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/>
  <mc:AlternateContent xmlns:mc="http://schemas.openxmlformats.org/markup-compatibility/2006">
    <mc:Choice Requires="x15">
      <x15ac:absPath xmlns:x15ac="http://schemas.microsoft.com/office/spreadsheetml/2010/11/ac" url="C:\Users\Bhavana\Desktop\Review\Template conversion\Template converted 31-5-2022\"/>
    </mc:Choice>
  </mc:AlternateContent>
  <xr:revisionPtr revIDLastSave="0" documentId="13_ncr:1_{6BE3BA64-49EC-453E-A885-7D545CD284FB}" xr6:coauthVersionLast="47" xr6:coauthVersionMax="47" xr10:uidLastSave="{00000000-0000-0000-0000-000000000000}"/>
  <bookViews>
    <workbookView xWindow="70" yWindow="380" windowWidth="19130" windowHeight="9470" tabRatio="709" xr2:uid="{00000000-000D-0000-FFFF-FFFF00000000}"/>
  </bookViews>
  <sheets>
    <sheet name="GASB 68" sheetId="1" r:id="rId1"/>
    <sheet name="Actuarial Valuation" sheetId="2" r:id="rId2"/>
    <sheet name="CAFR" sheetId="3" r:id="rId3"/>
    <sheet name="Allocations" sheetId="10" r:id="rId4"/>
    <sheet name="Comments" sheetId="4" r:id="rId5"/>
    <sheet name="Variable IDs" sheetId="8" r:id="rId6"/>
    <sheet name="Database Input" sheetId="9" r:id="rId7"/>
  </sheets>
  <definedNames>
    <definedName name="plan_id" localSheetId="3">#REF!</definedName>
    <definedName name="plan_id">'Database Input'!$B$1</definedName>
    <definedName name="variables" localSheetId="3">#REF!</definedName>
    <definedName name="variables">'Variable IDs'!$A$2:$B$295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E4849" i="9" l="1"/>
  <c r="E4848" i="9"/>
  <c r="E4847" i="9"/>
  <c r="E4846" i="9"/>
  <c r="E4845" i="9"/>
  <c r="E4844" i="9"/>
  <c r="E4843" i="9"/>
  <c r="E4842" i="9"/>
  <c r="E4841" i="9"/>
  <c r="E4840" i="9"/>
  <c r="E4839" i="9"/>
  <c r="E4838" i="9"/>
  <c r="E4837" i="9"/>
  <c r="E4836" i="9"/>
  <c r="E4835" i="9"/>
  <c r="E4834" i="9"/>
  <c r="E4833" i="9"/>
  <c r="E4832" i="9"/>
  <c r="E4831" i="9"/>
  <c r="E4830" i="9"/>
  <c r="E4829" i="9"/>
  <c r="E4828" i="9"/>
  <c r="E4827" i="9"/>
  <c r="E4826" i="9"/>
  <c r="E4825" i="9"/>
  <c r="E4824" i="9"/>
  <c r="E4823" i="9"/>
  <c r="E4822" i="9"/>
  <c r="E4821" i="9"/>
  <c r="E4820" i="9"/>
  <c r="E4819" i="9"/>
  <c r="E4818" i="9"/>
  <c r="E4817" i="9"/>
  <c r="E4816" i="9"/>
  <c r="E4815" i="9"/>
  <c r="E4814" i="9"/>
  <c r="E4813" i="9"/>
  <c r="E4812" i="9"/>
  <c r="E4811" i="9"/>
  <c r="E4810" i="9"/>
  <c r="E4809" i="9"/>
  <c r="E4808" i="9"/>
  <c r="E4807" i="9"/>
  <c r="E4806" i="9"/>
  <c r="E4805" i="9"/>
  <c r="E4804" i="9"/>
  <c r="E4803" i="9"/>
  <c r="E4802" i="9"/>
  <c r="E4801" i="9"/>
  <c r="E4800" i="9"/>
  <c r="E4799" i="9"/>
  <c r="E4798" i="9"/>
  <c r="E4797" i="9"/>
  <c r="E4796" i="9"/>
  <c r="E4795" i="9"/>
  <c r="E4794" i="9"/>
  <c r="E4793" i="9"/>
  <c r="E4792" i="9"/>
  <c r="E4791" i="9"/>
  <c r="E4790" i="9"/>
  <c r="E4789" i="9"/>
  <c r="E4788" i="9"/>
  <c r="E4787" i="9"/>
  <c r="E4786" i="9"/>
  <c r="E4785" i="9"/>
  <c r="E4784" i="9"/>
  <c r="E4783" i="9"/>
  <c r="E4782" i="9"/>
  <c r="E4781" i="9"/>
  <c r="E4780" i="9"/>
  <c r="E4779" i="9"/>
  <c r="E4778" i="9"/>
  <c r="E4777" i="9"/>
  <c r="E4776" i="9"/>
  <c r="E4775" i="9"/>
  <c r="E4774" i="9"/>
  <c r="E4773" i="9"/>
  <c r="E4772" i="9"/>
  <c r="E4771" i="9"/>
  <c r="E4770" i="9"/>
  <c r="E4769" i="9"/>
  <c r="E4768" i="9"/>
  <c r="E4767" i="9"/>
  <c r="E4766" i="9"/>
  <c r="E4765" i="9"/>
  <c r="E4764" i="9"/>
  <c r="E4763" i="9"/>
  <c r="E4762" i="9"/>
  <c r="E4761" i="9"/>
  <c r="E4760" i="9"/>
  <c r="E4759" i="9"/>
  <c r="E4758" i="9"/>
  <c r="E4757" i="9"/>
  <c r="E4756" i="9"/>
  <c r="E4755" i="9"/>
  <c r="E4754" i="9"/>
  <c r="E4753" i="9"/>
  <c r="E4752" i="9"/>
  <c r="E4751" i="9"/>
  <c r="E4750" i="9"/>
  <c r="E4749" i="9"/>
  <c r="E4748" i="9"/>
  <c r="E4747" i="9"/>
  <c r="E4746" i="9"/>
  <c r="E4745" i="9"/>
  <c r="E4744" i="9"/>
  <c r="E4743" i="9"/>
  <c r="E4742" i="9"/>
  <c r="E4741" i="9"/>
  <c r="E4740" i="9"/>
  <c r="E4739" i="9"/>
  <c r="E4738" i="9"/>
  <c r="E4737" i="9"/>
  <c r="E4736" i="9"/>
  <c r="E4735" i="9"/>
  <c r="E4734" i="9"/>
  <c r="E4733" i="9"/>
  <c r="E4732" i="9"/>
  <c r="E4731" i="9"/>
  <c r="E4730" i="9"/>
  <c r="E4729" i="9"/>
  <c r="E4728" i="9"/>
  <c r="E4727" i="9"/>
  <c r="E4726" i="9"/>
  <c r="E4725" i="9"/>
  <c r="E4724" i="9"/>
  <c r="E4723" i="9"/>
  <c r="E4722" i="9"/>
  <c r="E4721" i="9"/>
  <c r="E4720" i="9"/>
  <c r="E4719" i="9"/>
  <c r="E4718" i="9"/>
  <c r="E4717" i="9"/>
  <c r="E4716" i="9"/>
  <c r="E4715" i="9"/>
  <c r="E4714" i="9"/>
  <c r="E4713" i="9"/>
  <c r="E4712" i="9"/>
  <c r="E4711" i="9"/>
  <c r="E4710" i="9"/>
  <c r="E4709" i="9"/>
  <c r="E4708" i="9"/>
  <c r="E4707" i="9"/>
  <c r="E4706" i="9"/>
  <c r="E4705" i="9"/>
  <c r="E4704" i="9"/>
  <c r="E4703" i="9"/>
  <c r="E4702" i="9"/>
  <c r="E4701" i="9"/>
  <c r="E4700" i="9"/>
  <c r="E4699" i="9"/>
  <c r="E4698" i="9"/>
  <c r="E4697" i="9"/>
  <c r="E4696" i="9"/>
  <c r="E4695" i="9"/>
  <c r="E4694" i="9"/>
  <c r="E4693" i="9"/>
  <c r="E4692" i="9"/>
  <c r="E4691" i="9"/>
  <c r="E4690" i="9"/>
  <c r="E4689" i="9"/>
  <c r="E4688" i="9"/>
  <c r="E4687" i="9"/>
  <c r="E4686" i="9"/>
  <c r="E4685" i="9"/>
  <c r="E4684" i="9"/>
  <c r="E4683" i="9"/>
  <c r="E4682" i="9"/>
  <c r="E4681" i="9"/>
  <c r="E4680" i="9"/>
  <c r="E4679" i="9"/>
  <c r="E4678" i="9"/>
  <c r="E4677" i="9"/>
  <c r="E4676" i="9"/>
  <c r="E4675" i="9"/>
  <c r="E4674" i="9"/>
  <c r="E4673" i="9"/>
  <c r="E4672" i="9"/>
  <c r="E4671" i="9"/>
  <c r="E4670" i="9"/>
  <c r="E4669" i="9"/>
  <c r="E4668" i="9"/>
  <c r="E4667" i="9"/>
  <c r="E4666" i="9"/>
  <c r="E4665" i="9"/>
  <c r="E4664" i="9"/>
  <c r="E4663" i="9"/>
  <c r="E4662" i="9"/>
  <c r="E4661" i="9"/>
  <c r="E4660" i="9"/>
  <c r="E4659" i="9"/>
  <c r="E4658" i="9"/>
  <c r="E4657" i="9"/>
  <c r="E4656" i="9"/>
  <c r="E4655" i="9"/>
  <c r="E4654" i="9"/>
  <c r="E4653" i="9"/>
  <c r="E4652" i="9"/>
  <c r="E4651" i="9"/>
  <c r="E4650" i="9"/>
  <c r="E4649" i="9"/>
  <c r="E4648" i="9"/>
  <c r="E4647" i="9"/>
  <c r="E4646" i="9"/>
  <c r="E4645" i="9"/>
  <c r="E4644" i="9"/>
  <c r="E4643" i="9"/>
  <c r="E4642" i="9"/>
  <c r="E4641" i="9"/>
  <c r="E4640" i="9"/>
  <c r="E4639" i="9"/>
  <c r="E4638" i="9"/>
  <c r="E4637" i="9"/>
  <c r="E4636" i="9"/>
  <c r="E4635" i="9"/>
  <c r="E4634" i="9"/>
  <c r="E4633" i="9"/>
  <c r="E4632" i="9"/>
  <c r="E4631" i="9"/>
  <c r="E4630" i="9"/>
  <c r="E4629" i="9"/>
  <c r="E4628" i="9"/>
  <c r="E4627" i="9"/>
  <c r="E4626" i="9"/>
  <c r="E4625" i="9"/>
  <c r="E4624" i="9"/>
  <c r="E4623" i="9"/>
  <c r="E4622" i="9"/>
  <c r="E4621" i="9"/>
  <c r="E4620" i="9"/>
  <c r="E4619" i="9"/>
  <c r="E4618" i="9"/>
  <c r="E4617" i="9"/>
  <c r="E4616" i="9"/>
  <c r="E4615" i="9"/>
  <c r="E4614" i="9"/>
  <c r="E4613" i="9"/>
  <c r="E4612" i="9"/>
  <c r="E4611" i="9"/>
  <c r="E4610" i="9"/>
  <c r="E4609" i="9"/>
  <c r="E4608" i="9"/>
  <c r="E4607" i="9"/>
  <c r="E4606" i="9"/>
  <c r="E4605" i="9"/>
  <c r="E4604" i="9"/>
  <c r="E4603" i="9"/>
  <c r="E4602" i="9"/>
  <c r="E4601" i="9"/>
  <c r="E4600" i="9"/>
  <c r="E4599" i="9"/>
  <c r="E4598" i="9"/>
  <c r="E4597" i="9"/>
  <c r="E4596" i="9"/>
  <c r="E4595" i="9"/>
  <c r="E4594" i="9"/>
  <c r="E4593" i="9"/>
  <c r="E4592" i="9"/>
  <c r="E4591" i="9"/>
  <c r="E4590" i="9"/>
  <c r="E4589" i="9"/>
  <c r="E4588" i="9"/>
  <c r="E4587" i="9"/>
  <c r="E4586" i="9"/>
  <c r="E4585" i="9"/>
  <c r="E4584" i="9"/>
  <c r="E4583" i="9"/>
  <c r="E4582" i="9"/>
  <c r="E4581" i="9"/>
  <c r="E4580" i="9"/>
  <c r="E4579" i="9"/>
  <c r="E4578" i="9"/>
  <c r="E4577" i="9"/>
  <c r="E4576" i="9"/>
  <c r="E4575" i="9"/>
  <c r="E4574" i="9"/>
  <c r="E4573" i="9"/>
  <c r="E4572" i="9"/>
  <c r="E4571" i="9"/>
  <c r="E4570" i="9"/>
  <c r="E4569" i="9"/>
  <c r="E4568" i="9"/>
  <c r="E4567" i="9"/>
  <c r="E4566" i="9"/>
  <c r="E4565" i="9"/>
  <c r="E4564" i="9"/>
  <c r="E4563" i="9"/>
  <c r="E4562" i="9"/>
  <c r="E4561" i="9"/>
  <c r="E4560" i="9"/>
  <c r="E4559" i="9"/>
  <c r="E4558" i="9"/>
  <c r="E4557" i="9"/>
  <c r="E4556" i="9"/>
  <c r="E4555" i="9"/>
  <c r="E4554" i="9"/>
  <c r="E4553" i="9"/>
  <c r="E4552" i="9"/>
  <c r="E4551" i="9"/>
  <c r="E4550" i="9"/>
  <c r="E4549" i="9"/>
  <c r="E4548" i="9"/>
  <c r="E4547" i="9"/>
  <c r="E4546" i="9"/>
  <c r="E4545" i="9"/>
  <c r="E4544" i="9"/>
  <c r="E4543" i="9"/>
  <c r="E4542" i="9"/>
  <c r="E4541" i="9"/>
  <c r="E4540" i="9"/>
  <c r="E4539" i="9"/>
  <c r="E4538" i="9"/>
  <c r="E4537" i="9"/>
  <c r="E4536" i="9"/>
  <c r="E4535" i="9"/>
  <c r="E4534" i="9"/>
  <c r="E4533" i="9"/>
  <c r="E4532" i="9"/>
  <c r="E4531" i="9"/>
  <c r="E4530" i="9"/>
  <c r="E4529" i="9"/>
  <c r="E4528" i="9"/>
  <c r="E4527" i="9"/>
  <c r="E4526" i="9"/>
  <c r="E4525" i="9"/>
  <c r="E4524" i="9"/>
  <c r="E4523" i="9"/>
  <c r="E4522" i="9"/>
  <c r="E4521" i="9"/>
  <c r="E4520" i="9"/>
  <c r="E4519" i="9"/>
  <c r="E4518" i="9"/>
  <c r="E4517" i="9"/>
  <c r="E4516" i="9"/>
  <c r="E4515" i="9"/>
  <c r="E4514" i="9"/>
  <c r="E4513" i="9"/>
  <c r="E4512" i="9"/>
  <c r="E4511" i="9"/>
  <c r="E4510" i="9"/>
  <c r="E4509" i="9"/>
  <c r="E4508" i="9"/>
  <c r="E4507" i="9"/>
  <c r="E4506" i="9"/>
  <c r="E4505" i="9"/>
  <c r="E4504" i="9"/>
  <c r="E4503" i="9"/>
  <c r="E4502" i="9"/>
  <c r="E4501" i="9"/>
  <c r="E4500" i="9"/>
  <c r="E4499" i="9"/>
  <c r="E4498" i="9"/>
  <c r="E4497" i="9"/>
  <c r="E4496" i="9"/>
  <c r="E4495" i="9"/>
  <c r="E4494" i="9"/>
  <c r="E4493" i="9"/>
  <c r="E4492" i="9"/>
  <c r="E4491" i="9"/>
  <c r="E4490" i="9"/>
  <c r="E4489" i="9"/>
  <c r="E4488" i="9"/>
  <c r="E4487" i="9"/>
  <c r="E4486" i="9"/>
  <c r="E4485" i="9"/>
  <c r="E4484" i="9"/>
  <c r="E4483" i="9"/>
  <c r="E4482" i="9"/>
  <c r="E4481" i="9"/>
  <c r="E4480" i="9"/>
  <c r="E4479" i="9"/>
  <c r="E4478" i="9"/>
  <c r="E4477" i="9"/>
  <c r="E4476" i="9"/>
  <c r="E4475" i="9"/>
  <c r="E4474" i="9"/>
  <c r="E4473" i="9"/>
  <c r="E4472" i="9"/>
  <c r="E4471" i="9"/>
  <c r="E4470" i="9"/>
  <c r="E4469" i="9"/>
  <c r="E4468" i="9"/>
  <c r="E4467" i="9"/>
  <c r="E4466" i="9"/>
  <c r="E4465" i="9"/>
  <c r="E4464" i="9"/>
  <c r="E4463" i="9"/>
  <c r="E4462" i="9"/>
  <c r="E4461" i="9"/>
  <c r="E4460" i="9"/>
  <c r="E4459" i="9"/>
  <c r="E4458" i="9"/>
  <c r="E4457" i="9"/>
  <c r="E4456" i="9"/>
  <c r="E4455" i="9"/>
  <c r="E4454" i="9"/>
  <c r="E4453" i="9"/>
  <c r="E4452" i="9"/>
  <c r="E4451" i="9"/>
  <c r="E4450" i="9"/>
  <c r="E4449" i="9"/>
  <c r="E4448" i="9"/>
  <c r="E4447" i="9"/>
  <c r="E4446" i="9"/>
  <c r="E4445" i="9"/>
  <c r="E4444" i="9"/>
  <c r="E4443" i="9"/>
  <c r="E4442" i="9"/>
  <c r="E4441" i="9"/>
  <c r="E4440" i="9"/>
  <c r="E4439" i="9"/>
  <c r="E4438" i="9"/>
  <c r="E4437" i="9"/>
  <c r="E4436" i="9"/>
  <c r="E4435" i="9"/>
  <c r="E4434" i="9"/>
  <c r="E4433" i="9"/>
  <c r="E4432" i="9"/>
  <c r="E4431" i="9"/>
  <c r="E4430" i="9"/>
  <c r="E4429" i="9"/>
  <c r="E4428" i="9"/>
  <c r="E4427" i="9"/>
  <c r="E4426" i="9"/>
  <c r="E4425" i="9"/>
  <c r="E4424" i="9"/>
  <c r="E4423" i="9"/>
  <c r="E4422" i="9"/>
  <c r="E4421" i="9"/>
  <c r="E4420" i="9"/>
  <c r="E4419" i="9"/>
  <c r="E4418" i="9"/>
  <c r="E4417" i="9"/>
  <c r="E4416" i="9"/>
  <c r="E4415" i="9"/>
  <c r="E4414" i="9"/>
  <c r="E4413" i="9"/>
  <c r="E4412" i="9"/>
  <c r="E4411" i="9"/>
  <c r="E4410" i="9"/>
  <c r="E4409" i="9"/>
  <c r="E4408" i="9"/>
  <c r="E4407" i="9"/>
  <c r="E4406" i="9"/>
  <c r="E4405" i="9"/>
  <c r="E4404" i="9"/>
  <c r="E4403" i="9"/>
  <c r="E4402" i="9"/>
  <c r="E4401" i="9"/>
  <c r="E4400" i="9"/>
  <c r="E4399" i="9"/>
  <c r="E4398" i="9"/>
  <c r="E4397" i="9"/>
  <c r="E4396" i="9"/>
  <c r="E4395" i="9"/>
  <c r="E4394" i="9"/>
  <c r="E4393" i="9"/>
  <c r="E4392" i="9"/>
  <c r="E4391" i="9"/>
  <c r="E4390" i="9"/>
  <c r="E4389" i="9"/>
  <c r="E4388" i="9"/>
  <c r="E4387" i="9"/>
  <c r="E4386" i="9"/>
  <c r="E4385" i="9"/>
  <c r="E4384" i="9"/>
  <c r="E4383" i="9"/>
  <c r="E4382" i="9"/>
  <c r="E4381" i="9"/>
  <c r="E4380" i="9"/>
  <c r="E4379" i="9"/>
  <c r="E4378" i="9"/>
  <c r="E4377" i="9"/>
  <c r="E4376" i="9"/>
  <c r="E4375" i="9"/>
  <c r="E4374" i="9"/>
  <c r="E4373" i="9"/>
  <c r="E4372" i="9"/>
  <c r="E4371" i="9"/>
  <c r="E4370" i="9"/>
  <c r="E4369" i="9"/>
  <c r="E4368" i="9"/>
  <c r="E4367" i="9"/>
  <c r="E4366" i="9"/>
  <c r="E4365" i="9"/>
  <c r="E4364" i="9"/>
  <c r="E4363" i="9"/>
  <c r="E4362" i="9"/>
  <c r="E4361" i="9"/>
  <c r="E4360" i="9"/>
  <c r="E4359" i="9"/>
  <c r="E4358" i="9"/>
  <c r="E4357" i="9"/>
  <c r="E4356" i="9"/>
  <c r="E4355" i="9"/>
  <c r="E4354" i="9"/>
  <c r="E4353" i="9"/>
  <c r="E4352" i="9"/>
  <c r="E4351" i="9"/>
  <c r="E4350" i="9"/>
  <c r="E4349" i="9"/>
  <c r="E4348" i="9"/>
  <c r="E4347" i="9"/>
  <c r="E4346" i="9"/>
  <c r="E4345" i="9"/>
  <c r="E4344" i="9"/>
  <c r="E4343" i="9"/>
  <c r="E4342" i="9"/>
  <c r="E4341" i="9"/>
  <c r="E4340" i="9"/>
  <c r="E4339" i="9"/>
  <c r="E4338" i="9"/>
  <c r="E4337" i="9"/>
  <c r="E4336" i="9"/>
  <c r="E4335" i="9"/>
  <c r="E4334" i="9"/>
  <c r="E4333" i="9"/>
  <c r="E4332" i="9"/>
  <c r="E4331" i="9"/>
  <c r="E4330" i="9"/>
  <c r="E4329" i="9"/>
  <c r="E4328" i="9"/>
  <c r="E4327" i="9"/>
  <c r="E4326" i="9"/>
  <c r="E4325" i="9"/>
  <c r="E4324" i="9"/>
  <c r="E4323" i="9"/>
  <c r="E4322" i="9"/>
  <c r="E4321" i="9"/>
  <c r="E4320" i="9"/>
  <c r="E4319" i="9"/>
  <c r="E4318" i="9"/>
  <c r="E4317" i="9"/>
  <c r="E4316" i="9"/>
  <c r="E4315" i="9"/>
  <c r="E4314" i="9"/>
  <c r="E4313" i="9"/>
  <c r="E4312" i="9"/>
  <c r="E4311" i="9"/>
  <c r="E4310" i="9"/>
  <c r="E4309" i="9"/>
  <c r="E4308" i="9"/>
  <c r="E4307" i="9"/>
  <c r="E4306" i="9"/>
  <c r="E4305" i="9"/>
  <c r="E4304" i="9"/>
  <c r="E4303" i="9"/>
  <c r="E4302" i="9"/>
  <c r="E4301" i="9"/>
  <c r="E4300" i="9"/>
  <c r="E4299" i="9"/>
  <c r="E4298" i="9"/>
  <c r="E4297" i="9"/>
  <c r="E4296" i="9"/>
  <c r="E4295" i="9"/>
  <c r="E4294" i="9"/>
  <c r="E4293" i="9"/>
  <c r="E4292" i="9"/>
  <c r="E4291" i="9"/>
  <c r="E4290" i="9"/>
  <c r="E4289" i="9"/>
  <c r="E4288" i="9"/>
  <c r="E4287" i="9"/>
  <c r="E4286" i="9"/>
  <c r="E4285" i="9"/>
  <c r="E4284" i="9"/>
  <c r="E4283" i="9"/>
  <c r="E4282" i="9"/>
  <c r="E4281" i="9"/>
  <c r="E4280" i="9"/>
  <c r="E4279" i="9"/>
  <c r="E4278" i="9"/>
  <c r="E4277" i="9"/>
  <c r="E4276" i="9"/>
  <c r="E4275" i="9"/>
  <c r="E4274" i="9"/>
  <c r="E4273" i="9"/>
  <c r="E4272" i="9"/>
  <c r="E4271" i="9"/>
  <c r="E4270" i="9"/>
  <c r="E4269" i="9"/>
  <c r="E4268" i="9"/>
  <c r="E4267" i="9"/>
  <c r="E4266" i="9"/>
  <c r="E4265" i="9"/>
  <c r="E4264" i="9"/>
  <c r="E4263" i="9"/>
  <c r="E4262" i="9"/>
  <c r="E4261" i="9"/>
  <c r="E4260" i="9"/>
  <c r="E4259" i="9"/>
  <c r="E4258" i="9"/>
  <c r="E4257" i="9"/>
  <c r="E4256" i="9"/>
  <c r="E4255" i="9"/>
  <c r="E4254" i="9"/>
  <c r="E4253" i="9"/>
  <c r="E4252" i="9"/>
  <c r="E4251" i="9"/>
  <c r="E4250" i="9"/>
  <c r="E4249" i="9"/>
  <c r="E4248" i="9"/>
  <c r="E4247" i="9"/>
  <c r="E4246" i="9"/>
  <c r="E4245" i="9"/>
  <c r="E4244" i="9"/>
  <c r="E4243" i="9"/>
  <c r="E4242" i="9"/>
  <c r="E4241" i="9"/>
  <c r="E4240" i="9"/>
  <c r="E4239" i="9"/>
  <c r="E4238" i="9"/>
  <c r="E4237" i="9"/>
  <c r="E4236" i="9"/>
  <c r="E4235" i="9"/>
  <c r="E4234" i="9"/>
  <c r="E4233" i="9"/>
  <c r="E4232" i="9"/>
  <c r="E4231" i="9"/>
  <c r="E4230" i="9"/>
  <c r="E4229" i="9"/>
  <c r="E4228" i="9"/>
  <c r="E4227" i="9"/>
  <c r="E4226" i="9"/>
  <c r="E4225" i="9"/>
  <c r="E4224" i="9"/>
  <c r="E4223" i="9"/>
  <c r="E4222" i="9"/>
  <c r="E4221" i="9"/>
  <c r="E4220" i="9"/>
  <c r="E4219" i="9"/>
  <c r="E4218" i="9"/>
  <c r="E4217" i="9"/>
  <c r="E4216" i="9"/>
  <c r="E4215" i="9"/>
  <c r="E4214" i="9"/>
  <c r="E4213" i="9"/>
  <c r="E4212" i="9"/>
  <c r="E4211" i="9"/>
  <c r="E4210" i="9"/>
  <c r="E4209" i="9"/>
  <c r="E4208" i="9"/>
  <c r="E4207" i="9"/>
  <c r="E4206" i="9"/>
  <c r="E4205" i="9"/>
  <c r="E4204" i="9"/>
  <c r="E4203" i="9"/>
  <c r="E4202" i="9"/>
  <c r="E4201" i="9"/>
  <c r="E4200" i="9"/>
  <c r="E4199" i="9"/>
  <c r="E4198" i="9"/>
  <c r="E4197" i="9"/>
  <c r="E4196" i="9"/>
  <c r="E4195" i="9"/>
  <c r="E4194" i="9"/>
  <c r="E4193" i="9"/>
  <c r="E4192" i="9"/>
  <c r="E4191" i="9"/>
  <c r="E4190" i="9"/>
  <c r="E4189" i="9"/>
  <c r="E4188" i="9"/>
  <c r="E4187" i="9"/>
  <c r="E4186" i="9"/>
  <c r="E4185" i="9"/>
  <c r="E4184" i="9"/>
  <c r="E4183" i="9"/>
  <c r="E4182" i="9"/>
  <c r="E4181" i="9"/>
  <c r="E4180" i="9"/>
  <c r="E4179" i="9"/>
  <c r="E4178" i="9"/>
  <c r="E4177" i="9"/>
  <c r="E4176" i="9"/>
  <c r="E4175" i="9"/>
  <c r="E4174" i="9"/>
  <c r="E4173" i="9"/>
  <c r="E4172" i="9"/>
  <c r="E4171" i="9"/>
  <c r="E4170" i="9"/>
  <c r="E4169" i="9"/>
  <c r="E4168" i="9"/>
  <c r="E4167" i="9"/>
  <c r="E4166" i="9"/>
  <c r="E4165" i="9"/>
  <c r="E4164" i="9"/>
  <c r="E4163" i="9"/>
  <c r="E4162" i="9"/>
  <c r="E4161" i="9"/>
  <c r="E4160" i="9"/>
  <c r="E4159" i="9"/>
  <c r="E4158" i="9"/>
  <c r="E4157" i="9"/>
  <c r="E4156" i="9"/>
  <c r="E4155" i="9"/>
  <c r="E4154" i="9"/>
  <c r="E4153" i="9"/>
  <c r="E4152" i="9"/>
  <c r="E4151" i="9"/>
  <c r="E4150" i="9"/>
  <c r="E4149" i="9"/>
  <c r="E4148" i="9"/>
  <c r="E4147" i="9"/>
  <c r="E4146" i="9"/>
  <c r="E4145" i="9"/>
  <c r="E4144" i="9"/>
  <c r="E4143" i="9"/>
  <c r="E4142" i="9"/>
  <c r="E4141" i="9"/>
  <c r="E4140" i="9"/>
  <c r="E4139" i="9"/>
  <c r="E4138" i="9"/>
  <c r="E4137" i="9"/>
  <c r="E4136" i="9"/>
  <c r="E4135" i="9"/>
  <c r="E4134" i="9"/>
  <c r="E4133" i="9"/>
  <c r="E4132" i="9"/>
  <c r="E4131" i="9"/>
  <c r="E4130" i="9"/>
  <c r="E4129" i="9"/>
  <c r="E4128" i="9"/>
  <c r="E4127" i="9"/>
  <c r="E4126" i="9"/>
  <c r="E4125" i="9"/>
  <c r="E4124" i="9"/>
  <c r="E4123" i="9"/>
  <c r="E4122" i="9"/>
  <c r="E4121" i="9"/>
  <c r="E4120" i="9"/>
  <c r="E4119" i="9"/>
  <c r="E4118" i="9"/>
  <c r="E4117" i="9"/>
  <c r="E4116" i="9"/>
  <c r="E4115" i="9"/>
  <c r="E4114" i="9"/>
  <c r="E4113" i="9"/>
  <c r="E4112" i="9"/>
  <c r="E4111" i="9"/>
  <c r="E4110" i="9"/>
  <c r="E4109" i="9"/>
  <c r="E4108" i="9"/>
  <c r="E4107" i="9"/>
  <c r="E4106" i="9"/>
  <c r="E4105" i="9"/>
  <c r="E4104" i="9"/>
  <c r="E4103" i="9"/>
  <c r="E4102" i="9"/>
  <c r="E4101" i="9"/>
  <c r="E4100" i="9"/>
  <c r="E4099" i="9"/>
  <c r="E4098" i="9"/>
  <c r="E4097" i="9"/>
  <c r="E4096" i="9"/>
  <c r="E4095" i="9"/>
  <c r="E4094" i="9"/>
  <c r="E4093" i="9"/>
  <c r="E4092" i="9"/>
  <c r="E4091" i="9"/>
  <c r="E4090" i="9"/>
  <c r="E4089" i="9"/>
  <c r="E4088" i="9"/>
  <c r="E4087" i="9"/>
  <c r="E4086" i="9"/>
  <c r="E4085" i="9"/>
  <c r="E4084" i="9"/>
  <c r="E4083" i="9"/>
  <c r="E4082" i="9"/>
  <c r="E4081" i="9"/>
  <c r="E4080" i="9"/>
  <c r="E4079" i="9"/>
  <c r="E4078" i="9"/>
  <c r="E4077" i="9"/>
  <c r="E4076" i="9"/>
  <c r="E4075" i="9"/>
  <c r="E4074" i="9"/>
  <c r="E4073" i="9"/>
  <c r="E4072" i="9"/>
  <c r="E4071" i="9"/>
  <c r="E4070" i="9"/>
  <c r="E4069" i="9"/>
  <c r="E4068" i="9"/>
  <c r="E4067" i="9"/>
  <c r="E4066" i="9"/>
  <c r="E4065" i="9"/>
  <c r="E4064" i="9"/>
  <c r="E4063" i="9"/>
  <c r="E4062" i="9"/>
  <c r="E4061" i="9"/>
  <c r="E4060" i="9"/>
  <c r="E4059" i="9"/>
  <c r="E4058" i="9"/>
  <c r="E4057" i="9"/>
  <c r="E4056" i="9"/>
  <c r="E4055" i="9"/>
  <c r="E4054" i="9"/>
  <c r="E4053" i="9"/>
  <c r="E4052" i="9"/>
  <c r="E4051" i="9"/>
  <c r="E4050" i="9"/>
  <c r="E4049" i="9"/>
  <c r="E4048" i="9"/>
  <c r="E4047" i="9"/>
  <c r="E4046" i="9"/>
  <c r="E4045" i="9"/>
  <c r="E4044" i="9"/>
  <c r="E4043" i="9"/>
  <c r="E4042" i="9"/>
  <c r="E4041" i="9"/>
  <c r="E4040" i="9"/>
  <c r="E4039" i="9"/>
  <c r="E4038" i="9"/>
  <c r="E4037" i="9"/>
  <c r="E4036" i="9"/>
  <c r="E4035" i="9"/>
  <c r="E4034" i="9"/>
  <c r="E4033" i="9"/>
  <c r="E4032" i="9"/>
  <c r="E4031" i="9"/>
  <c r="E4030" i="9"/>
  <c r="E4029" i="9"/>
  <c r="E4028" i="9"/>
  <c r="E4027" i="9"/>
  <c r="E4026" i="9"/>
  <c r="E4025" i="9"/>
  <c r="E4024" i="9"/>
  <c r="E4023" i="9"/>
  <c r="E4022" i="9"/>
  <c r="E4021" i="9"/>
  <c r="E4020" i="9"/>
  <c r="E4019" i="9"/>
  <c r="E4018" i="9"/>
  <c r="E4017" i="9"/>
  <c r="E4016" i="9"/>
  <c r="E4015" i="9"/>
  <c r="E4014" i="9"/>
  <c r="E4013" i="9"/>
  <c r="E4012" i="9"/>
  <c r="E4011" i="9"/>
  <c r="E4010" i="9"/>
  <c r="E4009" i="9"/>
  <c r="E4008" i="9"/>
  <c r="E4007" i="9"/>
  <c r="E4006" i="9"/>
  <c r="E4005" i="9"/>
  <c r="E4004" i="9"/>
  <c r="E4003" i="9"/>
  <c r="E4002" i="9"/>
  <c r="E4001" i="9"/>
  <c r="E4000" i="9"/>
  <c r="E3999" i="9"/>
  <c r="E3998" i="9"/>
  <c r="E3997" i="9"/>
  <c r="E3996" i="9"/>
  <c r="E3995" i="9"/>
  <c r="E3994" i="9"/>
  <c r="E3993" i="9"/>
  <c r="E3992" i="9"/>
  <c r="E3991" i="9"/>
  <c r="E3990" i="9"/>
  <c r="E3989" i="9"/>
  <c r="E3988" i="9"/>
  <c r="E3987" i="9"/>
  <c r="E3986" i="9"/>
  <c r="E3985" i="9"/>
  <c r="E3984" i="9"/>
  <c r="E3983" i="9"/>
  <c r="E3982" i="9"/>
  <c r="E3981" i="9"/>
  <c r="E3980" i="9"/>
  <c r="E3979" i="9"/>
  <c r="E3978" i="9"/>
  <c r="E3977" i="9"/>
  <c r="E3976" i="9"/>
  <c r="E3975" i="9"/>
  <c r="E3974" i="9"/>
  <c r="E3973" i="9"/>
  <c r="E3972" i="9"/>
  <c r="E3971" i="9"/>
  <c r="E3970" i="9"/>
  <c r="E3969" i="9"/>
  <c r="E3968" i="9"/>
  <c r="E3967" i="9"/>
  <c r="E3966" i="9"/>
  <c r="E3965" i="9"/>
  <c r="E3964" i="9"/>
  <c r="E3963" i="9"/>
  <c r="E3962" i="9"/>
  <c r="E3961" i="9"/>
  <c r="E3960" i="9"/>
  <c r="E3959" i="9"/>
  <c r="E3958" i="9"/>
  <c r="E3957" i="9"/>
  <c r="E3956" i="9"/>
  <c r="E3955" i="9"/>
  <c r="E3954" i="9"/>
  <c r="E3953" i="9"/>
  <c r="E3952" i="9"/>
  <c r="E3951" i="9"/>
  <c r="E3950" i="9"/>
  <c r="E3949" i="9"/>
  <c r="E3948" i="9"/>
  <c r="E3947" i="9"/>
  <c r="E3946" i="9"/>
  <c r="E3945" i="9"/>
  <c r="E3944" i="9"/>
  <c r="E3943" i="9"/>
  <c r="E3942" i="9"/>
  <c r="E3941" i="9"/>
  <c r="E3940" i="9"/>
  <c r="E3939" i="9"/>
  <c r="E3938" i="9"/>
  <c r="E3937" i="9"/>
  <c r="E3936" i="9"/>
  <c r="E3935" i="9"/>
  <c r="E3934" i="9"/>
  <c r="E3933" i="9"/>
  <c r="E3932" i="9"/>
  <c r="E3931" i="9"/>
  <c r="E3930" i="9"/>
  <c r="E3929" i="9"/>
  <c r="E3928" i="9"/>
  <c r="E3927" i="9"/>
  <c r="E3926" i="9"/>
  <c r="E3925" i="9"/>
  <c r="E3924" i="9"/>
  <c r="E3923" i="9"/>
  <c r="E3922" i="9"/>
  <c r="E3921" i="9"/>
  <c r="E3920" i="9"/>
  <c r="E3919" i="9"/>
  <c r="E3918" i="9"/>
  <c r="E3917" i="9"/>
  <c r="E3916" i="9"/>
  <c r="E3915" i="9"/>
  <c r="E3914" i="9"/>
  <c r="E3913" i="9"/>
  <c r="E3912" i="9"/>
  <c r="E3911" i="9"/>
  <c r="E3910" i="9"/>
  <c r="E3909" i="9"/>
  <c r="E3908" i="9"/>
  <c r="E3907" i="9"/>
  <c r="E3906" i="9"/>
  <c r="E3905" i="9"/>
  <c r="E3904" i="9"/>
  <c r="E3903" i="9"/>
  <c r="E3902" i="9"/>
  <c r="E3901" i="9"/>
  <c r="E3900" i="9"/>
  <c r="E3899" i="9"/>
  <c r="E3898" i="9"/>
  <c r="E3897" i="9"/>
  <c r="E3896" i="9"/>
  <c r="E3895" i="9"/>
  <c r="E3894" i="9"/>
  <c r="E3893" i="9"/>
  <c r="E3892" i="9"/>
  <c r="E3891" i="9"/>
  <c r="E3890" i="9"/>
  <c r="E3889" i="9"/>
  <c r="E3888" i="9"/>
  <c r="E3887" i="9"/>
  <c r="E3886" i="9"/>
  <c r="E3885" i="9"/>
  <c r="E3884" i="9"/>
  <c r="E3883" i="9"/>
  <c r="E3882" i="9"/>
  <c r="E3881" i="9"/>
  <c r="E3880" i="9"/>
  <c r="E3879" i="9"/>
  <c r="E3878" i="9"/>
  <c r="E3877" i="9"/>
  <c r="E3876" i="9"/>
  <c r="E3875" i="9"/>
  <c r="E3874" i="9"/>
  <c r="E3873" i="9"/>
  <c r="E3872" i="9"/>
  <c r="E3871" i="9"/>
  <c r="E3870" i="9"/>
  <c r="E3869" i="9"/>
  <c r="E3868" i="9"/>
  <c r="E3867" i="9"/>
  <c r="E3866" i="9"/>
  <c r="E3865" i="9"/>
  <c r="E3864" i="9"/>
  <c r="E3863" i="9"/>
  <c r="E3862" i="9"/>
  <c r="E3861" i="9"/>
  <c r="E3860" i="9"/>
  <c r="E3859" i="9"/>
  <c r="E3858" i="9"/>
  <c r="E3857" i="9"/>
  <c r="E3856" i="9"/>
  <c r="E3855" i="9"/>
  <c r="E3854" i="9"/>
  <c r="E3853" i="9"/>
  <c r="E3852" i="9"/>
  <c r="E3851" i="9"/>
  <c r="E3850" i="9"/>
  <c r="E3849" i="9"/>
  <c r="E3848" i="9"/>
  <c r="E3847" i="9"/>
  <c r="E3846" i="9"/>
  <c r="E3845" i="9"/>
  <c r="E3844" i="9"/>
  <c r="E3843" i="9"/>
  <c r="E3842" i="9"/>
  <c r="E3841" i="9"/>
  <c r="E3840" i="9"/>
  <c r="E3839" i="9"/>
  <c r="E3838" i="9"/>
  <c r="E3837" i="9"/>
  <c r="E3836" i="9"/>
  <c r="E3835" i="9"/>
  <c r="E3834" i="9"/>
  <c r="E3833" i="9"/>
  <c r="E3832" i="9"/>
  <c r="E3831" i="9"/>
  <c r="E3830" i="9"/>
  <c r="E3829" i="9"/>
  <c r="E3828" i="9"/>
  <c r="E3827" i="9"/>
  <c r="E3826" i="9"/>
  <c r="E3825" i="9"/>
  <c r="E3824" i="9"/>
  <c r="E3823" i="9"/>
  <c r="E3822" i="9"/>
  <c r="E3821" i="9"/>
  <c r="E3820" i="9"/>
  <c r="E3819" i="9"/>
  <c r="E3818" i="9"/>
  <c r="E3817" i="9"/>
  <c r="E3816" i="9"/>
  <c r="E3815" i="9"/>
  <c r="E3814" i="9"/>
  <c r="E3813" i="9"/>
  <c r="E3812" i="9"/>
  <c r="E3811" i="9"/>
  <c r="E3810" i="9"/>
  <c r="E3809" i="9"/>
  <c r="E3808" i="9"/>
  <c r="E3807" i="9"/>
  <c r="E3806" i="9"/>
  <c r="E3805" i="9"/>
  <c r="E3804" i="9"/>
  <c r="E3803" i="9"/>
  <c r="E3802" i="9"/>
  <c r="E3801" i="9"/>
  <c r="E3800" i="9"/>
  <c r="E3799" i="9"/>
  <c r="E3798" i="9"/>
  <c r="E3797" i="9"/>
  <c r="E3796" i="9"/>
  <c r="E3795" i="9"/>
  <c r="E3794" i="9"/>
  <c r="E3793" i="9"/>
  <c r="E3792" i="9"/>
  <c r="E3791" i="9"/>
  <c r="E3790" i="9"/>
  <c r="E3789" i="9"/>
  <c r="E3788" i="9"/>
  <c r="E3787" i="9"/>
  <c r="E3786" i="9"/>
  <c r="E3785" i="9"/>
  <c r="E3784" i="9"/>
  <c r="E3783" i="9"/>
  <c r="E3782" i="9"/>
  <c r="E3781" i="9"/>
  <c r="E3780" i="9"/>
  <c r="E3779" i="9"/>
  <c r="E3778" i="9"/>
  <c r="E3777" i="9"/>
  <c r="E3776" i="9"/>
  <c r="E3775" i="9"/>
  <c r="E3774" i="9"/>
  <c r="E3773" i="9"/>
  <c r="E3772" i="9"/>
  <c r="E3771" i="9"/>
  <c r="E3770" i="9"/>
  <c r="E3769" i="9"/>
  <c r="E3768" i="9"/>
  <c r="E3767" i="9"/>
  <c r="E3766" i="9"/>
  <c r="E3765" i="9"/>
  <c r="E3764" i="9"/>
  <c r="E3763" i="9"/>
  <c r="E3762" i="9"/>
  <c r="E3761" i="9"/>
  <c r="E3760" i="9"/>
  <c r="E3759" i="9"/>
  <c r="E3758" i="9"/>
  <c r="E3757" i="9"/>
  <c r="E3756" i="9"/>
  <c r="E3755" i="9"/>
  <c r="E3754" i="9"/>
  <c r="E3753" i="9"/>
  <c r="E3752" i="9"/>
  <c r="E3751" i="9"/>
  <c r="E3750" i="9"/>
  <c r="E3749" i="9"/>
  <c r="E3748" i="9"/>
  <c r="E3747" i="9"/>
  <c r="E3746" i="9"/>
  <c r="E3745" i="9"/>
  <c r="E3744" i="9"/>
  <c r="E3743" i="9"/>
  <c r="E3742" i="9"/>
  <c r="E3741" i="9"/>
  <c r="E3740" i="9"/>
  <c r="E3739" i="9"/>
  <c r="E3738" i="9"/>
  <c r="E3737" i="9"/>
  <c r="E3736" i="9"/>
  <c r="E3735" i="9"/>
  <c r="E3734" i="9"/>
  <c r="E3733" i="9"/>
  <c r="E3732" i="9"/>
  <c r="E3731" i="9"/>
  <c r="E3730" i="9"/>
  <c r="E3729" i="9"/>
  <c r="E3728" i="9"/>
  <c r="E3727" i="9"/>
  <c r="E3726" i="9"/>
  <c r="E3725" i="9"/>
  <c r="E3724" i="9"/>
  <c r="E3723" i="9"/>
  <c r="E3722" i="9"/>
  <c r="E3721" i="9"/>
  <c r="E3720" i="9"/>
  <c r="E3719" i="9"/>
  <c r="E3718" i="9"/>
  <c r="E3717" i="9"/>
  <c r="E3716" i="9"/>
  <c r="E3715" i="9"/>
  <c r="E3714" i="9"/>
  <c r="E3713" i="9"/>
  <c r="E3712" i="9"/>
  <c r="E3711" i="9"/>
  <c r="E3710" i="9"/>
  <c r="E3709" i="9"/>
  <c r="E3708" i="9"/>
  <c r="E3707" i="9"/>
  <c r="E3706" i="9"/>
  <c r="E3705" i="9"/>
  <c r="E3704" i="9"/>
  <c r="E3703" i="9"/>
  <c r="E3702" i="9"/>
  <c r="E3701" i="9"/>
  <c r="E3700" i="9"/>
  <c r="E3699" i="9"/>
  <c r="E3698" i="9"/>
  <c r="E3697" i="9"/>
  <c r="E3696" i="9"/>
  <c r="E3695" i="9"/>
  <c r="E3694" i="9"/>
  <c r="E3693" i="9"/>
  <c r="E3692" i="9"/>
  <c r="E3691" i="9"/>
  <c r="E3690" i="9"/>
  <c r="E3689" i="9"/>
  <c r="E3688" i="9"/>
  <c r="E3687" i="9"/>
  <c r="E3686" i="9"/>
  <c r="E3685" i="9"/>
  <c r="E3684" i="9"/>
  <c r="E3683" i="9"/>
  <c r="E3682" i="9"/>
  <c r="E3681" i="9"/>
  <c r="E3680" i="9"/>
  <c r="E3679" i="9"/>
  <c r="E3678" i="9"/>
  <c r="E3677" i="9"/>
  <c r="E3676" i="9"/>
  <c r="E3675" i="9"/>
  <c r="E3674" i="9"/>
  <c r="E3673" i="9"/>
  <c r="E3672" i="9"/>
  <c r="E3671" i="9"/>
  <c r="E3670" i="9"/>
  <c r="E3669" i="9"/>
  <c r="E3668" i="9"/>
  <c r="E3667" i="9"/>
  <c r="E3666" i="9"/>
  <c r="E3665" i="9"/>
  <c r="E3664" i="9"/>
  <c r="E3663" i="9"/>
  <c r="E3662" i="9"/>
  <c r="E3661" i="9"/>
  <c r="E3660" i="9"/>
  <c r="E3659" i="9"/>
  <c r="E3658" i="9"/>
  <c r="E3657" i="9"/>
  <c r="E3656" i="9"/>
  <c r="E3655" i="9"/>
  <c r="E3654" i="9"/>
  <c r="E3653" i="9"/>
  <c r="E3652" i="9"/>
  <c r="E3651" i="9"/>
  <c r="E3650" i="9"/>
  <c r="E3649" i="9"/>
  <c r="E3648" i="9"/>
  <c r="E3647" i="9"/>
  <c r="E3646" i="9"/>
  <c r="E3645" i="9"/>
  <c r="E3644" i="9"/>
  <c r="E3643" i="9"/>
  <c r="E3642" i="9"/>
  <c r="E3641" i="9"/>
  <c r="E3640" i="9"/>
  <c r="E3639" i="9"/>
  <c r="E3638" i="9"/>
  <c r="E3637" i="9"/>
  <c r="E3636" i="9"/>
  <c r="E3635" i="9"/>
  <c r="E3634" i="9"/>
  <c r="E3633" i="9"/>
  <c r="E3632" i="9"/>
  <c r="E3631" i="9"/>
  <c r="E3630" i="9"/>
  <c r="E3629" i="9"/>
  <c r="E3628" i="9"/>
  <c r="E3627" i="9"/>
  <c r="E3626" i="9"/>
  <c r="E3625" i="9"/>
  <c r="E3624" i="9"/>
  <c r="E3623" i="9"/>
  <c r="E3622" i="9"/>
  <c r="E3621" i="9"/>
  <c r="E3620" i="9"/>
  <c r="E3619" i="9"/>
  <c r="E3618" i="9"/>
  <c r="E3617" i="9"/>
  <c r="E3616" i="9"/>
  <c r="E3615" i="9"/>
  <c r="E3614" i="9"/>
  <c r="E3613" i="9"/>
  <c r="E3612" i="9"/>
  <c r="E3611" i="9"/>
  <c r="E3610" i="9"/>
  <c r="E3609" i="9"/>
  <c r="E3608" i="9"/>
  <c r="E3607" i="9"/>
  <c r="E3606" i="9"/>
  <c r="E3605" i="9"/>
  <c r="E3604" i="9"/>
  <c r="E3603" i="9"/>
  <c r="E3602" i="9"/>
  <c r="E3601" i="9"/>
  <c r="E3600" i="9"/>
  <c r="E3599" i="9"/>
  <c r="E3598" i="9"/>
  <c r="E3597" i="9"/>
  <c r="E3596" i="9"/>
  <c r="E3595" i="9"/>
  <c r="E3594" i="9"/>
  <c r="E3593" i="9"/>
  <c r="E3592" i="9"/>
  <c r="E3591" i="9"/>
  <c r="E3590" i="9"/>
  <c r="E3589" i="9"/>
  <c r="E3588" i="9"/>
  <c r="E3587" i="9"/>
  <c r="E3586" i="9"/>
  <c r="E3585" i="9"/>
  <c r="E3584" i="9"/>
  <c r="E3583" i="9"/>
  <c r="E3582" i="9"/>
  <c r="E3581" i="9"/>
  <c r="E3580" i="9"/>
  <c r="E3579" i="9"/>
  <c r="E3578" i="9"/>
  <c r="E3577" i="9"/>
  <c r="E3576" i="9"/>
  <c r="E3575" i="9"/>
  <c r="E3574" i="9"/>
  <c r="E3573" i="9"/>
  <c r="E3572" i="9"/>
  <c r="E3571" i="9"/>
  <c r="E3570" i="9"/>
  <c r="E3569" i="9"/>
  <c r="E3568" i="9"/>
  <c r="E3567" i="9"/>
  <c r="E3566" i="9"/>
  <c r="E3565" i="9"/>
  <c r="E3564" i="9"/>
  <c r="E3563" i="9"/>
  <c r="E3562" i="9"/>
  <c r="E3561" i="9"/>
  <c r="E3560" i="9"/>
  <c r="E3559" i="9"/>
  <c r="E3558" i="9"/>
  <c r="E3557" i="9"/>
  <c r="E3556" i="9"/>
  <c r="E3555" i="9"/>
  <c r="E3554" i="9"/>
  <c r="E3553" i="9"/>
  <c r="E3552" i="9"/>
  <c r="E3551" i="9"/>
  <c r="E3550" i="9"/>
  <c r="E3549" i="9"/>
  <c r="E3548" i="9"/>
  <c r="E3547" i="9"/>
  <c r="E3546" i="9"/>
  <c r="E3545" i="9"/>
  <c r="E3544" i="9"/>
  <c r="E3543" i="9"/>
  <c r="E3542" i="9"/>
  <c r="E3541" i="9"/>
  <c r="E3540" i="9"/>
  <c r="E3539" i="9"/>
  <c r="E3538" i="9"/>
  <c r="E3537" i="9"/>
  <c r="E3536" i="9"/>
  <c r="E3535" i="9"/>
  <c r="E3534" i="9"/>
  <c r="E3533" i="9"/>
  <c r="E3532" i="9"/>
  <c r="E3531" i="9"/>
  <c r="E3530" i="9"/>
  <c r="E3529" i="9"/>
  <c r="E3528" i="9"/>
  <c r="E3527" i="9"/>
  <c r="E3526" i="9"/>
  <c r="E3525" i="9"/>
  <c r="E3524" i="9"/>
  <c r="E3523" i="9"/>
  <c r="E3522" i="9"/>
  <c r="E3521" i="9"/>
  <c r="E3520" i="9"/>
  <c r="E3519" i="9"/>
  <c r="E3518" i="9"/>
  <c r="E3517" i="9"/>
  <c r="E3516" i="9"/>
  <c r="E3515" i="9"/>
  <c r="E3514" i="9"/>
  <c r="E3513" i="9"/>
  <c r="E3512" i="9"/>
  <c r="E3511" i="9"/>
  <c r="E3510" i="9"/>
  <c r="E3509" i="9"/>
  <c r="E3508" i="9"/>
  <c r="E3507" i="9"/>
  <c r="E3506" i="9"/>
  <c r="E3505" i="9"/>
  <c r="E3504" i="9"/>
  <c r="E3503" i="9"/>
  <c r="E3502" i="9"/>
  <c r="E3501" i="9"/>
  <c r="E3500" i="9"/>
  <c r="E3499" i="9"/>
  <c r="E3498" i="9"/>
  <c r="E3497" i="9"/>
  <c r="E3496" i="9"/>
  <c r="E3495" i="9"/>
  <c r="E3494" i="9"/>
  <c r="E3493" i="9"/>
  <c r="E3492" i="9"/>
  <c r="E3491" i="9"/>
  <c r="E3490" i="9"/>
  <c r="E3489" i="9"/>
  <c r="E3488" i="9"/>
  <c r="E3487" i="9"/>
  <c r="E3486" i="9"/>
  <c r="E3485" i="9"/>
  <c r="E3484" i="9"/>
  <c r="E3483" i="9"/>
  <c r="E3482" i="9"/>
  <c r="E3481" i="9"/>
  <c r="E3480" i="9"/>
  <c r="E3479" i="9"/>
  <c r="E3478" i="9"/>
  <c r="E3477" i="9"/>
  <c r="E3476" i="9"/>
  <c r="E3475" i="9"/>
  <c r="E3474" i="9"/>
  <c r="E3473" i="9"/>
  <c r="E3472" i="9"/>
  <c r="E3471" i="9"/>
  <c r="E3470" i="9"/>
  <c r="E3469" i="9"/>
  <c r="E3468" i="9"/>
  <c r="E3467" i="9"/>
  <c r="E3466" i="9"/>
  <c r="E3465" i="9"/>
  <c r="E3464" i="9"/>
  <c r="E3463" i="9"/>
  <c r="E3462" i="9"/>
  <c r="E3461" i="9"/>
  <c r="E3460" i="9"/>
  <c r="E3459" i="9"/>
  <c r="E3458" i="9"/>
  <c r="E3457" i="9"/>
  <c r="E3456" i="9"/>
  <c r="E3455" i="9"/>
  <c r="E3454" i="9"/>
  <c r="E3453" i="9"/>
  <c r="E3452" i="9"/>
  <c r="E3451" i="9"/>
  <c r="E3450" i="9"/>
  <c r="E3449" i="9"/>
  <c r="E3448" i="9"/>
  <c r="E3447" i="9"/>
  <c r="E3446" i="9"/>
  <c r="E3445" i="9"/>
  <c r="E3444" i="9"/>
  <c r="E3443" i="9"/>
  <c r="E3442" i="9"/>
  <c r="E3441" i="9"/>
  <c r="E3440" i="9"/>
  <c r="E3439" i="9"/>
  <c r="E3438" i="9"/>
  <c r="E3437" i="9"/>
  <c r="E3436" i="9"/>
  <c r="E3435" i="9"/>
  <c r="E3434" i="9"/>
  <c r="E3433" i="9"/>
  <c r="E3432" i="9"/>
  <c r="E3431" i="9"/>
  <c r="E3430" i="9"/>
  <c r="E3429" i="9"/>
  <c r="E3428" i="9"/>
  <c r="E3427" i="9"/>
  <c r="E3426" i="9"/>
  <c r="E3425" i="9"/>
  <c r="E3424" i="9"/>
  <c r="E3423" i="9"/>
  <c r="E3422" i="9"/>
  <c r="E3421" i="9"/>
  <c r="E3420" i="9"/>
  <c r="E3419" i="9"/>
  <c r="E3418" i="9"/>
  <c r="E3417" i="9"/>
  <c r="E3416" i="9"/>
  <c r="E3415" i="9"/>
  <c r="E3414" i="9"/>
  <c r="E3413" i="9"/>
  <c r="E3412" i="9"/>
  <c r="E3411" i="9"/>
  <c r="E3410" i="9"/>
  <c r="E3409" i="9"/>
  <c r="E3408" i="9"/>
  <c r="E3407" i="9"/>
  <c r="E3406" i="9"/>
  <c r="E3405" i="9"/>
  <c r="E3404" i="9"/>
  <c r="E3403" i="9"/>
  <c r="E3402" i="9"/>
  <c r="E3401" i="9"/>
  <c r="E3400" i="9"/>
  <c r="E3399" i="9"/>
  <c r="E3398" i="9"/>
  <c r="E3397" i="9"/>
  <c r="E3396" i="9"/>
  <c r="E3395" i="9"/>
  <c r="E3394" i="9"/>
  <c r="E3393" i="9"/>
  <c r="E3392" i="9"/>
  <c r="E3391" i="9"/>
  <c r="E3390" i="9"/>
  <c r="E3389" i="9"/>
  <c r="E3388" i="9"/>
  <c r="E3387" i="9"/>
  <c r="E3386" i="9"/>
  <c r="E3385" i="9"/>
  <c r="E3384" i="9"/>
  <c r="E3383" i="9"/>
  <c r="E3382" i="9"/>
  <c r="E3381" i="9"/>
  <c r="E3380" i="9"/>
  <c r="E3379" i="9"/>
  <c r="E3378" i="9"/>
  <c r="E3377" i="9"/>
  <c r="E3376" i="9"/>
  <c r="E3375" i="9"/>
  <c r="E3374" i="9"/>
  <c r="E3373" i="9"/>
  <c r="E3372" i="9"/>
  <c r="E3371" i="9"/>
  <c r="E3370" i="9"/>
  <c r="E3369" i="9"/>
  <c r="E3368" i="9"/>
  <c r="E3367" i="9"/>
  <c r="E3366" i="9"/>
  <c r="E3365" i="9"/>
  <c r="E3364" i="9"/>
  <c r="E3363" i="9"/>
  <c r="E3362" i="9"/>
  <c r="E3361" i="9"/>
  <c r="E3360" i="9"/>
  <c r="E3359" i="9"/>
  <c r="E3358" i="9"/>
  <c r="E3357" i="9"/>
  <c r="E3356" i="9"/>
  <c r="E3355" i="9"/>
  <c r="E3354" i="9"/>
  <c r="E3353" i="9"/>
  <c r="E3352" i="9"/>
  <c r="E3351" i="9"/>
  <c r="E3350" i="9"/>
  <c r="E3349" i="9"/>
  <c r="E3348" i="9"/>
  <c r="E3347" i="9"/>
  <c r="E3346" i="9"/>
  <c r="E3345" i="9"/>
  <c r="E3344" i="9"/>
  <c r="E3343" i="9"/>
  <c r="E3342" i="9"/>
  <c r="E3341" i="9"/>
  <c r="E3340" i="9"/>
  <c r="E3339" i="9"/>
  <c r="E3338" i="9"/>
  <c r="E3337" i="9"/>
  <c r="E3336" i="9"/>
  <c r="E3335" i="9"/>
  <c r="E3334" i="9"/>
  <c r="E3333" i="9"/>
  <c r="E3332" i="9"/>
  <c r="E3331" i="9"/>
  <c r="E3330" i="9"/>
  <c r="E3329" i="9"/>
  <c r="E3328" i="9"/>
  <c r="E3327" i="9"/>
  <c r="E3326" i="9"/>
  <c r="E3325" i="9"/>
  <c r="E3324" i="9"/>
  <c r="E3323" i="9"/>
  <c r="E3322" i="9"/>
  <c r="E3321" i="9"/>
  <c r="E3320" i="9"/>
  <c r="E3319" i="9"/>
  <c r="E3318" i="9"/>
  <c r="E3317" i="9"/>
  <c r="E3316" i="9"/>
  <c r="E3315" i="9"/>
  <c r="E3314" i="9"/>
  <c r="E3313" i="9"/>
  <c r="E3312" i="9"/>
  <c r="E3311" i="9"/>
  <c r="E3310" i="9"/>
  <c r="E3309" i="9"/>
  <c r="E3308" i="9"/>
  <c r="E3307" i="9"/>
  <c r="E3306" i="9"/>
  <c r="E3305" i="9"/>
  <c r="E3304" i="9"/>
  <c r="E3303" i="9"/>
  <c r="E3302" i="9"/>
  <c r="E3301" i="9"/>
  <c r="E3300" i="9"/>
  <c r="E3299" i="9"/>
  <c r="E3298" i="9"/>
  <c r="E3297" i="9"/>
  <c r="E3296" i="9"/>
  <c r="E3295" i="9"/>
  <c r="E3294" i="9"/>
  <c r="E3293" i="9"/>
  <c r="E3292" i="9"/>
  <c r="E3291" i="9"/>
  <c r="E3290" i="9"/>
  <c r="E3289" i="9"/>
  <c r="E3288" i="9"/>
  <c r="E3287" i="9"/>
  <c r="E3286" i="9"/>
  <c r="E3285" i="9"/>
  <c r="E3284" i="9"/>
  <c r="E3283" i="9"/>
  <c r="E3282" i="9"/>
  <c r="E3281" i="9"/>
  <c r="E3280" i="9"/>
  <c r="E3279" i="9"/>
  <c r="E3278" i="9"/>
  <c r="E3277" i="9"/>
  <c r="E3276" i="9"/>
  <c r="E3275" i="9"/>
  <c r="E3274" i="9"/>
  <c r="E3273" i="9"/>
  <c r="E3272" i="9"/>
  <c r="E3271" i="9"/>
  <c r="E3270" i="9"/>
  <c r="E3269" i="9"/>
  <c r="E3268" i="9"/>
  <c r="E3267" i="9"/>
  <c r="E3266" i="9"/>
  <c r="E3265" i="9"/>
  <c r="E3264" i="9"/>
  <c r="E3263" i="9"/>
  <c r="E3262" i="9"/>
  <c r="E3261" i="9"/>
  <c r="E3260" i="9"/>
  <c r="E3259" i="9"/>
  <c r="E3258" i="9"/>
  <c r="E3257" i="9"/>
  <c r="E3256" i="9"/>
  <c r="E3255" i="9"/>
  <c r="E3254" i="9"/>
  <c r="E3253" i="9"/>
  <c r="E3252" i="9"/>
  <c r="E3251" i="9"/>
  <c r="E3250" i="9"/>
  <c r="E3249" i="9"/>
  <c r="E3248" i="9"/>
  <c r="E3247" i="9"/>
  <c r="E3246" i="9"/>
  <c r="E3245" i="9"/>
  <c r="E3244" i="9"/>
  <c r="E3243" i="9"/>
  <c r="E3242" i="9"/>
  <c r="E3241" i="9"/>
  <c r="E3240" i="9"/>
  <c r="E3239" i="9"/>
  <c r="E3238" i="9"/>
  <c r="E3237" i="9"/>
  <c r="E3236" i="9"/>
  <c r="E3235" i="9"/>
  <c r="E3234" i="9"/>
  <c r="E3233" i="9"/>
  <c r="E3232" i="9"/>
  <c r="E3231" i="9"/>
  <c r="E3230" i="9"/>
  <c r="E3229" i="9"/>
  <c r="E3228" i="9"/>
  <c r="E3227" i="9"/>
  <c r="E3226" i="9"/>
  <c r="E3225" i="9"/>
  <c r="E3224" i="9"/>
  <c r="E3223" i="9"/>
  <c r="E3222" i="9"/>
  <c r="E3221" i="9"/>
  <c r="E3220" i="9"/>
  <c r="E3219" i="9"/>
  <c r="E3218" i="9"/>
  <c r="E3217" i="9"/>
  <c r="E3216" i="9"/>
  <c r="E3215" i="9"/>
  <c r="E3214" i="9"/>
  <c r="E3213" i="9"/>
  <c r="E3212" i="9"/>
  <c r="E3211" i="9"/>
  <c r="E3210" i="9"/>
  <c r="E3209" i="9"/>
  <c r="E3208" i="9"/>
  <c r="E3207" i="9"/>
  <c r="E3206" i="9"/>
  <c r="E3205" i="9"/>
  <c r="E3204" i="9"/>
  <c r="E3203" i="9"/>
  <c r="E3202" i="9"/>
  <c r="E3201" i="9"/>
  <c r="E3200" i="9"/>
  <c r="E3199" i="9"/>
  <c r="E3198" i="9"/>
  <c r="E3197" i="9"/>
  <c r="E3196" i="9"/>
  <c r="E3195" i="9"/>
  <c r="E3194" i="9"/>
  <c r="E3193" i="9"/>
  <c r="E3192" i="9"/>
  <c r="E3191" i="9"/>
  <c r="E3190" i="9"/>
  <c r="E3189" i="9"/>
  <c r="E3188" i="9"/>
  <c r="E3187" i="9"/>
  <c r="E3186" i="9"/>
  <c r="E3185" i="9"/>
  <c r="E3184" i="9"/>
  <c r="E3183" i="9"/>
  <c r="E3182" i="9"/>
  <c r="E3181" i="9"/>
  <c r="E3180" i="9"/>
  <c r="E3179" i="9"/>
  <c r="E3178" i="9"/>
  <c r="C3178" i="9"/>
  <c r="B3178" i="9"/>
  <c r="E3177" i="9"/>
  <c r="E3176" i="9"/>
  <c r="E3175" i="9"/>
  <c r="E3174" i="9"/>
  <c r="E3173" i="9"/>
  <c r="E3172" i="9"/>
  <c r="E3171" i="9"/>
  <c r="E3170" i="9"/>
  <c r="E3169" i="9"/>
  <c r="E3168" i="9"/>
  <c r="E3167" i="9"/>
  <c r="E3166" i="9"/>
  <c r="E3165" i="9"/>
  <c r="E3164" i="9"/>
  <c r="E3163" i="9"/>
  <c r="E3162" i="9"/>
  <c r="E3161" i="9"/>
  <c r="E3160" i="9"/>
  <c r="E3159" i="9"/>
  <c r="E3158" i="9"/>
  <c r="E3157" i="9"/>
  <c r="E3156" i="9"/>
  <c r="E3155" i="9"/>
  <c r="E3154" i="9"/>
  <c r="E3153" i="9"/>
  <c r="E3152" i="9"/>
  <c r="E3151" i="9"/>
  <c r="E3150" i="9"/>
  <c r="E3149" i="9"/>
  <c r="E3148" i="9"/>
  <c r="E3147" i="9"/>
  <c r="E3146" i="9"/>
  <c r="E3145" i="9"/>
  <c r="E3144" i="9"/>
  <c r="E3143" i="9"/>
  <c r="E3142" i="9"/>
  <c r="E3141" i="9"/>
  <c r="E3140" i="9"/>
  <c r="E3139" i="9"/>
  <c r="E3138" i="9"/>
  <c r="E3137" i="9"/>
  <c r="E3136" i="9"/>
  <c r="E3135" i="9"/>
  <c r="E3134" i="9"/>
  <c r="E3133" i="9"/>
  <c r="E3132" i="9"/>
  <c r="E3131" i="9"/>
  <c r="E3130" i="9"/>
  <c r="E3129" i="9"/>
  <c r="E3128" i="9"/>
  <c r="E3127" i="9"/>
  <c r="E3126" i="9"/>
  <c r="E3125" i="9"/>
  <c r="E3124" i="9"/>
  <c r="E3123" i="9"/>
  <c r="E3122" i="9"/>
  <c r="E3121" i="9"/>
  <c r="E3120" i="9"/>
  <c r="E3119" i="9"/>
  <c r="E3118" i="9"/>
  <c r="E3117" i="9"/>
  <c r="E3116" i="9"/>
  <c r="E3115" i="9"/>
  <c r="E3114" i="9"/>
  <c r="E3113" i="9"/>
  <c r="E3112" i="9"/>
  <c r="E3111" i="9"/>
  <c r="E3110" i="9"/>
  <c r="E3109" i="9"/>
  <c r="E3108" i="9"/>
  <c r="E3107" i="9"/>
  <c r="E3106" i="9"/>
  <c r="E3105" i="9"/>
  <c r="E3104" i="9"/>
  <c r="E3103" i="9"/>
  <c r="E3102" i="9"/>
  <c r="E3101" i="9"/>
  <c r="E3100" i="9"/>
  <c r="E3099" i="9"/>
  <c r="E3098" i="9"/>
  <c r="E3097" i="9"/>
  <c r="E3096" i="9"/>
  <c r="E3095" i="9"/>
  <c r="E3094" i="9"/>
  <c r="E3093" i="9"/>
  <c r="E3092" i="9"/>
  <c r="E3091" i="9"/>
  <c r="C3091" i="9"/>
  <c r="B3091" i="9"/>
  <c r="E3090" i="9"/>
  <c r="C3090" i="9"/>
  <c r="B3090" i="9"/>
  <c r="E3089" i="9"/>
  <c r="E3088" i="9"/>
  <c r="E3087" i="9"/>
  <c r="E3086" i="9"/>
  <c r="E3085" i="9"/>
  <c r="E3084" i="9"/>
  <c r="E3083" i="9"/>
  <c r="E3082" i="9"/>
  <c r="E3081" i="9"/>
  <c r="E3080" i="9"/>
  <c r="E3079" i="9"/>
  <c r="E3078" i="9"/>
  <c r="E3077" i="9"/>
  <c r="E3076" i="9"/>
  <c r="E3075" i="9"/>
  <c r="E3074" i="9"/>
  <c r="E3073" i="9"/>
  <c r="E3072" i="9"/>
  <c r="E3071" i="9"/>
  <c r="E3070" i="9"/>
  <c r="E3069" i="9"/>
  <c r="E3068" i="9"/>
  <c r="E3067" i="9"/>
  <c r="E3066" i="9"/>
  <c r="E3065" i="9"/>
  <c r="E3064" i="9"/>
  <c r="E3063" i="9"/>
  <c r="E3062" i="9"/>
  <c r="E3061" i="9"/>
  <c r="E3060" i="9"/>
  <c r="E3059" i="9"/>
  <c r="E3058" i="9"/>
  <c r="E3057" i="9"/>
  <c r="E3056" i="9"/>
  <c r="E3055" i="9"/>
  <c r="E3054" i="9"/>
  <c r="E3053" i="9"/>
  <c r="E3052" i="9"/>
  <c r="E3051" i="9"/>
  <c r="E3050" i="9"/>
  <c r="E3049" i="9"/>
  <c r="E3048" i="9"/>
  <c r="E3047" i="9"/>
  <c r="E3046" i="9"/>
  <c r="E3045" i="9"/>
  <c r="E3044" i="9"/>
  <c r="E3043" i="9"/>
  <c r="E3042" i="9"/>
  <c r="E3041" i="9"/>
  <c r="E3040" i="9"/>
  <c r="E3039" i="9"/>
  <c r="E3038" i="9"/>
  <c r="E3037" i="9"/>
  <c r="E3036" i="9"/>
  <c r="E3035" i="9"/>
  <c r="E3034" i="9"/>
  <c r="E3033" i="9"/>
  <c r="E3032" i="9"/>
  <c r="E3031" i="9"/>
  <c r="E3030" i="9"/>
  <c r="E3029" i="9"/>
  <c r="E3028" i="9"/>
  <c r="E3027" i="9"/>
  <c r="E3026" i="9"/>
  <c r="E3025" i="9"/>
  <c r="E3024" i="9"/>
  <c r="E3023" i="9"/>
  <c r="E3022" i="9"/>
  <c r="E3021" i="9"/>
  <c r="E3020" i="9"/>
  <c r="E3019" i="9"/>
  <c r="E3018" i="9"/>
  <c r="E3017" i="9"/>
  <c r="E3016" i="9"/>
  <c r="E3015" i="9"/>
  <c r="E3014" i="9"/>
  <c r="E3013" i="9"/>
  <c r="E3012" i="9"/>
  <c r="E3011" i="9"/>
  <c r="E3010" i="9"/>
  <c r="E3009" i="9"/>
  <c r="E3008" i="9"/>
  <c r="E3007" i="9"/>
  <c r="E3006" i="9"/>
  <c r="E3005" i="9"/>
  <c r="B3005" i="9"/>
  <c r="E3004" i="9"/>
  <c r="E3003" i="9"/>
  <c r="C3003" i="9"/>
  <c r="C3004" i="9" s="1"/>
  <c r="B3003" i="9"/>
  <c r="B3004" i="9" s="1"/>
  <c r="B3092" i="9" s="1"/>
  <c r="B3180" i="9" s="1"/>
  <c r="B3268" i="9" s="1"/>
  <c r="B3356" i="9" s="1"/>
  <c r="E3002" i="9"/>
  <c r="E3001" i="9"/>
  <c r="E3000" i="9"/>
  <c r="E2999" i="9"/>
  <c r="E2998" i="9"/>
  <c r="E2997" i="9"/>
  <c r="E2996" i="9"/>
  <c r="E2995" i="9"/>
  <c r="E2994" i="9"/>
  <c r="E2993" i="9"/>
  <c r="E2992" i="9"/>
  <c r="E2991" i="9"/>
  <c r="E2990" i="9"/>
  <c r="E2989" i="9"/>
  <c r="E2988" i="9"/>
  <c r="E2987" i="9"/>
  <c r="E2986" i="9"/>
  <c r="E2985" i="9"/>
  <c r="E2984" i="9"/>
  <c r="E2983" i="9"/>
  <c r="E2982" i="9"/>
  <c r="E2981" i="9"/>
  <c r="E2980" i="9"/>
  <c r="E2979" i="9"/>
  <c r="E2978" i="9"/>
  <c r="E2977" i="9"/>
  <c r="E2976" i="9"/>
  <c r="E2975" i="9"/>
  <c r="E2974" i="9"/>
  <c r="E2973" i="9"/>
  <c r="E2972" i="9"/>
  <c r="E2971" i="9"/>
  <c r="E2970" i="9"/>
  <c r="E2969" i="9"/>
  <c r="E2968" i="9"/>
  <c r="E2967" i="9"/>
  <c r="E2966" i="9"/>
  <c r="E2965" i="9"/>
  <c r="E2964" i="9"/>
  <c r="E2963" i="9"/>
  <c r="E2962" i="9"/>
  <c r="E2961" i="9"/>
  <c r="E2960" i="9"/>
  <c r="E2959" i="9"/>
  <c r="E2958" i="9"/>
  <c r="E2957" i="9"/>
  <c r="E2956" i="9"/>
  <c r="E2955" i="9"/>
  <c r="E2954" i="9"/>
  <c r="E2953" i="9"/>
  <c r="E2952" i="9"/>
  <c r="E2951" i="9"/>
  <c r="E2950" i="9"/>
  <c r="E2949" i="9"/>
  <c r="E2948" i="9"/>
  <c r="E2947" i="9"/>
  <c r="E2946" i="9"/>
  <c r="E2945" i="9"/>
  <c r="E2944" i="9"/>
  <c r="E2943" i="9"/>
  <c r="E2942" i="9"/>
  <c r="E2941" i="9"/>
  <c r="E2940" i="9"/>
  <c r="E2939" i="9"/>
  <c r="E2938" i="9"/>
  <c r="E2937" i="9"/>
  <c r="E2936" i="9"/>
  <c r="E2935" i="9"/>
  <c r="E2934" i="9"/>
  <c r="E2933" i="9"/>
  <c r="E2932" i="9"/>
  <c r="E2931" i="9"/>
  <c r="E2930" i="9"/>
  <c r="E2929" i="9"/>
  <c r="E2928" i="9"/>
  <c r="E2927" i="9"/>
  <c r="E2926" i="9"/>
  <c r="E2925" i="9"/>
  <c r="E2924" i="9"/>
  <c r="E2923" i="9"/>
  <c r="E2922" i="9"/>
  <c r="E2921" i="9"/>
  <c r="E2920" i="9"/>
  <c r="E2919" i="9"/>
  <c r="E2918" i="9"/>
  <c r="E2917" i="9"/>
  <c r="E2916" i="9"/>
  <c r="E2915" i="9"/>
  <c r="E2914" i="9"/>
  <c r="E2913" i="9"/>
  <c r="E2912" i="9"/>
  <c r="E2911" i="9"/>
  <c r="E2910" i="9"/>
  <c r="E2909" i="9"/>
  <c r="E2908" i="9"/>
  <c r="E2907" i="9"/>
  <c r="E2906" i="9"/>
  <c r="E2905" i="9"/>
  <c r="E2904" i="9"/>
  <c r="E2903" i="9"/>
  <c r="E2902" i="9"/>
  <c r="E2901" i="9"/>
  <c r="E2900" i="9"/>
  <c r="E2899" i="9"/>
  <c r="E2898" i="9"/>
  <c r="E2897" i="9"/>
  <c r="E2896" i="9"/>
  <c r="E2895" i="9"/>
  <c r="E2894" i="9"/>
  <c r="E2893" i="9"/>
  <c r="E2892" i="9"/>
  <c r="E2891" i="9"/>
  <c r="E2890" i="9"/>
  <c r="E2889" i="9"/>
  <c r="E2888" i="9"/>
  <c r="E2887" i="9"/>
  <c r="E2886" i="9"/>
  <c r="E2885" i="9"/>
  <c r="E2884" i="9"/>
  <c r="E2883" i="9"/>
  <c r="E2882" i="9"/>
  <c r="E2881" i="9"/>
  <c r="E2880" i="9"/>
  <c r="E2879" i="9"/>
  <c r="E2878" i="9"/>
  <c r="E2877" i="9"/>
  <c r="E2876" i="9"/>
  <c r="E2875" i="9"/>
  <c r="E2874" i="9"/>
  <c r="E2873" i="9"/>
  <c r="E2872" i="9"/>
  <c r="E2871" i="9"/>
  <c r="E2870" i="9"/>
  <c r="E2869" i="9"/>
  <c r="E2868" i="9"/>
  <c r="E2867" i="9"/>
  <c r="E2866" i="9"/>
  <c r="E2865" i="9"/>
  <c r="E2864" i="9"/>
  <c r="E2863" i="9"/>
  <c r="E2862" i="9"/>
  <c r="E2861" i="9"/>
  <c r="E2860" i="9"/>
  <c r="E2859" i="9"/>
  <c r="E2858" i="9"/>
  <c r="E2857" i="9"/>
  <c r="E2856" i="9"/>
  <c r="E2855" i="9"/>
  <c r="E2854" i="9"/>
  <c r="E2853" i="9"/>
  <c r="E2852" i="9"/>
  <c r="E2851" i="9"/>
  <c r="E2850" i="9"/>
  <c r="E2849" i="9"/>
  <c r="E2848" i="9"/>
  <c r="E2847" i="9"/>
  <c r="E2846" i="9"/>
  <c r="E2845" i="9"/>
  <c r="E2844" i="9"/>
  <c r="E2843" i="9"/>
  <c r="E2842" i="9"/>
  <c r="E2841" i="9"/>
  <c r="E2840" i="9"/>
  <c r="E2839" i="9"/>
  <c r="E2838" i="9"/>
  <c r="E2837" i="9"/>
  <c r="E2836" i="9"/>
  <c r="E2835" i="9"/>
  <c r="E2834" i="9"/>
  <c r="E2833" i="9"/>
  <c r="E2832" i="9"/>
  <c r="E2831" i="9"/>
  <c r="E2830" i="9"/>
  <c r="E2829" i="9"/>
  <c r="E2828" i="9"/>
  <c r="E2827" i="9"/>
  <c r="E2826" i="9"/>
  <c r="E2825" i="9"/>
  <c r="E2824" i="9"/>
  <c r="E2823" i="9"/>
  <c r="E2822" i="9"/>
  <c r="E2821" i="9"/>
  <c r="E2820" i="9"/>
  <c r="E2819" i="9"/>
  <c r="E2818" i="9"/>
  <c r="E2817" i="9"/>
  <c r="E2816" i="9"/>
  <c r="E2815" i="9"/>
  <c r="E2814" i="9"/>
  <c r="E2813" i="9"/>
  <c r="E2812" i="9"/>
  <c r="E2811" i="9"/>
  <c r="E2810" i="9"/>
  <c r="E2809" i="9"/>
  <c r="E2808" i="9"/>
  <c r="E2807" i="9"/>
  <c r="E2806" i="9"/>
  <c r="E2805" i="9"/>
  <c r="E2804" i="9"/>
  <c r="E2803" i="9"/>
  <c r="E2802" i="9"/>
  <c r="E2801" i="9"/>
  <c r="E2800" i="9"/>
  <c r="E2799" i="9"/>
  <c r="E2798" i="9"/>
  <c r="E2797" i="9"/>
  <c r="E2796" i="9"/>
  <c r="E2795" i="9"/>
  <c r="E2794" i="9"/>
  <c r="E2793" i="9"/>
  <c r="E2792" i="9"/>
  <c r="E2791" i="9"/>
  <c r="E2790" i="9"/>
  <c r="E2789" i="9"/>
  <c r="E2788" i="9"/>
  <c r="E2787" i="9"/>
  <c r="E2786" i="9"/>
  <c r="E2785" i="9"/>
  <c r="E2784" i="9"/>
  <c r="E2783" i="9"/>
  <c r="E2782" i="9"/>
  <c r="E2781" i="9"/>
  <c r="E2780" i="9"/>
  <c r="E2779" i="9"/>
  <c r="E2778" i="9"/>
  <c r="E2777" i="9"/>
  <c r="E2776" i="9"/>
  <c r="E2775" i="9"/>
  <c r="E2774" i="9"/>
  <c r="E2773" i="9"/>
  <c r="E2772" i="9"/>
  <c r="E2771" i="9"/>
  <c r="E2770" i="9"/>
  <c r="E2769" i="9"/>
  <c r="E2768" i="9"/>
  <c r="E2767" i="9"/>
  <c r="E2766" i="9"/>
  <c r="E2765" i="9"/>
  <c r="E2764" i="9"/>
  <c r="E2763" i="9"/>
  <c r="E2762" i="9"/>
  <c r="E2761" i="9"/>
  <c r="E2760" i="9"/>
  <c r="E2759" i="9"/>
  <c r="E2758" i="9"/>
  <c r="E2757" i="9"/>
  <c r="E2756" i="9"/>
  <c r="E2755" i="9"/>
  <c r="E2754" i="9"/>
  <c r="E2753" i="9"/>
  <c r="E2752" i="9"/>
  <c r="E2751" i="9"/>
  <c r="E2750" i="9"/>
  <c r="E2749" i="9"/>
  <c r="E2748" i="9"/>
  <c r="E2747" i="9"/>
  <c r="E2746" i="9"/>
  <c r="E2745" i="9"/>
  <c r="E2744" i="9"/>
  <c r="E2743" i="9"/>
  <c r="E2742" i="9"/>
  <c r="E2741" i="9"/>
  <c r="E2740" i="9"/>
  <c r="E2739" i="9"/>
  <c r="E2738" i="9"/>
  <c r="E2737" i="9"/>
  <c r="E2736" i="9"/>
  <c r="E2735" i="9"/>
  <c r="E2734" i="9"/>
  <c r="E2733" i="9"/>
  <c r="E2732" i="9"/>
  <c r="E2731" i="9"/>
  <c r="E2730" i="9"/>
  <c r="E2729" i="9"/>
  <c r="E2728" i="9"/>
  <c r="E2727" i="9"/>
  <c r="E2726" i="9"/>
  <c r="E2725" i="9"/>
  <c r="E2724" i="9"/>
  <c r="E2723" i="9"/>
  <c r="E2722" i="9"/>
  <c r="E2721" i="9"/>
  <c r="E2720" i="9"/>
  <c r="E2719" i="9"/>
  <c r="E2718" i="9"/>
  <c r="E2717" i="9"/>
  <c r="E2716" i="9"/>
  <c r="E2715" i="9"/>
  <c r="E2714" i="9"/>
  <c r="E2713" i="9"/>
  <c r="E2712" i="9"/>
  <c r="E2711" i="9"/>
  <c r="E2710" i="9"/>
  <c r="E2709" i="9"/>
  <c r="E2708" i="9"/>
  <c r="E2707" i="9"/>
  <c r="E2706" i="9"/>
  <c r="E2705" i="9"/>
  <c r="E2704" i="9"/>
  <c r="E2703" i="9"/>
  <c r="E2702" i="9"/>
  <c r="E2701" i="9"/>
  <c r="E2700" i="9"/>
  <c r="E2699" i="9"/>
  <c r="E2698" i="9"/>
  <c r="E2697" i="9"/>
  <c r="E2696" i="9"/>
  <c r="E2695" i="9"/>
  <c r="E2694" i="9"/>
  <c r="E2693" i="9"/>
  <c r="E2692" i="9"/>
  <c r="E2691" i="9"/>
  <c r="E2690" i="9"/>
  <c r="E2689" i="9"/>
  <c r="E2688" i="9"/>
  <c r="E2687" i="9"/>
  <c r="E2686" i="9"/>
  <c r="E2685" i="9"/>
  <c r="E2684" i="9"/>
  <c r="E2683" i="9"/>
  <c r="E2682" i="9"/>
  <c r="E2681" i="9"/>
  <c r="E2680" i="9"/>
  <c r="E2679" i="9"/>
  <c r="E2678" i="9"/>
  <c r="E2677" i="9"/>
  <c r="E2676" i="9"/>
  <c r="E2675" i="9"/>
  <c r="E2674" i="9"/>
  <c r="E2673" i="9"/>
  <c r="E2672" i="9"/>
  <c r="E2671" i="9"/>
  <c r="E2670" i="9"/>
  <c r="E2669" i="9"/>
  <c r="E2668" i="9"/>
  <c r="E2667" i="9"/>
  <c r="E2666" i="9"/>
  <c r="E2665" i="9"/>
  <c r="E2664" i="9"/>
  <c r="E2663" i="9"/>
  <c r="E2662" i="9"/>
  <c r="E2661" i="9"/>
  <c r="E2660" i="9"/>
  <c r="E2659" i="9"/>
  <c r="E2658" i="9"/>
  <c r="E2657" i="9"/>
  <c r="E2656" i="9"/>
  <c r="E2655" i="9"/>
  <c r="E2654" i="9"/>
  <c r="E2653" i="9"/>
  <c r="E2652" i="9"/>
  <c r="E2651" i="9"/>
  <c r="E2650" i="9"/>
  <c r="E2649" i="9"/>
  <c r="E2648" i="9"/>
  <c r="E2647" i="9"/>
  <c r="E2646" i="9"/>
  <c r="E2645" i="9"/>
  <c r="E2644" i="9"/>
  <c r="E2643" i="9"/>
  <c r="E2642" i="9"/>
  <c r="E2641" i="9"/>
  <c r="E2640" i="9"/>
  <c r="E2639" i="9"/>
  <c r="E2638" i="9"/>
  <c r="E2637" i="9"/>
  <c r="E2636" i="9"/>
  <c r="E2635" i="9"/>
  <c r="E2634" i="9"/>
  <c r="E2633" i="9"/>
  <c r="E2632" i="9"/>
  <c r="E2631" i="9"/>
  <c r="E2630" i="9"/>
  <c r="E2629" i="9"/>
  <c r="E2628" i="9"/>
  <c r="E2627" i="9"/>
  <c r="E2626" i="9"/>
  <c r="E2625" i="9"/>
  <c r="E2624" i="9"/>
  <c r="E2623" i="9"/>
  <c r="E2622" i="9"/>
  <c r="E2621" i="9"/>
  <c r="E2620" i="9"/>
  <c r="E2619" i="9"/>
  <c r="E2618" i="9"/>
  <c r="E2617" i="9"/>
  <c r="E2616" i="9"/>
  <c r="E2615" i="9"/>
  <c r="E2614" i="9"/>
  <c r="E2613" i="9"/>
  <c r="E2612" i="9"/>
  <c r="E2611" i="9"/>
  <c r="E2610" i="9"/>
  <c r="E2609" i="9"/>
  <c r="E2608" i="9"/>
  <c r="E2607" i="9"/>
  <c r="E2606" i="9"/>
  <c r="E2605" i="9"/>
  <c r="E2604" i="9"/>
  <c r="E2603" i="9"/>
  <c r="E2602" i="9"/>
  <c r="E2601" i="9"/>
  <c r="E2600" i="9"/>
  <c r="E2599" i="9"/>
  <c r="E2598" i="9"/>
  <c r="E2597" i="9"/>
  <c r="E2596" i="9"/>
  <c r="E2595" i="9"/>
  <c r="E2594" i="9"/>
  <c r="E2593" i="9"/>
  <c r="E2592" i="9"/>
  <c r="E2591" i="9"/>
  <c r="E2590" i="9"/>
  <c r="E2589" i="9"/>
  <c r="E2588" i="9"/>
  <c r="E2587" i="9"/>
  <c r="E2586" i="9"/>
  <c r="E2585" i="9"/>
  <c r="E2584" i="9"/>
  <c r="E2583" i="9"/>
  <c r="E2582" i="9"/>
  <c r="E2581" i="9"/>
  <c r="E2580" i="9"/>
  <c r="E2579" i="9"/>
  <c r="E2578" i="9"/>
  <c r="E2577" i="9"/>
  <c r="E2576" i="9"/>
  <c r="E2575" i="9"/>
  <c r="E2574" i="9"/>
  <c r="E2573" i="9"/>
  <c r="E2572" i="9"/>
  <c r="E2571" i="9"/>
  <c r="E2570" i="9"/>
  <c r="E2569" i="9"/>
  <c r="E2568" i="9"/>
  <c r="E2567" i="9"/>
  <c r="E2566" i="9"/>
  <c r="E2565" i="9"/>
  <c r="E2564" i="9"/>
  <c r="E2563" i="9"/>
  <c r="E2562" i="9"/>
  <c r="E2561" i="9"/>
  <c r="E2560" i="9"/>
  <c r="E2559" i="9"/>
  <c r="E2558" i="9"/>
  <c r="E2557" i="9"/>
  <c r="E2556" i="9"/>
  <c r="E2555" i="9"/>
  <c r="E2554" i="9"/>
  <c r="E2553" i="9"/>
  <c r="E2552" i="9"/>
  <c r="E2551" i="9"/>
  <c r="E2550" i="9"/>
  <c r="E2549" i="9"/>
  <c r="E2548" i="9"/>
  <c r="E2547" i="9"/>
  <c r="E2546" i="9"/>
  <c r="E2545" i="9"/>
  <c r="E2544" i="9"/>
  <c r="E2543" i="9"/>
  <c r="E2542" i="9"/>
  <c r="E2541" i="9"/>
  <c r="E2540" i="9"/>
  <c r="E2539" i="9"/>
  <c r="E2538" i="9"/>
  <c r="E2537" i="9"/>
  <c r="E2536" i="9"/>
  <c r="E2535" i="9"/>
  <c r="E2534" i="9"/>
  <c r="E2533" i="9"/>
  <c r="E2532" i="9"/>
  <c r="E2531" i="9"/>
  <c r="E2530" i="9"/>
  <c r="E2529" i="9"/>
  <c r="E2528" i="9"/>
  <c r="E2527" i="9"/>
  <c r="E2526" i="9"/>
  <c r="E2525" i="9"/>
  <c r="E2524" i="9"/>
  <c r="E2523" i="9"/>
  <c r="E2522" i="9"/>
  <c r="E2521" i="9"/>
  <c r="E2520" i="9"/>
  <c r="E2519" i="9"/>
  <c r="E2518" i="9"/>
  <c r="E2517" i="9"/>
  <c r="E2516" i="9"/>
  <c r="E2515" i="9"/>
  <c r="E2514" i="9"/>
  <c r="E2513" i="9"/>
  <c r="E2512" i="9"/>
  <c r="E2511" i="9"/>
  <c r="E2510" i="9"/>
  <c r="E2509" i="9"/>
  <c r="E2508" i="9"/>
  <c r="E2507" i="9"/>
  <c r="E2506" i="9"/>
  <c r="E2505" i="9"/>
  <c r="E2504" i="9"/>
  <c r="E2503" i="9"/>
  <c r="E2502" i="9"/>
  <c r="E2501" i="9"/>
  <c r="E2500" i="9"/>
  <c r="E2499" i="9"/>
  <c r="E2498" i="9"/>
  <c r="E2497" i="9"/>
  <c r="E2496" i="9"/>
  <c r="E2495" i="9"/>
  <c r="E2494" i="9"/>
  <c r="E2493" i="9"/>
  <c r="E2492" i="9"/>
  <c r="E2491" i="9"/>
  <c r="E2490" i="9"/>
  <c r="E2489" i="9"/>
  <c r="C2489" i="9"/>
  <c r="B2489" i="9"/>
  <c r="B2516" i="9" s="1"/>
  <c r="E2488" i="9"/>
  <c r="E2487" i="9"/>
  <c r="E2486" i="9"/>
  <c r="E2485" i="9"/>
  <c r="E2484" i="9"/>
  <c r="E2483" i="9"/>
  <c r="E2482" i="9"/>
  <c r="E2481" i="9"/>
  <c r="E2480" i="9"/>
  <c r="E2479" i="9"/>
  <c r="E2478" i="9"/>
  <c r="E2477" i="9"/>
  <c r="E2476" i="9"/>
  <c r="E2475" i="9"/>
  <c r="E2474" i="9"/>
  <c r="E2473" i="9"/>
  <c r="E2472" i="9"/>
  <c r="E2471" i="9"/>
  <c r="E2470" i="9"/>
  <c r="E2469" i="9"/>
  <c r="E2468" i="9"/>
  <c r="E2467" i="9"/>
  <c r="E2466" i="9"/>
  <c r="E2465" i="9"/>
  <c r="B2465" i="9"/>
  <c r="E2464" i="9"/>
  <c r="E2463" i="9"/>
  <c r="E2462" i="9"/>
  <c r="C2462" i="9"/>
  <c r="B2462" i="9"/>
  <c r="E2461" i="9"/>
  <c r="E2460" i="9"/>
  <c r="E2459" i="9"/>
  <c r="E2458" i="9"/>
  <c r="E2457" i="9"/>
  <c r="E2456" i="9"/>
  <c r="E2455" i="9"/>
  <c r="E2454" i="9"/>
  <c r="E2453" i="9"/>
  <c r="E2452" i="9"/>
  <c r="E2451" i="9"/>
  <c r="E2450" i="9"/>
  <c r="E2449" i="9"/>
  <c r="E2448" i="9"/>
  <c r="E2447" i="9"/>
  <c r="E2446" i="9"/>
  <c r="E2445" i="9"/>
  <c r="E2444" i="9"/>
  <c r="E2443" i="9"/>
  <c r="E2442" i="9"/>
  <c r="E2441" i="9"/>
  <c r="E2440" i="9"/>
  <c r="E2439" i="9"/>
  <c r="E2438" i="9"/>
  <c r="E2437" i="9"/>
  <c r="E2436" i="9"/>
  <c r="C2436" i="9"/>
  <c r="C2437" i="9" s="1"/>
  <c r="B2436" i="9"/>
  <c r="B2437" i="9" s="1"/>
  <c r="B2438" i="9" s="1"/>
  <c r="E2435" i="9"/>
  <c r="E2434" i="9"/>
  <c r="E2433" i="9"/>
  <c r="E2432" i="9"/>
  <c r="E2431" i="9"/>
  <c r="E2430" i="9"/>
  <c r="E2429" i="9"/>
  <c r="E2428" i="9"/>
  <c r="E2427" i="9"/>
  <c r="E2426" i="9"/>
  <c r="E2425" i="9"/>
  <c r="E2424" i="9"/>
  <c r="E2423" i="9"/>
  <c r="E2422" i="9"/>
  <c r="E2421" i="9"/>
  <c r="E2420" i="9"/>
  <c r="E2419" i="9"/>
  <c r="E2418" i="9"/>
  <c r="E2417" i="9"/>
  <c r="E2416" i="9"/>
  <c r="E2415" i="9"/>
  <c r="E2414" i="9"/>
  <c r="E2413" i="9"/>
  <c r="E2412" i="9"/>
  <c r="E2411" i="9"/>
  <c r="E2410" i="9"/>
  <c r="E2409" i="9"/>
  <c r="E2408" i="9"/>
  <c r="E2407" i="9"/>
  <c r="E2406" i="9"/>
  <c r="E2405" i="9"/>
  <c r="E2404" i="9"/>
  <c r="E2403" i="9"/>
  <c r="E2402" i="9"/>
  <c r="E2401" i="9"/>
  <c r="E2400" i="9"/>
  <c r="E2399" i="9"/>
  <c r="E2398" i="9"/>
  <c r="E2397" i="9"/>
  <c r="E2396" i="9"/>
  <c r="E2395" i="9"/>
  <c r="E2394" i="9"/>
  <c r="E2393" i="9"/>
  <c r="E2392" i="9"/>
  <c r="E2391" i="9"/>
  <c r="E2390" i="9"/>
  <c r="E2389" i="9"/>
  <c r="E2388" i="9"/>
  <c r="E2387" i="9"/>
  <c r="E2386" i="9"/>
  <c r="E2385" i="9"/>
  <c r="E2384" i="9"/>
  <c r="E2383" i="9"/>
  <c r="E2382" i="9"/>
  <c r="E2381" i="9"/>
  <c r="E2380" i="9"/>
  <c r="E2379" i="9"/>
  <c r="E2378" i="9"/>
  <c r="E2377" i="9"/>
  <c r="E2376" i="9"/>
  <c r="E2375" i="9"/>
  <c r="E2374" i="9"/>
  <c r="E2373" i="9"/>
  <c r="E2372" i="9"/>
  <c r="E2371" i="9"/>
  <c r="E2370" i="9"/>
  <c r="E2369" i="9"/>
  <c r="E2368" i="9"/>
  <c r="E2367" i="9"/>
  <c r="E2366" i="9"/>
  <c r="E2365" i="9"/>
  <c r="E2364" i="9"/>
  <c r="E2363" i="9"/>
  <c r="E2362" i="9"/>
  <c r="E2361" i="9"/>
  <c r="E2360" i="9"/>
  <c r="E2359" i="9"/>
  <c r="E2358" i="9"/>
  <c r="E2357" i="9"/>
  <c r="E2356" i="9"/>
  <c r="E2355" i="9"/>
  <c r="E2354" i="9"/>
  <c r="E2353" i="9"/>
  <c r="E2352" i="9"/>
  <c r="E2351" i="9"/>
  <c r="E2350" i="9"/>
  <c r="E2349" i="9"/>
  <c r="E2348" i="9"/>
  <c r="E2347" i="9"/>
  <c r="E2346" i="9"/>
  <c r="B2346" i="9"/>
  <c r="E2345" i="9"/>
  <c r="B2345" i="9"/>
  <c r="E2344" i="9"/>
  <c r="E2343" i="9"/>
  <c r="E2342" i="9"/>
  <c r="E2341" i="9"/>
  <c r="E2340" i="9"/>
  <c r="E2339" i="9"/>
  <c r="E2338" i="9"/>
  <c r="E2337" i="9"/>
  <c r="E2336" i="9"/>
  <c r="E2335" i="9"/>
  <c r="E2334" i="9"/>
  <c r="E2333" i="9"/>
  <c r="E2332" i="9"/>
  <c r="E2331" i="9"/>
  <c r="E2330" i="9"/>
  <c r="E2329" i="9"/>
  <c r="E2328" i="9"/>
  <c r="E2327" i="9"/>
  <c r="E2326" i="9"/>
  <c r="E2325" i="9"/>
  <c r="E2324" i="9"/>
  <c r="E2323" i="9"/>
  <c r="E2322" i="9"/>
  <c r="E2321" i="9"/>
  <c r="E2320" i="9"/>
  <c r="E2319" i="9"/>
  <c r="E2318" i="9"/>
  <c r="E2317" i="9"/>
  <c r="E2316" i="9"/>
  <c r="E2315" i="9"/>
  <c r="E2314" i="9"/>
  <c r="E2313" i="9"/>
  <c r="E2312" i="9"/>
  <c r="E2311" i="9"/>
  <c r="E2310" i="9"/>
  <c r="E2309" i="9"/>
  <c r="E2308" i="9"/>
  <c r="E2307" i="9"/>
  <c r="E2306" i="9"/>
  <c r="E2305" i="9"/>
  <c r="E2304" i="9"/>
  <c r="E2303" i="9"/>
  <c r="E2302" i="9"/>
  <c r="E2301" i="9"/>
  <c r="E2300" i="9"/>
  <c r="E2299" i="9"/>
  <c r="E2298" i="9"/>
  <c r="E2297" i="9"/>
  <c r="E2296" i="9"/>
  <c r="E2295" i="9"/>
  <c r="E2294" i="9"/>
  <c r="E2293" i="9"/>
  <c r="E2292" i="9"/>
  <c r="E2291" i="9"/>
  <c r="E2290" i="9"/>
  <c r="E2289" i="9"/>
  <c r="E2288" i="9"/>
  <c r="E2287" i="9"/>
  <c r="E2286" i="9"/>
  <c r="E2285" i="9"/>
  <c r="E2284" i="9"/>
  <c r="E2283" i="9"/>
  <c r="E2282" i="9"/>
  <c r="E2281" i="9"/>
  <c r="E2280" i="9"/>
  <c r="E2279" i="9"/>
  <c r="E2278" i="9"/>
  <c r="E2277" i="9"/>
  <c r="E2276" i="9"/>
  <c r="E2275" i="9"/>
  <c r="E2274" i="9"/>
  <c r="E2273" i="9"/>
  <c r="E2272" i="9"/>
  <c r="E2271" i="9"/>
  <c r="E2270" i="9"/>
  <c r="E2269" i="9"/>
  <c r="E2268" i="9"/>
  <c r="E2267" i="9"/>
  <c r="E2266" i="9"/>
  <c r="E2265" i="9"/>
  <c r="E2264" i="9"/>
  <c r="E2263" i="9"/>
  <c r="E2262" i="9"/>
  <c r="E2261" i="9"/>
  <c r="E2260" i="9"/>
  <c r="E2259" i="9"/>
  <c r="E2258" i="9"/>
  <c r="E2257" i="9"/>
  <c r="E2256" i="9"/>
  <c r="E2255" i="9"/>
  <c r="E2254" i="9"/>
  <c r="E2253" i="9"/>
  <c r="E2252" i="9"/>
  <c r="E2251" i="9"/>
  <c r="E2250" i="9"/>
  <c r="E2249" i="9"/>
  <c r="E2248" i="9"/>
  <c r="E2247" i="9"/>
  <c r="E2246" i="9"/>
  <c r="E2245" i="9"/>
  <c r="E2244" i="9"/>
  <c r="E2243" i="9"/>
  <c r="E2242" i="9"/>
  <c r="E2241" i="9"/>
  <c r="E2240" i="9"/>
  <c r="E2239" i="9"/>
  <c r="E2238" i="9"/>
  <c r="E2237" i="9"/>
  <c r="E2236" i="9"/>
  <c r="E2235" i="9"/>
  <c r="E2234" i="9"/>
  <c r="E2233" i="9"/>
  <c r="E2232" i="9"/>
  <c r="E2231" i="9"/>
  <c r="E2230" i="9"/>
  <c r="E2229" i="9"/>
  <c r="E2228" i="9"/>
  <c r="E2227" i="9"/>
  <c r="E2226" i="9"/>
  <c r="E2225" i="9"/>
  <c r="E2224" i="9"/>
  <c r="E2223" i="9"/>
  <c r="E2222" i="9"/>
  <c r="E2221" i="9"/>
  <c r="E2220" i="9"/>
  <c r="E2219" i="9"/>
  <c r="E2218" i="9"/>
  <c r="E2217" i="9"/>
  <c r="E2216" i="9"/>
  <c r="E2215" i="9"/>
  <c r="E2214" i="9"/>
  <c r="E2213" i="9"/>
  <c r="E2212" i="9"/>
  <c r="E2211" i="9"/>
  <c r="E2210" i="9"/>
  <c r="E2209" i="9"/>
  <c r="E2208" i="9"/>
  <c r="E2207" i="9"/>
  <c r="E2206" i="9"/>
  <c r="E2205" i="9"/>
  <c r="E2204" i="9"/>
  <c r="E2203" i="9"/>
  <c r="E2202" i="9"/>
  <c r="E2201" i="9"/>
  <c r="E2200" i="9"/>
  <c r="E2199" i="9"/>
  <c r="E2198" i="9"/>
  <c r="E2197" i="9"/>
  <c r="E2196" i="9"/>
  <c r="E2195" i="9"/>
  <c r="E2194" i="9"/>
  <c r="E2193" i="9"/>
  <c r="E2192" i="9"/>
  <c r="E2191" i="9"/>
  <c r="E2190" i="9"/>
  <c r="E2189" i="9"/>
  <c r="E2188" i="9"/>
  <c r="E2187" i="9"/>
  <c r="E2186" i="9"/>
  <c r="E2185" i="9"/>
  <c r="E2184" i="9"/>
  <c r="E2183" i="9"/>
  <c r="E2182" i="9"/>
  <c r="E2181" i="9"/>
  <c r="E2180" i="9"/>
  <c r="E2179" i="9"/>
  <c r="E2178" i="9"/>
  <c r="E2177" i="9"/>
  <c r="E2176" i="9"/>
  <c r="E2175" i="9"/>
  <c r="E2174" i="9"/>
  <c r="E2173" i="9"/>
  <c r="E2172" i="9"/>
  <c r="E2171" i="9"/>
  <c r="E2170" i="9"/>
  <c r="E2169" i="9"/>
  <c r="E2168" i="9"/>
  <c r="E2167" i="9"/>
  <c r="E2166" i="9"/>
  <c r="E2165" i="9"/>
  <c r="E2164" i="9"/>
  <c r="E2163" i="9"/>
  <c r="E2162" i="9"/>
  <c r="E2161" i="9"/>
  <c r="E2160" i="9"/>
  <c r="E2159" i="9"/>
  <c r="E2158" i="9"/>
  <c r="E2157" i="9"/>
  <c r="E2156" i="9"/>
  <c r="E2155" i="9"/>
  <c r="E2154" i="9"/>
  <c r="E2153" i="9"/>
  <c r="E2152" i="9"/>
  <c r="E2151" i="9"/>
  <c r="E2150" i="9"/>
  <c r="E2149" i="9"/>
  <c r="E2148" i="9"/>
  <c r="E2147" i="9"/>
  <c r="E2146" i="9"/>
  <c r="E2145" i="9"/>
  <c r="E2144" i="9"/>
  <c r="E2143" i="9"/>
  <c r="E2142" i="9"/>
  <c r="E2141" i="9"/>
  <c r="E2140" i="9"/>
  <c r="E2139" i="9"/>
  <c r="E2138" i="9"/>
  <c r="E2137" i="9"/>
  <c r="E2136" i="9"/>
  <c r="E2135" i="9"/>
  <c r="E2134" i="9"/>
  <c r="E2133" i="9"/>
  <c r="E2132" i="9"/>
  <c r="E2131" i="9"/>
  <c r="E2130" i="9"/>
  <c r="E2129" i="9"/>
  <c r="E2128" i="9"/>
  <c r="E2127" i="9"/>
  <c r="E2126" i="9"/>
  <c r="E2125" i="9"/>
  <c r="E2124" i="9"/>
  <c r="E2123" i="9"/>
  <c r="E2122" i="9"/>
  <c r="E2121" i="9"/>
  <c r="E2120" i="9"/>
  <c r="E2119" i="9"/>
  <c r="E2118" i="9"/>
  <c r="E2117" i="9"/>
  <c r="E2116" i="9"/>
  <c r="E2115" i="9"/>
  <c r="E2114" i="9"/>
  <c r="E2113" i="9"/>
  <c r="E2112" i="9"/>
  <c r="E2111" i="9"/>
  <c r="E2110" i="9"/>
  <c r="E2109" i="9"/>
  <c r="E2108" i="9"/>
  <c r="E2107" i="9"/>
  <c r="E2106" i="9"/>
  <c r="E2105" i="9"/>
  <c r="E2104" i="9"/>
  <c r="E2103" i="9"/>
  <c r="E2102" i="9"/>
  <c r="E2101" i="9"/>
  <c r="E2100" i="9"/>
  <c r="E2099" i="9"/>
  <c r="E2098" i="9"/>
  <c r="E2097" i="9"/>
  <c r="E2096" i="9"/>
  <c r="E2095" i="9"/>
  <c r="E2094" i="9"/>
  <c r="E2093" i="9"/>
  <c r="E2092" i="9"/>
  <c r="E2091" i="9"/>
  <c r="E2090" i="9"/>
  <c r="E2089" i="9"/>
  <c r="E2088" i="9"/>
  <c r="E2087" i="9"/>
  <c r="E2086" i="9"/>
  <c r="E2085" i="9"/>
  <c r="E2084" i="9"/>
  <c r="E2083" i="9"/>
  <c r="E2082" i="9"/>
  <c r="E2081" i="9"/>
  <c r="E2080" i="9"/>
  <c r="E2079" i="9"/>
  <c r="E2078" i="9"/>
  <c r="E2077" i="9"/>
  <c r="E2076" i="9"/>
  <c r="E2075" i="9"/>
  <c r="E2074" i="9"/>
  <c r="E2073" i="9"/>
  <c r="E2072" i="9"/>
  <c r="E2071" i="9"/>
  <c r="E2070" i="9"/>
  <c r="E2069" i="9"/>
  <c r="E2068" i="9"/>
  <c r="E2067" i="9"/>
  <c r="E2066" i="9"/>
  <c r="E2065" i="9"/>
  <c r="E2064" i="9"/>
  <c r="E2063" i="9"/>
  <c r="E2062" i="9"/>
  <c r="E2061" i="9"/>
  <c r="E2060" i="9"/>
  <c r="E2059" i="9"/>
  <c r="E2058" i="9"/>
  <c r="E2057" i="9"/>
  <c r="E2056" i="9"/>
  <c r="E2055" i="9"/>
  <c r="E2054" i="9"/>
  <c r="E2053" i="9"/>
  <c r="E2052" i="9"/>
  <c r="E2051" i="9"/>
  <c r="E2050" i="9"/>
  <c r="E2049" i="9"/>
  <c r="E2048" i="9"/>
  <c r="E2047" i="9"/>
  <c r="E2046" i="9"/>
  <c r="E2045" i="9"/>
  <c r="E2044" i="9"/>
  <c r="E2043" i="9"/>
  <c r="E2042" i="9"/>
  <c r="E2041" i="9"/>
  <c r="E2040" i="9"/>
  <c r="E2039" i="9"/>
  <c r="E2038" i="9"/>
  <c r="E2037" i="9"/>
  <c r="E2036" i="9"/>
  <c r="E2035" i="9"/>
  <c r="E2034" i="9"/>
  <c r="E2033" i="9"/>
  <c r="E2032" i="9"/>
  <c r="E2031" i="9"/>
  <c r="E2030" i="9"/>
  <c r="E2029" i="9"/>
  <c r="E2028" i="9"/>
  <c r="E2027" i="9"/>
  <c r="E2026" i="9"/>
  <c r="E2025" i="9"/>
  <c r="E2024" i="9"/>
  <c r="E2023" i="9"/>
  <c r="E2022" i="9"/>
  <c r="E2021" i="9"/>
  <c r="E2020" i="9"/>
  <c r="E2019" i="9"/>
  <c r="E2018" i="9"/>
  <c r="E2017" i="9"/>
  <c r="E2016" i="9"/>
  <c r="E2015" i="9"/>
  <c r="E2014" i="9"/>
  <c r="E2013" i="9"/>
  <c r="E2012" i="9"/>
  <c r="E2011" i="9"/>
  <c r="E2010" i="9"/>
  <c r="E2009" i="9"/>
  <c r="E2008" i="9"/>
  <c r="E2007" i="9"/>
  <c r="E2006" i="9"/>
  <c r="E2005" i="9"/>
  <c r="E2004" i="9"/>
  <c r="E2003" i="9"/>
  <c r="E2002" i="9"/>
  <c r="E2001" i="9"/>
  <c r="E2000" i="9"/>
  <c r="E1999" i="9"/>
  <c r="E1998" i="9"/>
  <c r="E1997" i="9"/>
  <c r="E1996" i="9"/>
  <c r="E1995" i="9"/>
  <c r="E1994" i="9"/>
  <c r="E1993" i="9"/>
  <c r="E1992" i="9"/>
  <c r="E1991" i="9"/>
  <c r="E1990" i="9"/>
  <c r="E1989" i="9"/>
  <c r="E1988" i="9"/>
  <c r="E1987" i="9"/>
  <c r="E1986" i="9"/>
  <c r="E1985" i="9"/>
  <c r="E1984" i="9"/>
  <c r="E1983" i="9"/>
  <c r="E1982" i="9"/>
  <c r="E1981" i="9"/>
  <c r="E1980" i="9"/>
  <c r="E1979" i="9"/>
  <c r="E1978" i="9"/>
  <c r="E1977" i="9"/>
  <c r="E1976" i="9"/>
  <c r="E1975" i="9"/>
  <c r="E1974" i="9"/>
  <c r="E1973" i="9"/>
  <c r="E1972" i="9"/>
  <c r="E1971" i="9"/>
  <c r="E1970" i="9"/>
  <c r="E1969" i="9"/>
  <c r="E1968" i="9"/>
  <c r="E1967" i="9"/>
  <c r="E1966" i="9"/>
  <c r="E1965" i="9"/>
  <c r="E1964" i="9"/>
  <c r="E1963" i="9"/>
  <c r="E1962" i="9"/>
  <c r="E1961" i="9"/>
  <c r="E1960" i="9"/>
  <c r="E1959" i="9"/>
  <c r="E1958" i="9"/>
  <c r="E1957" i="9"/>
  <c r="E1956" i="9"/>
  <c r="E1955" i="9"/>
  <c r="E1954" i="9"/>
  <c r="E1953" i="9"/>
  <c r="E1952" i="9"/>
  <c r="E1951" i="9"/>
  <c r="E1950" i="9"/>
  <c r="E1949" i="9"/>
  <c r="E1948" i="9"/>
  <c r="E1947" i="9"/>
  <c r="E1946" i="9"/>
  <c r="E1945" i="9"/>
  <c r="E1944" i="9"/>
  <c r="E1943" i="9"/>
  <c r="E1942" i="9"/>
  <c r="E1941" i="9"/>
  <c r="E1940" i="9"/>
  <c r="E1939" i="9"/>
  <c r="E1938" i="9"/>
  <c r="E1937" i="9"/>
  <c r="E1936" i="9"/>
  <c r="E1935" i="9"/>
  <c r="E1934" i="9"/>
  <c r="E1933" i="9"/>
  <c r="E1932" i="9"/>
  <c r="E1931" i="9"/>
  <c r="E1930" i="9"/>
  <c r="E1929" i="9"/>
  <c r="E1928" i="9"/>
  <c r="E1927" i="9"/>
  <c r="E1926" i="9"/>
  <c r="E1925" i="9"/>
  <c r="E1924" i="9"/>
  <c r="E1923" i="9"/>
  <c r="E1922" i="9"/>
  <c r="E1921" i="9"/>
  <c r="E1920" i="9"/>
  <c r="E1919" i="9"/>
  <c r="E1918" i="9"/>
  <c r="E1917" i="9"/>
  <c r="E1916" i="9"/>
  <c r="E1915" i="9"/>
  <c r="E1914" i="9"/>
  <c r="E1913" i="9"/>
  <c r="E1912" i="9"/>
  <c r="E1911" i="9"/>
  <c r="E1910" i="9"/>
  <c r="E1909" i="9"/>
  <c r="E1908" i="9"/>
  <c r="E1907" i="9"/>
  <c r="E1906" i="9"/>
  <c r="E1905" i="9"/>
  <c r="E1904" i="9"/>
  <c r="E1903" i="9"/>
  <c r="E1902" i="9"/>
  <c r="E1901" i="9"/>
  <c r="E1900" i="9"/>
  <c r="E1899" i="9"/>
  <c r="E1898" i="9"/>
  <c r="E1897" i="9"/>
  <c r="E1896" i="9"/>
  <c r="E1895" i="9"/>
  <c r="E1894" i="9"/>
  <c r="E1893" i="9"/>
  <c r="E1892" i="9"/>
  <c r="E1891" i="9"/>
  <c r="E1890" i="9"/>
  <c r="E1889" i="9"/>
  <c r="E1888" i="9"/>
  <c r="E1887" i="9"/>
  <c r="E1886" i="9"/>
  <c r="E1885" i="9"/>
  <c r="E1884" i="9"/>
  <c r="E1883" i="9"/>
  <c r="E1882" i="9"/>
  <c r="E1881" i="9"/>
  <c r="E1880" i="9"/>
  <c r="E1879" i="9"/>
  <c r="E1878" i="9"/>
  <c r="E1877" i="9"/>
  <c r="E1876" i="9"/>
  <c r="E1875" i="9"/>
  <c r="E1874" i="9"/>
  <c r="E1873" i="9"/>
  <c r="E1872" i="9"/>
  <c r="E1871" i="9"/>
  <c r="E1870" i="9"/>
  <c r="E1869" i="9"/>
  <c r="E1868" i="9"/>
  <c r="E1867" i="9"/>
  <c r="E1866" i="9"/>
  <c r="E1865" i="9"/>
  <c r="E1864" i="9"/>
  <c r="E1863" i="9"/>
  <c r="E1862" i="9"/>
  <c r="E1861" i="9"/>
  <c r="E1860" i="9"/>
  <c r="E1859" i="9"/>
  <c r="E1858" i="9"/>
  <c r="E1857" i="9"/>
  <c r="E1856" i="9"/>
  <c r="E1855" i="9"/>
  <c r="E1854" i="9"/>
  <c r="E1853" i="9"/>
  <c r="E1852" i="9"/>
  <c r="E1851" i="9"/>
  <c r="E1850" i="9"/>
  <c r="E1849" i="9"/>
  <c r="E1848" i="9"/>
  <c r="E1847" i="9"/>
  <c r="E1846" i="9"/>
  <c r="E1845" i="9"/>
  <c r="E1844" i="9"/>
  <c r="E1843" i="9"/>
  <c r="E1842" i="9"/>
  <c r="E1841" i="9"/>
  <c r="E1840" i="9"/>
  <c r="E1839" i="9"/>
  <c r="E1838" i="9"/>
  <c r="E1837" i="9"/>
  <c r="E1836" i="9"/>
  <c r="E1835" i="9"/>
  <c r="E1834" i="9"/>
  <c r="E1833" i="9"/>
  <c r="E1832" i="9"/>
  <c r="E1831" i="9"/>
  <c r="E1830" i="9"/>
  <c r="E1829" i="9"/>
  <c r="E1828" i="9"/>
  <c r="E1827" i="9"/>
  <c r="E1826" i="9"/>
  <c r="E1825" i="9"/>
  <c r="E1824" i="9"/>
  <c r="E1823" i="9"/>
  <c r="E1822" i="9"/>
  <c r="E1821" i="9"/>
  <c r="E1820" i="9"/>
  <c r="E1819" i="9"/>
  <c r="E1818" i="9"/>
  <c r="E1817" i="9"/>
  <c r="E1816" i="9"/>
  <c r="E1815" i="9"/>
  <c r="E1814" i="9"/>
  <c r="E1813" i="9"/>
  <c r="E1812" i="9"/>
  <c r="E1811" i="9"/>
  <c r="E1810" i="9"/>
  <c r="E1809" i="9"/>
  <c r="E1808" i="9"/>
  <c r="E1807" i="9"/>
  <c r="E1806" i="9"/>
  <c r="E1805" i="9"/>
  <c r="E1804" i="9"/>
  <c r="E1803" i="9"/>
  <c r="E1802" i="9"/>
  <c r="E1801" i="9"/>
  <c r="E1800" i="9"/>
  <c r="E1799" i="9"/>
  <c r="E1798" i="9"/>
  <c r="E1797" i="9"/>
  <c r="E1796" i="9"/>
  <c r="E1795" i="9"/>
  <c r="E1794" i="9"/>
  <c r="E1793" i="9"/>
  <c r="E1792" i="9"/>
  <c r="E1791" i="9"/>
  <c r="E1790" i="9"/>
  <c r="E1789" i="9"/>
  <c r="E1788" i="9"/>
  <c r="E1787" i="9"/>
  <c r="E1786" i="9"/>
  <c r="E1785" i="9"/>
  <c r="E1784" i="9"/>
  <c r="E1783" i="9"/>
  <c r="E1782" i="9"/>
  <c r="E1781" i="9"/>
  <c r="E1780" i="9"/>
  <c r="E1779" i="9"/>
  <c r="E1778" i="9"/>
  <c r="E1777" i="9"/>
  <c r="E1776" i="9"/>
  <c r="E1775" i="9"/>
  <c r="E1774" i="9"/>
  <c r="E1773" i="9"/>
  <c r="E1772" i="9"/>
  <c r="E1771" i="9"/>
  <c r="E1770" i="9"/>
  <c r="E1769" i="9"/>
  <c r="E1768" i="9"/>
  <c r="E1767" i="9"/>
  <c r="E1766" i="9"/>
  <c r="E1765" i="9"/>
  <c r="E1764" i="9"/>
  <c r="E1763" i="9"/>
  <c r="E1762" i="9"/>
  <c r="E1761" i="9"/>
  <c r="E1760" i="9"/>
  <c r="E1759" i="9"/>
  <c r="E1758" i="9"/>
  <c r="E1757" i="9"/>
  <c r="E1756" i="9"/>
  <c r="E1755" i="9"/>
  <c r="E1754" i="9"/>
  <c r="E1753" i="9"/>
  <c r="E1752" i="9"/>
  <c r="E1751" i="9"/>
  <c r="E1750" i="9"/>
  <c r="E1749" i="9"/>
  <c r="E1748" i="9"/>
  <c r="E1747" i="9"/>
  <c r="E1746" i="9"/>
  <c r="E1745" i="9"/>
  <c r="E1744" i="9"/>
  <c r="E1743" i="9"/>
  <c r="E1742" i="9"/>
  <c r="E1741" i="9"/>
  <c r="E1740" i="9"/>
  <c r="E1739" i="9"/>
  <c r="E1738" i="9"/>
  <c r="E1737" i="9"/>
  <c r="E1736" i="9"/>
  <c r="E1735" i="9"/>
  <c r="E1734" i="9"/>
  <c r="E1733" i="9"/>
  <c r="E1732" i="9"/>
  <c r="E1731" i="9"/>
  <c r="E1730" i="9"/>
  <c r="E1729" i="9"/>
  <c r="E1728" i="9"/>
  <c r="E1727" i="9"/>
  <c r="E1726" i="9"/>
  <c r="E1725" i="9"/>
  <c r="E1724" i="9"/>
  <c r="E1723" i="9"/>
  <c r="E1722" i="9"/>
  <c r="E1721" i="9"/>
  <c r="E1720" i="9"/>
  <c r="E1719" i="9"/>
  <c r="E1718" i="9"/>
  <c r="E1717" i="9"/>
  <c r="E1716" i="9"/>
  <c r="E1715" i="9"/>
  <c r="E1714" i="9"/>
  <c r="E1713" i="9"/>
  <c r="E1712" i="9"/>
  <c r="E1711" i="9"/>
  <c r="E1710" i="9"/>
  <c r="E1709" i="9"/>
  <c r="E1708" i="9"/>
  <c r="E1707" i="9"/>
  <c r="E1706" i="9"/>
  <c r="E1705" i="9"/>
  <c r="E1704" i="9"/>
  <c r="E1703" i="9"/>
  <c r="E1702" i="9"/>
  <c r="E1701" i="9"/>
  <c r="E1700" i="9"/>
  <c r="E1699" i="9"/>
  <c r="E1698" i="9"/>
  <c r="E1697" i="9"/>
  <c r="E1696" i="9"/>
  <c r="E1695" i="9"/>
  <c r="E1694" i="9"/>
  <c r="E1693" i="9"/>
  <c r="E1692" i="9"/>
  <c r="E1691" i="9"/>
  <c r="E1690" i="9"/>
  <c r="E1689" i="9"/>
  <c r="E1688" i="9"/>
  <c r="E1687" i="9"/>
  <c r="E1686" i="9"/>
  <c r="E1685" i="9"/>
  <c r="E1684" i="9"/>
  <c r="E1683" i="9"/>
  <c r="E1682" i="9"/>
  <c r="E1681" i="9"/>
  <c r="E1680" i="9"/>
  <c r="E1679" i="9"/>
  <c r="E1678" i="9"/>
  <c r="E1677" i="9"/>
  <c r="E1676" i="9"/>
  <c r="E1675" i="9"/>
  <c r="E1674" i="9"/>
  <c r="E1673" i="9"/>
  <c r="E1672" i="9"/>
  <c r="E1671" i="9"/>
  <c r="E1670" i="9"/>
  <c r="E1669" i="9"/>
  <c r="E1668" i="9"/>
  <c r="E1667" i="9"/>
  <c r="E1666" i="9"/>
  <c r="E1665" i="9"/>
  <c r="E1664" i="9"/>
  <c r="E1663" i="9"/>
  <c r="E1662" i="9"/>
  <c r="E1661" i="9"/>
  <c r="E1660" i="9"/>
  <c r="E1659" i="9"/>
  <c r="E1658" i="9"/>
  <c r="E1657" i="9"/>
  <c r="E1656" i="9"/>
  <c r="E1655" i="9"/>
  <c r="E1654" i="9"/>
  <c r="E1653" i="9"/>
  <c r="E1652" i="9"/>
  <c r="E1651" i="9"/>
  <c r="E1650" i="9"/>
  <c r="E1649" i="9"/>
  <c r="E1648" i="9"/>
  <c r="E1647" i="9"/>
  <c r="E1646" i="9"/>
  <c r="E1645" i="9"/>
  <c r="E1644" i="9"/>
  <c r="E1643" i="9"/>
  <c r="E1642" i="9"/>
  <c r="E1641" i="9"/>
  <c r="E1640" i="9"/>
  <c r="E1639" i="9"/>
  <c r="E1638" i="9"/>
  <c r="E1637" i="9"/>
  <c r="E1636" i="9"/>
  <c r="E1635" i="9"/>
  <c r="E1634" i="9"/>
  <c r="E1633" i="9"/>
  <c r="E1632" i="9"/>
  <c r="E1631" i="9"/>
  <c r="E1630" i="9"/>
  <c r="E1629" i="9"/>
  <c r="E1628" i="9"/>
  <c r="E1627" i="9"/>
  <c r="E1626" i="9"/>
  <c r="E1625" i="9"/>
  <c r="E1624" i="9"/>
  <c r="E1623" i="9"/>
  <c r="E1622" i="9"/>
  <c r="E1621" i="9"/>
  <c r="E1620" i="9"/>
  <c r="E1619" i="9"/>
  <c r="E1618" i="9"/>
  <c r="E1617" i="9"/>
  <c r="E1616" i="9"/>
  <c r="E1615" i="9"/>
  <c r="E1614" i="9"/>
  <c r="E1613" i="9"/>
  <c r="E1612" i="9"/>
  <c r="E1611" i="9"/>
  <c r="E1610" i="9"/>
  <c r="E1609" i="9"/>
  <c r="E1608" i="9"/>
  <c r="E1607" i="9"/>
  <c r="E1606" i="9"/>
  <c r="E1605" i="9"/>
  <c r="E1604" i="9"/>
  <c r="E1603" i="9"/>
  <c r="E1602" i="9"/>
  <c r="E1601" i="9"/>
  <c r="E1600" i="9"/>
  <c r="E1599" i="9"/>
  <c r="E1598" i="9"/>
  <c r="E1597" i="9"/>
  <c r="E1596" i="9"/>
  <c r="E1595" i="9"/>
  <c r="E1594" i="9"/>
  <c r="E1593" i="9"/>
  <c r="E1592" i="9"/>
  <c r="E1591" i="9"/>
  <c r="E1590" i="9"/>
  <c r="E1589" i="9"/>
  <c r="E1588" i="9"/>
  <c r="E1587" i="9"/>
  <c r="E1586" i="9"/>
  <c r="E1585" i="9"/>
  <c r="E1584" i="9"/>
  <c r="E1583" i="9"/>
  <c r="E1582" i="9"/>
  <c r="E1581" i="9"/>
  <c r="E1580" i="9"/>
  <c r="E1579" i="9"/>
  <c r="E1578" i="9"/>
  <c r="E1577" i="9"/>
  <c r="E1576" i="9"/>
  <c r="E1575" i="9"/>
  <c r="E1574" i="9"/>
  <c r="E1573" i="9"/>
  <c r="E1572" i="9"/>
  <c r="E1571" i="9"/>
  <c r="E1570" i="9"/>
  <c r="E1569" i="9"/>
  <c r="E1568" i="9"/>
  <c r="E1567" i="9"/>
  <c r="E1566" i="9"/>
  <c r="E1565" i="9"/>
  <c r="E1564" i="9"/>
  <c r="E1563" i="9"/>
  <c r="E1562" i="9"/>
  <c r="E1561" i="9"/>
  <c r="E1560" i="9"/>
  <c r="E1559" i="9"/>
  <c r="E1558" i="9"/>
  <c r="E1557" i="9"/>
  <c r="E1556" i="9"/>
  <c r="E1555" i="9"/>
  <c r="E1554" i="9"/>
  <c r="E1553" i="9"/>
  <c r="E1552" i="9"/>
  <c r="E1551" i="9"/>
  <c r="E1550" i="9"/>
  <c r="E1549" i="9"/>
  <c r="E1548" i="9"/>
  <c r="E1547" i="9"/>
  <c r="E1546" i="9"/>
  <c r="E1545" i="9"/>
  <c r="E1544" i="9"/>
  <c r="E1543" i="9"/>
  <c r="E1542" i="9"/>
  <c r="E1541" i="9"/>
  <c r="E1540" i="9"/>
  <c r="E1539" i="9"/>
  <c r="E1538" i="9"/>
  <c r="E1537" i="9"/>
  <c r="E1536" i="9"/>
  <c r="E1535" i="9"/>
  <c r="E1534" i="9"/>
  <c r="E1533" i="9"/>
  <c r="E1532" i="9"/>
  <c r="E1531" i="9"/>
  <c r="E1530" i="9"/>
  <c r="E1529" i="9"/>
  <c r="E1528" i="9"/>
  <c r="E1527" i="9"/>
  <c r="E1526" i="9"/>
  <c r="E1525" i="9"/>
  <c r="E1524" i="9"/>
  <c r="E1523" i="9"/>
  <c r="E1522" i="9"/>
  <c r="E1521" i="9"/>
  <c r="E1520" i="9"/>
  <c r="E1519" i="9"/>
  <c r="E1518" i="9"/>
  <c r="E1517" i="9"/>
  <c r="E1516" i="9"/>
  <c r="E1515" i="9"/>
  <c r="E1514" i="9"/>
  <c r="E1513" i="9"/>
  <c r="E1512" i="9"/>
  <c r="E1511" i="9"/>
  <c r="E1510" i="9"/>
  <c r="E1509" i="9"/>
  <c r="E1508" i="9"/>
  <c r="E1507" i="9"/>
  <c r="E1506" i="9"/>
  <c r="E1505" i="9"/>
  <c r="E1504" i="9"/>
  <c r="E1503" i="9"/>
  <c r="E1502" i="9"/>
  <c r="E1501" i="9"/>
  <c r="E1500" i="9"/>
  <c r="E1499" i="9"/>
  <c r="E1498" i="9"/>
  <c r="E1497" i="9"/>
  <c r="E1496" i="9"/>
  <c r="E1495" i="9"/>
  <c r="E1494" i="9"/>
  <c r="E1493" i="9"/>
  <c r="E1492" i="9"/>
  <c r="E1491" i="9"/>
  <c r="E1490" i="9"/>
  <c r="E1489" i="9"/>
  <c r="E1488" i="9"/>
  <c r="E1487" i="9"/>
  <c r="E1486" i="9"/>
  <c r="E1485" i="9"/>
  <c r="E1484" i="9"/>
  <c r="E1483" i="9"/>
  <c r="E1482" i="9"/>
  <c r="E1481" i="9"/>
  <c r="E1480" i="9"/>
  <c r="E1479" i="9"/>
  <c r="E1478" i="9"/>
  <c r="E1477" i="9"/>
  <c r="E1476" i="9"/>
  <c r="E1475" i="9"/>
  <c r="E1474" i="9"/>
  <c r="E1473" i="9"/>
  <c r="E1472" i="9"/>
  <c r="E1471" i="9"/>
  <c r="E1470" i="9"/>
  <c r="E1469" i="9"/>
  <c r="E1468" i="9"/>
  <c r="E1467" i="9"/>
  <c r="E1466" i="9"/>
  <c r="E1465" i="9"/>
  <c r="E1464" i="9"/>
  <c r="E1463" i="9"/>
  <c r="E1462" i="9"/>
  <c r="E1461" i="9"/>
  <c r="E1460" i="9"/>
  <c r="E1459" i="9"/>
  <c r="E1458" i="9"/>
  <c r="E1457" i="9"/>
  <c r="E1456" i="9"/>
  <c r="E1455" i="9"/>
  <c r="E1454" i="9"/>
  <c r="E1453" i="9"/>
  <c r="E1452" i="9"/>
  <c r="E1451" i="9"/>
  <c r="E1450" i="9"/>
  <c r="E1449" i="9"/>
  <c r="E1448" i="9"/>
  <c r="E1447" i="9"/>
  <c r="E1446" i="9"/>
  <c r="E1445" i="9"/>
  <c r="E1444" i="9"/>
  <c r="E1443" i="9"/>
  <c r="E1442" i="9"/>
  <c r="E1441" i="9"/>
  <c r="E1440" i="9"/>
  <c r="E1439" i="9"/>
  <c r="E1438" i="9"/>
  <c r="E1437" i="9"/>
  <c r="E1436" i="9"/>
  <c r="E1435" i="9"/>
  <c r="E1434" i="9"/>
  <c r="E1433" i="9"/>
  <c r="E1432" i="9"/>
  <c r="E1431" i="9"/>
  <c r="E1430" i="9"/>
  <c r="E1429" i="9"/>
  <c r="E1428" i="9"/>
  <c r="E1427" i="9"/>
  <c r="E1426" i="9"/>
  <c r="E1425" i="9"/>
  <c r="E1424" i="9"/>
  <c r="E1423" i="9"/>
  <c r="E1422" i="9"/>
  <c r="E1421" i="9"/>
  <c r="E1420" i="9"/>
  <c r="E1419" i="9"/>
  <c r="E1418" i="9"/>
  <c r="E1417" i="9"/>
  <c r="E1416" i="9"/>
  <c r="E1415" i="9"/>
  <c r="E1414" i="9"/>
  <c r="E1413" i="9"/>
  <c r="E1412" i="9"/>
  <c r="E1411" i="9"/>
  <c r="E1410" i="9"/>
  <c r="E1409" i="9"/>
  <c r="E1408" i="9"/>
  <c r="E1407" i="9"/>
  <c r="E1406" i="9"/>
  <c r="E1405" i="9"/>
  <c r="E1404" i="9"/>
  <c r="E1403" i="9"/>
  <c r="E1402" i="9"/>
  <c r="E1401" i="9"/>
  <c r="E1400" i="9"/>
  <c r="E1399" i="9"/>
  <c r="E1398" i="9"/>
  <c r="E1397" i="9"/>
  <c r="E1396" i="9"/>
  <c r="E1395" i="9"/>
  <c r="E1394" i="9"/>
  <c r="E1393" i="9"/>
  <c r="E1392" i="9"/>
  <c r="E1391" i="9"/>
  <c r="E1390" i="9"/>
  <c r="E1389" i="9"/>
  <c r="E1388" i="9"/>
  <c r="E1387" i="9"/>
  <c r="E1386" i="9"/>
  <c r="E1385" i="9"/>
  <c r="E1384" i="9"/>
  <c r="E1383" i="9"/>
  <c r="E1382" i="9"/>
  <c r="E1381" i="9"/>
  <c r="E1380" i="9"/>
  <c r="E1379" i="9"/>
  <c r="E1378" i="9"/>
  <c r="E1377" i="9"/>
  <c r="E1376" i="9"/>
  <c r="E1375" i="9"/>
  <c r="E1374" i="9"/>
  <c r="E1373" i="9"/>
  <c r="E1372" i="9"/>
  <c r="E1371" i="9"/>
  <c r="E1370" i="9"/>
  <c r="E1369" i="9"/>
  <c r="E1368" i="9"/>
  <c r="E1367" i="9"/>
  <c r="E1366" i="9"/>
  <c r="E1365" i="9"/>
  <c r="E1364" i="9"/>
  <c r="E1363" i="9"/>
  <c r="E1362" i="9"/>
  <c r="E1361" i="9"/>
  <c r="E1360" i="9"/>
  <c r="E1359" i="9"/>
  <c r="E1358" i="9"/>
  <c r="E1357" i="9"/>
  <c r="E1356" i="9"/>
  <c r="E1355" i="9"/>
  <c r="E1354" i="9"/>
  <c r="E1353" i="9"/>
  <c r="E1352" i="9"/>
  <c r="E1351" i="9"/>
  <c r="E1350" i="9"/>
  <c r="E1349" i="9"/>
  <c r="E1348" i="9"/>
  <c r="E1347" i="9"/>
  <c r="E1346" i="9"/>
  <c r="E1345" i="9"/>
  <c r="E1344" i="9"/>
  <c r="E1343" i="9"/>
  <c r="E1342" i="9"/>
  <c r="E1341" i="9"/>
  <c r="E1340" i="9"/>
  <c r="E1339" i="9"/>
  <c r="E1338" i="9"/>
  <c r="E1337" i="9"/>
  <c r="E1336" i="9"/>
  <c r="E1335" i="9"/>
  <c r="E1334" i="9"/>
  <c r="E1333" i="9"/>
  <c r="E1332" i="9"/>
  <c r="E1331" i="9"/>
  <c r="E1330" i="9"/>
  <c r="E1329" i="9"/>
  <c r="E1328" i="9"/>
  <c r="E1327" i="9"/>
  <c r="E1326" i="9"/>
  <c r="E1325" i="9"/>
  <c r="E1324" i="9"/>
  <c r="E1323" i="9"/>
  <c r="E1322" i="9"/>
  <c r="E1321" i="9"/>
  <c r="E1320" i="9"/>
  <c r="E1319" i="9"/>
  <c r="E1318" i="9"/>
  <c r="E1317" i="9"/>
  <c r="E1316" i="9"/>
  <c r="E1315" i="9"/>
  <c r="E1314" i="9"/>
  <c r="E1313" i="9"/>
  <c r="E1312" i="9"/>
  <c r="E1311" i="9"/>
  <c r="E1310" i="9"/>
  <c r="E1309" i="9"/>
  <c r="E1308" i="9"/>
  <c r="E1307" i="9"/>
  <c r="E1306" i="9"/>
  <c r="E1305" i="9"/>
  <c r="E1304" i="9"/>
  <c r="E1303" i="9"/>
  <c r="E1302" i="9"/>
  <c r="E1301" i="9"/>
  <c r="E1300" i="9"/>
  <c r="E1299" i="9"/>
  <c r="E1298" i="9"/>
  <c r="E1297" i="9"/>
  <c r="E1296" i="9"/>
  <c r="E1295" i="9"/>
  <c r="E1294" i="9"/>
  <c r="E1293" i="9"/>
  <c r="E1292" i="9"/>
  <c r="E1291" i="9"/>
  <c r="E1290" i="9"/>
  <c r="E1289" i="9"/>
  <c r="E1288" i="9"/>
  <c r="E1287" i="9"/>
  <c r="E1286" i="9"/>
  <c r="E1285" i="9"/>
  <c r="E1284" i="9"/>
  <c r="E1283" i="9"/>
  <c r="E1282" i="9"/>
  <c r="E1281" i="9"/>
  <c r="E1280" i="9"/>
  <c r="E1279" i="9"/>
  <c r="E1278" i="9"/>
  <c r="E1277" i="9"/>
  <c r="E1276" i="9"/>
  <c r="E1275" i="9"/>
  <c r="E1274" i="9"/>
  <c r="E1273" i="9"/>
  <c r="E1272" i="9"/>
  <c r="E1271" i="9"/>
  <c r="E1270" i="9"/>
  <c r="E1269" i="9"/>
  <c r="E1268" i="9"/>
  <c r="E1267" i="9"/>
  <c r="E1266" i="9"/>
  <c r="E1265" i="9"/>
  <c r="E1264" i="9"/>
  <c r="E1263" i="9"/>
  <c r="E1262" i="9"/>
  <c r="E1261" i="9"/>
  <c r="E1260" i="9"/>
  <c r="E1259" i="9"/>
  <c r="E1258" i="9"/>
  <c r="E1257" i="9"/>
  <c r="E1256" i="9"/>
  <c r="E1255" i="9"/>
  <c r="E1254" i="9"/>
  <c r="E1253" i="9"/>
  <c r="E1252" i="9"/>
  <c r="E1251" i="9"/>
  <c r="E1250" i="9"/>
  <c r="E1249" i="9"/>
  <c r="E1248" i="9"/>
  <c r="E1247" i="9"/>
  <c r="E1246" i="9"/>
  <c r="E1245" i="9"/>
  <c r="E1244" i="9"/>
  <c r="E1243" i="9"/>
  <c r="E1242" i="9"/>
  <c r="E1241" i="9"/>
  <c r="E1240" i="9"/>
  <c r="E1239" i="9"/>
  <c r="E1238" i="9"/>
  <c r="E1237" i="9"/>
  <c r="E1236" i="9"/>
  <c r="E1235" i="9"/>
  <c r="E1234" i="9"/>
  <c r="E1233" i="9"/>
  <c r="E1232" i="9"/>
  <c r="E1231" i="9"/>
  <c r="E1230" i="9"/>
  <c r="E1229" i="9"/>
  <c r="E1228" i="9"/>
  <c r="E1227" i="9"/>
  <c r="E1226" i="9"/>
  <c r="E1225" i="9"/>
  <c r="E1224" i="9"/>
  <c r="E1223" i="9"/>
  <c r="E1222" i="9"/>
  <c r="E1221" i="9"/>
  <c r="E1220" i="9"/>
  <c r="E1219" i="9"/>
  <c r="E1218" i="9"/>
  <c r="E1217" i="9"/>
  <c r="E1216" i="9"/>
  <c r="E1215" i="9"/>
  <c r="E1214" i="9"/>
  <c r="E1213" i="9"/>
  <c r="E1212" i="9"/>
  <c r="E1211" i="9"/>
  <c r="E1210" i="9"/>
  <c r="E1209" i="9"/>
  <c r="E1208" i="9"/>
  <c r="E1207" i="9"/>
  <c r="E1206" i="9"/>
  <c r="E1205" i="9"/>
  <c r="E1204" i="9"/>
  <c r="E1203" i="9"/>
  <c r="E1202" i="9"/>
  <c r="E1201" i="9"/>
  <c r="E1200" i="9"/>
  <c r="E1199" i="9"/>
  <c r="E1198" i="9"/>
  <c r="E1197" i="9"/>
  <c r="E1196" i="9"/>
  <c r="E1195" i="9"/>
  <c r="E1194" i="9"/>
  <c r="E1193" i="9"/>
  <c r="E1192" i="9"/>
  <c r="E1191" i="9"/>
  <c r="E1190" i="9"/>
  <c r="E1189" i="9"/>
  <c r="E1188" i="9"/>
  <c r="E1187" i="9"/>
  <c r="E1186" i="9"/>
  <c r="E1185" i="9"/>
  <c r="E1184" i="9"/>
  <c r="E1183" i="9"/>
  <c r="E1182" i="9"/>
  <c r="E1181" i="9"/>
  <c r="E1180" i="9"/>
  <c r="E1179" i="9"/>
  <c r="E1178" i="9"/>
  <c r="E1177" i="9"/>
  <c r="E1176" i="9"/>
  <c r="E1175" i="9"/>
  <c r="E1174" i="9"/>
  <c r="E1173" i="9"/>
  <c r="E1172" i="9"/>
  <c r="E1171" i="9"/>
  <c r="E1170" i="9"/>
  <c r="E1169" i="9"/>
  <c r="E1168" i="9"/>
  <c r="E1167" i="9"/>
  <c r="E1166" i="9"/>
  <c r="E1165" i="9"/>
  <c r="E1164" i="9"/>
  <c r="E1163" i="9"/>
  <c r="E1162" i="9"/>
  <c r="E1161" i="9"/>
  <c r="E1160" i="9"/>
  <c r="E1159" i="9"/>
  <c r="E1158" i="9"/>
  <c r="E1157" i="9"/>
  <c r="E1156" i="9"/>
  <c r="E1155" i="9"/>
  <c r="E1154" i="9"/>
  <c r="E1153" i="9"/>
  <c r="E1152" i="9"/>
  <c r="E1151" i="9"/>
  <c r="E1150" i="9"/>
  <c r="E1149" i="9"/>
  <c r="E1148" i="9"/>
  <c r="E1147" i="9"/>
  <c r="E1146" i="9"/>
  <c r="E1145" i="9"/>
  <c r="E1144" i="9"/>
  <c r="E1143" i="9"/>
  <c r="E1142" i="9"/>
  <c r="E1141" i="9"/>
  <c r="E1140" i="9"/>
  <c r="E1139" i="9"/>
  <c r="E1138" i="9"/>
  <c r="E1137" i="9"/>
  <c r="E1136" i="9"/>
  <c r="E1135" i="9"/>
  <c r="E1134" i="9"/>
  <c r="E1133" i="9"/>
  <c r="E1132" i="9"/>
  <c r="E1131" i="9"/>
  <c r="E1130" i="9"/>
  <c r="E1129" i="9"/>
  <c r="E1128" i="9"/>
  <c r="E1127" i="9"/>
  <c r="E1126" i="9"/>
  <c r="E1125" i="9"/>
  <c r="E1124" i="9"/>
  <c r="E1123" i="9"/>
  <c r="E1122" i="9"/>
  <c r="E1121" i="9"/>
  <c r="E1120" i="9"/>
  <c r="E1119" i="9"/>
  <c r="E1118" i="9"/>
  <c r="E1117" i="9"/>
  <c r="E1116" i="9"/>
  <c r="E1115" i="9"/>
  <c r="E1114" i="9"/>
  <c r="E1113" i="9"/>
  <c r="E1112" i="9"/>
  <c r="E1111" i="9"/>
  <c r="E1110" i="9"/>
  <c r="E1109" i="9"/>
  <c r="E1108" i="9"/>
  <c r="E1107" i="9"/>
  <c r="E1106" i="9"/>
  <c r="E1105" i="9"/>
  <c r="E1104" i="9"/>
  <c r="E1103" i="9"/>
  <c r="E1102" i="9"/>
  <c r="E1101" i="9"/>
  <c r="E1100" i="9"/>
  <c r="E1099" i="9"/>
  <c r="E1098" i="9"/>
  <c r="E1097" i="9"/>
  <c r="E1096" i="9"/>
  <c r="E1095" i="9"/>
  <c r="E1094" i="9"/>
  <c r="E1093" i="9"/>
  <c r="E1092" i="9"/>
  <c r="E1091" i="9"/>
  <c r="E1090" i="9"/>
  <c r="E1089" i="9"/>
  <c r="E1088" i="9"/>
  <c r="E1087" i="9"/>
  <c r="E1086" i="9"/>
  <c r="E1085" i="9"/>
  <c r="E1084" i="9"/>
  <c r="E1083" i="9"/>
  <c r="E1082" i="9"/>
  <c r="E1081" i="9"/>
  <c r="E1080" i="9"/>
  <c r="E1079" i="9"/>
  <c r="E1078" i="9"/>
  <c r="E1077" i="9"/>
  <c r="E1076" i="9"/>
  <c r="E1075" i="9"/>
  <c r="E1074" i="9"/>
  <c r="E1073" i="9"/>
  <c r="E1072" i="9"/>
  <c r="E1071" i="9"/>
  <c r="E1070" i="9"/>
  <c r="E1069" i="9"/>
  <c r="E1068" i="9"/>
  <c r="E1067" i="9"/>
  <c r="E1066" i="9"/>
  <c r="E1065" i="9"/>
  <c r="E1064" i="9"/>
  <c r="E1063" i="9"/>
  <c r="E1062" i="9"/>
  <c r="E1061" i="9"/>
  <c r="E1060" i="9"/>
  <c r="E1059" i="9"/>
  <c r="E1058" i="9"/>
  <c r="E1057" i="9"/>
  <c r="E1056" i="9"/>
  <c r="E1055" i="9"/>
  <c r="E1054" i="9"/>
  <c r="E1053" i="9"/>
  <c r="E1052" i="9"/>
  <c r="E1051" i="9"/>
  <c r="E1050" i="9"/>
  <c r="E1049" i="9"/>
  <c r="E1048" i="9"/>
  <c r="E1047" i="9"/>
  <c r="E1046" i="9"/>
  <c r="E1045" i="9"/>
  <c r="E1044" i="9"/>
  <c r="E1043" i="9"/>
  <c r="E1042" i="9"/>
  <c r="E1041" i="9"/>
  <c r="E1040" i="9"/>
  <c r="E1039" i="9"/>
  <c r="E1038" i="9"/>
  <c r="E1037" i="9"/>
  <c r="E1036" i="9"/>
  <c r="E1035" i="9"/>
  <c r="E1034" i="9"/>
  <c r="E1033" i="9"/>
  <c r="E1032" i="9"/>
  <c r="E1031" i="9"/>
  <c r="E1030" i="9"/>
  <c r="E1029" i="9"/>
  <c r="E1028" i="9"/>
  <c r="E1027" i="9"/>
  <c r="E1026" i="9"/>
  <c r="E1025" i="9"/>
  <c r="E1024" i="9"/>
  <c r="E1023" i="9"/>
  <c r="E1022" i="9"/>
  <c r="E1021" i="9"/>
  <c r="E1020" i="9"/>
  <c r="E1019" i="9"/>
  <c r="E1018" i="9"/>
  <c r="E1017" i="9"/>
  <c r="E1016" i="9"/>
  <c r="E1015" i="9"/>
  <c r="E1014" i="9"/>
  <c r="E1013" i="9"/>
  <c r="E1012" i="9"/>
  <c r="E1011" i="9"/>
  <c r="E1010" i="9"/>
  <c r="E1009" i="9"/>
  <c r="E1008" i="9"/>
  <c r="E1007" i="9"/>
  <c r="E1006" i="9"/>
  <c r="E1005" i="9"/>
  <c r="E1004" i="9"/>
  <c r="E1003" i="9"/>
  <c r="E1002" i="9"/>
  <c r="E1001" i="9"/>
  <c r="E1000" i="9"/>
  <c r="E999" i="9"/>
  <c r="E998" i="9"/>
  <c r="E997" i="9"/>
  <c r="E996" i="9"/>
  <c r="E995" i="9"/>
  <c r="E994" i="9"/>
  <c r="E993" i="9"/>
  <c r="E992" i="9"/>
  <c r="E991" i="9"/>
  <c r="E990" i="9"/>
  <c r="E989" i="9"/>
  <c r="E988" i="9"/>
  <c r="E987" i="9"/>
  <c r="E986" i="9"/>
  <c r="E985" i="9"/>
  <c r="E984" i="9"/>
  <c r="E983" i="9"/>
  <c r="E982" i="9"/>
  <c r="E981" i="9"/>
  <c r="E980" i="9"/>
  <c r="E979" i="9"/>
  <c r="E978" i="9"/>
  <c r="E977" i="9"/>
  <c r="E976" i="9"/>
  <c r="E975" i="9"/>
  <c r="E974" i="9"/>
  <c r="E973" i="9"/>
  <c r="E972" i="9"/>
  <c r="E971" i="9"/>
  <c r="E970" i="9"/>
  <c r="E969" i="9"/>
  <c r="E968" i="9"/>
  <c r="E967" i="9"/>
  <c r="E966" i="9"/>
  <c r="E965" i="9"/>
  <c r="E964" i="9"/>
  <c r="E963" i="9"/>
  <c r="E962" i="9"/>
  <c r="E961" i="9"/>
  <c r="E960" i="9"/>
  <c r="E959" i="9"/>
  <c r="E958" i="9"/>
  <c r="E957" i="9"/>
  <c r="E956" i="9"/>
  <c r="E955" i="9"/>
  <c r="E954" i="9"/>
  <c r="E953" i="9"/>
  <c r="E952" i="9"/>
  <c r="E951" i="9"/>
  <c r="E950" i="9"/>
  <c r="E949" i="9"/>
  <c r="E948" i="9"/>
  <c r="E947" i="9"/>
  <c r="E946" i="9"/>
  <c r="E945" i="9"/>
  <c r="E944" i="9"/>
  <c r="E943" i="9"/>
  <c r="E942" i="9"/>
  <c r="E941" i="9"/>
  <c r="E940" i="9"/>
  <c r="E939" i="9"/>
  <c r="E938" i="9"/>
  <c r="E937" i="9"/>
  <c r="E936" i="9"/>
  <c r="E935" i="9"/>
  <c r="E934" i="9"/>
  <c r="E933" i="9"/>
  <c r="E932" i="9"/>
  <c r="E931" i="9"/>
  <c r="E930" i="9"/>
  <c r="E929" i="9"/>
  <c r="E928" i="9"/>
  <c r="E927" i="9"/>
  <c r="E926" i="9"/>
  <c r="E925" i="9"/>
  <c r="E924" i="9"/>
  <c r="E923" i="9"/>
  <c r="E922" i="9"/>
  <c r="E921" i="9"/>
  <c r="E920" i="9"/>
  <c r="E919" i="9"/>
  <c r="E918" i="9"/>
  <c r="E917" i="9"/>
  <c r="E916" i="9"/>
  <c r="E915" i="9"/>
  <c r="E914" i="9"/>
  <c r="E913" i="9"/>
  <c r="E912" i="9"/>
  <c r="E911" i="9"/>
  <c r="E910" i="9"/>
  <c r="E909" i="9"/>
  <c r="E908" i="9"/>
  <c r="E907" i="9"/>
  <c r="E906" i="9"/>
  <c r="E905" i="9"/>
  <c r="E904" i="9"/>
  <c r="E903" i="9"/>
  <c r="E902" i="9"/>
  <c r="E901" i="9"/>
  <c r="E900" i="9"/>
  <c r="E899" i="9"/>
  <c r="E898" i="9"/>
  <c r="E897" i="9"/>
  <c r="E896" i="9"/>
  <c r="E895" i="9"/>
  <c r="E894" i="9"/>
  <c r="E893" i="9"/>
  <c r="E892" i="9"/>
  <c r="E891" i="9"/>
  <c r="E890" i="9"/>
  <c r="E889" i="9"/>
  <c r="E888" i="9"/>
  <c r="E887" i="9"/>
  <c r="E886" i="9"/>
  <c r="E885" i="9"/>
  <c r="E884" i="9"/>
  <c r="E883" i="9"/>
  <c r="E882" i="9"/>
  <c r="E881" i="9"/>
  <c r="E880" i="9"/>
  <c r="E879" i="9"/>
  <c r="E878" i="9"/>
  <c r="E877" i="9"/>
  <c r="E876" i="9"/>
  <c r="E875" i="9"/>
  <c r="E874" i="9"/>
  <c r="E873" i="9"/>
  <c r="E872" i="9"/>
  <c r="E871" i="9"/>
  <c r="E870" i="9"/>
  <c r="E869" i="9"/>
  <c r="E868" i="9"/>
  <c r="E867" i="9"/>
  <c r="E866" i="9"/>
  <c r="E865" i="9"/>
  <c r="E864" i="9"/>
  <c r="E863" i="9"/>
  <c r="E862" i="9"/>
  <c r="E861" i="9"/>
  <c r="E860" i="9"/>
  <c r="E859" i="9"/>
  <c r="E858" i="9"/>
  <c r="E857" i="9"/>
  <c r="E856" i="9"/>
  <c r="E855" i="9"/>
  <c r="E854" i="9"/>
  <c r="E853" i="9"/>
  <c r="E852" i="9"/>
  <c r="E851" i="9"/>
  <c r="E850" i="9"/>
  <c r="E849" i="9"/>
  <c r="E848" i="9"/>
  <c r="E847" i="9"/>
  <c r="E846" i="9"/>
  <c r="E845" i="9"/>
  <c r="E844" i="9"/>
  <c r="E843" i="9"/>
  <c r="E842" i="9"/>
  <c r="E841" i="9"/>
  <c r="E840" i="9"/>
  <c r="E839" i="9"/>
  <c r="E838" i="9"/>
  <c r="E837" i="9"/>
  <c r="E836" i="9"/>
  <c r="E835" i="9"/>
  <c r="E834" i="9"/>
  <c r="E833" i="9"/>
  <c r="E832" i="9"/>
  <c r="E831" i="9"/>
  <c r="E830" i="9"/>
  <c r="E829" i="9"/>
  <c r="E828" i="9"/>
  <c r="E827" i="9"/>
  <c r="E826" i="9"/>
  <c r="E825" i="9"/>
  <c r="E824" i="9"/>
  <c r="E823" i="9"/>
  <c r="E822" i="9"/>
  <c r="E821" i="9"/>
  <c r="E820" i="9"/>
  <c r="E819" i="9"/>
  <c r="E818" i="9"/>
  <c r="E817" i="9"/>
  <c r="E816" i="9"/>
  <c r="E815" i="9"/>
  <c r="E814" i="9"/>
  <c r="E813" i="9"/>
  <c r="E812" i="9"/>
  <c r="E811" i="9"/>
  <c r="E810" i="9"/>
  <c r="E809" i="9"/>
  <c r="E808" i="9"/>
  <c r="E807" i="9"/>
  <c r="E806" i="9"/>
  <c r="E805" i="9"/>
  <c r="E804" i="9"/>
  <c r="E803" i="9"/>
  <c r="E802" i="9"/>
  <c r="E801" i="9"/>
  <c r="E800" i="9"/>
  <c r="E799" i="9"/>
  <c r="E798" i="9"/>
  <c r="E797" i="9"/>
  <c r="E796" i="9"/>
  <c r="E795" i="9"/>
  <c r="E794" i="9"/>
  <c r="E793" i="9"/>
  <c r="E792" i="9"/>
  <c r="E791" i="9"/>
  <c r="E790" i="9"/>
  <c r="E789" i="9"/>
  <c r="E788" i="9"/>
  <c r="E787" i="9"/>
  <c r="E786" i="9"/>
  <c r="E785" i="9"/>
  <c r="E784" i="9"/>
  <c r="E783" i="9"/>
  <c r="E782" i="9"/>
  <c r="E781" i="9"/>
  <c r="E780" i="9"/>
  <c r="E779" i="9"/>
  <c r="E778" i="9"/>
  <c r="E777" i="9"/>
  <c r="E776" i="9"/>
  <c r="E775" i="9"/>
  <c r="E774" i="9"/>
  <c r="E773" i="9"/>
  <c r="E772" i="9"/>
  <c r="E771" i="9"/>
  <c r="E770" i="9"/>
  <c r="E769" i="9"/>
  <c r="E768" i="9"/>
  <c r="E767" i="9"/>
  <c r="E766" i="9"/>
  <c r="E765" i="9"/>
  <c r="E764" i="9"/>
  <c r="E763" i="9"/>
  <c r="E762" i="9"/>
  <c r="E761" i="9"/>
  <c r="E760" i="9"/>
  <c r="E759" i="9"/>
  <c r="E758" i="9"/>
  <c r="E757" i="9"/>
  <c r="E756" i="9"/>
  <c r="E755" i="9"/>
  <c r="E754" i="9"/>
  <c r="E753" i="9"/>
  <c r="E752" i="9"/>
  <c r="E751" i="9"/>
  <c r="E750" i="9"/>
  <c r="E749" i="9"/>
  <c r="E748" i="9"/>
  <c r="E747" i="9"/>
  <c r="E746" i="9"/>
  <c r="E745" i="9"/>
  <c r="E744" i="9"/>
  <c r="E743" i="9"/>
  <c r="E742" i="9"/>
  <c r="E741" i="9"/>
  <c r="E740" i="9"/>
  <c r="E739" i="9"/>
  <c r="E738" i="9"/>
  <c r="E737" i="9"/>
  <c r="E736" i="9"/>
  <c r="E735" i="9"/>
  <c r="E734" i="9"/>
  <c r="E733" i="9"/>
  <c r="E732" i="9"/>
  <c r="E731" i="9"/>
  <c r="E730" i="9"/>
  <c r="E729" i="9"/>
  <c r="E728" i="9"/>
  <c r="E727" i="9"/>
  <c r="E726" i="9"/>
  <c r="E725" i="9"/>
  <c r="E724" i="9"/>
  <c r="E723" i="9"/>
  <c r="E722" i="9"/>
  <c r="E721" i="9"/>
  <c r="E720" i="9"/>
  <c r="E719" i="9"/>
  <c r="E718" i="9"/>
  <c r="E717" i="9"/>
  <c r="E716" i="9"/>
  <c r="E715" i="9"/>
  <c r="E714" i="9"/>
  <c r="E713" i="9"/>
  <c r="E712" i="9"/>
  <c r="E711" i="9"/>
  <c r="E710" i="9"/>
  <c r="E709" i="9"/>
  <c r="E708" i="9"/>
  <c r="E707" i="9"/>
  <c r="E706" i="9"/>
  <c r="E705" i="9"/>
  <c r="E704" i="9"/>
  <c r="E703" i="9"/>
  <c r="E702" i="9"/>
  <c r="E701" i="9"/>
  <c r="E700" i="9"/>
  <c r="E699" i="9"/>
  <c r="E698" i="9"/>
  <c r="E697" i="9"/>
  <c r="E696" i="9"/>
  <c r="E695" i="9"/>
  <c r="E694" i="9"/>
  <c r="E693" i="9"/>
  <c r="E692" i="9"/>
  <c r="E691" i="9"/>
  <c r="E690" i="9"/>
  <c r="E689" i="9"/>
  <c r="E688" i="9"/>
  <c r="E687" i="9"/>
  <c r="E686" i="9"/>
  <c r="E685" i="9"/>
  <c r="E684" i="9"/>
  <c r="E683" i="9"/>
  <c r="E682" i="9"/>
  <c r="E681" i="9"/>
  <c r="E680" i="9"/>
  <c r="E679" i="9"/>
  <c r="E678" i="9"/>
  <c r="E677" i="9"/>
  <c r="E676" i="9"/>
  <c r="E675" i="9"/>
  <c r="E674" i="9"/>
  <c r="E673" i="9"/>
  <c r="E672" i="9"/>
  <c r="E671" i="9"/>
  <c r="E670" i="9"/>
  <c r="E669" i="9"/>
  <c r="E668" i="9"/>
  <c r="E667" i="9"/>
  <c r="E666" i="9"/>
  <c r="E665" i="9"/>
  <c r="E664" i="9"/>
  <c r="E663" i="9"/>
  <c r="E662" i="9"/>
  <c r="E661" i="9"/>
  <c r="E660" i="9"/>
  <c r="E659" i="9"/>
  <c r="E658" i="9"/>
  <c r="E657" i="9"/>
  <c r="E656" i="9"/>
  <c r="E655" i="9"/>
  <c r="E654" i="9"/>
  <c r="E653" i="9"/>
  <c r="E652" i="9"/>
  <c r="E651" i="9"/>
  <c r="E650" i="9"/>
  <c r="E649" i="9"/>
  <c r="E648" i="9"/>
  <c r="E647" i="9"/>
  <c r="E646" i="9"/>
  <c r="E645" i="9"/>
  <c r="E644" i="9"/>
  <c r="E643" i="9"/>
  <c r="E642" i="9"/>
  <c r="E641" i="9"/>
  <c r="E640" i="9"/>
  <c r="E639" i="9"/>
  <c r="E638" i="9"/>
  <c r="E637" i="9"/>
  <c r="E636" i="9"/>
  <c r="E635" i="9"/>
  <c r="E634" i="9"/>
  <c r="E633" i="9"/>
  <c r="E632" i="9"/>
  <c r="E631" i="9"/>
  <c r="E630" i="9"/>
  <c r="E629" i="9"/>
  <c r="E628" i="9"/>
  <c r="E627" i="9"/>
  <c r="E626" i="9"/>
  <c r="E625" i="9"/>
  <c r="E624" i="9"/>
  <c r="E623" i="9"/>
  <c r="E622" i="9"/>
  <c r="E621" i="9"/>
  <c r="E620" i="9"/>
  <c r="E619" i="9"/>
  <c r="E618" i="9"/>
  <c r="E617" i="9"/>
  <c r="E616" i="9"/>
  <c r="C616" i="9"/>
  <c r="E615" i="9"/>
  <c r="C615" i="9"/>
  <c r="E614" i="9"/>
  <c r="E613" i="9"/>
  <c r="E612" i="9"/>
  <c r="E611" i="9"/>
  <c r="E610" i="9"/>
  <c r="E609" i="9"/>
  <c r="E608" i="9"/>
  <c r="E607" i="9"/>
  <c r="E606" i="9"/>
  <c r="E605" i="9"/>
  <c r="E604" i="9"/>
  <c r="E603" i="9"/>
  <c r="E602" i="9"/>
  <c r="E601" i="9"/>
  <c r="E600" i="9"/>
  <c r="E599" i="9"/>
  <c r="E598" i="9"/>
  <c r="E597" i="9"/>
  <c r="E596" i="9"/>
  <c r="E595" i="9"/>
  <c r="E594" i="9"/>
  <c r="E593" i="9"/>
  <c r="E592" i="9"/>
  <c r="E591" i="9"/>
  <c r="E590" i="9"/>
  <c r="E589" i="9"/>
  <c r="E588" i="9"/>
  <c r="E587" i="9"/>
  <c r="E586" i="9"/>
  <c r="E585" i="9"/>
  <c r="E584" i="9"/>
  <c r="E583" i="9"/>
  <c r="E582" i="9"/>
  <c r="E581" i="9"/>
  <c r="E580" i="9"/>
  <c r="E579" i="9"/>
  <c r="E578" i="9"/>
  <c r="E577" i="9"/>
  <c r="E576" i="9"/>
  <c r="E575" i="9"/>
  <c r="E574" i="9"/>
  <c r="E573" i="9"/>
  <c r="E572" i="9"/>
  <c r="E571" i="9"/>
  <c r="E570" i="9"/>
  <c r="E569" i="9"/>
  <c r="E568" i="9"/>
  <c r="E567" i="9"/>
  <c r="E566" i="9"/>
  <c r="E565" i="9"/>
  <c r="E564" i="9"/>
  <c r="E563" i="9"/>
  <c r="E562" i="9"/>
  <c r="E561" i="9"/>
  <c r="E560" i="9"/>
  <c r="E559" i="9"/>
  <c r="E558" i="9"/>
  <c r="E557" i="9"/>
  <c r="E556" i="9"/>
  <c r="E555" i="9"/>
  <c r="E554" i="9"/>
  <c r="E553" i="9"/>
  <c r="E552" i="9"/>
  <c r="E551" i="9"/>
  <c r="E550" i="9"/>
  <c r="E549" i="9"/>
  <c r="E548" i="9"/>
  <c r="E547" i="9"/>
  <c r="E546" i="9"/>
  <c r="E545" i="9"/>
  <c r="E544" i="9"/>
  <c r="E543" i="9"/>
  <c r="E542" i="9"/>
  <c r="E541" i="9"/>
  <c r="E540" i="9"/>
  <c r="E539" i="9"/>
  <c r="E538" i="9"/>
  <c r="E537" i="9"/>
  <c r="E536" i="9"/>
  <c r="E535" i="9"/>
  <c r="E534" i="9"/>
  <c r="E533" i="9"/>
  <c r="E532" i="9"/>
  <c r="E531" i="9"/>
  <c r="E530" i="9"/>
  <c r="E529" i="9"/>
  <c r="E528" i="9"/>
  <c r="E527" i="9"/>
  <c r="C527" i="9"/>
  <c r="E526" i="9"/>
  <c r="C526" i="9"/>
  <c r="C617" i="9" s="1"/>
  <c r="B526" i="9"/>
  <c r="B527" i="9" s="1"/>
  <c r="E525" i="9"/>
  <c r="C525" i="9"/>
  <c r="B525" i="9"/>
  <c r="E524" i="9"/>
  <c r="E523" i="9"/>
  <c r="E522" i="9"/>
  <c r="E521" i="9"/>
  <c r="E520" i="9"/>
  <c r="E519" i="9"/>
  <c r="E518" i="9"/>
  <c r="E517" i="9"/>
  <c r="E516" i="9"/>
  <c r="E515" i="9"/>
  <c r="E514" i="9"/>
  <c r="E513" i="9"/>
  <c r="E512" i="9"/>
  <c r="E511" i="9"/>
  <c r="E510" i="9"/>
  <c r="E509" i="9"/>
  <c r="E508" i="9"/>
  <c r="E507" i="9"/>
  <c r="E506" i="9"/>
  <c r="E505" i="9"/>
  <c r="E504" i="9"/>
  <c r="E503" i="9"/>
  <c r="E502" i="9"/>
  <c r="E501" i="9"/>
  <c r="E500" i="9"/>
  <c r="E499" i="9"/>
  <c r="E498" i="9"/>
  <c r="E497" i="9"/>
  <c r="E496" i="9"/>
  <c r="E495" i="9"/>
  <c r="E494" i="9"/>
  <c r="E493" i="9"/>
  <c r="E492" i="9"/>
  <c r="E491" i="9"/>
  <c r="E490" i="9"/>
  <c r="E489" i="9"/>
  <c r="E488" i="9"/>
  <c r="E487" i="9"/>
  <c r="E486" i="9"/>
  <c r="E485" i="9"/>
  <c r="E484" i="9"/>
  <c r="E483" i="9"/>
  <c r="E482" i="9"/>
  <c r="E481" i="9"/>
  <c r="E480" i="9"/>
  <c r="E479" i="9"/>
  <c r="E478" i="9"/>
  <c r="E477" i="9"/>
  <c r="E476" i="9"/>
  <c r="E475" i="9"/>
  <c r="E474" i="9"/>
  <c r="E473" i="9"/>
  <c r="E472" i="9"/>
  <c r="E471" i="9"/>
  <c r="E470" i="9"/>
  <c r="E469" i="9"/>
  <c r="E468" i="9"/>
  <c r="E467" i="9"/>
  <c r="E466" i="9"/>
  <c r="E465" i="9"/>
  <c r="E464" i="9"/>
  <c r="E463" i="9"/>
  <c r="E462" i="9"/>
  <c r="E461" i="9"/>
  <c r="E460" i="9"/>
  <c r="E459" i="9"/>
  <c r="E458" i="9"/>
  <c r="E457" i="9"/>
  <c r="E456" i="9"/>
  <c r="E455" i="9"/>
  <c r="E454" i="9"/>
  <c r="E453" i="9"/>
  <c r="E452" i="9"/>
  <c r="E451" i="9"/>
  <c r="E450" i="9"/>
  <c r="E449" i="9"/>
  <c r="E448" i="9"/>
  <c r="E447" i="9"/>
  <c r="E446" i="9"/>
  <c r="E445" i="9"/>
  <c r="E444" i="9"/>
  <c r="E443" i="9"/>
  <c r="E442" i="9"/>
  <c r="E441" i="9"/>
  <c r="E440" i="9"/>
  <c r="E439" i="9"/>
  <c r="E438" i="9"/>
  <c r="E437" i="9"/>
  <c r="E436" i="9"/>
  <c r="E435" i="9"/>
  <c r="E434" i="9"/>
  <c r="E433" i="9"/>
  <c r="E432" i="9"/>
  <c r="E431" i="9"/>
  <c r="E430" i="9"/>
  <c r="E429" i="9"/>
  <c r="E428" i="9"/>
  <c r="E427" i="9"/>
  <c r="E426" i="9"/>
  <c r="E425" i="9"/>
  <c r="E424" i="9"/>
  <c r="E423" i="9"/>
  <c r="E422" i="9"/>
  <c r="E421" i="9"/>
  <c r="E420" i="9"/>
  <c r="E419" i="9"/>
  <c r="E418" i="9"/>
  <c r="E417" i="9"/>
  <c r="E416" i="9"/>
  <c r="E415" i="9"/>
  <c r="E414" i="9"/>
  <c r="E413" i="9"/>
  <c r="E412" i="9"/>
  <c r="E411" i="9"/>
  <c r="E410" i="9"/>
  <c r="E409" i="9"/>
  <c r="E408" i="9"/>
  <c r="E407" i="9"/>
  <c r="E406" i="9"/>
  <c r="E405" i="9"/>
  <c r="E404" i="9"/>
  <c r="E403" i="9"/>
  <c r="E402" i="9"/>
  <c r="E401" i="9"/>
  <c r="E400" i="9"/>
  <c r="E399" i="9"/>
  <c r="E398" i="9"/>
  <c r="E397" i="9"/>
  <c r="E396" i="9"/>
  <c r="E395" i="9"/>
  <c r="E394" i="9"/>
  <c r="E393" i="9"/>
  <c r="E392" i="9"/>
  <c r="E391" i="9"/>
  <c r="E390" i="9"/>
  <c r="E389" i="9"/>
  <c r="E388" i="9"/>
  <c r="E387" i="9"/>
  <c r="E386" i="9"/>
  <c r="E385" i="9"/>
  <c r="E384" i="9"/>
  <c r="E383" i="9"/>
  <c r="E382" i="9"/>
  <c r="E381" i="9"/>
  <c r="E380" i="9"/>
  <c r="E379" i="9"/>
  <c r="E378" i="9"/>
  <c r="E377" i="9"/>
  <c r="E376" i="9"/>
  <c r="E375" i="9"/>
  <c r="E374" i="9"/>
  <c r="E373" i="9"/>
  <c r="E372" i="9"/>
  <c r="E371" i="9"/>
  <c r="E370" i="9"/>
  <c r="E369" i="9"/>
  <c r="E368" i="9"/>
  <c r="E367" i="9"/>
  <c r="E366" i="9"/>
  <c r="E365" i="9"/>
  <c r="E364" i="9"/>
  <c r="E363" i="9"/>
  <c r="E362" i="9"/>
  <c r="E361" i="9"/>
  <c r="E360" i="9"/>
  <c r="E359" i="9"/>
  <c r="E358" i="9"/>
  <c r="E357" i="9"/>
  <c r="E356" i="9"/>
  <c r="E355" i="9"/>
  <c r="E354" i="9"/>
  <c r="E353" i="9"/>
  <c r="E352" i="9"/>
  <c r="E351" i="9"/>
  <c r="E350" i="9"/>
  <c r="E349" i="9"/>
  <c r="E348" i="9"/>
  <c r="E347" i="9"/>
  <c r="E346" i="9"/>
  <c r="E345" i="9"/>
  <c r="E344" i="9"/>
  <c r="E343" i="9"/>
  <c r="E342" i="9"/>
  <c r="E341" i="9"/>
  <c r="E340" i="9"/>
  <c r="E339" i="9"/>
  <c r="E338" i="9"/>
  <c r="E337" i="9"/>
  <c r="E336" i="9"/>
  <c r="E335" i="9"/>
  <c r="E334" i="9"/>
  <c r="E333" i="9"/>
  <c r="E332" i="9"/>
  <c r="E331" i="9"/>
  <c r="E330" i="9"/>
  <c r="E329" i="9"/>
  <c r="E328" i="9"/>
  <c r="E327" i="9"/>
  <c r="E326" i="9"/>
  <c r="E325" i="9"/>
  <c r="E324" i="9"/>
  <c r="E323" i="9"/>
  <c r="E322" i="9"/>
  <c r="E321" i="9"/>
  <c r="E320" i="9"/>
  <c r="E319" i="9"/>
  <c r="E318" i="9"/>
  <c r="E317" i="9"/>
  <c r="E316" i="9"/>
  <c r="E315" i="9"/>
  <c r="E314" i="9"/>
  <c r="E313" i="9"/>
  <c r="E312" i="9"/>
  <c r="E311" i="9"/>
  <c r="E310" i="9"/>
  <c r="E309" i="9"/>
  <c r="E308" i="9"/>
  <c r="E307" i="9"/>
  <c r="E306" i="9"/>
  <c r="E305" i="9"/>
  <c r="E304" i="9"/>
  <c r="E303" i="9"/>
  <c r="E302" i="9"/>
  <c r="E301" i="9"/>
  <c r="E300" i="9"/>
  <c r="E299" i="9"/>
  <c r="E298" i="9"/>
  <c r="E297" i="9"/>
  <c r="E296" i="9"/>
  <c r="E295" i="9"/>
  <c r="E294" i="9"/>
  <c r="E293" i="9"/>
  <c r="E292" i="9"/>
  <c r="E291" i="9"/>
  <c r="E290" i="9"/>
  <c r="E289" i="9"/>
  <c r="E288" i="9"/>
  <c r="E287" i="9"/>
  <c r="E286" i="9"/>
  <c r="E285" i="9"/>
  <c r="E284" i="9"/>
  <c r="E283" i="9"/>
  <c r="E282" i="9"/>
  <c r="E281" i="9"/>
  <c r="E280" i="9"/>
  <c r="E279" i="9"/>
  <c r="E278" i="9"/>
  <c r="E277" i="9"/>
  <c r="E276" i="9"/>
  <c r="E275" i="9"/>
  <c r="E274" i="9"/>
  <c r="E273" i="9"/>
  <c r="E272" i="9"/>
  <c r="E271" i="9"/>
  <c r="E270" i="9"/>
  <c r="E269" i="9"/>
  <c r="E268" i="9"/>
  <c r="E267" i="9"/>
  <c r="E266" i="9"/>
  <c r="E265" i="9"/>
  <c r="E264" i="9"/>
  <c r="E263" i="9"/>
  <c r="E262" i="9"/>
  <c r="E261" i="9"/>
  <c r="E260" i="9"/>
  <c r="E259" i="9"/>
  <c r="E258" i="9"/>
  <c r="E257" i="9"/>
  <c r="E256" i="9"/>
  <c r="E255" i="9"/>
  <c r="E254" i="9"/>
  <c r="E253" i="9"/>
  <c r="E252" i="9"/>
  <c r="E251" i="9"/>
  <c r="E250" i="9"/>
  <c r="E249" i="9"/>
  <c r="E248" i="9"/>
  <c r="E247" i="9"/>
  <c r="E246" i="9"/>
  <c r="E245" i="9"/>
  <c r="E244" i="9"/>
  <c r="E243" i="9"/>
  <c r="E242" i="9"/>
  <c r="E241" i="9"/>
  <c r="E240" i="9"/>
  <c r="E239" i="9"/>
  <c r="E238" i="9"/>
  <c r="E237" i="9"/>
  <c r="E236" i="9"/>
  <c r="E235" i="9"/>
  <c r="E234" i="9"/>
  <c r="E233" i="9"/>
  <c r="E232" i="9"/>
  <c r="E231" i="9"/>
  <c r="E230" i="9"/>
  <c r="E229" i="9"/>
  <c r="E228" i="9"/>
  <c r="E227" i="9"/>
  <c r="E226" i="9"/>
  <c r="E225" i="9"/>
  <c r="E224" i="9"/>
  <c r="E223" i="9"/>
  <c r="E222" i="9"/>
  <c r="E221" i="9"/>
  <c r="E220" i="9"/>
  <c r="E219" i="9"/>
  <c r="E218" i="9"/>
  <c r="E217" i="9"/>
  <c r="E216" i="9"/>
  <c r="E215" i="9"/>
  <c r="E214" i="9"/>
  <c r="E213" i="9"/>
  <c r="E212" i="9"/>
  <c r="E211" i="9"/>
  <c r="E210" i="9"/>
  <c r="E209" i="9"/>
  <c r="E208" i="9"/>
  <c r="E207" i="9"/>
  <c r="E206" i="9"/>
  <c r="E205" i="9"/>
  <c r="E204" i="9"/>
  <c r="E203" i="9"/>
  <c r="E202" i="9"/>
  <c r="E201" i="9"/>
  <c r="E200" i="9"/>
  <c r="E199" i="9"/>
  <c r="B199" i="9"/>
  <c r="B264" i="9" s="1"/>
  <c r="E198" i="9"/>
  <c r="E197" i="9"/>
  <c r="E196" i="9"/>
  <c r="E195" i="9"/>
  <c r="E194" i="9"/>
  <c r="E193" i="9"/>
  <c r="E192" i="9"/>
  <c r="E191" i="9"/>
  <c r="E190" i="9"/>
  <c r="E189" i="9"/>
  <c r="E188" i="9"/>
  <c r="E187" i="9"/>
  <c r="E186" i="9"/>
  <c r="E185" i="9"/>
  <c r="E184" i="9"/>
  <c r="E183" i="9"/>
  <c r="E182" i="9"/>
  <c r="E181" i="9"/>
  <c r="E180" i="9"/>
  <c r="E179" i="9"/>
  <c r="E178" i="9"/>
  <c r="E177" i="9"/>
  <c r="E176" i="9"/>
  <c r="E175" i="9"/>
  <c r="E174" i="9"/>
  <c r="E173" i="9"/>
  <c r="E172" i="9"/>
  <c r="E171" i="9"/>
  <c r="E170" i="9"/>
  <c r="E169" i="9"/>
  <c r="E168" i="9"/>
  <c r="E167" i="9"/>
  <c r="E166" i="9"/>
  <c r="E165" i="9"/>
  <c r="E164" i="9"/>
  <c r="E163" i="9"/>
  <c r="E162" i="9"/>
  <c r="E161" i="9"/>
  <c r="E160" i="9"/>
  <c r="E159" i="9"/>
  <c r="E158" i="9"/>
  <c r="E157" i="9"/>
  <c r="E156" i="9"/>
  <c r="E155" i="9"/>
  <c r="E154" i="9"/>
  <c r="E153" i="9"/>
  <c r="E152" i="9"/>
  <c r="E151" i="9"/>
  <c r="E150" i="9"/>
  <c r="E149" i="9"/>
  <c r="E148" i="9"/>
  <c r="E147" i="9"/>
  <c r="E146" i="9"/>
  <c r="E145" i="9"/>
  <c r="E144" i="9"/>
  <c r="E143" i="9"/>
  <c r="E142" i="9"/>
  <c r="E141" i="9"/>
  <c r="E140" i="9"/>
  <c r="E139" i="9"/>
  <c r="E138" i="9"/>
  <c r="E137" i="9"/>
  <c r="E136" i="9"/>
  <c r="E135" i="9"/>
  <c r="B135" i="9"/>
  <c r="B200" i="9" s="1"/>
  <c r="E134" i="9"/>
  <c r="C134" i="9"/>
  <c r="C199" i="9" s="1"/>
  <c r="B134" i="9"/>
  <c r="E133" i="9"/>
  <c r="E132" i="9"/>
  <c r="E131" i="9"/>
  <c r="E130" i="9"/>
  <c r="E129" i="9"/>
  <c r="E128" i="9"/>
  <c r="E127" i="9"/>
  <c r="E126" i="9"/>
  <c r="E125" i="9"/>
  <c r="E124" i="9"/>
  <c r="E123" i="9"/>
  <c r="E122" i="9"/>
  <c r="E121" i="9"/>
  <c r="E120" i="9"/>
  <c r="E119" i="9"/>
  <c r="E118" i="9"/>
  <c r="E117" i="9"/>
  <c r="E116" i="9"/>
  <c r="E115" i="9"/>
  <c r="E114" i="9"/>
  <c r="E113" i="9"/>
  <c r="E112" i="9"/>
  <c r="E111" i="9"/>
  <c r="E110" i="9"/>
  <c r="E109" i="9"/>
  <c r="E108" i="9"/>
  <c r="E107" i="9"/>
  <c r="E106" i="9"/>
  <c r="E105" i="9"/>
  <c r="E104" i="9"/>
  <c r="E103" i="9"/>
  <c r="E102" i="9"/>
  <c r="E101" i="9"/>
  <c r="E100" i="9"/>
  <c r="E99" i="9"/>
  <c r="E98" i="9"/>
  <c r="E97" i="9"/>
  <c r="E96" i="9"/>
  <c r="E95" i="9"/>
  <c r="E94" i="9"/>
  <c r="E93" i="9"/>
  <c r="E92" i="9"/>
  <c r="E91" i="9"/>
  <c r="E90" i="9"/>
  <c r="E89" i="9"/>
  <c r="E88" i="9"/>
  <c r="E87" i="9"/>
  <c r="E86" i="9"/>
  <c r="E85" i="9"/>
  <c r="E84" i="9"/>
  <c r="E83" i="9"/>
  <c r="E82" i="9"/>
  <c r="E81" i="9"/>
  <c r="E80" i="9"/>
  <c r="E79" i="9"/>
  <c r="E78" i="9"/>
  <c r="E77" i="9"/>
  <c r="E76" i="9"/>
  <c r="E75" i="9"/>
  <c r="E74" i="9"/>
  <c r="E73" i="9"/>
  <c r="E72" i="9"/>
  <c r="E71" i="9"/>
  <c r="B71" i="9"/>
  <c r="B136" i="9" s="1"/>
  <c r="E70" i="9"/>
  <c r="C70" i="9"/>
  <c r="C135" i="9" s="1"/>
  <c r="B70" i="9"/>
  <c r="E69" i="9"/>
  <c r="E68" i="9"/>
  <c r="E67" i="9"/>
  <c r="E66" i="9"/>
  <c r="E65" i="9"/>
  <c r="E64" i="9"/>
  <c r="E63" i="9"/>
  <c r="E62" i="9"/>
  <c r="E61" i="9"/>
  <c r="E60" i="9"/>
  <c r="E59" i="9"/>
  <c r="E58" i="9"/>
  <c r="E57" i="9"/>
  <c r="E56" i="9"/>
  <c r="E55" i="9"/>
  <c r="E54" i="9"/>
  <c r="E53" i="9"/>
  <c r="E52" i="9"/>
  <c r="E51" i="9"/>
  <c r="E50" i="9"/>
  <c r="E49" i="9"/>
  <c r="E48" i="9"/>
  <c r="E47" i="9"/>
  <c r="E46" i="9"/>
  <c r="E45" i="9"/>
  <c r="E44" i="9"/>
  <c r="E43" i="9"/>
  <c r="E42" i="9"/>
  <c r="E41" i="9"/>
  <c r="E40" i="9"/>
  <c r="E39" i="9"/>
  <c r="E38" i="9"/>
  <c r="E37" i="9"/>
  <c r="E36" i="9"/>
  <c r="E35" i="9"/>
  <c r="E34" i="9"/>
  <c r="E33" i="9"/>
  <c r="E32" i="9"/>
  <c r="E31" i="9"/>
  <c r="E30" i="9"/>
  <c r="E29" i="9"/>
  <c r="E28" i="9"/>
  <c r="E27" i="9"/>
  <c r="E26" i="9"/>
  <c r="E25" i="9"/>
  <c r="E24" i="9"/>
  <c r="E23" i="9"/>
  <c r="E22" i="9"/>
  <c r="E21" i="9"/>
  <c r="E20" i="9"/>
  <c r="E19" i="9"/>
  <c r="E18" i="9"/>
  <c r="E17" i="9"/>
  <c r="E16" i="9"/>
  <c r="E15" i="9"/>
  <c r="E14" i="9"/>
  <c r="E13" i="9"/>
  <c r="E12" i="9"/>
  <c r="E11" i="9"/>
  <c r="E10" i="9"/>
  <c r="E9" i="9"/>
  <c r="E8" i="9"/>
  <c r="E7" i="9"/>
  <c r="E6" i="9"/>
  <c r="C6" i="9"/>
  <c r="E5" i="9"/>
  <c r="C5" i="9"/>
  <c r="B5" i="9"/>
  <c r="E4" i="9"/>
  <c r="CL23" i="10"/>
  <c r="CI23" i="10"/>
  <c r="CG23" i="10"/>
  <c r="BZ23" i="10"/>
  <c r="BJ23" i="10"/>
  <c r="BE23" i="10"/>
  <c r="BC23" i="10"/>
  <c r="AV23" i="10"/>
  <c r="V23" i="10"/>
  <c r="CM23" i="10" s="1"/>
  <c r="CL22" i="10"/>
  <c r="CI22" i="10"/>
  <c r="CG22" i="10"/>
  <c r="BZ22" i="10"/>
  <c r="BJ22" i="10"/>
  <c r="BE22" i="10"/>
  <c r="BC22" i="10"/>
  <c r="AV22" i="10"/>
  <c r="V22" i="10"/>
  <c r="CM22" i="10" s="1"/>
  <c r="CL21" i="10"/>
  <c r="CI21" i="10"/>
  <c r="CG21" i="10"/>
  <c r="BZ21" i="10"/>
  <c r="BJ21" i="10"/>
  <c r="BE21" i="10"/>
  <c r="BC21" i="10"/>
  <c r="AV21" i="10"/>
  <c r="V21" i="10"/>
  <c r="CM21" i="10" s="1"/>
  <c r="CL20" i="10"/>
  <c r="CI20" i="10"/>
  <c r="CG20" i="10"/>
  <c r="BZ20" i="10"/>
  <c r="BJ20" i="10"/>
  <c r="BE20" i="10"/>
  <c r="BC20" i="10"/>
  <c r="AV20" i="10"/>
  <c r="V20" i="10"/>
  <c r="CM20" i="10" s="1"/>
  <c r="CL19" i="10"/>
  <c r="CI19" i="10"/>
  <c r="CG19" i="10"/>
  <c r="BZ19" i="10"/>
  <c r="BJ19" i="10"/>
  <c r="BE19" i="10"/>
  <c r="BC19" i="10"/>
  <c r="AV19" i="10"/>
  <c r="V19" i="10"/>
  <c r="CM19" i="10" s="1"/>
  <c r="CL18" i="10"/>
  <c r="CI18" i="10"/>
  <c r="CG18" i="10"/>
  <c r="BZ18" i="10"/>
  <c r="BJ18" i="10"/>
  <c r="BE18" i="10"/>
  <c r="BC18" i="10"/>
  <c r="AV18" i="10"/>
  <c r="V18" i="10"/>
  <c r="CM18" i="10" s="1"/>
  <c r="CL17" i="10"/>
  <c r="CI17" i="10"/>
  <c r="CG17" i="10"/>
  <c r="BZ17" i="10"/>
  <c r="BJ17" i="10"/>
  <c r="BE17" i="10"/>
  <c r="BC17" i="10"/>
  <c r="AV17" i="10"/>
  <c r="V17" i="10"/>
  <c r="CM17" i="10" s="1"/>
  <c r="CL16" i="10"/>
  <c r="CI16" i="10"/>
  <c r="CG16" i="10"/>
  <c r="BZ16" i="10"/>
  <c r="BJ16" i="10"/>
  <c r="BE16" i="10"/>
  <c r="BC16" i="10"/>
  <c r="AV16" i="10"/>
  <c r="V16" i="10"/>
  <c r="CM16" i="10" s="1"/>
  <c r="CL15" i="10"/>
  <c r="CI15" i="10"/>
  <c r="CG15" i="10"/>
  <c r="BZ15" i="10"/>
  <c r="BJ15" i="10"/>
  <c r="BE15" i="10"/>
  <c r="BC15" i="10"/>
  <c r="AV15" i="10"/>
  <c r="V15" i="10"/>
  <c r="CM15" i="10" s="1"/>
  <c r="CL14" i="10"/>
  <c r="CI14" i="10"/>
  <c r="CG14" i="10"/>
  <c r="BZ14" i="10"/>
  <c r="BJ14" i="10"/>
  <c r="BE14" i="10"/>
  <c r="BC14" i="10"/>
  <c r="AV14" i="10"/>
  <c r="V14" i="10"/>
  <c r="CM14" i="10" s="1"/>
  <c r="CL13" i="10"/>
  <c r="CI13" i="10"/>
  <c r="CG13" i="10"/>
  <c r="BZ13" i="10"/>
  <c r="BJ13" i="10"/>
  <c r="BE13" i="10"/>
  <c r="BC13" i="10"/>
  <c r="AV13" i="10"/>
  <c r="V13" i="10"/>
  <c r="CM13" i="10" s="1"/>
  <c r="CL12" i="10"/>
  <c r="CI12" i="10"/>
  <c r="CG12" i="10"/>
  <c r="BZ12" i="10"/>
  <c r="BJ12" i="10"/>
  <c r="BE12" i="10"/>
  <c r="BC12" i="10"/>
  <c r="AV12" i="10"/>
  <c r="V12" i="10"/>
  <c r="CM12" i="10" s="1"/>
  <c r="CL11" i="10"/>
  <c r="CI11" i="10"/>
  <c r="CG11" i="10"/>
  <c r="BZ11" i="10"/>
  <c r="BJ11" i="10"/>
  <c r="BE11" i="10"/>
  <c r="BC11" i="10"/>
  <c r="AV11" i="10"/>
  <c r="V11" i="10"/>
  <c r="CM11" i="10" s="1"/>
  <c r="CL10" i="10"/>
  <c r="CI10" i="10"/>
  <c r="CG10" i="10"/>
  <c r="BZ10" i="10"/>
  <c r="BJ10" i="10"/>
  <c r="BE10" i="10"/>
  <c r="BC10" i="10"/>
  <c r="AV10" i="10"/>
  <c r="V10" i="10"/>
  <c r="CM10" i="10" s="1"/>
  <c r="CL9" i="10"/>
  <c r="CI9" i="10"/>
  <c r="CG9" i="10"/>
  <c r="BZ9" i="10"/>
  <c r="BJ9" i="10"/>
  <c r="BE9" i="10"/>
  <c r="BC9" i="10"/>
  <c r="AV9" i="10"/>
  <c r="V9" i="10"/>
  <c r="CM9" i="10" s="1"/>
  <c r="CL8" i="10"/>
  <c r="CI8" i="10"/>
  <c r="CG8" i="10"/>
  <c r="BZ8" i="10"/>
  <c r="BJ8" i="10"/>
  <c r="BE8" i="10"/>
  <c r="BC8" i="10"/>
  <c r="AV8" i="10"/>
  <c r="V8" i="10"/>
  <c r="CM8" i="10" s="1"/>
  <c r="CL7" i="10"/>
  <c r="CI7" i="10"/>
  <c r="CG7" i="10"/>
  <c r="BZ7" i="10"/>
  <c r="BJ7" i="10"/>
  <c r="BE7" i="10"/>
  <c r="BC7" i="10"/>
  <c r="AV7" i="10"/>
  <c r="V7" i="10"/>
  <c r="CM7" i="10" s="1"/>
  <c r="CL6" i="10"/>
  <c r="CI6" i="10"/>
  <c r="CG6" i="10"/>
  <c r="BZ6" i="10"/>
  <c r="BJ6" i="10"/>
  <c r="BE6" i="10"/>
  <c r="BC6" i="10"/>
  <c r="AV6" i="10"/>
  <c r="V6" i="10"/>
  <c r="CM6" i="10" s="1"/>
  <c r="CL5" i="10"/>
  <c r="CI5" i="10"/>
  <c r="CG5" i="10"/>
  <c r="BZ5" i="10"/>
  <c r="BJ5" i="10"/>
  <c r="BE5" i="10"/>
  <c r="BC5" i="10"/>
  <c r="AV5" i="10"/>
  <c r="V5" i="10"/>
  <c r="CM5" i="10" s="1"/>
  <c r="CL4" i="10"/>
  <c r="CI4" i="10"/>
  <c r="CG4" i="10"/>
  <c r="BZ4" i="10"/>
  <c r="BJ4" i="10"/>
  <c r="BE4" i="10"/>
  <c r="BC4" i="10"/>
  <c r="AV4" i="10"/>
  <c r="V4" i="10"/>
  <c r="CM4" i="10" s="1"/>
  <c r="CL3" i="10"/>
  <c r="CI3" i="10"/>
  <c r="CG3" i="10"/>
  <c r="BZ3" i="10"/>
  <c r="BJ3" i="10"/>
  <c r="BE3" i="10"/>
  <c r="BC3" i="10"/>
  <c r="AV3" i="10"/>
  <c r="V3" i="10"/>
  <c r="CM3" i="10" s="1"/>
  <c r="X21" i="3"/>
  <c r="X20" i="3"/>
  <c r="X19" i="3"/>
  <c r="X18" i="3"/>
  <c r="X17" i="3"/>
  <c r="X16" i="3"/>
  <c r="X15" i="3"/>
  <c r="X14" i="3"/>
  <c r="X13" i="3"/>
  <c r="CG23" i="2"/>
  <c r="CG24" i="2"/>
  <c r="BJ10" i="1"/>
  <c r="U23" i="3"/>
  <c r="R23" i="3"/>
  <c r="L23" i="3"/>
  <c r="K23" i="3"/>
  <c r="CM24" i="2"/>
  <c r="CF24" i="2"/>
  <c r="BC24" i="2"/>
  <c r="F24" i="2"/>
  <c r="E24" i="2"/>
  <c r="AD10" i="1"/>
  <c r="AC10" i="1"/>
  <c r="Z10" i="1"/>
  <c r="Y10" i="1"/>
  <c r="G3090" i="9"/>
  <c r="F2344" i="9"/>
  <c r="F2436" i="9"/>
  <c r="F526" i="9"/>
  <c r="G5" i="9"/>
  <c r="G525" i="9"/>
  <c r="F4" i="9"/>
  <c r="G3003" i="9"/>
  <c r="G2435" i="9"/>
  <c r="F2462" i="9"/>
  <c r="G69" i="9"/>
  <c r="F3090" i="9"/>
  <c r="F2516" i="9"/>
  <c r="G2436" i="9"/>
  <c r="F69" i="9"/>
  <c r="F3092" i="9"/>
  <c r="G2462" i="9"/>
  <c r="G3002" i="9"/>
  <c r="F2345" i="9"/>
  <c r="G524" i="9"/>
  <c r="F525" i="9"/>
  <c r="G2437" i="9"/>
  <c r="F3003" i="9"/>
  <c r="F2435" i="9"/>
  <c r="F524" i="9"/>
  <c r="F3268" i="9"/>
  <c r="F2437" i="9"/>
  <c r="G6" i="9"/>
  <c r="F3002" i="9"/>
  <c r="F5" i="9"/>
  <c r="F134" i="9"/>
  <c r="F70" i="9"/>
  <c r="G4" i="9"/>
  <c r="F3005" i="9"/>
  <c r="B265" i="9" l="1"/>
  <c r="B329" i="9"/>
  <c r="C264" i="9"/>
  <c r="C200" i="9"/>
  <c r="B528" i="9"/>
  <c r="B201" i="9"/>
  <c r="C707" i="9"/>
  <c r="B6" i="9"/>
  <c r="C7" i="9"/>
  <c r="C618" i="9"/>
  <c r="C528" i="9"/>
  <c r="B72" i="9"/>
  <c r="C706" i="9"/>
  <c r="C71" i="9"/>
  <c r="C708" i="9"/>
  <c r="B2492" i="9"/>
  <c r="B2347" i="9"/>
  <c r="B2439" i="9"/>
  <c r="B2464" i="9"/>
  <c r="C2516" i="9"/>
  <c r="C2438" i="9"/>
  <c r="C2464" i="9"/>
  <c r="B2543" i="9"/>
  <c r="B2463" i="9"/>
  <c r="C2463" i="9"/>
  <c r="B3006" i="9"/>
  <c r="B3093" i="9"/>
  <c r="B3179" i="9"/>
  <c r="C3005" i="9"/>
  <c r="C3092" i="9"/>
  <c r="C3179" i="9"/>
  <c r="B3266" i="9"/>
  <c r="C3266" i="9"/>
  <c r="B3444" i="9"/>
  <c r="CC22" i="2"/>
  <c r="CC21" i="2"/>
  <c r="CC20" i="2"/>
  <c r="CC19" i="2"/>
  <c r="CC18" i="2"/>
  <c r="CA22" i="2"/>
  <c r="CA21" i="2"/>
  <c r="CA20" i="2"/>
  <c r="CA19" i="2"/>
  <c r="CA18" i="2"/>
  <c r="BZ22" i="2"/>
  <c r="BZ21" i="2"/>
  <c r="BZ20" i="2"/>
  <c r="BZ19" i="2"/>
  <c r="BZ18" i="2"/>
  <c r="BX22" i="2"/>
  <c r="BX21" i="2"/>
  <c r="BX20" i="2"/>
  <c r="BX19" i="2"/>
  <c r="BX18" i="2"/>
  <c r="BW22" i="2"/>
  <c r="BW21" i="2"/>
  <c r="BW20" i="2"/>
  <c r="BW19" i="2"/>
  <c r="BW18" i="2"/>
  <c r="BR22" i="2"/>
  <c r="BR21" i="2"/>
  <c r="BR20" i="2"/>
  <c r="BR19" i="2"/>
  <c r="BR18" i="2"/>
  <c r="BN22" i="2"/>
  <c r="BN21" i="2"/>
  <c r="BN20" i="2"/>
  <c r="BN19" i="2"/>
  <c r="BN18" i="2"/>
  <c r="BK22" i="2"/>
  <c r="BK21" i="2"/>
  <c r="BK20" i="2"/>
  <c r="BK19" i="2"/>
  <c r="BK18" i="2"/>
  <c r="BJ22" i="2"/>
  <c r="BJ21" i="2"/>
  <c r="BJ20" i="2"/>
  <c r="BJ19" i="2"/>
  <c r="BJ18" i="2"/>
  <c r="F2438" i="9"/>
  <c r="F3004" i="9"/>
  <c r="H2436" i="9" a="1"/>
  <c r="H69" i="9" a="1"/>
  <c r="H524" i="9" a="1"/>
  <c r="F3178" i="9"/>
  <c r="H2435" i="9" a="1"/>
  <c r="H3003" i="9" a="1"/>
  <c r="H2462" i="9" a="1"/>
  <c r="G199" i="9"/>
  <c r="G527" i="9"/>
  <c r="G526" i="9"/>
  <c r="F264" i="9"/>
  <c r="G70" i="9"/>
  <c r="F200" i="9"/>
  <c r="G3178" i="9"/>
  <c r="F2489" i="9"/>
  <c r="G3004" i="9"/>
  <c r="F3356" i="9"/>
  <c r="F3180" i="9"/>
  <c r="F136" i="9"/>
  <c r="G3091" i="9"/>
  <c r="F527" i="9"/>
  <c r="F71" i="9"/>
  <c r="F3091" i="9"/>
  <c r="F2465" i="9"/>
  <c r="H3002" i="9" a="1"/>
  <c r="H3090" i="9" a="1"/>
  <c r="F199" i="9"/>
  <c r="H4" i="9" a="1"/>
  <c r="F135" i="9"/>
  <c r="G616" i="9"/>
  <c r="G2489" i="9"/>
  <c r="G615" i="9"/>
  <c r="G134" i="9"/>
  <c r="F2346" i="9"/>
  <c r="G617" i="9"/>
  <c r="H525" i="9" a="1"/>
  <c r="H2437" i="9" a="1"/>
  <c r="G135" i="9"/>
  <c r="H524" i="9" l="1"/>
  <c r="H525" i="9"/>
  <c r="H4" i="9"/>
  <c r="H69" i="9"/>
  <c r="H2462" i="9"/>
  <c r="H2436" i="9"/>
  <c r="H3090" i="9"/>
  <c r="H3003" i="9"/>
  <c r="H3002" i="9"/>
  <c r="H2435" i="9"/>
  <c r="H2437" i="9"/>
  <c r="C3354" i="9"/>
  <c r="C2491" i="9"/>
  <c r="C797" i="9"/>
  <c r="B3267" i="9"/>
  <c r="C2439" i="9"/>
  <c r="C2465" i="9"/>
  <c r="B137" i="9"/>
  <c r="B73" i="9"/>
  <c r="B3354" i="9"/>
  <c r="B3181" i="9"/>
  <c r="B2519" i="9"/>
  <c r="C3267" i="9"/>
  <c r="B3007" i="9"/>
  <c r="B3094" i="9"/>
  <c r="C2543" i="9"/>
  <c r="B7" i="9"/>
  <c r="C265" i="9"/>
  <c r="B2491" i="9"/>
  <c r="C2490" i="9"/>
  <c r="B2440" i="9"/>
  <c r="B2466" i="9"/>
  <c r="C799" i="9"/>
  <c r="C798" i="9"/>
  <c r="C3093" i="9"/>
  <c r="C3006" i="9"/>
  <c r="B2570" i="9"/>
  <c r="B2348" i="9"/>
  <c r="B529" i="9"/>
  <c r="B330" i="9"/>
  <c r="C529" i="9"/>
  <c r="C619" i="9"/>
  <c r="C8" i="9"/>
  <c r="C329" i="9"/>
  <c r="B3532" i="9"/>
  <c r="C3180" i="9"/>
  <c r="B2490" i="9"/>
  <c r="C136" i="9"/>
  <c r="C72" i="9"/>
  <c r="C709" i="9"/>
  <c r="B266" i="9"/>
  <c r="B394" i="9"/>
  <c r="CG22" i="2"/>
  <c r="CG21" i="2"/>
  <c r="CG20" i="2"/>
  <c r="CG19" i="2"/>
  <c r="CG18" i="2"/>
  <c r="CG17" i="2"/>
  <c r="CG16" i="2"/>
  <c r="CG15" i="2"/>
  <c r="H135" i="9" a="1"/>
  <c r="G2464" i="9"/>
  <c r="G3179" i="9"/>
  <c r="F2543" i="9"/>
  <c r="H134" i="9" a="1"/>
  <c r="F3444" i="9"/>
  <c r="H6" i="9" a="1"/>
  <c r="G2516" i="9"/>
  <c r="H3178" i="9" a="1"/>
  <c r="G707" i="9"/>
  <c r="G2463" i="9"/>
  <c r="F2463" i="9"/>
  <c r="G706" i="9"/>
  <c r="G3266" i="9"/>
  <c r="G2438" i="9"/>
  <c r="G3005" i="9"/>
  <c r="H3004" i="9" a="1"/>
  <c r="G264" i="9"/>
  <c r="G708" i="9"/>
  <c r="F2464" i="9"/>
  <c r="F2492" i="9"/>
  <c r="G71" i="9"/>
  <c r="F3093" i="9"/>
  <c r="F72" i="9"/>
  <c r="G528" i="9"/>
  <c r="F2439" i="9"/>
  <c r="F265" i="9"/>
  <c r="F2347" i="9"/>
  <c r="F528" i="9"/>
  <c r="H526" i="9" a="1"/>
  <c r="F201" i="9"/>
  <c r="H3091" i="9" a="1"/>
  <c r="H199" i="9" a="1"/>
  <c r="G3092" i="9"/>
  <c r="F329" i="9"/>
  <c r="F3179" i="9"/>
  <c r="F6" i="9"/>
  <c r="F3266" i="9"/>
  <c r="H527" i="9" a="1"/>
  <c r="F3006" i="9"/>
  <c r="G200" i="9"/>
  <c r="H70" i="9" a="1"/>
  <c r="G618" i="9"/>
  <c r="G7" i="9"/>
  <c r="H2489" i="9" a="1"/>
  <c r="H70" i="9" l="1"/>
  <c r="H527" i="9"/>
  <c r="H6" i="9"/>
  <c r="H134" i="9"/>
  <c r="H3178" i="9"/>
  <c r="H3004" i="9"/>
  <c r="H199" i="9"/>
  <c r="H2489" i="9"/>
  <c r="H3091" i="9"/>
  <c r="H135" i="9"/>
  <c r="H526" i="9"/>
  <c r="C137" i="9"/>
  <c r="C73" i="9"/>
  <c r="B395" i="9"/>
  <c r="C3007" i="9"/>
  <c r="C3094" i="9"/>
  <c r="B2467" i="9"/>
  <c r="B2441" i="9"/>
  <c r="C3181" i="9"/>
  <c r="B8" i="9"/>
  <c r="C2517" i="9"/>
  <c r="C2570" i="9"/>
  <c r="B2546" i="9"/>
  <c r="B331" i="9"/>
  <c r="B2349" i="9"/>
  <c r="B3269" i="9"/>
  <c r="C3442" i="9"/>
  <c r="C889" i="9"/>
  <c r="C2440" i="9"/>
  <c r="C2466" i="9"/>
  <c r="C800" i="9"/>
  <c r="B3620" i="9"/>
  <c r="C530" i="9"/>
  <c r="C620" i="9"/>
  <c r="B3095" i="9"/>
  <c r="B3008" i="9"/>
  <c r="B3355" i="9"/>
  <c r="B2493" i="9"/>
  <c r="C330" i="9"/>
  <c r="B138" i="9"/>
  <c r="B74" i="9"/>
  <c r="C3355" i="9"/>
  <c r="B202" i="9"/>
  <c r="C888" i="9"/>
  <c r="C201" i="9"/>
  <c r="C394" i="9"/>
  <c r="C2518" i="9"/>
  <c r="B459" i="9"/>
  <c r="B2517" i="9"/>
  <c r="C9" i="9"/>
  <c r="B530" i="9"/>
  <c r="C2492" i="9"/>
  <c r="B3182" i="9"/>
  <c r="C3268" i="9"/>
  <c r="C710" i="9"/>
  <c r="B2597" i="9"/>
  <c r="C890" i="9"/>
  <c r="B2518" i="9"/>
  <c r="B3442" i="9"/>
  <c r="BJ9" i="1"/>
  <c r="CF23" i="2"/>
  <c r="CM23" i="2"/>
  <c r="BC23" i="2"/>
  <c r="F23" i="2"/>
  <c r="E23" i="2"/>
  <c r="U22" i="3"/>
  <c r="AC9" i="1"/>
  <c r="AD9" i="1"/>
  <c r="Y9" i="1"/>
  <c r="Z9" i="1"/>
  <c r="R22" i="3"/>
  <c r="K22" i="3"/>
  <c r="L22" i="3"/>
  <c r="H264" i="9" a="1"/>
  <c r="G2439" i="9"/>
  <c r="F459" i="9"/>
  <c r="F2519" i="9"/>
  <c r="H200" i="9" a="1"/>
  <c r="F2440" i="9"/>
  <c r="F2570" i="9"/>
  <c r="F3007" i="9"/>
  <c r="H71" i="9" a="1"/>
  <c r="H3092" i="9" a="1"/>
  <c r="F3532" i="9"/>
  <c r="F137" i="9"/>
  <c r="H3005" i="9" a="1"/>
  <c r="F2490" i="9"/>
  <c r="F2466" i="9"/>
  <c r="G797" i="9"/>
  <c r="H528" i="9" a="1"/>
  <c r="H3266" i="9" a="1"/>
  <c r="G329" i="9"/>
  <c r="H2464" i="9" a="1"/>
  <c r="G72" i="9"/>
  <c r="G799" i="9"/>
  <c r="G2491" i="9"/>
  <c r="F3354" i="9"/>
  <c r="H2438" i="9" a="1"/>
  <c r="G2465" i="9"/>
  <c r="F330" i="9"/>
  <c r="F7" i="9"/>
  <c r="F2348" i="9"/>
  <c r="G2543" i="9"/>
  <c r="F266" i="9"/>
  <c r="G2490" i="9"/>
  <c r="H2463" i="9" a="1"/>
  <c r="G8" i="9"/>
  <c r="F394" i="9"/>
  <c r="F529" i="9"/>
  <c r="F2491" i="9"/>
  <c r="H3179" i="9" a="1"/>
  <c r="G3267" i="9"/>
  <c r="F73" i="9"/>
  <c r="F3094" i="9"/>
  <c r="G3180" i="9"/>
  <c r="G3093" i="9"/>
  <c r="G798" i="9"/>
  <c r="G265" i="9"/>
  <c r="G709" i="9"/>
  <c r="F3267" i="9"/>
  <c r="G529" i="9"/>
  <c r="H2516" i="9" a="1"/>
  <c r="G3354" i="9"/>
  <c r="G619" i="9"/>
  <c r="G3006" i="9"/>
  <c r="F3181" i="9"/>
  <c r="G136" i="9"/>
  <c r="H7" i="9" a="1"/>
  <c r="H2516" i="9" l="1"/>
  <c r="H2463" i="9"/>
  <c r="H71" i="9"/>
  <c r="H200" i="9"/>
  <c r="H528" i="9"/>
  <c r="H3179" i="9"/>
  <c r="H3005" i="9"/>
  <c r="H7" i="9"/>
  <c r="H2464" i="9"/>
  <c r="H2438" i="9"/>
  <c r="H264" i="9"/>
  <c r="H3266" i="9"/>
  <c r="H3092" i="9"/>
  <c r="B3183" i="9"/>
  <c r="C2519" i="9"/>
  <c r="C395" i="9"/>
  <c r="C2493" i="9"/>
  <c r="C138" i="9"/>
  <c r="C74" i="9"/>
  <c r="C2545" i="9"/>
  <c r="B267" i="9"/>
  <c r="C2467" i="9"/>
  <c r="C2441" i="9"/>
  <c r="B2494" i="9"/>
  <c r="C202" i="9"/>
  <c r="B3530" i="9"/>
  <c r="C711" i="9"/>
  <c r="B2350" i="9"/>
  <c r="C3182" i="9"/>
  <c r="B2520" i="9"/>
  <c r="C531" i="9"/>
  <c r="C621" i="9"/>
  <c r="B396" i="9"/>
  <c r="B2545" i="9"/>
  <c r="C3356" i="9"/>
  <c r="C10" i="9"/>
  <c r="B9" i="9"/>
  <c r="C3008" i="9"/>
  <c r="C3095" i="9"/>
  <c r="C981" i="9"/>
  <c r="B3270" i="9"/>
  <c r="C266" i="9"/>
  <c r="B203" i="9"/>
  <c r="B3009" i="9"/>
  <c r="B3096" i="9"/>
  <c r="C891" i="9"/>
  <c r="C3530" i="9"/>
  <c r="C3269" i="9"/>
  <c r="B460" i="9"/>
  <c r="B2624" i="9"/>
  <c r="C979" i="9"/>
  <c r="B2468" i="9"/>
  <c r="B2442" i="9"/>
  <c r="B3357" i="9"/>
  <c r="C2597" i="9"/>
  <c r="C801" i="9"/>
  <c r="B531" i="9"/>
  <c r="C2544" i="9"/>
  <c r="C459" i="9"/>
  <c r="C3443" i="9"/>
  <c r="C980" i="9"/>
  <c r="B2544" i="9"/>
  <c r="B139" i="9"/>
  <c r="B75" i="9"/>
  <c r="B3443" i="9"/>
  <c r="B3708" i="9"/>
  <c r="B2573" i="9"/>
  <c r="BC22" i="2"/>
  <c r="BC21" i="2"/>
  <c r="BC20" i="2"/>
  <c r="BC19" i="2"/>
  <c r="BC18" i="2"/>
  <c r="BC17" i="2"/>
  <c r="BC16" i="2"/>
  <c r="BC15" i="2"/>
  <c r="BC14" i="2"/>
  <c r="BC13" i="2"/>
  <c r="G2492" i="9"/>
  <c r="G2518" i="9"/>
  <c r="F2546" i="9"/>
  <c r="G620" i="9"/>
  <c r="F2517" i="9"/>
  <c r="G394" i="9"/>
  <c r="F3442" i="9"/>
  <c r="G530" i="9"/>
  <c r="H265" i="9" a="1"/>
  <c r="G137" i="9"/>
  <c r="F2518" i="9"/>
  <c r="G3181" i="9"/>
  <c r="H2491" i="9" a="1"/>
  <c r="H2465" i="9" a="1"/>
  <c r="G710" i="9"/>
  <c r="G889" i="9"/>
  <c r="F331" i="9"/>
  <c r="F138" i="9"/>
  <c r="H329" i="9" a="1"/>
  <c r="H2439" i="9" a="1"/>
  <c r="H2543" i="9" a="1"/>
  <c r="H3267" i="9" a="1"/>
  <c r="F3008" i="9"/>
  <c r="G201" i="9"/>
  <c r="G9" i="9"/>
  <c r="G330" i="9"/>
  <c r="G3007" i="9"/>
  <c r="H136" i="9" a="1"/>
  <c r="F3355" i="9"/>
  <c r="G800" i="9"/>
  <c r="F3269" i="9"/>
  <c r="F202" i="9"/>
  <c r="F2441" i="9"/>
  <c r="F3182" i="9"/>
  <c r="G73" i="9"/>
  <c r="G459" i="9"/>
  <c r="F3620" i="9"/>
  <c r="H72" i="9" a="1"/>
  <c r="F395" i="9"/>
  <c r="F74" i="9"/>
  <c r="G3355" i="9"/>
  <c r="F2467" i="9"/>
  <c r="H8" i="9" a="1"/>
  <c r="G890" i="9"/>
  <c r="F2597" i="9"/>
  <c r="F8" i="9"/>
  <c r="G3442" i="9"/>
  <c r="F530" i="9"/>
  <c r="H3093" i="9" a="1"/>
  <c r="F2493" i="9"/>
  <c r="F3095" i="9"/>
  <c r="G2517" i="9"/>
  <c r="H529" i="9" a="1"/>
  <c r="H3180" i="9" a="1"/>
  <c r="G3268" i="9"/>
  <c r="F2349" i="9"/>
  <c r="G2466" i="9"/>
  <c r="G888" i="9"/>
  <c r="H2490" i="9" a="1"/>
  <c r="G2440" i="9"/>
  <c r="G3094" i="9"/>
  <c r="H3006" i="9" a="1"/>
  <c r="H3354" i="9" a="1"/>
  <c r="G2570" i="9"/>
  <c r="F460" i="9"/>
  <c r="H136" i="9" l="1"/>
  <c r="H3006" i="9"/>
  <c r="H3267" i="9"/>
  <c r="H8" i="9"/>
  <c r="H72" i="9"/>
  <c r="H2543" i="9"/>
  <c r="H2465" i="9"/>
  <c r="H3093" i="9"/>
  <c r="H2439" i="9"/>
  <c r="H2491" i="9"/>
  <c r="H329" i="9"/>
  <c r="H3180" i="9"/>
  <c r="H3354" i="9"/>
  <c r="H2490" i="9"/>
  <c r="H529" i="9"/>
  <c r="H265" i="9"/>
  <c r="B2351" i="9"/>
  <c r="B2521" i="9"/>
  <c r="C2546" i="9"/>
  <c r="B3796" i="9"/>
  <c r="C11" i="9"/>
  <c r="C712" i="9"/>
  <c r="C802" i="9"/>
  <c r="C2468" i="9"/>
  <c r="C2442" i="9"/>
  <c r="C139" i="9"/>
  <c r="C75" i="9"/>
  <c r="B3271" i="9"/>
  <c r="C532" i="9"/>
  <c r="C622" i="9"/>
  <c r="B268" i="9"/>
  <c r="C3444" i="9"/>
  <c r="C3531" i="9"/>
  <c r="B3618" i="9"/>
  <c r="C2520" i="9"/>
  <c r="B204" i="9"/>
  <c r="C1070" i="9"/>
  <c r="C3618" i="9"/>
  <c r="C331" i="9"/>
  <c r="C3096" i="9"/>
  <c r="C3009" i="9"/>
  <c r="B2572" i="9"/>
  <c r="C267" i="9"/>
  <c r="B3445" i="9"/>
  <c r="C982" i="9"/>
  <c r="C2572" i="9"/>
  <c r="B2443" i="9"/>
  <c r="B2469" i="9"/>
  <c r="B3184" i="9"/>
  <c r="B3010" i="9"/>
  <c r="B3097" i="9"/>
  <c r="C1072" i="9"/>
  <c r="C2494" i="9"/>
  <c r="C203" i="9"/>
  <c r="B2495" i="9"/>
  <c r="C3357" i="9"/>
  <c r="C3183" i="9"/>
  <c r="B2547" i="9"/>
  <c r="B140" i="9"/>
  <c r="B76" i="9"/>
  <c r="C892" i="9"/>
  <c r="B332" i="9"/>
  <c r="C2624" i="9"/>
  <c r="B2651" i="9"/>
  <c r="C3270" i="9"/>
  <c r="C460" i="9"/>
  <c r="B461" i="9"/>
  <c r="B2571" i="9"/>
  <c r="B3358" i="9"/>
  <c r="B2600" i="9"/>
  <c r="C2571" i="9"/>
  <c r="B10" i="9"/>
  <c r="C1071" i="9"/>
  <c r="B532" i="9"/>
  <c r="B3531" i="9"/>
  <c r="U4" i="3"/>
  <c r="U5" i="3"/>
  <c r="U6" i="3"/>
  <c r="U7" i="3"/>
  <c r="U3" i="3"/>
  <c r="S4" i="3"/>
  <c r="S5" i="3"/>
  <c r="S6" i="3"/>
  <c r="S7" i="3"/>
  <c r="S3" i="3"/>
  <c r="F3708" i="9"/>
  <c r="H330" i="9" a="1"/>
  <c r="H2466" i="9" a="1"/>
  <c r="H3268" i="9" a="1"/>
  <c r="G3095" i="9"/>
  <c r="G711" i="9"/>
  <c r="H73" i="9" a="1"/>
  <c r="H3007" i="9" a="1"/>
  <c r="H9" i="9" a="1"/>
  <c r="F2494" i="9"/>
  <c r="G74" i="9"/>
  <c r="F2544" i="9"/>
  <c r="F2573" i="9"/>
  <c r="H3094" i="9" a="1"/>
  <c r="H2570" i="9" a="1"/>
  <c r="F3183" i="9"/>
  <c r="F2442" i="9"/>
  <c r="F3096" i="9"/>
  <c r="G801" i="9"/>
  <c r="G202" i="9"/>
  <c r="G138" i="9"/>
  <c r="G3443" i="9"/>
  <c r="H137" i="9" a="1"/>
  <c r="G10" i="9"/>
  <c r="H3442" i="9" a="1"/>
  <c r="H394" i="9" a="1"/>
  <c r="G891" i="9"/>
  <c r="F2545" i="9"/>
  <c r="F2350" i="9"/>
  <c r="F139" i="9"/>
  <c r="F3357" i="9"/>
  <c r="G460" i="9"/>
  <c r="F461" i="9"/>
  <c r="F531" i="9"/>
  <c r="F75" i="9"/>
  <c r="G395" i="9"/>
  <c r="F3530" i="9"/>
  <c r="H201" i="9" a="1"/>
  <c r="H3181" i="9" a="1"/>
  <c r="F267" i="9"/>
  <c r="G3182" i="9"/>
  <c r="G2519" i="9"/>
  <c r="F3270" i="9"/>
  <c r="G979" i="9"/>
  <c r="G2441" i="9"/>
  <c r="F203" i="9"/>
  <c r="G3008" i="9"/>
  <c r="H459" i="9" a="1"/>
  <c r="F2520" i="9"/>
  <c r="F2624" i="9"/>
  <c r="F3009" i="9"/>
  <c r="H2518" i="9" a="1"/>
  <c r="G2493" i="9"/>
  <c r="G2544" i="9"/>
  <c r="F396" i="9"/>
  <c r="H2517" i="9" a="1"/>
  <c r="F3443" i="9"/>
  <c r="H3355" i="9" a="1"/>
  <c r="G2545" i="9"/>
  <c r="F2468" i="9"/>
  <c r="G981" i="9"/>
  <c r="G2467" i="9"/>
  <c r="G3356" i="9"/>
  <c r="G2597" i="9"/>
  <c r="H530" i="9" a="1"/>
  <c r="G266" i="9"/>
  <c r="G980" i="9"/>
  <c r="G3269" i="9"/>
  <c r="H2440" i="9" a="1"/>
  <c r="G621" i="9"/>
  <c r="G531" i="9"/>
  <c r="G3530" i="9"/>
  <c r="H2492" i="9" a="1"/>
  <c r="F9" i="9"/>
  <c r="H9" i="9" l="1"/>
  <c r="H3007" i="9"/>
  <c r="H2518" i="9"/>
  <c r="H530" i="9"/>
  <c r="H73" i="9"/>
  <c r="H3355" i="9"/>
  <c r="H2517" i="9"/>
  <c r="H3181" i="9"/>
  <c r="H2570" i="9"/>
  <c r="H459" i="9"/>
  <c r="H394" i="9"/>
  <c r="H3442" i="9"/>
  <c r="H3268" i="9"/>
  <c r="H2466" i="9"/>
  <c r="H2440" i="9"/>
  <c r="H137" i="9"/>
  <c r="H330" i="9"/>
  <c r="H2492" i="9"/>
  <c r="H201" i="9"/>
  <c r="H3094" i="9"/>
  <c r="C2573" i="9"/>
  <c r="B2627" i="9"/>
  <c r="B397" i="9"/>
  <c r="C140" i="9"/>
  <c r="C76" i="9"/>
  <c r="C803" i="9"/>
  <c r="C3271" i="9"/>
  <c r="C2521" i="9"/>
  <c r="B3533" i="9"/>
  <c r="C396" i="9"/>
  <c r="B2548" i="9"/>
  <c r="B3446" i="9"/>
  <c r="C2547" i="9"/>
  <c r="B2598" i="9"/>
  <c r="B77" i="9"/>
  <c r="B141" i="9"/>
  <c r="C1163" i="9"/>
  <c r="C2469" i="9"/>
  <c r="C2443" i="9"/>
  <c r="B11" i="9"/>
  <c r="B205" i="9"/>
  <c r="C3706" i="9"/>
  <c r="B3706" i="9"/>
  <c r="C713" i="9"/>
  <c r="C2598" i="9"/>
  <c r="B3619" i="9"/>
  <c r="C268" i="9"/>
  <c r="B3098" i="9"/>
  <c r="B3011" i="9"/>
  <c r="C3010" i="9"/>
  <c r="C3097" i="9"/>
  <c r="C1161" i="9"/>
  <c r="C3619" i="9"/>
  <c r="B3359" i="9"/>
  <c r="C1073" i="9"/>
  <c r="C3184" i="9"/>
  <c r="B269" i="9"/>
  <c r="C893" i="9"/>
  <c r="C3532" i="9"/>
  <c r="B533" i="9"/>
  <c r="B3272" i="9"/>
  <c r="B2574" i="9"/>
  <c r="C1162" i="9"/>
  <c r="B333" i="9"/>
  <c r="C204" i="9"/>
  <c r="C3358" i="9"/>
  <c r="C983" i="9"/>
  <c r="B2496" i="9"/>
  <c r="C332" i="9"/>
  <c r="B2678" i="9"/>
  <c r="C3445" i="9"/>
  <c r="B2444" i="9"/>
  <c r="B2470" i="9"/>
  <c r="C12" i="9"/>
  <c r="B2352" i="9"/>
  <c r="B3185" i="9"/>
  <c r="C2599" i="9"/>
  <c r="B3884" i="9"/>
  <c r="C2651" i="9"/>
  <c r="B2522" i="9"/>
  <c r="B2599" i="9"/>
  <c r="C533" i="9"/>
  <c r="C623" i="9"/>
  <c r="C2495" i="9"/>
  <c r="CF22" i="2"/>
  <c r="F3445" i="9"/>
  <c r="G139" i="9"/>
  <c r="F3010" i="9"/>
  <c r="H266" i="9" a="1"/>
  <c r="H3443" i="9" a="1"/>
  <c r="F140" i="9"/>
  <c r="H3095" i="9" a="1"/>
  <c r="G2624" i="9"/>
  <c r="G3618" i="9"/>
  <c r="F268" i="9"/>
  <c r="F76" i="9"/>
  <c r="G2494" i="9"/>
  <c r="G3531" i="9"/>
  <c r="H10" i="9" a="1"/>
  <c r="G892" i="9"/>
  <c r="H2441" i="9" a="1"/>
  <c r="G3270" i="9"/>
  <c r="F3531" i="9"/>
  <c r="G532" i="9"/>
  <c r="G2572" i="9"/>
  <c r="H3356" i="9" a="1"/>
  <c r="G3183" i="9"/>
  <c r="G2571" i="9"/>
  <c r="H3182" i="9" a="1"/>
  <c r="G2520" i="9"/>
  <c r="G3444" i="9"/>
  <c r="F2572" i="9"/>
  <c r="G2546" i="9"/>
  <c r="F10" i="9"/>
  <c r="G982" i="9"/>
  <c r="G2442" i="9"/>
  <c r="G11" i="9"/>
  <c r="G712" i="9"/>
  <c r="G267" i="9"/>
  <c r="F332" i="9"/>
  <c r="G3009" i="9"/>
  <c r="H460" i="9" a="1"/>
  <c r="H3269" i="9" a="1"/>
  <c r="H3008" i="9" a="1"/>
  <c r="F2521" i="9"/>
  <c r="F3271" i="9"/>
  <c r="G75" i="9"/>
  <c r="G1072" i="9"/>
  <c r="G3357" i="9"/>
  <c r="F2443" i="9"/>
  <c r="G1071" i="9"/>
  <c r="H2467" i="9" a="1"/>
  <c r="F2651" i="9"/>
  <c r="F2495" i="9"/>
  <c r="G203" i="9"/>
  <c r="G622" i="9"/>
  <c r="G2468" i="9"/>
  <c r="G1070" i="9"/>
  <c r="H3530" i="9" a="1"/>
  <c r="F3358" i="9"/>
  <c r="H395" i="9" a="1"/>
  <c r="F204" i="9"/>
  <c r="F3618" i="9"/>
  <c r="H138" i="9" a="1"/>
  <c r="F3097" i="9"/>
  <c r="F532" i="9"/>
  <c r="H2545" i="9" a="1"/>
  <c r="H74" i="9" a="1"/>
  <c r="H2597" i="9" a="1"/>
  <c r="F3796" i="9"/>
  <c r="G802" i="9"/>
  <c r="F2351" i="9"/>
  <c r="G3096" i="9"/>
  <c r="H2493" i="9" a="1"/>
  <c r="F2571" i="9"/>
  <c r="G331" i="9"/>
  <c r="F2600" i="9"/>
  <c r="H2544" i="9" a="1"/>
  <c r="H531" i="9" a="1"/>
  <c r="F3184" i="9"/>
  <c r="F2547" i="9"/>
  <c r="H2519" i="9" a="1"/>
  <c r="F2469" i="9"/>
  <c r="H202" i="9" a="1"/>
  <c r="H395" i="9" l="1"/>
  <c r="H2519" i="9"/>
  <c r="H3182" i="9"/>
  <c r="H3095" i="9"/>
  <c r="H3530" i="9"/>
  <c r="H531" i="9"/>
  <c r="H2597" i="9"/>
  <c r="H3443" i="9"/>
  <c r="H202" i="9"/>
  <c r="H2544" i="9"/>
  <c r="H74" i="9"/>
  <c r="H3008" i="9"/>
  <c r="H3356" i="9"/>
  <c r="H266" i="9"/>
  <c r="H2545" i="9"/>
  <c r="H10" i="9"/>
  <c r="H2467" i="9"/>
  <c r="H3269" i="9"/>
  <c r="H460" i="9"/>
  <c r="H2441" i="9"/>
  <c r="H2493" i="9"/>
  <c r="H138" i="9"/>
  <c r="B3360" i="9"/>
  <c r="C2626" i="9"/>
  <c r="B534" i="9"/>
  <c r="C3272" i="9"/>
  <c r="C2444" i="9"/>
  <c r="C2470" i="9"/>
  <c r="B2549" i="9"/>
  <c r="B2445" i="9"/>
  <c r="B2471" i="9"/>
  <c r="B2523" i="9"/>
  <c r="B398" i="9"/>
  <c r="C1252" i="9"/>
  <c r="B3794" i="9"/>
  <c r="B3273" i="9"/>
  <c r="C1074" i="9"/>
  <c r="C1164" i="9"/>
  <c r="C2496" i="9"/>
  <c r="C2574" i="9"/>
  <c r="B3621" i="9"/>
  <c r="C141" i="9"/>
  <c r="C77" i="9"/>
  <c r="C2600" i="9"/>
  <c r="C2522" i="9"/>
  <c r="C2678" i="9"/>
  <c r="C3533" i="9"/>
  <c r="C1253" i="9"/>
  <c r="C3620" i="9"/>
  <c r="C3185" i="9"/>
  <c r="B3707" i="9"/>
  <c r="C3794" i="9"/>
  <c r="C714" i="9"/>
  <c r="B2353" i="9"/>
  <c r="B2705" i="9"/>
  <c r="B3447" i="9"/>
  <c r="C3098" i="9"/>
  <c r="C3011" i="9"/>
  <c r="C2625" i="9"/>
  <c r="B270" i="9"/>
  <c r="C1254" i="9"/>
  <c r="B3186" i="9"/>
  <c r="C534" i="9"/>
  <c r="C624" i="9"/>
  <c r="C3446" i="9"/>
  <c r="B2601" i="9"/>
  <c r="C984" i="9"/>
  <c r="B3012" i="9"/>
  <c r="B3099" i="9"/>
  <c r="B206" i="9"/>
  <c r="B3534" i="9"/>
  <c r="C2548" i="9"/>
  <c r="B142" i="9"/>
  <c r="B78" i="9"/>
  <c r="B462" i="9"/>
  <c r="C13" i="9"/>
  <c r="C269" i="9"/>
  <c r="B2626" i="9"/>
  <c r="C804" i="9"/>
  <c r="B12" i="9"/>
  <c r="B2575" i="9"/>
  <c r="C3359" i="9"/>
  <c r="B2654" i="9"/>
  <c r="B3972" i="9"/>
  <c r="C397" i="9"/>
  <c r="C3707" i="9"/>
  <c r="B2497" i="9"/>
  <c r="C333" i="9"/>
  <c r="B2625" i="9"/>
  <c r="C461" i="9"/>
  <c r="C894" i="9"/>
  <c r="B334" i="9"/>
  <c r="C205" i="9"/>
  <c r="Q12" i="3"/>
  <c r="M8" i="3"/>
  <c r="CM17" i="2"/>
  <c r="H3531" i="9" a="1"/>
  <c r="G12" i="9"/>
  <c r="F269" i="9"/>
  <c r="F141" i="9"/>
  <c r="H3444" i="9" a="1"/>
  <c r="H2520" i="9" a="1"/>
  <c r="F3011" i="9"/>
  <c r="G3271" i="9"/>
  <c r="H203" i="9" a="1"/>
  <c r="F3446" i="9"/>
  <c r="G2651" i="9"/>
  <c r="F397" i="9"/>
  <c r="H3009" i="9" a="1"/>
  <c r="H2468" i="9" a="1"/>
  <c r="F2444" i="9"/>
  <c r="G3010" i="9"/>
  <c r="G713" i="9"/>
  <c r="G1161" i="9"/>
  <c r="F3706" i="9"/>
  <c r="G803" i="9"/>
  <c r="G3532" i="9"/>
  <c r="H2442" i="9" a="1"/>
  <c r="H2494" i="9" a="1"/>
  <c r="F11" i="9"/>
  <c r="H3183" i="9" a="1"/>
  <c r="G140" i="9"/>
  <c r="H11" i="9" a="1"/>
  <c r="G3184" i="9"/>
  <c r="F2599" i="9"/>
  <c r="H2571" i="9" a="1"/>
  <c r="G2443" i="9"/>
  <c r="F462" i="9"/>
  <c r="G2598" i="9"/>
  <c r="G2599" i="9"/>
  <c r="H267" i="9" a="1"/>
  <c r="G3706" i="9"/>
  <c r="G461" i="9"/>
  <c r="G983" i="9"/>
  <c r="G268" i="9"/>
  <c r="F2522" i="9"/>
  <c r="F77" i="9"/>
  <c r="G2495" i="9"/>
  <c r="H3618" i="9" a="1"/>
  <c r="F333" i="9"/>
  <c r="G76" i="9"/>
  <c r="G2521" i="9"/>
  <c r="F2678" i="9"/>
  <c r="G396" i="9"/>
  <c r="G2469" i="9"/>
  <c r="H532" i="9" a="1"/>
  <c r="F3533" i="9"/>
  <c r="G3097" i="9"/>
  <c r="F2548" i="9"/>
  <c r="G332" i="9"/>
  <c r="F3272" i="9"/>
  <c r="G2573" i="9"/>
  <c r="F2496" i="9"/>
  <c r="H3270" i="9" a="1"/>
  <c r="G623" i="9"/>
  <c r="H331" i="9" a="1"/>
  <c r="G3445" i="9"/>
  <c r="F3884" i="9"/>
  <c r="G3619" i="9"/>
  <c r="F205" i="9"/>
  <c r="G3358" i="9"/>
  <c r="F2574" i="9"/>
  <c r="G2547" i="9"/>
  <c r="F3619" i="9"/>
  <c r="H2624" i="9" a="1"/>
  <c r="H75" i="9" a="1"/>
  <c r="F2352" i="9"/>
  <c r="G533" i="9"/>
  <c r="F3185" i="9"/>
  <c r="F2598" i="9"/>
  <c r="F2627" i="9"/>
  <c r="F3359" i="9"/>
  <c r="G1162" i="9"/>
  <c r="H139" i="9" a="1"/>
  <c r="F3098" i="9"/>
  <c r="F533" i="9"/>
  <c r="G204" i="9"/>
  <c r="G893" i="9"/>
  <c r="F2470" i="9"/>
  <c r="H3357" i="9" a="1"/>
  <c r="H2572" i="9" a="1"/>
  <c r="G1073" i="9"/>
  <c r="H2546" i="9" a="1"/>
  <c r="G1163" i="9"/>
  <c r="H3096" i="9" a="1"/>
  <c r="H2442" i="9" l="1"/>
  <c r="H3096" i="9"/>
  <c r="H331" i="9"/>
  <c r="H75" i="9"/>
  <c r="H203" i="9"/>
  <c r="H2572" i="9"/>
  <c r="H139" i="9"/>
  <c r="H3270" i="9"/>
  <c r="H3618" i="9"/>
  <c r="H2571" i="9"/>
  <c r="H532" i="9"/>
  <c r="H2624" i="9"/>
  <c r="H2520" i="9"/>
  <c r="H3357" i="9"/>
  <c r="H11" i="9"/>
  <c r="H3444" i="9"/>
  <c r="H2546" i="9"/>
  <c r="H2468" i="9"/>
  <c r="H267" i="9"/>
  <c r="H3183" i="9"/>
  <c r="H3009" i="9"/>
  <c r="H2494" i="9"/>
  <c r="H3531" i="9"/>
  <c r="B2550" i="9"/>
  <c r="B2652" i="9"/>
  <c r="C462" i="9"/>
  <c r="B3100" i="9"/>
  <c r="B3013" i="9"/>
  <c r="C2652" i="9"/>
  <c r="C1255" i="9"/>
  <c r="B13" i="9"/>
  <c r="C14" i="9"/>
  <c r="C2575" i="9"/>
  <c r="C1075" i="9"/>
  <c r="B2354" i="9"/>
  <c r="B2524" i="9"/>
  <c r="B2681" i="9"/>
  <c r="C3186" i="9"/>
  <c r="B3709" i="9"/>
  <c r="B463" i="9"/>
  <c r="C2653" i="9"/>
  <c r="C895" i="9"/>
  <c r="C2549" i="9"/>
  <c r="B2653" i="9"/>
  <c r="B3535" i="9"/>
  <c r="C2445" i="9"/>
  <c r="C2471" i="9"/>
  <c r="B143" i="9"/>
  <c r="B79" i="9"/>
  <c r="C3534" i="9"/>
  <c r="C3882" i="9"/>
  <c r="C1344" i="9"/>
  <c r="C805" i="9"/>
  <c r="C3795" i="9"/>
  <c r="B271" i="9"/>
  <c r="C1345" i="9"/>
  <c r="C2627" i="9"/>
  <c r="C2601" i="9"/>
  <c r="B3361" i="9"/>
  <c r="B3448" i="9"/>
  <c r="C3447" i="9"/>
  <c r="C270" i="9"/>
  <c r="B2602" i="9"/>
  <c r="C334" i="9"/>
  <c r="B207" i="9"/>
  <c r="B3187" i="9"/>
  <c r="C715" i="9"/>
  <c r="B335" i="9"/>
  <c r="B3795" i="9"/>
  <c r="C3621" i="9"/>
  <c r="C78" i="9"/>
  <c r="C142" i="9"/>
  <c r="C2523" i="9"/>
  <c r="B3882" i="9"/>
  <c r="B2498" i="9"/>
  <c r="C3360" i="9"/>
  <c r="C985" i="9"/>
  <c r="B2732" i="9"/>
  <c r="C3708" i="9"/>
  <c r="C2497" i="9"/>
  <c r="B2628" i="9"/>
  <c r="C625" i="9"/>
  <c r="C535" i="9"/>
  <c r="C206" i="9"/>
  <c r="C1343" i="9"/>
  <c r="B2446" i="9"/>
  <c r="B2472" i="9"/>
  <c r="B535" i="9"/>
  <c r="B2576" i="9"/>
  <c r="B399" i="9"/>
  <c r="C398" i="9"/>
  <c r="B4060" i="9"/>
  <c r="B3622" i="9"/>
  <c r="B3274" i="9"/>
  <c r="C3012" i="9"/>
  <c r="C3099" i="9"/>
  <c r="C3273" i="9"/>
  <c r="C2705" i="9"/>
  <c r="C1165" i="9"/>
  <c r="BG18" i="2"/>
  <c r="AC21" i="3"/>
  <c r="AA21" i="3"/>
  <c r="Z21" i="3"/>
  <c r="Y21" i="3"/>
  <c r="T21" i="3"/>
  <c r="J21" i="3"/>
  <c r="I21" i="3"/>
  <c r="AC20" i="3"/>
  <c r="AA20" i="3"/>
  <c r="Z20" i="3"/>
  <c r="Y20" i="3"/>
  <c r="T20" i="3"/>
  <c r="Q20" i="3"/>
  <c r="O20" i="3"/>
  <c r="N20" i="3"/>
  <c r="M20" i="3"/>
  <c r="J20" i="3"/>
  <c r="I20" i="3"/>
  <c r="AC19" i="3"/>
  <c r="AA19" i="3"/>
  <c r="Z19" i="3"/>
  <c r="Y19" i="3"/>
  <c r="T19" i="3"/>
  <c r="Q19" i="3"/>
  <c r="O19" i="3"/>
  <c r="N19" i="3"/>
  <c r="M19" i="3"/>
  <c r="J19" i="3"/>
  <c r="I19" i="3"/>
  <c r="T18" i="3"/>
  <c r="Q18" i="3"/>
  <c r="O18" i="3"/>
  <c r="N18" i="3"/>
  <c r="M18" i="3"/>
  <c r="J18" i="3"/>
  <c r="I18" i="3"/>
  <c r="T17" i="3"/>
  <c r="J17" i="3"/>
  <c r="I17" i="3"/>
  <c r="AC16" i="3"/>
  <c r="AA16" i="3"/>
  <c r="Z16" i="3"/>
  <c r="Y16" i="3"/>
  <c r="T16" i="3"/>
  <c r="Q16" i="3"/>
  <c r="O16" i="3"/>
  <c r="N16" i="3"/>
  <c r="M16" i="3"/>
  <c r="J16" i="3"/>
  <c r="I16" i="3"/>
  <c r="AC15" i="3"/>
  <c r="AB15" i="3"/>
  <c r="AA15" i="3"/>
  <c r="Z15" i="3"/>
  <c r="Y15" i="3"/>
  <c r="T15" i="3"/>
  <c r="Q15" i="3"/>
  <c r="O15" i="3"/>
  <c r="N15" i="3"/>
  <c r="M15" i="3"/>
  <c r="E15" i="3"/>
  <c r="D15" i="3"/>
  <c r="AC14" i="3"/>
  <c r="AA14" i="3"/>
  <c r="Z14" i="3"/>
  <c r="Y14" i="3"/>
  <c r="T14" i="3"/>
  <c r="Q14" i="3"/>
  <c r="O14" i="3"/>
  <c r="N14" i="3"/>
  <c r="M14" i="3"/>
  <c r="H14" i="3"/>
  <c r="F14" i="3"/>
  <c r="AC13" i="3"/>
  <c r="AA13" i="3"/>
  <c r="Z13" i="3"/>
  <c r="Y13" i="3"/>
  <c r="T13" i="3"/>
  <c r="Q13" i="3"/>
  <c r="O13" i="3"/>
  <c r="N13" i="3"/>
  <c r="M13" i="3"/>
  <c r="E13" i="3"/>
  <c r="D13" i="3"/>
  <c r="AC12" i="3"/>
  <c r="AA12" i="3"/>
  <c r="Z12" i="3"/>
  <c r="Y12" i="3"/>
  <c r="T12" i="3"/>
  <c r="O12" i="3"/>
  <c r="N12" i="3"/>
  <c r="M12" i="3"/>
  <c r="E12" i="3"/>
  <c r="D12" i="3"/>
  <c r="AC11" i="3"/>
  <c r="AA11" i="3"/>
  <c r="Z11" i="3"/>
  <c r="Y11" i="3"/>
  <c r="T11" i="3"/>
  <c r="S11" i="3"/>
  <c r="E11" i="3"/>
  <c r="AC10" i="3"/>
  <c r="AA10" i="3"/>
  <c r="Y10" i="3"/>
  <c r="T10" i="3"/>
  <c r="E10" i="3"/>
  <c r="D10" i="3"/>
  <c r="AC9" i="3"/>
  <c r="AA9" i="3"/>
  <c r="Y9" i="3"/>
  <c r="T9" i="3"/>
  <c r="S9" i="3"/>
  <c r="E9" i="3"/>
  <c r="U8" i="3"/>
  <c r="S8" i="3"/>
  <c r="E8" i="3"/>
  <c r="AC7" i="3"/>
  <c r="AA7" i="3"/>
  <c r="Y7" i="3"/>
  <c r="T7" i="3"/>
  <c r="E7" i="3"/>
  <c r="D7" i="3"/>
  <c r="AC6" i="3"/>
  <c r="AA6" i="3"/>
  <c r="Y6" i="3"/>
  <c r="T6" i="3"/>
  <c r="E6" i="3"/>
  <c r="D6" i="3"/>
  <c r="E5" i="3"/>
  <c r="D5" i="3"/>
  <c r="E4" i="3"/>
  <c r="D4" i="3"/>
  <c r="E3" i="3"/>
  <c r="D3" i="3"/>
  <c r="B14" i="1"/>
  <c r="B15" i="1" s="1"/>
  <c r="B16" i="1" s="1"/>
  <c r="B17" i="1" s="1"/>
  <c r="BO8" i="1"/>
  <c r="BN8" i="1"/>
  <c r="BI8" i="1"/>
  <c r="BH8" i="1"/>
  <c r="BG8" i="1"/>
  <c r="BF8" i="1"/>
  <c r="BE8" i="1"/>
  <c r="BC8" i="1"/>
  <c r="BA8" i="1"/>
  <c r="AZ8" i="1"/>
  <c r="AY8" i="1"/>
  <c r="AW8" i="1"/>
  <c r="AV8" i="1"/>
  <c r="AU8" i="1"/>
  <c r="AM8" i="1"/>
  <c r="AJ8" i="1"/>
  <c r="AF8" i="1"/>
  <c r="AE8" i="1"/>
  <c r="AB8" i="1"/>
  <c r="AA8" i="1"/>
  <c r="U8" i="1"/>
  <c r="S8" i="1"/>
  <c r="R8" i="1"/>
  <c r="Q8" i="1"/>
  <c r="BO7" i="1"/>
  <c r="BN7" i="1"/>
  <c r="BI7" i="1"/>
  <c r="BH7" i="1"/>
  <c r="BG7" i="1"/>
  <c r="BF7" i="1"/>
  <c r="BE7" i="1"/>
  <c r="BC7" i="1"/>
  <c r="BA7" i="1"/>
  <c r="AZ7" i="1"/>
  <c r="AY7" i="1"/>
  <c r="AM7" i="1"/>
  <c r="AJ7" i="1"/>
  <c r="AF7" i="1"/>
  <c r="AE7" i="1"/>
  <c r="AB7" i="1"/>
  <c r="AA7" i="1"/>
  <c r="U7" i="1"/>
  <c r="S7" i="1"/>
  <c r="R7" i="1"/>
  <c r="Q7" i="1"/>
  <c r="BO6" i="1"/>
  <c r="BN6" i="1"/>
  <c r="BI6" i="1"/>
  <c r="BH6" i="1"/>
  <c r="BG6" i="1"/>
  <c r="BF6" i="1"/>
  <c r="BE6" i="1"/>
  <c r="BD6" i="1"/>
  <c r="BC6" i="1"/>
  <c r="BA6" i="1"/>
  <c r="AZ6" i="1"/>
  <c r="AY6" i="1"/>
  <c r="AW6" i="1"/>
  <c r="AV6" i="1"/>
  <c r="AU6" i="1"/>
  <c r="AB6" i="1"/>
  <c r="AA6" i="1"/>
  <c r="U6" i="1"/>
  <c r="S6" i="1"/>
  <c r="R6" i="1"/>
  <c r="Q6" i="1"/>
  <c r="BO5" i="1"/>
  <c r="BN5" i="1"/>
  <c r="BI5" i="1"/>
  <c r="BH5" i="1"/>
  <c r="BG5" i="1"/>
  <c r="BF5" i="1"/>
  <c r="BE5" i="1"/>
  <c r="BC5" i="1"/>
  <c r="BA5" i="1"/>
  <c r="AZ5" i="1"/>
  <c r="AY5" i="1"/>
  <c r="AW5" i="1"/>
  <c r="AV5" i="1"/>
  <c r="AU5" i="1"/>
  <c r="AM5" i="1"/>
  <c r="AJ5" i="1"/>
  <c r="AF5" i="1"/>
  <c r="AE5" i="1"/>
  <c r="AB5" i="1"/>
  <c r="AA5" i="1"/>
  <c r="U5" i="1"/>
  <c r="S5" i="1"/>
  <c r="R5" i="1"/>
  <c r="Q5" i="1"/>
  <c r="BO4" i="1"/>
  <c r="BN4" i="1"/>
  <c r="BI4" i="1"/>
  <c r="BH4" i="1"/>
  <c r="BG4" i="1"/>
  <c r="BF4" i="1"/>
  <c r="BE4" i="1"/>
  <c r="BC4" i="1"/>
  <c r="BA4" i="1"/>
  <c r="AZ4" i="1"/>
  <c r="AY4" i="1"/>
  <c r="AW4" i="1"/>
  <c r="AV4" i="1"/>
  <c r="AU4" i="1"/>
  <c r="AM4" i="1"/>
  <c r="AJ4" i="1"/>
  <c r="AF4" i="1"/>
  <c r="AE4" i="1"/>
  <c r="AB4" i="1"/>
  <c r="AA4" i="1"/>
  <c r="U4" i="1"/>
  <c r="S4" i="1"/>
  <c r="R4" i="1"/>
  <c r="Q4" i="1"/>
  <c r="B4" i="1"/>
  <c r="BO3" i="1"/>
  <c r="BN3" i="1"/>
  <c r="BK3" i="1"/>
  <c r="BI3" i="1"/>
  <c r="BH3" i="1"/>
  <c r="BG3" i="1"/>
  <c r="BF3" i="1"/>
  <c r="BE3" i="1"/>
  <c r="BA3" i="1"/>
  <c r="AZ3" i="1"/>
  <c r="AY3" i="1"/>
  <c r="AW3" i="1"/>
  <c r="AV3" i="1"/>
  <c r="AU3" i="1"/>
  <c r="AM3" i="1"/>
  <c r="AJ3" i="1"/>
  <c r="AF3" i="1"/>
  <c r="AE3" i="1"/>
  <c r="AB3" i="1"/>
  <c r="AA3" i="1"/>
  <c r="U3" i="1"/>
  <c r="S3" i="1"/>
  <c r="R3" i="1"/>
  <c r="Q3" i="1"/>
  <c r="H2573" i="9" a="1"/>
  <c r="F2549" i="9"/>
  <c r="G1252" i="9"/>
  <c r="G2574" i="9"/>
  <c r="F398" i="9"/>
  <c r="F463" i="9"/>
  <c r="H396" i="9" a="1"/>
  <c r="H3706" i="9" a="1"/>
  <c r="F3972" i="9"/>
  <c r="F2497" i="9"/>
  <c r="H2599" i="9" a="1"/>
  <c r="F3534" i="9"/>
  <c r="H332" i="9" a="1"/>
  <c r="F3099" i="9"/>
  <c r="F2626" i="9"/>
  <c r="F3794" i="9"/>
  <c r="H140" i="9" a="1"/>
  <c r="H2521" i="9" a="1"/>
  <c r="H533" i="9" a="1"/>
  <c r="G397" i="9"/>
  <c r="G2678" i="9"/>
  <c r="G13" i="9"/>
  <c r="F334" i="9"/>
  <c r="F142" i="9"/>
  <c r="F2523" i="9"/>
  <c r="F2654" i="9"/>
  <c r="H12" i="9" a="1"/>
  <c r="H2651" i="9" a="1"/>
  <c r="G624" i="9"/>
  <c r="F12" i="9"/>
  <c r="H204" i="9" a="1"/>
  <c r="F2601" i="9"/>
  <c r="G1074" i="9"/>
  <c r="G3446" i="9"/>
  <c r="G2625" i="9"/>
  <c r="G2626" i="9"/>
  <c r="F2625" i="9"/>
  <c r="H2495" i="9" a="1"/>
  <c r="G77" i="9"/>
  <c r="G1253" i="9"/>
  <c r="G714" i="9"/>
  <c r="G3794" i="9"/>
  <c r="G3011" i="9"/>
  <c r="H3358" i="9" a="1"/>
  <c r="G3185" i="9"/>
  <c r="H3010" i="9" a="1"/>
  <c r="H3532" i="9" a="1"/>
  <c r="H3184" i="9" a="1"/>
  <c r="G3098" i="9"/>
  <c r="G894" i="9"/>
  <c r="F2353" i="9"/>
  <c r="H3619" i="9" a="1"/>
  <c r="F3012" i="9"/>
  <c r="F2705" i="9"/>
  <c r="G333" i="9"/>
  <c r="G2548" i="9"/>
  <c r="G3707" i="9"/>
  <c r="G804" i="9"/>
  <c r="H461" i="9" a="1"/>
  <c r="G3272" i="9"/>
  <c r="G269" i="9"/>
  <c r="F3707" i="9"/>
  <c r="F78" i="9"/>
  <c r="F534" i="9"/>
  <c r="F3447" i="9"/>
  <c r="G462" i="9"/>
  <c r="G2496" i="9"/>
  <c r="H3271" i="9" a="1"/>
  <c r="F3273" i="9"/>
  <c r="G534" i="9"/>
  <c r="F270" i="9"/>
  <c r="H3097" i="9" a="1"/>
  <c r="F2575" i="9"/>
  <c r="G3533" i="9"/>
  <c r="F2471" i="9"/>
  <c r="G2444" i="9"/>
  <c r="F3621" i="9"/>
  <c r="H3445" i="9" a="1"/>
  <c r="G205" i="9"/>
  <c r="G141" i="9"/>
  <c r="G3359" i="9"/>
  <c r="H2598" i="9" a="1"/>
  <c r="F3186" i="9"/>
  <c r="F2445" i="9"/>
  <c r="H76" i="9" a="1"/>
  <c r="G984" i="9"/>
  <c r="G2600" i="9"/>
  <c r="F206" i="9"/>
  <c r="H2547" i="9" a="1"/>
  <c r="F3360" i="9"/>
  <c r="G1254" i="9"/>
  <c r="G3620" i="9"/>
  <c r="G1164" i="9"/>
  <c r="G2470" i="9"/>
  <c r="H268" i="9" a="1"/>
  <c r="H2443" i="9" a="1"/>
  <c r="H2469" i="9" a="1"/>
  <c r="G2522" i="9"/>
  <c r="H3184" i="9" l="1"/>
  <c r="H533" i="9"/>
  <c r="H2469" i="9"/>
  <c r="H2443" i="9"/>
  <c r="H461" i="9"/>
  <c r="H2495" i="9"/>
  <c r="H2651" i="9"/>
  <c r="H12" i="9"/>
  <c r="H2521" i="9"/>
  <c r="H3706" i="9"/>
  <c r="H3532" i="9"/>
  <c r="H2598" i="9"/>
  <c r="H140" i="9"/>
  <c r="H396" i="9"/>
  <c r="H268" i="9"/>
  <c r="H76" i="9"/>
  <c r="H3358" i="9"/>
  <c r="H3097" i="9"/>
  <c r="H3271" i="9"/>
  <c r="H3445" i="9"/>
  <c r="H332" i="9"/>
  <c r="H3619" i="9"/>
  <c r="H204" i="9"/>
  <c r="H2599" i="9"/>
  <c r="H2573" i="9"/>
  <c r="H3010" i="9"/>
  <c r="H2547" i="9"/>
  <c r="C3709" i="9"/>
  <c r="C3883" i="9"/>
  <c r="B2577" i="9"/>
  <c r="C1256" i="9"/>
  <c r="B144" i="9"/>
  <c r="B80" i="9"/>
  <c r="B2680" i="9"/>
  <c r="B2551" i="9"/>
  <c r="B3101" i="9"/>
  <c r="B3014" i="9"/>
  <c r="B464" i="9"/>
  <c r="B3710" i="9"/>
  <c r="B2603" i="9"/>
  <c r="C2524" i="9"/>
  <c r="B2629" i="9"/>
  <c r="B3449" i="9"/>
  <c r="C3970" i="9"/>
  <c r="C2498" i="9"/>
  <c r="C986" i="9"/>
  <c r="C3361" i="9"/>
  <c r="B536" i="9"/>
  <c r="C271" i="9"/>
  <c r="C3796" i="9"/>
  <c r="B2525" i="9"/>
  <c r="C143" i="9"/>
  <c r="C79" i="9"/>
  <c r="C806" i="9"/>
  <c r="B336" i="9"/>
  <c r="C2446" i="9"/>
  <c r="C2472" i="9"/>
  <c r="C3274" i="9"/>
  <c r="C1166" i="9"/>
  <c r="C1346" i="9"/>
  <c r="B4148" i="9"/>
  <c r="C2628" i="9"/>
  <c r="C3622" i="9"/>
  <c r="B3623" i="9"/>
  <c r="C2602" i="9"/>
  <c r="C2679" i="9"/>
  <c r="B2679" i="9"/>
  <c r="C3013" i="9"/>
  <c r="C3100" i="9"/>
  <c r="B3970" i="9"/>
  <c r="B3275" i="9"/>
  <c r="C335" i="9"/>
  <c r="C2680" i="9"/>
  <c r="B2708" i="9"/>
  <c r="C3187" i="9"/>
  <c r="C626" i="9"/>
  <c r="C536" i="9"/>
  <c r="C15" i="9"/>
  <c r="C463" i="9"/>
  <c r="B2447" i="9"/>
  <c r="B2473" i="9"/>
  <c r="B2759" i="9"/>
  <c r="C2654" i="9"/>
  <c r="C2550" i="9"/>
  <c r="B3536" i="9"/>
  <c r="B2499" i="9"/>
  <c r="C716" i="9"/>
  <c r="B3362" i="9"/>
  <c r="B3883" i="9"/>
  <c r="B272" i="9"/>
  <c r="C3535" i="9"/>
  <c r="C896" i="9"/>
  <c r="C2732" i="9"/>
  <c r="B2655" i="9"/>
  <c r="C1076" i="9"/>
  <c r="B208" i="9"/>
  <c r="B2355" i="9"/>
  <c r="B14" i="9"/>
  <c r="B3188" i="9"/>
  <c r="C1434" i="9"/>
  <c r="C3448" i="9"/>
  <c r="C207" i="9"/>
  <c r="B400" i="9"/>
  <c r="C399" i="9"/>
  <c r="C1436" i="9"/>
  <c r="C1435" i="9"/>
  <c r="C2576" i="9"/>
  <c r="B3797" i="9"/>
  <c r="U9" i="3"/>
  <c r="S10" i="3"/>
  <c r="U11" i="3"/>
  <c r="S14" i="3"/>
  <c r="R17" i="3"/>
  <c r="R21" i="3"/>
  <c r="B5" i="1"/>
  <c r="S12" i="3"/>
  <c r="F9" i="3"/>
  <c r="U10" i="3"/>
  <c r="F11" i="3"/>
  <c r="U17" i="3"/>
  <c r="U21" i="3"/>
  <c r="F8" i="3"/>
  <c r="U14" i="3"/>
  <c r="K20" i="3"/>
  <c r="U20" i="3"/>
  <c r="K16" i="3"/>
  <c r="F6" i="3"/>
  <c r="H4" i="3"/>
  <c r="H6" i="3"/>
  <c r="L20" i="3"/>
  <c r="F3" i="3"/>
  <c r="H5" i="3"/>
  <c r="K18" i="3"/>
  <c r="H12" i="3"/>
  <c r="F15" i="3"/>
  <c r="U19" i="3"/>
  <c r="H7" i="3"/>
  <c r="S13" i="3"/>
  <c r="F7" i="3"/>
  <c r="U15" i="3"/>
  <c r="L16" i="3"/>
  <c r="L19" i="3"/>
  <c r="BJ6" i="1"/>
  <c r="BJ7" i="1"/>
  <c r="AC6" i="1"/>
  <c r="AD3" i="1"/>
  <c r="Y8" i="1"/>
  <c r="Z5" i="1"/>
  <c r="BJ5" i="1"/>
  <c r="AC4" i="1"/>
  <c r="AC5" i="1"/>
  <c r="AC8" i="1"/>
  <c r="AC7" i="1"/>
  <c r="AC3" i="1"/>
  <c r="Z3" i="1"/>
  <c r="AD5" i="1"/>
  <c r="BJ3" i="1"/>
  <c r="Z7" i="1"/>
  <c r="U13" i="3"/>
  <c r="R16" i="3"/>
  <c r="AD6" i="1"/>
  <c r="AD4" i="1"/>
  <c r="AD7" i="1"/>
  <c r="H3" i="3"/>
  <c r="F4" i="3"/>
  <c r="H8" i="3"/>
  <c r="H10" i="3"/>
  <c r="F12" i="3"/>
  <c r="H13" i="3"/>
  <c r="L18" i="3"/>
  <c r="R20" i="3"/>
  <c r="BJ8" i="1"/>
  <c r="U16" i="3"/>
  <c r="K17" i="3"/>
  <c r="Y3" i="1"/>
  <c r="BJ4" i="1"/>
  <c r="Y5" i="1"/>
  <c r="F5" i="3"/>
  <c r="S15" i="3"/>
  <c r="U18" i="3"/>
  <c r="K19" i="3"/>
  <c r="R19" i="3"/>
  <c r="K21" i="3"/>
  <c r="H9" i="3"/>
  <c r="H11" i="3"/>
  <c r="R18" i="3"/>
  <c r="F10" i="3"/>
  <c r="F13" i="3"/>
  <c r="H15" i="3"/>
  <c r="L17" i="3"/>
  <c r="L21" i="3"/>
  <c r="U12" i="3"/>
  <c r="Y7" i="1"/>
  <c r="Z4" i="1"/>
  <c r="Z6" i="1"/>
  <c r="Z8" i="1"/>
  <c r="AD8" i="1"/>
  <c r="Y4" i="1"/>
  <c r="Y6" i="1"/>
  <c r="H269" i="9" a="1"/>
  <c r="F207" i="9"/>
  <c r="H205" i="9" a="1"/>
  <c r="H3707" i="9" a="1"/>
  <c r="G2627" i="9"/>
  <c r="G3186" i="9"/>
  <c r="G1344" i="9"/>
  <c r="G334" i="9"/>
  <c r="F2652" i="9"/>
  <c r="F464" i="9"/>
  <c r="G3360" i="9"/>
  <c r="G3273" i="9"/>
  <c r="F2524" i="9"/>
  <c r="G625" i="9"/>
  <c r="G2601" i="9"/>
  <c r="H333" i="9" a="1"/>
  <c r="F2446" i="9"/>
  <c r="F2602" i="9"/>
  <c r="G1345" i="9"/>
  <c r="F3361" i="9"/>
  <c r="H2548" i="9" a="1"/>
  <c r="G1165" i="9"/>
  <c r="H2678" i="9" a="1"/>
  <c r="G3099" i="9"/>
  <c r="H13" i="9" a="1"/>
  <c r="G895" i="9"/>
  <c r="G270" i="9"/>
  <c r="G2497" i="9"/>
  <c r="G3708" i="9"/>
  <c r="H3272" i="9" a="1"/>
  <c r="G142" i="9"/>
  <c r="H2625" i="9" a="1"/>
  <c r="H2574" i="9" a="1"/>
  <c r="H3098" i="9" a="1"/>
  <c r="F271" i="9"/>
  <c r="G985" i="9"/>
  <c r="H2470" i="9" a="1"/>
  <c r="G1343" i="9"/>
  <c r="F3795" i="9"/>
  <c r="F3013" i="9"/>
  <c r="H2444" i="9" a="1"/>
  <c r="G1255" i="9"/>
  <c r="F535" i="9"/>
  <c r="F2498" i="9"/>
  <c r="F2576" i="9"/>
  <c r="G2445" i="9"/>
  <c r="G3447" i="9"/>
  <c r="G3012" i="9"/>
  <c r="F4060" i="9"/>
  <c r="G3882" i="9"/>
  <c r="G78" i="9"/>
  <c r="H2626" i="9" a="1"/>
  <c r="G805" i="9"/>
  <c r="G2652" i="9"/>
  <c r="G3795" i="9"/>
  <c r="H2600" i="9" a="1"/>
  <c r="G3534" i="9"/>
  <c r="F335" i="9"/>
  <c r="H2496" i="9" a="1"/>
  <c r="F3535" i="9"/>
  <c r="G206" i="9"/>
  <c r="G14" i="9"/>
  <c r="G2575" i="9"/>
  <c r="H3011" i="9" a="1"/>
  <c r="F3882" i="9"/>
  <c r="H3359" i="9" a="1"/>
  <c r="G1075" i="9"/>
  <c r="G2523" i="9"/>
  <c r="F79" i="9"/>
  <c r="H3446" i="9" a="1"/>
  <c r="F3448" i="9"/>
  <c r="H3185" i="9" a="1"/>
  <c r="H141" i="9" a="1"/>
  <c r="G2653" i="9"/>
  <c r="G3621" i="9"/>
  <c r="F3187" i="9"/>
  <c r="F399" i="9"/>
  <c r="H397" i="9" a="1"/>
  <c r="H462" i="9" a="1"/>
  <c r="F2628" i="9"/>
  <c r="H3533" i="9" a="1"/>
  <c r="F2472" i="9"/>
  <c r="H77" i="9" a="1"/>
  <c r="G398" i="9"/>
  <c r="F143" i="9"/>
  <c r="G715" i="9"/>
  <c r="F2354" i="9"/>
  <c r="F2550" i="9"/>
  <c r="F3100" i="9"/>
  <c r="F13" i="9"/>
  <c r="F2732" i="9"/>
  <c r="H534" i="9" a="1"/>
  <c r="H2522" i="9" a="1"/>
  <c r="F2681" i="9"/>
  <c r="F3709" i="9"/>
  <c r="G2705" i="9"/>
  <c r="H3620" i="9" a="1"/>
  <c r="H3794" i="9" a="1"/>
  <c r="G2471" i="9"/>
  <c r="F3274" i="9"/>
  <c r="F2653" i="9"/>
  <c r="F3622" i="9"/>
  <c r="G2549" i="9"/>
  <c r="G463" i="9"/>
  <c r="G535" i="9"/>
  <c r="H3620" i="9" l="1"/>
  <c r="H141" i="9"/>
  <c r="H2496" i="9"/>
  <c r="H462" i="9"/>
  <c r="H3185" i="9"/>
  <c r="H397" i="9"/>
  <c r="H3446" i="9"/>
  <c r="H2600" i="9"/>
  <c r="H2444" i="9"/>
  <c r="H13" i="9"/>
  <c r="H333" i="9"/>
  <c r="H2470" i="9"/>
  <c r="H3098" i="9"/>
  <c r="H3359" i="9"/>
  <c r="H2626" i="9"/>
  <c r="H2678" i="9"/>
  <c r="H2574" i="9"/>
  <c r="H3707" i="9"/>
  <c r="H3794" i="9"/>
  <c r="H2522" i="9"/>
  <c r="H3011" i="9"/>
  <c r="H2625" i="9"/>
  <c r="H205" i="9"/>
  <c r="H77" i="9"/>
  <c r="H534" i="9"/>
  <c r="H2548" i="9"/>
  <c r="H3272" i="9"/>
  <c r="H269" i="9"/>
  <c r="H3533" i="9"/>
  <c r="B2526" i="9"/>
  <c r="B2786" i="9"/>
  <c r="C3188" i="9"/>
  <c r="C2447" i="9"/>
  <c r="C2473" i="9"/>
  <c r="C3449" i="9"/>
  <c r="B3798" i="9"/>
  <c r="B2735" i="9"/>
  <c r="C272" i="9"/>
  <c r="C3536" i="9"/>
  <c r="C2759" i="9"/>
  <c r="C3101" i="9"/>
  <c r="C3014" i="9"/>
  <c r="B3711" i="9"/>
  <c r="C1437" i="9"/>
  <c r="B2552" i="9"/>
  <c r="B3537" i="9"/>
  <c r="B2707" i="9"/>
  <c r="B2604" i="9"/>
  <c r="C2681" i="9"/>
  <c r="B337" i="9"/>
  <c r="C537" i="9"/>
  <c r="C627" i="9"/>
  <c r="C1527" i="9"/>
  <c r="B2356" i="9"/>
  <c r="B3624" i="9"/>
  <c r="B2500" i="9"/>
  <c r="B3971" i="9"/>
  <c r="B2474" i="9"/>
  <c r="B2448" i="9"/>
  <c r="C717" i="9"/>
  <c r="C400" i="9"/>
  <c r="B2706" i="9"/>
  <c r="C1257" i="9"/>
  <c r="B401" i="9"/>
  <c r="C3971" i="9"/>
  <c r="C3710" i="9"/>
  <c r="C3884" i="9"/>
  <c r="C1077" i="9"/>
  <c r="B2656" i="9"/>
  <c r="C1167" i="9"/>
  <c r="C3275" i="9"/>
  <c r="C464" i="9"/>
  <c r="B273" i="9"/>
  <c r="B145" i="9"/>
  <c r="B81" i="9"/>
  <c r="B3885" i="9"/>
  <c r="C987" i="9"/>
  <c r="C2577" i="9"/>
  <c r="C1525" i="9"/>
  <c r="B3450" i="9"/>
  <c r="B3363" i="9"/>
  <c r="C897" i="9"/>
  <c r="C2551" i="9"/>
  <c r="B3015" i="9"/>
  <c r="B3102" i="9"/>
  <c r="C2603" i="9"/>
  <c r="B465" i="9"/>
  <c r="C3623" i="9"/>
  <c r="C2706" i="9"/>
  <c r="C2655" i="9"/>
  <c r="C3362" i="9"/>
  <c r="C336" i="9"/>
  <c r="C2525" i="9"/>
  <c r="B3189" i="9"/>
  <c r="B209" i="9"/>
  <c r="C3797" i="9"/>
  <c r="B2630" i="9"/>
  <c r="B3276" i="9"/>
  <c r="C807" i="9"/>
  <c r="C16" i="9"/>
  <c r="B4058" i="9"/>
  <c r="C144" i="9"/>
  <c r="C80" i="9"/>
  <c r="C1526" i="9"/>
  <c r="B15" i="9"/>
  <c r="B2682" i="9"/>
  <c r="C2707" i="9"/>
  <c r="C2629" i="9"/>
  <c r="B4236" i="9"/>
  <c r="C2499" i="9"/>
  <c r="C208" i="9"/>
  <c r="B537" i="9"/>
  <c r="C4058" i="9"/>
  <c r="B2578" i="9"/>
  <c r="C1347" i="9"/>
  <c r="B6" i="1"/>
  <c r="F22" i="2"/>
  <c r="E22" i="2"/>
  <c r="H2471" i="9" a="1"/>
  <c r="G464" i="9"/>
  <c r="F208" i="9"/>
  <c r="F2629" i="9"/>
  <c r="G2628" i="9"/>
  <c r="F400" i="9"/>
  <c r="G1434" i="9"/>
  <c r="G2550" i="9"/>
  <c r="H398" i="9" a="1"/>
  <c r="F3970" i="9"/>
  <c r="G2524" i="9"/>
  <c r="H2601" i="9" a="1"/>
  <c r="G3535" i="9"/>
  <c r="H2445" i="9" a="1"/>
  <c r="H78" i="9" a="1"/>
  <c r="G2576" i="9"/>
  <c r="H3012" i="9" a="1"/>
  <c r="F3101" i="9"/>
  <c r="F144" i="9"/>
  <c r="G207" i="9"/>
  <c r="G399" i="9"/>
  <c r="H2705" i="9" a="1"/>
  <c r="H2627" i="9" a="1"/>
  <c r="F3623" i="9"/>
  <c r="G716" i="9"/>
  <c r="G896" i="9"/>
  <c r="H2575" i="9" a="1"/>
  <c r="F336" i="9"/>
  <c r="G2654" i="9"/>
  <c r="H2523" i="9" a="1"/>
  <c r="F3449" i="9"/>
  <c r="F3275" i="9"/>
  <c r="G3448" i="9"/>
  <c r="F3883" i="9"/>
  <c r="G3100" i="9"/>
  <c r="H535" i="9" a="1"/>
  <c r="F2355" i="9"/>
  <c r="F272" i="9"/>
  <c r="H3534" i="9" a="1"/>
  <c r="H3273" i="9" a="1"/>
  <c r="G3883" i="9"/>
  <c r="F465" i="9"/>
  <c r="H3795" i="9" a="1"/>
  <c r="F3014" i="9"/>
  <c r="G3274" i="9"/>
  <c r="G3709" i="9"/>
  <c r="G271" i="9"/>
  <c r="F2680" i="9"/>
  <c r="H2652" i="9" a="1"/>
  <c r="G1346" i="9"/>
  <c r="H463" i="9" a="1"/>
  <c r="F4148" i="9"/>
  <c r="H14" i="9" a="1"/>
  <c r="F2679" i="9"/>
  <c r="G2472" i="9"/>
  <c r="H3186" i="9" a="1"/>
  <c r="H3708" i="9" a="1"/>
  <c r="F2473" i="9"/>
  <c r="G1436" i="9"/>
  <c r="G3187" i="9"/>
  <c r="H3882" i="9" a="1"/>
  <c r="G2679" i="9"/>
  <c r="H2653" i="9" a="1"/>
  <c r="F2759" i="9"/>
  <c r="F3188" i="9"/>
  <c r="G79" i="9"/>
  <c r="G1435" i="9"/>
  <c r="G15" i="9"/>
  <c r="H3447" i="9" a="1"/>
  <c r="F2708" i="9"/>
  <c r="F2577" i="9"/>
  <c r="H334" i="9" a="1"/>
  <c r="G1166" i="9"/>
  <c r="F3710" i="9"/>
  <c r="G3796" i="9"/>
  <c r="G986" i="9"/>
  <c r="G806" i="9"/>
  <c r="F80" i="9"/>
  <c r="H142" i="9" a="1"/>
  <c r="G2498" i="9"/>
  <c r="H3621" i="9" a="1"/>
  <c r="G2732" i="9"/>
  <c r="G1256" i="9"/>
  <c r="G2680" i="9"/>
  <c r="F3797" i="9"/>
  <c r="G143" i="9"/>
  <c r="H3360" i="9" a="1"/>
  <c r="H3099" i="9" a="1"/>
  <c r="G2602" i="9"/>
  <c r="G2446" i="9"/>
  <c r="F14" i="9"/>
  <c r="F3362" i="9"/>
  <c r="F2499" i="9"/>
  <c r="F2603" i="9"/>
  <c r="H2497" i="9" a="1"/>
  <c r="G3970" i="9"/>
  <c r="F536" i="9"/>
  <c r="F2655" i="9"/>
  <c r="F2525" i="9"/>
  <c r="G3013" i="9"/>
  <c r="H270" i="9" a="1"/>
  <c r="F2447" i="9"/>
  <c r="G536" i="9"/>
  <c r="F3536" i="9"/>
  <c r="H2549" i="9" a="1"/>
  <c r="G626" i="9"/>
  <c r="F2551" i="9"/>
  <c r="G3361" i="9"/>
  <c r="G335" i="9"/>
  <c r="G3622" i="9"/>
  <c r="G1076" i="9"/>
  <c r="H206" i="9" a="1"/>
  <c r="H2445" i="9" l="1"/>
  <c r="H3795" i="9"/>
  <c r="H3708" i="9"/>
  <c r="H270" i="9"/>
  <c r="H2575" i="9"/>
  <c r="H2627" i="9"/>
  <c r="H2601" i="9"/>
  <c r="H206" i="9"/>
  <c r="H3534" i="9"/>
  <c r="H535" i="9"/>
  <c r="H3099" i="9"/>
  <c r="H2652" i="9"/>
  <c r="H2705" i="9"/>
  <c r="H3186" i="9"/>
  <c r="H463" i="9"/>
  <c r="H3360" i="9"/>
  <c r="H398" i="9"/>
  <c r="H2523" i="9"/>
  <c r="H334" i="9"/>
  <c r="H3447" i="9"/>
  <c r="H3012" i="9"/>
  <c r="H14" i="9"/>
  <c r="H2497" i="9"/>
  <c r="H3621" i="9"/>
  <c r="H2653" i="9"/>
  <c r="H142" i="9"/>
  <c r="H3882" i="9"/>
  <c r="H78" i="9"/>
  <c r="H2471" i="9"/>
  <c r="H3273" i="9"/>
  <c r="H2549" i="9"/>
  <c r="C209" i="9"/>
  <c r="B16" i="9"/>
  <c r="C808" i="9"/>
  <c r="C4146" i="9"/>
  <c r="C3885" i="9"/>
  <c r="B3103" i="9"/>
  <c r="B3016" i="9"/>
  <c r="B3538" i="9"/>
  <c r="B3973" i="9"/>
  <c r="B2475" i="9"/>
  <c r="B2449" i="9"/>
  <c r="B3712" i="9"/>
  <c r="B402" i="9"/>
  <c r="C3102" i="9"/>
  <c r="C3015" i="9"/>
  <c r="C337" i="9"/>
  <c r="C17" i="9"/>
  <c r="C401" i="9"/>
  <c r="C3711" i="9"/>
  <c r="C1616" i="9"/>
  <c r="C3363" i="9"/>
  <c r="C3972" i="9"/>
  <c r="C1348" i="9"/>
  <c r="B2501" i="9"/>
  <c r="B2357" i="9"/>
  <c r="B3625" i="9"/>
  <c r="C2448" i="9"/>
  <c r="C2474" i="9"/>
  <c r="B2605" i="9"/>
  <c r="B3364" i="9"/>
  <c r="B3190" i="9"/>
  <c r="C1617" i="9"/>
  <c r="C3450" i="9"/>
  <c r="C3189" i="9"/>
  <c r="B4324" i="9"/>
  <c r="B2657" i="9"/>
  <c r="C2733" i="9"/>
  <c r="C538" i="9"/>
  <c r="C628" i="9"/>
  <c r="C2578" i="9"/>
  <c r="B146" i="9"/>
  <c r="B82" i="9"/>
  <c r="C1258" i="9"/>
  <c r="B2579" i="9"/>
  <c r="C3276" i="9"/>
  <c r="B2709" i="9"/>
  <c r="C2682" i="9"/>
  <c r="C2552" i="9"/>
  <c r="C1168" i="9"/>
  <c r="C2500" i="9"/>
  <c r="B2553" i="9"/>
  <c r="B538" i="9"/>
  <c r="C2656" i="9"/>
  <c r="C898" i="9"/>
  <c r="B274" i="9"/>
  <c r="C3798" i="9"/>
  <c r="C2708" i="9"/>
  <c r="B2762" i="9"/>
  <c r="C1438" i="9"/>
  <c r="B210" i="9"/>
  <c r="B2733" i="9"/>
  <c r="C2786" i="9"/>
  <c r="C273" i="9"/>
  <c r="C2734" i="9"/>
  <c r="C145" i="9"/>
  <c r="C81" i="9"/>
  <c r="C2630" i="9"/>
  <c r="C988" i="9"/>
  <c r="C2604" i="9"/>
  <c r="B338" i="9"/>
  <c r="B2683" i="9"/>
  <c r="B4059" i="9"/>
  <c r="C1618" i="9"/>
  <c r="B3886" i="9"/>
  <c r="B3277" i="9"/>
  <c r="C465" i="9"/>
  <c r="B2631" i="9"/>
  <c r="C1528" i="9"/>
  <c r="B2813" i="9"/>
  <c r="C4059" i="9"/>
  <c r="C3624" i="9"/>
  <c r="C2526" i="9"/>
  <c r="B4146" i="9"/>
  <c r="B3451" i="9"/>
  <c r="C1078" i="9"/>
  <c r="B466" i="9"/>
  <c r="B2527" i="9"/>
  <c r="C718" i="9"/>
  <c r="B2734" i="9"/>
  <c r="B3799" i="9"/>
  <c r="C3537" i="9"/>
  <c r="B7" i="1"/>
  <c r="CM22" i="2"/>
  <c r="H3622" i="9" a="1"/>
  <c r="H2654" i="9" a="1"/>
  <c r="H2602" i="9" a="1"/>
  <c r="F2356" i="9"/>
  <c r="G1167" i="9"/>
  <c r="G3101" i="9"/>
  <c r="G3884" i="9"/>
  <c r="H2680" i="9" a="1"/>
  <c r="F4236" i="9"/>
  <c r="F15" i="9"/>
  <c r="G80" i="9"/>
  <c r="H3013" i="9" a="1"/>
  <c r="F2500" i="9"/>
  <c r="G3710" i="9"/>
  <c r="F3624" i="9"/>
  <c r="G272" i="9"/>
  <c r="H536" i="9" a="1"/>
  <c r="H143" i="9" a="1"/>
  <c r="F209" i="9"/>
  <c r="F2526" i="9"/>
  <c r="G2655" i="9"/>
  <c r="G537" i="9"/>
  <c r="H335" i="9" a="1"/>
  <c r="F2552" i="9"/>
  <c r="F2474" i="9"/>
  <c r="F401" i="9"/>
  <c r="H399" i="9" a="1"/>
  <c r="G1527" i="9"/>
  <c r="F3798" i="9"/>
  <c r="G400" i="9"/>
  <c r="G2499" i="9"/>
  <c r="H2679" i="9" a="1"/>
  <c r="H3361" i="9" a="1"/>
  <c r="G2603" i="9"/>
  <c r="G208" i="9"/>
  <c r="G1347" i="9"/>
  <c r="G2525" i="9"/>
  <c r="H3448" i="9" a="1"/>
  <c r="F537" i="9"/>
  <c r="F2630" i="9"/>
  <c r="G2706" i="9"/>
  <c r="F3015" i="9"/>
  <c r="G3536" i="9"/>
  <c r="H2498" i="9" a="1"/>
  <c r="G627" i="9"/>
  <c r="F2735" i="9"/>
  <c r="F2578" i="9"/>
  <c r="F2786" i="9"/>
  <c r="F3363" i="9"/>
  <c r="F145" i="9"/>
  <c r="G3188" i="9"/>
  <c r="H2472" i="9" a="1"/>
  <c r="F4058" i="9"/>
  <c r="G3362" i="9"/>
  <c r="G4058" i="9"/>
  <c r="H2628" i="9" a="1"/>
  <c r="H2446" i="9" a="1"/>
  <c r="H3709" i="9" a="1"/>
  <c r="G2707" i="9"/>
  <c r="G3014" i="9"/>
  <c r="G2577" i="9"/>
  <c r="F273" i="9"/>
  <c r="F2656" i="9"/>
  <c r="G3623" i="9"/>
  <c r="H3535" i="9" a="1"/>
  <c r="G1437" i="9"/>
  <c r="F3711" i="9"/>
  <c r="G987" i="9"/>
  <c r="H3187" i="9" a="1"/>
  <c r="G897" i="9"/>
  <c r="F2682" i="9"/>
  <c r="F3450" i="9"/>
  <c r="F337" i="9"/>
  <c r="H79" i="9" a="1"/>
  <c r="H3274" i="9" a="1"/>
  <c r="H15" i="9" a="1"/>
  <c r="G1257" i="9"/>
  <c r="F2604" i="9"/>
  <c r="F466" i="9"/>
  <c r="G3449" i="9"/>
  <c r="G2551" i="9"/>
  <c r="H2576" i="9" a="1"/>
  <c r="F2448" i="9"/>
  <c r="H3100" i="9" a="1"/>
  <c r="H3796" i="9" a="1"/>
  <c r="F3189" i="9"/>
  <c r="G16" i="9"/>
  <c r="G336" i="9"/>
  <c r="F3885" i="9"/>
  <c r="H3883" i="9" a="1"/>
  <c r="H2524" i="9" a="1"/>
  <c r="G2447" i="9"/>
  <c r="F2707" i="9"/>
  <c r="G717" i="9"/>
  <c r="G465" i="9"/>
  <c r="G2629" i="9"/>
  <c r="G1526" i="9"/>
  <c r="G2473" i="9"/>
  <c r="H3970" i="9" a="1"/>
  <c r="H207" i="9" a="1"/>
  <c r="G3971" i="9"/>
  <c r="G3275" i="9"/>
  <c r="F3276" i="9"/>
  <c r="F3537" i="9"/>
  <c r="G3797" i="9"/>
  <c r="H2550" i="9" a="1"/>
  <c r="F3102" i="9"/>
  <c r="H2732" i="9" a="1"/>
  <c r="G1525" i="9"/>
  <c r="H271" i="9" a="1"/>
  <c r="G2681" i="9"/>
  <c r="F81" i="9"/>
  <c r="G2759" i="9"/>
  <c r="F2706" i="9"/>
  <c r="G1077" i="9"/>
  <c r="H464" i="9" a="1"/>
  <c r="F3971" i="9"/>
  <c r="G144" i="9"/>
  <c r="G807" i="9"/>
  <c r="H2498" i="9" l="1"/>
  <c r="H2576" i="9"/>
  <c r="H3535" i="9"/>
  <c r="H399" i="9"/>
  <c r="H3013" i="9"/>
  <c r="H271" i="9"/>
  <c r="H2732" i="9"/>
  <c r="H3448" i="9"/>
  <c r="H335" i="9"/>
  <c r="H2680" i="9"/>
  <c r="H2550" i="9"/>
  <c r="H2524" i="9"/>
  <c r="H15" i="9"/>
  <c r="H3883" i="9"/>
  <c r="H3274" i="9"/>
  <c r="H3709" i="9"/>
  <c r="H79" i="9"/>
  <c r="H2446" i="9"/>
  <c r="H2628" i="9"/>
  <c r="H464" i="9"/>
  <c r="H3361" i="9"/>
  <c r="H143" i="9"/>
  <c r="H2602" i="9"/>
  <c r="H2679" i="9"/>
  <c r="H536" i="9"/>
  <c r="H2654" i="9"/>
  <c r="H207" i="9"/>
  <c r="H3796" i="9"/>
  <c r="H3622" i="9"/>
  <c r="H3970" i="9"/>
  <c r="H3100" i="9"/>
  <c r="H3187" i="9"/>
  <c r="H2472" i="9"/>
  <c r="C1079" i="9"/>
  <c r="B2840" i="9"/>
  <c r="B403" i="9"/>
  <c r="C2813" i="9"/>
  <c r="C989" i="9"/>
  <c r="B2736" i="9"/>
  <c r="C2760" i="9"/>
  <c r="B2632" i="9"/>
  <c r="B2528" i="9"/>
  <c r="B3887" i="9"/>
  <c r="C2553" i="9"/>
  <c r="C1619" i="9"/>
  <c r="C146" i="9"/>
  <c r="C82" i="9"/>
  <c r="C2501" i="9"/>
  <c r="C1707" i="9"/>
  <c r="B2658" i="9"/>
  <c r="C2631" i="9"/>
  <c r="C210" i="9"/>
  <c r="C1259" i="9"/>
  <c r="C3364" i="9"/>
  <c r="B2684" i="9"/>
  <c r="C1708" i="9"/>
  <c r="C2449" i="9"/>
  <c r="C2475" i="9"/>
  <c r="C1439" i="9"/>
  <c r="C3016" i="9"/>
  <c r="C3103" i="9"/>
  <c r="B17" i="9"/>
  <c r="B4147" i="9"/>
  <c r="B3539" i="9"/>
  <c r="B3974" i="9"/>
  <c r="B2789" i="9"/>
  <c r="B211" i="9"/>
  <c r="C3538" i="9"/>
  <c r="B2760" i="9"/>
  <c r="C2735" i="9"/>
  <c r="C2683" i="9"/>
  <c r="C402" i="9"/>
  <c r="B2476" i="9"/>
  <c r="B2450" i="9"/>
  <c r="B3191" i="9"/>
  <c r="B2761" i="9"/>
  <c r="C1169" i="9"/>
  <c r="C3712" i="9"/>
  <c r="C1709" i="9"/>
  <c r="C2761" i="9"/>
  <c r="B275" i="9"/>
  <c r="C2579" i="9"/>
  <c r="C2605" i="9"/>
  <c r="C3799" i="9"/>
  <c r="B2502" i="9"/>
  <c r="C3973" i="9"/>
  <c r="C4147" i="9"/>
  <c r="C3886" i="9"/>
  <c r="B539" i="9"/>
  <c r="B2606" i="9"/>
  <c r="B4412" i="9"/>
  <c r="B3278" i="9"/>
  <c r="B3713" i="9"/>
  <c r="C466" i="9"/>
  <c r="C3190" i="9"/>
  <c r="B4061" i="9"/>
  <c r="C274" i="9"/>
  <c r="B339" i="9"/>
  <c r="C4060" i="9"/>
  <c r="C4234" i="9"/>
  <c r="C809" i="9"/>
  <c r="C719" i="9"/>
  <c r="C3625" i="9"/>
  <c r="B2554" i="9"/>
  <c r="B4234" i="9"/>
  <c r="B3365" i="9"/>
  <c r="B2710" i="9"/>
  <c r="C338" i="9"/>
  <c r="C1529" i="9"/>
  <c r="B2580" i="9"/>
  <c r="C2709" i="9"/>
  <c r="C1349" i="9"/>
  <c r="C539" i="9"/>
  <c r="C629" i="9"/>
  <c r="C3277" i="9"/>
  <c r="B3452" i="9"/>
  <c r="B467" i="9"/>
  <c r="C2657" i="9"/>
  <c r="B147" i="9"/>
  <c r="B83" i="9"/>
  <c r="B2358" i="9"/>
  <c r="C3451" i="9"/>
  <c r="C18" i="9"/>
  <c r="B3800" i="9"/>
  <c r="B3626" i="9"/>
  <c r="C899" i="9"/>
  <c r="C2527" i="9"/>
  <c r="B3104" i="9"/>
  <c r="B3017" i="9"/>
  <c r="BG11" i="2"/>
  <c r="BF11" i="2"/>
  <c r="BE11" i="2"/>
  <c r="BG12" i="2"/>
  <c r="BF12" i="2"/>
  <c r="BE12" i="2"/>
  <c r="H80" i="9" a="1"/>
  <c r="G2656" i="9"/>
  <c r="G2734" i="9"/>
  <c r="G273" i="9"/>
  <c r="F3364" i="9"/>
  <c r="F3016" i="9"/>
  <c r="F3973" i="9"/>
  <c r="H3101" i="9" a="1"/>
  <c r="F2657" i="9"/>
  <c r="F2733" i="9"/>
  <c r="G3189" i="9"/>
  <c r="G1438" i="9"/>
  <c r="H4058" i="9" a="1"/>
  <c r="G2708" i="9"/>
  <c r="G2448" i="9"/>
  <c r="G17" i="9"/>
  <c r="H2759" i="9" a="1"/>
  <c r="H3275" i="9" a="1"/>
  <c r="H465" i="9" a="1"/>
  <c r="G2526" i="9"/>
  <c r="F2762" i="9"/>
  <c r="H2551" i="9" a="1"/>
  <c r="F2527" i="9"/>
  <c r="F2734" i="9"/>
  <c r="G628" i="9"/>
  <c r="G3450" i="9"/>
  <c r="G538" i="9"/>
  <c r="H3710" i="9" a="1"/>
  <c r="H2706" i="9" a="1"/>
  <c r="H2525" i="9" a="1"/>
  <c r="F3799" i="9"/>
  <c r="F2449" i="9"/>
  <c r="H336" i="9" a="1"/>
  <c r="G1618" i="9"/>
  <c r="G4146" i="9"/>
  <c r="F467" i="9"/>
  <c r="G898" i="9"/>
  <c r="F2357" i="9"/>
  <c r="F3451" i="9"/>
  <c r="G1078" i="9"/>
  <c r="G3363" i="9"/>
  <c r="H2629" i="9" a="1"/>
  <c r="G2578" i="9"/>
  <c r="F3538" i="9"/>
  <c r="H144" i="9" a="1"/>
  <c r="H3362" i="9" a="1"/>
  <c r="F538" i="9"/>
  <c r="G2474" i="9"/>
  <c r="G3885" i="9"/>
  <c r="F4324" i="9"/>
  <c r="F3190" i="9"/>
  <c r="F210" i="9"/>
  <c r="G4059" i="9"/>
  <c r="H2447" i="9" a="1"/>
  <c r="G2786" i="9"/>
  <c r="H3884" i="9" a="1"/>
  <c r="H272" i="9" a="1"/>
  <c r="F338" i="9"/>
  <c r="F2605" i="9"/>
  <c r="G3102" i="9"/>
  <c r="H3971" i="9" a="1"/>
  <c r="G3537" i="9"/>
  <c r="G3015" i="9"/>
  <c r="G1528" i="9"/>
  <c r="G2682" i="9"/>
  <c r="F2501" i="9"/>
  <c r="F2683" i="9"/>
  <c r="G1258" i="9"/>
  <c r="H2655" i="9" a="1"/>
  <c r="H2473" i="9" a="1"/>
  <c r="F2813" i="9"/>
  <c r="F402" i="9"/>
  <c r="F4146" i="9"/>
  <c r="F3886" i="9"/>
  <c r="H2681" i="9" a="1"/>
  <c r="F16" i="9"/>
  <c r="F2631" i="9"/>
  <c r="F3712" i="9"/>
  <c r="G1348" i="9"/>
  <c r="H400" i="9" a="1"/>
  <c r="G808" i="9"/>
  <c r="H2603" i="9" a="1"/>
  <c r="H3536" i="9" a="1"/>
  <c r="F2709" i="9"/>
  <c r="H16" i="9" a="1"/>
  <c r="G2630" i="9"/>
  <c r="F2475" i="9"/>
  <c r="H3449" i="9" a="1"/>
  <c r="G3624" i="9"/>
  <c r="G2733" i="9"/>
  <c r="F3277" i="9"/>
  <c r="G2500" i="9"/>
  <c r="H3188" i="9" a="1"/>
  <c r="G145" i="9"/>
  <c r="F3625" i="9"/>
  <c r="G2552" i="9"/>
  <c r="F2553" i="9"/>
  <c r="F146" i="9"/>
  <c r="H2707" i="9" a="1"/>
  <c r="G3972" i="9"/>
  <c r="H537" i="9" a="1"/>
  <c r="G1617" i="9"/>
  <c r="H3797" i="9" a="1"/>
  <c r="G1168" i="9"/>
  <c r="H208" i="9" a="1"/>
  <c r="G466" i="9"/>
  <c r="G3276" i="9"/>
  <c r="H3014" i="9" a="1"/>
  <c r="G3711" i="9"/>
  <c r="G988" i="9"/>
  <c r="H2499" i="9" a="1"/>
  <c r="G81" i="9"/>
  <c r="F274" i="9"/>
  <c r="H2577" i="9" a="1"/>
  <c r="G1616" i="9"/>
  <c r="H3623" i="9" a="1"/>
  <c r="G3798" i="9"/>
  <c r="F4059" i="9"/>
  <c r="G337" i="9"/>
  <c r="G2604" i="9"/>
  <c r="F3103" i="9"/>
  <c r="G718" i="9"/>
  <c r="G401" i="9"/>
  <c r="F82" i="9"/>
  <c r="G209" i="9"/>
  <c r="F2579" i="9"/>
  <c r="H2447" i="9" l="1"/>
  <c r="H2706" i="9"/>
  <c r="H2551" i="9"/>
  <c r="H208" i="9"/>
  <c r="H3710" i="9"/>
  <c r="H2629" i="9"/>
  <c r="H4058" i="9"/>
  <c r="H3797" i="9"/>
  <c r="H2577" i="9"/>
  <c r="H3449" i="9"/>
  <c r="H2681" i="9"/>
  <c r="H3884" i="9"/>
  <c r="H465" i="9"/>
  <c r="H16" i="9"/>
  <c r="H272" i="9"/>
  <c r="H3362" i="9"/>
  <c r="H3275" i="9"/>
  <c r="H3101" i="9"/>
  <c r="H537" i="9"/>
  <c r="H3188" i="9"/>
  <c r="H3536" i="9"/>
  <c r="H2473" i="9"/>
  <c r="H2499" i="9"/>
  <c r="H2603" i="9"/>
  <c r="H2655" i="9"/>
  <c r="H2525" i="9"/>
  <c r="H144" i="9"/>
  <c r="H2759" i="9"/>
  <c r="H400" i="9"/>
  <c r="H3971" i="9"/>
  <c r="H2707" i="9"/>
  <c r="H3014" i="9"/>
  <c r="H336" i="9"/>
  <c r="H80" i="9"/>
  <c r="H3623" i="9"/>
  <c r="C2476" i="9"/>
  <c r="C2450" i="9"/>
  <c r="C1350" i="9"/>
  <c r="C1798" i="9"/>
  <c r="C1710" i="9"/>
  <c r="B2659" i="9"/>
  <c r="C2840" i="9"/>
  <c r="C2554" i="9"/>
  <c r="C3365" i="9"/>
  <c r="C810" i="9"/>
  <c r="B404" i="9"/>
  <c r="C2606" i="9"/>
  <c r="C3800" i="9"/>
  <c r="B2451" i="9"/>
  <c r="B2477" i="9"/>
  <c r="C2762" i="9"/>
  <c r="B18" i="9"/>
  <c r="C2580" i="9"/>
  <c r="C2736" i="9"/>
  <c r="B2633" i="9"/>
  <c r="C4061" i="9"/>
  <c r="B2787" i="9"/>
  <c r="B4062" i="9"/>
  <c r="C1799" i="9"/>
  <c r="C275" i="9"/>
  <c r="C2787" i="9"/>
  <c r="B468" i="9"/>
  <c r="B212" i="9"/>
  <c r="B340" i="9"/>
  <c r="B2503" i="9"/>
  <c r="C3191" i="9"/>
  <c r="B2867" i="9"/>
  <c r="C720" i="9"/>
  <c r="C2528" i="9"/>
  <c r="B2763" i="9"/>
  <c r="C990" i="9"/>
  <c r="C3539" i="9"/>
  <c r="C540" i="9"/>
  <c r="C630" i="9"/>
  <c r="C1620" i="9"/>
  <c r="B4322" i="9"/>
  <c r="C900" i="9"/>
  <c r="C339" i="9"/>
  <c r="B3801" i="9"/>
  <c r="B540" i="9"/>
  <c r="B2529" i="9"/>
  <c r="C1260" i="9"/>
  <c r="C467" i="9"/>
  <c r="C3104" i="9"/>
  <c r="C3017" i="9"/>
  <c r="B3975" i="9"/>
  <c r="C2632" i="9"/>
  <c r="B3627" i="9"/>
  <c r="C147" i="9"/>
  <c r="C83" i="9"/>
  <c r="C3278" i="9"/>
  <c r="C3626" i="9"/>
  <c r="B2711" i="9"/>
  <c r="C1170" i="9"/>
  <c r="C403" i="9"/>
  <c r="B4149" i="9"/>
  <c r="B3888" i="9"/>
  <c r="C1800" i="9"/>
  <c r="B2816" i="9"/>
  <c r="C19" i="9"/>
  <c r="C2684" i="9"/>
  <c r="B2607" i="9"/>
  <c r="B3453" i="9"/>
  <c r="B2581" i="9"/>
  <c r="C4322" i="9"/>
  <c r="C2788" i="9"/>
  <c r="C2658" i="9"/>
  <c r="B3105" i="9"/>
  <c r="B3018" i="9"/>
  <c r="B3714" i="9"/>
  <c r="B2359" i="9"/>
  <c r="C1440" i="9"/>
  <c r="B3366" i="9"/>
  <c r="C3974" i="9"/>
  <c r="C3887" i="9"/>
  <c r="B2788" i="9"/>
  <c r="C2710" i="9"/>
  <c r="B276" i="9"/>
  <c r="C1530" i="9"/>
  <c r="C3452" i="9"/>
  <c r="B2685" i="9"/>
  <c r="C211" i="9"/>
  <c r="B2555" i="9"/>
  <c r="C1080" i="9"/>
  <c r="B3192" i="9"/>
  <c r="B148" i="9"/>
  <c r="B84" i="9"/>
  <c r="B3540" i="9"/>
  <c r="B2737" i="9"/>
  <c r="C3713" i="9"/>
  <c r="C4148" i="9"/>
  <c r="B4500" i="9"/>
  <c r="C4235" i="9"/>
  <c r="B3279" i="9"/>
  <c r="B4235" i="9"/>
  <c r="C2502" i="9"/>
  <c r="BI21" i="2"/>
  <c r="BG21" i="2"/>
  <c r="BF21" i="2"/>
  <c r="BE21" i="2"/>
  <c r="BI20" i="2"/>
  <c r="BG20" i="2"/>
  <c r="BF20" i="2"/>
  <c r="BE20" i="2"/>
  <c r="BI19" i="2"/>
  <c r="BG19" i="2"/>
  <c r="BF19" i="2"/>
  <c r="BE19" i="2"/>
  <c r="BI18" i="2"/>
  <c r="BF18" i="2"/>
  <c r="BE18" i="2"/>
  <c r="BI17" i="2"/>
  <c r="BG17" i="2"/>
  <c r="BF17" i="2"/>
  <c r="BE17" i="2"/>
  <c r="BI16" i="2"/>
  <c r="BG16" i="2"/>
  <c r="BF16" i="2"/>
  <c r="BE16" i="2"/>
  <c r="BI15" i="2"/>
  <c r="BG15" i="2"/>
  <c r="BF15" i="2"/>
  <c r="BE15" i="2"/>
  <c r="BI14" i="2"/>
  <c r="BG14" i="2"/>
  <c r="BF14" i="2"/>
  <c r="BE14" i="2"/>
  <c r="BI13" i="2"/>
  <c r="BG13" i="2"/>
  <c r="BF13" i="2"/>
  <c r="BE13" i="2"/>
  <c r="H2630" i="9" a="1"/>
  <c r="H538" i="9" a="1"/>
  <c r="F3713" i="9"/>
  <c r="G4147" i="9"/>
  <c r="G2735" i="9"/>
  <c r="F3278" i="9"/>
  <c r="F2789" i="9"/>
  <c r="H2500" i="9" a="1"/>
  <c r="F4234" i="9"/>
  <c r="G146" i="9"/>
  <c r="F2358" i="9"/>
  <c r="H2708" i="9" a="1"/>
  <c r="G1349" i="9"/>
  <c r="F2502" i="9"/>
  <c r="H4146" i="9" a="1"/>
  <c r="G1439" i="9"/>
  <c r="H3537" i="9" a="1"/>
  <c r="H17" i="9" a="1"/>
  <c r="F2658" i="9"/>
  <c r="H3102" i="9" a="1"/>
  <c r="F3191" i="9"/>
  <c r="F2580" i="9"/>
  <c r="H3189" i="9" a="1"/>
  <c r="H273" i="9" a="1"/>
  <c r="F468" i="9"/>
  <c r="F2736" i="9"/>
  <c r="F2528" i="9"/>
  <c r="H81" i="9" a="1"/>
  <c r="H209" i="9" a="1"/>
  <c r="G402" i="9"/>
  <c r="G989" i="9"/>
  <c r="F2606" i="9"/>
  <c r="G2683" i="9"/>
  <c r="F3452" i="9"/>
  <c r="H3711" i="9" a="1"/>
  <c r="G82" i="9"/>
  <c r="F83" i="9"/>
  <c r="H2604" i="9" a="1"/>
  <c r="H2578" i="9" a="1"/>
  <c r="H2448" i="9" a="1"/>
  <c r="G1709" i="9"/>
  <c r="H2656" i="9" a="1"/>
  <c r="G2475" i="9"/>
  <c r="G2813" i="9"/>
  <c r="F3539" i="9"/>
  <c r="G1708" i="9"/>
  <c r="H3624" i="9" a="1"/>
  <c r="F2684" i="9"/>
  <c r="H3276" i="9" a="1"/>
  <c r="G2449" i="9"/>
  <c r="F2450" i="9"/>
  <c r="H2526" i="9" a="1"/>
  <c r="H145" i="9" a="1"/>
  <c r="F2632" i="9"/>
  <c r="F2554" i="9"/>
  <c r="G2709" i="9"/>
  <c r="H2786" i="9" a="1"/>
  <c r="F4061" i="9"/>
  <c r="H3363" i="9" a="1"/>
  <c r="G899" i="9"/>
  <c r="G3625" i="9"/>
  <c r="F3365" i="9"/>
  <c r="G2527" i="9"/>
  <c r="G4234" i="9"/>
  <c r="F17" i="9"/>
  <c r="G2605" i="9"/>
  <c r="G3799" i="9"/>
  <c r="G3277" i="9"/>
  <c r="G4060" i="9"/>
  <c r="G2553" i="9"/>
  <c r="G539" i="9"/>
  <c r="H2733" i="9" a="1"/>
  <c r="F3974" i="9"/>
  <c r="G1259" i="9"/>
  <c r="G18" i="9"/>
  <c r="H3972" i="9" a="1"/>
  <c r="F539" i="9"/>
  <c r="G3973" i="9"/>
  <c r="F4412" i="9"/>
  <c r="G2579" i="9"/>
  <c r="F3626" i="9"/>
  <c r="F275" i="9"/>
  <c r="G2631" i="9"/>
  <c r="G3103" i="9"/>
  <c r="G3712" i="9"/>
  <c r="F4147" i="9"/>
  <c r="F2760" i="9"/>
  <c r="G338" i="9"/>
  <c r="H4059" i="9" a="1"/>
  <c r="F2710" i="9"/>
  <c r="G2657" i="9"/>
  <c r="F3887" i="9"/>
  <c r="G629" i="9"/>
  <c r="H3885" i="9" a="1"/>
  <c r="G809" i="9"/>
  <c r="G1169" i="9"/>
  <c r="H401" i="9" a="1"/>
  <c r="G3538" i="9"/>
  <c r="F3104" i="9"/>
  <c r="G1707" i="9"/>
  <c r="G1619" i="9"/>
  <c r="H3015" i="9" a="1"/>
  <c r="G1529" i="9"/>
  <c r="F339" i="9"/>
  <c r="F3017" i="9"/>
  <c r="H3798" i="9" a="1"/>
  <c r="G3016" i="9"/>
  <c r="G1079" i="9"/>
  <c r="H466" i="9" a="1"/>
  <c r="G210" i="9"/>
  <c r="G3886" i="9"/>
  <c r="G3451" i="9"/>
  <c r="F2761" i="9"/>
  <c r="G3190" i="9"/>
  <c r="G2501" i="9"/>
  <c r="H2552" i="9" a="1"/>
  <c r="G2760" i="9"/>
  <c r="G467" i="9"/>
  <c r="H2474" i="9" a="1"/>
  <c r="F147" i="9"/>
  <c r="H2682" i="9" a="1"/>
  <c r="H337" i="9" a="1"/>
  <c r="F211" i="9"/>
  <c r="F2476" i="9"/>
  <c r="F403" i="9"/>
  <c r="H3450" i="9" a="1"/>
  <c r="G3364" i="9"/>
  <c r="G2761" i="9"/>
  <c r="G719" i="9"/>
  <c r="F2840" i="9"/>
  <c r="F3800" i="9"/>
  <c r="G274" i="9"/>
  <c r="H2734" i="9" a="1"/>
  <c r="H2734" i="9" l="1"/>
  <c r="H3189" i="9"/>
  <c r="H2656" i="9"/>
  <c r="H4146" i="9"/>
  <c r="H3450" i="9"/>
  <c r="H2552" i="9"/>
  <c r="H401" i="9"/>
  <c r="H2448" i="9"/>
  <c r="H2578" i="9"/>
  <c r="H2708" i="9"/>
  <c r="H3885" i="9"/>
  <c r="H3276" i="9"/>
  <c r="H2604" i="9"/>
  <c r="H145" i="9"/>
  <c r="H3102" i="9"/>
  <c r="H3711" i="9"/>
  <c r="H2500" i="9"/>
  <c r="H337" i="9"/>
  <c r="H466" i="9"/>
  <c r="H3624" i="9"/>
  <c r="H2682" i="9"/>
  <c r="H3798" i="9"/>
  <c r="H3972" i="9"/>
  <c r="H3363" i="9"/>
  <c r="H2526" i="9"/>
  <c r="H17" i="9"/>
  <c r="H2786" i="9"/>
  <c r="H273" i="9"/>
  <c r="H3537" i="9"/>
  <c r="H209" i="9"/>
  <c r="H538" i="9"/>
  <c r="H2474" i="9"/>
  <c r="H81" i="9"/>
  <c r="H2630" i="9"/>
  <c r="H4059" i="9"/>
  <c r="H3015" i="9"/>
  <c r="H2733" i="9"/>
  <c r="C3279" i="9"/>
  <c r="B3628" i="9"/>
  <c r="B2815" i="9"/>
  <c r="B4150" i="9"/>
  <c r="C2685" i="9"/>
  <c r="C721" i="9"/>
  <c r="B2452" i="9"/>
  <c r="B2478" i="9"/>
  <c r="C901" i="9"/>
  <c r="B85" i="9"/>
  <c r="B149" i="9"/>
  <c r="C1621" i="9"/>
  <c r="C3975" i="9"/>
  <c r="B2360" i="9"/>
  <c r="B2634" i="9"/>
  <c r="C1261" i="9"/>
  <c r="C148" i="9"/>
  <c r="C84" i="9"/>
  <c r="B4063" i="9"/>
  <c r="C541" i="9"/>
  <c r="C631" i="9"/>
  <c r="B2530" i="9"/>
  <c r="C2814" i="9"/>
  <c r="B2814" i="9"/>
  <c r="C2607" i="9"/>
  <c r="C2503" i="9"/>
  <c r="C2529" i="9"/>
  <c r="C1171" i="9"/>
  <c r="C1531" i="9"/>
  <c r="C404" i="9"/>
  <c r="C2763" i="9"/>
  <c r="B2686" i="9"/>
  <c r="C212" i="9"/>
  <c r="C991" i="9"/>
  <c r="C340" i="9"/>
  <c r="B4237" i="9"/>
  <c r="C3714" i="9"/>
  <c r="C2659" i="9"/>
  <c r="B2790" i="9"/>
  <c r="B4588" i="9"/>
  <c r="B3541" i="9"/>
  <c r="C468" i="9"/>
  <c r="C3366" i="9"/>
  <c r="B4323" i="9"/>
  <c r="B213" i="9"/>
  <c r="C276" i="9"/>
  <c r="B341" i="9"/>
  <c r="B3802" i="9"/>
  <c r="C2815" i="9"/>
  <c r="C1891" i="9"/>
  <c r="C3888" i="9"/>
  <c r="C3453" i="9"/>
  <c r="C3801" i="9"/>
  <c r="C2711" i="9"/>
  <c r="C3192" i="9"/>
  <c r="B541" i="9"/>
  <c r="C3627" i="9"/>
  <c r="B405" i="9"/>
  <c r="C4149" i="9"/>
  <c r="B19" i="9"/>
  <c r="C4323" i="9"/>
  <c r="C20" i="9"/>
  <c r="B2843" i="9"/>
  <c r="C1351" i="9"/>
  <c r="B2504" i="9"/>
  <c r="C2477" i="9"/>
  <c r="C2451" i="9"/>
  <c r="B2582" i="9"/>
  <c r="C2555" i="9"/>
  <c r="C4236" i="9"/>
  <c r="C4062" i="9"/>
  <c r="C3105" i="9"/>
  <c r="C3018" i="9"/>
  <c r="B2556" i="9"/>
  <c r="C811" i="9"/>
  <c r="C1801" i="9"/>
  <c r="B3367" i="9"/>
  <c r="B3019" i="9"/>
  <c r="B3106" i="9"/>
  <c r="C4410" i="9"/>
  <c r="B3976" i="9"/>
  <c r="B2738" i="9"/>
  <c r="B3715" i="9"/>
  <c r="B4410" i="9"/>
  <c r="B277" i="9"/>
  <c r="C2633" i="9"/>
  <c r="C2581" i="9"/>
  <c r="C1889" i="9"/>
  <c r="B3889" i="9"/>
  <c r="B3280" i="9"/>
  <c r="B2712" i="9"/>
  <c r="C2737" i="9"/>
  <c r="B3454" i="9"/>
  <c r="B2608" i="9"/>
  <c r="C1711" i="9"/>
  <c r="C1081" i="9"/>
  <c r="B2894" i="9"/>
  <c r="C1890" i="9"/>
  <c r="B2660" i="9"/>
  <c r="C2789" i="9"/>
  <c r="C2867" i="9"/>
  <c r="B2764" i="9"/>
  <c r="B3193" i="9"/>
  <c r="B469" i="9"/>
  <c r="C1441" i="9"/>
  <c r="C3540" i="9"/>
  <c r="B28" i="2"/>
  <c r="B29" i="2" s="1"/>
  <c r="B30" i="2" s="1"/>
  <c r="B31" i="2" s="1"/>
  <c r="B32" i="2" s="1"/>
  <c r="B33" i="2" s="1"/>
  <c r="B34" i="2" s="1"/>
  <c r="B35" i="2" s="1"/>
  <c r="B36" i="2" s="1"/>
  <c r="B37" i="2" s="1"/>
  <c r="B38" i="2" s="1"/>
  <c r="B39" i="2" s="1"/>
  <c r="B40" i="2" s="1"/>
  <c r="B41" i="2" s="1"/>
  <c r="B42" i="2" s="1"/>
  <c r="B43" i="2" s="1"/>
  <c r="B44" i="2" s="1"/>
  <c r="B5" i="2"/>
  <c r="G1170" i="9"/>
  <c r="F2685" i="9"/>
  <c r="G468" i="9"/>
  <c r="G2476" i="9"/>
  <c r="F2763" i="9"/>
  <c r="G990" i="9"/>
  <c r="G4061" i="9"/>
  <c r="H2657" i="9" a="1"/>
  <c r="H2813" i="9" a="1"/>
  <c r="G3365" i="9"/>
  <c r="F2787" i="9"/>
  <c r="H3451" i="9" a="1"/>
  <c r="H2527" i="9" a="1"/>
  <c r="F3018" i="9"/>
  <c r="H3625" i="9" a="1"/>
  <c r="F3105" i="9"/>
  <c r="G2762" i="9"/>
  <c r="F540" i="9"/>
  <c r="F3192" i="9"/>
  <c r="F2503" i="9"/>
  <c r="G2840" i="9"/>
  <c r="F212" i="9"/>
  <c r="G3017" i="9"/>
  <c r="G403" i="9"/>
  <c r="H3364" i="9" a="1"/>
  <c r="G1440" i="9"/>
  <c r="H467" i="9" a="1"/>
  <c r="G4148" i="9"/>
  <c r="G19" i="9"/>
  <c r="F3801" i="9"/>
  <c r="F2816" i="9"/>
  <c r="F2867" i="9"/>
  <c r="G1798" i="9"/>
  <c r="G3191" i="9"/>
  <c r="G2606" i="9"/>
  <c r="F2659" i="9"/>
  <c r="H2579" i="9" a="1"/>
  <c r="H2735" i="9" a="1"/>
  <c r="F2711" i="9"/>
  <c r="G3887" i="9"/>
  <c r="H2683" i="9" a="1"/>
  <c r="G3278" i="9"/>
  <c r="H4060" i="9" a="1"/>
  <c r="G3626" i="9"/>
  <c r="H2760" i="9" a="1"/>
  <c r="G2554" i="9"/>
  <c r="G720" i="9"/>
  <c r="F3279" i="9"/>
  <c r="F3366" i="9"/>
  <c r="F18" i="9"/>
  <c r="G1710" i="9"/>
  <c r="G2658" i="9"/>
  <c r="H3712" i="9" a="1"/>
  <c r="F3540" i="9"/>
  <c r="H4147" i="9" a="1"/>
  <c r="G339" i="9"/>
  <c r="F2555" i="9"/>
  <c r="H146" i="9" a="1"/>
  <c r="H338" i="9" a="1"/>
  <c r="H3799" i="9" a="1"/>
  <c r="F2581" i="9"/>
  <c r="G211" i="9"/>
  <c r="G1350" i="9"/>
  <c r="F2633" i="9"/>
  <c r="H3973" i="9" a="1"/>
  <c r="G2788" i="9"/>
  <c r="H3538" i="9" a="1"/>
  <c r="H2553" i="9" a="1"/>
  <c r="G275" i="9"/>
  <c r="G2528" i="9"/>
  <c r="H4234" i="9" a="1"/>
  <c r="H2449" i="9" a="1"/>
  <c r="F3714" i="9"/>
  <c r="G2502" i="9"/>
  <c r="H210" i="9" a="1"/>
  <c r="F4235" i="9"/>
  <c r="G540" i="9"/>
  <c r="G147" i="9"/>
  <c r="G1799" i="9"/>
  <c r="H18" i="9" a="1"/>
  <c r="G3713" i="9"/>
  <c r="F2451" i="9"/>
  <c r="H2631" i="9" a="1"/>
  <c r="G3104" i="9"/>
  <c r="F340" i="9"/>
  <c r="G1800" i="9"/>
  <c r="H3190" i="9" a="1"/>
  <c r="H2501" i="9" a="1"/>
  <c r="G2736" i="9"/>
  <c r="F84" i="9"/>
  <c r="H2475" i="9" a="1"/>
  <c r="G1080" i="9"/>
  <c r="F3453" i="9"/>
  <c r="F2737" i="9"/>
  <c r="G2684" i="9"/>
  <c r="G2710" i="9"/>
  <c r="H274" i="9" a="1"/>
  <c r="F2477" i="9"/>
  <c r="G1620" i="9"/>
  <c r="G810" i="9"/>
  <c r="F2359" i="9"/>
  <c r="G630" i="9"/>
  <c r="G2632" i="9"/>
  <c r="G1260" i="9"/>
  <c r="F2788" i="9"/>
  <c r="G4235" i="9"/>
  <c r="G83" i="9"/>
  <c r="H402" i="9" a="1"/>
  <c r="F4322" i="9"/>
  <c r="H2709" i="9" a="1"/>
  <c r="F469" i="9"/>
  <c r="H2605" i="9" a="1"/>
  <c r="H3103" i="9" a="1"/>
  <c r="F276" i="9"/>
  <c r="F2607" i="9"/>
  <c r="H3277" i="9" a="1"/>
  <c r="F4149" i="9"/>
  <c r="G3539" i="9"/>
  <c r="G3452" i="9"/>
  <c r="F3627" i="9"/>
  <c r="G2787" i="9"/>
  <c r="G1530" i="9"/>
  <c r="F2529" i="9"/>
  <c r="G900" i="9"/>
  <c r="F4062" i="9"/>
  <c r="F404" i="9"/>
  <c r="G3800" i="9"/>
  <c r="G3974" i="9"/>
  <c r="H82" i="9" a="1"/>
  <c r="H3016" i="9" a="1"/>
  <c r="F3888" i="9"/>
  <c r="F3975" i="9"/>
  <c r="F4500" i="9"/>
  <c r="H2761" i="9" a="1"/>
  <c r="G4322" i="9"/>
  <c r="F148" i="9"/>
  <c r="H3886" i="9" a="1"/>
  <c r="H539" i="9" a="1"/>
  <c r="G2580" i="9"/>
  <c r="G2450" i="9"/>
  <c r="H2683" i="9" l="1"/>
  <c r="H3625" i="9"/>
  <c r="H2761" i="9"/>
  <c r="H4147" i="9"/>
  <c r="H2735" i="9"/>
  <c r="H2527" i="9"/>
  <c r="H2579" i="9"/>
  <c r="H3451" i="9"/>
  <c r="H274" i="9"/>
  <c r="H3277" i="9"/>
  <c r="H2475" i="9"/>
  <c r="H210" i="9"/>
  <c r="H3799" i="9"/>
  <c r="H3712" i="9"/>
  <c r="H2813" i="9"/>
  <c r="H3016" i="9"/>
  <c r="H3103" i="9"/>
  <c r="H2501" i="9"/>
  <c r="H2657" i="9"/>
  <c r="H82" i="9"/>
  <c r="H2605" i="9"/>
  <c r="H3190" i="9"/>
  <c r="H2449" i="9"/>
  <c r="H539" i="9"/>
  <c r="H4234" i="9"/>
  <c r="H338" i="9"/>
  <c r="H2709" i="9"/>
  <c r="H402" i="9"/>
  <c r="H2631" i="9"/>
  <c r="H2553" i="9"/>
  <c r="H3538" i="9"/>
  <c r="H3886" i="9"/>
  <c r="H2760" i="9"/>
  <c r="H467" i="9"/>
  <c r="H18" i="9"/>
  <c r="H3973" i="9"/>
  <c r="H146" i="9"/>
  <c r="H4060" i="9"/>
  <c r="H3364" i="9"/>
  <c r="C3628" i="9"/>
  <c r="C2894" i="9"/>
  <c r="B3542" i="9"/>
  <c r="B4064" i="9"/>
  <c r="C3193" i="9"/>
  <c r="C2764" i="9"/>
  <c r="C1892" i="9"/>
  <c r="C2452" i="9"/>
  <c r="C2478" i="9"/>
  <c r="C4237" i="9"/>
  <c r="B406" i="9"/>
  <c r="B2361" i="9"/>
  <c r="B4498" i="9"/>
  <c r="C4498" i="9"/>
  <c r="C2686" i="9"/>
  <c r="B2557" i="9"/>
  <c r="C213" i="9"/>
  <c r="C4063" i="9"/>
  <c r="B2739" i="9"/>
  <c r="B3194" i="9"/>
  <c r="C902" i="9"/>
  <c r="C2504" i="9"/>
  <c r="C469" i="9"/>
  <c r="B4238" i="9"/>
  <c r="C2660" i="9"/>
  <c r="B2583" i="9"/>
  <c r="C2582" i="9"/>
  <c r="C4411" i="9"/>
  <c r="C3889" i="9"/>
  <c r="C2842" i="9"/>
  <c r="B278" i="9"/>
  <c r="C3802" i="9"/>
  <c r="C1622" i="9"/>
  <c r="C542" i="9"/>
  <c r="C632" i="9"/>
  <c r="C1352" i="9"/>
  <c r="C1712" i="9"/>
  <c r="B2453" i="9"/>
  <c r="B2479" i="9"/>
  <c r="B2842" i="9"/>
  <c r="B3455" i="9"/>
  <c r="B2713" i="9"/>
  <c r="B2841" i="9"/>
  <c r="B2661" i="9"/>
  <c r="B214" i="9"/>
  <c r="B3368" i="9"/>
  <c r="C1442" i="9"/>
  <c r="B20" i="9"/>
  <c r="C3541" i="9"/>
  <c r="B3890" i="9"/>
  <c r="B4411" i="9"/>
  <c r="B4676" i="9"/>
  <c r="B4325" i="9"/>
  <c r="C1262" i="9"/>
  <c r="C812" i="9"/>
  <c r="B3716" i="9"/>
  <c r="B342" i="9"/>
  <c r="C2841" i="9"/>
  <c r="B4151" i="9"/>
  <c r="B150" i="9"/>
  <c r="B86" i="9"/>
  <c r="B2791" i="9"/>
  <c r="C3280" i="9"/>
  <c r="B2870" i="9"/>
  <c r="B2817" i="9"/>
  <c r="C149" i="9"/>
  <c r="C85" i="9"/>
  <c r="C2712" i="9"/>
  <c r="B3977" i="9"/>
  <c r="B2921" i="9"/>
  <c r="C3976" i="9"/>
  <c r="C405" i="9"/>
  <c r="C3454" i="9"/>
  <c r="C992" i="9"/>
  <c r="C1981" i="9"/>
  <c r="B2765" i="9"/>
  <c r="C3019" i="9"/>
  <c r="C3106" i="9"/>
  <c r="B542" i="9"/>
  <c r="C1532" i="9"/>
  <c r="C1982" i="9"/>
  <c r="B2635" i="9"/>
  <c r="B2609" i="9"/>
  <c r="C2790" i="9"/>
  <c r="C2556" i="9"/>
  <c r="C3367" i="9"/>
  <c r="C2816" i="9"/>
  <c r="C1172" i="9"/>
  <c r="C1980" i="9"/>
  <c r="C4150" i="9"/>
  <c r="C2738" i="9"/>
  <c r="C341" i="9"/>
  <c r="C1082" i="9"/>
  <c r="C21" i="9"/>
  <c r="B470" i="9"/>
  <c r="C2530" i="9"/>
  <c r="B3281" i="9"/>
  <c r="B2687" i="9"/>
  <c r="C1802" i="9"/>
  <c r="C2608" i="9"/>
  <c r="B3803" i="9"/>
  <c r="B3020" i="9"/>
  <c r="B3107" i="9"/>
  <c r="C4324" i="9"/>
  <c r="B2531" i="9"/>
  <c r="C3715" i="9"/>
  <c r="B3629" i="9"/>
  <c r="C277" i="9"/>
  <c r="C2634" i="9"/>
  <c r="C722" i="9"/>
  <c r="B2505" i="9"/>
  <c r="B6" i="2"/>
  <c r="H2736" i="9" a="1"/>
  <c r="F2686" i="9"/>
  <c r="G4236" i="9"/>
  <c r="G2477" i="9"/>
  <c r="G901" i="9"/>
  <c r="G2555" i="9"/>
  <c r="G721" i="9"/>
  <c r="H3191" i="9" a="1"/>
  <c r="H2684" i="9" a="1"/>
  <c r="F213" i="9"/>
  <c r="H468" i="9" a="1"/>
  <c r="F3367" i="9"/>
  <c r="H19" i="9" a="1"/>
  <c r="G84" i="9"/>
  <c r="F3976" i="9"/>
  <c r="G2711" i="9"/>
  <c r="F2738" i="9"/>
  <c r="G340" i="9"/>
  <c r="G3279" i="9"/>
  <c r="F2530" i="9"/>
  <c r="G2633" i="9"/>
  <c r="G1711" i="9"/>
  <c r="G2607" i="9"/>
  <c r="F2608" i="9"/>
  <c r="F2360" i="9"/>
  <c r="H3887" i="9" a="1"/>
  <c r="F3715" i="9"/>
  <c r="H4061" i="9" a="1"/>
  <c r="F3280" i="9"/>
  <c r="H2502" i="9" a="1"/>
  <c r="F2452" i="9"/>
  <c r="F405" i="9"/>
  <c r="F2634" i="9"/>
  <c r="G1891" i="9"/>
  <c r="H275" i="9" a="1"/>
  <c r="H3539" i="9" a="1"/>
  <c r="F2815" i="9"/>
  <c r="H3713" i="9" a="1"/>
  <c r="F85" i="9"/>
  <c r="H2788" i="9" a="1"/>
  <c r="F2894" i="9"/>
  <c r="G148" i="9"/>
  <c r="F470" i="9"/>
  <c r="G1081" i="9"/>
  <c r="F3193" i="9"/>
  <c r="F541" i="9"/>
  <c r="H2528" i="9" a="1"/>
  <c r="G1171" i="9"/>
  <c r="G3540" i="9"/>
  <c r="F4323" i="9"/>
  <c r="H3974" i="9" a="1"/>
  <c r="G631" i="9"/>
  <c r="F3628" i="9"/>
  <c r="H2554" i="9" a="1"/>
  <c r="H4148" i="9" a="1"/>
  <c r="G3366" i="9"/>
  <c r="G1801" i="9"/>
  <c r="F2478" i="9"/>
  <c r="H2450" i="9" a="1"/>
  <c r="G2503" i="9"/>
  <c r="G2451" i="9"/>
  <c r="G2763" i="9"/>
  <c r="F2660" i="9"/>
  <c r="H4235" i="9" a="1"/>
  <c r="G3714" i="9"/>
  <c r="H3017" i="9" a="1"/>
  <c r="F4410" i="9"/>
  <c r="G3888" i="9"/>
  <c r="G276" i="9"/>
  <c r="G2529" i="9"/>
  <c r="G2737" i="9"/>
  <c r="H3278" i="9" a="1"/>
  <c r="F2790" i="9"/>
  <c r="G469" i="9"/>
  <c r="F3454" i="9"/>
  <c r="F3541" i="9"/>
  <c r="F3106" i="9"/>
  <c r="H2632" i="9" a="1"/>
  <c r="F149" i="9"/>
  <c r="H3365" i="9" a="1"/>
  <c r="F3802" i="9"/>
  <c r="H339" i="9" a="1"/>
  <c r="G811" i="9"/>
  <c r="G1890" i="9"/>
  <c r="H2658" i="9" a="1"/>
  <c r="F2504" i="9"/>
  <c r="F2814" i="9"/>
  <c r="H3452" i="9" a="1"/>
  <c r="F3019" i="9"/>
  <c r="G20" i="9"/>
  <c r="F341" i="9"/>
  <c r="H2787" i="9" a="1"/>
  <c r="F4150" i="9"/>
  <c r="H2580" i="9" a="1"/>
  <c r="F4237" i="9"/>
  <c r="H2476" i="9" a="1"/>
  <c r="G2814" i="9"/>
  <c r="H2840" i="9" a="1"/>
  <c r="G3975" i="9"/>
  <c r="F4588" i="9"/>
  <c r="H3800" i="9" a="1"/>
  <c r="H3626" i="9" a="1"/>
  <c r="F4063" i="9"/>
  <c r="G2685" i="9"/>
  <c r="G3018" i="9"/>
  <c r="G1621" i="9"/>
  <c r="G4410" i="9"/>
  <c r="G3801" i="9"/>
  <c r="G1441" i="9"/>
  <c r="H3104" i="9" a="1"/>
  <c r="G991" i="9"/>
  <c r="F2843" i="9"/>
  <c r="G2867" i="9"/>
  <c r="H2762" i="9" a="1"/>
  <c r="G4062" i="9"/>
  <c r="G2659" i="9"/>
  <c r="H211" i="9" a="1"/>
  <c r="G4323" i="9"/>
  <c r="H2606" i="9" a="1"/>
  <c r="F277" i="9"/>
  <c r="H83" i="9" a="1"/>
  <c r="F2582" i="9"/>
  <c r="G3105" i="9"/>
  <c r="G1351" i="9"/>
  <c r="G3627" i="9"/>
  <c r="H403" i="9" a="1"/>
  <c r="G1531" i="9"/>
  <c r="G2581" i="9"/>
  <c r="G4149" i="9"/>
  <c r="F3889" i="9"/>
  <c r="G1889" i="9"/>
  <c r="G2815" i="9"/>
  <c r="H540" i="9" a="1"/>
  <c r="H4322" i="9" a="1"/>
  <c r="G404" i="9"/>
  <c r="H147" i="9" a="1"/>
  <c r="G1261" i="9"/>
  <c r="F2764" i="9"/>
  <c r="G2789" i="9"/>
  <c r="G541" i="9"/>
  <c r="G3453" i="9"/>
  <c r="G3192" i="9"/>
  <c r="F2556" i="9"/>
  <c r="F2712" i="9"/>
  <c r="H2710" i="9" a="1"/>
  <c r="G212" i="9"/>
  <c r="F19" i="9"/>
  <c r="H3017" i="9" l="1"/>
  <c r="H2840" i="9"/>
  <c r="H339" i="9"/>
  <c r="H3626" i="9"/>
  <c r="H83" i="9"/>
  <c r="H2476" i="9"/>
  <c r="H3365" i="9"/>
  <c r="H3887" i="9"/>
  <c r="H2450" i="9"/>
  <c r="H2788" i="9"/>
  <c r="H19" i="9"/>
  <c r="H3800" i="9"/>
  <c r="H2606" i="9"/>
  <c r="H2580" i="9"/>
  <c r="H2632" i="9"/>
  <c r="H2710" i="9"/>
  <c r="H3713" i="9"/>
  <c r="H468" i="9"/>
  <c r="H147" i="9"/>
  <c r="H211" i="9"/>
  <c r="H2787" i="9"/>
  <c r="H4235" i="9"/>
  <c r="H4148" i="9"/>
  <c r="H3539" i="9"/>
  <c r="H2684" i="9"/>
  <c r="H4322" i="9"/>
  <c r="H2554" i="9"/>
  <c r="H275" i="9"/>
  <c r="H3191" i="9"/>
  <c r="H540" i="9"/>
  <c r="H2762" i="9"/>
  <c r="H3452" i="9"/>
  <c r="H3278" i="9"/>
  <c r="H3974" i="9"/>
  <c r="H3104" i="9"/>
  <c r="H2658" i="9"/>
  <c r="H2502" i="9"/>
  <c r="H2528" i="9"/>
  <c r="H4061" i="9"/>
  <c r="H2736" i="9"/>
  <c r="H403" i="9"/>
  <c r="C4238" i="9"/>
  <c r="C3194" i="9"/>
  <c r="C2071" i="9"/>
  <c r="C3542" i="9"/>
  <c r="B2869" i="9"/>
  <c r="C1173" i="9"/>
  <c r="C633" i="9"/>
  <c r="C543" i="9"/>
  <c r="C2739" i="9"/>
  <c r="C903" i="9"/>
  <c r="C2531" i="9"/>
  <c r="C4586" i="9"/>
  <c r="C4412" i="9"/>
  <c r="B543" i="9"/>
  <c r="C2072" i="9"/>
  <c r="C4064" i="9"/>
  <c r="C214" i="9"/>
  <c r="B2818" i="9"/>
  <c r="C1353" i="9"/>
  <c r="B3456" i="9"/>
  <c r="B2740" i="9"/>
  <c r="C1713" i="9"/>
  <c r="C3977" i="9"/>
  <c r="C993" i="9"/>
  <c r="B4586" i="9"/>
  <c r="C2505" i="9"/>
  <c r="C3629" i="9"/>
  <c r="B3543" i="9"/>
  <c r="C1803" i="9"/>
  <c r="C4499" i="9"/>
  <c r="B4326" i="9"/>
  <c r="B3282" i="9"/>
  <c r="B2362" i="9"/>
  <c r="C2453" i="9"/>
  <c r="C2479" i="9"/>
  <c r="B4152" i="9"/>
  <c r="B2532" i="9"/>
  <c r="C3890" i="9"/>
  <c r="B2584" i="9"/>
  <c r="B3630" i="9"/>
  <c r="C2765" i="9"/>
  <c r="B3195" i="9"/>
  <c r="C2609" i="9"/>
  <c r="B2766" i="9"/>
  <c r="C1983" i="9"/>
  <c r="C1893" i="9"/>
  <c r="B2948" i="9"/>
  <c r="B2662" i="9"/>
  <c r="B2844" i="9"/>
  <c r="C813" i="9"/>
  <c r="B4065" i="9"/>
  <c r="B2688" i="9"/>
  <c r="C2713" i="9"/>
  <c r="B471" i="9"/>
  <c r="C2791" i="9"/>
  <c r="C2921" i="9"/>
  <c r="B2636" i="9"/>
  <c r="B2714" i="9"/>
  <c r="C1443" i="9"/>
  <c r="C3803" i="9"/>
  <c r="B3369" i="9"/>
  <c r="C3020" i="9"/>
  <c r="C3107" i="9"/>
  <c r="B3804" i="9"/>
  <c r="B343" i="9"/>
  <c r="C2843" i="9"/>
  <c r="C3455" i="9"/>
  <c r="C2583" i="9"/>
  <c r="B2792" i="9"/>
  <c r="B2610" i="9"/>
  <c r="C1083" i="9"/>
  <c r="B3717" i="9"/>
  <c r="C22" i="9"/>
  <c r="B407" i="9"/>
  <c r="B4413" i="9"/>
  <c r="B279" i="9"/>
  <c r="B3108" i="9"/>
  <c r="B3021" i="9"/>
  <c r="B151" i="9"/>
  <c r="B87" i="9"/>
  <c r="B21" i="9"/>
  <c r="C2073" i="9"/>
  <c r="B2897" i="9"/>
  <c r="B215" i="9"/>
  <c r="B4764" i="9"/>
  <c r="C723" i="9"/>
  <c r="B3891" i="9"/>
  <c r="C2661" i="9"/>
  <c r="B2558" i="9"/>
  <c r="C2635" i="9"/>
  <c r="C1623" i="9"/>
  <c r="C470" i="9"/>
  <c r="C3368" i="9"/>
  <c r="B4239" i="9"/>
  <c r="B4499" i="9"/>
  <c r="C1533" i="9"/>
  <c r="B2868" i="9"/>
  <c r="B2506" i="9"/>
  <c r="C2869" i="9"/>
  <c r="C4151" i="9"/>
  <c r="C4325" i="9"/>
  <c r="C342" i="9"/>
  <c r="C2557" i="9"/>
  <c r="C406" i="9"/>
  <c r="C1263" i="9"/>
  <c r="C2817" i="9"/>
  <c r="C150" i="9"/>
  <c r="C86" i="9"/>
  <c r="C2868" i="9"/>
  <c r="B3978" i="9"/>
  <c r="B2454" i="9"/>
  <c r="B2480" i="9"/>
  <c r="C2687" i="9"/>
  <c r="C278" i="9"/>
  <c r="C3281" i="9"/>
  <c r="C3716" i="9"/>
  <c r="B7" i="2"/>
  <c r="H20" i="9" a="1"/>
  <c r="G2582" i="9"/>
  <c r="F2841" i="9"/>
  <c r="F2531" i="9"/>
  <c r="G1982" i="9"/>
  <c r="F2635" i="9"/>
  <c r="H276" i="9" a="1"/>
  <c r="F4411" i="9"/>
  <c r="F3368" i="9"/>
  <c r="H2529" i="9" a="1"/>
  <c r="G2686" i="9"/>
  <c r="F4498" i="9"/>
  <c r="H148" i="9" a="1"/>
  <c r="G812" i="9"/>
  <c r="F2791" i="9"/>
  <c r="F2453" i="9"/>
  <c r="H2737" i="9" a="1"/>
  <c r="F2921" i="9"/>
  <c r="G2841" i="9"/>
  <c r="G4237" i="9"/>
  <c r="F2583" i="9"/>
  <c r="F4151" i="9"/>
  <c r="H3888" i="9" a="1"/>
  <c r="H2607" i="9" a="1"/>
  <c r="G902" i="9"/>
  <c r="H3540" i="9" a="1"/>
  <c r="G2842" i="9"/>
  <c r="G3802" i="9"/>
  <c r="H3714" i="9" a="1"/>
  <c r="F542" i="9"/>
  <c r="H212" i="9" a="1"/>
  <c r="H2451" i="9" a="1"/>
  <c r="F3977" i="9"/>
  <c r="H2503" i="9" a="1"/>
  <c r="F3890" i="9"/>
  <c r="G85" i="9"/>
  <c r="F278" i="9"/>
  <c r="G1980" i="9"/>
  <c r="H541" i="9" a="1"/>
  <c r="F3194" i="9"/>
  <c r="G4324" i="9"/>
  <c r="H2633" i="9" a="1"/>
  <c r="F406" i="9"/>
  <c r="H3018" i="9" a="1"/>
  <c r="F3107" i="9"/>
  <c r="H4323" i="9" a="1"/>
  <c r="G2478" i="9"/>
  <c r="G2634" i="9"/>
  <c r="F4064" i="9"/>
  <c r="G21" i="9"/>
  <c r="F20" i="9"/>
  <c r="F2479" i="9"/>
  <c r="H3192" i="9" a="1"/>
  <c r="F342" i="9"/>
  <c r="H4149" i="9" a="1"/>
  <c r="F4676" i="9"/>
  <c r="G2738" i="9"/>
  <c r="G4150" i="9"/>
  <c r="F4325" i="9"/>
  <c r="H4410" i="9" a="1"/>
  <c r="F3542" i="9"/>
  <c r="G1082" i="9"/>
  <c r="G2764" i="9"/>
  <c r="H2815" i="9" a="1"/>
  <c r="G542" i="9"/>
  <c r="G2530" i="9"/>
  <c r="F2609" i="9"/>
  <c r="F3455" i="9"/>
  <c r="H2814" i="9" a="1"/>
  <c r="F3281" i="9"/>
  <c r="G149" i="9"/>
  <c r="H84" i="9" a="1"/>
  <c r="G3019" i="9"/>
  <c r="H2555" i="9" a="1"/>
  <c r="G1802" i="9"/>
  <c r="H3366" i="9" a="1"/>
  <c r="G4411" i="9"/>
  <c r="G405" i="9"/>
  <c r="F2661" i="9"/>
  <c r="G2790" i="9"/>
  <c r="G3541" i="9"/>
  <c r="H3627" i="9" a="1"/>
  <c r="F2361" i="9"/>
  <c r="H4236" i="9" a="1"/>
  <c r="G341" i="9"/>
  <c r="G3976" i="9"/>
  <c r="H3975" i="9" a="1"/>
  <c r="F2870" i="9"/>
  <c r="G4498" i="9"/>
  <c r="G3889" i="9"/>
  <c r="G2504" i="9"/>
  <c r="F3716" i="9"/>
  <c r="G1981" i="9"/>
  <c r="G2894" i="9"/>
  <c r="H3453" i="9" a="1"/>
  <c r="G1532" i="9"/>
  <c r="G3715" i="9"/>
  <c r="H2763" i="9" a="1"/>
  <c r="F3803" i="9"/>
  <c r="G1712" i="9"/>
  <c r="H2685" i="9" a="1"/>
  <c r="G2816" i="9"/>
  <c r="H2477" i="9" a="1"/>
  <c r="G722" i="9"/>
  <c r="H4062" i="9" a="1"/>
  <c r="G1352" i="9"/>
  <c r="G4063" i="9"/>
  <c r="F3629" i="9"/>
  <c r="G1892" i="9"/>
  <c r="F4238" i="9"/>
  <c r="F2765" i="9"/>
  <c r="H2659" i="9" a="1"/>
  <c r="G3628" i="9"/>
  <c r="F2842" i="9"/>
  <c r="F471" i="9"/>
  <c r="G3367" i="9"/>
  <c r="F3020" i="9"/>
  <c r="H3105" i="9" a="1"/>
  <c r="G3106" i="9"/>
  <c r="G213" i="9"/>
  <c r="F86" i="9"/>
  <c r="G1622" i="9"/>
  <c r="H3279" i="9" a="1"/>
  <c r="G2452" i="9"/>
  <c r="F4764" i="9"/>
  <c r="F2739" i="9"/>
  <c r="G2608" i="9"/>
  <c r="G1262" i="9"/>
  <c r="H2789" i="9" a="1"/>
  <c r="F2817" i="9"/>
  <c r="G3454" i="9"/>
  <c r="H340" i="9" a="1"/>
  <c r="F2505" i="9"/>
  <c r="G2712" i="9"/>
  <c r="G1442" i="9"/>
  <c r="H3801" i="9" a="1"/>
  <c r="F2687" i="9"/>
  <c r="H2581" i="9" a="1"/>
  <c r="G992" i="9"/>
  <c r="G2660" i="9"/>
  <c r="G1172" i="9"/>
  <c r="G277" i="9"/>
  <c r="H404" i="9" a="1"/>
  <c r="F2557" i="9"/>
  <c r="G3280" i="9"/>
  <c r="G2556" i="9"/>
  <c r="G3193" i="9"/>
  <c r="F214" i="9"/>
  <c r="H2867" i="9" a="1"/>
  <c r="G632" i="9"/>
  <c r="F2713" i="9"/>
  <c r="G470" i="9"/>
  <c r="H2711" i="9" a="1"/>
  <c r="H469" i="9" a="1"/>
  <c r="F150" i="9"/>
  <c r="H469" i="9" l="1"/>
  <c r="H2711" i="9"/>
  <c r="H2581" i="9"/>
  <c r="H4149" i="9"/>
  <c r="H4062" i="9"/>
  <c r="H3366" i="9"/>
  <c r="H4323" i="9"/>
  <c r="H212" i="9"/>
  <c r="H4410" i="9"/>
  <c r="H3801" i="9"/>
  <c r="H4236" i="9"/>
  <c r="H2477" i="9"/>
  <c r="H2555" i="9"/>
  <c r="H3018" i="9"/>
  <c r="H3714" i="9"/>
  <c r="H148" i="9"/>
  <c r="H3975" i="9"/>
  <c r="H2685" i="9"/>
  <c r="H84" i="9"/>
  <c r="H2633" i="9"/>
  <c r="H3540" i="9"/>
  <c r="H2529" i="9"/>
  <c r="H3105" i="9"/>
  <c r="H340" i="9"/>
  <c r="H3192" i="9"/>
  <c r="H2763" i="9"/>
  <c r="H2814" i="9"/>
  <c r="H541" i="9"/>
  <c r="H2607" i="9"/>
  <c r="H3888" i="9"/>
  <c r="H276" i="9"/>
  <c r="H2867" i="9"/>
  <c r="H2789" i="9"/>
  <c r="H3627" i="9"/>
  <c r="H2659" i="9"/>
  <c r="H3453" i="9"/>
  <c r="H2815" i="9"/>
  <c r="H2503" i="9"/>
  <c r="H2451" i="9"/>
  <c r="H2737" i="9"/>
  <c r="H20" i="9"/>
  <c r="H404" i="9"/>
  <c r="H3279" i="9"/>
  <c r="C3804" i="9"/>
  <c r="C2896" i="9"/>
  <c r="B3979" i="9"/>
  <c r="B472" i="9"/>
  <c r="C2870" i="9"/>
  <c r="B4327" i="9"/>
  <c r="B3631" i="9"/>
  <c r="C407" i="9"/>
  <c r="C814" i="9"/>
  <c r="B408" i="9"/>
  <c r="B4240" i="9"/>
  <c r="B2895" i="9"/>
  <c r="C3456" i="9"/>
  <c r="B2689" i="9"/>
  <c r="B4414" i="9"/>
  <c r="C2895" i="9"/>
  <c r="C1624" i="9"/>
  <c r="C3195" i="9"/>
  <c r="C2818" i="9"/>
  <c r="B4153" i="9"/>
  <c r="B2975" i="9"/>
  <c r="C2636" i="9"/>
  <c r="B2611" i="9"/>
  <c r="C2506" i="9"/>
  <c r="B544" i="9"/>
  <c r="C994" i="9"/>
  <c r="C1264" i="9"/>
  <c r="C2688" i="9"/>
  <c r="B280" i="9"/>
  <c r="B152" i="9"/>
  <c r="B88" i="9"/>
  <c r="B4501" i="9"/>
  <c r="C1174" i="9"/>
  <c r="C3543" i="9"/>
  <c r="C3021" i="9"/>
  <c r="C3108" i="9"/>
  <c r="C3978" i="9"/>
  <c r="C2454" i="9"/>
  <c r="C2480" i="9"/>
  <c r="C4587" i="9"/>
  <c r="C2532" i="9"/>
  <c r="C1804" i="9"/>
  <c r="B2845" i="9"/>
  <c r="B2896" i="9"/>
  <c r="C215" i="9"/>
  <c r="B2637" i="9"/>
  <c r="B2741" i="9"/>
  <c r="C904" i="9"/>
  <c r="C1984" i="9"/>
  <c r="B3283" i="9"/>
  <c r="B2363" i="9"/>
  <c r="C1894" i="9"/>
  <c r="C279" i="9"/>
  <c r="C4500" i="9"/>
  <c r="C4326" i="9"/>
  <c r="C151" i="9"/>
  <c r="C87" i="9"/>
  <c r="C1714" i="9"/>
  <c r="C2074" i="9"/>
  <c r="B4674" i="9"/>
  <c r="B2767" i="9"/>
  <c r="C2766" i="9"/>
  <c r="C3630" i="9"/>
  <c r="B2507" i="9"/>
  <c r="B2924" i="9"/>
  <c r="B2455" i="9"/>
  <c r="B2481" i="9"/>
  <c r="C4674" i="9"/>
  <c r="C634" i="9"/>
  <c r="C544" i="9"/>
  <c r="C471" i="9"/>
  <c r="B216" i="9"/>
  <c r="C2584" i="9"/>
  <c r="B4587" i="9"/>
  <c r="B3022" i="9"/>
  <c r="B3109" i="9"/>
  <c r="B3457" i="9"/>
  <c r="B3544" i="9"/>
  <c r="C4152" i="9"/>
  <c r="C4239" i="9"/>
  <c r="C2844" i="9"/>
  <c r="C2662" i="9"/>
  <c r="C2740" i="9"/>
  <c r="B2559" i="9"/>
  <c r="B3196" i="9"/>
  <c r="C1084" i="9"/>
  <c r="C2714" i="9"/>
  <c r="B2871" i="9"/>
  <c r="C3369" i="9"/>
  <c r="B2533" i="9"/>
  <c r="C23" i="9"/>
  <c r="B2819" i="9"/>
  <c r="B2663" i="9"/>
  <c r="C2792" i="9"/>
  <c r="B4066" i="9"/>
  <c r="C2164" i="9"/>
  <c r="B2715" i="9"/>
  <c r="B2793" i="9"/>
  <c r="B3370" i="9"/>
  <c r="B22" i="9"/>
  <c r="B3892" i="9"/>
  <c r="C3891" i="9"/>
  <c r="C2948" i="9"/>
  <c r="B3718" i="9"/>
  <c r="C2558" i="9"/>
  <c r="C724" i="9"/>
  <c r="C2162" i="9"/>
  <c r="C343" i="9"/>
  <c r="C1354" i="9"/>
  <c r="C4413" i="9"/>
  <c r="B2585" i="9"/>
  <c r="B344" i="9"/>
  <c r="B3805" i="9"/>
  <c r="C2610" i="9"/>
  <c r="C1534" i="9"/>
  <c r="C3717" i="9"/>
  <c r="C4065" i="9"/>
  <c r="C1444" i="9"/>
  <c r="C2163" i="9"/>
  <c r="C3282" i="9"/>
  <c r="B8" i="2"/>
  <c r="F407" i="9"/>
  <c r="G1893" i="9"/>
  <c r="G2921" i="9"/>
  <c r="G1623" i="9"/>
  <c r="F2714" i="9"/>
  <c r="F21" i="9"/>
  <c r="H4411" i="9" a="1"/>
  <c r="G4238" i="9"/>
  <c r="H2478" i="9" a="1"/>
  <c r="G4325" i="9"/>
  <c r="F343" i="9"/>
  <c r="H3106" i="9" a="1"/>
  <c r="G813" i="9"/>
  <c r="H2841" i="9" a="1"/>
  <c r="G2583" i="9"/>
  <c r="F3543" i="9"/>
  <c r="F2897" i="9"/>
  <c r="F472" i="9"/>
  <c r="F3195" i="9"/>
  <c r="F4586" i="9"/>
  <c r="H405" i="9" a="1"/>
  <c r="F2740" i="9"/>
  <c r="G2868" i="9"/>
  <c r="G214" i="9"/>
  <c r="G2071" i="9"/>
  <c r="G4151" i="9"/>
  <c r="G3542" i="9"/>
  <c r="F2844" i="9"/>
  <c r="H2842" i="9" a="1"/>
  <c r="F2636" i="9"/>
  <c r="H2816" i="9" a="1"/>
  <c r="H4498" i="9" a="1"/>
  <c r="G3107" i="9"/>
  <c r="H470" i="9" a="1"/>
  <c r="G1353" i="9"/>
  <c r="F2584" i="9"/>
  <c r="G3803" i="9"/>
  <c r="F4152" i="9"/>
  <c r="F4499" i="9"/>
  <c r="F2868" i="9"/>
  <c r="F3021" i="9"/>
  <c r="F3108" i="9"/>
  <c r="F2480" i="9"/>
  <c r="H2686" i="9" a="1"/>
  <c r="H4063" i="9" a="1"/>
  <c r="G2609" i="9"/>
  <c r="H3802" i="9" a="1"/>
  <c r="H2634" i="9" a="1"/>
  <c r="F87" i="9"/>
  <c r="H3889" i="9" a="1"/>
  <c r="F4326" i="9"/>
  <c r="G2713" i="9"/>
  <c r="G1083" i="9"/>
  <c r="G278" i="9"/>
  <c r="G2531" i="9"/>
  <c r="G2869" i="9"/>
  <c r="H3454" i="9" a="1"/>
  <c r="G1173" i="9"/>
  <c r="G471" i="9"/>
  <c r="H3280" i="9" a="1"/>
  <c r="G2843" i="9"/>
  <c r="H2764" i="9" a="1"/>
  <c r="F2948" i="9"/>
  <c r="H341" i="9" a="1"/>
  <c r="G4499" i="9"/>
  <c r="F3891" i="9"/>
  <c r="F2688" i="9"/>
  <c r="F4065" i="9"/>
  <c r="G2739" i="9"/>
  <c r="G1443" i="9"/>
  <c r="G2073" i="9"/>
  <c r="F3804" i="9"/>
  <c r="G3629" i="9"/>
  <c r="H85" i="9" a="1"/>
  <c r="G2661" i="9"/>
  <c r="F2454" i="9"/>
  <c r="H4150" i="9" a="1"/>
  <c r="F2610" i="9"/>
  <c r="F3369" i="9"/>
  <c r="F215" i="9"/>
  <c r="H3541" i="9" a="1"/>
  <c r="G3281" i="9"/>
  <c r="H2504" i="9" a="1"/>
  <c r="H3019" i="9" a="1"/>
  <c r="G2453" i="9"/>
  <c r="H2608" i="9" a="1"/>
  <c r="H2712" i="9" a="1"/>
  <c r="F2869" i="9"/>
  <c r="H4324" i="9" a="1"/>
  <c r="G2791" i="9"/>
  <c r="G22" i="9"/>
  <c r="G4412" i="9"/>
  <c r="G723" i="9"/>
  <c r="G3977" i="9"/>
  <c r="G543" i="9"/>
  <c r="F3978" i="9"/>
  <c r="G993" i="9"/>
  <c r="G86" i="9"/>
  <c r="F3282" i="9"/>
  <c r="H2660" i="9" a="1"/>
  <c r="F4239" i="9"/>
  <c r="G633" i="9"/>
  <c r="H2530" i="9" a="1"/>
  <c r="H277" i="9" a="1"/>
  <c r="F4413" i="9"/>
  <c r="G406" i="9"/>
  <c r="H2556" i="9" a="1"/>
  <c r="F2792" i="9"/>
  <c r="G1263" i="9"/>
  <c r="G1983" i="9"/>
  <c r="H2452" i="9" a="1"/>
  <c r="F3717" i="9"/>
  <c r="G3716" i="9"/>
  <c r="H2738" i="9" a="1"/>
  <c r="G2557" i="9"/>
  <c r="H149" i="9" a="1"/>
  <c r="G3455" i="9"/>
  <c r="H2582" i="9" a="1"/>
  <c r="H3367" i="9" a="1"/>
  <c r="G3890" i="9"/>
  <c r="G4064" i="9"/>
  <c r="G342" i="9"/>
  <c r="F3630" i="9"/>
  <c r="G1803" i="9"/>
  <c r="F2818" i="9"/>
  <c r="G3368" i="9"/>
  <c r="G2765" i="9"/>
  <c r="G1533" i="9"/>
  <c r="H3628" i="9" a="1"/>
  <c r="F3456" i="9"/>
  <c r="F2662" i="9"/>
  <c r="H3976" i="9" a="1"/>
  <c r="G2635" i="9"/>
  <c r="H542" i="9" a="1"/>
  <c r="G3020" i="9"/>
  <c r="F2558" i="9"/>
  <c r="F2532" i="9"/>
  <c r="F2362" i="9"/>
  <c r="H4237" i="9" a="1"/>
  <c r="G2505" i="9"/>
  <c r="G2687" i="9"/>
  <c r="G2479" i="9"/>
  <c r="G3194" i="9"/>
  <c r="F2506" i="9"/>
  <c r="H2790" i="9" a="1"/>
  <c r="F279" i="9"/>
  <c r="H21" i="9" a="1"/>
  <c r="G4586" i="9"/>
  <c r="H3193" i="9" a="1"/>
  <c r="H213" i="9" a="1"/>
  <c r="G903" i="9"/>
  <c r="H3715" i="9" a="1"/>
  <c r="F2766" i="9"/>
  <c r="G2072" i="9"/>
  <c r="F151" i="9"/>
  <c r="G150" i="9"/>
  <c r="G1713" i="9"/>
  <c r="F543" i="9"/>
  <c r="G2817" i="9"/>
  <c r="H2894" i="9" a="1"/>
  <c r="F2975" i="9"/>
  <c r="H2530" i="9" l="1"/>
  <c r="H3280" i="9"/>
  <c r="H542" i="9"/>
  <c r="H3454" i="9"/>
  <c r="H4324" i="9"/>
  <c r="H3889" i="9"/>
  <c r="H2841" i="9"/>
  <c r="H2894" i="9"/>
  <c r="H3715" i="9"/>
  <c r="H3976" i="9"/>
  <c r="H149" i="9"/>
  <c r="H2712" i="9"/>
  <c r="H2634" i="9"/>
  <c r="H2608" i="9"/>
  <c r="H3802" i="9"/>
  <c r="H470" i="9"/>
  <c r="H3106" i="9"/>
  <c r="H405" i="9"/>
  <c r="H213" i="9"/>
  <c r="H3193" i="9"/>
  <c r="H3628" i="9"/>
  <c r="H2738" i="9"/>
  <c r="H3019" i="9"/>
  <c r="H4063" i="9"/>
  <c r="H4498" i="9"/>
  <c r="H2504" i="9"/>
  <c r="H2686" i="9"/>
  <c r="H2816" i="9"/>
  <c r="H2478" i="9"/>
  <c r="H341" i="9"/>
  <c r="H21" i="9"/>
  <c r="H2452" i="9"/>
  <c r="H3541" i="9"/>
  <c r="H85" i="9"/>
  <c r="H2842" i="9"/>
  <c r="H4411" i="9"/>
  <c r="H2660" i="9"/>
  <c r="H2790" i="9"/>
  <c r="H2582" i="9"/>
  <c r="H2556" i="9"/>
  <c r="H4150" i="9"/>
  <c r="H2764" i="9"/>
  <c r="H4237" i="9"/>
  <c r="H3367" i="9"/>
  <c r="H277" i="9"/>
  <c r="B2534" i="9"/>
  <c r="C216" i="9"/>
  <c r="B2364" i="9"/>
  <c r="C4153" i="9"/>
  <c r="B23" i="9"/>
  <c r="C3370" i="9"/>
  <c r="C3805" i="9"/>
  <c r="C408" i="9"/>
  <c r="B3806" i="9"/>
  <c r="B2482" i="9"/>
  <c r="B2456" i="9"/>
  <c r="C2793" i="9"/>
  <c r="B2664" i="9"/>
  <c r="C2715" i="9"/>
  <c r="C2254" i="9"/>
  <c r="C1625" i="9"/>
  <c r="B2612" i="9"/>
  <c r="C2253" i="9"/>
  <c r="C2975" i="9"/>
  <c r="B3458" i="9"/>
  <c r="C2741" i="9"/>
  <c r="C4240" i="9"/>
  <c r="C545" i="9"/>
  <c r="C635" i="9"/>
  <c r="C344" i="9"/>
  <c r="C2075" i="9"/>
  <c r="C280" i="9"/>
  <c r="C2559" i="9"/>
  <c r="B4589" i="9"/>
  <c r="B2638" i="9"/>
  <c r="C1535" i="9"/>
  <c r="C4501" i="9"/>
  <c r="C3979" i="9"/>
  <c r="C2819" i="9"/>
  <c r="B2560" i="9"/>
  <c r="C1175" i="9"/>
  <c r="B3632" i="9"/>
  <c r="B4675" i="9"/>
  <c r="B2951" i="9"/>
  <c r="B2794" i="9"/>
  <c r="C152" i="9"/>
  <c r="C88" i="9"/>
  <c r="C1985" i="9"/>
  <c r="C995" i="9"/>
  <c r="C4675" i="9"/>
  <c r="C3196" i="9"/>
  <c r="C1355" i="9"/>
  <c r="C2845" i="9"/>
  <c r="B4502" i="9"/>
  <c r="B4328" i="9"/>
  <c r="B3719" i="9"/>
  <c r="B4067" i="9"/>
  <c r="B2820" i="9"/>
  <c r="B2923" i="9"/>
  <c r="C3109" i="9"/>
  <c r="C3022" i="9"/>
  <c r="B153" i="9"/>
  <c r="B89" i="9"/>
  <c r="C2663" i="9"/>
  <c r="C3283" i="9"/>
  <c r="B473" i="9"/>
  <c r="B4415" i="9"/>
  <c r="C3631" i="9"/>
  <c r="B217" i="9"/>
  <c r="C1085" i="9"/>
  <c r="B2716" i="9"/>
  <c r="C2923" i="9"/>
  <c r="C2689" i="9"/>
  <c r="C1445" i="9"/>
  <c r="B2872" i="9"/>
  <c r="C3544" i="9"/>
  <c r="C2897" i="9"/>
  <c r="B4762" i="9"/>
  <c r="C4414" i="9"/>
  <c r="B3545" i="9"/>
  <c r="C2255" i="9"/>
  <c r="C4588" i="9"/>
  <c r="C2637" i="9"/>
  <c r="C815" i="9"/>
  <c r="C725" i="9"/>
  <c r="B2690" i="9"/>
  <c r="B3893" i="9"/>
  <c r="C2585" i="9"/>
  <c r="B3284" i="9"/>
  <c r="C3718" i="9"/>
  <c r="B3371" i="9"/>
  <c r="C2611" i="9"/>
  <c r="B3980" i="9"/>
  <c r="B2742" i="9"/>
  <c r="C4762" i="9"/>
  <c r="B2768" i="9"/>
  <c r="C3457" i="9"/>
  <c r="C2871" i="9"/>
  <c r="C2507" i="9"/>
  <c r="B2586" i="9"/>
  <c r="C4327" i="9"/>
  <c r="B281" i="9"/>
  <c r="B2508" i="9"/>
  <c r="C2165" i="9"/>
  <c r="C1895" i="9"/>
  <c r="C2455" i="9"/>
  <c r="C2481" i="9"/>
  <c r="C1265" i="9"/>
  <c r="B345" i="9"/>
  <c r="B545" i="9"/>
  <c r="C1715" i="9"/>
  <c r="C905" i="9"/>
  <c r="C3892" i="9"/>
  <c r="B409" i="9"/>
  <c r="B2846" i="9"/>
  <c r="B2898" i="9"/>
  <c r="B3197" i="9"/>
  <c r="C4066" i="9"/>
  <c r="B4241" i="9"/>
  <c r="C2922" i="9"/>
  <c r="B4154" i="9"/>
  <c r="C24" i="9"/>
  <c r="C2767" i="9"/>
  <c r="B3023" i="9"/>
  <c r="B3110" i="9"/>
  <c r="C1805" i="9"/>
  <c r="C2533" i="9"/>
  <c r="B2922" i="9"/>
  <c r="C472" i="9"/>
  <c r="B9" i="2"/>
  <c r="F2507" i="9"/>
  <c r="G2164" i="9"/>
  <c r="G2162" i="9"/>
  <c r="F2924" i="9"/>
  <c r="G4326" i="9"/>
  <c r="G1174" i="9"/>
  <c r="F408" i="9"/>
  <c r="H543" i="9" a="1"/>
  <c r="F216" i="9"/>
  <c r="H214" i="9" a="1"/>
  <c r="H278" i="9" a="1"/>
  <c r="G4587" i="9"/>
  <c r="G87" i="9"/>
  <c r="G3195" i="9"/>
  <c r="F3718" i="9"/>
  <c r="G3369" i="9"/>
  <c r="F152" i="9"/>
  <c r="G3021" i="9"/>
  <c r="F2481" i="9"/>
  <c r="H2531" i="9" a="1"/>
  <c r="F2715" i="9"/>
  <c r="H2765" i="9" a="1"/>
  <c r="F4153" i="9"/>
  <c r="G544" i="9"/>
  <c r="H2713" i="9" a="1"/>
  <c r="F4414" i="9"/>
  <c r="H2557" i="9" a="1"/>
  <c r="F3544" i="9"/>
  <c r="F2871" i="9"/>
  <c r="H2505" i="9" a="1"/>
  <c r="G3108" i="9"/>
  <c r="F4066" i="9"/>
  <c r="G4152" i="9"/>
  <c r="F4674" i="9"/>
  <c r="F2845" i="9"/>
  <c r="H4499" i="9" a="1"/>
  <c r="G2636" i="9"/>
  <c r="H471" i="9" a="1"/>
  <c r="H4412" i="9" a="1"/>
  <c r="G2792" i="9"/>
  <c r="G3804" i="9"/>
  <c r="G634" i="9"/>
  <c r="F2663" i="9"/>
  <c r="G1714" i="9"/>
  <c r="H2635" i="9" a="1"/>
  <c r="F4762" i="9"/>
  <c r="H3542" i="9" a="1"/>
  <c r="F3805" i="9"/>
  <c r="G4413" i="9"/>
  <c r="F2793" i="9"/>
  <c r="H3368" i="9" a="1"/>
  <c r="F4240" i="9"/>
  <c r="H2583" i="9" a="1"/>
  <c r="F4587" i="9"/>
  <c r="H3977" i="9" a="1"/>
  <c r="F3892" i="9"/>
  <c r="G3978" i="9"/>
  <c r="F2533" i="9"/>
  <c r="H4586" i="9" a="1"/>
  <c r="G1624" i="9"/>
  <c r="H2739" i="9" a="1"/>
  <c r="G2895" i="9"/>
  <c r="G1084" i="9"/>
  <c r="H4238" i="9" a="1"/>
  <c r="F88" i="9"/>
  <c r="H4151" i="9" a="1"/>
  <c r="G3456" i="9"/>
  <c r="H3020" i="9" a="1"/>
  <c r="F2637" i="9"/>
  <c r="F2896" i="9"/>
  <c r="G472" i="9"/>
  <c r="G2870" i="9"/>
  <c r="G2532" i="9"/>
  <c r="G2896" i="9"/>
  <c r="G3630" i="9"/>
  <c r="H2687" i="9" a="1"/>
  <c r="G4500" i="9"/>
  <c r="G2975" i="9"/>
  <c r="F3283" i="9"/>
  <c r="G407" i="9"/>
  <c r="H2453" i="9" a="1"/>
  <c r="G2454" i="9"/>
  <c r="G2662" i="9"/>
  <c r="G215" i="9"/>
  <c r="G2948" i="9"/>
  <c r="F473" i="9"/>
  <c r="H3194" i="9" a="1"/>
  <c r="F3370" i="9"/>
  <c r="F4501" i="9"/>
  <c r="H3629" i="9" a="1"/>
  <c r="G3282" i="9"/>
  <c r="G2506" i="9"/>
  <c r="G3891" i="9"/>
  <c r="H2921" i="9" a="1"/>
  <c r="F3979" i="9"/>
  <c r="H2609" i="9" a="1"/>
  <c r="G1894" i="9"/>
  <c r="H2817" i="9" a="1"/>
  <c r="G1804" i="9"/>
  <c r="G2818" i="9"/>
  <c r="G23" i="9"/>
  <c r="H342" i="9" a="1"/>
  <c r="G4762" i="9"/>
  <c r="F2363" i="9"/>
  <c r="H22" i="9" a="1"/>
  <c r="F2767" i="9"/>
  <c r="G4065" i="9"/>
  <c r="F4327" i="9"/>
  <c r="H150" i="9" a="1"/>
  <c r="G724" i="9"/>
  <c r="H3803" i="9" a="1"/>
  <c r="F2585" i="9"/>
  <c r="G3543" i="9"/>
  <c r="H2791" i="9" a="1"/>
  <c r="F3196" i="9"/>
  <c r="G1354" i="9"/>
  <c r="H3716" i="9" a="1"/>
  <c r="G4674" i="9"/>
  <c r="G2558" i="9"/>
  <c r="G2714" i="9"/>
  <c r="G4239" i="9"/>
  <c r="F3631" i="9"/>
  <c r="G2163" i="9"/>
  <c r="H2868" i="9" a="1"/>
  <c r="G1534" i="9"/>
  <c r="G279" i="9"/>
  <c r="G1984" i="9"/>
  <c r="H4064" i="9" a="1"/>
  <c r="H3890" i="9" a="1"/>
  <c r="F2455" i="9"/>
  <c r="G2740" i="9"/>
  <c r="F2689" i="9"/>
  <c r="H3455" i="9" a="1"/>
  <c r="F2895" i="9"/>
  <c r="H2843" i="9" a="1"/>
  <c r="F2741" i="9"/>
  <c r="F2611" i="9"/>
  <c r="F280" i="9"/>
  <c r="G1444" i="9"/>
  <c r="H86" i="9" a="1"/>
  <c r="F2559" i="9"/>
  <c r="F3109" i="9"/>
  <c r="G2688" i="9"/>
  <c r="G2480" i="9"/>
  <c r="F22" i="9"/>
  <c r="F3022" i="9"/>
  <c r="F544" i="9"/>
  <c r="G2074" i="9"/>
  <c r="H4325" i="9" a="1"/>
  <c r="G1264" i="9"/>
  <c r="H2479" i="9" a="1"/>
  <c r="F344" i="9"/>
  <c r="G994" i="9"/>
  <c r="G904" i="9"/>
  <c r="H406" i="9" a="1"/>
  <c r="G2610" i="9"/>
  <c r="G3717" i="9"/>
  <c r="F2819" i="9"/>
  <c r="G2766" i="9"/>
  <c r="G343" i="9"/>
  <c r="H2869" i="9" a="1"/>
  <c r="H3107" i="9" a="1"/>
  <c r="H2661" i="9" a="1"/>
  <c r="G2844" i="9"/>
  <c r="G814" i="9"/>
  <c r="H3281" i="9" a="1"/>
  <c r="G2584" i="9"/>
  <c r="F3457" i="9"/>
  <c r="G151" i="9"/>
  <c r="H4064" i="9" l="1"/>
  <c r="H3107" i="9"/>
  <c r="H2791" i="9"/>
  <c r="H2505" i="9"/>
  <c r="H2921" i="9"/>
  <c r="H3629" i="9"/>
  <c r="H2453" i="9"/>
  <c r="H2869" i="9"/>
  <c r="H3803" i="9"/>
  <c r="H3020" i="9"/>
  <c r="H471" i="9"/>
  <c r="H150" i="9"/>
  <c r="H4151" i="9"/>
  <c r="H3368" i="9"/>
  <c r="H2557" i="9"/>
  <c r="H86" i="9"/>
  <c r="H2843" i="9"/>
  <c r="H4238" i="9"/>
  <c r="H4499" i="9"/>
  <c r="H2713" i="9"/>
  <c r="H278" i="9"/>
  <c r="H214" i="9"/>
  <c r="H3194" i="9"/>
  <c r="H3281" i="9"/>
  <c r="H3716" i="9"/>
  <c r="H22" i="9"/>
  <c r="H2739" i="9"/>
  <c r="H3542" i="9"/>
  <c r="H2765" i="9"/>
  <c r="H543" i="9"/>
  <c r="H3455" i="9"/>
  <c r="H2868" i="9"/>
  <c r="H406" i="9"/>
  <c r="H342" i="9"/>
  <c r="H4586" i="9"/>
  <c r="H2635" i="9"/>
  <c r="H2531" i="9"/>
  <c r="H2661" i="9"/>
  <c r="H2479" i="9"/>
  <c r="H2817" i="9"/>
  <c r="H3977" i="9"/>
  <c r="H3890" i="9"/>
  <c r="H2687" i="9"/>
  <c r="H4325" i="9"/>
  <c r="H2609" i="9"/>
  <c r="H2583" i="9"/>
  <c r="H4412" i="9"/>
  <c r="B3111" i="9"/>
  <c r="B3024" i="9"/>
  <c r="C2949" i="9"/>
  <c r="C1356" i="9"/>
  <c r="C2534" i="9"/>
  <c r="B2949" i="9"/>
  <c r="C2664" i="9"/>
  <c r="B4155" i="9"/>
  <c r="C2560" i="9"/>
  <c r="C2898" i="9"/>
  <c r="C1176" i="9"/>
  <c r="C2872" i="9"/>
  <c r="C546" i="9"/>
  <c r="C636" i="9"/>
  <c r="C25" i="9"/>
  <c r="C4154" i="9"/>
  <c r="B546" i="9"/>
  <c r="C2716" i="9"/>
  <c r="C1446" i="9"/>
  <c r="B2978" i="9"/>
  <c r="B2587" i="9"/>
  <c r="C3980" i="9"/>
  <c r="C2256" i="9"/>
  <c r="B2613" i="9"/>
  <c r="B2795" i="9"/>
  <c r="C2638" i="9"/>
  <c r="C2612" i="9"/>
  <c r="C906" i="9"/>
  <c r="C3632" i="9"/>
  <c r="C2690" i="9"/>
  <c r="B4763" i="9"/>
  <c r="C2846" i="9"/>
  <c r="B3894" i="9"/>
  <c r="B2561" i="9"/>
  <c r="B3633" i="9"/>
  <c r="C2950" i="9"/>
  <c r="C3719" i="9"/>
  <c r="B2950" i="9"/>
  <c r="B4416" i="9"/>
  <c r="C3284" i="9"/>
  <c r="C153" i="9"/>
  <c r="C89" i="9"/>
  <c r="C2768" i="9"/>
  <c r="B2639" i="9"/>
  <c r="B2691" i="9"/>
  <c r="C4241" i="9"/>
  <c r="C217" i="9"/>
  <c r="B3720" i="9"/>
  <c r="C4067" i="9"/>
  <c r="B4677" i="9"/>
  <c r="C409" i="9"/>
  <c r="C473" i="9"/>
  <c r="B3459" i="9"/>
  <c r="C4502" i="9"/>
  <c r="B2743" i="9"/>
  <c r="B154" i="9"/>
  <c r="B90" i="9"/>
  <c r="B2847" i="9"/>
  <c r="B4590" i="9"/>
  <c r="C4763" i="9"/>
  <c r="C2586" i="9"/>
  <c r="B3546" i="9"/>
  <c r="C1716" i="9"/>
  <c r="C2820" i="9"/>
  <c r="C3893" i="9"/>
  <c r="B2365" i="9"/>
  <c r="C2508" i="9"/>
  <c r="B2821" i="9"/>
  <c r="C2345" i="9"/>
  <c r="B2483" i="9"/>
  <c r="B2457" i="9"/>
  <c r="B2925" i="9"/>
  <c r="B218" i="9"/>
  <c r="C4589" i="9"/>
  <c r="C1086" i="9"/>
  <c r="B2509" i="9"/>
  <c r="C996" i="9"/>
  <c r="C1806" i="9"/>
  <c r="B2899" i="9"/>
  <c r="B2873" i="9"/>
  <c r="B474" i="9"/>
  <c r="B346" i="9"/>
  <c r="C3806" i="9"/>
  <c r="C1536" i="9"/>
  <c r="C3545" i="9"/>
  <c r="C3023" i="9"/>
  <c r="C3110" i="9"/>
  <c r="C281" i="9"/>
  <c r="B3198" i="9"/>
  <c r="B2535" i="9"/>
  <c r="B3981" i="9"/>
  <c r="B4503" i="9"/>
  <c r="C2794" i="9"/>
  <c r="B4329" i="9"/>
  <c r="B2769" i="9"/>
  <c r="B2717" i="9"/>
  <c r="C1266" i="9"/>
  <c r="C726" i="9"/>
  <c r="C2456" i="9"/>
  <c r="C2482" i="9"/>
  <c r="C4676" i="9"/>
  <c r="C3458" i="9"/>
  <c r="C2346" i="9"/>
  <c r="B3807" i="9"/>
  <c r="C2076" i="9"/>
  <c r="C1626" i="9"/>
  <c r="C345" i="9"/>
  <c r="C1896" i="9"/>
  <c r="B4242" i="9"/>
  <c r="B3285" i="9"/>
  <c r="B410" i="9"/>
  <c r="C1986" i="9"/>
  <c r="C4415" i="9"/>
  <c r="B4068" i="9"/>
  <c r="B3372" i="9"/>
  <c r="C816" i="9"/>
  <c r="C2924" i="9"/>
  <c r="B282" i="9"/>
  <c r="C3371" i="9"/>
  <c r="C3197" i="9"/>
  <c r="B2665" i="9"/>
  <c r="C2166" i="9"/>
  <c r="C4328" i="9"/>
  <c r="C2344" i="9"/>
  <c r="C2742" i="9"/>
  <c r="B24" i="9"/>
  <c r="B10" i="2"/>
  <c r="H343" i="9" a="1"/>
  <c r="G152" i="9"/>
  <c r="F4154" i="9"/>
  <c r="G24" i="9"/>
  <c r="F217" i="9"/>
  <c r="F3980" i="9"/>
  <c r="G3283" i="9"/>
  <c r="G635" i="9"/>
  <c r="G1085" i="9"/>
  <c r="H2896" i="9" a="1"/>
  <c r="G725" i="9"/>
  <c r="F4067" i="9"/>
  <c r="H3108" i="9" a="1"/>
  <c r="F2768" i="9"/>
  <c r="H3282" i="9" a="1"/>
  <c r="G4153" i="9"/>
  <c r="H279" i="9" a="1"/>
  <c r="G2611" i="9"/>
  <c r="F2690" i="9"/>
  <c r="F4675" i="9"/>
  <c r="H472" i="9" a="1"/>
  <c r="G2075" i="9"/>
  <c r="H2636" i="9" a="1"/>
  <c r="G3544" i="9"/>
  <c r="F4589" i="9"/>
  <c r="H407" i="9" a="1"/>
  <c r="G2663" i="9"/>
  <c r="F4328" i="9"/>
  <c r="H2610" i="9" a="1"/>
  <c r="G815" i="9"/>
  <c r="H2948" i="9" a="1"/>
  <c r="G3631" i="9"/>
  <c r="G4414" i="9"/>
  <c r="H23" i="9" a="1"/>
  <c r="G2715" i="9"/>
  <c r="F3632" i="9"/>
  <c r="H3369" i="9" a="1"/>
  <c r="H2792" i="9" a="1"/>
  <c r="G3196" i="9"/>
  <c r="F2846" i="9"/>
  <c r="F153" i="9"/>
  <c r="F4241" i="9"/>
  <c r="F3284" i="9"/>
  <c r="H3456" i="9" a="1"/>
  <c r="H4065" i="9" a="1"/>
  <c r="G2533" i="9"/>
  <c r="G2637" i="9"/>
  <c r="G2741" i="9"/>
  <c r="H3804" i="9" a="1"/>
  <c r="G1715" i="9"/>
  <c r="G280" i="9"/>
  <c r="H2688" i="9" a="1"/>
  <c r="G88" i="9"/>
  <c r="F4415" i="9"/>
  <c r="F3197" i="9"/>
  <c r="H4674" i="9" a="1"/>
  <c r="F2716" i="9"/>
  <c r="G4327" i="9"/>
  <c r="G2165" i="9"/>
  <c r="H2558" i="9" a="1"/>
  <c r="F23" i="9"/>
  <c r="G3022" i="9"/>
  <c r="G2255" i="9"/>
  <c r="F2951" i="9"/>
  <c r="H2766" i="9" a="1"/>
  <c r="G3109" i="9"/>
  <c r="G2845" i="9"/>
  <c r="H87" i="9" a="1"/>
  <c r="G1985" i="9"/>
  <c r="F2560" i="9"/>
  <c r="H3891" i="9" a="1"/>
  <c r="F2534" i="9"/>
  <c r="G2559" i="9"/>
  <c r="H4239" i="9" a="1"/>
  <c r="H2870" i="9" a="1"/>
  <c r="G995" i="9"/>
  <c r="F474" i="9"/>
  <c r="F3545" i="9"/>
  <c r="F3371" i="9"/>
  <c r="H2454" i="9" a="1"/>
  <c r="G545" i="9"/>
  <c r="G4240" i="9"/>
  <c r="G4588" i="9"/>
  <c r="H2740" i="9" a="1"/>
  <c r="F545" i="9"/>
  <c r="G1175" i="9"/>
  <c r="H215" i="9" a="1"/>
  <c r="G4763" i="9"/>
  <c r="G2897" i="9"/>
  <c r="F2612" i="9"/>
  <c r="H2975" i="9" a="1"/>
  <c r="F2586" i="9"/>
  <c r="F3719" i="9"/>
  <c r="F2742" i="9"/>
  <c r="G3979" i="9"/>
  <c r="H544" i="9" a="1"/>
  <c r="H3630" i="9" a="1"/>
  <c r="G1895" i="9"/>
  <c r="G2871" i="9"/>
  <c r="F2794" i="9"/>
  <c r="H2480" i="9" a="1"/>
  <c r="G408" i="9"/>
  <c r="G2922" i="9"/>
  <c r="F2664" i="9"/>
  <c r="G2923" i="9"/>
  <c r="G1805" i="9"/>
  <c r="F281" i="9"/>
  <c r="H3717" i="9" a="1"/>
  <c r="H4152" i="9" a="1"/>
  <c r="F3806" i="9"/>
  <c r="H4500" i="9" a="1"/>
  <c r="F3458" i="9"/>
  <c r="H3978" i="9" a="1"/>
  <c r="G1625" i="9"/>
  <c r="H3021" i="9" a="1"/>
  <c r="G344" i="9"/>
  <c r="F2638" i="9"/>
  <c r="F89" i="9"/>
  <c r="G4066" i="9"/>
  <c r="G2346" i="9"/>
  <c r="G2585" i="9"/>
  <c r="F2482" i="9"/>
  <c r="H2584" i="9" a="1"/>
  <c r="G4675" i="9"/>
  <c r="F2978" i="9"/>
  <c r="G2254" i="9"/>
  <c r="G905" i="9"/>
  <c r="H2506" i="9" a="1"/>
  <c r="G4501" i="9"/>
  <c r="H4762" i="9" a="1"/>
  <c r="H3543" i="9" a="1"/>
  <c r="F345" i="9"/>
  <c r="H2818" i="9" a="1"/>
  <c r="F2364" i="9"/>
  <c r="F3023" i="9"/>
  <c r="G2481" i="9"/>
  <c r="F4502" i="9"/>
  <c r="G2793" i="9"/>
  <c r="F2820" i="9"/>
  <c r="F4763" i="9"/>
  <c r="H2895" i="9" a="1"/>
  <c r="G473" i="9"/>
  <c r="G1535" i="9"/>
  <c r="H2844" i="9" a="1"/>
  <c r="F3893" i="9"/>
  <c r="G2507" i="9"/>
  <c r="F2456" i="9"/>
  <c r="G2689" i="9"/>
  <c r="F2922" i="9"/>
  <c r="F2898" i="9"/>
  <c r="H4587" i="9" a="1"/>
  <c r="G2345" i="9"/>
  <c r="G2455" i="9"/>
  <c r="H151" i="9" a="1"/>
  <c r="G1445" i="9"/>
  <c r="H4326" i="9" a="1"/>
  <c r="G3457" i="9"/>
  <c r="F409" i="9"/>
  <c r="G1265" i="9"/>
  <c r="H4413" i="9" a="1"/>
  <c r="G2819" i="9"/>
  <c r="G2253" i="9"/>
  <c r="G2344" i="9"/>
  <c r="F2923" i="9"/>
  <c r="F2872" i="9"/>
  <c r="G216" i="9"/>
  <c r="F3110" i="9"/>
  <c r="F2508" i="9"/>
  <c r="H2714" i="9" a="1"/>
  <c r="G2767" i="9"/>
  <c r="G3370" i="9"/>
  <c r="G3805" i="9"/>
  <c r="H3195" i="9" a="1"/>
  <c r="H2662" i="9" a="1"/>
  <c r="H2532" i="9" a="1"/>
  <c r="G3892" i="9"/>
  <c r="G1355" i="9"/>
  <c r="G3718" i="9"/>
  <c r="H3369" i="9" l="1"/>
  <c r="H2610" i="9"/>
  <c r="H472" i="9"/>
  <c r="H4587" i="9"/>
  <c r="H4239" i="9"/>
  <c r="H2792" i="9"/>
  <c r="H3021" i="9"/>
  <c r="H23" i="9"/>
  <c r="H407" i="9"/>
  <c r="H279" i="9"/>
  <c r="H3978" i="9"/>
  <c r="H3891" i="9"/>
  <c r="H87" i="9"/>
  <c r="H3282" i="9"/>
  <c r="H2532" i="9"/>
  <c r="H2818" i="9"/>
  <c r="H4500" i="9"/>
  <c r="H2948" i="9"/>
  <c r="H2636" i="9"/>
  <c r="H3108" i="9"/>
  <c r="H2688" i="9"/>
  <c r="H2662" i="9"/>
  <c r="H4065" i="9"/>
  <c r="H3456" i="9"/>
  <c r="H3543" i="9"/>
  <c r="H4152" i="9"/>
  <c r="H3630" i="9"/>
  <c r="H2844" i="9"/>
  <c r="H4762" i="9"/>
  <c r="H3717" i="9"/>
  <c r="H544" i="9"/>
  <c r="H2766" i="9"/>
  <c r="H2896" i="9"/>
  <c r="H3195" i="9"/>
  <c r="H2454" i="9"/>
  <c r="H2740" i="9"/>
  <c r="H4413" i="9"/>
  <c r="H2870" i="9"/>
  <c r="H2506" i="9"/>
  <c r="H2975" i="9"/>
  <c r="H2558" i="9"/>
  <c r="H3804" i="9"/>
  <c r="H4326" i="9"/>
  <c r="H2895" i="9"/>
  <c r="H2584" i="9"/>
  <c r="H2480" i="9"/>
  <c r="H215" i="9"/>
  <c r="H4674" i="9"/>
  <c r="H343" i="9"/>
  <c r="H2714" i="9"/>
  <c r="H151" i="9"/>
  <c r="C2077" i="9"/>
  <c r="C3894" i="9"/>
  <c r="C3198" i="9"/>
  <c r="C4155" i="9"/>
  <c r="C3720" i="9"/>
  <c r="C4416" i="9"/>
  <c r="B2562" i="9"/>
  <c r="C1897" i="9"/>
  <c r="B155" i="9"/>
  <c r="B91" i="9"/>
  <c r="B3547" i="9"/>
  <c r="B4243" i="9"/>
  <c r="C3981" i="9"/>
  <c r="B219" i="9"/>
  <c r="C997" i="9"/>
  <c r="C2257" i="9"/>
  <c r="B4156" i="9"/>
  <c r="B3373" i="9"/>
  <c r="C2639" i="9"/>
  <c r="C2976" i="9"/>
  <c r="B2692" i="9"/>
  <c r="C2951" i="9"/>
  <c r="C4503" i="9"/>
  <c r="B4330" i="9"/>
  <c r="C4764" i="9"/>
  <c r="C1627" i="9"/>
  <c r="B2900" i="9"/>
  <c r="B2536" i="9"/>
  <c r="C2535" i="9"/>
  <c r="C1807" i="9"/>
  <c r="B2770" i="9"/>
  <c r="C282" i="9"/>
  <c r="C2795" i="9"/>
  <c r="B2977" i="9"/>
  <c r="C2743" i="9"/>
  <c r="C2925" i="9"/>
  <c r="B3199" i="9"/>
  <c r="B4591" i="9"/>
  <c r="B2484" i="9"/>
  <c r="B2458" i="9"/>
  <c r="B4678" i="9"/>
  <c r="B2588" i="9"/>
  <c r="C2717" i="9"/>
  <c r="C2665" i="9"/>
  <c r="C4068" i="9"/>
  <c r="C727" i="9"/>
  <c r="C2587" i="9"/>
  <c r="C2561" i="9"/>
  <c r="C2457" i="9"/>
  <c r="C2483" i="9"/>
  <c r="B2926" i="9"/>
  <c r="C1177" i="9"/>
  <c r="B2874" i="9"/>
  <c r="C4590" i="9"/>
  <c r="B4765" i="9"/>
  <c r="C4329" i="9"/>
  <c r="C154" i="9"/>
  <c r="C90" i="9"/>
  <c r="B3982" i="9"/>
  <c r="B2614" i="9"/>
  <c r="C547" i="9"/>
  <c r="C637" i="9"/>
  <c r="C2509" i="9"/>
  <c r="B4069" i="9"/>
  <c r="B2366" i="9"/>
  <c r="B547" i="9"/>
  <c r="C1447" i="9"/>
  <c r="B3895" i="9"/>
  <c r="B2796" i="9"/>
  <c r="B2510" i="9"/>
  <c r="C3807" i="9"/>
  <c r="C410" i="9"/>
  <c r="C4677" i="9"/>
  <c r="C4242" i="9"/>
  <c r="C907" i="9"/>
  <c r="C346" i="9"/>
  <c r="C3285" i="9"/>
  <c r="C1987" i="9"/>
  <c r="B2718" i="9"/>
  <c r="B3460" i="9"/>
  <c r="B347" i="9"/>
  <c r="C817" i="9"/>
  <c r="C2613" i="9"/>
  <c r="B411" i="9"/>
  <c r="B3634" i="9"/>
  <c r="C218" i="9"/>
  <c r="C3372" i="9"/>
  <c r="C2873" i="9"/>
  <c r="B2640" i="9"/>
  <c r="C2691" i="9"/>
  <c r="B25" i="9"/>
  <c r="C3546" i="9"/>
  <c r="C1087" i="9"/>
  <c r="C1267" i="9"/>
  <c r="B2744" i="9"/>
  <c r="B2822" i="9"/>
  <c r="C3459" i="9"/>
  <c r="B475" i="9"/>
  <c r="C3024" i="9"/>
  <c r="C3111" i="9"/>
  <c r="C2977" i="9"/>
  <c r="C2899" i="9"/>
  <c r="B4417" i="9"/>
  <c r="C3633" i="9"/>
  <c r="B283" i="9"/>
  <c r="B3808" i="9"/>
  <c r="B2666" i="9"/>
  <c r="C1717" i="9"/>
  <c r="B2848" i="9"/>
  <c r="B3721" i="9"/>
  <c r="C2769" i="9"/>
  <c r="C2167" i="9"/>
  <c r="C1357" i="9"/>
  <c r="C2821" i="9"/>
  <c r="B3286" i="9"/>
  <c r="B2952" i="9"/>
  <c r="C2847" i="9"/>
  <c r="C474" i="9"/>
  <c r="B4504" i="9"/>
  <c r="C2347" i="9"/>
  <c r="C1537" i="9"/>
  <c r="C26" i="9"/>
  <c r="B2976" i="9"/>
  <c r="B3025" i="9"/>
  <c r="B3112" i="9"/>
  <c r="B11" i="2"/>
  <c r="H4327" i="9" a="1"/>
  <c r="G2950" i="9"/>
  <c r="F2743" i="9"/>
  <c r="F475" i="9"/>
  <c r="H4240" i="9" a="1"/>
  <c r="F2847" i="9"/>
  <c r="H2481" i="9" a="1"/>
  <c r="G4154" i="9"/>
  <c r="H3022" i="9" a="1"/>
  <c r="G2456" i="9"/>
  <c r="H3283" i="9" a="1"/>
  <c r="G89" i="9"/>
  <c r="H3457" i="9" a="1"/>
  <c r="G2508" i="9"/>
  <c r="H3631" i="9" a="1"/>
  <c r="F2977" i="9"/>
  <c r="H2689" i="9" a="1"/>
  <c r="F2950" i="9"/>
  <c r="F346" i="9"/>
  <c r="F2535" i="9"/>
  <c r="G2794" i="9"/>
  <c r="F2976" i="9"/>
  <c r="G2768" i="9"/>
  <c r="F2561" i="9"/>
  <c r="F4503" i="9"/>
  <c r="G2846" i="9"/>
  <c r="G2534" i="9"/>
  <c r="H24" i="9" a="1"/>
  <c r="H2346" i="9" a="1"/>
  <c r="H2793" i="9" a="1"/>
  <c r="F3981" i="9"/>
  <c r="G4589" i="9"/>
  <c r="F4242" i="9"/>
  <c r="G153" i="9"/>
  <c r="F3111" i="9"/>
  <c r="H344" i="9" a="1"/>
  <c r="G281" i="9"/>
  <c r="F282" i="9"/>
  <c r="G474" i="9"/>
  <c r="H4501" i="9" a="1"/>
  <c r="H2663" i="9" a="1"/>
  <c r="H3718" i="9" a="1"/>
  <c r="G3806" i="9"/>
  <c r="G1266" i="9"/>
  <c r="G1086" i="9"/>
  <c r="F3720" i="9"/>
  <c r="H4066" i="9" a="1"/>
  <c r="F2639" i="9"/>
  <c r="H280" i="9" a="1"/>
  <c r="G2742" i="9"/>
  <c r="H4763" i="9" a="1"/>
  <c r="F546" i="9"/>
  <c r="H2767" i="9" a="1"/>
  <c r="F2717" i="9"/>
  <c r="H2741" i="9" a="1"/>
  <c r="H3805" i="9" a="1"/>
  <c r="H3544" i="9" a="1"/>
  <c r="G906" i="9"/>
  <c r="F4329" i="9"/>
  <c r="G2690" i="9"/>
  <c r="G2638" i="9"/>
  <c r="H4153" i="9" a="1"/>
  <c r="F2365" i="9"/>
  <c r="G2586" i="9"/>
  <c r="G217" i="9"/>
  <c r="F3285" i="9"/>
  <c r="F2483" i="9"/>
  <c r="F2925" i="9"/>
  <c r="G4764" i="9"/>
  <c r="H2922" i="9" a="1"/>
  <c r="H3196" i="9" a="1"/>
  <c r="G4328" i="9"/>
  <c r="G2820" i="9"/>
  <c r="F2769" i="9"/>
  <c r="G546" i="9"/>
  <c r="H3892" i="9" a="1"/>
  <c r="F2949" i="9"/>
  <c r="H2923" i="9" a="1"/>
  <c r="G636" i="9"/>
  <c r="F4155" i="9"/>
  <c r="F410" i="9"/>
  <c r="H152" i="9" a="1"/>
  <c r="G816" i="9"/>
  <c r="G3632" i="9"/>
  <c r="F3894" i="9"/>
  <c r="H4675" i="9" a="1"/>
  <c r="F2899" i="9"/>
  <c r="H3370" i="9" a="1"/>
  <c r="G2560" i="9"/>
  <c r="G3458" i="9"/>
  <c r="F2873" i="9"/>
  <c r="G2664" i="9"/>
  <c r="G4502" i="9"/>
  <c r="G3719" i="9"/>
  <c r="G4067" i="9"/>
  <c r="G2347" i="9"/>
  <c r="F90" i="9"/>
  <c r="G3284" i="9"/>
  <c r="H2585" i="9" a="1"/>
  <c r="F4765" i="9"/>
  <c r="H408" i="9" a="1"/>
  <c r="F4677" i="9"/>
  <c r="G2977" i="9"/>
  <c r="F2457" i="9"/>
  <c r="G2872" i="9"/>
  <c r="F2691" i="9"/>
  <c r="H2533" i="9" a="1"/>
  <c r="G2482" i="9"/>
  <c r="F2795" i="9"/>
  <c r="H2559" i="9" a="1"/>
  <c r="F4068" i="9"/>
  <c r="G345" i="9"/>
  <c r="H2871" i="9" a="1"/>
  <c r="G3980" i="9"/>
  <c r="F3459" i="9"/>
  <c r="G1176" i="9"/>
  <c r="H2715" i="9" a="1"/>
  <c r="H4414" i="9" a="1"/>
  <c r="F2665" i="9"/>
  <c r="H2345" i="9" a="1"/>
  <c r="F3024" i="9"/>
  <c r="H473" i="9" a="1"/>
  <c r="G25" i="9"/>
  <c r="G2898" i="9"/>
  <c r="H3979" i="9" a="1"/>
  <c r="G2924" i="9"/>
  <c r="F3372" i="9"/>
  <c r="G726" i="9"/>
  <c r="H2637" i="9" a="1"/>
  <c r="G2612" i="9"/>
  <c r="G1446" i="9"/>
  <c r="F3546" i="9"/>
  <c r="F4416" i="9"/>
  <c r="H2845" i="9" a="1"/>
  <c r="G1356" i="9"/>
  <c r="G3110" i="9"/>
  <c r="F24" i="9"/>
  <c r="G2166" i="9"/>
  <c r="G1896" i="9"/>
  <c r="H2819" i="9" a="1"/>
  <c r="G1716" i="9"/>
  <c r="H2611" i="9" a="1"/>
  <c r="G2716" i="9"/>
  <c r="H2507" i="9" a="1"/>
  <c r="G996" i="9"/>
  <c r="F3198" i="9"/>
  <c r="H4588" i="9" a="1"/>
  <c r="G3545" i="9"/>
  <c r="G2976" i="9"/>
  <c r="G2256" i="9"/>
  <c r="G2949" i="9"/>
  <c r="G3023" i="9"/>
  <c r="G1806" i="9"/>
  <c r="H216" i="9" a="1"/>
  <c r="G3893" i="9"/>
  <c r="G1626" i="9"/>
  <c r="G1986" i="9"/>
  <c r="F3807" i="9"/>
  <c r="H2897" i="9" a="1"/>
  <c r="F2587" i="9"/>
  <c r="F218" i="9"/>
  <c r="G4241" i="9"/>
  <c r="F3633" i="9"/>
  <c r="G2076" i="9"/>
  <c r="G409" i="9"/>
  <c r="G3371" i="9"/>
  <c r="F2509" i="9"/>
  <c r="G4676" i="9"/>
  <c r="F154" i="9"/>
  <c r="F2821" i="9"/>
  <c r="H3109" i="9" a="1"/>
  <c r="H2455" i="9" a="1"/>
  <c r="H2344" i="9" a="1"/>
  <c r="G1536" i="9"/>
  <c r="G3197" i="9"/>
  <c r="G4415" i="9"/>
  <c r="H545" i="9" a="1"/>
  <c r="F4590" i="9"/>
  <c r="H88" i="9" a="1"/>
  <c r="F2613" i="9"/>
  <c r="H2922" i="9" l="1"/>
  <c r="H2871" i="9"/>
  <c r="H2897" i="9"/>
  <c r="H408" i="9"/>
  <c r="H3370" i="9"/>
  <c r="H3544" i="9"/>
  <c r="H2689" i="9"/>
  <c r="H2663" i="9"/>
  <c r="H2345" i="9"/>
  <c r="H2585" i="9"/>
  <c r="H4675" i="9"/>
  <c r="H3805" i="9"/>
  <c r="H3631" i="9"/>
  <c r="H88" i="9"/>
  <c r="H344" i="9"/>
  <c r="H2793" i="9"/>
  <c r="H2741" i="9"/>
  <c r="H3457" i="9"/>
  <c r="H3979" i="9"/>
  <c r="H2344" i="9"/>
  <c r="H4153" i="9"/>
  <c r="H216" i="9"/>
  <c r="H152" i="9"/>
  <c r="H2767" i="9"/>
  <c r="H3283" i="9"/>
  <c r="H4501" i="9"/>
  <c r="H4414" i="9"/>
  <c r="H2559" i="9"/>
  <c r="H4763" i="9"/>
  <c r="H3022" i="9"/>
  <c r="H2819" i="9"/>
  <c r="H2715" i="9"/>
  <c r="H2346" i="9"/>
  <c r="H2923" i="9"/>
  <c r="H280" i="9"/>
  <c r="H2481" i="9"/>
  <c r="H545" i="9"/>
  <c r="H2455" i="9"/>
  <c r="H4588" i="9"/>
  <c r="H2845" i="9"/>
  <c r="H3892" i="9"/>
  <c r="H4066" i="9"/>
  <c r="H4240" i="9"/>
  <c r="H24" i="9"/>
  <c r="H2507" i="9"/>
  <c r="H4327" i="9"/>
  <c r="H473" i="9"/>
  <c r="H3109" i="9"/>
  <c r="H2533" i="9"/>
  <c r="H2611" i="9"/>
  <c r="H2637" i="9"/>
  <c r="H3196" i="9"/>
  <c r="H3718" i="9"/>
  <c r="C2900" i="9"/>
  <c r="B3548" i="9"/>
  <c r="B3026" i="9"/>
  <c r="B3113" i="9"/>
  <c r="C2258" i="9"/>
  <c r="B3374" i="9"/>
  <c r="C908" i="9"/>
  <c r="C4330" i="9"/>
  <c r="C728" i="9"/>
  <c r="B2459" i="9"/>
  <c r="B2485" i="9"/>
  <c r="B2563" i="9"/>
  <c r="C27" i="9"/>
  <c r="B3896" i="9"/>
  <c r="C2926" i="9"/>
  <c r="C3286" i="9"/>
  <c r="C1628" i="9"/>
  <c r="C2874" i="9"/>
  <c r="C1448" i="9"/>
  <c r="B2849" i="9"/>
  <c r="C475" i="9"/>
  <c r="B3983" i="9"/>
  <c r="B2953" i="9"/>
  <c r="C2744" i="9"/>
  <c r="C2978" i="9"/>
  <c r="B3461" i="9"/>
  <c r="B284" i="9"/>
  <c r="B156" i="9"/>
  <c r="B92" i="9"/>
  <c r="C4504" i="9"/>
  <c r="C3982" i="9"/>
  <c r="C3721" i="9"/>
  <c r="B476" i="9"/>
  <c r="B4157" i="9"/>
  <c r="B4070" i="9"/>
  <c r="C818" i="9"/>
  <c r="B4679" i="9"/>
  <c r="C1898" i="9"/>
  <c r="C1718" i="9"/>
  <c r="B220" i="9"/>
  <c r="C3808" i="9"/>
  <c r="B2615" i="9"/>
  <c r="C2168" i="9"/>
  <c r="C1808" i="9"/>
  <c r="B2771" i="9"/>
  <c r="C2510" i="9"/>
  <c r="B26" i="9"/>
  <c r="C3460" i="9"/>
  <c r="C2640" i="9"/>
  <c r="B2745" i="9"/>
  <c r="C998" i="9"/>
  <c r="C3895" i="9"/>
  <c r="C1538" i="9"/>
  <c r="C2536" i="9"/>
  <c r="C4678" i="9"/>
  <c r="C2484" i="9"/>
  <c r="C2458" i="9"/>
  <c r="C4156" i="9"/>
  <c r="C2822" i="9"/>
  <c r="C2562" i="9"/>
  <c r="B2719" i="9"/>
  <c r="B4244" i="9"/>
  <c r="C4069" i="9"/>
  <c r="B3200" i="9"/>
  <c r="C3199" i="9"/>
  <c r="B3287" i="9"/>
  <c r="B4418" i="9"/>
  <c r="C1988" i="9"/>
  <c r="C4243" i="9"/>
  <c r="B4592" i="9"/>
  <c r="C2952" i="9"/>
  <c r="C347" i="9"/>
  <c r="C2348" i="9"/>
  <c r="B4331" i="9"/>
  <c r="B2589" i="9"/>
  <c r="C2796" i="9"/>
  <c r="C283" i="9"/>
  <c r="C2848" i="9"/>
  <c r="B2537" i="9"/>
  <c r="B2901" i="9"/>
  <c r="C4765" i="9"/>
  <c r="C2770" i="9"/>
  <c r="C3634" i="9"/>
  <c r="C411" i="9"/>
  <c r="B2979" i="9"/>
  <c r="B2693" i="9"/>
  <c r="C3112" i="9"/>
  <c r="C3025" i="9"/>
  <c r="B4505" i="9"/>
  <c r="C1358" i="9"/>
  <c r="C2718" i="9"/>
  <c r="C2078" i="9"/>
  <c r="C155" i="9"/>
  <c r="C91" i="9"/>
  <c r="B4766" i="9"/>
  <c r="B548" i="9"/>
  <c r="C219" i="9"/>
  <c r="B3809" i="9"/>
  <c r="B412" i="9"/>
  <c r="C548" i="9"/>
  <c r="C638" i="9"/>
  <c r="C2588" i="9"/>
  <c r="C2692" i="9"/>
  <c r="C2666" i="9"/>
  <c r="B2875" i="9"/>
  <c r="B348" i="9"/>
  <c r="C3547" i="9"/>
  <c r="C1178" i="9"/>
  <c r="B2667" i="9"/>
  <c r="B3722" i="9"/>
  <c r="C3373" i="9"/>
  <c r="B2823" i="9"/>
  <c r="B2367" i="9"/>
  <c r="B2641" i="9"/>
  <c r="C4417" i="9"/>
  <c r="C1268" i="9"/>
  <c r="C2614" i="9"/>
  <c r="B2511" i="9"/>
  <c r="B2797" i="9"/>
  <c r="B2927" i="9"/>
  <c r="C4591" i="9"/>
  <c r="C1088" i="9"/>
  <c r="B3635" i="9"/>
  <c r="B12" i="2"/>
  <c r="F3460" i="9"/>
  <c r="F3112" i="9"/>
  <c r="G4503" i="9"/>
  <c r="G90" i="9"/>
  <c r="F2614" i="9"/>
  <c r="G2821" i="9"/>
  <c r="F476" i="9"/>
  <c r="G817" i="9"/>
  <c r="H3980" i="9" a="1"/>
  <c r="G4329" i="9"/>
  <c r="H3371" i="9" a="1"/>
  <c r="G2509" i="9"/>
  <c r="G2167" i="9"/>
  <c r="H2534" i="9" a="1"/>
  <c r="G1807" i="9"/>
  <c r="H2794" i="9" a="1"/>
  <c r="F3808" i="9"/>
  <c r="G2925" i="9"/>
  <c r="H2898" i="9" a="1"/>
  <c r="H2586" i="9" a="1"/>
  <c r="G2613" i="9"/>
  <c r="G2743" i="9"/>
  <c r="G4765" i="9"/>
  <c r="G154" i="9"/>
  <c r="G4677" i="9"/>
  <c r="H2612" i="9" a="1"/>
  <c r="H4154" i="9" a="1"/>
  <c r="H153" i="9" a="1"/>
  <c r="G1447" i="9"/>
  <c r="F25" i="9"/>
  <c r="F3721" i="9"/>
  <c r="H89" i="9" a="1"/>
  <c r="G4416" i="9"/>
  <c r="F2484" i="9"/>
  <c r="G907" i="9"/>
  <c r="F3634" i="9"/>
  <c r="F4243" i="9"/>
  <c r="G2873" i="9"/>
  <c r="F3547" i="9"/>
  <c r="H3197" i="9" a="1"/>
  <c r="F3286" i="9"/>
  <c r="G1897" i="9"/>
  <c r="H4241" i="9" a="1"/>
  <c r="H2347" i="9" a="1"/>
  <c r="G997" i="9"/>
  <c r="G3459" i="9"/>
  <c r="G4155" i="9"/>
  <c r="G3807" i="9"/>
  <c r="H345" i="9" a="1"/>
  <c r="F4504" i="9"/>
  <c r="H546" i="9" a="1"/>
  <c r="F2796" i="9"/>
  <c r="G637" i="9"/>
  <c r="H2846" i="9" a="1"/>
  <c r="G2483" i="9"/>
  <c r="H281" i="9" a="1"/>
  <c r="G2847" i="9"/>
  <c r="F2562" i="9"/>
  <c r="H2690" i="9" a="1"/>
  <c r="F91" i="9"/>
  <c r="G3111" i="9"/>
  <c r="G1087" i="9"/>
  <c r="G727" i="9"/>
  <c r="F3025" i="9"/>
  <c r="G410" i="9"/>
  <c r="H3023" i="9" a="1"/>
  <c r="H4067" i="9" a="1"/>
  <c r="G3546" i="9"/>
  <c r="G2457" i="9"/>
  <c r="H2482" i="9" a="1"/>
  <c r="G2951" i="9"/>
  <c r="F4330" i="9"/>
  <c r="G3894" i="9"/>
  <c r="G346" i="9"/>
  <c r="H2638" i="9" a="1"/>
  <c r="G3372" i="9"/>
  <c r="F2666" i="9"/>
  <c r="H2924" i="9" a="1"/>
  <c r="F2588" i="9"/>
  <c r="G3024" i="9"/>
  <c r="G2561" i="9"/>
  <c r="H3545" i="9" a="1"/>
  <c r="G218" i="9"/>
  <c r="G1177" i="9"/>
  <c r="H2820" i="9" a="1"/>
  <c r="G4590" i="9"/>
  <c r="G1267" i="9"/>
  <c r="H4589" i="9" a="1"/>
  <c r="F2770" i="9"/>
  <c r="H3806" i="9" a="1"/>
  <c r="H25" i="9" a="1"/>
  <c r="H2560" i="9" a="1"/>
  <c r="G2899" i="9"/>
  <c r="G282" i="9"/>
  <c r="H4764" i="9" a="1"/>
  <c r="H3110" i="9" a="1"/>
  <c r="F2536" i="9"/>
  <c r="G4068" i="9"/>
  <c r="G2978" i="9"/>
  <c r="F4417" i="9"/>
  <c r="H3632" i="9" a="1"/>
  <c r="F2900" i="9"/>
  <c r="H4328" i="9" a="1"/>
  <c r="H2664" i="9" a="1"/>
  <c r="G26" i="9"/>
  <c r="H3284" i="9" a="1"/>
  <c r="F2718" i="9"/>
  <c r="H2768" i="9" a="1"/>
  <c r="F3895" i="9"/>
  <c r="F2510" i="9"/>
  <c r="G1357" i="9"/>
  <c r="F2952" i="9"/>
  <c r="H3458" i="9" a="1"/>
  <c r="G2795" i="9"/>
  <c r="F3373" i="9"/>
  <c r="G2535" i="9"/>
  <c r="G2665" i="9"/>
  <c r="G4242" i="9"/>
  <c r="H4676" i="9" a="1"/>
  <c r="H474" i="9" a="1"/>
  <c r="F2640" i="9"/>
  <c r="G3720" i="9"/>
  <c r="G1627" i="9"/>
  <c r="F2458" i="9"/>
  <c r="G475" i="9"/>
  <c r="G1537" i="9"/>
  <c r="H409" i="9" a="1"/>
  <c r="F2848" i="9"/>
  <c r="F283" i="9"/>
  <c r="F155" i="9"/>
  <c r="G2348" i="9"/>
  <c r="F4591" i="9"/>
  <c r="F4156" i="9"/>
  <c r="G2587" i="9"/>
  <c r="F2366" i="9"/>
  <c r="H3893" i="9" a="1"/>
  <c r="F547" i="9"/>
  <c r="G3198" i="9"/>
  <c r="H2508" i="9" a="1"/>
  <c r="F219" i="9"/>
  <c r="F2874" i="9"/>
  <c r="H2976" i="9" a="1"/>
  <c r="H2716" i="9" a="1"/>
  <c r="F2744" i="9"/>
  <c r="G2639" i="9"/>
  <c r="F3199" i="9"/>
  <c r="G2717" i="9"/>
  <c r="H2949" i="9" a="1"/>
  <c r="H2872" i="9" a="1"/>
  <c r="F2822" i="9"/>
  <c r="G2691" i="9"/>
  <c r="G2769" i="9"/>
  <c r="F4678" i="9"/>
  <c r="F347" i="9"/>
  <c r="H4502" i="9" a="1"/>
  <c r="H2456" i="9" a="1"/>
  <c r="F3982" i="9"/>
  <c r="G1987" i="9"/>
  <c r="H4415" i="9" a="1"/>
  <c r="G3633" i="9"/>
  <c r="F2692" i="9"/>
  <c r="F2926" i="9"/>
  <c r="G3285" i="9"/>
  <c r="G2257" i="9"/>
  <c r="H2977" i="9" a="1"/>
  <c r="H3719" i="9" a="1"/>
  <c r="G1717" i="9"/>
  <c r="G2077" i="9"/>
  <c r="G547" i="9"/>
  <c r="F4766" i="9"/>
  <c r="H2950" i="9" a="1"/>
  <c r="F2979" i="9"/>
  <c r="F4069" i="9"/>
  <c r="H217" i="9" a="1"/>
  <c r="F411" i="9"/>
  <c r="H2742" i="9" a="1"/>
  <c r="G3981" i="9"/>
  <c r="H2586" i="9" l="1"/>
  <c r="H25" i="9"/>
  <c r="H217" i="9"/>
  <c r="H2690" i="9"/>
  <c r="H2898" i="9"/>
  <c r="H4502" i="9"/>
  <c r="H2950" i="9"/>
  <c r="H153" i="9"/>
  <c r="H3719" i="9"/>
  <c r="H4067" i="9"/>
  <c r="H2768" i="9"/>
  <c r="H281" i="9"/>
  <c r="H2794" i="9"/>
  <c r="H409" i="9"/>
  <c r="H474" i="9"/>
  <c r="H3023" i="9"/>
  <c r="H3284" i="9"/>
  <c r="H2846" i="9"/>
  <c r="H2534" i="9"/>
  <c r="H3806" i="9"/>
  <c r="H2820" i="9"/>
  <c r="H4154" i="9"/>
  <c r="H4676" i="9"/>
  <c r="H3458" i="9"/>
  <c r="H2664" i="9"/>
  <c r="H4328" i="9"/>
  <c r="H546" i="9"/>
  <c r="H3371" i="9"/>
  <c r="H2742" i="9"/>
  <c r="H89" i="9"/>
  <c r="H2924" i="9"/>
  <c r="H2977" i="9"/>
  <c r="H2872" i="9"/>
  <c r="H2612" i="9"/>
  <c r="H2482" i="9"/>
  <c r="H2949" i="9"/>
  <c r="H3632" i="9"/>
  <c r="H345" i="9"/>
  <c r="H3980" i="9"/>
  <c r="H3893" i="9"/>
  <c r="H2716" i="9"/>
  <c r="H3110" i="9"/>
  <c r="H2347" i="9"/>
  <c r="H4415" i="9"/>
  <c r="H2976" i="9"/>
  <c r="H4764" i="9"/>
  <c r="H4241" i="9"/>
  <c r="H4589" i="9"/>
  <c r="H3545" i="9"/>
  <c r="H2638" i="9"/>
  <c r="H2456" i="9"/>
  <c r="H2508" i="9"/>
  <c r="H2560" i="9"/>
  <c r="H3197" i="9"/>
  <c r="C549" i="9"/>
  <c r="C639" i="9"/>
  <c r="B2850" i="9"/>
  <c r="B3375" i="9"/>
  <c r="C2797" i="9"/>
  <c r="B93" i="9"/>
  <c r="B157" i="9"/>
  <c r="C2485" i="9"/>
  <c r="C2459" i="9"/>
  <c r="C3896" i="9"/>
  <c r="C2615" i="9"/>
  <c r="B3897" i="9"/>
  <c r="C220" i="9"/>
  <c r="C3374" i="9"/>
  <c r="B3027" i="9"/>
  <c r="B3114" i="9"/>
  <c r="B2538" i="9"/>
  <c r="C284" i="9"/>
  <c r="B2928" i="9"/>
  <c r="C3983" i="9"/>
  <c r="C3548" i="9"/>
  <c r="C1899" i="9"/>
  <c r="C909" i="9"/>
  <c r="C2953" i="9"/>
  <c r="C4679" i="9"/>
  <c r="C2641" i="9"/>
  <c r="B2368" i="9"/>
  <c r="B2902" i="9"/>
  <c r="C729" i="9"/>
  <c r="B549" i="9"/>
  <c r="C2169" i="9"/>
  <c r="C3200" i="9"/>
  <c r="B4506" i="9"/>
  <c r="C2849" i="9"/>
  <c r="C1089" i="9"/>
  <c r="B27" i="9"/>
  <c r="C1809" i="9"/>
  <c r="B4158" i="9"/>
  <c r="B2460" i="9"/>
  <c r="B2486" i="9"/>
  <c r="B3462" i="9"/>
  <c r="C3722" i="9"/>
  <c r="B2564" i="9"/>
  <c r="B2616" i="9"/>
  <c r="C2979" i="9"/>
  <c r="C4157" i="9"/>
  <c r="C2563" i="9"/>
  <c r="B2642" i="9"/>
  <c r="B3549" i="9"/>
  <c r="B4071" i="9"/>
  <c r="C2901" i="9"/>
  <c r="B3984" i="9"/>
  <c r="C819" i="9"/>
  <c r="C2349" i="9"/>
  <c r="C2927" i="9"/>
  <c r="B2772" i="9"/>
  <c r="C2537" i="9"/>
  <c r="C1989" i="9"/>
  <c r="B4245" i="9"/>
  <c r="C4592" i="9"/>
  <c r="C1719" i="9"/>
  <c r="C2693" i="9"/>
  <c r="B2824" i="9"/>
  <c r="C28" i="9"/>
  <c r="B2954" i="9"/>
  <c r="C2719" i="9"/>
  <c r="B2720" i="9"/>
  <c r="C2667" i="9"/>
  <c r="C348" i="9"/>
  <c r="B4419" i="9"/>
  <c r="B4680" i="9"/>
  <c r="C4505" i="9"/>
  <c r="C3635" i="9"/>
  <c r="C1449" i="9"/>
  <c r="C1629" i="9"/>
  <c r="C4418" i="9"/>
  <c r="C2875" i="9"/>
  <c r="B3723" i="9"/>
  <c r="C3461" i="9"/>
  <c r="C156" i="9"/>
  <c r="C92" i="9"/>
  <c r="B3201" i="9"/>
  <c r="C2771" i="9"/>
  <c r="C1359" i="9"/>
  <c r="C1269" i="9"/>
  <c r="C2745" i="9"/>
  <c r="B477" i="9"/>
  <c r="B4332" i="9"/>
  <c r="C4244" i="9"/>
  <c r="B2798" i="9"/>
  <c r="B4767" i="9"/>
  <c r="B221" i="9"/>
  <c r="C4331" i="9"/>
  <c r="C3287" i="9"/>
  <c r="B2746" i="9"/>
  <c r="B285" i="9"/>
  <c r="B2876" i="9"/>
  <c r="B2590" i="9"/>
  <c r="C1179" i="9"/>
  <c r="B2668" i="9"/>
  <c r="B3810" i="9"/>
  <c r="B413" i="9"/>
  <c r="B4593" i="9"/>
  <c r="C412" i="9"/>
  <c r="C2079" i="9"/>
  <c r="B3288" i="9"/>
  <c r="C2511" i="9"/>
  <c r="C3809" i="9"/>
  <c r="B349" i="9"/>
  <c r="C999" i="9"/>
  <c r="B3636" i="9"/>
  <c r="B2694" i="9"/>
  <c r="C3026" i="9"/>
  <c r="C3113" i="9"/>
  <c r="C476" i="9"/>
  <c r="C2823" i="9"/>
  <c r="C2589" i="9"/>
  <c r="C4766" i="9"/>
  <c r="C2259" i="9"/>
  <c r="C4070" i="9"/>
  <c r="B2980" i="9"/>
  <c r="C1539" i="9"/>
  <c r="B2512" i="9"/>
  <c r="B13" i="2"/>
  <c r="H2769" i="9" a="1"/>
  <c r="G4243" i="9"/>
  <c r="H2348" i="9" a="1"/>
  <c r="G4591" i="9"/>
  <c r="F2719" i="9"/>
  <c r="F4331" i="9"/>
  <c r="H4590" i="9" a="1"/>
  <c r="F477" i="9"/>
  <c r="G219" i="9"/>
  <c r="F2693" i="9"/>
  <c r="G2536" i="9"/>
  <c r="F2641" i="9"/>
  <c r="G2770" i="9"/>
  <c r="H2587" i="9" a="1"/>
  <c r="F2901" i="9"/>
  <c r="H2613" i="9" a="1"/>
  <c r="H90" i="9" a="1"/>
  <c r="F2589" i="9"/>
  <c r="H4765" i="9" a="1"/>
  <c r="G2718" i="9"/>
  <c r="G476" i="9"/>
  <c r="G347" i="9"/>
  <c r="F3809" i="9"/>
  <c r="H3807" i="9" a="1"/>
  <c r="H3720" i="9" a="1"/>
  <c r="H2691" i="9" a="1"/>
  <c r="H3546" i="9" a="1"/>
  <c r="H218" i="9" a="1"/>
  <c r="G4504" i="9"/>
  <c r="G4069" i="9"/>
  <c r="G3634" i="9"/>
  <c r="F2537" i="9"/>
  <c r="H4242" i="9" a="1"/>
  <c r="G2926" i="9"/>
  <c r="F2849" i="9"/>
  <c r="H282" i="9" a="1"/>
  <c r="G2258" i="9"/>
  <c r="F220" i="9"/>
  <c r="F348" i="9"/>
  <c r="H2951" i="9" a="1"/>
  <c r="G3373" i="9"/>
  <c r="G2614" i="9"/>
  <c r="G3721" i="9"/>
  <c r="G2900" i="9"/>
  <c r="H2665" i="9" a="1"/>
  <c r="G3808" i="9"/>
  <c r="H2873" i="9" a="1"/>
  <c r="G818" i="9"/>
  <c r="H2561" i="9" a="1"/>
  <c r="H154" i="9" a="1"/>
  <c r="F3896" i="9"/>
  <c r="H2717" i="9" a="1"/>
  <c r="G3025" i="9"/>
  <c r="G2349" i="9"/>
  <c r="H3198" i="9" a="1"/>
  <c r="G2979" i="9"/>
  <c r="F3722" i="9"/>
  <c r="F2771" i="9"/>
  <c r="G91" i="9"/>
  <c r="F3983" i="9"/>
  <c r="G2796" i="9"/>
  <c r="F548" i="9"/>
  <c r="F4157" i="9"/>
  <c r="H2847" i="9" a="1"/>
  <c r="G3286" i="9"/>
  <c r="F2367" i="9"/>
  <c r="F92" i="9"/>
  <c r="F2745" i="9"/>
  <c r="G4678" i="9"/>
  <c r="F4767" i="9"/>
  <c r="G155" i="9"/>
  <c r="F284" i="9"/>
  <c r="G2168" i="9"/>
  <c r="H26" i="9" a="1"/>
  <c r="F2615" i="9"/>
  <c r="G27" i="9"/>
  <c r="G3460" i="9"/>
  <c r="H346" i="9" a="1"/>
  <c r="F3461" i="9"/>
  <c r="G1988" i="9"/>
  <c r="G2952" i="9"/>
  <c r="F3200" i="9"/>
  <c r="H2743" i="9" a="1"/>
  <c r="F3635" i="9"/>
  <c r="H3372" i="9" a="1"/>
  <c r="F2980" i="9"/>
  <c r="G2822" i="9"/>
  <c r="H3894" i="9" a="1"/>
  <c r="F2797" i="9"/>
  <c r="H2509" i="9" a="1"/>
  <c r="G998" i="9"/>
  <c r="H3285" i="9" a="1"/>
  <c r="G2078" i="9"/>
  <c r="H3024" i="9" a="1"/>
  <c r="G3895" i="9"/>
  <c r="H4416" i="9" a="1"/>
  <c r="H2925" i="9" a="1"/>
  <c r="H2795" i="9" a="1"/>
  <c r="G283" i="9"/>
  <c r="G4766" i="9"/>
  <c r="G2848" i="9"/>
  <c r="G2692" i="9"/>
  <c r="G728" i="9"/>
  <c r="F156" i="9"/>
  <c r="G638" i="9"/>
  <c r="H410" i="9" a="1"/>
  <c r="G1898" i="9"/>
  <c r="H4068" i="9" a="1"/>
  <c r="F412" i="9"/>
  <c r="H4503" i="9" a="1"/>
  <c r="G2874" i="9"/>
  <c r="H547" i="9" a="1"/>
  <c r="G2640" i="9"/>
  <c r="H475" i="9" a="1"/>
  <c r="G3112" i="9"/>
  <c r="G4330" i="9"/>
  <c r="F3374" i="9"/>
  <c r="G1718" i="9"/>
  <c r="F3548" i="9"/>
  <c r="G1448" i="9"/>
  <c r="H2457" i="9" a="1"/>
  <c r="F4505" i="9"/>
  <c r="G1538" i="9"/>
  <c r="F3026" i="9"/>
  <c r="F2459" i="9"/>
  <c r="F2953" i="9"/>
  <c r="F2563" i="9"/>
  <c r="F2823" i="9"/>
  <c r="G2510" i="9"/>
  <c r="G2458" i="9"/>
  <c r="H3459" i="9" a="1"/>
  <c r="F2511" i="9"/>
  <c r="H4329" i="9" a="1"/>
  <c r="G1178" i="9"/>
  <c r="H2535" i="9" a="1"/>
  <c r="G908" i="9"/>
  <c r="G1088" i="9"/>
  <c r="F3287" i="9"/>
  <c r="F2667" i="9"/>
  <c r="G3199" i="9"/>
  <c r="H2639" i="9" a="1"/>
  <c r="G1358" i="9"/>
  <c r="G1808" i="9"/>
  <c r="F4679" i="9"/>
  <c r="H2899" i="9" a="1"/>
  <c r="F4592" i="9"/>
  <c r="G2588" i="9"/>
  <c r="G4417" i="9"/>
  <c r="H2978" i="9" a="1"/>
  <c r="F26" i="9"/>
  <c r="G2562" i="9"/>
  <c r="G1628" i="9"/>
  <c r="F3113" i="9"/>
  <c r="F4244" i="9"/>
  <c r="H4155" i="9" a="1"/>
  <c r="G4156" i="9"/>
  <c r="H2483" i="9" a="1"/>
  <c r="G411" i="9"/>
  <c r="F4418" i="9"/>
  <c r="G2666" i="9"/>
  <c r="H3633" i="9" a="1"/>
  <c r="F4070" i="9"/>
  <c r="G548" i="9"/>
  <c r="H3111" i="9" a="1"/>
  <c r="G1268" i="9"/>
  <c r="H4677" i="9" a="1"/>
  <c r="G3547" i="9"/>
  <c r="G3982" i="9"/>
  <c r="G2484" i="9"/>
  <c r="F2927" i="9"/>
  <c r="H3981" i="9" a="1"/>
  <c r="G2744" i="9"/>
  <c r="H2821" i="9" a="1"/>
  <c r="F2875" i="9"/>
  <c r="F2485" i="9"/>
  <c r="H218" i="9" l="1"/>
  <c r="H2717" i="9"/>
  <c r="H4765" i="9"/>
  <c r="H154" i="9"/>
  <c r="H90" i="9"/>
  <c r="H4677" i="9"/>
  <c r="H2978" i="9"/>
  <c r="H475" i="9"/>
  <c r="H4242" i="9"/>
  <c r="H3024" i="9"/>
  <c r="H3546" i="9"/>
  <c r="H2561" i="9"/>
  <c r="H2613" i="9"/>
  <c r="H547" i="9"/>
  <c r="H2821" i="9"/>
  <c r="H3285" i="9"/>
  <c r="H2691" i="9"/>
  <c r="H2873" i="9"/>
  <c r="H2587" i="9"/>
  <c r="H3111" i="9"/>
  <c r="H2899" i="9"/>
  <c r="H4503" i="9"/>
  <c r="H3459" i="9"/>
  <c r="H2509" i="9"/>
  <c r="H2847" i="9"/>
  <c r="H2665" i="9"/>
  <c r="H4068" i="9"/>
  <c r="H26" i="9"/>
  <c r="H3894" i="9"/>
  <c r="H3720" i="9"/>
  <c r="H3633" i="9"/>
  <c r="H2639" i="9"/>
  <c r="H410" i="9"/>
  <c r="H4416" i="9"/>
  <c r="H3372" i="9"/>
  <c r="H3807" i="9"/>
  <c r="H2951" i="9"/>
  <c r="H4590" i="9"/>
  <c r="H2457" i="9"/>
  <c r="H3981" i="9"/>
  <c r="H2743" i="9"/>
  <c r="H282" i="9"/>
  <c r="H2348" i="9"/>
  <c r="H2483" i="9"/>
  <c r="H2535" i="9"/>
  <c r="H2769" i="9"/>
  <c r="H4155" i="9"/>
  <c r="H4329" i="9"/>
  <c r="H2795" i="9"/>
  <c r="H2925" i="9"/>
  <c r="H346" i="9"/>
  <c r="H3198" i="9"/>
  <c r="C477" i="9"/>
  <c r="C2798" i="9"/>
  <c r="B4507" i="9"/>
  <c r="C1090" i="9"/>
  <c r="C1540" i="9"/>
  <c r="C2746" i="9"/>
  <c r="C2080" i="9"/>
  <c r="B478" i="9"/>
  <c r="C413" i="9"/>
  <c r="B3637" i="9"/>
  <c r="B4594" i="9"/>
  <c r="C4767" i="9"/>
  <c r="C2512" i="9"/>
  <c r="C1630" i="9"/>
  <c r="C3027" i="9"/>
  <c r="C3114" i="9"/>
  <c r="B414" i="9"/>
  <c r="C2170" i="9"/>
  <c r="B3898" i="9"/>
  <c r="B2903" i="9"/>
  <c r="C4419" i="9"/>
  <c r="C4332" i="9"/>
  <c r="C1360" i="9"/>
  <c r="C221" i="9"/>
  <c r="C4593" i="9"/>
  <c r="C2694" i="9"/>
  <c r="B2669" i="9"/>
  <c r="C2980" i="9"/>
  <c r="B3028" i="9"/>
  <c r="B3115" i="9"/>
  <c r="C2642" i="9"/>
  <c r="C730" i="9"/>
  <c r="C4506" i="9"/>
  <c r="C29" i="9"/>
  <c r="C4680" i="9"/>
  <c r="B2799" i="9"/>
  <c r="B4072" i="9"/>
  <c r="B2643" i="9"/>
  <c r="B2513" i="9"/>
  <c r="C1180" i="9"/>
  <c r="B158" i="9"/>
  <c r="B94" i="9"/>
  <c r="C550" i="9"/>
  <c r="C640" i="9"/>
  <c r="C2616" i="9"/>
  <c r="B4420" i="9"/>
  <c r="B2695" i="9"/>
  <c r="B4333" i="9"/>
  <c r="C2954" i="9"/>
  <c r="C2590" i="9"/>
  <c r="B2461" i="9"/>
  <c r="B2487" i="9"/>
  <c r="C2260" i="9"/>
  <c r="B2369" i="9"/>
  <c r="C1000" i="9"/>
  <c r="B2955" i="9"/>
  <c r="C3897" i="9"/>
  <c r="C2850" i="9"/>
  <c r="B4681" i="9"/>
  <c r="C3549" i="9"/>
  <c r="C1720" i="9"/>
  <c r="B4768" i="9"/>
  <c r="B2747" i="9"/>
  <c r="C2928" i="9"/>
  <c r="B2591" i="9"/>
  <c r="C2876" i="9"/>
  <c r="B550" i="9"/>
  <c r="C2668" i="9"/>
  <c r="C349" i="9"/>
  <c r="C3462" i="9"/>
  <c r="C3984" i="9"/>
  <c r="C2824" i="9"/>
  <c r="B286" i="9"/>
  <c r="B2721" i="9"/>
  <c r="B4246" i="9"/>
  <c r="C1990" i="9"/>
  <c r="C285" i="9"/>
  <c r="C2460" i="9"/>
  <c r="C2486" i="9"/>
  <c r="B3463" i="9"/>
  <c r="C4158" i="9"/>
  <c r="C2538" i="9"/>
  <c r="C1270" i="9"/>
  <c r="C2720" i="9"/>
  <c r="B350" i="9"/>
  <c r="B2851" i="9"/>
  <c r="B3724" i="9"/>
  <c r="B3376" i="9"/>
  <c r="C3636" i="9"/>
  <c r="C1450" i="9"/>
  <c r="B2773" i="9"/>
  <c r="B2539" i="9"/>
  <c r="C2350" i="9"/>
  <c r="C2772" i="9"/>
  <c r="B3811" i="9"/>
  <c r="B4159" i="9"/>
  <c r="C4245" i="9"/>
  <c r="C3810" i="9"/>
  <c r="B2565" i="9"/>
  <c r="B2617" i="9"/>
  <c r="C3375" i="9"/>
  <c r="B2825" i="9"/>
  <c r="B3289" i="9"/>
  <c r="C2564" i="9"/>
  <c r="C1900" i="9"/>
  <c r="C820" i="9"/>
  <c r="C3201" i="9"/>
  <c r="C157" i="9"/>
  <c r="C93" i="9"/>
  <c r="C2902" i="9"/>
  <c r="C3723" i="9"/>
  <c r="B2981" i="9"/>
  <c r="C1810" i="9"/>
  <c r="C910" i="9"/>
  <c r="B3550" i="9"/>
  <c r="B28" i="9"/>
  <c r="C3288" i="9"/>
  <c r="B2929" i="9"/>
  <c r="C4071" i="9"/>
  <c r="B3202" i="9"/>
  <c r="B3985" i="9"/>
  <c r="B222" i="9"/>
  <c r="B2877" i="9"/>
  <c r="B14" i="2"/>
  <c r="H347" i="9" a="1"/>
  <c r="F4419" i="9"/>
  <c r="F2368" i="9"/>
  <c r="F2850" i="9"/>
  <c r="F3636" i="9"/>
  <c r="F2668" i="9"/>
  <c r="F413" i="9"/>
  <c r="G2693" i="9"/>
  <c r="H3721" i="9" a="1"/>
  <c r="G2641" i="9"/>
  <c r="H2926" i="9" a="1"/>
  <c r="H476" i="9" a="1"/>
  <c r="F3027" i="9"/>
  <c r="H2796" i="9" a="1"/>
  <c r="F2928" i="9"/>
  <c r="H4156" i="9" a="1"/>
  <c r="F4245" i="9"/>
  <c r="H2614" i="9" a="1"/>
  <c r="G2169" i="9"/>
  <c r="F2798" i="9"/>
  <c r="F2746" i="9"/>
  <c r="F3114" i="9"/>
  <c r="H4678" i="9" a="1"/>
  <c r="G1989" i="9"/>
  <c r="F4768" i="9"/>
  <c r="H4417" i="9" a="1"/>
  <c r="G3635" i="9"/>
  <c r="F2512" i="9"/>
  <c r="G2849" i="9"/>
  <c r="G3200" i="9"/>
  <c r="H2458" i="9" a="1"/>
  <c r="G477" i="9"/>
  <c r="H3112" i="9" a="1"/>
  <c r="G549" i="9"/>
  <c r="H411" i="9" a="1"/>
  <c r="G2901" i="9"/>
  <c r="G2719" i="9"/>
  <c r="H2666" i="9" a="1"/>
  <c r="G3809" i="9"/>
  <c r="F2538" i="9"/>
  <c r="G3896" i="9"/>
  <c r="G3113" i="9"/>
  <c r="G2537" i="9"/>
  <c r="F2564" i="9"/>
  <c r="F3462" i="9"/>
  <c r="F2616" i="9"/>
  <c r="F2981" i="9"/>
  <c r="H2562" i="9" a="1"/>
  <c r="F4506" i="9"/>
  <c r="G2511" i="9"/>
  <c r="H2770" i="9" a="1"/>
  <c r="H2979" i="9" a="1"/>
  <c r="G2797" i="9"/>
  <c r="G3983" i="9"/>
  <c r="H2484" i="9" a="1"/>
  <c r="H4591" i="9" a="1"/>
  <c r="G3548" i="9"/>
  <c r="G1449" i="9"/>
  <c r="H2536" i="9" a="1"/>
  <c r="G3461" i="9"/>
  <c r="H2848" i="9" a="1"/>
  <c r="G1899" i="9"/>
  <c r="F3549" i="9"/>
  <c r="G220" i="9"/>
  <c r="H2692" i="9" a="1"/>
  <c r="G1629" i="9"/>
  <c r="H4330" i="9" a="1"/>
  <c r="F478" i="9"/>
  <c r="F4158" i="9"/>
  <c r="H3808" i="9" a="1"/>
  <c r="G156" i="9"/>
  <c r="F2824" i="9"/>
  <c r="G999" i="9"/>
  <c r="F4332" i="9"/>
  <c r="F2590" i="9"/>
  <c r="G4505" i="9"/>
  <c r="H2718" i="9" a="1"/>
  <c r="G4679" i="9"/>
  <c r="H2349" i="9" a="1"/>
  <c r="F349" i="9"/>
  <c r="H91" i="9" a="1"/>
  <c r="G2350" i="9"/>
  <c r="H4243" i="9" a="1"/>
  <c r="G2259" i="9"/>
  <c r="G1539" i="9"/>
  <c r="G4070" i="9"/>
  <c r="G3026" i="9"/>
  <c r="G284" i="9"/>
  <c r="H2510" i="9" a="1"/>
  <c r="F3984" i="9"/>
  <c r="G2953" i="9"/>
  <c r="H219" i="9" a="1"/>
  <c r="G2980" i="9"/>
  <c r="G1359" i="9"/>
  <c r="G4767" i="9"/>
  <c r="F4593" i="9"/>
  <c r="F3897" i="9"/>
  <c r="F549" i="9"/>
  <c r="H27" i="9" a="1"/>
  <c r="G2563" i="9"/>
  <c r="H3547" i="9" a="1"/>
  <c r="G4331" i="9"/>
  <c r="G412" i="9"/>
  <c r="H3895" i="9" a="1"/>
  <c r="G2771" i="9"/>
  <c r="H3460" i="9" a="1"/>
  <c r="F3810" i="9"/>
  <c r="F285" i="9"/>
  <c r="G1269" i="9"/>
  <c r="F221" i="9"/>
  <c r="F2876" i="9"/>
  <c r="F2720" i="9"/>
  <c r="F3288" i="9"/>
  <c r="F2642" i="9"/>
  <c r="G819" i="9"/>
  <c r="G1719" i="9"/>
  <c r="H3199" i="9" a="1"/>
  <c r="G639" i="9"/>
  <c r="G2745" i="9"/>
  <c r="G4418" i="9"/>
  <c r="G2459" i="9"/>
  <c r="G2875" i="9"/>
  <c r="F3201" i="9"/>
  <c r="H2640" i="9" a="1"/>
  <c r="F2954" i="9"/>
  <c r="H4504" i="9" a="1"/>
  <c r="G28" i="9"/>
  <c r="G348" i="9"/>
  <c r="H2588" i="9" a="1"/>
  <c r="G2079" i="9"/>
  <c r="H2822" i="9" a="1"/>
  <c r="G2615" i="9"/>
  <c r="G4157" i="9"/>
  <c r="H4069" i="9" a="1"/>
  <c r="F2772" i="9"/>
  <c r="G3722" i="9"/>
  <c r="F4680" i="9"/>
  <c r="F3723" i="9"/>
  <c r="H3982" i="9" a="1"/>
  <c r="G909" i="9"/>
  <c r="H548" i="9" a="1"/>
  <c r="F93" i="9"/>
  <c r="H2900" i="9" a="1"/>
  <c r="F4071" i="9"/>
  <c r="G2485" i="9"/>
  <c r="H2874" i="9" a="1"/>
  <c r="G2667" i="9"/>
  <c r="H3373" i="9" a="1"/>
  <c r="G4592" i="9"/>
  <c r="H155" i="9" a="1"/>
  <c r="G1089" i="9"/>
  <c r="F2902" i="9"/>
  <c r="G2823" i="9"/>
  <c r="G1179" i="9"/>
  <c r="G3287" i="9"/>
  <c r="H283" i="9" a="1"/>
  <c r="G2927" i="9"/>
  <c r="G729" i="9"/>
  <c r="F2694" i="9"/>
  <c r="F27" i="9"/>
  <c r="H3025" i="9" a="1"/>
  <c r="G92" i="9"/>
  <c r="H2744" i="9" a="1"/>
  <c r="F3375" i="9"/>
  <c r="H4766" i="9" a="1"/>
  <c r="G1809" i="9"/>
  <c r="G4244" i="9"/>
  <c r="H3634" i="9" a="1"/>
  <c r="F2460" i="9"/>
  <c r="H2952" i="9" a="1"/>
  <c r="F2486" i="9"/>
  <c r="H3286" i="9" a="1"/>
  <c r="G2589" i="9"/>
  <c r="F157" i="9"/>
  <c r="G3374" i="9"/>
  <c r="H2510" i="9" l="1"/>
  <c r="H4330" i="9"/>
  <c r="H2692" i="9"/>
  <c r="H2666" i="9"/>
  <c r="H2614" i="9"/>
  <c r="H3286" i="9"/>
  <c r="H155" i="9"/>
  <c r="H4156" i="9"/>
  <c r="H2952" i="9"/>
  <c r="H3373" i="9"/>
  <c r="H2822" i="9"/>
  <c r="H3460" i="9"/>
  <c r="H4243" i="9"/>
  <c r="H2848" i="9"/>
  <c r="H411" i="9"/>
  <c r="H2796" i="9"/>
  <c r="H3634" i="9"/>
  <c r="H2874" i="9"/>
  <c r="H2588" i="9"/>
  <c r="H3895" i="9"/>
  <c r="H91" i="9"/>
  <c r="H2536" i="9"/>
  <c r="H3112" i="9"/>
  <c r="H476" i="9"/>
  <c r="H2926" i="9"/>
  <c r="H4766" i="9"/>
  <c r="H2900" i="9"/>
  <c r="H4504" i="9"/>
  <c r="H3547" i="9"/>
  <c r="H2349" i="9"/>
  <c r="H4591" i="9"/>
  <c r="H2458" i="9"/>
  <c r="H3721" i="9"/>
  <c r="H2744" i="9"/>
  <c r="H548" i="9"/>
  <c r="H2640" i="9"/>
  <c r="H27" i="9"/>
  <c r="H2718" i="9"/>
  <c r="H2484" i="9"/>
  <c r="H3025" i="9"/>
  <c r="H3982" i="9"/>
  <c r="H2979" i="9"/>
  <c r="H2770" i="9"/>
  <c r="H4417" i="9"/>
  <c r="H283" i="9"/>
  <c r="H4069" i="9"/>
  <c r="H3199" i="9"/>
  <c r="H219" i="9"/>
  <c r="H3808" i="9"/>
  <c r="H2562" i="9"/>
  <c r="H4678" i="9"/>
  <c r="H347" i="9"/>
  <c r="B415" i="9"/>
  <c r="C1901" i="9"/>
  <c r="B3551" i="9"/>
  <c r="C2955" i="9"/>
  <c r="C2591" i="9"/>
  <c r="B2644" i="9"/>
  <c r="B4769" i="9"/>
  <c r="B2592" i="9"/>
  <c r="C1091" i="9"/>
  <c r="C4594" i="9"/>
  <c r="C4507" i="9"/>
  <c r="C1181" i="9"/>
  <c r="B2904" i="9"/>
  <c r="B3638" i="9"/>
  <c r="C1361" i="9"/>
  <c r="B4508" i="9"/>
  <c r="B4160" i="9"/>
  <c r="C3202" i="9"/>
  <c r="C3811" i="9"/>
  <c r="C2929" i="9"/>
  <c r="C911" i="9"/>
  <c r="B2852" i="9"/>
  <c r="C3898" i="9"/>
  <c r="C2799" i="9"/>
  <c r="C1541" i="9"/>
  <c r="B2878" i="9"/>
  <c r="C2565" i="9"/>
  <c r="C350" i="9"/>
  <c r="B2618" i="9"/>
  <c r="C2981" i="9"/>
  <c r="B2826" i="9"/>
  <c r="C821" i="9"/>
  <c r="B3986" i="9"/>
  <c r="B4682" i="9"/>
  <c r="C2171" i="9"/>
  <c r="B4595" i="9"/>
  <c r="B351" i="9"/>
  <c r="C414" i="9"/>
  <c r="C1811" i="9"/>
  <c r="C3985" i="9"/>
  <c r="C2351" i="9"/>
  <c r="C731" i="9"/>
  <c r="B2696" i="9"/>
  <c r="C1451" i="9"/>
  <c r="C2825" i="9"/>
  <c r="C3463" i="9"/>
  <c r="C4246" i="9"/>
  <c r="C2851" i="9"/>
  <c r="C2695" i="9"/>
  <c r="C3637" i="9"/>
  <c r="B4421" i="9"/>
  <c r="C641" i="9"/>
  <c r="C551" i="9"/>
  <c r="B2540" i="9"/>
  <c r="C4768" i="9"/>
  <c r="C2669" i="9"/>
  <c r="C4420" i="9"/>
  <c r="C1721" i="9"/>
  <c r="B3725" i="9"/>
  <c r="C2773" i="9"/>
  <c r="B4073" i="9"/>
  <c r="C222" i="9"/>
  <c r="B2566" i="9"/>
  <c r="B2514" i="9"/>
  <c r="B2722" i="9"/>
  <c r="B2670" i="9"/>
  <c r="C30" i="9"/>
  <c r="C2721" i="9"/>
  <c r="C2261" i="9"/>
  <c r="C1631" i="9"/>
  <c r="B2956" i="9"/>
  <c r="C2081" i="9"/>
  <c r="B3290" i="9"/>
  <c r="B4247" i="9"/>
  <c r="B2774" i="9"/>
  <c r="C2539" i="9"/>
  <c r="C478" i="9"/>
  <c r="B3812" i="9"/>
  <c r="B287" i="9"/>
  <c r="C1001" i="9"/>
  <c r="C4333" i="9"/>
  <c r="C3376" i="9"/>
  <c r="B3464" i="9"/>
  <c r="B2488" i="9"/>
  <c r="B3203" i="9"/>
  <c r="B2800" i="9"/>
  <c r="C1991" i="9"/>
  <c r="C158" i="9"/>
  <c r="C94" i="9"/>
  <c r="C3724" i="9"/>
  <c r="B2982" i="9"/>
  <c r="B29" i="9"/>
  <c r="C2747" i="9"/>
  <c r="B4334" i="9"/>
  <c r="B615" i="9"/>
  <c r="B551" i="9"/>
  <c r="C4681" i="9"/>
  <c r="C4072" i="9"/>
  <c r="B159" i="9"/>
  <c r="B95" i="9"/>
  <c r="B3116" i="9"/>
  <c r="B3029" i="9"/>
  <c r="B479" i="9"/>
  <c r="C3289" i="9"/>
  <c r="B3377" i="9"/>
  <c r="B3899" i="9"/>
  <c r="C2513" i="9"/>
  <c r="B2370" i="9"/>
  <c r="C2617" i="9"/>
  <c r="B223" i="9"/>
  <c r="C286" i="9"/>
  <c r="C4159" i="9"/>
  <c r="C2461" i="9"/>
  <c r="C2487" i="9"/>
  <c r="B2748" i="9"/>
  <c r="C3550" i="9"/>
  <c r="C2903" i="9"/>
  <c r="C2877" i="9"/>
  <c r="C2643" i="9"/>
  <c r="C1271" i="9"/>
  <c r="B2930" i="9"/>
  <c r="C3028" i="9"/>
  <c r="C3115" i="9"/>
  <c r="B15" i="2"/>
  <c r="H3287" i="9" a="1"/>
  <c r="G4419" i="9"/>
  <c r="F2487" i="9"/>
  <c r="F94" i="9"/>
  <c r="H477" i="9" a="1"/>
  <c r="G1990" i="9"/>
  <c r="F2591" i="9"/>
  <c r="F550" i="9"/>
  <c r="F3637" i="9"/>
  <c r="G2928" i="9"/>
  <c r="G3897" i="9"/>
  <c r="G2351" i="9"/>
  <c r="H2823" i="9" a="1"/>
  <c r="H3113" i="9" a="1"/>
  <c r="G2564" i="9"/>
  <c r="G2876" i="9"/>
  <c r="H2589" i="9" a="1"/>
  <c r="H2849" i="9" a="1"/>
  <c r="F286" i="9"/>
  <c r="F2369" i="9"/>
  <c r="F2513" i="9"/>
  <c r="F3376" i="9"/>
  <c r="F2565" i="9"/>
  <c r="G3114" i="9"/>
  <c r="G820" i="9"/>
  <c r="F3463" i="9"/>
  <c r="G2260" i="9"/>
  <c r="F4159" i="9"/>
  <c r="F3985" i="9"/>
  <c r="G1090" i="9"/>
  <c r="G2170" i="9"/>
  <c r="H3200" i="9" a="1"/>
  <c r="H3374" i="9" a="1"/>
  <c r="H2901" i="9" a="1"/>
  <c r="G4245" i="9"/>
  <c r="F2877" i="9"/>
  <c r="F3898" i="9"/>
  <c r="G4768" i="9"/>
  <c r="H4157" i="9" a="1"/>
  <c r="G1270" i="9"/>
  <c r="G2694" i="9"/>
  <c r="F2903" i="9"/>
  <c r="H2537" i="9" a="1"/>
  <c r="G910" i="9"/>
  <c r="G2668" i="9"/>
  <c r="H28" i="9" a="1"/>
  <c r="H3896" i="9" a="1"/>
  <c r="G2824" i="9"/>
  <c r="G4332" i="9"/>
  <c r="H284" i="9" a="1"/>
  <c r="H2719" i="9" a="1"/>
  <c r="H4418" i="9" a="1"/>
  <c r="G1180" i="9"/>
  <c r="G2590" i="9"/>
  <c r="G1810" i="9"/>
  <c r="G550" i="9"/>
  <c r="G349" i="9"/>
  <c r="G2798" i="9"/>
  <c r="G4680" i="9"/>
  <c r="F350" i="9"/>
  <c r="G4071" i="9"/>
  <c r="H4331" i="9" a="1"/>
  <c r="H2953" i="9" a="1"/>
  <c r="G3027" i="9"/>
  <c r="H2485" i="9" a="1"/>
  <c r="F4246" i="9"/>
  <c r="H412" i="9" a="1"/>
  <c r="G3723" i="9"/>
  <c r="G2512" i="9"/>
  <c r="H2667" i="9" a="1"/>
  <c r="H2459" i="9" a="1"/>
  <c r="G4593" i="9"/>
  <c r="H3026" i="9" a="1"/>
  <c r="H4592" i="9" a="1"/>
  <c r="G157" i="9"/>
  <c r="H2875" i="9" a="1"/>
  <c r="G2954" i="9"/>
  <c r="G4158" i="9"/>
  <c r="H3548" i="9" a="1"/>
  <c r="G2538" i="9"/>
  <c r="F2461" i="9"/>
  <c r="F4769" i="9"/>
  <c r="H156" i="9" a="1"/>
  <c r="F3028" i="9"/>
  <c r="G413" i="9"/>
  <c r="F2851" i="9"/>
  <c r="H220" i="9" a="1"/>
  <c r="F4420" i="9"/>
  <c r="F3202" i="9"/>
  <c r="G3636" i="9"/>
  <c r="G29" i="9"/>
  <c r="H3461" i="9" a="1"/>
  <c r="F2695" i="9"/>
  <c r="F2617" i="9"/>
  <c r="F28" i="9"/>
  <c r="G1000" i="9"/>
  <c r="F2643" i="9"/>
  <c r="H3809" i="9" a="1"/>
  <c r="F3724" i="9"/>
  <c r="H92" i="9" a="1"/>
  <c r="F2799" i="9"/>
  <c r="G93" i="9"/>
  <c r="G1720" i="9"/>
  <c r="G2772" i="9"/>
  <c r="F3811" i="9"/>
  <c r="G3984" i="9"/>
  <c r="G640" i="9"/>
  <c r="H2350" i="9" a="1"/>
  <c r="G2902" i="9"/>
  <c r="G478" i="9"/>
  <c r="G2486" i="9"/>
  <c r="H2563" i="9" a="1"/>
  <c r="H4244" i="9" a="1"/>
  <c r="H2797" i="9" a="1"/>
  <c r="G2080" i="9"/>
  <c r="G2460" i="9"/>
  <c r="F222" i="9"/>
  <c r="G1360" i="9"/>
  <c r="F158" i="9"/>
  <c r="G221" i="9"/>
  <c r="F2982" i="9"/>
  <c r="H2641" i="9" a="1"/>
  <c r="G285" i="9"/>
  <c r="F3115" i="9"/>
  <c r="G3462" i="9"/>
  <c r="G3810" i="9"/>
  <c r="H3983" i="9" a="1"/>
  <c r="F479" i="9"/>
  <c r="G3549" i="9"/>
  <c r="H2615" i="9" a="1"/>
  <c r="F4072" i="9"/>
  <c r="G3288" i="9"/>
  <c r="H4767" i="9" a="1"/>
  <c r="H2927" i="9" a="1"/>
  <c r="F2929" i="9"/>
  <c r="G1630" i="9"/>
  <c r="G2981" i="9"/>
  <c r="H549" i="9" a="1"/>
  <c r="F2773" i="9"/>
  <c r="F4594" i="9"/>
  <c r="F4681" i="9"/>
  <c r="H2771" i="9" a="1"/>
  <c r="G1540" i="9"/>
  <c r="H3722" i="9" a="1"/>
  <c r="F2721" i="9"/>
  <c r="H2745" i="9" a="1"/>
  <c r="F3289" i="9"/>
  <c r="G4506" i="9"/>
  <c r="H2980" i="9" a="1"/>
  <c r="F2669" i="9"/>
  <c r="F3550" i="9"/>
  <c r="H4070" i="9" a="1"/>
  <c r="G2642" i="9"/>
  <c r="G2616" i="9"/>
  <c r="F2825" i="9"/>
  <c r="H348" i="9" a="1"/>
  <c r="H4505" i="9" a="1"/>
  <c r="G730" i="9"/>
  <c r="G2720" i="9"/>
  <c r="F2539" i="9"/>
  <c r="H3635" i="9" a="1"/>
  <c r="F2747" i="9"/>
  <c r="G1450" i="9"/>
  <c r="H2511" i="9" a="1"/>
  <c r="G2850" i="9"/>
  <c r="F4333" i="9"/>
  <c r="G3375" i="9"/>
  <c r="G2746" i="9"/>
  <c r="F414" i="9"/>
  <c r="H2693" i="9" a="1"/>
  <c r="F4507" i="9"/>
  <c r="G3201" i="9"/>
  <c r="G1900" i="9"/>
  <c r="F2955" i="9"/>
  <c r="H4679" i="9" a="1"/>
  <c r="H2875" i="9" l="1"/>
  <c r="H4331" i="9"/>
  <c r="H2927" i="9"/>
  <c r="H2485" i="9"/>
  <c r="H2901" i="9"/>
  <c r="H2511" i="9"/>
  <c r="H4767" i="9"/>
  <c r="H4244" i="9"/>
  <c r="H3809" i="9"/>
  <c r="H3374" i="9"/>
  <c r="H4418" i="9"/>
  <c r="H2849" i="9"/>
  <c r="H4679" i="9"/>
  <c r="H549" i="9"/>
  <c r="H2615" i="9"/>
  <c r="H2589" i="9"/>
  <c r="H3200" i="9"/>
  <c r="H2719" i="9"/>
  <c r="H2745" i="9"/>
  <c r="H3635" i="9"/>
  <c r="H3983" i="9"/>
  <c r="H2563" i="9"/>
  <c r="H3461" i="9"/>
  <c r="H4592" i="9"/>
  <c r="H284" i="9"/>
  <c r="H3113" i="9"/>
  <c r="H2953" i="9"/>
  <c r="H2823" i="9"/>
  <c r="H3722" i="9"/>
  <c r="H4505" i="9"/>
  <c r="H2641" i="9"/>
  <c r="H2350" i="9"/>
  <c r="H220" i="9"/>
  <c r="H3026" i="9"/>
  <c r="H3896" i="9"/>
  <c r="H2693" i="9"/>
  <c r="H348" i="9"/>
  <c r="H28" i="9"/>
  <c r="H156" i="9"/>
  <c r="H2459" i="9"/>
  <c r="H2537" i="9"/>
  <c r="H477" i="9"/>
  <c r="H2771" i="9"/>
  <c r="H4070" i="9"/>
  <c r="H2667" i="9"/>
  <c r="H2980" i="9"/>
  <c r="H2797" i="9"/>
  <c r="H92" i="9"/>
  <c r="H3548" i="9"/>
  <c r="H412" i="9"/>
  <c r="H4157" i="9"/>
  <c r="H3287" i="9"/>
  <c r="B3204" i="9"/>
  <c r="B2853" i="9"/>
  <c r="C1452" i="9"/>
  <c r="B2879" i="9"/>
  <c r="B2371" i="9"/>
  <c r="B160" i="9"/>
  <c r="B96" i="9"/>
  <c r="C3551" i="9"/>
  <c r="B4770" i="9"/>
  <c r="C3638" i="9"/>
  <c r="C4247" i="9"/>
  <c r="C3377" i="9"/>
  <c r="B224" i="9"/>
  <c r="C3812" i="9"/>
  <c r="B4335" i="9"/>
  <c r="C1722" i="9"/>
  <c r="C1812" i="9"/>
  <c r="B2567" i="9"/>
  <c r="C2722" i="9"/>
  <c r="C2852" i="9"/>
  <c r="B2645" i="9"/>
  <c r="C1002" i="9"/>
  <c r="C2618" i="9"/>
  <c r="B2801" i="9"/>
  <c r="C2262" i="9"/>
  <c r="C3899" i="9"/>
  <c r="C3464" i="9"/>
  <c r="B2697" i="9"/>
  <c r="C1992" i="9"/>
  <c r="C1362" i="9"/>
  <c r="B480" i="9"/>
  <c r="C2488" i="9"/>
  <c r="B3813" i="9"/>
  <c r="C4682" i="9"/>
  <c r="B2827" i="9"/>
  <c r="B3900" i="9"/>
  <c r="C822" i="9"/>
  <c r="C479" i="9"/>
  <c r="B2905" i="9"/>
  <c r="B2671" i="9"/>
  <c r="B3291" i="9"/>
  <c r="B4074" i="9"/>
  <c r="B4248" i="9"/>
  <c r="C2540" i="9"/>
  <c r="C4421" i="9"/>
  <c r="C2352" i="9"/>
  <c r="B2749" i="9"/>
  <c r="B4161" i="9"/>
  <c r="C4508" i="9"/>
  <c r="C1542" i="9"/>
  <c r="C2826" i="9"/>
  <c r="C2514" i="9"/>
  <c r="B3465" i="9"/>
  <c r="B616" i="9"/>
  <c r="B552" i="9"/>
  <c r="B3552" i="9"/>
  <c r="B4509" i="9"/>
  <c r="B2723" i="9"/>
  <c r="C2592" i="9"/>
  <c r="C4595" i="9"/>
  <c r="C2930" i="9"/>
  <c r="B352" i="9"/>
  <c r="B2593" i="9"/>
  <c r="B2957" i="9"/>
  <c r="C287" i="9"/>
  <c r="C3725" i="9"/>
  <c r="C3290" i="9"/>
  <c r="B3726" i="9"/>
  <c r="B4422" i="9"/>
  <c r="B3378" i="9"/>
  <c r="C642" i="9"/>
  <c r="C552" i="9"/>
  <c r="B416" i="9"/>
  <c r="C1632" i="9"/>
  <c r="B2931" i="9"/>
  <c r="C1182" i="9"/>
  <c r="C2670" i="9"/>
  <c r="C351" i="9"/>
  <c r="C4160" i="9"/>
  <c r="C159" i="9"/>
  <c r="C95" i="9"/>
  <c r="C3203" i="9"/>
  <c r="B2775" i="9"/>
  <c r="C2774" i="9"/>
  <c r="C223" i="9"/>
  <c r="B2515" i="9"/>
  <c r="C2566" i="9"/>
  <c r="C2748" i="9"/>
  <c r="B2541" i="9"/>
  <c r="C732" i="9"/>
  <c r="C2878" i="9"/>
  <c r="C4073" i="9"/>
  <c r="B4683" i="9"/>
  <c r="C912" i="9"/>
  <c r="C415" i="9"/>
  <c r="C2956" i="9"/>
  <c r="B4596" i="9"/>
  <c r="C1272" i="9"/>
  <c r="B2619" i="9"/>
  <c r="C2982" i="9"/>
  <c r="C2644" i="9"/>
  <c r="C31" i="9"/>
  <c r="C2082" i="9"/>
  <c r="B2983" i="9"/>
  <c r="C3029" i="9"/>
  <c r="C3116" i="9"/>
  <c r="C2904" i="9"/>
  <c r="B288" i="9"/>
  <c r="B3987" i="9"/>
  <c r="B3030" i="9"/>
  <c r="B3117" i="9"/>
  <c r="C4769" i="9"/>
  <c r="B30" i="9"/>
  <c r="C1092" i="9"/>
  <c r="C2172" i="9"/>
  <c r="C2800" i="9"/>
  <c r="C2696" i="9"/>
  <c r="C4334" i="9"/>
  <c r="C1902" i="9"/>
  <c r="C3986" i="9"/>
  <c r="B3639" i="9"/>
  <c r="B16" i="2"/>
  <c r="H3288" i="9" a="1"/>
  <c r="G2825" i="9"/>
  <c r="F2930" i="9"/>
  <c r="G4681" i="9"/>
  <c r="F551" i="9"/>
  <c r="H2616" i="9" a="1"/>
  <c r="G2513" i="9"/>
  <c r="F4595" i="9"/>
  <c r="G3898" i="9"/>
  <c r="F2722" i="9"/>
  <c r="H4593" i="9" a="1"/>
  <c r="G1901" i="9"/>
  <c r="G2081" i="9"/>
  <c r="H2850" i="9" a="1"/>
  <c r="F3116" i="9"/>
  <c r="F2488" i="9"/>
  <c r="H2720" i="9" a="1"/>
  <c r="H4768" i="9" a="1"/>
  <c r="G911" i="9"/>
  <c r="G3637" i="9"/>
  <c r="H2351" i="9" a="1"/>
  <c r="H2538" i="9" a="1"/>
  <c r="H4419" i="9" a="1"/>
  <c r="G3811" i="9"/>
  <c r="F480" i="9"/>
  <c r="G286" i="9"/>
  <c r="F2566" i="9"/>
  <c r="G2773" i="9"/>
  <c r="F2983" i="9"/>
  <c r="F2748" i="9"/>
  <c r="G2982" i="9"/>
  <c r="F4247" i="9"/>
  <c r="H3810" i="9" a="1"/>
  <c r="F2670" i="9"/>
  <c r="G2617" i="9"/>
  <c r="H2954" i="9" a="1"/>
  <c r="G2747" i="9"/>
  <c r="H3375" i="9" a="1"/>
  <c r="F4073" i="9"/>
  <c r="F4508" i="9"/>
  <c r="H2564" i="9" a="1"/>
  <c r="G1091" i="9"/>
  <c r="H2460" i="9" a="1"/>
  <c r="H615" i="9" a="1"/>
  <c r="F2826" i="9"/>
  <c r="G3202" i="9"/>
  <c r="F2540" i="9"/>
  <c r="G641" i="9"/>
  <c r="H3984" i="9" a="1"/>
  <c r="H2798" i="9" a="1"/>
  <c r="G1271" i="9"/>
  <c r="G1541" i="9"/>
  <c r="F287" i="9"/>
  <c r="F2774" i="9"/>
  <c r="F2956" i="9"/>
  <c r="G2487" i="9"/>
  <c r="G2929" i="9"/>
  <c r="G1181" i="9"/>
  <c r="F3725" i="9"/>
  <c r="G2851" i="9"/>
  <c r="G2643" i="9"/>
  <c r="G1811" i="9"/>
  <c r="H4332" i="9" a="1"/>
  <c r="F3203" i="9"/>
  <c r="H3462" i="9" a="1"/>
  <c r="G2461" i="9"/>
  <c r="F3899" i="9"/>
  <c r="G1361" i="9"/>
  <c r="G2669" i="9"/>
  <c r="F2852" i="9"/>
  <c r="G4507" i="9"/>
  <c r="F3029" i="9"/>
  <c r="H2642" i="9" a="1"/>
  <c r="G4594" i="9"/>
  <c r="H3114" i="9" a="1"/>
  <c r="H2590" i="9" a="1"/>
  <c r="H3201" i="9" a="1"/>
  <c r="H550" i="9" a="1"/>
  <c r="F2800" i="9"/>
  <c r="G4246" i="9"/>
  <c r="F3986" i="9"/>
  <c r="H4506" i="9" a="1"/>
  <c r="F4770" i="9"/>
  <c r="F3638" i="9"/>
  <c r="G1001" i="9"/>
  <c r="G2591" i="9"/>
  <c r="H3027" i="9" a="1"/>
  <c r="F2370" i="9"/>
  <c r="G4420" i="9"/>
  <c r="G731" i="9"/>
  <c r="G2539" i="9"/>
  <c r="H2668" i="9" a="1"/>
  <c r="F2878" i="9"/>
  <c r="H2902" i="9" a="1"/>
  <c r="G2565" i="9"/>
  <c r="H157" i="9" a="1"/>
  <c r="G1721" i="9"/>
  <c r="F351" i="9"/>
  <c r="H221" i="9" a="1"/>
  <c r="G1451" i="9"/>
  <c r="H2981" i="9" a="1"/>
  <c r="F4682" i="9"/>
  <c r="G3115" i="9"/>
  <c r="F95" i="9"/>
  <c r="H4680" i="9" a="1"/>
  <c r="F4421" i="9"/>
  <c r="H2746" i="9" a="1"/>
  <c r="H2928" i="9" a="1"/>
  <c r="H285" i="9" a="1"/>
  <c r="H2772" i="9" a="1"/>
  <c r="F4160" i="9"/>
  <c r="G3376" i="9"/>
  <c r="G2955" i="9"/>
  <c r="H2876" i="9" a="1"/>
  <c r="F615" i="9"/>
  <c r="G94" i="9"/>
  <c r="G4159" i="9"/>
  <c r="F2904" i="9"/>
  <c r="H29" i="9" a="1"/>
  <c r="F159" i="9"/>
  <c r="G821" i="9"/>
  <c r="G2695" i="9"/>
  <c r="H4245" i="9" a="1"/>
  <c r="G2903" i="9"/>
  <c r="F415" i="9"/>
  <c r="G551" i="9"/>
  <c r="H2512" i="9" a="1"/>
  <c r="G4333" i="9"/>
  <c r="F2592" i="9"/>
  <c r="G2261" i="9"/>
  <c r="H2694" i="9" a="1"/>
  <c r="H4071" i="9" a="1"/>
  <c r="F3464" i="9"/>
  <c r="G3289" i="9"/>
  <c r="F2644" i="9"/>
  <c r="G350" i="9"/>
  <c r="H3897" i="9" a="1"/>
  <c r="G3028" i="9"/>
  <c r="H93" i="9" a="1"/>
  <c r="F3551" i="9"/>
  <c r="F2696" i="9"/>
  <c r="H478" i="9" a="1"/>
  <c r="H4158" i="9" a="1"/>
  <c r="H3723" i="9" a="1"/>
  <c r="G2799" i="9"/>
  <c r="G2352" i="9"/>
  <c r="H413" i="9" a="1"/>
  <c r="H2486" i="9" a="1"/>
  <c r="F3812" i="9"/>
  <c r="G158" i="9"/>
  <c r="G414" i="9"/>
  <c r="F223" i="9"/>
  <c r="H3636" i="9" a="1"/>
  <c r="F2618" i="9"/>
  <c r="G30" i="9"/>
  <c r="G479" i="9"/>
  <c r="H349" i="9" a="1"/>
  <c r="G222" i="9"/>
  <c r="F3290" i="9"/>
  <c r="G3985" i="9"/>
  <c r="G3550" i="9"/>
  <c r="F3377" i="9"/>
  <c r="G2877" i="9"/>
  <c r="G2721" i="9"/>
  <c r="G1631" i="9"/>
  <c r="G4072" i="9"/>
  <c r="H2824" i="9" a="1"/>
  <c r="F2514" i="9"/>
  <c r="G3463" i="9"/>
  <c r="G2171" i="9"/>
  <c r="F29" i="9"/>
  <c r="F4334" i="9"/>
  <c r="G1991" i="9"/>
  <c r="G3724" i="9"/>
  <c r="G4769" i="9"/>
  <c r="H3549" i="9" a="1"/>
  <c r="H2694" i="9" l="1"/>
  <c r="H3549" i="9"/>
  <c r="H2538" i="9"/>
  <c r="H478" i="9"/>
  <c r="H3201" i="9"/>
  <c r="H2351" i="9"/>
  <c r="H2512" i="9"/>
  <c r="H285" i="9"/>
  <c r="H4332" i="9"/>
  <c r="H3114" i="9"/>
  <c r="H2798" i="9"/>
  <c r="H4768" i="9"/>
  <c r="H2928" i="9"/>
  <c r="H3984" i="9"/>
  <c r="H2720" i="9"/>
  <c r="H2746" i="9"/>
  <c r="H93" i="9"/>
  <c r="H349" i="9"/>
  <c r="H4245" i="9"/>
  <c r="H4680" i="9"/>
  <c r="H2590" i="9"/>
  <c r="H2850" i="9"/>
  <c r="H615" i="9"/>
  <c r="H4419" i="9"/>
  <c r="H2460" i="9"/>
  <c r="H4593" i="9"/>
  <c r="H3897" i="9"/>
  <c r="H3636" i="9"/>
  <c r="H29" i="9"/>
  <c r="H2981" i="9"/>
  <c r="H3027" i="9"/>
  <c r="H2642" i="9"/>
  <c r="H2564" i="9"/>
  <c r="H221" i="9"/>
  <c r="H3375" i="9"/>
  <c r="H2616" i="9"/>
  <c r="H2824" i="9"/>
  <c r="H2486" i="9"/>
  <c r="H2876" i="9"/>
  <c r="H157" i="9"/>
  <c r="H4506" i="9"/>
  <c r="H413" i="9"/>
  <c r="H2954" i="9"/>
  <c r="H2902" i="9"/>
  <c r="H3723" i="9"/>
  <c r="H2772" i="9"/>
  <c r="H2668" i="9"/>
  <c r="H550" i="9"/>
  <c r="H3462" i="9"/>
  <c r="H3810" i="9"/>
  <c r="H3288" i="9"/>
  <c r="H4071" i="9"/>
  <c r="H4158" i="9"/>
  <c r="C2775" i="9"/>
  <c r="B3727" i="9"/>
  <c r="C2723" i="9"/>
  <c r="C3378" i="9"/>
  <c r="C1633" i="9"/>
  <c r="B4162" i="9"/>
  <c r="C2645" i="9"/>
  <c r="C4074" i="9"/>
  <c r="C2827" i="9"/>
  <c r="C2173" i="9"/>
  <c r="C480" i="9"/>
  <c r="C2905" i="9"/>
  <c r="B3466" i="9"/>
  <c r="B417" i="9"/>
  <c r="C4596" i="9"/>
  <c r="C3987" i="9"/>
  <c r="B2594" i="9"/>
  <c r="B225" i="9"/>
  <c r="B2880" i="9"/>
  <c r="C2619" i="9"/>
  <c r="B4336" i="9"/>
  <c r="B2932" i="9"/>
  <c r="B2724" i="9"/>
  <c r="C2879" i="9"/>
  <c r="C1543" i="9"/>
  <c r="C4161" i="9"/>
  <c r="C2801" i="9"/>
  <c r="C733" i="9"/>
  <c r="B617" i="9"/>
  <c r="B553" i="9"/>
  <c r="C4335" i="9"/>
  <c r="B2750" i="9"/>
  <c r="C2263" i="9"/>
  <c r="B3205" i="9"/>
  <c r="C2931" i="9"/>
  <c r="C32" i="9"/>
  <c r="C1003" i="9"/>
  <c r="C3291" i="9"/>
  <c r="C416" i="9"/>
  <c r="C1723" i="9"/>
  <c r="B3553" i="9"/>
  <c r="C4509" i="9"/>
  <c r="B3379" i="9"/>
  <c r="C913" i="9"/>
  <c r="B3901" i="9"/>
  <c r="C1453" i="9"/>
  <c r="C1093" i="9"/>
  <c r="C3900" i="9"/>
  <c r="C3726" i="9"/>
  <c r="B2372" i="9"/>
  <c r="B31" i="9"/>
  <c r="C224" i="9"/>
  <c r="C2853" i="9"/>
  <c r="B2854" i="9"/>
  <c r="C1813" i="9"/>
  <c r="C2983" i="9"/>
  <c r="C4248" i="9"/>
  <c r="B2620" i="9"/>
  <c r="B353" i="9"/>
  <c r="B2646" i="9"/>
  <c r="C2593" i="9"/>
  <c r="B2958" i="9"/>
  <c r="C2749" i="9"/>
  <c r="C1993" i="9"/>
  <c r="B3031" i="9"/>
  <c r="B3118" i="9"/>
  <c r="C1363" i="9"/>
  <c r="C823" i="9"/>
  <c r="B2542" i="9"/>
  <c r="B481" i="9"/>
  <c r="B4510" i="9"/>
  <c r="C352" i="9"/>
  <c r="C2957" i="9"/>
  <c r="B4597" i="9"/>
  <c r="B4249" i="9"/>
  <c r="C2567" i="9"/>
  <c r="B2698" i="9"/>
  <c r="B3988" i="9"/>
  <c r="C1903" i="9"/>
  <c r="B3292" i="9"/>
  <c r="C2515" i="9"/>
  <c r="B2802" i="9"/>
  <c r="C3813" i="9"/>
  <c r="C3204" i="9"/>
  <c r="C2671" i="9"/>
  <c r="C2697" i="9"/>
  <c r="B2984" i="9"/>
  <c r="B3640" i="9"/>
  <c r="C2541" i="9"/>
  <c r="C2083" i="9"/>
  <c r="C2353" i="9"/>
  <c r="B2672" i="9"/>
  <c r="B289" i="9"/>
  <c r="B4075" i="9"/>
  <c r="C4770" i="9"/>
  <c r="C3552" i="9"/>
  <c r="B4423" i="9"/>
  <c r="B161" i="9"/>
  <c r="B97" i="9"/>
  <c r="C4422" i="9"/>
  <c r="C1183" i="9"/>
  <c r="C3117" i="9"/>
  <c r="C3030" i="9"/>
  <c r="B4684" i="9"/>
  <c r="B4771" i="9"/>
  <c r="B2568" i="9"/>
  <c r="C288" i="9"/>
  <c r="C160" i="9"/>
  <c r="C96" i="9"/>
  <c r="C1273" i="9"/>
  <c r="C553" i="9"/>
  <c r="C643" i="9"/>
  <c r="B3814" i="9"/>
  <c r="C4683" i="9"/>
  <c r="B2776" i="9"/>
  <c r="B2828" i="9"/>
  <c r="C3465" i="9"/>
  <c r="C3639" i="9"/>
  <c r="B2906" i="9"/>
  <c r="B17" i="2"/>
  <c r="H3202" i="9" a="1"/>
  <c r="G2774" i="9"/>
  <c r="F4161" i="9"/>
  <c r="H2825" i="9" a="1"/>
  <c r="F2619" i="9"/>
  <c r="G3377" i="9"/>
  <c r="H3289" i="9" a="1"/>
  <c r="G3812" i="9"/>
  <c r="F4771" i="9"/>
  <c r="H2591" i="9" a="1"/>
  <c r="G1902" i="9"/>
  <c r="G1182" i="9"/>
  <c r="H158" i="9" a="1"/>
  <c r="G2826" i="9"/>
  <c r="H551" i="9" a="1"/>
  <c r="F3378" i="9"/>
  <c r="G2514" i="9"/>
  <c r="H4507" i="9" a="1"/>
  <c r="H2903" i="9" a="1"/>
  <c r="F160" i="9"/>
  <c r="F4509" i="9"/>
  <c r="G3725" i="9"/>
  <c r="H3376" i="9" a="1"/>
  <c r="F2593" i="9"/>
  <c r="H2955" i="9" a="1"/>
  <c r="G2566" i="9"/>
  <c r="H4594" i="9" a="1"/>
  <c r="F4335" i="9"/>
  <c r="H2617" i="9" a="1"/>
  <c r="F2905" i="9"/>
  <c r="F3900" i="9"/>
  <c r="G2353" i="9"/>
  <c r="G4770" i="9"/>
  <c r="G1812" i="9"/>
  <c r="G3290" i="9"/>
  <c r="G4595" i="9"/>
  <c r="G2540" i="9"/>
  <c r="G3029" i="9"/>
  <c r="H94" i="9" a="1"/>
  <c r="F3639" i="9"/>
  <c r="G4247" i="9"/>
  <c r="F96" i="9"/>
  <c r="G2722" i="9"/>
  <c r="H2539" i="9" a="1"/>
  <c r="F2931" i="9"/>
  <c r="H350" i="9" a="1"/>
  <c r="F288" i="9"/>
  <c r="H30" i="9" a="1"/>
  <c r="G2904" i="9"/>
  <c r="F2984" i="9"/>
  <c r="G2696" i="9"/>
  <c r="F4422" i="9"/>
  <c r="F2749" i="9"/>
  <c r="H2352" i="9" a="1"/>
  <c r="G159" i="9"/>
  <c r="G95" i="9"/>
  <c r="G287" i="9"/>
  <c r="G1452" i="9"/>
  <c r="H2929" i="9" a="1"/>
  <c r="G351" i="9"/>
  <c r="G1362" i="9"/>
  <c r="G3986" i="9"/>
  <c r="G2644" i="9"/>
  <c r="F2371" i="9"/>
  <c r="H3028" i="9" a="1"/>
  <c r="G2878" i="9"/>
  <c r="F224" i="9"/>
  <c r="F352" i="9"/>
  <c r="F3987" i="9"/>
  <c r="H414" i="9" a="1"/>
  <c r="G2618" i="9"/>
  <c r="G2983" i="9"/>
  <c r="F2567" i="9"/>
  <c r="F2541" i="9"/>
  <c r="F2775" i="9"/>
  <c r="G1092" i="9"/>
  <c r="F4248" i="9"/>
  <c r="F2879" i="9"/>
  <c r="G3203" i="9"/>
  <c r="H2669" i="9" a="1"/>
  <c r="F3291" i="9"/>
  <c r="H3811" i="9" a="1"/>
  <c r="G480" i="9"/>
  <c r="F2957" i="9"/>
  <c r="G1992" i="9"/>
  <c r="G3899" i="9"/>
  <c r="F3204" i="9"/>
  <c r="H2565" i="9" a="1"/>
  <c r="F30" i="9"/>
  <c r="H4681" i="9" a="1"/>
  <c r="G1002" i="9"/>
  <c r="H3463" i="9" a="1"/>
  <c r="F2853" i="9"/>
  <c r="G2262" i="9"/>
  <c r="H2982" i="9" a="1"/>
  <c r="G2592" i="9"/>
  <c r="G732" i="9"/>
  <c r="G4421" i="9"/>
  <c r="G2852" i="9"/>
  <c r="G3116" i="9"/>
  <c r="H3724" i="9" a="1"/>
  <c r="G2172" i="9"/>
  <c r="F2827" i="9"/>
  <c r="H4246" i="9" a="1"/>
  <c r="F2515" i="9"/>
  <c r="G4073" i="9"/>
  <c r="H2851" i="9" a="1"/>
  <c r="H2461" i="9" a="1"/>
  <c r="G1722" i="9"/>
  <c r="H4159" i="9" a="1"/>
  <c r="F2697" i="9"/>
  <c r="G4682" i="9"/>
  <c r="H4769" i="9" a="1"/>
  <c r="F2723" i="9"/>
  <c r="F3552" i="9"/>
  <c r="H2877" i="9" a="1"/>
  <c r="G642" i="9"/>
  <c r="F2645" i="9"/>
  <c r="H3985" i="9" a="1"/>
  <c r="G912" i="9"/>
  <c r="H2721" i="9" a="1"/>
  <c r="G2748" i="9"/>
  <c r="G2930" i="9"/>
  <c r="F416" i="9"/>
  <c r="F552" i="9"/>
  <c r="H2799" i="9" a="1"/>
  <c r="F616" i="9"/>
  <c r="G223" i="9"/>
  <c r="F2801" i="9"/>
  <c r="H2513" i="9" a="1"/>
  <c r="H4333" i="9" a="1"/>
  <c r="G415" i="9"/>
  <c r="H616" i="9" a="1"/>
  <c r="H2747" i="9" a="1"/>
  <c r="G1632" i="9"/>
  <c r="F4596" i="9"/>
  <c r="H479" i="9" a="1"/>
  <c r="G31" i="9"/>
  <c r="G3464" i="9"/>
  <c r="H2695" i="9" a="1"/>
  <c r="G3638" i="9"/>
  <c r="F4683" i="9"/>
  <c r="H2773" i="9" a="1"/>
  <c r="F3465" i="9"/>
  <c r="H286" i="9" a="1"/>
  <c r="G1542" i="9"/>
  <c r="F2671" i="9"/>
  <c r="H222" i="9" a="1"/>
  <c r="F3117" i="9"/>
  <c r="F4074" i="9"/>
  <c r="F3030" i="9"/>
  <c r="G552" i="9"/>
  <c r="H4420" i="9" a="1"/>
  <c r="G4508" i="9"/>
  <c r="G1272" i="9"/>
  <c r="H4072" i="9" a="1"/>
  <c r="G2956" i="9"/>
  <c r="F3726" i="9"/>
  <c r="H3115" i="9" a="1"/>
  <c r="G822" i="9"/>
  <c r="G4334" i="9"/>
  <c r="H2643" i="9" a="1"/>
  <c r="G4160" i="9"/>
  <c r="G3551" i="9"/>
  <c r="H2487" i="9" a="1"/>
  <c r="F3813" i="9"/>
  <c r="H3550" i="9" a="1"/>
  <c r="G2800" i="9"/>
  <c r="G2488" i="9"/>
  <c r="H3898" i="9" a="1"/>
  <c r="H3637" i="9" a="1"/>
  <c r="G2082" i="9"/>
  <c r="F481" i="9"/>
  <c r="G2670" i="9"/>
  <c r="H2799" i="9" l="1"/>
  <c r="H2513" i="9"/>
  <c r="H350" i="9"/>
  <c r="H3028" i="9"/>
  <c r="H2929" i="9"/>
  <c r="H2903" i="9"/>
  <c r="H3637" i="9"/>
  <c r="H2617" i="9"/>
  <c r="H4507" i="9"/>
  <c r="H3898" i="9"/>
  <c r="H222" i="9"/>
  <c r="H4246" i="9"/>
  <c r="H2565" i="9"/>
  <c r="H94" i="9"/>
  <c r="H4594" i="9"/>
  <c r="H551" i="9"/>
  <c r="H3550" i="9"/>
  <c r="H286" i="9"/>
  <c r="H2721" i="9"/>
  <c r="H2955" i="9"/>
  <c r="H158" i="9"/>
  <c r="H2487" i="9"/>
  <c r="H2773" i="9"/>
  <c r="H3985" i="9"/>
  <c r="H3724" i="9"/>
  <c r="H2539" i="9"/>
  <c r="H3376" i="9"/>
  <c r="H2591" i="9"/>
  <c r="H2643" i="9"/>
  <c r="H2695" i="9"/>
  <c r="H2877" i="9"/>
  <c r="H2352" i="9"/>
  <c r="H3289" i="9"/>
  <c r="H3115" i="9"/>
  <c r="H479" i="9"/>
  <c r="H4769" i="9"/>
  <c r="H2982" i="9"/>
  <c r="H2825" i="9"/>
  <c r="H4072" i="9"/>
  <c r="H2747" i="9"/>
  <c r="H4159" i="9"/>
  <c r="H3463" i="9"/>
  <c r="H3811" i="9"/>
  <c r="H616" i="9"/>
  <c r="H2461" i="9"/>
  <c r="H4681" i="9"/>
  <c r="H2669" i="9"/>
  <c r="H414" i="9"/>
  <c r="H30" i="9"/>
  <c r="H3202" i="9"/>
  <c r="H4420" i="9"/>
  <c r="H4333" i="9"/>
  <c r="H2851" i="9"/>
  <c r="C1994" i="9"/>
  <c r="B4598" i="9"/>
  <c r="C3118" i="9"/>
  <c r="C3031" i="9"/>
  <c r="B162" i="9"/>
  <c r="B98" i="9"/>
  <c r="C2174" i="9"/>
  <c r="C1904" i="9"/>
  <c r="C1184" i="9"/>
  <c r="B3467" i="9"/>
  <c r="C481" i="9"/>
  <c r="C2958" i="9"/>
  <c r="C4249" i="9"/>
  <c r="B482" i="9"/>
  <c r="B3815" i="9"/>
  <c r="B2959" i="9"/>
  <c r="B290" i="9"/>
  <c r="C2264" i="9"/>
  <c r="B4250" i="9"/>
  <c r="B3902" i="9"/>
  <c r="B2855" i="9"/>
  <c r="B226" i="9"/>
  <c r="B2985" i="9"/>
  <c r="B2803" i="9"/>
  <c r="C554" i="9"/>
  <c r="C644" i="9"/>
  <c r="C3205" i="9"/>
  <c r="B354" i="9"/>
  <c r="C2698" i="9"/>
  <c r="B3119" i="9"/>
  <c r="B3032" i="9"/>
  <c r="B2647" i="9"/>
  <c r="B2881" i="9"/>
  <c r="C1544" i="9"/>
  <c r="C4597" i="9"/>
  <c r="C3379" i="9"/>
  <c r="B3293" i="9"/>
  <c r="B618" i="9"/>
  <c r="B554" i="9"/>
  <c r="B4424" i="9"/>
  <c r="B2621" i="9"/>
  <c r="B4772" i="9"/>
  <c r="C353" i="9"/>
  <c r="C2724" i="9"/>
  <c r="C2568" i="9"/>
  <c r="C2542" i="9"/>
  <c r="B2725" i="9"/>
  <c r="C2984" i="9"/>
  <c r="B2569" i="9"/>
  <c r="C2084" i="9"/>
  <c r="C4336" i="9"/>
  <c r="C3814" i="9"/>
  <c r="C1634" i="9"/>
  <c r="B3554" i="9"/>
  <c r="C2854" i="9"/>
  <c r="C1724" i="9"/>
  <c r="C2802" i="9"/>
  <c r="B2829" i="9"/>
  <c r="B2373" i="9"/>
  <c r="B4511" i="9"/>
  <c r="C4771" i="9"/>
  <c r="C1364" i="9"/>
  <c r="C1274" i="9"/>
  <c r="C3640" i="9"/>
  <c r="B3728" i="9"/>
  <c r="C914" i="9"/>
  <c r="C2620" i="9"/>
  <c r="C2880" i="9"/>
  <c r="B3989" i="9"/>
  <c r="B3641" i="9"/>
  <c r="C1094" i="9"/>
  <c r="C2354" i="9"/>
  <c r="C2646" i="9"/>
  <c r="C4075" i="9"/>
  <c r="C3466" i="9"/>
  <c r="C3553" i="9"/>
  <c r="C734" i="9"/>
  <c r="B4163" i="9"/>
  <c r="B4685" i="9"/>
  <c r="B2933" i="9"/>
  <c r="C3727" i="9"/>
  <c r="B2699" i="9"/>
  <c r="C3292" i="9"/>
  <c r="B3380" i="9"/>
  <c r="C2594" i="9"/>
  <c r="C417" i="9"/>
  <c r="B2673" i="9"/>
  <c r="C1814" i="9"/>
  <c r="C824" i="9"/>
  <c r="C2906" i="9"/>
  <c r="C2932" i="9"/>
  <c r="C4162" i="9"/>
  <c r="C225" i="9"/>
  <c r="B4076" i="9"/>
  <c r="B3206" i="9"/>
  <c r="B2595" i="9"/>
  <c r="C161" i="9"/>
  <c r="C97" i="9"/>
  <c r="C4510" i="9"/>
  <c r="C3901" i="9"/>
  <c r="B4337" i="9"/>
  <c r="C1454" i="9"/>
  <c r="C2776" i="9"/>
  <c r="C289" i="9"/>
  <c r="C3988" i="9"/>
  <c r="C1004" i="9"/>
  <c r="C33" i="9"/>
  <c r="B2777" i="9"/>
  <c r="C2828" i="9"/>
  <c r="C4684" i="9"/>
  <c r="B418" i="9"/>
  <c r="B32" i="9"/>
  <c r="C4423" i="9"/>
  <c r="B2751" i="9"/>
  <c r="B2907" i="9"/>
  <c r="C2672" i="9"/>
  <c r="C2750" i="9"/>
  <c r="B18" i="2"/>
  <c r="H4770" i="9" a="1"/>
  <c r="F4772" i="9"/>
  <c r="H3725" i="9" a="1"/>
  <c r="F225" i="9"/>
  <c r="F3901" i="9"/>
  <c r="H2748" i="9" a="1"/>
  <c r="F3031" i="9"/>
  <c r="G4596" i="9"/>
  <c r="H4595" i="9" a="1"/>
  <c r="F3466" i="9"/>
  <c r="G2749" i="9"/>
  <c r="F417" i="9"/>
  <c r="G4422" i="9"/>
  <c r="H2956" i="9" a="1"/>
  <c r="F4336" i="9"/>
  <c r="F2646" i="9"/>
  <c r="H3464" i="9" a="1"/>
  <c r="G3291" i="9"/>
  <c r="G4074" i="9"/>
  <c r="G2931" i="9"/>
  <c r="G3465" i="9"/>
  <c r="G2723" i="9"/>
  <c r="F3814" i="9"/>
  <c r="G913" i="9"/>
  <c r="F553" i="9"/>
  <c r="H2826" i="9" a="1"/>
  <c r="H3899" i="9" a="1"/>
  <c r="F3640" i="9"/>
  <c r="G4161" i="9"/>
  <c r="F3379" i="9"/>
  <c r="H4160" i="9" a="1"/>
  <c r="H4508" i="9" a="1"/>
  <c r="G1993" i="9"/>
  <c r="H3551" i="9" a="1"/>
  <c r="F2828" i="9"/>
  <c r="G2619" i="9"/>
  <c r="H3116" i="9" a="1"/>
  <c r="G1453" i="9"/>
  <c r="F2724" i="9"/>
  <c r="H3812" i="9" a="1"/>
  <c r="F2802" i="9"/>
  <c r="H2670" i="9" a="1"/>
  <c r="G2173" i="9"/>
  <c r="G32" i="9"/>
  <c r="H351" i="9" a="1"/>
  <c r="G2957" i="9"/>
  <c r="G2905" i="9"/>
  <c r="H2592" i="9" a="1"/>
  <c r="G2541" i="9"/>
  <c r="G224" i="9"/>
  <c r="F3205" i="9"/>
  <c r="F3292" i="9"/>
  <c r="G481" i="9"/>
  <c r="H617" i="9" a="1"/>
  <c r="H2722" i="9" a="1"/>
  <c r="F97" i="9"/>
  <c r="F4075" i="9"/>
  <c r="F2985" i="9"/>
  <c r="F3727" i="9"/>
  <c r="G4335" i="9"/>
  <c r="H552" i="9" a="1"/>
  <c r="F3988" i="9"/>
  <c r="G1003" i="9"/>
  <c r="F289" i="9"/>
  <c r="G3030" i="9"/>
  <c r="G2775" i="9"/>
  <c r="H2852" i="9" a="1"/>
  <c r="G2671" i="9"/>
  <c r="G643" i="9"/>
  <c r="H2878" i="9" a="1"/>
  <c r="F2698" i="9"/>
  <c r="F2880" i="9"/>
  <c r="F482" i="9"/>
  <c r="G823" i="9"/>
  <c r="H2514" i="9" a="1"/>
  <c r="G4509" i="9"/>
  <c r="F353" i="9"/>
  <c r="G2083" i="9"/>
  <c r="G2827" i="9"/>
  <c r="F3118" i="9"/>
  <c r="H2904" i="9" a="1"/>
  <c r="F617" i="9"/>
  <c r="F2750" i="9"/>
  <c r="F2594" i="9"/>
  <c r="F2568" i="9"/>
  <c r="G3900" i="9"/>
  <c r="G733" i="9"/>
  <c r="G352" i="9"/>
  <c r="G3726" i="9"/>
  <c r="H4073" i="9" a="1"/>
  <c r="F2854" i="9"/>
  <c r="G1363" i="9"/>
  <c r="F2620" i="9"/>
  <c r="H2774" i="9" a="1"/>
  <c r="H2353" i="9" a="1"/>
  <c r="G1813" i="9"/>
  <c r="G4771" i="9"/>
  <c r="H4421" i="9" a="1"/>
  <c r="F4684" i="9"/>
  <c r="G2567" i="9"/>
  <c r="H159" i="9" a="1"/>
  <c r="G1273" i="9"/>
  <c r="H223" i="9" a="1"/>
  <c r="F161" i="9"/>
  <c r="F3553" i="9"/>
  <c r="H2566" i="9" a="1"/>
  <c r="G2697" i="9"/>
  <c r="H4247" i="9" a="1"/>
  <c r="G416" i="9"/>
  <c r="F2372" i="9"/>
  <c r="G3813" i="9"/>
  <c r="F4510" i="9"/>
  <c r="G1633" i="9"/>
  <c r="H3029" i="9" a="1"/>
  <c r="F2542" i="9"/>
  <c r="H3638" i="9" a="1"/>
  <c r="G1543" i="9"/>
  <c r="H95" i="9" a="1"/>
  <c r="G2354" i="9"/>
  <c r="H415" i="9" a="1"/>
  <c r="G4248" i="9"/>
  <c r="H31" i="9" a="1"/>
  <c r="G1723" i="9"/>
  <c r="H2800" i="9" a="1"/>
  <c r="F2932" i="9"/>
  <c r="G3639" i="9"/>
  <c r="H2983" i="9" a="1"/>
  <c r="G2515" i="9"/>
  <c r="G160" i="9"/>
  <c r="H4682" i="9" a="1"/>
  <c r="F2672" i="9"/>
  <c r="H3203" i="9" a="1"/>
  <c r="G553" i="9"/>
  <c r="G3987" i="9"/>
  <c r="H287" i="9" a="1"/>
  <c r="G2984" i="9"/>
  <c r="H2488" i="9" a="1"/>
  <c r="F4162" i="9"/>
  <c r="G1183" i="9"/>
  <c r="G2645" i="9"/>
  <c r="G3552" i="9"/>
  <c r="H3377" i="9" a="1"/>
  <c r="H2644" i="9" a="1"/>
  <c r="G3378" i="9"/>
  <c r="F4423" i="9"/>
  <c r="G2801" i="9"/>
  <c r="H3986" i="9" a="1"/>
  <c r="G3204" i="9"/>
  <c r="G2263" i="9"/>
  <c r="H3290" i="9" a="1"/>
  <c r="F2776" i="9"/>
  <c r="F4249" i="9"/>
  <c r="H2696" i="9" a="1"/>
  <c r="G4683" i="9"/>
  <c r="F31" i="9"/>
  <c r="G1093" i="9"/>
  <c r="G96" i="9"/>
  <c r="H2540" i="9" a="1"/>
  <c r="G288" i="9"/>
  <c r="G2879" i="9"/>
  <c r="G1903" i="9"/>
  <c r="G2593" i="9"/>
  <c r="H4334" i="9" a="1"/>
  <c r="G3117" i="9"/>
  <c r="F4597" i="9"/>
  <c r="H2930" i="9" a="1"/>
  <c r="F2958" i="9"/>
  <c r="F2906" i="9"/>
  <c r="H480" i="9" a="1"/>
  <c r="G2853" i="9"/>
  <c r="H2618" i="9" a="1"/>
  <c r="H617" i="9" l="1"/>
  <c r="H2774" i="9"/>
  <c r="H480" i="9"/>
  <c r="H3899" i="9"/>
  <c r="H3638" i="9"/>
  <c r="H3029" i="9"/>
  <c r="H2904" i="9"/>
  <c r="H2592" i="9"/>
  <c r="H3464" i="9"/>
  <c r="H4160" i="9"/>
  <c r="H2930" i="9"/>
  <c r="H4073" i="9"/>
  <c r="H351" i="9"/>
  <c r="H2956" i="9"/>
  <c r="H31" i="9"/>
  <c r="H4334" i="9"/>
  <c r="H2826" i="9"/>
  <c r="H2488" i="9"/>
  <c r="H4247" i="9"/>
  <c r="H95" i="9"/>
  <c r="H287" i="9"/>
  <c r="H2566" i="9"/>
  <c r="H2514" i="9"/>
  <c r="H2670" i="9"/>
  <c r="H3812" i="9"/>
  <c r="H4595" i="9"/>
  <c r="H3986" i="9"/>
  <c r="H2540" i="9"/>
  <c r="H2644" i="9"/>
  <c r="H3203" i="9"/>
  <c r="H223" i="9"/>
  <c r="H4682" i="9"/>
  <c r="H159" i="9"/>
  <c r="H2878" i="9"/>
  <c r="H3116" i="9"/>
  <c r="H2748" i="9"/>
  <c r="H552" i="9"/>
  <c r="H415" i="9"/>
  <c r="H2696" i="9"/>
  <c r="H3377" i="9"/>
  <c r="H2983" i="9"/>
  <c r="H4421" i="9"/>
  <c r="H2852" i="9"/>
  <c r="H3551" i="9"/>
  <c r="H3725" i="9"/>
  <c r="H4508" i="9"/>
  <c r="H4770" i="9"/>
  <c r="H2618" i="9"/>
  <c r="H3290" i="9"/>
  <c r="H2722" i="9"/>
  <c r="H2800" i="9"/>
  <c r="H2353" i="9"/>
  <c r="C226" i="9"/>
  <c r="C4511" i="9"/>
  <c r="C2855" i="9"/>
  <c r="C4076" i="9"/>
  <c r="B4425" i="9"/>
  <c r="C4250" i="9"/>
  <c r="C1905" i="9"/>
  <c r="B2960" i="9"/>
  <c r="C3728" i="9"/>
  <c r="C1815" i="9"/>
  <c r="C2595" i="9"/>
  <c r="B2908" i="9"/>
  <c r="B419" i="9"/>
  <c r="B2830" i="9"/>
  <c r="B3990" i="9"/>
  <c r="B2986" i="9"/>
  <c r="C1995" i="9"/>
  <c r="C3206" i="9"/>
  <c r="C3989" i="9"/>
  <c r="B2622" i="9"/>
  <c r="B3468" i="9"/>
  <c r="C3641" i="9"/>
  <c r="C2907" i="9"/>
  <c r="B4599" i="9"/>
  <c r="B2596" i="9"/>
  <c r="B2648" i="9"/>
  <c r="B2674" i="9"/>
  <c r="B4338" i="9"/>
  <c r="C2265" i="9"/>
  <c r="B33" i="9"/>
  <c r="B2804" i="9"/>
  <c r="C354" i="9"/>
  <c r="C1185" i="9"/>
  <c r="C2647" i="9"/>
  <c r="C3902" i="9"/>
  <c r="C2751" i="9"/>
  <c r="C3467" i="9"/>
  <c r="B3903" i="9"/>
  <c r="B4686" i="9"/>
  <c r="C2803" i="9"/>
  <c r="B3294" i="9"/>
  <c r="C2959" i="9"/>
  <c r="B2700" i="9"/>
  <c r="C3380" i="9"/>
  <c r="B4773" i="9"/>
  <c r="C3554" i="9"/>
  <c r="C1365" i="9"/>
  <c r="B2374" i="9"/>
  <c r="C2881" i="9"/>
  <c r="B4512" i="9"/>
  <c r="B3033" i="9"/>
  <c r="B3120" i="9"/>
  <c r="C3293" i="9"/>
  <c r="B291" i="9"/>
  <c r="B163" i="9"/>
  <c r="B99" i="9"/>
  <c r="C2699" i="9"/>
  <c r="B483" i="9"/>
  <c r="C4598" i="9"/>
  <c r="C482" i="9"/>
  <c r="B2726" i="9"/>
  <c r="C1455" i="9"/>
  <c r="B2752" i="9"/>
  <c r="C4685" i="9"/>
  <c r="B3207" i="9"/>
  <c r="C2355" i="9"/>
  <c r="B3555" i="9"/>
  <c r="B227" i="9"/>
  <c r="C2085" i="9"/>
  <c r="C1095" i="9"/>
  <c r="B4164" i="9"/>
  <c r="C2933" i="9"/>
  <c r="B4251" i="9"/>
  <c r="C4163" i="9"/>
  <c r="B3729" i="9"/>
  <c r="C1005" i="9"/>
  <c r="B2856" i="9"/>
  <c r="B3642" i="9"/>
  <c r="C4424" i="9"/>
  <c r="C418" i="9"/>
  <c r="B619" i="9"/>
  <c r="B555" i="9"/>
  <c r="C735" i="9"/>
  <c r="B2882" i="9"/>
  <c r="B355" i="9"/>
  <c r="B2934" i="9"/>
  <c r="C34" i="9"/>
  <c r="B2778" i="9"/>
  <c r="C4772" i="9"/>
  <c r="C1545" i="9"/>
  <c r="C162" i="9"/>
  <c r="C98" i="9"/>
  <c r="C915" i="9"/>
  <c r="C3815" i="9"/>
  <c r="C2829" i="9"/>
  <c r="C2175" i="9"/>
  <c r="C1635" i="9"/>
  <c r="C555" i="9"/>
  <c r="C645" i="9"/>
  <c r="C4337" i="9"/>
  <c r="C1275" i="9"/>
  <c r="C3032" i="9"/>
  <c r="C3119" i="9"/>
  <c r="C2777" i="9"/>
  <c r="C290" i="9"/>
  <c r="C2621" i="9"/>
  <c r="C825" i="9"/>
  <c r="C2673" i="9"/>
  <c r="B4077" i="9"/>
  <c r="B3816" i="9"/>
  <c r="C1725" i="9"/>
  <c r="C2569" i="9"/>
  <c r="B3381" i="9"/>
  <c r="C2725" i="9"/>
  <c r="C2985" i="9"/>
  <c r="B19" i="2"/>
  <c r="H4335" i="9" a="1"/>
  <c r="F4511" i="9"/>
  <c r="H3900" i="9" a="1"/>
  <c r="G3640" i="9"/>
  <c r="G2985" i="9"/>
  <c r="H160" i="9" a="1"/>
  <c r="G3379" i="9"/>
  <c r="G1004" i="9"/>
  <c r="H3465" i="9" a="1"/>
  <c r="F2621" i="9"/>
  <c r="F3641" i="9"/>
  <c r="H3117" i="9" a="1"/>
  <c r="F32" i="9"/>
  <c r="G97" i="9"/>
  <c r="H416" i="9" a="1"/>
  <c r="G2568" i="9"/>
  <c r="F2855" i="9"/>
  <c r="H2905" i="9" a="1"/>
  <c r="G3814" i="9"/>
  <c r="H3204" i="9" a="1"/>
  <c r="F2829" i="9"/>
  <c r="H3552" i="9" a="1"/>
  <c r="G2802" i="9"/>
  <c r="F3206" i="9"/>
  <c r="G4075" i="9"/>
  <c r="H2541" i="9" a="1"/>
  <c r="G2084" i="9"/>
  <c r="H2697" i="9" a="1"/>
  <c r="G2620" i="9"/>
  <c r="G2906" i="9"/>
  <c r="F3902" i="9"/>
  <c r="F2751" i="9"/>
  <c r="H32" i="9" a="1"/>
  <c r="H4422" i="9" a="1"/>
  <c r="G4772" i="9"/>
  <c r="G2542" i="9"/>
  <c r="G1814" i="9"/>
  <c r="H2354" i="9" a="1"/>
  <c r="G289" i="9"/>
  <c r="G1904" i="9"/>
  <c r="H2801" i="9" a="1"/>
  <c r="F3815" i="9"/>
  <c r="H4509" i="9" a="1"/>
  <c r="F4598" i="9"/>
  <c r="G1094" i="9"/>
  <c r="H4074" i="9" a="1"/>
  <c r="H3378" i="9" a="1"/>
  <c r="G2776" i="9"/>
  <c r="H2593" i="9" a="1"/>
  <c r="F4773" i="9"/>
  <c r="G734" i="9"/>
  <c r="F4337" i="9"/>
  <c r="F4685" i="9"/>
  <c r="F3554" i="9"/>
  <c r="H2957" i="9" a="1"/>
  <c r="G2932" i="9"/>
  <c r="G2750" i="9"/>
  <c r="H3639" i="9" a="1"/>
  <c r="G3466" i="9"/>
  <c r="G4684" i="9"/>
  <c r="H2749" i="9" a="1"/>
  <c r="G3901" i="9"/>
  <c r="F618" i="9"/>
  <c r="H2879" i="9" a="1"/>
  <c r="F2673" i="9"/>
  <c r="H3987" i="9" a="1"/>
  <c r="F2595" i="9"/>
  <c r="G3205" i="9"/>
  <c r="F354" i="9"/>
  <c r="G2854" i="9"/>
  <c r="H2984" i="9" a="1"/>
  <c r="G4597" i="9"/>
  <c r="G4423" i="9"/>
  <c r="G225" i="9"/>
  <c r="H96" i="9" a="1"/>
  <c r="G4249" i="9"/>
  <c r="G1274" i="9"/>
  <c r="F2986" i="9"/>
  <c r="H4771" i="9" a="1"/>
  <c r="F290" i="9"/>
  <c r="F4163" i="9"/>
  <c r="H3030" i="9" a="1"/>
  <c r="H3726" i="9" a="1"/>
  <c r="G2646" i="9"/>
  <c r="F4076" i="9"/>
  <c r="F162" i="9"/>
  <c r="G3292" i="9"/>
  <c r="F2959" i="9"/>
  <c r="H288" i="9" a="1"/>
  <c r="G4336" i="9"/>
  <c r="F2777" i="9"/>
  <c r="G2594" i="9"/>
  <c r="H2515" i="9" a="1"/>
  <c r="F2699" i="9"/>
  <c r="H4248" i="9" a="1"/>
  <c r="G2958" i="9"/>
  <c r="G644" i="9"/>
  <c r="F4424" i="9"/>
  <c r="F98" i="9"/>
  <c r="F2647" i="9"/>
  <c r="H352" i="9" a="1"/>
  <c r="F2373" i="9"/>
  <c r="H618" i="9" a="1"/>
  <c r="G1634" i="9"/>
  <c r="G3118" i="9"/>
  <c r="G2828" i="9"/>
  <c r="G1184" i="9"/>
  <c r="G161" i="9"/>
  <c r="G1724" i="9"/>
  <c r="H3813" i="9" a="1"/>
  <c r="G3988" i="9"/>
  <c r="G1994" i="9"/>
  <c r="H4161" i="9" a="1"/>
  <c r="F483" i="9"/>
  <c r="H2723" i="9" a="1"/>
  <c r="F3380" i="9"/>
  <c r="F226" i="9"/>
  <c r="G33" i="9"/>
  <c r="H553" i="9" a="1"/>
  <c r="F2725" i="9"/>
  <c r="G824" i="9"/>
  <c r="G4162" i="9"/>
  <c r="G4510" i="9"/>
  <c r="H2853" i="9" a="1"/>
  <c r="H2619" i="9" a="1"/>
  <c r="F3032" i="9"/>
  <c r="G914" i="9"/>
  <c r="H4683" i="9" a="1"/>
  <c r="G482" i="9"/>
  <c r="F4250" i="9"/>
  <c r="G2672" i="9"/>
  <c r="F2907" i="9"/>
  <c r="H2671" i="9" a="1"/>
  <c r="G2355" i="9"/>
  <c r="F2569" i="9"/>
  <c r="F418" i="9"/>
  <c r="G3031" i="9"/>
  <c r="G554" i="9"/>
  <c r="F3989" i="9"/>
  <c r="F3467" i="9"/>
  <c r="H224" i="9" a="1"/>
  <c r="H2775" i="9" a="1"/>
  <c r="G1544" i="9"/>
  <c r="F554" i="9"/>
  <c r="G1364" i="9"/>
  <c r="H2567" i="9" a="1"/>
  <c r="H481" i="9" a="1"/>
  <c r="G2880" i="9"/>
  <c r="G3727" i="9"/>
  <c r="F3728" i="9"/>
  <c r="G2264" i="9"/>
  <c r="G3553" i="9"/>
  <c r="G353" i="9"/>
  <c r="F3119" i="9"/>
  <c r="F2933" i="9"/>
  <c r="H2827" i="9" a="1"/>
  <c r="H4596" i="9" a="1"/>
  <c r="F2803" i="9"/>
  <c r="G417" i="9"/>
  <c r="G2724" i="9"/>
  <c r="G2174" i="9"/>
  <c r="H3291" i="9" a="1"/>
  <c r="F3293" i="9"/>
  <c r="G1454" i="9"/>
  <c r="H2645" i="9" a="1"/>
  <c r="H2931" i="9" a="1"/>
  <c r="F2881" i="9"/>
  <c r="G2698" i="9"/>
  <c r="H3987" i="9" l="1"/>
  <c r="H4422" i="9"/>
  <c r="H3204" i="9"/>
  <c r="H2931" i="9"/>
  <c r="H2775" i="9"/>
  <c r="H4683" i="9"/>
  <c r="H352" i="9"/>
  <c r="H2879" i="9"/>
  <c r="H32" i="9"/>
  <c r="H2905" i="9"/>
  <c r="H4074" i="9"/>
  <c r="H618" i="9"/>
  <c r="H4771" i="9"/>
  <c r="H2619" i="9"/>
  <c r="H96" i="9"/>
  <c r="H2749" i="9"/>
  <c r="H4509" i="9"/>
  <c r="H416" i="9"/>
  <c r="H3813" i="9"/>
  <c r="H481" i="9"/>
  <c r="H224" i="9"/>
  <c r="H2853" i="9"/>
  <c r="H3639" i="9"/>
  <c r="H2697" i="9"/>
  <c r="H3117" i="9"/>
  <c r="H2645" i="9"/>
  <c r="H3291" i="9"/>
  <c r="H2567" i="9"/>
  <c r="H4596" i="9"/>
  <c r="H553" i="9"/>
  <c r="H2984" i="9"/>
  <c r="H2957" i="9"/>
  <c r="H2541" i="9"/>
  <c r="H3465" i="9"/>
  <c r="H2801" i="9"/>
  <c r="H160" i="9"/>
  <c r="H288" i="9"/>
  <c r="H3726" i="9"/>
  <c r="H2827" i="9"/>
  <c r="H2723" i="9"/>
  <c r="H3030" i="9"/>
  <c r="H2671" i="9"/>
  <c r="H4161" i="9"/>
  <c r="H4248" i="9"/>
  <c r="H2593" i="9"/>
  <c r="H3552" i="9"/>
  <c r="H3900" i="9"/>
  <c r="H2515" i="9"/>
  <c r="H3378" i="9"/>
  <c r="H2354" i="9"/>
  <c r="H4335" i="9"/>
  <c r="C3120" i="9"/>
  <c r="C3033" i="9"/>
  <c r="C1636" i="9"/>
  <c r="B620" i="9"/>
  <c r="B556" i="9"/>
  <c r="B3295" i="9"/>
  <c r="C3468" i="9"/>
  <c r="C2778" i="9"/>
  <c r="C2752" i="9"/>
  <c r="B3904" i="9"/>
  <c r="C2648" i="9"/>
  <c r="C1366" i="9"/>
  <c r="C1726" i="9"/>
  <c r="C3903" i="9"/>
  <c r="B420" i="9"/>
  <c r="B4339" i="9"/>
  <c r="C2176" i="9"/>
  <c r="B2753" i="9"/>
  <c r="C2726" i="9"/>
  <c r="B3208" i="9"/>
  <c r="B2375" i="9"/>
  <c r="C2830" i="9"/>
  <c r="C419" i="9"/>
  <c r="B4687" i="9"/>
  <c r="B2649" i="9"/>
  <c r="B2935" i="9"/>
  <c r="B2987" i="9"/>
  <c r="C4164" i="9"/>
  <c r="C483" i="9"/>
  <c r="B292" i="9"/>
  <c r="B164" i="9"/>
  <c r="B100" i="9"/>
  <c r="B3121" i="9"/>
  <c r="B3034" i="9"/>
  <c r="B2701" i="9"/>
  <c r="C4077" i="9"/>
  <c r="B4078" i="9"/>
  <c r="C2622" i="9"/>
  <c r="C1996" i="9"/>
  <c r="C2882" i="9"/>
  <c r="B3469" i="9"/>
  <c r="C355" i="9"/>
  <c r="C1006" i="9"/>
  <c r="C1096" i="9"/>
  <c r="C2960" i="9"/>
  <c r="C4773" i="9"/>
  <c r="B228" i="9"/>
  <c r="C1456" i="9"/>
  <c r="B2727" i="9"/>
  <c r="B4774" i="9"/>
  <c r="C3990" i="9"/>
  <c r="B2831" i="9"/>
  <c r="C2934" i="9"/>
  <c r="B4165" i="9"/>
  <c r="C2596" i="9"/>
  <c r="C2700" i="9"/>
  <c r="C4425" i="9"/>
  <c r="B2909" i="9"/>
  <c r="B2779" i="9"/>
  <c r="B4600" i="9"/>
  <c r="C2986" i="9"/>
  <c r="B3991" i="9"/>
  <c r="B2675" i="9"/>
  <c r="C1906" i="9"/>
  <c r="B2805" i="9"/>
  <c r="C2804" i="9"/>
  <c r="C2266" i="9"/>
  <c r="C163" i="9"/>
  <c r="C99" i="9"/>
  <c r="C35" i="9"/>
  <c r="C826" i="9"/>
  <c r="C4512" i="9"/>
  <c r="B3817" i="9"/>
  <c r="B4252" i="9"/>
  <c r="B3643" i="9"/>
  <c r="C4686" i="9"/>
  <c r="B356" i="9"/>
  <c r="C3642" i="9"/>
  <c r="C2674" i="9"/>
  <c r="B34" i="9"/>
  <c r="C3729" i="9"/>
  <c r="C3294" i="9"/>
  <c r="B2857" i="9"/>
  <c r="C4338" i="9"/>
  <c r="C4599" i="9"/>
  <c r="C736" i="9"/>
  <c r="C2086" i="9"/>
  <c r="C3816" i="9"/>
  <c r="C291" i="9"/>
  <c r="C227" i="9"/>
  <c r="C1816" i="9"/>
  <c r="C916" i="9"/>
  <c r="C3207" i="9"/>
  <c r="C556" i="9"/>
  <c r="C646" i="9"/>
  <c r="C2856" i="9"/>
  <c r="B2961" i="9"/>
  <c r="B3730" i="9"/>
  <c r="C4251" i="9"/>
  <c r="C1186" i="9"/>
  <c r="C1546" i="9"/>
  <c r="C2908" i="9"/>
  <c r="B3382" i="9"/>
  <c r="C3555" i="9"/>
  <c r="C1276" i="9"/>
  <c r="C2356" i="9"/>
  <c r="B2623" i="9"/>
  <c r="B3556" i="9"/>
  <c r="B484" i="9"/>
  <c r="B4513" i="9"/>
  <c r="B2883" i="9"/>
  <c r="C3381" i="9"/>
  <c r="B4426" i="9"/>
  <c r="B20" i="2"/>
  <c r="F4077" i="9"/>
  <c r="H225" i="9" a="1"/>
  <c r="G2569" i="9"/>
  <c r="H2355" i="9" a="1"/>
  <c r="F2674" i="9"/>
  <c r="H2906" i="9" a="1"/>
  <c r="F99" i="9"/>
  <c r="F484" i="9"/>
  <c r="F555" i="9"/>
  <c r="G1005" i="9"/>
  <c r="H2958" i="9" a="1"/>
  <c r="F291" i="9"/>
  <c r="H161" i="9" a="1"/>
  <c r="G4337" i="9"/>
  <c r="F3207" i="9"/>
  <c r="F163" i="9"/>
  <c r="H2646" i="9" a="1"/>
  <c r="F2882" i="9"/>
  <c r="H554" i="9" a="1"/>
  <c r="F3555" i="9"/>
  <c r="G3119" i="9"/>
  <c r="H3640" i="9" a="1"/>
  <c r="G2725" i="9"/>
  <c r="G3815" i="9"/>
  <c r="H4075" i="9" a="1"/>
  <c r="H2985" i="9" a="1"/>
  <c r="F419" i="9"/>
  <c r="F4251" i="9"/>
  <c r="F2778" i="9"/>
  <c r="G2829" i="9"/>
  <c r="F4164" i="9"/>
  <c r="F3816" i="9"/>
  <c r="G3902" i="9"/>
  <c r="G735" i="9"/>
  <c r="F2726" i="9"/>
  <c r="G2907" i="9"/>
  <c r="G825" i="9"/>
  <c r="G2803" i="9"/>
  <c r="H3031" i="9" a="1"/>
  <c r="G226" i="9"/>
  <c r="G4598" i="9"/>
  <c r="H3901" i="9" a="1"/>
  <c r="F2700" i="9"/>
  <c r="G3728" i="9"/>
  <c r="F2648" i="9"/>
  <c r="H3553" i="9" a="1"/>
  <c r="F3468" i="9"/>
  <c r="H3988" i="9" a="1"/>
  <c r="G1905" i="9"/>
  <c r="H4162" i="9" a="1"/>
  <c r="F2804" i="9"/>
  <c r="H3292" i="9" a="1"/>
  <c r="G2751" i="9"/>
  <c r="G1365" i="9"/>
  <c r="G4511" i="9"/>
  <c r="G2959" i="9"/>
  <c r="G2647" i="9"/>
  <c r="G34" i="9"/>
  <c r="G555" i="9"/>
  <c r="F4512" i="9"/>
  <c r="G1635" i="9"/>
  <c r="F2622" i="9"/>
  <c r="H2802" i="9" a="1"/>
  <c r="F3294" i="9"/>
  <c r="G3032" i="9"/>
  <c r="G3206" i="9"/>
  <c r="H4684" i="9" a="1"/>
  <c r="H2828" i="9" a="1"/>
  <c r="G915" i="9"/>
  <c r="H482" i="9" a="1"/>
  <c r="G2933" i="9"/>
  <c r="G4685" i="9"/>
  <c r="F2908" i="9"/>
  <c r="H33" i="9" a="1"/>
  <c r="H3466" i="9" a="1"/>
  <c r="G1995" i="9"/>
  <c r="H2932" i="9" a="1"/>
  <c r="G3641" i="9"/>
  <c r="G1545" i="9"/>
  <c r="G3467" i="9"/>
  <c r="H4597" i="9" a="1"/>
  <c r="G2673" i="9"/>
  <c r="H2568" i="9" a="1"/>
  <c r="G1275" i="9"/>
  <c r="F3642" i="9"/>
  <c r="G2085" i="9"/>
  <c r="F227" i="9"/>
  <c r="F2960" i="9"/>
  <c r="F3990" i="9"/>
  <c r="F3033" i="9"/>
  <c r="H3727" i="9" a="1"/>
  <c r="H4336" i="9" a="1"/>
  <c r="G1095" i="9"/>
  <c r="H3379" i="9" a="1"/>
  <c r="F4774" i="9"/>
  <c r="F2752" i="9"/>
  <c r="H289" i="9" a="1"/>
  <c r="H2672" i="9" a="1"/>
  <c r="G3380" i="9"/>
  <c r="G1185" i="9"/>
  <c r="H2854" i="9" a="1"/>
  <c r="G1815" i="9"/>
  <c r="H97" i="9" a="1"/>
  <c r="H619" i="9" a="1"/>
  <c r="F2934" i="9"/>
  <c r="F3120" i="9"/>
  <c r="G2356" i="9"/>
  <c r="F4599" i="9"/>
  <c r="G645" i="9"/>
  <c r="G290" i="9"/>
  <c r="G3554" i="9"/>
  <c r="G418" i="9"/>
  <c r="F4338" i="9"/>
  <c r="H4772" i="9" a="1"/>
  <c r="H3814" i="9" a="1"/>
  <c r="F3903" i="9"/>
  <c r="G2595" i="9"/>
  <c r="F2830" i="9"/>
  <c r="G2699" i="9"/>
  <c r="G3989" i="9"/>
  <c r="G2265" i="9"/>
  <c r="H4249" i="9" a="1"/>
  <c r="F2374" i="9"/>
  <c r="G4250" i="9"/>
  <c r="H2542" i="9" a="1"/>
  <c r="H2620" i="9" a="1"/>
  <c r="G3293" i="9"/>
  <c r="G2621" i="9"/>
  <c r="H417" i="9" a="1"/>
  <c r="F355" i="9"/>
  <c r="G1455" i="9"/>
  <c r="H3205" i="9" a="1"/>
  <c r="G98" i="9"/>
  <c r="H4423" i="9" a="1"/>
  <c r="G354" i="9"/>
  <c r="H2724" i="9" a="1"/>
  <c r="F3381" i="9"/>
  <c r="H2880" i="9" a="1"/>
  <c r="G4076" i="9"/>
  <c r="G162" i="9"/>
  <c r="F4686" i="9"/>
  <c r="G2175" i="9"/>
  <c r="G483" i="9"/>
  <c r="G1725" i="9"/>
  <c r="H2594" i="9" a="1"/>
  <c r="F619" i="9"/>
  <c r="H2750" i="9" a="1"/>
  <c r="G2881" i="9"/>
  <c r="F2596" i="9"/>
  <c r="H2776" i="9" a="1"/>
  <c r="F33" i="9"/>
  <c r="G2986" i="9"/>
  <c r="G4163" i="9"/>
  <c r="G4773" i="9"/>
  <c r="H353" i="9" a="1"/>
  <c r="F2987" i="9"/>
  <c r="F3729" i="9"/>
  <c r="F4425" i="9"/>
  <c r="G2777" i="9"/>
  <c r="G4424" i="9"/>
  <c r="H3118" i="9" a="1"/>
  <c r="H4510" i="9" a="1"/>
  <c r="H2698" i="9" a="1"/>
  <c r="G2855" i="9"/>
  <c r="F2856" i="9"/>
  <c r="H2985" i="9" l="1"/>
  <c r="H554" i="9"/>
  <c r="H2620" i="9"/>
  <c r="H4249" i="9"/>
  <c r="H2802" i="9"/>
  <c r="H4075" i="9"/>
  <c r="H2646" i="9"/>
  <c r="H3466" i="9"/>
  <c r="H161" i="9"/>
  <c r="H2542" i="9"/>
  <c r="H4510" i="9"/>
  <c r="H2828" i="9"/>
  <c r="H2880" i="9"/>
  <c r="H3640" i="9"/>
  <c r="H2958" i="9"/>
  <c r="H33" i="9"/>
  <c r="H4336" i="9"/>
  <c r="H3814" i="9"/>
  <c r="H2724" i="9"/>
  <c r="H619" i="9"/>
  <c r="H3379" i="9"/>
  <c r="H3031" i="9"/>
  <c r="H2750" i="9"/>
  <c r="H4423" i="9"/>
  <c r="H97" i="9"/>
  <c r="H2568" i="9"/>
  <c r="H3292" i="9"/>
  <c r="H3205" i="9"/>
  <c r="H2854" i="9"/>
  <c r="H4597" i="9"/>
  <c r="H4162" i="9"/>
  <c r="H2906" i="9"/>
  <c r="H3901" i="9"/>
  <c r="H482" i="9"/>
  <c r="H4772" i="9"/>
  <c r="H3988" i="9"/>
  <c r="H2355" i="9"/>
  <c r="H2698" i="9"/>
  <c r="H3118" i="9"/>
  <c r="H4684" i="9"/>
  <c r="H417" i="9"/>
  <c r="H2672" i="9"/>
  <c r="H289" i="9"/>
  <c r="H2932" i="9"/>
  <c r="H3553" i="9"/>
  <c r="H225" i="9"/>
  <c r="H353" i="9"/>
  <c r="H3727" i="9"/>
  <c r="H2776" i="9"/>
  <c r="H2594" i="9"/>
  <c r="B3644" i="9"/>
  <c r="B2806" i="9"/>
  <c r="C4078" i="9"/>
  <c r="C1097" i="9"/>
  <c r="B485" i="9"/>
  <c r="B2936" i="9"/>
  <c r="B2910" i="9"/>
  <c r="B3470" i="9"/>
  <c r="C4339" i="9"/>
  <c r="C737" i="9"/>
  <c r="C292" i="9"/>
  <c r="C827" i="9"/>
  <c r="C2831" i="9"/>
  <c r="B4079" i="9"/>
  <c r="B4253" i="9"/>
  <c r="C420" i="9"/>
  <c r="C2649" i="9"/>
  <c r="B2676" i="9"/>
  <c r="B2376" i="9"/>
  <c r="C2267" i="9"/>
  <c r="C3991" i="9"/>
  <c r="B3992" i="9"/>
  <c r="B3383" i="9"/>
  <c r="C1277" i="9"/>
  <c r="C3469" i="9"/>
  <c r="C2357" i="9"/>
  <c r="B2728" i="9"/>
  <c r="B2962" i="9"/>
  <c r="C2857" i="9"/>
  <c r="B2650" i="9"/>
  <c r="C1907" i="9"/>
  <c r="B2884" i="9"/>
  <c r="C2701" i="9"/>
  <c r="C917" i="9"/>
  <c r="B3035" i="9"/>
  <c r="B3122" i="9"/>
  <c r="C3208" i="9"/>
  <c r="B3818" i="9"/>
  <c r="C557" i="9"/>
  <c r="C647" i="9"/>
  <c r="C3382" i="9"/>
  <c r="C3730" i="9"/>
  <c r="B4340" i="9"/>
  <c r="C36" i="9"/>
  <c r="C2961" i="9"/>
  <c r="B3557" i="9"/>
  <c r="B3209" i="9"/>
  <c r="B3296" i="9"/>
  <c r="B4427" i="9"/>
  <c r="B621" i="9"/>
  <c r="B557" i="9"/>
  <c r="B4601" i="9"/>
  <c r="C2935" i="9"/>
  <c r="C3295" i="9"/>
  <c r="C356" i="9"/>
  <c r="C3817" i="9"/>
  <c r="C164" i="9"/>
  <c r="C100" i="9"/>
  <c r="B2832" i="9"/>
  <c r="C4513" i="9"/>
  <c r="B2754" i="9"/>
  <c r="C2987" i="9"/>
  <c r="B4166" i="9"/>
  <c r="B165" i="9"/>
  <c r="B101" i="9"/>
  <c r="C4252" i="9"/>
  <c r="B4775" i="9"/>
  <c r="C1817" i="9"/>
  <c r="C2779" i="9"/>
  <c r="C4687" i="9"/>
  <c r="B421" i="9"/>
  <c r="B3905" i="9"/>
  <c r="C228" i="9"/>
  <c r="C1997" i="9"/>
  <c r="C2727" i="9"/>
  <c r="B2858" i="9"/>
  <c r="B229" i="9"/>
  <c r="C2753" i="9"/>
  <c r="C4774" i="9"/>
  <c r="B4688" i="9"/>
  <c r="C1547" i="9"/>
  <c r="C1187" i="9"/>
  <c r="C2909" i="9"/>
  <c r="C4165" i="9"/>
  <c r="C484" i="9"/>
  <c r="C1457" i="9"/>
  <c r="C2805" i="9"/>
  <c r="C1727" i="9"/>
  <c r="C3904" i="9"/>
  <c r="C4600" i="9"/>
  <c r="B2702" i="9"/>
  <c r="B357" i="9"/>
  <c r="C2675" i="9"/>
  <c r="B4514" i="9"/>
  <c r="B2988" i="9"/>
  <c r="C2883" i="9"/>
  <c r="C4426" i="9"/>
  <c r="B3731" i="9"/>
  <c r="C3556" i="9"/>
  <c r="C3121" i="9"/>
  <c r="C3034" i="9"/>
  <c r="C1367" i="9"/>
  <c r="C1637" i="9"/>
  <c r="C1007" i="9"/>
  <c r="B35" i="9"/>
  <c r="B293" i="9"/>
  <c r="C3643" i="9"/>
  <c r="C2623" i="9"/>
  <c r="C2087" i="9"/>
  <c r="B2780" i="9"/>
  <c r="C2177" i="9"/>
  <c r="B21" i="2"/>
  <c r="H2699" i="9" a="1"/>
  <c r="G2357" i="9"/>
  <c r="F3295" i="9"/>
  <c r="G1096" i="9"/>
  <c r="F2883" i="9"/>
  <c r="G1276" i="9"/>
  <c r="H2621" i="9" a="1"/>
  <c r="F34" i="9"/>
  <c r="G1006" i="9"/>
  <c r="G4512" i="9"/>
  <c r="G1186" i="9"/>
  <c r="F4775" i="9"/>
  <c r="H2803" i="9" a="1"/>
  <c r="G3207" i="9"/>
  <c r="H2829" i="9" a="1"/>
  <c r="G3642" i="9"/>
  <c r="H2777" i="9" a="1"/>
  <c r="F3730" i="9"/>
  <c r="G2882" i="9"/>
  <c r="G2648" i="9"/>
  <c r="F4426" i="9"/>
  <c r="F3382" i="9"/>
  <c r="F2935" i="9"/>
  <c r="G2700" i="9"/>
  <c r="G419" i="9"/>
  <c r="H418" i="9" a="1"/>
  <c r="G2176" i="9"/>
  <c r="F4078" i="9"/>
  <c r="G291" i="9"/>
  <c r="H34" i="9" a="1"/>
  <c r="H3032" i="9" a="1"/>
  <c r="G4425" i="9"/>
  <c r="G4599" i="9"/>
  <c r="F100" i="9"/>
  <c r="H2569" i="9" a="1"/>
  <c r="G826" i="9"/>
  <c r="F3034" i="9"/>
  <c r="G227" i="9"/>
  <c r="G4338" i="9"/>
  <c r="G2726" i="9"/>
  <c r="H2647" i="9" a="1"/>
  <c r="H2881" i="9" a="1"/>
  <c r="G3468" i="9"/>
  <c r="G3120" i="9"/>
  <c r="F3556" i="9"/>
  <c r="F2675" i="9"/>
  <c r="H3119" i="9" a="1"/>
  <c r="F2779" i="9"/>
  <c r="G556" i="9"/>
  <c r="H3728" i="9" a="1"/>
  <c r="H3380" i="9" a="1"/>
  <c r="G3555" i="9"/>
  <c r="H4685" i="9" a="1"/>
  <c r="F2909" i="9"/>
  <c r="F3121" i="9"/>
  <c r="F4600" i="9"/>
  <c r="H2595" i="9" a="1"/>
  <c r="F2375" i="9"/>
  <c r="G2778" i="9"/>
  <c r="H3206" i="9" a="1"/>
  <c r="G646" i="9"/>
  <c r="F4513" i="9"/>
  <c r="F292" i="9"/>
  <c r="H3554" i="9" a="1"/>
  <c r="G4077" i="9"/>
  <c r="H226" i="9" a="1"/>
  <c r="G1816" i="9"/>
  <c r="H4511" i="9" a="1"/>
  <c r="G4164" i="9"/>
  <c r="H2986" i="9" a="1"/>
  <c r="G3294" i="9"/>
  <c r="H3902" i="9" a="1"/>
  <c r="H4163" i="9" a="1"/>
  <c r="F3991" i="9"/>
  <c r="G3729" i="9"/>
  <c r="G3033" i="9"/>
  <c r="H290" i="9" a="1"/>
  <c r="G163" i="9"/>
  <c r="H3815" i="9" a="1"/>
  <c r="G35" i="9"/>
  <c r="H2751" i="9" a="1"/>
  <c r="H620" i="9" a="1"/>
  <c r="H4424" i="9" a="1"/>
  <c r="G2934" i="9"/>
  <c r="H162" i="9" a="1"/>
  <c r="G2830" i="9"/>
  <c r="G1906" i="9"/>
  <c r="G4251" i="9"/>
  <c r="F2988" i="9"/>
  <c r="H3641" i="9" a="1"/>
  <c r="G1726" i="9"/>
  <c r="G1636" i="9"/>
  <c r="H2855" i="9" a="1"/>
  <c r="F2701" i="9"/>
  <c r="F2857" i="9"/>
  <c r="H2959" i="9" a="1"/>
  <c r="H2725" i="9" a="1"/>
  <c r="H3989" i="9" a="1"/>
  <c r="H2673" i="9" a="1"/>
  <c r="H4337" i="9" a="1"/>
  <c r="F2649" i="9"/>
  <c r="F3817" i="9"/>
  <c r="F2727" i="9"/>
  <c r="H2933" i="9" a="1"/>
  <c r="G484" i="9"/>
  <c r="H4076" i="9" a="1"/>
  <c r="G2908" i="9"/>
  <c r="H4250" i="9" a="1"/>
  <c r="F164" i="9"/>
  <c r="G736" i="9"/>
  <c r="F4339" i="9"/>
  <c r="H2907" i="9" a="1"/>
  <c r="F3469" i="9"/>
  <c r="F3643" i="9"/>
  <c r="G3381" i="9"/>
  <c r="G1546" i="9"/>
  <c r="G2266" i="9"/>
  <c r="F356" i="9"/>
  <c r="G2856" i="9"/>
  <c r="G4686" i="9"/>
  <c r="G99" i="9"/>
  <c r="G3990" i="9"/>
  <c r="H483" i="9" a="1"/>
  <c r="F2805" i="9"/>
  <c r="F2961" i="9"/>
  <c r="F3208" i="9"/>
  <c r="F2753" i="9"/>
  <c r="G2804" i="9"/>
  <c r="G4774" i="9"/>
  <c r="F2831" i="9"/>
  <c r="H4773" i="9" a="1"/>
  <c r="G2622" i="9"/>
  <c r="G916" i="9"/>
  <c r="F420" i="9"/>
  <c r="G2752" i="9"/>
  <c r="H354" i="9" a="1"/>
  <c r="F3904" i="9"/>
  <c r="G2596" i="9"/>
  <c r="G1996" i="9"/>
  <c r="H3293" i="9" a="1"/>
  <c r="G3816" i="9"/>
  <c r="H2356" i="9" a="1"/>
  <c r="F620" i="9"/>
  <c r="H3467" i="9" a="1"/>
  <c r="G1456" i="9"/>
  <c r="G355" i="9"/>
  <c r="G2960" i="9"/>
  <c r="H98" i="9" a="1"/>
  <c r="F556" i="9"/>
  <c r="H555" i="9" a="1"/>
  <c r="G2674" i="9"/>
  <c r="G2086" i="9"/>
  <c r="F2623" i="9"/>
  <c r="H4598" i="9" a="1"/>
  <c r="F485" i="9"/>
  <c r="F4252" i="9"/>
  <c r="F4165" i="9"/>
  <c r="G1366" i="9"/>
  <c r="F228" i="9"/>
  <c r="G2987" i="9"/>
  <c r="F4687" i="9"/>
  <c r="G3903" i="9"/>
  <c r="H3641" i="9" l="1"/>
  <c r="H2673" i="9"/>
  <c r="H3989" i="9"/>
  <c r="H2959" i="9"/>
  <c r="H2647" i="9"/>
  <c r="H2777" i="9"/>
  <c r="H3380" i="9"/>
  <c r="H2855" i="9"/>
  <c r="H2829" i="9"/>
  <c r="H555" i="9"/>
  <c r="H2803" i="9"/>
  <c r="H98" i="9"/>
  <c r="H2907" i="9"/>
  <c r="H162" i="9"/>
  <c r="H3902" i="9"/>
  <c r="H3032" i="9"/>
  <c r="H4424" i="9"/>
  <c r="H2986" i="9"/>
  <c r="H2725" i="9"/>
  <c r="H2881" i="9"/>
  <c r="H483" i="9"/>
  <c r="H620" i="9"/>
  <c r="H3467" i="9"/>
  <c r="H4250" i="9"/>
  <c r="H2751" i="9"/>
  <c r="H4511" i="9"/>
  <c r="H4773" i="9"/>
  <c r="H2621" i="9"/>
  <c r="H2356" i="9"/>
  <c r="H4076" i="9"/>
  <c r="H3815" i="9"/>
  <c r="H226" i="9"/>
  <c r="H34" i="9"/>
  <c r="H418" i="9"/>
  <c r="H4598" i="9"/>
  <c r="H3293" i="9"/>
  <c r="H2933" i="9"/>
  <c r="H290" i="9"/>
  <c r="H3554" i="9"/>
  <c r="H2595" i="9"/>
  <c r="H3728" i="9"/>
  <c r="H2569" i="9"/>
  <c r="H2699" i="9"/>
  <c r="H354" i="9"/>
  <c r="H4337" i="9"/>
  <c r="H4163" i="9"/>
  <c r="H3206" i="9"/>
  <c r="H4685" i="9"/>
  <c r="H3119" i="9"/>
  <c r="C4688" i="9"/>
  <c r="C2088" i="9"/>
  <c r="C1638" i="9"/>
  <c r="C2178" i="9"/>
  <c r="C2650" i="9"/>
  <c r="B2729" i="9"/>
  <c r="C2832" i="9"/>
  <c r="C2754" i="9"/>
  <c r="B622" i="9"/>
  <c r="B558" i="9"/>
  <c r="B3297" i="9"/>
  <c r="C1008" i="9"/>
  <c r="B4080" i="9"/>
  <c r="B2703" i="9"/>
  <c r="B4167" i="9"/>
  <c r="C828" i="9"/>
  <c r="B2963" i="9"/>
  <c r="B2833" i="9"/>
  <c r="C3731" i="9"/>
  <c r="C3644" i="9"/>
  <c r="C2936" i="9"/>
  <c r="B486" i="9"/>
  <c r="C1908" i="9"/>
  <c r="B4254" i="9"/>
  <c r="B2859" i="9"/>
  <c r="C421" i="9"/>
  <c r="B3645" i="9"/>
  <c r="B3906" i="9"/>
  <c r="C2884" i="9"/>
  <c r="C4079" i="9"/>
  <c r="C2676" i="9"/>
  <c r="C2858" i="9"/>
  <c r="C1278" i="9"/>
  <c r="C3818" i="9"/>
  <c r="C3296" i="9"/>
  <c r="C2728" i="9"/>
  <c r="C3557" i="9"/>
  <c r="C4427" i="9"/>
  <c r="B3732" i="9"/>
  <c r="C165" i="9"/>
  <c r="C101" i="9"/>
  <c r="C3383" i="9"/>
  <c r="C2358" i="9"/>
  <c r="B3558" i="9"/>
  <c r="C1188" i="9"/>
  <c r="C2780" i="9"/>
  <c r="B3819" i="9"/>
  <c r="B2807" i="9"/>
  <c r="C293" i="9"/>
  <c r="C229" i="9"/>
  <c r="C2962" i="9"/>
  <c r="B4515" i="9"/>
  <c r="C2988" i="9"/>
  <c r="C3470" i="9"/>
  <c r="B3210" i="9"/>
  <c r="B2911" i="9"/>
  <c r="B2989" i="9"/>
  <c r="C1368" i="9"/>
  <c r="C485" i="9"/>
  <c r="C918" i="9"/>
  <c r="C2268" i="9"/>
  <c r="B4602" i="9"/>
  <c r="C3992" i="9"/>
  <c r="B3384" i="9"/>
  <c r="C738" i="9"/>
  <c r="B3036" i="9"/>
  <c r="B3123" i="9"/>
  <c r="B2755" i="9"/>
  <c r="B3471" i="9"/>
  <c r="C357" i="9"/>
  <c r="B2937" i="9"/>
  <c r="C1728" i="9"/>
  <c r="C1548" i="9"/>
  <c r="C4340" i="9"/>
  <c r="B36" i="9"/>
  <c r="B166" i="9"/>
  <c r="B102" i="9"/>
  <c r="C3905" i="9"/>
  <c r="B4689" i="9"/>
  <c r="C37" i="9"/>
  <c r="C558" i="9"/>
  <c r="C648" i="9"/>
  <c r="B2377" i="9"/>
  <c r="C4166" i="9"/>
  <c r="C4775" i="9"/>
  <c r="B358" i="9"/>
  <c r="C1458" i="9"/>
  <c r="C2702" i="9"/>
  <c r="C3035" i="9"/>
  <c r="C3122" i="9"/>
  <c r="C4514" i="9"/>
  <c r="B294" i="9"/>
  <c r="B3993" i="9"/>
  <c r="B2781" i="9"/>
  <c r="C1998" i="9"/>
  <c r="B4341" i="9"/>
  <c r="C1098" i="9"/>
  <c r="C3209" i="9"/>
  <c r="C2910" i="9"/>
  <c r="B422" i="9"/>
  <c r="C1818" i="9"/>
  <c r="C4253" i="9"/>
  <c r="B4776" i="9"/>
  <c r="B2885" i="9"/>
  <c r="C2806" i="9"/>
  <c r="B230" i="9"/>
  <c r="C4601" i="9"/>
  <c r="B4428" i="9"/>
  <c r="B2677" i="9"/>
  <c r="H4774" i="9" a="1"/>
  <c r="G3208" i="9"/>
  <c r="F2728" i="9"/>
  <c r="H419" i="9" a="1"/>
  <c r="G917" i="9"/>
  <c r="F2754" i="9"/>
  <c r="H4077" i="9" a="1"/>
  <c r="G827" i="9"/>
  <c r="H556" i="9" a="1"/>
  <c r="H227" i="9" a="1"/>
  <c r="H621" i="9" a="1"/>
  <c r="G3643" i="9"/>
  <c r="F557" i="9"/>
  <c r="G4078" i="9"/>
  <c r="G1817" i="9"/>
  <c r="G2988" i="9"/>
  <c r="H3903" i="9" a="1"/>
  <c r="H355" i="9" a="1"/>
  <c r="H3729" i="9" a="1"/>
  <c r="H2804" i="9" a="1"/>
  <c r="F3644" i="9"/>
  <c r="H2882" i="9" a="1"/>
  <c r="G3730" i="9"/>
  <c r="F2806" i="9"/>
  <c r="F3992" i="9"/>
  <c r="H291" i="9" a="1"/>
  <c r="F2376" i="9"/>
  <c r="F421" i="9"/>
  <c r="H2726" i="9" a="1"/>
  <c r="G2267" i="9"/>
  <c r="G1007" i="9"/>
  <c r="H2700" i="9" a="1"/>
  <c r="G3556" i="9"/>
  <c r="G485" i="9"/>
  <c r="G2727" i="9"/>
  <c r="G2805" i="9"/>
  <c r="F621" i="9"/>
  <c r="H4251" i="9" a="1"/>
  <c r="F357" i="9"/>
  <c r="H4164" i="9" a="1"/>
  <c r="F3731" i="9"/>
  <c r="G1727" i="9"/>
  <c r="H2960" i="9" a="1"/>
  <c r="F3557" i="9"/>
  <c r="H2648" i="9" a="1"/>
  <c r="G100" i="9"/>
  <c r="F101" i="9"/>
  <c r="H99" i="9" a="1"/>
  <c r="G356" i="9"/>
  <c r="H2830" i="9" a="1"/>
  <c r="H484" i="9" a="1"/>
  <c r="G2935" i="9"/>
  <c r="G2779" i="9"/>
  <c r="H2987" i="9" a="1"/>
  <c r="F3296" i="9"/>
  <c r="H4686" i="9" a="1"/>
  <c r="F3470" i="9"/>
  <c r="G3034" i="9"/>
  <c r="H2674" i="9" a="1"/>
  <c r="G2909" i="9"/>
  <c r="G2177" i="9"/>
  <c r="G2857" i="9"/>
  <c r="G1547" i="9"/>
  <c r="F3122" i="9"/>
  <c r="F2650" i="9"/>
  <c r="H4338" i="9" a="1"/>
  <c r="G1637" i="9"/>
  <c r="H3642" i="9" a="1"/>
  <c r="F2780" i="9"/>
  <c r="G3121" i="9"/>
  <c r="H4599" i="9" a="1"/>
  <c r="F2832" i="9"/>
  <c r="F293" i="9"/>
  <c r="H4425" i="9" a="1"/>
  <c r="G1097" i="9"/>
  <c r="G1907" i="9"/>
  <c r="H4512" i="9" a="1"/>
  <c r="G1187" i="9"/>
  <c r="F2858" i="9"/>
  <c r="G1997" i="9"/>
  <c r="G2753" i="9"/>
  <c r="F2962" i="9"/>
  <c r="F4253" i="9"/>
  <c r="G3295" i="9"/>
  <c r="H3555" i="9" a="1"/>
  <c r="F4166" i="9"/>
  <c r="G420" i="9"/>
  <c r="G2358" i="9"/>
  <c r="H163" i="9" a="1"/>
  <c r="G557" i="9"/>
  <c r="H2934" i="9" a="1"/>
  <c r="F4427" i="9"/>
  <c r="G4165" i="9"/>
  <c r="H3294" i="9" a="1"/>
  <c r="F3818" i="9"/>
  <c r="G2883" i="9"/>
  <c r="H3381" i="9" a="1"/>
  <c r="G2961" i="9"/>
  <c r="F4688" i="9"/>
  <c r="H3990" i="9" a="1"/>
  <c r="G3469" i="9"/>
  <c r="H3816" i="9" a="1"/>
  <c r="F2702" i="9"/>
  <c r="G1277" i="9"/>
  <c r="G4513" i="9"/>
  <c r="G647" i="9"/>
  <c r="F2676" i="9"/>
  <c r="G2675" i="9"/>
  <c r="F3035" i="9"/>
  <c r="G737" i="9"/>
  <c r="G2087" i="9"/>
  <c r="G228" i="9"/>
  <c r="H3033" i="9" a="1"/>
  <c r="G292" i="9"/>
  <c r="F35" i="9"/>
  <c r="F2910" i="9"/>
  <c r="G3817" i="9"/>
  <c r="F4601" i="9"/>
  <c r="F2936" i="9"/>
  <c r="G2623" i="9"/>
  <c r="G4339" i="9"/>
  <c r="G4426" i="9"/>
  <c r="F4340" i="9"/>
  <c r="H3468" i="9" a="1"/>
  <c r="G2649" i="9"/>
  <c r="G3904" i="9"/>
  <c r="F3905" i="9"/>
  <c r="H2357" i="9" a="1"/>
  <c r="G4687" i="9"/>
  <c r="H2908" i="9" a="1"/>
  <c r="F2884" i="9"/>
  <c r="F165" i="9"/>
  <c r="H35" i="9" a="1"/>
  <c r="G2831" i="9"/>
  <c r="F4776" i="9"/>
  <c r="H3207" i="9" a="1"/>
  <c r="F2989" i="9"/>
  <c r="H2778" i="9" a="1"/>
  <c r="H2596" i="9" a="1"/>
  <c r="G164" i="9"/>
  <c r="G3991" i="9"/>
  <c r="F3209" i="9"/>
  <c r="F4514" i="9"/>
  <c r="G2701" i="9"/>
  <c r="H3120" i="9" a="1"/>
  <c r="G3382" i="9"/>
  <c r="F4079" i="9"/>
  <c r="G4775" i="9"/>
  <c r="F3383" i="9"/>
  <c r="H2622" i="9" a="1"/>
  <c r="G4252" i="9"/>
  <c r="H2752" i="9" a="1"/>
  <c r="G1457" i="9"/>
  <c r="G4600" i="9"/>
  <c r="F486" i="9"/>
  <c r="F229" i="9"/>
  <c r="G36" i="9"/>
  <c r="G1367" i="9"/>
  <c r="H2856" i="9" a="1"/>
  <c r="H3729" i="9" l="1"/>
  <c r="H355" i="9"/>
  <c r="H3903" i="9"/>
  <c r="H2752" i="9"/>
  <c r="H3816" i="9"/>
  <c r="H2596" i="9"/>
  <c r="H3990" i="9"/>
  <c r="H4512" i="9"/>
  <c r="H2830" i="9"/>
  <c r="H4251" i="9"/>
  <c r="H291" i="9"/>
  <c r="H621" i="9"/>
  <c r="H2778" i="9"/>
  <c r="H3033" i="9"/>
  <c r="H3120" i="9"/>
  <c r="H3207" i="9"/>
  <c r="H3381" i="9"/>
  <c r="H4425" i="9"/>
  <c r="H2856" i="9"/>
  <c r="H2622" i="9"/>
  <c r="H227" i="9"/>
  <c r="H35" i="9"/>
  <c r="H3294" i="9"/>
  <c r="H4599" i="9"/>
  <c r="H2674" i="9"/>
  <c r="H99" i="9"/>
  <c r="H556" i="9"/>
  <c r="H4077" i="9"/>
  <c r="H2908" i="9"/>
  <c r="H2934" i="9"/>
  <c r="H3642" i="9"/>
  <c r="H4686" i="9"/>
  <c r="H2648" i="9"/>
  <c r="H2357" i="9"/>
  <c r="H163" i="9"/>
  <c r="H4338" i="9"/>
  <c r="H2987" i="9"/>
  <c r="H2960" i="9"/>
  <c r="H2700" i="9"/>
  <c r="H2882" i="9"/>
  <c r="H419" i="9"/>
  <c r="H484" i="9"/>
  <c r="H4164" i="9"/>
  <c r="H2726" i="9"/>
  <c r="H2804" i="9"/>
  <c r="H4774" i="9"/>
  <c r="H3468" i="9"/>
  <c r="H3555" i="9"/>
  <c r="B37" i="9"/>
  <c r="B2912" i="9"/>
  <c r="B487" i="9"/>
  <c r="C2729" i="9"/>
  <c r="C4254" i="9"/>
  <c r="B4777" i="9"/>
  <c r="B2964" i="9"/>
  <c r="C3558" i="9"/>
  <c r="C294" i="9"/>
  <c r="C3906" i="9"/>
  <c r="C4167" i="9"/>
  <c r="C3819" i="9"/>
  <c r="B2704" i="9"/>
  <c r="B3298" i="9"/>
  <c r="B4516" i="9"/>
  <c r="B4429" i="9"/>
  <c r="B359" i="9"/>
  <c r="B2378" i="9"/>
  <c r="C4428" i="9"/>
  <c r="B3124" i="9"/>
  <c r="B3037" i="9"/>
  <c r="B4690" i="9"/>
  <c r="C1459" i="9"/>
  <c r="C2807" i="9"/>
  <c r="C3471" i="9"/>
  <c r="B623" i="9"/>
  <c r="B559" i="9"/>
  <c r="B2756" i="9"/>
  <c r="C2179" i="9"/>
  <c r="C4080" i="9"/>
  <c r="B4255" i="9"/>
  <c r="C4689" i="9"/>
  <c r="C2937" i="9"/>
  <c r="C1549" i="9"/>
  <c r="C422" i="9"/>
  <c r="C2359" i="9"/>
  <c r="C358" i="9"/>
  <c r="C166" i="9"/>
  <c r="C102" i="9"/>
  <c r="C3645" i="9"/>
  <c r="C1369" i="9"/>
  <c r="C2911" i="9"/>
  <c r="C486" i="9"/>
  <c r="B2860" i="9"/>
  <c r="B2730" i="9"/>
  <c r="B3211" i="9"/>
  <c r="C2989" i="9"/>
  <c r="C4515" i="9"/>
  <c r="C2089" i="9"/>
  <c r="C4602" i="9"/>
  <c r="C739" i="9"/>
  <c r="C3993" i="9"/>
  <c r="C1639" i="9"/>
  <c r="B3559" i="9"/>
  <c r="C829" i="9"/>
  <c r="C1279" i="9"/>
  <c r="C230" i="9"/>
  <c r="C2677" i="9"/>
  <c r="C4776" i="9"/>
  <c r="C1189" i="9"/>
  <c r="B2808" i="9"/>
  <c r="B423" i="9"/>
  <c r="C649" i="9"/>
  <c r="C559" i="9"/>
  <c r="B3472" i="9"/>
  <c r="C2755" i="9"/>
  <c r="C2885" i="9"/>
  <c r="B3994" i="9"/>
  <c r="B2886" i="9"/>
  <c r="C2963" i="9"/>
  <c r="B2990" i="9"/>
  <c r="B4168" i="9"/>
  <c r="C2833" i="9"/>
  <c r="C1909" i="9"/>
  <c r="B3907" i="9"/>
  <c r="C1729" i="9"/>
  <c r="B295" i="9"/>
  <c r="C4341" i="9"/>
  <c r="C3297" i="9"/>
  <c r="C3210" i="9"/>
  <c r="B167" i="9"/>
  <c r="B103" i="9"/>
  <c r="B2782" i="9"/>
  <c r="C1009" i="9"/>
  <c r="B2938" i="9"/>
  <c r="B4603" i="9"/>
  <c r="B2834" i="9"/>
  <c r="B3646" i="9"/>
  <c r="B3820" i="9"/>
  <c r="C3384" i="9"/>
  <c r="C2703" i="9"/>
  <c r="B4342" i="9"/>
  <c r="C2781" i="9"/>
  <c r="C2269" i="9"/>
  <c r="C1999" i="9"/>
  <c r="B3385" i="9"/>
  <c r="B4081" i="9"/>
  <c r="C3036" i="9"/>
  <c r="C3123" i="9"/>
  <c r="C38" i="9"/>
  <c r="B231" i="9"/>
  <c r="C1819" i="9"/>
  <c r="B3733" i="9"/>
  <c r="C3732" i="9"/>
  <c r="C919" i="9"/>
  <c r="C1099" i="9"/>
  <c r="C2859" i="9"/>
  <c r="H2649" i="9" a="1"/>
  <c r="F622" i="9"/>
  <c r="H3469" i="9" a="1"/>
  <c r="H622" i="9" a="1"/>
  <c r="G2702" i="9"/>
  <c r="G4166" i="9"/>
  <c r="F358" i="9"/>
  <c r="H4426" i="9" a="1"/>
  <c r="H2961" i="9" a="1"/>
  <c r="F4167" i="9"/>
  <c r="F2755" i="9"/>
  <c r="H228" i="9" a="1"/>
  <c r="G2962" i="9"/>
  <c r="G2088" i="9"/>
  <c r="F422" i="9"/>
  <c r="G558" i="9"/>
  <c r="H292" i="9" a="1"/>
  <c r="F487" i="9"/>
  <c r="G1638" i="9"/>
  <c r="H4252" i="9" a="1"/>
  <c r="G229" i="9"/>
  <c r="H3208" i="9" a="1"/>
  <c r="G4776" i="9"/>
  <c r="F2703" i="9"/>
  <c r="G3035" i="9"/>
  <c r="G37" i="9"/>
  <c r="G4340" i="9"/>
  <c r="G2989" i="9"/>
  <c r="G3731" i="9"/>
  <c r="F2781" i="9"/>
  <c r="G1998" i="9"/>
  <c r="G1278" i="9"/>
  <c r="G2728" i="9"/>
  <c r="G421" i="9"/>
  <c r="G4079" i="9"/>
  <c r="F2885" i="9"/>
  <c r="F4428" i="9"/>
  <c r="H2623" i="9" a="1"/>
  <c r="G828" i="9"/>
  <c r="F4341" i="9"/>
  <c r="F3384" i="9"/>
  <c r="H2883" i="9" a="1"/>
  <c r="G1548" i="9"/>
  <c r="G2806" i="9"/>
  <c r="F2677" i="9"/>
  <c r="G2936" i="9"/>
  <c r="H3556" i="9" a="1"/>
  <c r="F3819" i="9"/>
  <c r="G918" i="9"/>
  <c r="H164" i="9" a="1"/>
  <c r="F3036" i="9"/>
  <c r="F2859" i="9"/>
  <c r="H3121" i="9" a="1"/>
  <c r="G165" i="9"/>
  <c r="G1728" i="9"/>
  <c r="F294" i="9"/>
  <c r="G1818" i="9"/>
  <c r="F2911" i="9"/>
  <c r="F3471" i="9"/>
  <c r="H3382" i="9" a="1"/>
  <c r="G3470" i="9"/>
  <c r="H3817" i="9" a="1"/>
  <c r="G3383" i="9"/>
  <c r="F230" i="9"/>
  <c r="H557" i="9" a="1"/>
  <c r="F102" i="9"/>
  <c r="H3295" i="9" a="1"/>
  <c r="F558" i="9"/>
  <c r="G4253" i="9"/>
  <c r="H4339" i="9" a="1"/>
  <c r="F4777" i="9"/>
  <c r="G2650" i="9"/>
  <c r="H4513" i="9" a="1"/>
  <c r="G2910" i="9"/>
  <c r="G3296" i="9"/>
  <c r="F36" i="9"/>
  <c r="F4515" i="9"/>
  <c r="H2675" i="9" a="1"/>
  <c r="G3992" i="9"/>
  <c r="G1908" i="9"/>
  <c r="H3991" i="9" a="1"/>
  <c r="G3818" i="9"/>
  <c r="G2858" i="9"/>
  <c r="G2780" i="9"/>
  <c r="G1368" i="9"/>
  <c r="F4254" i="9"/>
  <c r="H2701" i="9" a="1"/>
  <c r="G648" i="9"/>
  <c r="H2779" i="9" a="1"/>
  <c r="H2727" i="9" a="1"/>
  <c r="G4601" i="9"/>
  <c r="G3905" i="9"/>
  <c r="G738" i="9"/>
  <c r="H485" i="9" a="1"/>
  <c r="F3993" i="9"/>
  <c r="F2807" i="9"/>
  <c r="H4600" i="9" a="1"/>
  <c r="F2963" i="9"/>
  <c r="H2805" i="9" a="1"/>
  <c r="G3557" i="9"/>
  <c r="F3210" i="9"/>
  <c r="H3730" i="9" a="1"/>
  <c r="H4165" i="9" a="1"/>
  <c r="G293" i="9"/>
  <c r="G1008" i="9"/>
  <c r="G1458" i="9"/>
  <c r="G2178" i="9"/>
  <c r="H3034" i="9" a="1"/>
  <c r="G486" i="9"/>
  <c r="F3645" i="9"/>
  <c r="H2857" i="9" a="1"/>
  <c r="F2377" i="9"/>
  <c r="F2990" i="9"/>
  <c r="G1098" i="9"/>
  <c r="G357" i="9"/>
  <c r="F3297" i="9"/>
  <c r="H100" i="9" a="1"/>
  <c r="G4427" i="9"/>
  <c r="G2268" i="9"/>
  <c r="F4080" i="9"/>
  <c r="H420" i="9" a="1"/>
  <c r="F3906" i="9"/>
  <c r="F3732" i="9"/>
  <c r="F3123" i="9"/>
  <c r="G2359" i="9"/>
  <c r="F166" i="9"/>
  <c r="F4689" i="9"/>
  <c r="H2831" i="9" a="1"/>
  <c r="H36" i="9" a="1"/>
  <c r="H4687" i="9" a="1"/>
  <c r="G2884" i="9"/>
  <c r="H2753" i="9" a="1"/>
  <c r="G101" i="9"/>
  <c r="H2909" i="9" a="1"/>
  <c r="H4775" i="9" a="1"/>
  <c r="G4514" i="9"/>
  <c r="G2832" i="9"/>
  <c r="H4078" i="9" a="1"/>
  <c r="F4602" i="9"/>
  <c r="G3209" i="9"/>
  <c r="H356" i="9" a="1"/>
  <c r="F2833" i="9"/>
  <c r="G3644" i="9"/>
  <c r="H2935" i="9" a="1"/>
  <c r="G4688" i="9"/>
  <c r="G2754" i="9"/>
  <c r="H2358" i="9" a="1"/>
  <c r="H2988" i="9" a="1"/>
  <c r="G1188" i="9"/>
  <c r="F2937" i="9"/>
  <c r="G2676" i="9"/>
  <c r="G3122" i="9"/>
  <c r="H3904" i="9" a="1"/>
  <c r="F3558" i="9"/>
  <c r="H3643" i="9" a="1"/>
  <c r="F2729" i="9"/>
  <c r="H3382" i="9" l="1"/>
  <c r="H2358" i="9"/>
  <c r="H485" i="9"/>
  <c r="H2727" i="9"/>
  <c r="H3730" i="9"/>
  <c r="H2831" i="9"/>
  <c r="H2805" i="9"/>
  <c r="H4600" i="9"/>
  <c r="H292" i="9"/>
  <c r="H2779" i="9"/>
  <c r="H2935" i="9"/>
  <c r="H100" i="9"/>
  <c r="H2701" i="9"/>
  <c r="H36" i="9"/>
  <c r="H2623" i="9"/>
  <c r="H420" i="9"/>
  <c r="H228" i="9"/>
  <c r="H356" i="9"/>
  <c r="H3643" i="9"/>
  <c r="H3904" i="9"/>
  <c r="H3556" i="9"/>
  <c r="H2988" i="9"/>
  <c r="H2961" i="9"/>
  <c r="H4078" i="9"/>
  <c r="H2857" i="9"/>
  <c r="H3991" i="9"/>
  <c r="H4339" i="9"/>
  <c r="H3208" i="9"/>
  <c r="H4426" i="9"/>
  <c r="H4775" i="9"/>
  <c r="H3034" i="9"/>
  <c r="H2675" i="9"/>
  <c r="H3295" i="9"/>
  <c r="H2909" i="9"/>
  <c r="H622" i="9"/>
  <c r="H557" i="9"/>
  <c r="H3121" i="9"/>
  <c r="H2883" i="9"/>
  <c r="H4252" i="9"/>
  <c r="H3469" i="9"/>
  <c r="H2753" i="9"/>
  <c r="H2649" i="9"/>
  <c r="H4687" i="9"/>
  <c r="H4165" i="9"/>
  <c r="H4513" i="9"/>
  <c r="H3817" i="9"/>
  <c r="H164" i="9"/>
  <c r="B360" i="9"/>
  <c r="C423" i="9"/>
  <c r="C1010" i="9"/>
  <c r="B4169" i="9"/>
  <c r="C2808" i="9"/>
  <c r="B2965" i="9"/>
  <c r="C3298" i="9"/>
  <c r="B4082" i="9"/>
  <c r="C650" i="9"/>
  <c r="C560" i="9"/>
  <c r="C1280" i="9"/>
  <c r="C1370" i="9"/>
  <c r="C4081" i="9"/>
  <c r="C4603" i="9"/>
  <c r="B2757" i="9"/>
  <c r="C1460" i="9"/>
  <c r="C2834" i="9"/>
  <c r="C4255" i="9"/>
  <c r="B232" i="9"/>
  <c r="B3560" i="9"/>
  <c r="C2964" i="9"/>
  <c r="B3212" i="9"/>
  <c r="B296" i="9"/>
  <c r="B3473" i="9"/>
  <c r="B4430" i="9"/>
  <c r="C1100" i="9"/>
  <c r="C1820" i="9"/>
  <c r="B4256" i="9"/>
  <c r="B2887" i="9"/>
  <c r="C4777" i="9"/>
  <c r="B2783" i="9"/>
  <c r="C1550" i="9"/>
  <c r="C4516" i="9"/>
  <c r="B4604" i="9"/>
  <c r="B2991" i="9"/>
  <c r="B3908" i="9"/>
  <c r="B4517" i="9"/>
  <c r="C39" i="9"/>
  <c r="B3734" i="9"/>
  <c r="C3385" i="9"/>
  <c r="C2912" i="9"/>
  <c r="C740" i="9"/>
  <c r="C920" i="9"/>
  <c r="C830" i="9"/>
  <c r="C3733" i="9"/>
  <c r="B4343" i="9"/>
  <c r="B624" i="9"/>
  <c r="B560" i="9"/>
  <c r="B2379" i="9"/>
  <c r="C3994" i="9"/>
  <c r="C2360" i="9"/>
  <c r="C1910" i="9"/>
  <c r="C3907" i="9"/>
  <c r="C2090" i="9"/>
  <c r="B3995" i="9"/>
  <c r="B488" i="9"/>
  <c r="C4690" i="9"/>
  <c r="C167" i="9"/>
  <c r="C103" i="9"/>
  <c r="C487" i="9"/>
  <c r="B3386" i="9"/>
  <c r="B2939" i="9"/>
  <c r="B2913" i="9"/>
  <c r="C3211" i="9"/>
  <c r="C2730" i="9"/>
  <c r="B2861" i="9"/>
  <c r="B2809" i="9"/>
  <c r="C2704" i="9"/>
  <c r="B3647" i="9"/>
  <c r="B3299" i="9"/>
  <c r="C231" i="9"/>
  <c r="C1640" i="9"/>
  <c r="B4778" i="9"/>
  <c r="B38" i="9"/>
  <c r="C1190" i="9"/>
  <c r="C3820" i="9"/>
  <c r="C2886" i="9"/>
  <c r="B3821" i="9"/>
  <c r="C3037" i="9"/>
  <c r="C3124" i="9"/>
  <c r="C3472" i="9"/>
  <c r="C4429" i="9"/>
  <c r="C2000" i="9"/>
  <c r="C2990" i="9"/>
  <c r="C2782" i="9"/>
  <c r="B2835" i="9"/>
  <c r="C2938" i="9"/>
  <c r="C4168" i="9"/>
  <c r="C3559" i="9"/>
  <c r="B3038" i="9"/>
  <c r="B3125" i="9"/>
  <c r="B424" i="9"/>
  <c r="B2731" i="9"/>
  <c r="C359" i="9"/>
  <c r="C4342" i="9"/>
  <c r="B4691" i="9"/>
  <c r="B168" i="9"/>
  <c r="B104" i="9"/>
  <c r="C2860" i="9"/>
  <c r="C295" i="9"/>
  <c r="C1730" i="9"/>
  <c r="C2180" i="9"/>
  <c r="C2270" i="9"/>
  <c r="C3646" i="9"/>
  <c r="C2756" i="9"/>
  <c r="H3905" i="9" a="1"/>
  <c r="G559" i="9"/>
  <c r="F2808" i="9"/>
  <c r="G2729" i="9"/>
  <c r="G358" i="9"/>
  <c r="G2360" i="9"/>
  <c r="H2359" i="9" a="1"/>
  <c r="G2269" i="9"/>
  <c r="H3122" i="9" a="1"/>
  <c r="G1189" i="9"/>
  <c r="G487" i="9"/>
  <c r="H2650" i="9" a="1"/>
  <c r="H4340" i="9" a="1"/>
  <c r="H4427" i="9" a="1"/>
  <c r="F3907" i="9"/>
  <c r="H2884" i="9" a="1"/>
  <c r="G3819" i="9"/>
  <c r="G3210" i="9"/>
  <c r="H2780" i="9" a="1"/>
  <c r="G3384" i="9"/>
  <c r="G102" i="9"/>
  <c r="F559" i="9"/>
  <c r="F2938" i="9"/>
  <c r="G2990" i="9"/>
  <c r="H2989" i="9" a="1"/>
  <c r="G4777" i="9"/>
  <c r="G2179" i="9"/>
  <c r="H3557" i="9" a="1"/>
  <c r="G4515" i="9"/>
  <c r="F3211" i="9"/>
  <c r="H229" i="9" a="1"/>
  <c r="G422" i="9"/>
  <c r="F231" i="9"/>
  <c r="G2677" i="9"/>
  <c r="F3994" i="9"/>
  <c r="H2676" i="9" a="1"/>
  <c r="G2807" i="9"/>
  <c r="H357" i="9" a="1"/>
  <c r="G38" i="9"/>
  <c r="G649" i="9"/>
  <c r="H3035" i="9" a="1"/>
  <c r="G4167" i="9"/>
  <c r="F3733" i="9"/>
  <c r="H101" i="9" a="1"/>
  <c r="G1099" i="9"/>
  <c r="H4253" i="9" a="1"/>
  <c r="F2756" i="9"/>
  <c r="F3385" i="9"/>
  <c r="F3124" i="9"/>
  <c r="G1459" i="9"/>
  <c r="H37" i="9" a="1"/>
  <c r="G3906" i="9"/>
  <c r="G1279" i="9"/>
  <c r="H486" i="9" a="1"/>
  <c r="G1999" i="9"/>
  <c r="F2834" i="9"/>
  <c r="H2832" i="9" a="1"/>
  <c r="G4689" i="9"/>
  <c r="G230" i="9"/>
  <c r="G1729" i="9"/>
  <c r="G2911" i="9"/>
  <c r="H2702" i="9" a="1"/>
  <c r="F3646" i="9"/>
  <c r="G4080" i="9"/>
  <c r="F488" i="9"/>
  <c r="G3297" i="9"/>
  <c r="F4429" i="9"/>
  <c r="F3472" i="9"/>
  <c r="G4428" i="9"/>
  <c r="H165" i="9" a="1"/>
  <c r="F103" i="9"/>
  <c r="G2937" i="9"/>
  <c r="G3036" i="9"/>
  <c r="H4688" i="9" a="1"/>
  <c r="F4081" i="9"/>
  <c r="G2885" i="9"/>
  <c r="G2963" i="9"/>
  <c r="H421" i="9" a="1"/>
  <c r="H2962" i="9" a="1"/>
  <c r="G1009" i="9"/>
  <c r="H3209" i="9" a="1"/>
  <c r="F2886" i="9"/>
  <c r="H2936" i="9" a="1"/>
  <c r="H4776" i="9" a="1"/>
  <c r="F2782" i="9"/>
  <c r="H293" i="9" a="1"/>
  <c r="G166" i="9"/>
  <c r="G2755" i="9"/>
  <c r="G2781" i="9"/>
  <c r="F3037" i="9"/>
  <c r="H4166" i="9" a="1"/>
  <c r="G3471" i="9"/>
  <c r="H3731" i="9" a="1"/>
  <c r="F37" i="9"/>
  <c r="G4254" i="9"/>
  <c r="H3992" i="9" a="1"/>
  <c r="F4516" i="9"/>
  <c r="F4603" i="9"/>
  <c r="F2991" i="9"/>
  <c r="G3558" i="9"/>
  <c r="H3296" i="9" a="1"/>
  <c r="G1819" i="9"/>
  <c r="H558" i="9" a="1"/>
  <c r="F623" i="9"/>
  <c r="F2378" i="9"/>
  <c r="H4601" i="9" a="1"/>
  <c r="F4168" i="9"/>
  <c r="G2703" i="9"/>
  <c r="H2910" i="9" a="1"/>
  <c r="G2089" i="9"/>
  <c r="F2860" i="9"/>
  <c r="G4602" i="9"/>
  <c r="F3820" i="9"/>
  <c r="G294" i="9"/>
  <c r="H2754" i="9" a="1"/>
  <c r="G3123" i="9"/>
  <c r="G739" i="9"/>
  <c r="F3298" i="9"/>
  <c r="G2833" i="9"/>
  <c r="F2912" i="9"/>
  <c r="H4079" i="9" a="1"/>
  <c r="F2704" i="9"/>
  <c r="H623" i="9" a="1"/>
  <c r="H2858" i="9" a="1"/>
  <c r="G1639" i="9"/>
  <c r="F3559" i="9"/>
  <c r="G1369" i="9"/>
  <c r="H3818" i="9" a="1"/>
  <c r="F2730" i="9"/>
  <c r="F2964" i="9"/>
  <c r="H2728" i="9" a="1"/>
  <c r="F295" i="9"/>
  <c r="G4341" i="9"/>
  <c r="F359" i="9"/>
  <c r="H2806" i="9" a="1"/>
  <c r="F4255" i="9"/>
  <c r="G2859" i="9"/>
  <c r="G829" i="9"/>
  <c r="F4690" i="9"/>
  <c r="G919" i="9"/>
  <c r="F423" i="9"/>
  <c r="H3644" i="9" a="1"/>
  <c r="G3645" i="9"/>
  <c r="H3470" i="9" a="1"/>
  <c r="F167" i="9"/>
  <c r="G1549" i="9"/>
  <c r="H4514" i="9" a="1"/>
  <c r="G3732" i="9"/>
  <c r="H3383" i="9" a="1"/>
  <c r="F4778" i="9"/>
  <c r="G1909" i="9"/>
  <c r="F4342" i="9"/>
  <c r="G3993" i="9"/>
  <c r="H3383" i="9" l="1"/>
  <c r="H4514" i="9"/>
  <c r="H2962" i="9"/>
  <c r="H2754" i="9"/>
  <c r="H2910" i="9"/>
  <c r="H165" i="9"/>
  <c r="H2728" i="9"/>
  <c r="H3818" i="9"/>
  <c r="H2780" i="9"/>
  <c r="H4776" i="9"/>
  <c r="H4340" i="9"/>
  <c r="H623" i="9"/>
  <c r="H293" i="9"/>
  <c r="H2936" i="9"/>
  <c r="H421" i="9"/>
  <c r="H4688" i="9"/>
  <c r="H4601" i="9"/>
  <c r="H2884" i="9"/>
  <c r="H2650" i="9"/>
  <c r="H3644" i="9"/>
  <c r="H558" i="9"/>
  <c r="H3296" i="9"/>
  <c r="H2702" i="9"/>
  <c r="H4166" i="9"/>
  <c r="H4253" i="9"/>
  <c r="H2858" i="9"/>
  <c r="H4079" i="9"/>
  <c r="H3122" i="9"/>
  <c r="H101" i="9"/>
  <c r="H229" i="9"/>
  <c r="H3209" i="9"/>
  <c r="H2359" i="9"/>
  <c r="H2806" i="9"/>
  <c r="H3992" i="9"/>
  <c r="H2832" i="9"/>
  <c r="H2676" i="9"/>
  <c r="H3035" i="9"/>
  <c r="H3557" i="9"/>
  <c r="H3470" i="9"/>
  <c r="H3731" i="9"/>
  <c r="H486" i="9"/>
  <c r="H37" i="9"/>
  <c r="H357" i="9"/>
  <c r="H2989" i="9"/>
  <c r="H4427" i="9"/>
  <c r="H3905" i="9"/>
  <c r="B3039" i="9"/>
  <c r="B3126" i="9"/>
  <c r="B425" i="9"/>
  <c r="C424" i="9"/>
  <c r="C2809" i="9"/>
  <c r="C3560" i="9"/>
  <c r="C2913" i="9"/>
  <c r="C2757" i="9"/>
  <c r="B3474" i="9"/>
  <c r="C4778" i="9"/>
  <c r="B2380" i="9"/>
  <c r="C2939" i="9"/>
  <c r="B4605" i="9"/>
  <c r="C4604" i="9"/>
  <c r="B2914" i="9"/>
  <c r="B4518" i="9"/>
  <c r="C2991" i="9"/>
  <c r="C2861" i="9"/>
  <c r="C4169" i="9"/>
  <c r="B4170" i="9"/>
  <c r="C2181" i="9"/>
  <c r="C3821" i="9"/>
  <c r="C2271" i="9"/>
  <c r="B2758" i="9"/>
  <c r="C3647" i="9"/>
  <c r="C3995" i="9"/>
  <c r="B4257" i="9"/>
  <c r="C2887" i="9"/>
  <c r="C4517" i="9"/>
  <c r="B3735" i="9"/>
  <c r="C232" i="9"/>
  <c r="C4082" i="9"/>
  <c r="C741" i="9"/>
  <c r="B169" i="9"/>
  <c r="B105" i="9"/>
  <c r="C1551" i="9"/>
  <c r="C2783" i="9"/>
  <c r="B233" i="9"/>
  <c r="C4256" i="9"/>
  <c r="C3908" i="9"/>
  <c r="C1731" i="9"/>
  <c r="C2731" i="9"/>
  <c r="C3299" i="9"/>
  <c r="C2001" i="9"/>
  <c r="C921" i="9"/>
  <c r="C3473" i="9"/>
  <c r="B3996" i="9"/>
  <c r="C1641" i="9"/>
  <c r="B4344" i="9"/>
  <c r="B3561" i="9"/>
  <c r="B3648" i="9"/>
  <c r="C1461" i="9"/>
  <c r="C1101" i="9"/>
  <c r="B2862" i="9"/>
  <c r="C3212" i="9"/>
  <c r="C1281" i="9"/>
  <c r="B625" i="9"/>
  <c r="B561" i="9"/>
  <c r="C1011" i="9"/>
  <c r="C1911" i="9"/>
  <c r="B2784" i="9"/>
  <c r="C3386" i="9"/>
  <c r="C3125" i="9"/>
  <c r="C3038" i="9"/>
  <c r="C296" i="9"/>
  <c r="B2836" i="9"/>
  <c r="B2940" i="9"/>
  <c r="B3822" i="9"/>
  <c r="B2810" i="9"/>
  <c r="B361" i="9"/>
  <c r="B297" i="9"/>
  <c r="C1371" i="9"/>
  <c r="B2992" i="9"/>
  <c r="C488" i="9"/>
  <c r="B4779" i="9"/>
  <c r="C3734" i="9"/>
  <c r="C40" i="9"/>
  <c r="C1191" i="9"/>
  <c r="C561" i="9"/>
  <c r="C651" i="9"/>
  <c r="C2361" i="9"/>
  <c r="C1821" i="9"/>
  <c r="B489" i="9"/>
  <c r="C360" i="9"/>
  <c r="C2965" i="9"/>
  <c r="C2091" i="9"/>
  <c r="B39" i="9"/>
  <c r="B4083" i="9"/>
  <c r="C4430" i="9"/>
  <c r="B3213" i="9"/>
  <c r="B3909" i="9"/>
  <c r="B3387" i="9"/>
  <c r="B2888" i="9"/>
  <c r="B2966" i="9"/>
  <c r="C168" i="9"/>
  <c r="C104" i="9"/>
  <c r="B4431" i="9"/>
  <c r="C831" i="9"/>
  <c r="B4692" i="9"/>
  <c r="B3300" i="9"/>
  <c r="C4343" i="9"/>
  <c r="C4691" i="9"/>
  <c r="C2835" i="9"/>
  <c r="F4779" i="9"/>
  <c r="H2755" i="9" a="1"/>
  <c r="G3646" i="9"/>
  <c r="H38" i="9" a="1"/>
  <c r="G1190" i="9"/>
  <c r="H2859" i="9" a="1"/>
  <c r="G1640" i="9"/>
  <c r="H487" i="9" a="1"/>
  <c r="G3298" i="9"/>
  <c r="H2360" i="9" a="1"/>
  <c r="F560" i="9"/>
  <c r="F3038" i="9"/>
  <c r="F3473" i="9"/>
  <c r="G2808" i="9"/>
  <c r="G167" i="9"/>
  <c r="H4167" i="9" a="1"/>
  <c r="G920" i="9"/>
  <c r="F4169" i="9"/>
  <c r="F3299" i="9"/>
  <c r="G359" i="9"/>
  <c r="H102" i="9" a="1"/>
  <c r="F2783" i="9"/>
  <c r="G4778" i="9"/>
  <c r="G560" i="9"/>
  <c r="F624" i="9"/>
  <c r="F2757" i="9"/>
  <c r="G423" i="9"/>
  <c r="F4343" i="9"/>
  <c r="G1820" i="9"/>
  <c r="G3559" i="9"/>
  <c r="F168" i="9"/>
  <c r="G3907" i="9"/>
  <c r="G2180" i="9"/>
  <c r="H2963" i="9" a="1"/>
  <c r="G4342" i="9"/>
  <c r="G231" i="9"/>
  <c r="F296" i="9"/>
  <c r="H4341" i="9" a="1"/>
  <c r="F2379" i="9"/>
  <c r="H2703" i="9" a="1"/>
  <c r="F3995" i="9"/>
  <c r="H4080" i="9" a="1"/>
  <c r="H3993" i="9" a="1"/>
  <c r="F4082" i="9"/>
  <c r="F2861" i="9"/>
  <c r="H4777" i="9" a="1"/>
  <c r="G2782" i="9"/>
  <c r="F2913" i="9"/>
  <c r="H294" i="9" a="1"/>
  <c r="G2886" i="9"/>
  <c r="G4255" i="9"/>
  <c r="H358" i="9" a="1"/>
  <c r="H3819" i="9" a="1"/>
  <c r="G2860" i="9"/>
  <c r="H2781" i="9" a="1"/>
  <c r="G2730" i="9"/>
  <c r="F2809" i="9"/>
  <c r="G2991" i="9"/>
  <c r="G39" i="9"/>
  <c r="F4517" i="9"/>
  <c r="F3125" i="9"/>
  <c r="G3733" i="9"/>
  <c r="G488" i="9"/>
  <c r="F104" i="9"/>
  <c r="F3734" i="9"/>
  <c r="G4690" i="9"/>
  <c r="F4691" i="9"/>
  <c r="H624" i="9" a="1"/>
  <c r="F2939" i="9"/>
  <c r="G3820" i="9"/>
  <c r="G2756" i="9"/>
  <c r="G4603" i="9"/>
  <c r="G2938" i="9"/>
  <c r="H2729" i="9" a="1"/>
  <c r="H3732" i="9" a="1"/>
  <c r="G1460" i="9"/>
  <c r="H3645" i="9" a="1"/>
  <c r="G2912" i="9"/>
  <c r="G740" i="9"/>
  <c r="G2090" i="9"/>
  <c r="G1730" i="9"/>
  <c r="G2964" i="9"/>
  <c r="H2807" i="9" a="1"/>
  <c r="F3647" i="9"/>
  <c r="G1100" i="9"/>
  <c r="F3560" i="9"/>
  <c r="F2965" i="9"/>
  <c r="G2834" i="9"/>
  <c r="F489" i="9"/>
  <c r="F3212" i="9"/>
  <c r="H2885" i="9" a="1"/>
  <c r="G4081" i="9"/>
  <c r="H3036" i="9" a="1"/>
  <c r="F4430" i="9"/>
  <c r="G3037" i="9"/>
  <c r="F360" i="9"/>
  <c r="H2937" i="9" a="1"/>
  <c r="G1910" i="9"/>
  <c r="H2990" i="9" a="1"/>
  <c r="G1550" i="9"/>
  <c r="H166" i="9" a="1"/>
  <c r="F2731" i="9"/>
  <c r="H3123" i="9" a="1"/>
  <c r="G830" i="9"/>
  <c r="H4428" i="9" a="1"/>
  <c r="G4429" i="9"/>
  <c r="H4689" i="9" a="1"/>
  <c r="G2704" i="9"/>
  <c r="F38" i="9"/>
  <c r="G103" i="9"/>
  <c r="H3384" i="9" a="1"/>
  <c r="F3908" i="9"/>
  <c r="H2677" i="9" a="1"/>
  <c r="F2887" i="9"/>
  <c r="G3124" i="9"/>
  <c r="H2911" i="9" a="1"/>
  <c r="F4256" i="9"/>
  <c r="H559" i="9" a="1"/>
  <c r="H4515" i="9" a="1"/>
  <c r="G2361" i="9"/>
  <c r="F2992" i="9"/>
  <c r="G4516" i="9"/>
  <c r="G3472" i="9"/>
  <c r="G2270" i="9"/>
  <c r="G2000" i="9"/>
  <c r="F424" i="9"/>
  <c r="F3821" i="9"/>
  <c r="G3211" i="9"/>
  <c r="H3471" i="9" a="1"/>
  <c r="G295" i="9"/>
  <c r="H4254" i="9" a="1"/>
  <c r="G1370" i="9"/>
  <c r="H422" i="9" a="1"/>
  <c r="G3994" i="9"/>
  <c r="H3210" i="9" a="1"/>
  <c r="G1010" i="9"/>
  <c r="H4602" i="9" a="1"/>
  <c r="G650" i="9"/>
  <c r="H2833" i="9" a="1"/>
  <c r="G3385" i="9"/>
  <c r="F4604" i="9"/>
  <c r="H3906" i="9" a="1"/>
  <c r="H3558" i="9" a="1"/>
  <c r="G1280" i="9"/>
  <c r="H230" i="9" a="1"/>
  <c r="F2835" i="9"/>
  <c r="G4168" i="9"/>
  <c r="F3386" i="9"/>
  <c r="F232" i="9"/>
  <c r="H3297" i="9" a="1"/>
  <c r="H624" i="9" l="1"/>
  <c r="H2911" i="9"/>
  <c r="H2677" i="9"/>
  <c r="H4341" i="9"/>
  <c r="H4167" i="9"/>
  <c r="H3558" i="9"/>
  <c r="H3384" i="9"/>
  <c r="H3906" i="9"/>
  <c r="H4515" i="9"/>
  <c r="H2833" i="9"/>
  <c r="H4689" i="9"/>
  <c r="H3297" i="9"/>
  <c r="H2807" i="9"/>
  <c r="H559" i="9"/>
  <c r="H2360" i="9"/>
  <c r="H4602" i="9"/>
  <c r="H4428" i="9"/>
  <c r="H230" i="9"/>
  <c r="H487" i="9"/>
  <c r="H3210" i="9"/>
  <c r="H3123" i="9"/>
  <c r="H2703" i="9"/>
  <c r="H4777" i="9"/>
  <c r="H102" i="9"/>
  <c r="H2859" i="9"/>
  <c r="H422" i="9"/>
  <c r="H166" i="9"/>
  <c r="H294" i="9"/>
  <c r="H3645" i="9"/>
  <c r="H2781" i="9"/>
  <c r="H38" i="9"/>
  <c r="H4254" i="9"/>
  <c r="H2990" i="9"/>
  <c r="H3036" i="9"/>
  <c r="H3732" i="9"/>
  <c r="H3819" i="9"/>
  <c r="H3993" i="9"/>
  <c r="H2729" i="9"/>
  <c r="H358" i="9"/>
  <c r="H4080" i="9"/>
  <c r="H2963" i="9"/>
  <c r="H2755" i="9"/>
  <c r="H3471" i="9"/>
  <c r="H2937" i="9"/>
  <c r="H2885" i="9"/>
  <c r="B3301" i="9"/>
  <c r="B2811" i="9"/>
  <c r="C361" i="9"/>
  <c r="C1372" i="9"/>
  <c r="C1732" i="9"/>
  <c r="C3996" i="9"/>
  <c r="C1642" i="9"/>
  <c r="B3475" i="9"/>
  <c r="C3300" i="9"/>
  <c r="C4257" i="9"/>
  <c r="B2941" i="9"/>
  <c r="B3388" i="9"/>
  <c r="C169" i="9"/>
  <c r="C105" i="9"/>
  <c r="B40" i="9"/>
  <c r="C562" i="9"/>
  <c r="C652" i="9"/>
  <c r="C3039" i="9"/>
  <c r="C3126" i="9"/>
  <c r="B3736" i="9"/>
  <c r="C3387" i="9"/>
  <c r="C4344" i="9"/>
  <c r="B170" i="9"/>
  <c r="B106" i="9"/>
  <c r="B3823" i="9"/>
  <c r="C3909" i="9"/>
  <c r="C4692" i="9"/>
  <c r="B3214" i="9"/>
  <c r="B4519" i="9"/>
  <c r="B3910" i="9"/>
  <c r="C1552" i="9"/>
  <c r="B4345" i="9"/>
  <c r="B4171" i="9"/>
  <c r="C425" i="9"/>
  <c r="C742" i="9"/>
  <c r="B362" i="9"/>
  <c r="B4084" i="9"/>
  <c r="C297" i="9"/>
  <c r="C2362" i="9"/>
  <c r="C2940" i="9"/>
  <c r="C233" i="9"/>
  <c r="B3997" i="9"/>
  <c r="B426" i="9"/>
  <c r="C3213" i="9"/>
  <c r="C1102" i="9"/>
  <c r="B234" i="9"/>
  <c r="C4083" i="9"/>
  <c r="C2888" i="9"/>
  <c r="C3648" i="9"/>
  <c r="C2862" i="9"/>
  <c r="B4780" i="9"/>
  <c r="B2993" i="9"/>
  <c r="C2182" i="9"/>
  <c r="C1912" i="9"/>
  <c r="C1282" i="9"/>
  <c r="B2967" i="9"/>
  <c r="C3474" i="9"/>
  <c r="B2889" i="9"/>
  <c r="B3649" i="9"/>
  <c r="C3561" i="9"/>
  <c r="C2758" i="9"/>
  <c r="B298" i="9"/>
  <c r="C2272" i="9"/>
  <c r="C2836" i="9"/>
  <c r="B3127" i="9"/>
  <c r="B3040" i="9"/>
  <c r="B2863" i="9"/>
  <c r="B626" i="9"/>
  <c r="B562" i="9"/>
  <c r="B4432" i="9"/>
  <c r="C1822" i="9"/>
  <c r="C832" i="9"/>
  <c r="C4605" i="9"/>
  <c r="C3735" i="9"/>
  <c r="B4693" i="9"/>
  <c r="B3562" i="9"/>
  <c r="C1192" i="9"/>
  <c r="C1012" i="9"/>
  <c r="C2810" i="9"/>
  <c r="C2914" i="9"/>
  <c r="B4258" i="9"/>
  <c r="C489" i="9"/>
  <c r="C4779" i="9"/>
  <c r="C4518" i="9"/>
  <c r="C2092" i="9"/>
  <c r="C4170" i="9"/>
  <c r="B2785" i="9"/>
  <c r="B4606" i="9"/>
  <c r="C2966" i="9"/>
  <c r="C2784" i="9"/>
  <c r="C922" i="9"/>
  <c r="C41" i="9"/>
  <c r="B2381" i="9"/>
  <c r="B490" i="9"/>
  <c r="B2837" i="9"/>
  <c r="C4431" i="9"/>
  <c r="B2915" i="9"/>
  <c r="C2992" i="9"/>
  <c r="C1462" i="9"/>
  <c r="C3822" i="9"/>
  <c r="C2002" i="9"/>
  <c r="G1551" i="9"/>
  <c r="F4344" i="9"/>
  <c r="F233" i="9"/>
  <c r="F4780" i="9"/>
  <c r="H2860" i="9" a="1"/>
  <c r="F2836" i="9"/>
  <c r="H3298" i="9" a="1"/>
  <c r="G1371" i="9"/>
  <c r="G2362" i="9"/>
  <c r="G3212" i="9"/>
  <c r="F4692" i="9"/>
  <c r="F2966" i="9"/>
  <c r="G2861" i="9"/>
  <c r="H4168" i="9" a="1"/>
  <c r="F2940" i="9"/>
  <c r="H3820" i="9" a="1"/>
  <c r="F3039" i="9"/>
  <c r="F2862" i="9"/>
  <c r="H3646" i="9" a="1"/>
  <c r="H103" i="9" a="1"/>
  <c r="G1911" i="9"/>
  <c r="G104" i="9"/>
  <c r="H4342" i="9" a="1"/>
  <c r="H2912" i="9" a="1"/>
  <c r="G2913" i="9"/>
  <c r="F3735" i="9"/>
  <c r="G3647" i="9"/>
  <c r="G424" i="9"/>
  <c r="F3561" i="9"/>
  <c r="H3211" i="9" a="1"/>
  <c r="G489" i="9"/>
  <c r="H2730" i="9" a="1"/>
  <c r="H2886" i="9" a="1"/>
  <c r="G3995" i="9"/>
  <c r="G3038" i="9"/>
  <c r="G831" i="9"/>
  <c r="G4517" i="9"/>
  <c r="F2993" i="9"/>
  <c r="H3472" i="9" a="1"/>
  <c r="G2809" i="9"/>
  <c r="H4255" i="9" a="1"/>
  <c r="G2001" i="9"/>
  <c r="G921" i="9"/>
  <c r="H167" i="9" a="1"/>
  <c r="F4518" i="9"/>
  <c r="G1191" i="9"/>
  <c r="G2887" i="9"/>
  <c r="F169" i="9"/>
  <c r="H3559" i="9" a="1"/>
  <c r="H2756" i="9" a="1"/>
  <c r="H39" i="9" a="1"/>
  <c r="G40" i="9"/>
  <c r="G2757" i="9"/>
  <c r="G1641" i="9"/>
  <c r="G3734" i="9"/>
  <c r="H3037" i="9" a="1"/>
  <c r="F4431" i="9"/>
  <c r="G1101" i="9"/>
  <c r="G2965" i="9"/>
  <c r="G2783" i="9"/>
  <c r="G1281" i="9"/>
  <c r="G4779" i="9"/>
  <c r="H359" i="9" a="1"/>
  <c r="H3907" i="9" a="1"/>
  <c r="G741" i="9"/>
  <c r="F105" i="9"/>
  <c r="H4690" i="9" a="1"/>
  <c r="F625" i="9"/>
  <c r="G3473" i="9"/>
  <c r="H2704" i="9" a="1"/>
  <c r="H625" i="9" a="1"/>
  <c r="F2914" i="9"/>
  <c r="G2939" i="9"/>
  <c r="G2992" i="9"/>
  <c r="F561" i="9"/>
  <c r="H423" i="9" a="1"/>
  <c r="G3821" i="9"/>
  <c r="G4169" i="9"/>
  <c r="G4343" i="9"/>
  <c r="F2758" i="9"/>
  <c r="H3124" i="9" a="1"/>
  <c r="F4257" i="9"/>
  <c r="F490" i="9"/>
  <c r="G2091" i="9"/>
  <c r="H2808" i="9" a="1"/>
  <c r="F297" i="9"/>
  <c r="G3560" i="9"/>
  <c r="G3386" i="9"/>
  <c r="H2964" i="9" a="1"/>
  <c r="F3126" i="9"/>
  <c r="G2731" i="9"/>
  <c r="H4516" i="9" a="1"/>
  <c r="F4083" i="9"/>
  <c r="F4170" i="9"/>
  <c r="G561" i="9"/>
  <c r="H2361" i="9" a="1"/>
  <c r="G3299" i="9"/>
  <c r="G2181" i="9"/>
  <c r="F3300" i="9"/>
  <c r="H4603" i="9" a="1"/>
  <c r="G4691" i="9"/>
  <c r="G4604" i="9"/>
  <c r="H2938" i="9" a="1"/>
  <c r="F39" i="9"/>
  <c r="H4081" i="9" a="1"/>
  <c r="G1731" i="9"/>
  <c r="G4430" i="9"/>
  <c r="F3387" i="9"/>
  <c r="G3908" i="9"/>
  <c r="G1821" i="9"/>
  <c r="G3125" i="9"/>
  <c r="H4429" i="9" a="1"/>
  <c r="F3996" i="9"/>
  <c r="F2380" i="9"/>
  <c r="G4256" i="9"/>
  <c r="H4778" i="9" a="1"/>
  <c r="G360" i="9"/>
  <c r="F2810" i="9"/>
  <c r="G2835" i="9"/>
  <c r="H231" i="9" a="1"/>
  <c r="H2834" i="9" a="1"/>
  <c r="G1461" i="9"/>
  <c r="H3385" i="9" a="1"/>
  <c r="F3648" i="9"/>
  <c r="G4082" i="9"/>
  <c r="G651" i="9"/>
  <c r="G1011" i="9"/>
  <c r="F4605" i="9"/>
  <c r="H488" i="9" a="1"/>
  <c r="G296" i="9"/>
  <c r="F361" i="9"/>
  <c r="F3909" i="9"/>
  <c r="H2782" i="9" a="1"/>
  <c r="G168" i="9"/>
  <c r="F2888" i="9"/>
  <c r="G232" i="9"/>
  <c r="H560" i="9" a="1"/>
  <c r="F2784" i="9"/>
  <c r="H3994" i="9" a="1"/>
  <c r="F425" i="9"/>
  <c r="G2271" i="9"/>
  <c r="H3733" i="9" a="1"/>
  <c r="F3822" i="9"/>
  <c r="F3474" i="9"/>
  <c r="H295" i="9" a="1"/>
  <c r="H2991" i="9" a="1"/>
  <c r="F3213" i="9"/>
  <c r="H4342" i="9" l="1"/>
  <c r="H4255" i="9"/>
  <c r="H3820" i="9"/>
  <c r="H2991" i="9"/>
  <c r="H3733" i="9"/>
  <c r="H103" i="9"/>
  <c r="H625" i="9"/>
  <c r="H4081" i="9"/>
  <c r="H423" i="9"/>
  <c r="H2704" i="9"/>
  <c r="H3472" i="9"/>
  <c r="H4168" i="9"/>
  <c r="H2938" i="9"/>
  <c r="H2756" i="9"/>
  <c r="H3385" i="9"/>
  <c r="H167" i="9"/>
  <c r="H4690" i="9"/>
  <c r="H295" i="9"/>
  <c r="H488" i="9"/>
  <c r="H560" i="9"/>
  <c r="H2834" i="9"/>
  <c r="H3646" i="9"/>
  <c r="H231" i="9"/>
  <c r="H4603" i="9"/>
  <c r="H3907" i="9"/>
  <c r="H2886" i="9"/>
  <c r="H359" i="9"/>
  <c r="H2730" i="9"/>
  <c r="H3298" i="9"/>
  <c r="H2964" i="9"/>
  <c r="H2808" i="9"/>
  <c r="H3124" i="9"/>
  <c r="H3211" i="9"/>
  <c r="H2860" i="9"/>
  <c r="H2912" i="9"/>
  <c r="H39" i="9"/>
  <c r="H3559" i="9"/>
  <c r="H4778" i="9"/>
  <c r="H2361" i="9"/>
  <c r="H3994" i="9"/>
  <c r="H2782" i="9"/>
  <c r="H4429" i="9"/>
  <c r="H4516" i="9"/>
  <c r="H3037" i="9"/>
  <c r="C1553" i="9"/>
  <c r="C1013" i="9"/>
  <c r="C2837" i="9"/>
  <c r="C2363" i="9"/>
  <c r="C1373" i="9"/>
  <c r="B3998" i="9"/>
  <c r="C2811" i="9"/>
  <c r="B4781" i="9"/>
  <c r="C2093" i="9"/>
  <c r="B2942" i="9"/>
  <c r="B2382" i="9"/>
  <c r="B4346" i="9"/>
  <c r="C1283" i="9"/>
  <c r="C3823" i="9"/>
  <c r="B4520" i="9"/>
  <c r="C3562" i="9"/>
  <c r="C2273" i="9"/>
  <c r="C298" i="9"/>
  <c r="B4172" i="9"/>
  <c r="B4259" i="9"/>
  <c r="B4607" i="9"/>
  <c r="B3911" i="9"/>
  <c r="C1733" i="9"/>
  <c r="C426" i="9"/>
  <c r="C4693" i="9"/>
  <c r="B3302" i="9"/>
  <c r="B171" i="9"/>
  <c r="B107" i="9"/>
  <c r="B3824" i="9"/>
  <c r="B41" i="9"/>
  <c r="C3910" i="9"/>
  <c r="C4519" i="9"/>
  <c r="C42" i="9"/>
  <c r="B4694" i="9"/>
  <c r="C4606" i="9"/>
  <c r="C2941" i="9"/>
  <c r="B627" i="9"/>
  <c r="B563" i="9"/>
  <c r="C2863" i="9"/>
  <c r="C3649" i="9"/>
  <c r="B2994" i="9"/>
  <c r="C2915" i="9"/>
  <c r="C3301" i="9"/>
  <c r="C2967" i="9"/>
  <c r="B427" i="9"/>
  <c r="B4433" i="9"/>
  <c r="B235" i="9"/>
  <c r="C3214" i="9"/>
  <c r="C4345" i="9"/>
  <c r="C4084" i="9"/>
  <c r="B2838" i="9"/>
  <c r="C923" i="9"/>
  <c r="C170" i="9"/>
  <c r="C106" i="9"/>
  <c r="C1823" i="9"/>
  <c r="B3389" i="9"/>
  <c r="C833" i="9"/>
  <c r="C1643" i="9"/>
  <c r="C4780" i="9"/>
  <c r="C4432" i="9"/>
  <c r="C3040" i="9"/>
  <c r="C3127" i="9"/>
  <c r="C234" i="9"/>
  <c r="C3388" i="9"/>
  <c r="C4171" i="9"/>
  <c r="B2812" i="9"/>
  <c r="B2890" i="9"/>
  <c r="C490" i="9"/>
  <c r="C3997" i="9"/>
  <c r="B3650" i="9"/>
  <c r="B3737" i="9"/>
  <c r="B491" i="9"/>
  <c r="B299" i="9"/>
  <c r="C1103" i="9"/>
  <c r="C1913" i="9"/>
  <c r="B3041" i="9"/>
  <c r="B3128" i="9"/>
  <c r="B2916" i="9"/>
  <c r="C2889" i="9"/>
  <c r="B4085" i="9"/>
  <c r="C362" i="9"/>
  <c r="C743" i="9"/>
  <c r="B3476" i="9"/>
  <c r="B3563" i="9"/>
  <c r="B2864" i="9"/>
  <c r="C4258" i="9"/>
  <c r="B363" i="9"/>
  <c r="C1463" i="9"/>
  <c r="C2003" i="9"/>
  <c r="C2993" i="9"/>
  <c r="C2183" i="9"/>
  <c r="B3215" i="9"/>
  <c r="C2785" i="9"/>
  <c r="C3736" i="9"/>
  <c r="C1193" i="9"/>
  <c r="C3475" i="9"/>
  <c r="C563" i="9"/>
  <c r="C653" i="9"/>
  <c r="B2968" i="9"/>
  <c r="H4169" i="9" a="1"/>
  <c r="F2994" i="9"/>
  <c r="F3562" i="9"/>
  <c r="G1102" i="9"/>
  <c r="H489" i="9" a="1"/>
  <c r="F362" i="9"/>
  <c r="F2889" i="9"/>
  <c r="H2992" i="9" a="1"/>
  <c r="G169" i="9"/>
  <c r="F2863" i="9"/>
  <c r="G2888" i="9"/>
  <c r="H360" i="9" a="1"/>
  <c r="G2092" i="9"/>
  <c r="F3823" i="9"/>
  <c r="H3473" i="9" a="1"/>
  <c r="G4344" i="9"/>
  <c r="G3126" i="9"/>
  <c r="H3647" i="9" a="1"/>
  <c r="G490" i="9"/>
  <c r="H232" i="9" a="1"/>
  <c r="F2967" i="9"/>
  <c r="G1462" i="9"/>
  <c r="G2272" i="9"/>
  <c r="G4780" i="9"/>
  <c r="F3910" i="9"/>
  <c r="G3213" i="9"/>
  <c r="G1912" i="9"/>
  <c r="F4606" i="9"/>
  <c r="G1372" i="9"/>
  <c r="F3040" i="9"/>
  <c r="G4692" i="9"/>
  <c r="G3387" i="9"/>
  <c r="G2914" i="9"/>
  <c r="H4256" i="9" a="1"/>
  <c r="G4257" i="9"/>
  <c r="G4170" i="9"/>
  <c r="H2809" i="9" a="1"/>
  <c r="F2785" i="9"/>
  <c r="H3125" i="9" a="1"/>
  <c r="F2941" i="9"/>
  <c r="H424" i="9" a="1"/>
  <c r="H3821" i="9" a="1"/>
  <c r="F3214" i="9"/>
  <c r="H3038" i="9" a="1"/>
  <c r="F626" i="9"/>
  <c r="H626" i="9" a="1"/>
  <c r="G2784" i="9"/>
  <c r="F2837" i="9"/>
  <c r="H3386" i="9" a="1"/>
  <c r="G105" i="9"/>
  <c r="F562" i="9"/>
  <c r="G2363" i="9"/>
  <c r="G1282" i="9"/>
  <c r="H3734" i="9" a="1"/>
  <c r="G1012" i="9"/>
  <c r="H40" i="9" a="1"/>
  <c r="F3388" i="9"/>
  <c r="H296" i="9" a="1"/>
  <c r="G4518" i="9"/>
  <c r="H3995" i="9" a="1"/>
  <c r="G425" i="9"/>
  <c r="F426" i="9"/>
  <c r="G2758" i="9"/>
  <c r="G742" i="9"/>
  <c r="F3649" i="9"/>
  <c r="H2783" i="9" a="1"/>
  <c r="F4432" i="9"/>
  <c r="G3039" i="9"/>
  <c r="F170" i="9"/>
  <c r="F3736" i="9"/>
  <c r="G2836" i="9"/>
  <c r="G3735" i="9"/>
  <c r="G3822" i="9"/>
  <c r="H2835" i="9" a="1"/>
  <c r="F298" i="9"/>
  <c r="H2939" i="9" a="1"/>
  <c r="G832" i="9"/>
  <c r="G3909" i="9"/>
  <c r="H2887" i="9" a="1"/>
  <c r="F2381" i="9"/>
  <c r="H4517" i="9" a="1"/>
  <c r="F491" i="9"/>
  <c r="F4781" i="9"/>
  <c r="G1822" i="9"/>
  <c r="G2002" i="9"/>
  <c r="G3561" i="9"/>
  <c r="G2182" i="9"/>
  <c r="G2940" i="9"/>
  <c r="G297" i="9"/>
  <c r="F4693" i="9"/>
  <c r="G652" i="9"/>
  <c r="G4605" i="9"/>
  <c r="H561" i="9" a="1"/>
  <c r="G2993" i="9"/>
  <c r="H4604" i="9" a="1"/>
  <c r="H2731" i="9" a="1"/>
  <c r="G562" i="9"/>
  <c r="H104" i="9" a="1"/>
  <c r="G4431" i="9"/>
  <c r="H4691" i="9" a="1"/>
  <c r="H4779" i="9" a="1"/>
  <c r="F4258" i="9"/>
  <c r="G2966" i="9"/>
  <c r="G3996" i="9"/>
  <c r="H168" i="9" a="1"/>
  <c r="F4519" i="9"/>
  <c r="H4082" i="9" a="1"/>
  <c r="H3908" i="9" a="1"/>
  <c r="F2915" i="9"/>
  <c r="H3299" i="9" a="1"/>
  <c r="F2811" i="9"/>
  <c r="G2810" i="9"/>
  <c r="F3997" i="9"/>
  <c r="H2861" i="9" a="1"/>
  <c r="F4084" i="9"/>
  <c r="H4343" i="9" a="1"/>
  <c r="G3474" i="9"/>
  <c r="G4083" i="9"/>
  <c r="G2862" i="9"/>
  <c r="F4171" i="9"/>
  <c r="G3648" i="9"/>
  <c r="G1732" i="9"/>
  <c r="G1192" i="9"/>
  <c r="F4345" i="9"/>
  <c r="H2965" i="9" a="1"/>
  <c r="H4430" i="9" a="1"/>
  <c r="F40" i="9"/>
  <c r="G922" i="9"/>
  <c r="F3301" i="9"/>
  <c r="F106" i="9"/>
  <c r="F3475" i="9"/>
  <c r="H3212" i="9" a="1"/>
  <c r="G1642" i="9"/>
  <c r="H2913" i="9" a="1"/>
  <c r="G361" i="9"/>
  <c r="F234" i="9"/>
  <c r="F3127" i="9"/>
  <c r="H3560" i="9" a="1"/>
  <c r="G41" i="9"/>
  <c r="G3300" i="9"/>
  <c r="H2362" i="9" a="1"/>
  <c r="G1552" i="9"/>
  <c r="G233" i="9"/>
  <c r="H2757" i="9" a="1"/>
  <c r="H3386" i="9" l="1"/>
  <c r="H232" i="9"/>
  <c r="H4779" i="9"/>
  <c r="H2835" i="9"/>
  <c r="H2913" i="9"/>
  <c r="H4343" i="9"/>
  <c r="H2731" i="9"/>
  <c r="H3647" i="9"/>
  <c r="H2757" i="9"/>
  <c r="H2362" i="9"/>
  <c r="H3212" i="9"/>
  <c r="H2861" i="9"/>
  <c r="H626" i="9"/>
  <c r="H2783" i="9"/>
  <c r="H3995" i="9"/>
  <c r="H3038" i="9"/>
  <c r="H3473" i="9"/>
  <c r="H2939" i="9"/>
  <c r="H3299" i="9"/>
  <c r="H4604" i="9"/>
  <c r="H2887" i="9"/>
  <c r="H3821" i="9"/>
  <c r="H296" i="9"/>
  <c r="H424" i="9"/>
  <c r="H360" i="9"/>
  <c r="H4691" i="9"/>
  <c r="H104" i="9"/>
  <c r="H4430" i="9"/>
  <c r="H3908" i="9"/>
  <c r="H2965" i="9"/>
  <c r="H4082" i="9"/>
  <c r="H4517" i="9"/>
  <c r="H40" i="9"/>
  <c r="H3125" i="9"/>
  <c r="H168" i="9"/>
  <c r="H561" i="9"/>
  <c r="H3734" i="9"/>
  <c r="H2809" i="9"/>
  <c r="H2992" i="9"/>
  <c r="H4256" i="9"/>
  <c r="H489" i="9"/>
  <c r="H4169" i="9"/>
  <c r="H3560" i="9"/>
  <c r="B3651" i="9"/>
  <c r="C2004" i="9"/>
  <c r="C4520" i="9"/>
  <c r="B2917" i="9"/>
  <c r="C2274" i="9"/>
  <c r="C1914" i="9"/>
  <c r="B42" i="9"/>
  <c r="B2995" i="9"/>
  <c r="C3824" i="9"/>
  <c r="C744" i="9"/>
  <c r="C2812" i="9"/>
  <c r="C2094" i="9"/>
  <c r="B2891" i="9"/>
  <c r="C4085" i="9"/>
  <c r="C4433" i="9"/>
  <c r="B492" i="9"/>
  <c r="B172" i="9"/>
  <c r="B108" i="9"/>
  <c r="B4347" i="9"/>
  <c r="B4434" i="9"/>
  <c r="C427" i="9"/>
  <c r="B3216" i="9"/>
  <c r="C2968" i="9"/>
  <c r="C4607" i="9"/>
  <c r="C2864" i="9"/>
  <c r="C3128" i="9"/>
  <c r="C3041" i="9"/>
  <c r="C924" i="9"/>
  <c r="C2994" i="9"/>
  <c r="B236" i="9"/>
  <c r="B3303" i="9"/>
  <c r="B3042" i="9"/>
  <c r="B3129" i="9"/>
  <c r="B3477" i="9"/>
  <c r="C1014" i="9"/>
  <c r="C3302" i="9"/>
  <c r="C3737" i="9"/>
  <c r="C4694" i="9"/>
  <c r="C1824" i="9"/>
  <c r="B4260" i="9"/>
  <c r="B4608" i="9"/>
  <c r="B2383" i="9"/>
  <c r="C2838" i="9"/>
  <c r="C3563" i="9"/>
  <c r="B300" i="9"/>
  <c r="C2890" i="9"/>
  <c r="C3998" i="9"/>
  <c r="B2969" i="9"/>
  <c r="B4086" i="9"/>
  <c r="B2865" i="9"/>
  <c r="B3390" i="9"/>
  <c r="B3999" i="9"/>
  <c r="C363" i="9"/>
  <c r="C3911" i="9"/>
  <c r="C1104" i="9"/>
  <c r="C3476" i="9"/>
  <c r="C2916" i="9"/>
  <c r="C299" i="9"/>
  <c r="B4782" i="9"/>
  <c r="C1374" i="9"/>
  <c r="B3825" i="9"/>
  <c r="C1284" i="9"/>
  <c r="B3564" i="9"/>
  <c r="C1194" i="9"/>
  <c r="B2839" i="9"/>
  <c r="C834" i="9"/>
  <c r="C171" i="9"/>
  <c r="C107" i="9"/>
  <c r="C4172" i="9"/>
  <c r="B4521" i="9"/>
  <c r="C2942" i="9"/>
  <c r="B628" i="9"/>
  <c r="B564" i="9"/>
  <c r="B3912" i="9"/>
  <c r="C4781" i="9"/>
  <c r="B4695" i="9"/>
  <c r="C2364" i="9"/>
  <c r="C2184" i="9"/>
  <c r="C1464" i="9"/>
  <c r="C1644" i="9"/>
  <c r="C564" i="9"/>
  <c r="C654" i="9"/>
  <c r="C1554" i="9"/>
  <c r="B4173" i="9"/>
  <c r="C3389" i="9"/>
  <c r="B428" i="9"/>
  <c r="B3738" i="9"/>
  <c r="C4346" i="9"/>
  <c r="B2943" i="9"/>
  <c r="B364" i="9"/>
  <c r="C4259" i="9"/>
  <c r="C3215" i="9"/>
  <c r="C1734" i="9"/>
  <c r="C235" i="9"/>
  <c r="C43" i="9"/>
  <c r="C491" i="9"/>
  <c r="C3650" i="9"/>
  <c r="H3996" i="9" a="1"/>
  <c r="F4782" i="9"/>
  <c r="G1913" i="9"/>
  <c r="G426" i="9"/>
  <c r="H4692" i="9" a="1"/>
  <c r="H361" i="9" a="1"/>
  <c r="F4172" i="9"/>
  <c r="F2942" i="9"/>
  <c r="H2758" i="9" a="1"/>
  <c r="G833" i="9"/>
  <c r="H3039" i="9" a="1"/>
  <c r="G4519" i="9"/>
  <c r="G2093" i="9"/>
  <c r="G2837" i="9"/>
  <c r="F3650" i="9"/>
  <c r="G4606" i="9"/>
  <c r="H2836" i="9" a="1"/>
  <c r="F4433" i="9"/>
  <c r="H3909" i="9" a="1"/>
  <c r="G106" i="9"/>
  <c r="G653" i="9"/>
  <c r="H4605" i="9" a="1"/>
  <c r="H3387" i="9" a="1"/>
  <c r="G2364" i="9"/>
  <c r="F3911" i="9"/>
  <c r="H425" i="9" a="1"/>
  <c r="F3041" i="9"/>
  <c r="H490" i="9" a="1"/>
  <c r="H2940" i="9" a="1"/>
  <c r="G2994" i="9"/>
  <c r="F2382" i="9"/>
  <c r="H297" i="9" a="1"/>
  <c r="G3823" i="9"/>
  <c r="F3824" i="9"/>
  <c r="H3213" i="9" a="1"/>
  <c r="F363" i="9"/>
  <c r="G2967" i="9"/>
  <c r="H105" i="9" a="1"/>
  <c r="F4520" i="9"/>
  <c r="G2811" i="9"/>
  <c r="G234" i="9"/>
  <c r="F3563" i="9"/>
  <c r="G1553" i="9"/>
  <c r="G923" i="9"/>
  <c r="G4171" i="9"/>
  <c r="G1823" i="9"/>
  <c r="H3735" i="9" a="1"/>
  <c r="F627" i="9"/>
  <c r="G3388" i="9"/>
  <c r="H169" i="9" a="1"/>
  <c r="F2812" i="9"/>
  <c r="H4344" i="9" a="1"/>
  <c r="G3649" i="9"/>
  <c r="H3300" i="9" a="1"/>
  <c r="F3389" i="9"/>
  <c r="H3561" i="9" a="1"/>
  <c r="G2863" i="9"/>
  <c r="F3215" i="9"/>
  <c r="G3910" i="9"/>
  <c r="G1733" i="9"/>
  <c r="H2993" i="9" a="1"/>
  <c r="G4084" i="9"/>
  <c r="H3822" i="9" a="1"/>
  <c r="G743" i="9"/>
  <c r="G2183" i="9"/>
  <c r="F4085" i="9"/>
  <c r="H4780" i="9" a="1"/>
  <c r="H562" i="9" a="1"/>
  <c r="F2890" i="9"/>
  <c r="H2862" i="9" a="1"/>
  <c r="G3736" i="9"/>
  <c r="G4258" i="9"/>
  <c r="G1013" i="9"/>
  <c r="H4431" i="9" a="1"/>
  <c r="F3302" i="9"/>
  <c r="H2363" i="9" a="1"/>
  <c r="H3474" i="9" a="1"/>
  <c r="G1103" i="9"/>
  <c r="G4432" i="9"/>
  <c r="H2914" i="9" a="1"/>
  <c r="F2864" i="9"/>
  <c r="G3127" i="9"/>
  <c r="F4607" i="9"/>
  <c r="H2784" i="9" a="1"/>
  <c r="F3476" i="9"/>
  <c r="G3997" i="9"/>
  <c r="H4170" i="9" a="1"/>
  <c r="G2273" i="9"/>
  <c r="F41" i="9"/>
  <c r="G563" i="9"/>
  <c r="F2995" i="9"/>
  <c r="F3998" i="9"/>
  <c r="F2968" i="9"/>
  <c r="G1193" i="9"/>
  <c r="F107" i="9"/>
  <c r="G2915" i="9"/>
  <c r="F563" i="9"/>
  <c r="G2889" i="9"/>
  <c r="G1463" i="9"/>
  <c r="G1373" i="9"/>
  <c r="G1283" i="9"/>
  <c r="H41" i="9" a="1"/>
  <c r="H2966" i="9" a="1"/>
  <c r="H2810" i="9" a="1"/>
  <c r="F3128" i="9"/>
  <c r="G42" i="9"/>
  <c r="G491" i="9"/>
  <c r="H3126" i="9" a="1"/>
  <c r="G1643" i="9"/>
  <c r="F4259" i="9"/>
  <c r="G2941" i="9"/>
  <c r="F3737" i="9"/>
  <c r="G2785" i="9"/>
  <c r="G3562" i="9"/>
  <c r="F492" i="9"/>
  <c r="G298" i="9"/>
  <c r="G2003" i="9"/>
  <c r="G4781" i="9"/>
  <c r="G362" i="9"/>
  <c r="G4693" i="9"/>
  <c r="F2916" i="9"/>
  <c r="H4518" i="9" a="1"/>
  <c r="G3040" i="9"/>
  <c r="H2888" i="9" a="1"/>
  <c r="G3301" i="9"/>
  <c r="H233" i="9" a="1"/>
  <c r="F299" i="9"/>
  <c r="G3214" i="9"/>
  <c r="G3475" i="9"/>
  <c r="H4083" i="9" a="1"/>
  <c r="G4345" i="9"/>
  <c r="H627" i="9" a="1"/>
  <c r="F4346" i="9"/>
  <c r="F427" i="9"/>
  <c r="F171" i="9"/>
  <c r="G170" i="9"/>
  <c r="H4257" i="9" a="1"/>
  <c r="H3648" i="9" a="1"/>
  <c r="F2838" i="9"/>
  <c r="F235" i="9"/>
  <c r="F4694" i="9"/>
  <c r="H4257" i="9" l="1"/>
  <c r="H2836" i="9"/>
  <c r="H3213" i="9"/>
  <c r="H3822" i="9"/>
  <c r="H3561" i="9"/>
  <c r="H105" i="9"/>
  <c r="H2966" i="9"/>
  <c r="H41" i="9"/>
  <c r="H3300" i="9"/>
  <c r="H2940" i="9"/>
  <c r="H3648" i="9"/>
  <c r="H4344" i="9"/>
  <c r="H490" i="9"/>
  <c r="H3039" i="9"/>
  <c r="H627" i="9"/>
  <c r="H562" i="9"/>
  <c r="H169" i="9"/>
  <c r="H425" i="9"/>
  <c r="H2758" i="9"/>
  <c r="H4083" i="9"/>
  <c r="H4170" i="9"/>
  <c r="H3474" i="9"/>
  <c r="H297" i="9"/>
  <c r="H2363" i="9"/>
  <c r="H2993" i="9"/>
  <c r="H3735" i="9"/>
  <c r="H3387" i="9"/>
  <c r="H361" i="9"/>
  <c r="H4605" i="9"/>
  <c r="H4692" i="9"/>
  <c r="H233" i="9"/>
  <c r="H3126" i="9"/>
  <c r="H2784" i="9"/>
  <c r="H4431" i="9"/>
  <c r="H4780" i="9"/>
  <c r="H2888" i="9"/>
  <c r="H3909" i="9"/>
  <c r="H3996" i="9"/>
  <c r="H4518" i="9"/>
  <c r="H2810" i="9"/>
  <c r="H2914" i="9"/>
  <c r="H2862" i="9"/>
  <c r="C745" i="9"/>
  <c r="C172" i="9"/>
  <c r="C108" i="9"/>
  <c r="C3651" i="9"/>
  <c r="C1825" i="9"/>
  <c r="C3477" i="9"/>
  <c r="B3304" i="9"/>
  <c r="C4173" i="9"/>
  <c r="C44" i="9"/>
  <c r="C3303" i="9"/>
  <c r="C4434" i="9"/>
  <c r="B4261" i="9"/>
  <c r="C1375" i="9"/>
  <c r="C364" i="9"/>
  <c r="C3999" i="9"/>
  <c r="B3565" i="9"/>
  <c r="C2891" i="9"/>
  <c r="B2918" i="9"/>
  <c r="C3912" i="9"/>
  <c r="C2365" i="9"/>
  <c r="B3739" i="9"/>
  <c r="C1555" i="9"/>
  <c r="B4609" i="9"/>
  <c r="C925" i="9"/>
  <c r="B2892" i="9"/>
  <c r="C2917" i="9"/>
  <c r="B2384" i="9"/>
  <c r="C4782" i="9"/>
  <c r="C492" i="9"/>
  <c r="B2944" i="9"/>
  <c r="B2866" i="9"/>
  <c r="B3217" i="9"/>
  <c r="C2185" i="9"/>
  <c r="C4347" i="9"/>
  <c r="C2275" i="9"/>
  <c r="B3913" i="9"/>
  <c r="C2943" i="9"/>
  <c r="C428" i="9"/>
  <c r="B4174" i="9"/>
  <c r="B365" i="9"/>
  <c r="B4696" i="9"/>
  <c r="C3825" i="9"/>
  <c r="C4695" i="9"/>
  <c r="B4522" i="9"/>
  <c r="B429" i="9"/>
  <c r="B629" i="9"/>
  <c r="B565" i="9"/>
  <c r="C4260" i="9"/>
  <c r="B4348" i="9"/>
  <c r="C3390" i="9"/>
  <c r="B3130" i="9"/>
  <c r="B3043" i="9"/>
  <c r="C1015" i="9"/>
  <c r="B4435" i="9"/>
  <c r="C4521" i="9"/>
  <c r="C2839" i="9"/>
  <c r="B43" i="9"/>
  <c r="C4608" i="9"/>
  <c r="B4000" i="9"/>
  <c r="C300" i="9"/>
  <c r="C1285" i="9"/>
  <c r="C3564" i="9"/>
  <c r="B4087" i="9"/>
  <c r="B2996" i="9"/>
  <c r="B3391" i="9"/>
  <c r="C3042" i="9"/>
  <c r="C3129" i="9"/>
  <c r="C2995" i="9"/>
  <c r="C835" i="9"/>
  <c r="C2005" i="9"/>
  <c r="C2095" i="9"/>
  <c r="B3826" i="9"/>
  <c r="C3738" i="9"/>
  <c r="B493" i="9"/>
  <c r="C565" i="9"/>
  <c r="C655" i="9"/>
  <c r="C1735" i="9"/>
  <c r="C3216" i="9"/>
  <c r="B173" i="9"/>
  <c r="B109" i="9"/>
  <c r="C1645" i="9"/>
  <c r="C1465" i="9"/>
  <c r="B2970" i="9"/>
  <c r="C236" i="9"/>
  <c r="B4783" i="9"/>
  <c r="C2969" i="9"/>
  <c r="B3652" i="9"/>
  <c r="C1195" i="9"/>
  <c r="B3478" i="9"/>
  <c r="C4086" i="9"/>
  <c r="C2865" i="9"/>
  <c r="C1915" i="9"/>
  <c r="C1105" i="9"/>
  <c r="B301" i="9"/>
  <c r="B237" i="9"/>
  <c r="G3911" i="9"/>
  <c r="F2839" i="9"/>
  <c r="F2383" i="9"/>
  <c r="G4782" i="9"/>
  <c r="G3128" i="9"/>
  <c r="G3476" i="9"/>
  <c r="F3477" i="9"/>
  <c r="G2864" i="9"/>
  <c r="H3040" i="9" a="1"/>
  <c r="G1374" i="9"/>
  <c r="H298" i="9" a="1"/>
  <c r="H2915" i="9" a="1"/>
  <c r="F564" i="9"/>
  <c r="F628" i="9"/>
  <c r="G3389" i="9"/>
  <c r="F3042" i="9"/>
  <c r="G2184" i="9"/>
  <c r="F3390" i="9"/>
  <c r="F4695" i="9"/>
  <c r="G834" i="9"/>
  <c r="G3998" i="9"/>
  <c r="H3562" i="9" a="1"/>
  <c r="G299" i="9"/>
  <c r="H563" i="9" a="1"/>
  <c r="F3999" i="9"/>
  <c r="F4260" i="9"/>
  <c r="F3564" i="9"/>
  <c r="G2995" i="9"/>
  <c r="H170" i="9" a="1"/>
  <c r="F4521" i="9"/>
  <c r="G235" i="9"/>
  <c r="F2969" i="9"/>
  <c r="F3129" i="9"/>
  <c r="H628" i="9" a="1"/>
  <c r="H3823" i="9" a="1"/>
  <c r="G2365" i="9"/>
  <c r="G427" i="9"/>
  <c r="F2865" i="9"/>
  <c r="G2942" i="9"/>
  <c r="H3388" i="9" a="1"/>
  <c r="H3649" i="9" a="1"/>
  <c r="G3041" i="9"/>
  <c r="G4520" i="9"/>
  <c r="G3215" i="9"/>
  <c r="G4433" i="9"/>
  <c r="G1644" i="9"/>
  <c r="F4783" i="9"/>
  <c r="H2785" i="9" a="1"/>
  <c r="F4347" i="9"/>
  <c r="H3997" i="9" a="1"/>
  <c r="H2967" i="9" a="1"/>
  <c r="F3912" i="9"/>
  <c r="G1464" i="9"/>
  <c r="F300" i="9"/>
  <c r="H3736" i="9" a="1"/>
  <c r="G2890" i="9"/>
  <c r="G3824" i="9"/>
  <c r="H2863" i="9" a="1"/>
  <c r="F4086" i="9"/>
  <c r="F3825" i="9"/>
  <c r="G492" i="9"/>
  <c r="G2004" i="9"/>
  <c r="G1014" i="9"/>
  <c r="H2994" i="9" a="1"/>
  <c r="H2941" i="9" a="1"/>
  <c r="H4781" i="9" a="1"/>
  <c r="G2812" i="9"/>
  <c r="F172" i="9"/>
  <c r="H362" i="9" a="1"/>
  <c r="G4172" i="9"/>
  <c r="F493" i="9"/>
  <c r="H2364" i="9" a="1"/>
  <c r="G4694" i="9"/>
  <c r="G2838" i="9"/>
  <c r="G2916" i="9"/>
  <c r="G1734" i="9"/>
  <c r="H4171" i="9" a="1"/>
  <c r="H3475" i="9" a="1"/>
  <c r="F2943" i="9"/>
  <c r="G2094" i="9"/>
  <c r="H4519" i="9" a="1"/>
  <c r="F2996" i="9"/>
  <c r="H2811" i="9" a="1"/>
  <c r="H234" i="9" a="1"/>
  <c r="G924" i="9"/>
  <c r="F236" i="9"/>
  <c r="H106" i="9" a="1"/>
  <c r="H426" i="9" a="1"/>
  <c r="H4084" i="9" a="1"/>
  <c r="G2968" i="9"/>
  <c r="H4606" i="9" a="1"/>
  <c r="H4345" i="9" a="1"/>
  <c r="F3303" i="9"/>
  <c r="G43" i="9"/>
  <c r="G3563" i="9"/>
  <c r="F4434" i="9"/>
  <c r="H2889" i="9" a="1"/>
  <c r="G1914" i="9"/>
  <c r="G3302" i="9"/>
  <c r="G1284" i="9"/>
  <c r="G654" i="9"/>
  <c r="G1104" i="9"/>
  <c r="H3301" i="9" a="1"/>
  <c r="F2917" i="9"/>
  <c r="F3738" i="9"/>
  <c r="G1824" i="9"/>
  <c r="F3216" i="9"/>
  <c r="G3650" i="9"/>
  <c r="F4173" i="9"/>
  <c r="H3214" i="9" a="1"/>
  <c r="G564" i="9"/>
  <c r="G4259" i="9"/>
  <c r="G107" i="9"/>
  <c r="H491" i="9" a="1"/>
  <c r="G1554" i="9"/>
  <c r="H4258" i="9" a="1"/>
  <c r="H3910" i="9" a="1"/>
  <c r="G744" i="9"/>
  <c r="F3651" i="9"/>
  <c r="G4085" i="9"/>
  <c r="F42" i="9"/>
  <c r="H4432" i="9" a="1"/>
  <c r="F428" i="9"/>
  <c r="H4693" i="9" a="1"/>
  <c r="F364" i="9"/>
  <c r="F2891" i="9"/>
  <c r="G4346" i="9"/>
  <c r="H42" i="9" a="1"/>
  <c r="G363" i="9"/>
  <c r="G171" i="9"/>
  <c r="H3127" i="9" a="1"/>
  <c r="G2274" i="9"/>
  <c r="F4608" i="9"/>
  <c r="G1194" i="9"/>
  <c r="F108" i="9"/>
  <c r="H2837" i="9" a="1"/>
  <c r="G4607" i="9"/>
  <c r="G3737" i="9"/>
  <c r="H42" i="9" l="1"/>
  <c r="H3301" i="9"/>
  <c r="H2941" i="9"/>
  <c r="H563" i="9"/>
  <c r="H2967" i="9"/>
  <c r="H426" i="9"/>
  <c r="H3475" i="9"/>
  <c r="H3562" i="9"/>
  <c r="H3649" i="9"/>
  <c r="H2915" i="9"/>
  <c r="H3736" i="9"/>
  <c r="H4171" i="9"/>
  <c r="H3997" i="9"/>
  <c r="H3388" i="9"/>
  <c r="H298" i="9"/>
  <c r="H2837" i="9"/>
  <c r="H4693" i="9"/>
  <c r="H3040" i="9"/>
  <c r="H3214" i="9"/>
  <c r="H4432" i="9"/>
  <c r="H2889" i="9"/>
  <c r="H2994" i="9"/>
  <c r="H106" i="9"/>
  <c r="H2364" i="9"/>
  <c r="H2785" i="9"/>
  <c r="H3823" i="9"/>
  <c r="H628" i="9"/>
  <c r="H3910" i="9"/>
  <c r="H4345" i="9"/>
  <c r="H234" i="9"/>
  <c r="H362" i="9"/>
  <c r="H4258" i="9"/>
  <c r="H4606" i="9"/>
  <c r="H2811" i="9"/>
  <c r="H3127" i="9"/>
  <c r="H491" i="9"/>
  <c r="H4084" i="9"/>
  <c r="H4519" i="9"/>
  <c r="H4781" i="9"/>
  <c r="H2863" i="9"/>
  <c r="H170" i="9"/>
  <c r="B2997" i="9"/>
  <c r="C2186" i="9"/>
  <c r="C926" i="9"/>
  <c r="C2006" i="9"/>
  <c r="C1736" i="9"/>
  <c r="C746" i="9"/>
  <c r="C4435" i="9"/>
  <c r="B2945" i="9"/>
  <c r="C3826" i="9"/>
  <c r="B302" i="9"/>
  <c r="C2892" i="9"/>
  <c r="B174" i="9"/>
  <c r="B110" i="9"/>
  <c r="C566" i="9"/>
  <c r="C656" i="9"/>
  <c r="B4175" i="9"/>
  <c r="B4088" i="9"/>
  <c r="C4609" i="9"/>
  <c r="C3478" i="9"/>
  <c r="C3913" i="9"/>
  <c r="C493" i="9"/>
  <c r="B2971" i="9"/>
  <c r="C2944" i="9"/>
  <c r="C1646" i="9"/>
  <c r="C429" i="9"/>
  <c r="C3391" i="9"/>
  <c r="C3565" i="9"/>
  <c r="C2970" i="9"/>
  <c r="B3740" i="9"/>
  <c r="B2919" i="9"/>
  <c r="C3130" i="9"/>
  <c r="C3043" i="9"/>
  <c r="C3652" i="9"/>
  <c r="C4696" i="9"/>
  <c r="B4523" i="9"/>
  <c r="B494" i="9"/>
  <c r="B4784" i="9"/>
  <c r="C2276" i="9"/>
  <c r="B3827" i="9"/>
  <c r="C2918" i="9"/>
  <c r="C1466" i="9"/>
  <c r="C45" i="9"/>
  <c r="C1916" i="9"/>
  <c r="C836" i="9"/>
  <c r="B366" i="9"/>
  <c r="C4174" i="9"/>
  <c r="C2996" i="9"/>
  <c r="C1556" i="9"/>
  <c r="C3304" i="9"/>
  <c r="C2096" i="9"/>
  <c r="C1106" i="9"/>
  <c r="B4436" i="9"/>
  <c r="B4001" i="9"/>
  <c r="B3305" i="9"/>
  <c r="B3479" i="9"/>
  <c r="C1196" i="9"/>
  <c r="B3566" i="9"/>
  <c r="C1376" i="9"/>
  <c r="B44" i="9"/>
  <c r="B4610" i="9"/>
  <c r="B430" i="9"/>
  <c r="C1016" i="9"/>
  <c r="B3653" i="9"/>
  <c r="B4349" i="9"/>
  <c r="C4261" i="9"/>
  <c r="C3739" i="9"/>
  <c r="B3044" i="9"/>
  <c r="B3131" i="9"/>
  <c r="B4262" i="9"/>
  <c r="B4697" i="9"/>
  <c r="C173" i="9"/>
  <c r="C109" i="9"/>
  <c r="B238" i="9"/>
  <c r="C3217" i="9"/>
  <c r="C2866" i="9"/>
  <c r="C4348" i="9"/>
  <c r="C4087" i="9"/>
  <c r="C1286" i="9"/>
  <c r="C301" i="9"/>
  <c r="C1826" i="9"/>
  <c r="B3914" i="9"/>
  <c r="C365" i="9"/>
  <c r="B3218" i="9"/>
  <c r="B630" i="9"/>
  <c r="B566" i="9"/>
  <c r="C4783" i="9"/>
  <c r="C2366" i="9"/>
  <c r="B2893" i="9"/>
  <c r="B2385" i="9"/>
  <c r="C4000" i="9"/>
  <c r="C4522" i="9"/>
  <c r="B3392" i="9"/>
  <c r="C237" i="9"/>
  <c r="H3563" i="9" a="1"/>
  <c r="G1105" i="9"/>
  <c r="G1555" i="9"/>
  <c r="H2916" i="9" a="1"/>
  <c r="H4259" i="9" a="1"/>
  <c r="F4784" i="9"/>
  <c r="F3652" i="9"/>
  <c r="H171" i="9" a="1"/>
  <c r="F4000" i="9"/>
  <c r="H2995" i="9" a="1"/>
  <c r="G4608" i="9"/>
  <c r="G2839" i="9"/>
  <c r="H235" i="9" a="1"/>
  <c r="G1825" i="9"/>
  <c r="F629" i="9"/>
  <c r="G1735" i="9"/>
  <c r="G2943" i="9"/>
  <c r="F365" i="9"/>
  <c r="H3302" i="9" a="1"/>
  <c r="F4174" i="9"/>
  <c r="H3215" i="9" a="1"/>
  <c r="G2095" i="9"/>
  <c r="G3912" i="9"/>
  <c r="G364" i="9"/>
  <c r="G1015" i="9"/>
  <c r="G2005" i="9"/>
  <c r="G4173" i="9"/>
  <c r="H3476" i="9" a="1"/>
  <c r="G236" i="9"/>
  <c r="H3128" i="9" a="1"/>
  <c r="F4261" i="9"/>
  <c r="H427" i="9" a="1"/>
  <c r="G3564" i="9"/>
  <c r="G2185" i="9"/>
  <c r="G4347" i="9"/>
  <c r="G4086" i="9"/>
  <c r="G3390" i="9"/>
  <c r="G3738" i="9"/>
  <c r="F301" i="9"/>
  <c r="G565" i="9"/>
  <c r="G835" i="9"/>
  <c r="F3043" i="9"/>
  <c r="H4520" i="9" a="1"/>
  <c r="G3651" i="9"/>
  <c r="H629" i="9" a="1"/>
  <c r="F3826" i="9"/>
  <c r="G2366" i="9"/>
  <c r="G1465" i="9"/>
  <c r="H2864" i="9" a="1"/>
  <c r="H3824" i="9" a="1"/>
  <c r="G1375" i="9"/>
  <c r="H4694" i="9" a="1"/>
  <c r="G44" i="9"/>
  <c r="H3998" i="9" a="1"/>
  <c r="H2968" i="9" a="1"/>
  <c r="H4346" i="9" a="1"/>
  <c r="G2917" i="9"/>
  <c r="H3650" i="9" a="1"/>
  <c r="F3130" i="9"/>
  <c r="G4783" i="9"/>
  <c r="F3217" i="9"/>
  <c r="G3477" i="9"/>
  <c r="F494" i="9"/>
  <c r="H2890" i="9" a="1"/>
  <c r="G3129" i="9"/>
  <c r="G1915" i="9"/>
  <c r="H3911" i="9" a="1"/>
  <c r="G3216" i="9"/>
  <c r="F2997" i="9"/>
  <c r="F4609" i="9"/>
  <c r="H4782" i="9" a="1"/>
  <c r="G1285" i="9"/>
  <c r="H2942" i="9" a="1"/>
  <c r="F2944" i="9"/>
  <c r="F565" i="9"/>
  <c r="F3739" i="9"/>
  <c r="G745" i="9"/>
  <c r="G1645" i="9"/>
  <c r="F109" i="9"/>
  <c r="H2365" i="9" a="1"/>
  <c r="H3737" i="9" a="1"/>
  <c r="F4522" i="9"/>
  <c r="F173" i="9"/>
  <c r="F3304" i="9"/>
  <c r="F237" i="9"/>
  <c r="H492" i="9" a="1"/>
  <c r="G655" i="9"/>
  <c r="H107" i="9" a="1"/>
  <c r="H4172" i="9" a="1"/>
  <c r="F4087" i="9"/>
  <c r="H363" i="9" a="1"/>
  <c r="F429" i="9"/>
  <c r="F4348" i="9"/>
  <c r="H3041" i="9" a="1"/>
  <c r="F3478" i="9"/>
  <c r="G2865" i="9"/>
  <c r="F2970" i="9"/>
  <c r="G300" i="9"/>
  <c r="G2275" i="9"/>
  <c r="G925" i="9"/>
  <c r="G3303" i="9"/>
  <c r="G2969" i="9"/>
  <c r="H4085" i="9" a="1"/>
  <c r="G428" i="9"/>
  <c r="G2996" i="9"/>
  <c r="F3913" i="9"/>
  <c r="G1195" i="9"/>
  <c r="H4607" i="9" a="1"/>
  <c r="G172" i="9"/>
  <c r="F3391" i="9"/>
  <c r="H299" i="9" a="1"/>
  <c r="F43" i="9"/>
  <c r="H2838" i="9" a="1"/>
  <c r="G2891" i="9"/>
  <c r="G3999" i="9"/>
  <c r="H564" i="9" a="1"/>
  <c r="G4434" i="9"/>
  <c r="G3825" i="9"/>
  <c r="G493" i="9"/>
  <c r="G4260" i="9"/>
  <c r="F2918" i="9"/>
  <c r="F2866" i="9"/>
  <c r="G4521" i="9"/>
  <c r="G108" i="9"/>
  <c r="H43" i="9" a="1"/>
  <c r="F2892" i="9"/>
  <c r="F3565" i="9"/>
  <c r="H3389" i="9" a="1"/>
  <c r="F2384" i="9"/>
  <c r="F4696" i="9"/>
  <c r="H4433" i="9" a="1"/>
  <c r="G4695" i="9"/>
  <c r="G3042" i="9"/>
  <c r="H2812" i="9" a="1"/>
  <c r="F4435" i="9"/>
  <c r="H2968" i="9" l="1"/>
  <c r="H4085" i="9"/>
  <c r="H3737" i="9"/>
  <c r="H235" i="9"/>
  <c r="H43" i="9"/>
  <c r="H2365" i="9"/>
  <c r="H2942" i="9"/>
  <c r="H4346" i="9"/>
  <c r="H107" i="9"/>
  <c r="H4433" i="9"/>
  <c r="H4782" i="9"/>
  <c r="H3476" i="9"/>
  <c r="H3998" i="9"/>
  <c r="H4607" i="9"/>
  <c r="H3389" i="9"/>
  <c r="H2995" i="9"/>
  <c r="H4172" i="9"/>
  <c r="H4694" i="9"/>
  <c r="H4520" i="9"/>
  <c r="H3215" i="9"/>
  <c r="H171" i="9"/>
  <c r="H3911" i="9"/>
  <c r="H299" i="9"/>
  <c r="H3824" i="9"/>
  <c r="H2812" i="9"/>
  <c r="H2864" i="9"/>
  <c r="H492" i="9"/>
  <c r="H3302" i="9"/>
  <c r="H4259" i="9"/>
  <c r="H427" i="9"/>
  <c r="H2916" i="9"/>
  <c r="H564" i="9"/>
  <c r="H3041" i="9"/>
  <c r="H2890" i="9"/>
  <c r="H3650" i="9"/>
  <c r="H629" i="9"/>
  <c r="H3128" i="9"/>
  <c r="H3563" i="9"/>
  <c r="H2838" i="9"/>
  <c r="H363" i="9"/>
  <c r="C4610" i="9"/>
  <c r="C1377" i="9"/>
  <c r="C1557" i="9"/>
  <c r="C4088" i="9"/>
  <c r="C1287" i="9"/>
  <c r="C2945" i="9"/>
  <c r="C4436" i="9"/>
  <c r="C110" i="9"/>
  <c r="C174" i="9"/>
  <c r="B3219" i="9"/>
  <c r="B45" i="9"/>
  <c r="B3567" i="9"/>
  <c r="C1197" i="9"/>
  <c r="C2007" i="9"/>
  <c r="C3653" i="9"/>
  <c r="C2971" i="9"/>
  <c r="C657" i="9"/>
  <c r="C567" i="9"/>
  <c r="C1017" i="9"/>
  <c r="B3132" i="9"/>
  <c r="B3045" i="9"/>
  <c r="B3741" i="9"/>
  <c r="B3915" i="9"/>
  <c r="B4611" i="9"/>
  <c r="C4697" i="9"/>
  <c r="C3827" i="9"/>
  <c r="C46" i="9"/>
  <c r="B2946" i="9"/>
  <c r="C3479" i="9"/>
  <c r="B2998" i="9"/>
  <c r="C3914" i="9"/>
  <c r="C837" i="9"/>
  <c r="C2277" i="9"/>
  <c r="B3306" i="9"/>
  <c r="C366" i="9"/>
  <c r="C2893" i="9"/>
  <c r="C1107" i="9"/>
  <c r="C1467" i="9"/>
  <c r="B3393" i="9"/>
  <c r="C2187" i="9"/>
  <c r="C4262" i="9"/>
  <c r="C2367" i="9"/>
  <c r="C4784" i="9"/>
  <c r="B3828" i="9"/>
  <c r="B175" i="9"/>
  <c r="B111" i="9"/>
  <c r="C3305" i="9"/>
  <c r="B495" i="9"/>
  <c r="B4089" i="9"/>
  <c r="C494" i="9"/>
  <c r="B4176" i="9"/>
  <c r="B239" i="9"/>
  <c r="B2972" i="9"/>
  <c r="C1827" i="9"/>
  <c r="C1917" i="9"/>
  <c r="B2920" i="9"/>
  <c r="B3654" i="9"/>
  <c r="B431" i="9"/>
  <c r="C3740" i="9"/>
  <c r="B4263" i="9"/>
  <c r="C4523" i="9"/>
  <c r="B3480" i="9"/>
  <c r="C238" i="9"/>
  <c r="C4349" i="9"/>
  <c r="B4002" i="9"/>
  <c r="B4437" i="9"/>
  <c r="C2997" i="9"/>
  <c r="C2097" i="9"/>
  <c r="B4785" i="9"/>
  <c r="C430" i="9"/>
  <c r="C3392" i="9"/>
  <c r="B4350" i="9"/>
  <c r="C3044" i="9"/>
  <c r="C3131" i="9"/>
  <c r="C1737" i="9"/>
  <c r="C4001" i="9"/>
  <c r="C2919" i="9"/>
  <c r="C302" i="9"/>
  <c r="B2386" i="9"/>
  <c r="B631" i="9"/>
  <c r="B567" i="9"/>
  <c r="C4175" i="9"/>
  <c r="B303" i="9"/>
  <c r="B4698" i="9"/>
  <c r="B4524" i="9"/>
  <c r="C1647" i="9"/>
  <c r="C927" i="9"/>
  <c r="C3218" i="9"/>
  <c r="C3566" i="9"/>
  <c r="C747" i="9"/>
  <c r="B367" i="9"/>
  <c r="H4434" i="9" a="1"/>
  <c r="F3566" i="9"/>
  <c r="G237" i="9"/>
  <c r="H4086" i="9" a="1"/>
  <c r="G1016" i="9"/>
  <c r="H3390" i="9" a="1"/>
  <c r="F2998" i="9"/>
  <c r="H2943" i="9" a="1"/>
  <c r="G3304" i="9"/>
  <c r="G3826" i="9"/>
  <c r="F630" i="9"/>
  <c r="F4262" i="9"/>
  <c r="H4260" i="9" a="1"/>
  <c r="F2893" i="9"/>
  <c r="H300" i="9" a="1"/>
  <c r="G3043" i="9"/>
  <c r="G4435" i="9"/>
  <c r="H2865" i="9" a="1"/>
  <c r="H3738" i="9" a="1"/>
  <c r="H2839" i="9" a="1"/>
  <c r="F3131" i="9"/>
  <c r="H630" i="9" a="1"/>
  <c r="G4348" i="9"/>
  <c r="H3129" i="9" a="1"/>
  <c r="G1376" i="9"/>
  <c r="H4521" i="9" a="1"/>
  <c r="G3478" i="9"/>
  <c r="G836" i="9"/>
  <c r="H4783" i="9" a="1"/>
  <c r="G3130" i="9"/>
  <c r="H4347" i="9" a="1"/>
  <c r="F110" i="9"/>
  <c r="G4087" i="9"/>
  <c r="G4784" i="9"/>
  <c r="G3565" i="9"/>
  <c r="G2367" i="9"/>
  <c r="F3827" i="9"/>
  <c r="G301" i="9"/>
  <c r="G4000" i="9"/>
  <c r="F3914" i="9"/>
  <c r="H3564" i="9" a="1"/>
  <c r="G2006" i="9"/>
  <c r="G2970" i="9"/>
  <c r="G2892" i="9"/>
  <c r="G2096" i="9"/>
  <c r="H236" i="9" a="1"/>
  <c r="F3479" i="9"/>
  <c r="F4697" i="9"/>
  <c r="G2997" i="9"/>
  <c r="H3477" i="9" a="1"/>
  <c r="H3912" i="9" a="1"/>
  <c r="F4523" i="9"/>
  <c r="F2919" i="9"/>
  <c r="H2969" i="9" a="1"/>
  <c r="G4609" i="9"/>
  <c r="G1556" i="9"/>
  <c r="G3652" i="9"/>
  <c r="G4522" i="9"/>
  <c r="F2385" i="9"/>
  <c r="H2366" i="9" a="1"/>
  <c r="G1736" i="9"/>
  <c r="F4610" i="9"/>
  <c r="H3303" i="9" a="1"/>
  <c r="G3391" i="9"/>
  <c r="G656" i="9"/>
  <c r="H4173" i="9" a="1"/>
  <c r="G2944" i="9"/>
  <c r="G173" i="9"/>
  <c r="H2917" i="9" a="1"/>
  <c r="F4349" i="9"/>
  <c r="G566" i="9"/>
  <c r="G1286" i="9"/>
  <c r="H44" i="9" a="1"/>
  <c r="G4696" i="9"/>
  <c r="H172" i="9" a="1"/>
  <c r="F3740" i="9"/>
  <c r="G1646" i="9"/>
  <c r="G746" i="9"/>
  <c r="F2971" i="9"/>
  <c r="G429" i="9"/>
  <c r="F4436" i="9"/>
  <c r="H3216" i="9" a="1"/>
  <c r="F4001" i="9"/>
  <c r="G4174" i="9"/>
  <c r="H3042" i="9" a="1"/>
  <c r="F3044" i="9"/>
  <c r="F4088" i="9"/>
  <c r="G1196" i="9"/>
  <c r="G2276" i="9"/>
  <c r="F3653" i="9"/>
  <c r="G2918" i="9"/>
  <c r="H3999" i="9" a="1"/>
  <c r="F430" i="9"/>
  <c r="H2996" i="9" a="1"/>
  <c r="F495" i="9"/>
  <c r="F566" i="9"/>
  <c r="G2866" i="9"/>
  <c r="G1826" i="9"/>
  <c r="G1106" i="9"/>
  <c r="G365" i="9"/>
  <c r="H3825" i="9" a="1"/>
  <c r="F2945" i="9"/>
  <c r="F366" i="9"/>
  <c r="H565" i="9" a="1"/>
  <c r="G2186" i="9"/>
  <c r="H4695" i="9" a="1"/>
  <c r="G109" i="9"/>
  <c r="G3217" i="9"/>
  <c r="G3739" i="9"/>
  <c r="G45" i="9"/>
  <c r="G1466" i="9"/>
  <c r="G4261" i="9"/>
  <c r="H364" i="9" a="1"/>
  <c r="F174" i="9"/>
  <c r="H428" i="9" a="1"/>
  <c r="F4785" i="9"/>
  <c r="H2891" i="9" a="1"/>
  <c r="G494" i="9"/>
  <c r="F3218" i="9"/>
  <c r="H4608" i="9" a="1"/>
  <c r="F3305" i="9"/>
  <c r="G3913" i="9"/>
  <c r="F4175" i="9"/>
  <c r="F302" i="9"/>
  <c r="F3392" i="9"/>
  <c r="H493" i="9" a="1"/>
  <c r="G1916" i="9"/>
  <c r="F44" i="9"/>
  <c r="F238" i="9"/>
  <c r="H3651" i="9" a="1"/>
  <c r="G926" i="9"/>
  <c r="H108" i="9" a="1"/>
  <c r="H300" i="9" l="1"/>
  <c r="H428" i="9"/>
  <c r="H630" i="9"/>
  <c r="H4260" i="9"/>
  <c r="H364" i="9"/>
  <c r="H2996" i="9"/>
  <c r="H172" i="9"/>
  <c r="H3999" i="9"/>
  <c r="H44" i="9"/>
  <c r="H108" i="9"/>
  <c r="H4347" i="9"/>
  <c r="H3651" i="9"/>
  <c r="H4521" i="9"/>
  <c r="H2839" i="9"/>
  <c r="H3912" i="9"/>
  <c r="H493" i="9"/>
  <c r="H4608" i="9"/>
  <c r="H2943" i="9"/>
  <c r="H2917" i="9"/>
  <c r="H2366" i="9"/>
  <c r="H4783" i="9"/>
  <c r="H3564" i="9"/>
  <c r="H3738" i="9"/>
  <c r="H3390" i="9"/>
  <c r="H4695" i="9"/>
  <c r="H3477" i="9"/>
  <c r="H3129" i="9"/>
  <c r="H2865" i="9"/>
  <c r="H4086" i="9"/>
  <c r="H565" i="9"/>
  <c r="H3042" i="9"/>
  <c r="H4173" i="9"/>
  <c r="H2891" i="9"/>
  <c r="H4434" i="9"/>
  <c r="H3825" i="9"/>
  <c r="H3216" i="9"/>
  <c r="H3303" i="9"/>
  <c r="H2969" i="9"/>
  <c r="H236" i="9"/>
  <c r="B4786" i="9"/>
  <c r="B496" i="9"/>
  <c r="B4525" i="9"/>
  <c r="C838" i="9"/>
  <c r="C1738" i="9"/>
  <c r="C2946" i="9"/>
  <c r="B4090" i="9"/>
  <c r="C4611" i="9"/>
  <c r="B3742" i="9"/>
  <c r="B2999" i="9"/>
  <c r="B4177" i="9"/>
  <c r="B3916" i="9"/>
  <c r="C2278" i="9"/>
  <c r="B3220" i="9"/>
  <c r="B46" i="9"/>
  <c r="C4176" i="9"/>
  <c r="C303" i="9"/>
  <c r="C3828" i="9"/>
  <c r="C3654" i="9"/>
  <c r="B632" i="9"/>
  <c r="B568" i="9"/>
  <c r="B4438" i="9"/>
  <c r="C4437" i="9"/>
  <c r="C2920" i="9"/>
  <c r="C928" i="9"/>
  <c r="B2973" i="9"/>
  <c r="B4699" i="9"/>
  <c r="C3741" i="9"/>
  <c r="C1648" i="9"/>
  <c r="C4089" i="9"/>
  <c r="C3480" i="9"/>
  <c r="B2387" i="9"/>
  <c r="B4264" i="9"/>
  <c r="B4612" i="9"/>
  <c r="C2188" i="9"/>
  <c r="B4351" i="9"/>
  <c r="B2947" i="9"/>
  <c r="B304" i="9"/>
  <c r="B3481" i="9"/>
  <c r="C4002" i="9"/>
  <c r="C47" i="9"/>
  <c r="C1108" i="9"/>
  <c r="C3306" i="9"/>
  <c r="C431" i="9"/>
  <c r="B4003" i="9"/>
  <c r="C658" i="9"/>
  <c r="C568" i="9"/>
  <c r="C2098" i="9"/>
  <c r="B3307" i="9"/>
  <c r="C3393" i="9"/>
  <c r="C239" i="9"/>
  <c r="C2972" i="9"/>
  <c r="C1468" i="9"/>
  <c r="C3915" i="9"/>
  <c r="B3829" i="9"/>
  <c r="C748" i="9"/>
  <c r="C1288" i="9"/>
  <c r="C4698" i="9"/>
  <c r="C1558" i="9"/>
  <c r="B176" i="9"/>
  <c r="B112" i="9"/>
  <c r="C4785" i="9"/>
  <c r="B3655" i="9"/>
  <c r="C175" i="9"/>
  <c r="C111" i="9"/>
  <c r="C1378" i="9"/>
  <c r="C2008" i="9"/>
  <c r="B3394" i="9"/>
  <c r="C1018" i="9"/>
  <c r="B368" i="9"/>
  <c r="C1828" i="9"/>
  <c r="B3568" i="9"/>
  <c r="B432" i="9"/>
  <c r="C3219" i="9"/>
  <c r="C495" i="9"/>
  <c r="C1918" i="9"/>
  <c r="C3567" i="9"/>
  <c r="C4263" i="9"/>
  <c r="C367" i="9"/>
  <c r="C3045" i="9"/>
  <c r="C3132" i="9"/>
  <c r="B240" i="9"/>
  <c r="C4350" i="9"/>
  <c r="C1198" i="9"/>
  <c r="C2368" i="9"/>
  <c r="B3133" i="9"/>
  <c r="B3046" i="9"/>
  <c r="C2998" i="9"/>
  <c r="C4524" i="9"/>
  <c r="H3565" i="9" a="1"/>
  <c r="G46" i="9"/>
  <c r="G302" i="9"/>
  <c r="F431" i="9"/>
  <c r="G3827" i="9"/>
  <c r="F111" i="9"/>
  <c r="F3132" i="9"/>
  <c r="H3826" i="9" a="1"/>
  <c r="G1017" i="9"/>
  <c r="H4435" i="9" a="1"/>
  <c r="G1467" i="9"/>
  <c r="H3043" i="9" a="1"/>
  <c r="G2097" i="9"/>
  <c r="F303" i="9"/>
  <c r="G4523" i="9"/>
  <c r="G927" i="9"/>
  <c r="G3914" i="9"/>
  <c r="H3913" i="9" a="1"/>
  <c r="G1827" i="9"/>
  <c r="F2999" i="9"/>
  <c r="G4697" i="9"/>
  <c r="H429" i="9" a="1"/>
  <c r="F4437" i="9"/>
  <c r="H2866" i="9" a="1"/>
  <c r="G1737" i="9"/>
  <c r="G2368" i="9"/>
  <c r="F3045" i="9"/>
  <c r="F631" i="9"/>
  <c r="F367" i="9"/>
  <c r="G4349" i="9"/>
  <c r="H4522" i="9" a="1"/>
  <c r="F3219" i="9"/>
  <c r="G3740" i="9"/>
  <c r="G3392" i="9"/>
  <c r="G837" i="9"/>
  <c r="G4436" i="9"/>
  <c r="H494" i="9" a="1"/>
  <c r="H109" i="9" a="1"/>
  <c r="H4696" i="9" a="1"/>
  <c r="F3480" i="9"/>
  <c r="G4610" i="9"/>
  <c r="G2007" i="9"/>
  <c r="H237" i="9" a="1"/>
  <c r="G4785" i="9"/>
  <c r="H4348" i="9" a="1"/>
  <c r="G4001" i="9"/>
  <c r="G430" i="9"/>
  <c r="H566" i="9" a="1"/>
  <c r="G3044" i="9"/>
  <c r="F4786" i="9"/>
  <c r="G1287" i="9"/>
  <c r="H4261" i="9" a="1"/>
  <c r="F4524" i="9"/>
  <c r="G4262" i="9"/>
  <c r="F175" i="9"/>
  <c r="G1647" i="9"/>
  <c r="G3131" i="9"/>
  <c r="H2970" i="9" a="1"/>
  <c r="F2920" i="9"/>
  <c r="G2971" i="9"/>
  <c r="F496" i="9"/>
  <c r="G495" i="9"/>
  <c r="F4611" i="9"/>
  <c r="H4087" i="9" a="1"/>
  <c r="G3653" i="9"/>
  <c r="F567" i="9"/>
  <c r="H3391" i="9" a="1"/>
  <c r="G2277" i="9"/>
  <c r="H3652" i="9" a="1"/>
  <c r="G2945" i="9"/>
  <c r="F3654" i="9"/>
  <c r="H631" i="9" a="1"/>
  <c r="F2386" i="9"/>
  <c r="F4263" i="9"/>
  <c r="H4000" i="9" a="1"/>
  <c r="G657" i="9"/>
  <c r="G238" i="9"/>
  <c r="G110" i="9"/>
  <c r="G567" i="9"/>
  <c r="F3828" i="9"/>
  <c r="F4350" i="9"/>
  <c r="H3217" i="9" a="1"/>
  <c r="H3130" i="9" a="1"/>
  <c r="F4089" i="9"/>
  <c r="H3478" i="9" a="1"/>
  <c r="H2944" i="9" a="1"/>
  <c r="G2187" i="9"/>
  <c r="G4175" i="9"/>
  <c r="H173" i="9" a="1"/>
  <c r="F3915" i="9"/>
  <c r="G1917" i="9"/>
  <c r="G2919" i="9"/>
  <c r="G2998" i="9"/>
  <c r="H45" i="9" a="1"/>
  <c r="G4088" i="9"/>
  <c r="H4609" i="9" a="1"/>
  <c r="G747" i="9"/>
  <c r="H3304" i="9" a="1"/>
  <c r="H2892" i="9" a="1"/>
  <c r="G3479" i="9"/>
  <c r="H365" i="9" a="1"/>
  <c r="F4002" i="9"/>
  <c r="G3218" i="9"/>
  <c r="H4784" i="9" a="1"/>
  <c r="G366" i="9"/>
  <c r="G3566" i="9"/>
  <c r="H2997" i="9" a="1"/>
  <c r="F2946" i="9"/>
  <c r="F3567" i="9"/>
  <c r="H4174" i="9" a="1"/>
  <c r="G3305" i="9"/>
  <c r="G1107" i="9"/>
  <c r="F2972" i="9"/>
  <c r="H301" i="9" a="1"/>
  <c r="F239" i="9"/>
  <c r="H3739" i="9" a="1"/>
  <c r="G174" i="9"/>
  <c r="G1377" i="9"/>
  <c r="G2893" i="9"/>
  <c r="F4176" i="9"/>
  <c r="G1557" i="9"/>
  <c r="F3306" i="9"/>
  <c r="F3393" i="9"/>
  <c r="G1197" i="9"/>
  <c r="F3741" i="9"/>
  <c r="H2918" i="9" a="1"/>
  <c r="F45" i="9"/>
  <c r="H2367" i="9" a="1"/>
  <c r="F4698" i="9"/>
  <c r="H2997" i="9" l="1"/>
  <c r="H3478" i="9"/>
  <c r="H4609" i="9"/>
  <c r="H3652" i="9"/>
  <c r="H4522" i="9"/>
  <c r="H2367" i="9"/>
  <c r="H3130" i="9"/>
  <c r="H2866" i="9"/>
  <c r="H4000" i="9"/>
  <c r="H3391" i="9"/>
  <c r="H2944" i="9"/>
  <c r="H566" i="9"/>
  <c r="H2918" i="9"/>
  <c r="H2892" i="9"/>
  <c r="H3043" i="9"/>
  <c r="H4435" i="9"/>
  <c r="H3739" i="9"/>
  <c r="H45" i="9"/>
  <c r="H4087" i="9"/>
  <c r="H631" i="9"/>
  <c r="H3217" i="9"/>
  <c r="H3304" i="9"/>
  <c r="H3826" i="9"/>
  <c r="H301" i="9"/>
  <c r="H494" i="9"/>
  <c r="H4784" i="9"/>
  <c r="H4696" i="9"/>
  <c r="H429" i="9"/>
  <c r="H4174" i="9"/>
  <c r="H173" i="9"/>
  <c r="H2970" i="9"/>
  <c r="H4261" i="9"/>
  <c r="H4348" i="9"/>
  <c r="H365" i="9"/>
  <c r="H237" i="9"/>
  <c r="H109" i="9"/>
  <c r="H3913" i="9"/>
  <c r="H3565" i="9"/>
  <c r="C3307" i="9"/>
  <c r="C2369" i="9"/>
  <c r="C1829" i="9"/>
  <c r="B305" i="9"/>
  <c r="B497" i="9"/>
  <c r="B177" i="9"/>
  <c r="B113" i="9"/>
  <c r="C4090" i="9"/>
  <c r="B4439" i="9"/>
  <c r="B4352" i="9"/>
  <c r="C1739" i="9"/>
  <c r="B633" i="9"/>
  <c r="B569" i="9"/>
  <c r="C4264" i="9"/>
  <c r="C1379" i="9"/>
  <c r="B3395" i="9"/>
  <c r="C496" i="9"/>
  <c r="C1019" i="9"/>
  <c r="C3655" i="9"/>
  <c r="C1109" i="9"/>
  <c r="C176" i="9"/>
  <c r="C112" i="9"/>
  <c r="B241" i="9"/>
  <c r="C839" i="9"/>
  <c r="C2999" i="9"/>
  <c r="C2189" i="9"/>
  <c r="B2388" i="9"/>
  <c r="C3829" i="9"/>
  <c r="B4004" i="9"/>
  <c r="C4699" i="9"/>
  <c r="C929" i="9"/>
  <c r="C3220" i="9"/>
  <c r="C2009" i="9"/>
  <c r="B3656" i="9"/>
  <c r="C240" i="9"/>
  <c r="B3917" i="9"/>
  <c r="C569" i="9"/>
  <c r="C659" i="9"/>
  <c r="C3394" i="9"/>
  <c r="B3569" i="9"/>
  <c r="C2279" i="9"/>
  <c r="C2947" i="9"/>
  <c r="B47" i="9"/>
  <c r="C4612" i="9"/>
  <c r="B3482" i="9"/>
  <c r="B3743" i="9"/>
  <c r="C1649" i="9"/>
  <c r="C304" i="9"/>
  <c r="C3568" i="9"/>
  <c r="C3742" i="9"/>
  <c r="B4265" i="9"/>
  <c r="B4178" i="9"/>
  <c r="B4613" i="9"/>
  <c r="B3221" i="9"/>
  <c r="C1469" i="9"/>
  <c r="C1919" i="9"/>
  <c r="C4003" i="9"/>
  <c r="C3481" i="9"/>
  <c r="C749" i="9"/>
  <c r="C1199" i="9"/>
  <c r="B369" i="9"/>
  <c r="B4787" i="9"/>
  <c r="C4525" i="9"/>
  <c r="C1289" i="9"/>
  <c r="C3133" i="9"/>
  <c r="C3046" i="9"/>
  <c r="C432" i="9"/>
  <c r="C2099" i="9"/>
  <c r="C4786" i="9"/>
  <c r="C48" i="9"/>
  <c r="B3000" i="9"/>
  <c r="C3916" i="9"/>
  <c r="B3308" i="9"/>
  <c r="C2973" i="9"/>
  <c r="C4351" i="9"/>
  <c r="B3047" i="9"/>
  <c r="B3134" i="9"/>
  <c r="C4438" i="9"/>
  <c r="B433" i="9"/>
  <c r="C1559" i="9"/>
  <c r="B4091" i="9"/>
  <c r="B2974" i="9"/>
  <c r="B4700" i="9"/>
  <c r="C4177" i="9"/>
  <c r="B4526" i="9"/>
  <c r="C368" i="9"/>
  <c r="B3830" i="9"/>
  <c r="H4349" i="9" a="1"/>
  <c r="G3741" i="9"/>
  <c r="G1468" i="9"/>
  <c r="F3000" i="9"/>
  <c r="H238" i="9" a="1"/>
  <c r="G1018" i="9"/>
  <c r="H4436" i="9" a="1"/>
  <c r="G4698" i="9"/>
  <c r="F3916" i="9"/>
  <c r="G4350" i="9"/>
  <c r="F4351" i="9"/>
  <c r="F368" i="9"/>
  <c r="F176" i="9"/>
  <c r="H110" i="9" a="1"/>
  <c r="G4611" i="9"/>
  <c r="G2999" i="9"/>
  <c r="H3392" i="9" a="1"/>
  <c r="H2893" i="9" a="1"/>
  <c r="H430" i="9" a="1"/>
  <c r="G1918" i="9"/>
  <c r="G4176" i="9"/>
  <c r="F2387" i="9"/>
  <c r="F3568" i="9"/>
  <c r="G4524" i="9"/>
  <c r="H3740" i="9" a="1"/>
  <c r="G431" i="9"/>
  <c r="H3479" i="9" a="1"/>
  <c r="H495" i="9" a="1"/>
  <c r="G3306" i="9"/>
  <c r="H4262" i="9" a="1"/>
  <c r="F3394" i="9"/>
  <c r="H4610" i="9" a="1"/>
  <c r="H4785" i="9" a="1"/>
  <c r="H3305" i="9" a="1"/>
  <c r="F112" i="9"/>
  <c r="G1108" i="9"/>
  <c r="G2920" i="9"/>
  <c r="H567" i="9" a="1"/>
  <c r="H4001" i="9" a="1"/>
  <c r="G1558" i="9"/>
  <c r="H2919" i="9" a="1"/>
  <c r="G568" i="9"/>
  <c r="F2973" i="9"/>
  <c r="F3655" i="9"/>
  <c r="H302" i="9" a="1"/>
  <c r="F4177" i="9"/>
  <c r="F632" i="9"/>
  <c r="H2971" i="9" a="1"/>
  <c r="H2368" i="9" a="1"/>
  <c r="F4525" i="9"/>
  <c r="G2278" i="9"/>
  <c r="G1378" i="9"/>
  <c r="F4090" i="9"/>
  <c r="H4175" i="9" a="1"/>
  <c r="H46" i="9" a="1"/>
  <c r="H3914" i="9" a="1"/>
  <c r="G1648" i="9"/>
  <c r="G658" i="9"/>
  <c r="G1198" i="9"/>
  <c r="G175" i="9"/>
  <c r="G1738" i="9"/>
  <c r="F3742" i="9"/>
  <c r="F3829" i="9"/>
  <c r="F240" i="9"/>
  <c r="G3915" i="9"/>
  <c r="H2998" i="9" a="1"/>
  <c r="G3654" i="9"/>
  <c r="G3219" i="9"/>
  <c r="G3393" i="9"/>
  <c r="G2369" i="9"/>
  <c r="G4089" i="9"/>
  <c r="H4523" i="9" a="1"/>
  <c r="H632" i="9" a="1"/>
  <c r="H3218" i="9" a="1"/>
  <c r="G3567" i="9"/>
  <c r="G4437" i="9"/>
  <c r="F4003" i="9"/>
  <c r="G239" i="9"/>
  <c r="G4002" i="9"/>
  <c r="H366" i="9" a="1"/>
  <c r="G3480" i="9"/>
  <c r="F568" i="9"/>
  <c r="G3045" i="9"/>
  <c r="H4697" i="9" a="1"/>
  <c r="F4787" i="9"/>
  <c r="F497" i="9"/>
  <c r="F4699" i="9"/>
  <c r="F4264" i="9"/>
  <c r="G838" i="9"/>
  <c r="G2098" i="9"/>
  <c r="H3131" i="9" a="1"/>
  <c r="G4263" i="9"/>
  <c r="H3566" i="9" a="1"/>
  <c r="G748" i="9"/>
  <c r="G2008" i="9"/>
  <c r="G303" i="9"/>
  <c r="F3046" i="9"/>
  <c r="F3307" i="9"/>
  <c r="H4088" i="9" a="1"/>
  <c r="F304" i="9"/>
  <c r="G496" i="9"/>
  <c r="G47" i="9"/>
  <c r="F432" i="9"/>
  <c r="G2946" i="9"/>
  <c r="G928" i="9"/>
  <c r="G367" i="9"/>
  <c r="G1288" i="9"/>
  <c r="G3828" i="9"/>
  <c r="F46" i="9"/>
  <c r="H2945" i="9" a="1"/>
  <c r="G3132" i="9"/>
  <c r="F3220" i="9"/>
  <c r="F4612" i="9"/>
  <c r="H174" i="9" a="1"/>
  <c r="H3044" i="9" a="1"/>
  <c r="G1828" i="9"/>
  <c r="F3481" i="9"/>
  <c r="F2947" i="9"/>
  <c r="G2188" i="9"/>
  <c r="G111" i="9"/>
  <c r="H3653" i="9" a="1"/>
  <c r="G4786" i="9"/>
  <c r="G2972" i="9"/>
  <c r="H3827" i="9" a="1"/>
  <c r="F4438" i="9"/>
  <c r="F3133" i="9"/>
  <c r="H3305" i="9" l="1"/>
  <c r="H4610" i="9"/>
  <c r="H3653" i="9"/>
  <c r="H3044" i="9"/>
  <c r="H110" i="9"/>
  <c r="H46" i="9"/>
  <c r="H3827" i="9"/>
  <c r="H495" i="9"/>
  <c r="H174" i="9"/>
  <c r="H4697" i="9"/>
  <c r="H2998" i="9"/>
  <c r="H567" i="9"/>
  <c r="H4523" i="9"/>
  <c r="H3479" i="9"/>
  <c r="H4785" i="9"/>
  <c r="H2368" i="9"/>
  <c r="H632" i="9"/>
  <c r="H430" i="9"/>
  <c r="H4436" i="9"/>
  <c r="H4088" i="9"/>
  <c r="H366" i="9"/>
  <c r="H3131" i="9"/>
  <c r="H4262" i="9"/>
  <c r="H2919" i="9"/>
  <c r="H2893" i="9"/>
  <c r="H238" i="9"/>
  <c r="H4175" i="9"/>
  <c r="H2971" i="9"/>
  <c r="H3740" i="9"/>
  <c r="H2945" i="9"/>
  <c r="H302" i="9"/>
  <c r="H4001" i="9"/>
  <c r="H3392" i="9"/>
  <c r="H4349" i="9"/>
  <c r="H3566" i="9"/>
  <c r="H3218" i="9"/>
  <c r="H3914" i="9"/>
  <c r="C4439" i="9"/>
  <c r="B3001" i="9"/>
  <c r="C433" i="9"/>
  <c r="C2010" i="9"/>
  <c r="C2190" i="9"/>
  <c r="C1380" i="9"/>
  <c r="B4266" i="9"/>
  <c r="C4700" i="9"/>
  <c r="C930" i="9"/>
  <c r="C1830" i="9"/>
  <c r="C1650" i="9"/>
  <c r="C497" i="9"/>
  <c r="C4613" i="9"/>
  <c r="C840" i="9"/>
  <c r="C1560" i="9"/>
  <c r="B4353" i="9"/>
  <c r="C1740" i="9"/>
  <c r="B48" i="9"/>
  <c r="B2389" i="9"/>
  <c r="B306" i="9"/>
  <c r="C3743" i="9"/>
  <c r="B242" i="9"/>
  <c r="C3830" i="9"/>
  <c r="B3831" i="9"/>
  <c r="B3744" i="9"/>
  <c r="C4787" i="9"/>
  <c r="C4352" i="9"/>
  <c r="B4440" i="9"/>
  <c r="C49" i="9"/>
  <c r="C3134" i="9"/>
  <c r="C3047" i="9"/>
  <c r="C3569" i="9"/>
  <c r="B3309" i="9"/>
  <c r="C2974" i="9"/>
  <c r="C750" i="9"/>
  <c r="C2100" i="9"/>
  <c r="B4092" i="9"/>
  <c r="C1110" i="9"/>
  <c r="C3395" i="9"/>
  <c r="C3000" i="9"/>
  <c r="B434" i="9"/>
  <c r="C3656" i="9"/>
  <c r="C570" i="9"/>
  <c r="C660" i="9"/>
  <c r="C2280" i="9"/>
  <c r="C177" i="9"/>
  <c r="C113" i="9"/>
  <c r="B4527" i="9"/>
  <c r="C4526" i="9"/>
  <c r="C3221" i="9"/>
  <c r="C4091" i="9"/>
  <c r="B4701" i="9"/>
  <c r="B3570" i="9"/>
  <c r="C2370" i="9"/>
  <c r="C3308" i="9"/>
  <c r="C241" i="9"/>
  <c r="B634" i="9"/>
  <c r="B570" i="9"/>
  <c r="C4178" i="9"/>
  <c r="B370" i="9"/>
  <c r="B4788" i="9"/>
  <c r="B498" i="9"/>
  <c r="B3918" i="9"/>
  <c r="B3396" i="9"/>
  <c r="B4179" i="9"/>
  <c r="C1290" i="9"/>
  <c r="C3917" i="9"/>
  <c r="C1200" i="9"/>
  <c r="B3483" i="9"/>
  <c r="C1920" i="9"/>
  <c r="B4005" i="9"/>
  <c r="B4614" i="9"/>
  <c r="B3222" i="9"/>
  <c r="C369" i="9"/>
  <c r="B3657" i="9"/>
  <c r="C4265" i="9"/>
  <c r="B3135" i="9"/>
  <c r="B3048" i="9"/>
  <c r="C4004" i="9"/>
  <c r="C3482" i="9"/>
  <c r="C305" i="9"/>
  <c r="C1020" i="9"/>
  <c r="C1470" i="9"/>
  <c r="B178" i="9"/>
  <c r="B114" i="9"/>
  <c r="G1469" i="9"/>
  <c r="F3308" i="9"/>
  <c r="H4524" i="9" a="1"/>
  <c r="G3481" i="9"/>
  <c r="H3132" i="9" a="1"/>
  <c r="G497" i="9"/>
  <c r="F4091" i="9"/>
  <c r="F4004" i="9"/>
  <c r="H4350" i="9" a="1"/>
  <c r="G1019" i="9"/>
  <c r="H4089" i="9" a="1"/>
  <c r="G749" i="9"/>
  <c r="G1379" i="9"/>
  <c r="F2974" i="9"/>
  <c r="F3569" i="9"/>
  <c r="G1109" i="9"/>
  <c r="H3393" i="9" a="1"/>
  <c r="G2973" i="9"/>
  <c r="H2999" i="9" a="1"/>
  <c r="F3395" i="9"/>
  <c r="G4351" i="9"/>
  <c r="G659" i="9"/>
  <c r="H431" i="9" a="1"/>
  <c r="H111" i="9" a="1"/>
  <c r="F4352" i="9"/>
  <c r="H47" i="9" a="1"/>
  <c r="H4698" i="9" a="1"/>
  <c r="F2388" i="9"/>
  <c r="F4265" i="9"/>
  <c r="G3568" i="9"/>
  <c r="H3828" i="9" a="1"/>
  <c r="H568" i="9" a="1"/>
  <c r="H3654" i="9" a="1"/>
  <c r="H4786" i="9" a="1"/>
  <c r="G3742" i="9"/>
  <c r="F4526" i="9"/>
  <c r="H2369" i="9" a="1"/>
  <c r="F4788" i="9"/>
  <c r="H4263" i="9" a="1"/>
  <c r="H4176" i="9" a="1"/>
  <c r="H4611" i="9" a="1"/>
  <c r="G4264" i="9"/>
  <c r="G4177" i="9"/>
  <c r="H4002" i="9" a="1"/>
  <c r="F3482" i="9"/>
  <c r="G4525" i="9"/>
  <c r="F498" i="9"/>
  <c r="H367" i="9" a="1"/>
  <c r="G2009" i="9"/>
  <c r="H633" i="9" a="1"/>
  <c r="H175" i="9" a="1"/>
  <c r="F633" i="9"/>
  <c r="H2946" i="9" a="1"/>
  <c r="F3221" i="9"/>
  <c r="G4003" i="9"/>
  <c r="H2972" i="9" a="1"/>
  <c r="G3000" i="9"/>
  <c r="F3134" i="9"/>
  <c r="H3567" i="9" a="1"/>
  <c r="F3047" i="9"/>
  <c r="H496" i="9" a="1"/>
  <c r="G2189" i="9"/>
  <c r="H4437" i="9" a="1"/>
  <c r="G304" i="9"/>
  <c r="F3656" i="9"/>
  <c r="G1829" i="9"/>
  <c r="F3001" i="9"/>
  <c r="G3220" i="9"/>
  <c r="H3045" i="9" a="1"/>
  <c r="F305" i="9"/>
  <c r="G2099" i="9"/>
  <c r="G48" i="9"/>
  <c r="G1289" i="9"/>
  <c r="H3480" i="9" a="1"/>
  <c r="G3916" i="9"/>
  <c r="F369" i="9"/>
  <c r="F177" i="9"/>
  <c r="F113" i="9"/>
  <c r="G3133" i="9"/>
  <c r="G4787" i="9"/>
  <c r="H2920" i="9" a="1"/>
  <c r="G112" i="9"/>
  <c r="G3655" i="9"/>
  <c r="H3306" i="9" a="1"/>
  <c r="H239" i="9" a="1"/>
  <c r="G569" i="9"/>
  <c r="H3741" i="9" a="1"/>
  <c r="G432" i="9"/>
  <c r="G240" i="9"/>
  <c r="G1919" i="9"/>
  <c r="G2370" i="9"/>
  <c r="G368" i="9"/>
  <c r="F4178" i="9"/>
  <c r="F3917" i="9"/>
  <c r="F3830" i="9"/>
  <c r="G3829" i="9"/>
  <c r="H3219" i="9" a="1"/>
  <c r="F3743" i="9"/>
  <c r="G839" i="9"/>
  <c r="G4699" i="9"/>
  <c r="G2279" i="9"/>
  <c r="G3046" i="9"/>
  <c r="G1199" i="9"/>
  <c r="G1559" i="9"/>
  <c r="F4700" i="9"/>
  <c r="G3394" i="9"/>
  <c r="F241" i="9"/>
  <c r="G929" i="9"/>
  <c r="G4612" i="9"/>
  <c r="F569" i="9"/>
  <c r="G1649" i="9"/>
  <c r="F4613" i="9"/>
  <c r="G2947" i="9"/>
  <c r="G176" i="9"/>
  <c r="G1739" i="9"/>
  <c r="H303" i="9" a="1"/>
  <c r="F47" i="9"/>
  <c r="G4438" i="9"/>
  <c r="G4090" i="9"/>
  <c r="H3915" i="9" a="1"/>
  <c r="F433" i="9"/>
  <c r="G3307" i="9"/>
  <c r="F4439" i="9"/>
  <c r="H3306" i="9" l="1"/>
  <c r="H3915" i="9"/>
  <c r="H303" i="9"/>
  <c r="H3480" i="9"/>
  <c r="H3045" i="9"/>
  <c r="H4176" i="9"/>
  <c r="H4263" i="9"/>
  <c r="H4698" i="9"/>
  <c r="H47" i="9"/>
  <c r="H111" i="9"/>
  <c r="H3219" i="9"/>
  <c r="H4089" i="9"/>
  <c r="H4350" i="9"/>
  <c r="H4437" i="9"/>
  <c r="H3654" i="9"/>
  <c r="H568" i="9"/>
  <c r="H3828" i="9"/>
  <c r="H496" i="9"/>
  <c r="H2946" i="9"/>
  <c r="H2920" i="9"/>
  <c r="H2369" i="9"/>
  <c r="H2999" i="9"/>
  <c r="H3132" i="9"/>
  <c r="H3567" i="9"/>
  <c r="H175" i="9"/>
  <c r="H4002" i="9"/>
  <c r="H431" i="9"/>
  <c r="H3393" i="9"/>
  <c r="H4524" i="9"/>
  <c r="H3741" i="9"/>
  <c r="H633" i="9"/>
  <c r="H239" i="9"/>
  <c r="H2972" i="9"/>
  <c r="H367" i="9"/>
  <c r="H4611" i="9"/>
  <c r="H4786" i="9"/>
  <c r="B4702" i="9"/>
  <c r="C3918" i="9"/>
  <c r="C3570" i="9"/>
  <c r="B4093" i="9"/>
  <c r="C306" i="9"/>
  <c r="B4789" i="9"/>
  <c r="C571" i="9"/>
  <c r="C661" i="9"/>
  <c r="C3483" i="9"/>
  <c r="C841" i="9"/>
  <c r="B307" i="9"/>
  <c r="C931" i="9"/>
  <c r="C1921" i="9"/>
  <c r="C1471" i="9"/>
  <c r="C3048" i="9"/>
  <c r="C3135" i="9"/>
  <c r="C4440" i="9"/>
  <c r="B2390" i="9"/>
  <c r="C1651" i="9"/>
  <c r="C1741" i="9"/>
  <c r="B3745" i="9"/>
  <c r="C4005" i="9"/>
  <c r="B4006" i="9"/>
  <c r="B435" i="9"/>
  <c r="C3744" i="9"/>
  <c r="C1201" i="9"/>
  <c r="C3001" i="9"/>
  <c r="C3222" i="9"/>
  <c r="B49" i="9"/>
  <c r="C1561" i="9"/>
  <c r="C4092" i="9"/>
  <c r="C434" i="9"/>
  <c r="C3396" i="9"/>
  <c r="C4179" i="9"/>
  <c r="C178" i="9"/>
  <c r="C114" i="9"/>
  <c r="C1831" i="9"/>
  <c r="C2281" i="9"/>
  <c r="C2011" i="9"/>
  <c r="C1381" i="9"/>
  <c r="C4266" i="9"/>
  <c r="C242" i="9"/>
  <c r="B3397" i="9"/>
  <c r="C50" i="9"/>
  <c r="B3832" i="9"/>
  <c r="C3831" i="9"/>
  <c r="C4701" i="9"/>
  <c r="C1021" i="9"/>
  <c r="C4527" i="9"/>
  <c r="C4353" i="9"/>
  <c r="C1291" i="9"/>
  <c r="B4615" i="9"/>
  <c r="C1111" i="9"/>
  <c r="B3223" i="9"/>
  <c r="C3309" i="9"/>
  <c r="B499" i="9"/>
  <c r="B4180" i="9"/>
  <c r="B371" i="9"/>
  <c r="B243" i="9"/>
  <c r="B3484" i="9"/>
  <c r="C751" i="9"/>
  <c r="B3310" i="9"/>
  <c r="B3571" i="9"/>
  <c r="B4267" i="9"/>
  <c r="B635" i="9"/>
  <c r="B571" i="9"/>
  <c r="C2371" i="9"/>
  <c r="C2191" i="9"/>
  <c r="B4528" i="9"/>
  <c r="B3919" i="9"/>
  <c r="B4441" i="9"/>
  <c r="C4788" i="9"/>
  <c r="C2101" i="9"/>
  <c r="B3136" i="9"/>
  <c r="B3049" i="9"/>
  <c r="B179" i="9"/>
  <c r="B115" i="9"/>
  <c r="C370" i="9"/>
  <c r="B3658" i="9"/>
  <c r="C4614" i="9"/>
  <c r="C3657" i="9"/>
  <c r="B4354" i="9"/>
  <c r="C498" i="9"/>
  <c r="H2947" i="9" a="1"/>
  <c r="G3308" i="9"/>
  <c r="G4265" i="9"/>
  <c r="G3221" i="9"/>
  <c r="G3743" i="9"/>
  <c r="F3483" i="9"/>
  <c r="H4525" i="9" a="1"/>
  <c r="G3830" i="9"/>
  <c r="H4090" i="9" a="1"/>
  <c r="F4527" i="9"/>
  <c r="F4440" i="9"/>
  <c r="G1650" i="9"/>
  <c r="F4005" i="9"/>
  <c r="F3048" i="9"/>
  <c r="G2280" i="9"/>
  <c r="G177" i="9"/>
  <c r="F306" i="9"/>
  <c r="F3222" i="9"/>
  <c r="H497" i="9" a="1"/>
  <c r="H4351" i="9" a="1"/>
  <c r="G3569" i="9"/>
  <c r="F634" i="9"/>
  <c r="H3481" i="9" a="1"/>
  <c r="F4614" i="9"/>
  <c r="F2389" i="9"/>
  <c r="F242" i="9"/>
  <c r="F3396" i="9"/>
  <c r="G1740" i="9"/>
  <c r="G241" i="9"/>
  <c r="F570" i="9"/>
  <c r="H48" i="9" a="1"/>
  <c r="H569" i="9" a="1"/>
  <c r="G2190" i="9"/>
  <c r="G4613" i="9"/>
  <c r="G305" i="9"/>
  <c r="G4526" i="9"/>
  <c r="H3220" i="9" a="1"/>
  <c r="G3001" i="9"/>
  <c r="F3135" i="9"/>
  <c r="H2370" i="9" a="1"/>
  <c r="H3394" i="9" a="1"/>
  <c r="G1020" i="9"/>
  <c r="G3656" i="9"/>
  <c r="H4264" i="9" a="1"/>
  <c r="F3831" i="9"/>
  <c r="G2371" i="9"/>
  <c r="G1830" i="9"/>
  <c r="H634" i="9" a="1"/>
  <c r="F4353" i="9"/>
  <c r="H432" i="9" a="1"/>
  <c r="F114" i="9"/>
  <c r="G4788" i="9"/>
  <c r="G4700" i="9"/>
  <c r="G4004" i="9"/>
  <c r="G1290" i="9"/>
  <c r="G3134" i="9"/>
  <c r="H3000" i="9" a="1"/>
  <c r="H4003" i="9" a="1"/>
  <c r="G4178" i="9"/>
  <c r="H3655" i="9" a="1"/>
  <c r="G2100" i="9"/>
  <c r="G1560" i="9"/>
  <c r="G4352" i="9"/>
  <c r="F178" i="9"/>
  <c r="H4438" i="9" a="1"/>
  <c r="F3657" i="9"/>
  <c r="F4266" i="9"/>
  <c r="G498" i="9"/>
  <c r="H3742" i="9" a="1"/>
  <c r="F4701" i="9"/>
  <c r="F499" i="9"/>
  <c r="H3046" i="9" a="1"/>
  <c r="H4699" i="9" a="1"/>
  <c r="G49" i="9"/>
  <c r="F3744" i="9"/>
  <c r="G3482" i="9"/>
  <c r="H368" i="9" a="1"/>
  <c r="G4439" i="9"/>
  <c r="G1110" i="9"/>
  <c r="G1200" i="9"/>
  <c r="F4179" i="9"/>
  <c r="F3309" i="9"/>
  <c r="G2974" i="9"/>
  <c r="G2010" i="9"/>
  <c r="H112" i="9" a="1"/>
  <c r="F48" i="9"/>
  <c r="G4091" i="9"/>
  <c r="G1380" i="9"/>
  <c r="G3395" i="9"/>
  <c r="G113" i="9"/>
  <c r="H3829" i="9" a="1"/>
  <c r="H4612" i="9" a="1"/>
  <c r="H3916" i="9" a="1"/>
  <c r="G930" i="9"/>
  <c r="G660" i="9"/>
  <c r="G3047" i="9"/>
  <c r="H2973" i="9" a="1"/>
  <c r="F4092" i="9"/>
  <c r="G1920" i="9"/>
  <c r="H304" i="9" a="1"/>
  <c r="H3307" i="9" a="1"/>
  <c r="H176" i="9" a="1"/>
  <c r="F4789" i="9"/>
  <c r="F434" i="9"/>
  <c r="F370" i="9"/>
  <c r="G570" i="9"/>
  <c r="F3570" i="9"/>
  <c r="G433" i="9"/>
  <c r="H4787" i="9" a="1"/>
  <c r="H4177" i="9" a="1"/>
  <c r="H240" i="9" a="1"/>
  <c r="G840" i="9"/>
  <c r="F3918" i="9"/>
  <c r="H3133" i="9" a="1"/>
  <c r="G1470" i="9"/>
  <c r="G750" i="9"/>
  <c r="H3568" i="9" a="1"/>
  <c r="G3917" i="9"/>
  <c r="G369" i="9"/>
  <c r="H3655" i="9" l="1"/>
  <c r="H2973" i="9"/>
  <c r="H368" i="9"/>
  <c r="H4003" i="9"/>
  <c r="H3000" i="9"/>
  <c r="H4438" i="9"/>
  <c r="H3568" i="9"/>
  <c r="H3220" i="9"/>
  <c r="H569" i="9"/>
  <c r="H240" i="9"/>
  <c r="H4351" i="9"/>
  <c r="H4090" i="9"/>
  <c r="H3916" i="9"/>
  <c r="H4699" i="9"/>
  <c r="H4612" i="9"/>
  <c r="H3046" i="9"/>
  <c r="H4177" i="9"/>
  <c r="H497" i="9"/>
  <c r="H4525" i="9"/>
  <c r="H3829" i="9"/>
  <c r="H176" i="9"/>
  <c r="H3742" i="9"/>
  <c r="H432" i="9"/>
  <c r="H2370" i="9"/>
  <c r="H48" i="9"/>
  <c r="H4787" i="9"/>
  <c r="H3307" i="9"/>
  <c r="H3133" i="9"/>
  <c r="H634" i="9"/>
  <c r="H4264" i="9"/>
  <c r="H3394" i="9"/>
  <c r="H3481" i="9"/>
  <c r="H304" i="9"/>
  <c r="H2947" i="9"/>
  <c r="H112" i="9"/>
  <c r="C51" i="9"/>
  <c r="C2282" i="9"/>
  <c r="C1742" i="9"/>
  <c r="C932" i="9"/>
  <c r="B3311" i="9"/>
  <c r="C1292" i="9"/>
  <c r="B4442" i="9"/>
  <c r="B4007" i="9"/>
  <c r="B636" i="9"/>
  <c r="B572" i="9"/>
  <c r="C842" i="9"/>
  <c r="C1202" i="9"/>
  <c r="B3920" i="9"/>
  <c r="C1922" i="9"/>
  <c r="C3484" i="9"/>
  <c r="B50" i="9"/>
  <c r="B3833" i="9"/>
  <c r="C4702" i="9"/>
  <c r="C4615" i="9"/>
  <c r="C499" i="9"/>
  <c r="C1022" i="9"/>
  <c r="C752" i="9"/>
  <c r="C435" i="9"/>
  <c r="B4268" i="9"/>
  <c r="C4354" i="9"/>
  <c r="C3745" i="9"/>
  <c r="C2192" i="9"/>
  <c r="B4616" i="9"/>
  <c r="C179" i="9"/>
  <c r="C115" i="9"/>
  <c r="C3310" i="9"/>
  <c r="B500" i="9"/>
  <c r="C1832" i="9"/>
  <c r="C3223" i="9"/>
  <c r="B372" i="9"/>
  <c r="C572" i="9"/>
  <c r="C662" i="9"/>
  <c r="C3658" i="9"/>
  <c r="B4703" i="9"/>
  <c r="B4094" i="9"/>
  <c r="C3136" i="9"/>
  <c r="C3049" i="9"/>
  <c r="B308" i="9"/>
  <c r="C4006" i="9"/>
  <c r="C4180" i="9"/>
  <c r="B180" i="9"/>
  <c r="B116" i="9"/>
  <c r="B3572" i="9"/>
  <c r="C1472" i="9"/>
  <c r="B3746" i="9"/>
  <c r="C307" i="9"/>
  <c r="C4093" i="9"/>
  <c r="B4355" i="9"/>
  <c r="C1112" i="9"/>
  <c r="C243" i="9"/>
  <c r="B244" i="9"/>
  <c r="C1382" i="9"/>
  <c r="C2102" i="9"/>
  <c r="B3659" i="9"/>
  <c r="C3397" i="9"/>
  <c r="C4789" i="9"/>
  <c r="B3485" i="9"/>
  <c r="C4267" i="9"/>
  <c r="C1562" i="9"/>
  <c r="C371" i="9"/>
  <c r="B3137" i="9"/>
  <c r="B3050" i="9"/>
  <c r="B4529" i="9"/>
  <c r="C1652" i="9"/>
  <c r="B2391" i="9"/>
  <c r="C2012" i="9"/>
  <c r="B4790" i="9"/>
  <c r="B3224" i="9"/>
  <c r="B3398" i="9"/>
  <c r="B436" i="9"/>
  <c r="C4441" i="9"/>
  <c r="C3919" i="9"/>
  <c r="C2372" i="9"/>
  <c r="C3832" i="9"/>
  <c r="C4528" i="9"/>
  <c r="C3571" i="9"/>
  <c r="B4181" i="9"/>
  <c r="H3917" i="9" a="1"/>
  <c r="F371" i="9"/>
  <c r="H635" i="9" a="1"/>
  <c r="G4266" i="9"/>
  <c r="F635" i="9"/>
  <c r="H2974" i="9" a="1"/>
  <c r="H4091" i="9" a="1"/>
  <c r="H3221" i="9" a="1"/>
  <c r="F4267" i="9"/>
  <c r="H3134" i="9" a="1"/>
  <c r="G4092" i="9"/>
  <c r="H305" i="9" a="1"/>
  <c r="G3483" i="9"/>
  <c r="G1651" i="9"/>
  <c r="H3395" i="9" a="1"/>
  <c r="G3135" i="9"/>
  <c r="G4701" i="9"/>
  <c r="G571" i="9"/>
  <c r="G50" i="9"/>
  <c r="G3744" i="9"/>
  <c r="G1471" i="9"/>
  <c r="G661" i="9"/>
  <c r="G1291" i="9"/>
  <c r="F4528" i="9"/>
  <c r="F2390" i="9"/>
  <c r="F3223" i="9"/>
  <c r="G1831" i="9"/>
  <c r="G4789" i="9"/>
  <c r="G3918" i="9"/>
  <c r="F243" i="9"/>
  <c r="H4265" i="9" a="1"/>
  <c r="G4179" i="9"/>
  <c r="G114" i="9"/>
  <c r="G931" i="9"/>
  <c r="H4526" i="9" a="1"/>
  <c r="G3309" i="9"/>
  <c r="F179" i="9"/>
  <c r="G751" i="9"/>
  <c r="G1111" i="9"/>
  <c r="G370" i="9"/>
  <c r="G306" i="9"/>
  <c r="G841" i="9"/>
  <c r="F3310" i="9"/>
  <c r="H3308" i="9" a="1"/>
  <c r="F115" i="9"/>
  <c r="G4440" i="9"/>
  <c r="G4005" i="9"/>
  <c r="F307" i="9"/>
  <c r="G499" i="9"/>
  <c r="F3832" i="9"/>
  <c r="G3657" i="9"/>
  <c r="G1741" i="9"/>
  <c r="G3570" i="9"/>
  <c r="H4439" i="9" a="1"/>
  <c r="H4178" i="9" a="1"/>
  <c r="G4353" i="9"/>
  <c r="F4615" i="9"/>
  <c r="G3222" i="9"/>
  <c r="G2101" i="9"/>
  <c r="G2372" i="9"/>
  <c r="F3919" i="9"/>
  <c r="G2281" i="9"/>
  <c r="F571" i="9"/>
  <c r="F3658" i="9"/>
  <c r="F4702" i="9"/>
  <c r="H241" i="9" a="1"/>
  <c r="G242" i="9"/>
  <c r="F3571" i="9"/>
  <c r="H49" i="9" a="1"/>
  <c r="H4004" i="9" a="1"/>
  <c r="F3136" i="9"/>
  <c r="F500" i="9"/>
  <c r="H2371" i="9" a="1"/>
  <c r="F4093" i="9"/>
  <c r="G1021" i="9"/>
  <c r="H4700" i="9" a="1"/>
  <c r="G178" i="9"/>
  <c r="F4790" i="9"/>
  <c r="H3001" i="9" a="1"/>
  <c r="H433" i="9" a="1"/>
  <c r="H3656" i="9" a="1"/>
  <c r="H4352" i="9" a="1"/>
  <c r="H3830" i="9" a="1"/>
  <c r="F4006" i="9"/>
  <c r="H570" i="9" a="1"/>
  <c r="F435" i="9"/>
  <c r="G3831" i="9"/>
  <c r="F3745" i="9"/>
  <c r="G2011" i="9"/>
  <c r="F3484" i="9"/>
  <c r="G1381" i="9"/>
  <c r="G3048" i="9"/>
  <c r="G434" i="9"/>
  <c r="F3049" i="9"/>
  <c r="F4180" i="9"/>
  <c r="G3396" i="9"/>
  <c r="F49" i="9"/>
  <c r="H4788" i="9" a="1"/>
  <c r="G4527" i="9"/>
  <c r="H498" i="9" a="1"/>
  <c r="H4613" i="9" a="1"/>
  <c r="G1921" i="9"/>
  <c r="F4441" i="9"/>
  <c r="G1201" i="9"/>
  <c r="G2191" i="9"/>
  <c r="H369" i="9" a="1"/>
  <c r="H3569" i="9" a="1"/>
  <c r="H3743" i="9" a="1"/>
  <c r="H3047" i="9" a="1"/>
  <c r="H3482" i="9" a="1"/>
  <c r="G1561" i="9"/>
  <c r="G4614" i="9"/>
  <c r="H113" i="9" a="1"/>
  <c r="F3397" i="9"/>
  <c r="F4354" i="9"/>
  <c r="H177" i="9" a="1"/>
  <c r="H3308" i="9" l="1"/>
  <c r="H498" i="9"/>
  <c r="H4788" i="9"/>
  <c r="H305" i="9"/>
  <c r="H3482" i="9"/>
  <c r="H177" i="9"/>
  <c r="H3395" i="9"/>
  <c r="H3134" i="9"/>
  <c r="H3047" i="9"/>
  <c r="H570" i="9"/>
  <c r="H2371" i="9"/>
  <c r="H3221" i="9"/>
  <c r="H3743" i="9"/>
  <c r="H3830" i="9"/>
  <c r="H4091" i="9"/>
  <c r="H3569" i="9"/>
  <c r="H4352" i="9"/>
  <c r="H4265" i="9"/>
  <c r="H113" i="9"/>
  <c r="H2974" i="9"/>
  <c r="H369" i="9"/>
  <c r="H3656" i="9"/>
  <c r="H433" i="9"/>
  <c r="H4004" i="9"/>
  <c r="H4178" i="9"/>
  <c r="H3001" i="9"/>
  <c r="H49" i="9"/>
  <c r="H4439" i="9"/>
  <c r="H4526" i="9"/>
  <c r="H635" i="9"/>
  <c r="H3917" i="9"/>
  <c r="H4613" i="9"/>
  <c r="H4700" i="9"/>
  <c r="H241" i="9"/>
  <c r="C436" i="9"/>
  <c r="C1563" i="9"/>
  <c r="C843" i="9"/>
  <c r="C1833" i="9"/>
  <c r="C1653" i="9"/>
  <c r="B3660" i="9"/>
  <c r="C4529" i="9"/>
  <c r="C372" i="9"/>
  <c r="B373" i="9"/>
  <c r="C3920" i="9"/>
  <c r="B501" i="9"/>
  <c r="C2103" i="9"/>
  <c r="B3573" i="9"/>
  <c r="C3224" i="9"/>
  <c r="C1923" i="9"/>
  <c r="B3399" i="9"/>
  <c r="C52" i="9"/>
  <c r="B3225" i="9"/>
  <c r="C2193" i="9"/>
  <c r="C1203" i="9"/>
  <c r="B3834" i="9"/>
  <c r="C753" i="9"/>
  <c r="B4704" i="9"/>
  <c r="B4356" i="9"/>
  <c r="B3921" i="9"/>
  <c r="B4008" i="9"/>
  <c r="B4269" i="9"/>
  <c r="B3486" i="9"/>
  <c r="B2392" i="9"/>
  <c r="C4268" i="9"/>
  <c r="C573" i="9"/>
  <c r="C663" i="9"/>
  <c r="C1293" i="9"/>
  <c r="B4095" i="9"/>
  <c r="C1023" i="9"/>
  <c r="B3312" i="9"/>
  <c r="C2283" i="9"/>
  <c r="C500" i="9"/>
  <c r="C4703" i="9"/>
  <c r="B51" i="9"/>
  <c r="C1743" i="9"/>
  <c r="B4182" i="9"/>
  <c r="C4007" i="9"/>
  <c r="C3398" i="9"/>
  <c r="B4791" i="9"/>
  <c r="C3311" i="9"/>
  <c r="C180" i="9"/>
  <c r="C116" i="9"/>
  <c r="C3833" i="9"/>
  <c r="C3572" i="9"/>
  <c r="C933" i="9"/>
  <c r="C1383" i="9"/>
  <c r="C1473" i="9"/>
  <c r="C4094" i="9"/>
  <c r="B437" i="9"/>
  <c r="B4530" i="9"/>
  <c r="C4616" i="9"/>
  <c r="B4617" i="9"/>
  <c r="C308" i="9"/>
  <c r="B4443" i="9"/>
  <c r="C3659" i="9"/>
  <c r="B309" i="9"/>
  <c r="C3485" i="9"/>
  <c r="C4181" i="9"/>
  <c r="B117" i="9"/>
  <c r="B181" i="9"/>
  <c r="C244" i="9"/>
  <c r="B637" i="9"/>
  <c r="B573" i="9"/>
  <c r="C2373" i="9"/>
  <c r="B3051" i="9"/>
  <c r="B3138" i="9"/>
  <c r="C4355" i="9"/>
  <c r="B3747" i="9"/>
  <c r="B245" i="9"/>
  <c r="C3137" i="9"/>
  <c r="C3050" i="9"/>
  <c r="C3746" i="9"/>
  <c r="C4442" i="9"/>
  <c r="C1113" i="9"/>
  <c r="C4790" i="9"/>
  <c r="C2013" i="9"/>
  <c r="G572" i="9"/>
  <c r="F4355" i="9"/>
  <c r="H3744" i="9" a="1"/>
  <c r="G4528" i="9"/>
  <c r="G1112" i="9"/>
  <c r="H3918" i="9" a="1"/>
  <c r="H4179" i="9" a="1"/>
  <c r="G1202" i="9"/>
  <c r="G371" i="9"/>
  <c r="G3484" i="9"/>
  <c r="H114" i="9" a="1"/>
  <c r="H3222" i="9" a="1"/>
  <c r="G932" i="9"/>
  <c r="F4442" i="9"/>
  <c r="G4093" i="9"/>
  <c r="G4354" i="9"/>
  <c r="F116" i="9"/>
  <c r="H499" i="9" a="1"/>
  <c r="G1652" i="9"/>
  <c r="G1562" i="9"/>
  <c r="G4006" i="9"/>
  <c r="G3919" i="9"/>
  <c r="G179" i="9"/>
  <c r="H3135" i="9" a="1"/>
  <c r="G4615" i="9"/>
  <c r="G1832" i="9"/>
  <c r="H4789" i="9" a="1"/>
  <c r="F3572" i="9"/>
  <c r="G3223" i="9"/>
  <c r="G4267" i="9"/>
  <c r="F3311" i="9"/>
  <c r="F4616" i="9"/>
  <c r="F3050" i="9"/>
  <c r="G3745" i="9"/>
  <c r="H178" i="9" a="1"/>
  <c r="H2372" i="9" a="1"/>
  <c r="F4791" i="9"/>
  <c r="F308" i="9"/>
  <c r="F244" i="9"/>
  <c r="G3136" i="9"/>
  <c r="G1472" i="9"/>
  <c r="G115" i="9"/>
  <c r="F50" i="9"/>
  <c r="H3657" i="9" a="1"/>
  <c r="G1742" i="9"/>
  <c r="H4353" i="9" a="1"/>
  <c r="G842" i="9"/>
  <c r="G3397" i="9"/>
  <c r="G752" i="9"/>
  <c r="F3398" i="9"/>
  <c r="G1292" i="9"/>
  <c r="H636" i="9" a="1"/>
  <c r="G51" i="9"/>
  <c r="G662" i="9"/>
  <c r="H3483" i="9" a="1"/>
  <c r="F436" i="9"/>
  <c r="G2282" i="9"/>
  <c r="G3658" i="9"/>
  <c r="H434" i="9" a="1"/>
  <c r="H4440" i="9" a="1"/>
  <c r="G307" i="9"/>
  <c r="H3396" i="9" a="1"/>
  <c r="G1022" i="9"/>
  <c r="F3746" i="9"/>
  <c r="G4702" i="9"/>
  <c r="G435" i="9"/>
  <c r="F3137" i="9"/>
  <c r="F372" i="9"/>
  <c r="G1382" i="9"/>
  <c r="H3831" i="9" a="1"/>
  <c r="G2102" i="9"/>
  <c r="F4703" i="9"/>
  <c r="G3310" i="9"/>
  <c r="H4092" i="9" a="1"/>
  <c r="H3048" i="9" a="1"/>
  <c r="G2012" i="9"/>
  <c r="F2391" i="9"/>
  <c r="G4441" i="9"/>
  <c r="F4181" i="9"/>
  <c r="F180" i="9"/>
  <c r="F636" i="9"/>
  <c r="H370" i="9" a="1"/>
  <c r="H4527" i="9" a="1"/>
  <c r="G2192" i="9"/>
  <c r="F3485" i="9"/>
  <c r="H306" i="9" a="1"/>
  <c r="G500" i="9"/>
  <c r="H4701" i="9" a="1"/>
  <c r="G243" i="9"/>
  <c r="F3920" i="9"/>
  <c r="F572" i="9"/>
  <c r="G3832" i="9"/>
  <c r="G1922" i="9"/>
  <c r="F4007" i="9"/>
  <c r="H242" i="9" a="1"/>
  <c r="G2373" i="9"/>
  <c r="F501" i="9"/>
  <c r="F3224" i="9"/>
  <c r="H571" i="9" a="1"/>
  <c r="F4268" i="9"/>
  <c r="H3309" i="9" a="1"/>
  <c r="H4005" i="9" a="1"/>
  <c r="G3571" i="9"/>
  <c r="F3833" i="9"/>
  <c r="H4266" i="9" a="1"/>
  <c r="F4094" i="9"/>
  <c r="H3570" i="9" a="1"/>
  <c r="G3049" i="9"/>
  <c r="G4180" i="9"/>
  <c r="G4790" i="9"/>
  <c r="H50" i="9" a="1"/>
  <c r="F4529" i="9"/>
  <c r="F3659" i="9"/>
  <c r="H4614" i="9" a="1"/>
  <c r="H50" i="9" l="1"/>
  <c r="H3222" i="9"/>
  <c r="H114" i="9"/>
  <c r="H3570" i="9"/>
  <c r="H4701" i="9"/>
  <c r="H4614" i="9"/>
  <c r="H4266" i="9"/>
  <c r="H306" i="9"/>
  <c r="H3135" i="9"/>
  <c r="H242" i="9"/>
  <c r="H3396" i="9"/>
  <c r="H4353" i="9"/>
  <c r="H2372" i="9"/>
  <c r="H499" i="9"/>
  <c r="H4179" i="9"/>
  <c r="H178" i="9"/>
  <c r="H4789" i="9"/>
  <c r="H3918" i="9"/>
  <c r="H4005" i="9"/>
  <c r="H4527" i="9"/>
  <c r="H3048" i="9"/>
  <c r="H4440" i="9"/>
  <c r="H636" i="9"/>
  <c r="H3309" i="9"/>
  <c r="H370" i="9"/>
  <c r="H4092" i="9"/>
  <c r="H434" i="9"/>
  <c r="H3657" i="9"/>
  <c r="H3744" i="9"/>
  <c r="H571" i="9"/>
  <c r="H3831" i="9"/>
  <c r="H3483" i="9"/>
  <c r="B374" i="9"/>
  <c r="C1834" i="9"/>
  <c r="C1294" i="9"/>
  <c r="C3747" i="9"/>
  <c r="C754" i="9"/>
  <c r="B4444" i="9"/>
  <c r="B3835" i="9"/>
  <c r="B638" i="9"/>
  <c r="B574" i="9"/>
  <c r="C3486" i="9"/>
  <c r="C3051" i="9"/>
  <c r="C3138" i="9"/>
  <c r="C4443" i="9"/>
  <c r="C373" i="9"/>
  <c r="C4791" i="9"/>
  <c r="C3312" i="9"/>
  <c r="C4008" i="9"/>
  <c r="B310" i="9"/>
  <c r="B3226" i="9"/>
  <c r="C309" i="9"/>
  <c r="B502" i="9"/>
  <c r="C1024" i="9"/>
  <c r="B4270" i="9"/>
  <c r="C4356" i="9"/>
  <c r="B4096" i="9"/>
  <c r="C844" i="9"/>
  <c r="B3313" i="9"/>
  <c r="B3748" i="9"/>
  <c r="C1654" i="9"/>
  <c r="C3573" i="9"/>
  <c r="C1204" i="9"/>
  <c r="C3225" i="9"/>
  <c r="B3052" i="9"/>
  <c r="B3139" i="9"/>
  <c r="B4705" i="9"/>
  <c r="C3399" i="9"/>
  <c r="B4183" i="9"/>
  <c r="B4009" i="9"/>
  <c r="B3661" i="9"/>
  <c r="C4182" i="9"/>
  <c r="C3660" i="9"/>
  <c r="C2374" i="9"/>
  <c r="B2393" i="9"/>
  <c r="B3922" i="9"/>
  <c r="C53" i="9"/>
  <c r="B438" i="9"/>
  <c r="C1744" i="9"/>
  <c r="C501" i="9"/>
  <c r="C1384" i="9"/>
  <c r="B3574" i="9"/>
  <c r="C1564" i="9"/>
  <c r="B3400" i="9"/>
  <c r="C2194" i="9"/>
  <c r="C1924" i="9"/>
  <c r="C4530" i="9"/>
  <c r="B52" i="9"/>
  <c r="C4617" i="9"/>
  <c r="B246" i="9"/>
  <c r="B182" i="9"/>
  <c r="B118" i="9"/>
  <c r="B3487" i="9"/>
  <c r="C4704" i="9"/>
  <c r="C3921" i="9"/>
  <c r="C437" i="9"/>
  <c r="C181" i="9"/>
  <c r="C117" i="9"/>
  <c r="C574" i="9"/>
  <c r="C664" i="9"/>
  <c r="C2104" i="9"/>
  <c r="C3834" i="9"/>
  <c r="C4269" i="9"/>
  <c r="B4531" i="9"/>
  <c r="B4618" i="9"/>
  <c r="C1474" i="9"/>
  <c r="C245" i="9"/>
  <c r="C4095" i="9"/>
  <c r="C1114" i="9"/>
  <c r="B4357" i="9"/>
  <c r="B4792" i="9"/>
  <c r="C2284" i="9"/>
  <c r="C2014" i="9"/>
  <c r="C934" i="9"/>
  <c r="G3572" i="9"/>
  <c r="H4528" i="9" a="1"/>
  <c r="G2374" i="9"/>
  <c r="H3310" i="9" a="1"/>
  <c r="G4007" i="9"/>
  <c r="G308" i="9"/>
  <c r="F4704" i="9"/>
  <c r="F4617" i="9"/>
  <c r="G1743" i="9"/>
  <c r="F3312" i="9"/>
  <c r="G3224" i="9"/>
  <c r="F4269" i="9"/>
  <c r="G3050" i="9"/>
  <c r="G1023" i="9"/>
  <c r="G3659" i="9"/>
  <c r="F373" i="9"/>
  <c r="H4790" i="9" a="1"/>
  <c r="F3573" i="9"/>
  <c r="F51" i="9"/>
  <c r="H3919" i="9" a="1"/>
  <c r="G1923" i="9"/>
  <c r="G4529" i="9"/>
  <c r="G4616" i="9"/>
  <c r="H3832" i="9" a="1"/>
  <c r="H3397" i="9" a="1"/>
  <c r="F117" i="9"/>
  <c r="G4268" i="9"/>
  <c r="H4093" i="9" a="1"/>
  <c r="G3920" i="9"/>
  <c r="H3484" i="9" a="1"/>
  <c r="H500" i="9" a="1"/>
  <c r="G372" i="9"/>
  <c r="H371" i="9" a="1"/>
  <c r="F502" i="9"/>
  <c r="H3658" i="9" a="1"/>
  <c r="F4182" i="9"/>
  <c r="F3486" i="9"/>
  <c r="G4442" i="9"/>
  <c r="H243" i="9" a="1"/>
  <c r="G2013" i="9"/>
  <c r="H3223" i="9" a="1"/>
  <c r="H4702" i="9" a="1"/>
  <c r="G1833" i="9"/>
  <c r="H4354" i="9" a="1"/>
  <c r="H435" i="9" a="1"/>
  <c r="F4008" i="9"/>
  <c r="G843" i="9"/>
  <c r="F181" i="9"/>
  <c r="F309" i="9"/>
  <c r="F2392" i="9"/>
  <c r="H4267" i="9" a="1"/>
  <c r="F4443" i="9"/>
  <c r="G1113" i="9"/>
  <c r="H115" i="9" a="1"/>
  <c r="F3399" i="9"/>
  <c r="H4441" i="9" a="1"/>
  <c r="G52" i="9"/>
  <c r="H4180" i="9" a="1"/>
  <c r="G436" i="9"/>
  <c r="F573" i="9"/>
  <c r="H179" i="9" a="1"/>
  <c r="G1563" i="9"/>
  <c r="H3136" i="9" a="1"/>
  <c r="G180" i="9"/>
  <c r="G663" i="9"/>
  <c r="G3833" i="9"/>
  <c r="G4791" i="9"/>
  <c r="H51" i="9" a="1"/>
  <c r="F3834" i="9"/>
  <c r="H3049" i="9" a="1"/>
  <c r="G116" i="9"/>
  <c r="G1203" i="9"/>
  <c r="G2103" i="9"/>
  <c r="H637" i="9" a="1"/>
  <c r="G3485" i="9"/>
  <c r="H307" i="9" a="1"/>
  <c r="F437" i="9"/>
  <c r="H3745" i="9" a="1"/>
  <c r="F3051" i="9"/>
  <c r="H4006" i="9" a="1"/>
  <c r="F4792" i="9"/>
  <c r="G3398" i="9"/>
  <c r="G4181" i="9"/>
  <c r="F3225" i="9"/>
  <c r="H4615" i="9" a="1"/>
  <c r="G501" i="9"/>
  <c r="H572" i="9" a="1"/>
  <c r="F4530" i="9"/>
  <c r="F3747" i="9"/>
  <c r="G3746" i="9"/>
  <c r="G1293" i="9"/>
  <c r="F3921" i="9"/>
  <c r="F245" i="9"/>
  <c r="G2193" i="9"/>
  <c r="F4356" i="9"/>
  <c r="F3660" i="9"/>
  <c r="G244" i="9"/>
  <c r="H2373" i="9" a="1"/>
  <c r="G4355" i="9"/>
  <c r="G2283" i="9"/>
  <c r="G933" i="9"/>
  <c r="G1653" i="9"/>
  <c r="G4703" i="9"/>
  <c r="G3311" i="9"/>
  <c r="F637" i="9"/>
  <c r="G573" i="9"/>
  <c r="G753" i="9"/>
  <c r="G1473" i="9"/>
  <c r="F3138" i="9"/>
  <c r="G4094" i="9"/>
  <c r="G3137" i="9"/>
  <c r="G1383" i="9"/>
  <c r="H3571" i="9" a="1"/>
  <c r="F4095" i="9"/>
  <c r="H637" i="9" l="1"/>
  <c r="H4093" i="9"/>
  <c r="H4441" i="9"/>
  <c r="H307" i="9"/>
  <c r="H371" i="9"/>
  <c r="H243" i="9"/>
  <c r="H3919" i="9"/>
  <c r="H572" i="9"/>
  <c r="H3049" i="9"/>
  <c r="H115" i="9"/>
  <c r="H4615" i="9"/>
  <c r="H51" i="9"/>
  <c r="H4267" i="9"/>
  <c r="H3571" i="9"/>
  <c r="H500" i="9"/>
  <c r="H3397" i="9"/>
  <c r="H3658" i="9"/>
  <c r="H3484" i="9"/>
  <c r="H3832" i="9"/>
  <c r="H4790" i="9"/>
  <c r="H3310" i="9"/>
  <c r="H4006" i="9"/>
  <c r="H3136" i="9"/>
  <c r="H4528" i="9"/>
  <c r="H3745" i="9"/>
  <c r="H179" i="9"/>
  <c r="H435" i="9"/>
  <c r="H4180" i="9"/>
  <c r="H4354" i="9"/>
  <c r="H4702" i="9"/>
  <c r="H3223" i="9"/>
  <c r="H2373" i="9"/>
  <c r="B311" i="9"/>
  <c r="B4706" i="9"/>
  <c r="C246" i="9"/>
  <c r="B3575" i="9"/>
  <c r="C4705" i="9"/>
  <c r="C1475" i="9"/>
  <c r="C3748" i="9"/>
  <c r="B3836" i="9"/>
  <c r="C3400" i="9"/>
  <c r="C2105" i="9"/>
  <c r="C1205" i="9"/>
  <c r="C3922" i="9"/>
  <c r="B53" i="9"/>
  <c r="B3488" i="9"/>
  <c r="B4010" i="9"/>
  <c r="C3313" i="9"/>
  <c r="C4444" i="9"/>
  <c r="C374" i="9"/>
  <c r="C3226" i="9"/>
  <c r="B3923" i="9"/>
  <c r="C1385" i="9"/>
  <c r="C4270" i="9"/>
  <c r="C3487" i="9"/>
  <c r="B3401" i="9"/>
  <c r="C3052" i="9"/>
  <c r="C3139" i="9"/>
  <c r="C2375" i="9"/>
  <c r="C4183" i="9"/>
  <c r="B4619" i="9"/>
  <c r="C2195" i="9"/>
  <c r="C502" i="9"/>
  <c r="B183" i="9"/>
  <c r="B119" i="9"/>
  <c r="B2394" i="9"/>
  <c r="C1295" i="9"/>
  <c r="B4358" i="9"/>
  <c r="B3314" i="9"/>
  <c r="C3574" i="9"/>
  <c r="B4532" i="9"/>
  <c r="C1925" i="9"/>
  <c r="C310" i="9"/>
  <c r="C755" i="9"/>
  <c r="B247" i="9"/>
  <c r="C4618" i="9"/>
  <c r="C1655" i="9"/>
  <c r="C1835" i="9"/>
  <c r="B3749" i="9"/>
  <c r="B4793" i="9"/>
  <c r="C4357" i="9"/>
  <c r="C665" i="9"/>
  <c r="C575" i="9"/>
  <c r="C4009" i="9"/>
  <c r="B503" i="9"/>
  <c r="B3227" i="9"/>
  <c r="C3661" i="9"/>
  <c r="C935" i="9"/>
  <c r="C1115" i="9"/>
  <c r="B375" i="9"/>
  <c r="C438" i="9"/>
  <c r="B639" i="9"/>
  <c r="B575" i="9"/>
  <c r="C845" i="9"/>
  <c r="B439" i="9"/>
  <c r="C2015" i="9"/>
  <c r="B3662" i="9"/>
  <c r="B4097" i="9"/>
  <c r="C1025" i="9"/>
  <c r="B4445" i="9"/>
  <c r="C1565" i="9"/>
  <c r="C182" i="9"/>
  <c r="C118" i="9"/>
  <c r="C4792" i="9"/>
  <c r="C2285" i="9"/>
  <c r="C54" i="9"/>
  <c r="B4271" i="9"/>
  <c r="B3140" i="9"/>
  <c r="B3053" i="9"/>
  <c r="C1745" i="9"/>
  <c r="B4184" i="9"/>
  <c r="C4096" i="9"/>
  <c r="C4531" i="9"/>
  <c r="C3835" i="9"/>
  <c r="F3139" i="9"/>
  <c r="H4442" i="9" a="1"/>
  <c r="F574" i="9"/>
  <c r="H501" i="9" a="1"/>
  <c r="H4791" i="9" a="1"/>
  <c r="H4703" i="9" a="1"/>
  <c r="G1204" i="9"/>
  <c r="F4270" i="9"/>
  <c r="F374" i="9"/>
  <c r="H3485" i="9" a="1"/>
  <c r="G1024" i="9"/>
  <c r="F438" i="9"/>
  <c r="F4009" i="9"/>
  <c r="H4007" i="9" a="1"/>
  <c r="H638" i="9" a="1"/>
  <c r="F3487" i="9"/>
  <c r="G2104" i="9"/>
  <c r="G117" i="9"/>
  <c r="F4793" i="9"/>
  <c r="G1384" i="9"/>
  <c r="G502" i="9"/>
  <c r="H4616" i="9" a="1"/>
  <c r="G1744" i="9"/>
  <c r="H4355" i="9" a="1"/>
  <c r="F3574" i="9"/>
  <c r="G4269" i="9"/>
  <c r="G3660" i="9"/>
  <c r="G3225" i="9"/>
  <c r="G1924" i="9"/>
  <c r="H4181" i="9" a="1"/>
  <c r="F52" i="9"/>
  <c r="G181" i="9"/>
  <c r="G4443" i="9"/>
  <c r="G1564" i="9"/>
  <c r="F3661" i="9"/>
  <c r="F2393" i="9"/>
  <c r="F4096" i="9"/>
  <c r="F246" i="9"/>
  <c r="G4792" i="9"/>
  <c r="G53" i="9"/>
  <c r="G4008" i="9"/>
  <c r="F310" i="9"/>
  <c r="F4183" i="9"/>
  <c r="G2375" i="9"/>
  <c r="G934" i="9"/>
  <c r="F3400" i="9"/>
  <c r="G3399" i="9"/>
  <c r="F3052" i="9"/>
  <c r="G245" i="9"/>
  <c r="F4444" i="9"/>
  <c r="G1114" i="9"/>
  <c r="H3398" i="9" a="1"/>
  <c r="H372" i="9" a="1"/>
  <c r="G4182" i="9"/>
  <c r="G3834" i="9"/>
  <c r="G1834" i="9"/>
  <c r="G3486" i="9"/>
  <c r="G4617" i="9"/>
  <c r="F4705" i="9"/>
  <c r="F118" i="9"/>
  <c r="H3659" i="9" a="1"/>
  <c r="F4531" i="9"/>
  <c r="G1294" i="9"/>
  <c r="H3572" i="9" a="1"/>
  <c r="H573" i="9" a="1"/>
  <c r="F4618" i="9"/>
  <c r="G574" i="9"/>
  <c r="G3138" i="9"/>
  <c r="G3573" i="9"/>
  <c r="G3312" i="9"/>
  <c r="H244" i="9" a="1"/>
  <c r="G664" i="9"/>
  <c r="F182" i="9"/>
  <c r="H3746" i="9" a="1"/>
  <c r="G844" i="9"/>
  <c r="G309" i="9"/>
  <c r="G2284" i="9"/>
  <c r="H4268" i="9" a="1"/>
  <c r="G754" i="9"/>
  <c r="G4704" i="9"/>
  <c r="G4095" i="9"/>
  <c r="F3748" i="9"/>
  <c r="G4356" i="9"/>
  <c r="G437" i="9"/>
  <c r="G1654" i="9"/>
  <c r="F503" i="9"/>
  <c r="F3313" i="9"/>
  <c r="G2194" i="9"/>
  <c r="H3050" i="9" a="1"/>
  <c r="H52" i="9" a="1"/>
  <c r="H2374" i="9" a="1"/>
  <c r="H3920" i="9" a="1"/>
  <c r="F638" i="9"/>
  <c r="H4529" i="9" a="1"/>
  <c r="G3921" i="9"/>
  <c r="G2014" i="9"/>
  <c r="G1474" i="9"/>
  <c r="G3051" i="9"/>
  <c r="H116" i="9" a="1"/>
  <c r="G373" i="9"/>
  <c r="H4094" i="9" a="1"/>
  <c r="H3311" i="9" a="1"/>
  <c r="H3224" i="9" a="1"/>
  <c r="H3137" i="9" a="1"/>
  <c r="H308" i="9" a="1"/>
  <c r="H3833" i="9" a="1"/>
  <c r="G4530" i="9"/>
  <c r="H180" i="9" a="1"/>
  <c r="H436" i="9" a="1"/>
  <c r="G3747" i="9"/>
  <c r="F3226" i="9"/>
  <c r="F3922" i="9"/>
  <c r="F4357" i="9"/>
  <c r="F3835" i="9"/>
  <c r="H638" i="9" l="1"/>
  <c r="H372" i="9"/>
  <c r="H2374" i="9"/>
  <c r="H3398" i="9"/>
  <c r="H573" i="9"/>
  <c r="H180" i="9"/>
  <c r="H308" i="9"/>
  <c r="H3137" i="9"/>
  <c r="H4268" i="9"/>
  <c r="H4007" i="9"/>
  <c r="H52" i="9"/>
  <c r="H3572" i="9"/>
  <c r="H3659" i="9"/>
  <c r="H4703" i="9"/>
  <c r="H3224" i="9"/>
  <c r="H4355" i="9"/>
  <c r="H3485" i="9"/>
  <c r="H4791" i="9"/>
  <c r="H3311" i="9"/>
  <c r="H3746" i="9"/>
  <c r="H4529" i="9"/>
  <c r="H3920" i="9"/>
  <c r="H3833" i="9"/>
  <c r="H501" i="9"/>
  <c r="H4094" i="9"/>
  <c r="H436" i="9"/>
  <c r="H3050" i="9"/>
  <c r="H4181" i="9"/>
  <c r="H4442" i="9"/>
  <c r="H116" i="9"/>
  <c r="H244" i="9"/>
  <c r="H4616" i="9"/>
  <c r="B3228" i="9"/>
  <c r="C4184" i="9"/>
  <c r="C183" i="9"/>
  <c r="C119" i="9"/>
  <c r="C503" i="9"/>
  <c r="C3749" i="9"/>
  <c r="C3488" i="9"/>
  <c r="C55" i="9"/>
  <c r="B4707" i="9"/>
  <c r="B4185" i="9"/>
  <c r="C1746" i="9"/>
  <c r="C375" i="9"/>
  <c r="B3402" i="9"/>
  <c r="B184" i="9"/>
  <c r="B120" i="9"/>
  <c r="C4271" i="9"/>
  <c r="B4011" i="9"/>
  <c r="B3054" i="9"/>
  <c r="B3141" i="9"/>
  <c r="C2376" i="9"/>
  <c r="B640" i="9"/>
  <c r="B576" i="9"/>
  <c r="C1206" i="9"/>
  <c r="C4706" i="9"/>
  <c r="B4446" i="9"/>
  <c r="B248" i="9"/>
  <c r="C3575" i="9"/>
  <c r="C3314" i="9"/>
  <c r="B4098" i="9"/>
  <c r="C247" i="9"/>
  <c r="B2395" i="9"/>
  <c r="C3053" i="9"/>
  <c r="C3140" i="9"/>
  <c r="C4793" i="9"/>
  <c r="C1926" i="9"/>
  <c r="B440" i="9"/>
  <c r="C1836" i="9"/>
  <c r="C1656" i="9"/>
  <c r="C4445" i="9"/>
  <c r="B3663" i="9"/>
  <c r="C4619" i="9"/>
  <c r="B4533" i="9"/>
  <c r="B3750" i="9"/>
  <c r="C1026" i="9"/>
  <c r="C2016" i="9"/>
  <c r="C1296" i="9"/>
  <c r="C3836" i="9"/>
  <c r="C311" i="9"/>
  <c r="C1116" i="9"/>
  <c r="C2106" i="9"/>
  <c r="C1566" i="9"/>
  <c r="C666" i="9"/>
  <c r="C576" i="9"/>
  <c r="B3837" i="9"/>
  <c r="B312" i="9"/>
  <c r="B4620" i="9"/>
  <c r="C1386" i="9"/>
  <c r="C3227" i="9"/>
  <c r="C4358" i="9"/>
  <c r="C439" i="9"/>
  <c r="B3576" i="9"/>
  <c r="C2196" i="9"/>
  <c r="B4794" i="9"/>
  <c r="B504" i="9"/>
  <c r="C3662" i="9"/>
  <c r="B4359" i="9"/>
  <c r="C756" i="9"/>
  <c r="C4097" i="9"/>
  <c r="B4272" i="9"/>
  <c r="C2286" i="9"/>
  <c r="B54" i="9"/>
  <c r="C1476" i="9"/>
  <c r="C3923" i="9"/>
  <c r="B3315" i="9"/>
  <c r="B3489" i="9"/>
  <c r="C3401" i="9"/>
  <c r="C4010" i="9"/>
  <c r="B3924" i="9"/>
  <c r="C4532" i="9"/>
  <c r="C846" i="9"/>
  <c r="B376" i="9"/>
  <c r="C936" i="9"/>
  <c r="G118" i="9"/>
  <c r="F3836" i="9"/>
  <c r="H4182" i="9" a="1"/>
  <c r="F247" i="9"/>
  <c r="G503" i="9"/>
  <c r="H245" i="9" a="1"/>
  <c r="H3051" i="9" a="1"/>
  <c r="H3399" i="9" a="1"/>
  <c r="G935" i="9"/>
  <c r="F4010" i="9"/>
  <c r="H4269" i="9" a="1"/>
  <c r="G1295" i="9"/>
  <c r="H4530" i="9" a="1"/>
  <c r="F639" i="9"/>
  <c r="G438" i="9"/>
  <c r="F3575" i="9"/>
  <c r="G4531" i="9"/>
  <c r="F439" i="9"/>
  <c r="G246" i="9"/>
  <c r="F311" i="9"/>
  <c r="F3662" i="9"/>
  <c r="H639" i="9" a="1"/>
  <c r="G310" i="9"/>
  <c r="G845" i="9"/>
  <c r="H2375" i="9" a="1"/>
  <c r="F3401" i="9"/>
  <c r="G1205" i="9"/>
  <c r="H437" i="9" a="1"/>
  <c r="G4096" i="9"/>
  <c r="H3312" i="9" a="1"/>
  <c r="G3313" i="9"/>
  <c r="G3052" i="9"/>
  <c r="H3660" i="9" a="1"/>
  <c r="F3488" i="9"/>
  <c r="H373" i="9" a="1"/>
  <c r="G4270" i="9"/>
  <c r="H502" i="9" a="1"/>
  <c r="H309" i="9" a="1"/>
  <c r="F4184" i="9"/>
  <c r="F119" i="9"/>
  <c r="G1115" i="9"/>
  <c r="H117" i="9" a="1"/>
  <c r="G2376" i="9"/>
  <c r="G4357" i="9"/>
  <c r="G4705" i="9"/>
  <c r="H181" i="9" a="1"/>
  <c r="G1565" i="9"/>
  <c r="F575" i="9"/>
  <c r="F2394" i="9"/>
  <c r="G755" i="9"/>
  <c r="F4794" i="9"/>
  <c r="G3661" i="9"/>
  <c r="G54" i="9"/>
  <c r="G4183" i="9"/>
  <c r="H4617" i="9" a="1"/>
  <c r="H4792" i="9" a="1"/>
  <c r="G1925" i="9"/>
  <c r="G1835" i="9"/>
  <c r="F4706" i="9"/>
  <c r="G665" i="9"/>
  <c r="G4009" i="9"/>
  <c r="F504" i="9"/>
  <c r="G1385" i="9"/>
  <c r="G4618" i="9"/>
  <c r="H53" i="9" a="1"/>
  <c r="G3574" i="9"/>
  <c r="F4358" i="9"/>
  <c r="G182" i="9"/>
  <c r="G2015" i="9"/>
  <c r="G2195" i="9"/>
  <c r="F4271" i="9"/>
  <c r="F4532" i="9"/>
  <c r="H3747" i="9" a="1"/>
  <c r="G1745" i="9"/>
  <c r="G3922" i="9"/>
  <c r="G1025" i="9"/>
  <c r="F3314" i="9"/>
  <c r="F4097" i="9"/>
  <c r="H3573" i="9" a="1"/>
  <c r="F4619" i="9"/>
  <c r="H3834" i="9" a="1"/>
  <c r="F4445" i="9"/>
  <c r="G374" i="9"/>
  <c r="H3138" i="9" a="1"/>
  <c r="H4008" i="9" a="1"/>
  <c r="G2105" i="9"/>
  <c r="G3139" i="9"/>
  <c r="F3140" i="9"/>
  <c r="G1475" i="9"/>
  <c r="H3486" i="9" a="1"/>
  <c r="H4356" i="9" a="1"/>
  <c r="H4095" i="9" a="1"/>
  <c r="G3226" i="9"/>
  <c r="G1655" i="9"/>
  <c r="G3835" i="9"/>
  <c r="G4793" i="9"/>
  <c r="F3749" i="9"/>
  <c r="F53" i="9"/>
  <c r="H3225" i="9" a="1"/>
  <c r="F375" i="9"/>
  <c r="H4443" i="9" a="1"/>
  <c r="H4704" i="9" a="1"/>
  <c r="G2285" i="9"/>
  <c r="F3227" i="9"/>
  <c r="G3487" i="9"/>
  <c r="G3748" i="9"/>
  <c r="G3400" i="9"/>
  <c r="H574" i="9" a="1"/>
  <c r="F3053" i="9"/>
  <c r="H3921" i="9" a="1"/>
  <c r="F183" i="9"/>
  <c r="G4444" i="9"/>
  <c r="G575" i="9"/>
  <c r="F3923" i="9"/>
  <c r="H373" i="9" l="1"/>
  <c r="H4530" i="9"/>
  <c r="H3921" i="9"/>
  <c r="H574" i="9"/>
  <c r="H3660" i="9"/>
  <c r="H4269" i="9"/>
  <c r="H53" i="9"/>
  <c r="H3138" i="9"/>
  <c r="H3834" i="9"/>
  <c r="H3573" i="9"/>
  <c r="H3312" i="9"/>
  <c r="H3399" i="9"/>
  <c r="H4704" i="9"/>
  <c r="H4095" i="9"/>
  <c r="H639" i="9"/>
  <c r="H3051" i="9"/>
  <c r="H3747" i="9"/>
  <c r="H4356" i="9"/>
  <c r="H309" i="9"/>
  <c r="H437" i="9"/>
  <c r="H245" i="9"/>
  <c r="H4443" i="9"/>
  <c r="H3486" i="9"/>
  <c r="H117" i="9"/>
  <c r="H2375" i="9"/>
  <c r="H4182" i="9"/>
  <c r="H3225" i="9"/>
  <c r="H4008" i="9"/>
  <c r="H4792" i="9"/>
  <c r="H4617" i="9"/>
  <c r="H181" i="9"/>
  <c r="H502" i="9"/>
  <c r="C376" i="9"/>
  <c r="B4708" i="9"/>
  <c r="C4794" i="9"/>
  <c r="B249" i="9"/>
  <c r="C847" i="9"/>
  <c r="C2017" i="9"/>
  <c r="B3055" i="9"/>
  <c r="B3142" i="9"/>
  <c r="B3316" i="9"/>
  <c r="C1027" i="9"/>
  <c r="C2377" i="9"/>
  <c r="C2287" i="9"/>
  <c r="C1387" i="9"/>
  <c r="B3838" i="9"/>
  <c r="C4533" i="9"/>
  <c r="B3490" i="9"/>
  <c r="B4795" i="9"/>
  <c r="B441" i="9"/>
  <c r="C4098" i="9"/>
  <c r="C4011" i="9"/>
  <c r="C3750" i="9"/>
  <c r="C577" i="9"/>
  <c r="C667" i="9"/>
  <c r="C2107" i="9"/>
  <c r="B4621" i="9"/>
  <c r="C1747" i="9"/>
  <c r="B4186" i="9"/>
  <c r="C440" i="9"/>
  <c r="C184" i="9"/>
  <c r="C120" i="9"/>
  <c r="B4360" i="9"/>
  <c r="B3664" i="9"/>
  <c r="C1477" i="9"/>
  <c r="C1117" i="9"/>
  <c r="C1927" i="9"/>
  <c r="B4534" i="9"/>
  <c r="C4359" i="9"/>
  <c r="C3576" i="9"/>
  <c r="C248" i="9"/>
  <c r="C504" i="9"/>
  <c r="C4707" i="9"/>
  <c r="C3228" i="9"/>
  <c r="C1837" i="9"/>
  <c r="C4272" i="9"/>
  <c r="C3489" i="9"/>
  <c r="B505" i="9"/>
  <c r="C3141" i="9"/>
  <c r="C3054" i="9"/>
  <c r="B185" i="9"/>
  <c r="B121" i="9"/>
  <c r="C3837" i="9"/>
  <c r="C1567" i="9"/>
  <c r="B55" i="9"/>
  <c r="C3924" i="9"/>
  <c r="B3751" i="9"/>
  <c r="B4273" i="9"/>
  <c r="B3577" i="9"/>
  <c r="C4620" i="9"/>
  <c r="C757" i="9"/>
  <c r="C937" i="9"/>
  <c r="C4185" i="9"/>
  <c r="C3402" i="9"/>
  <c r="C1657" i="9"/>
  <c r="B2396" i="9"/>
  <c r="C1297" i="9"/>
  <c r="B3229" i="9"/>
  <c r="C4446" i="9"/>
  <c r="B377" i="9"/>
  <c r="C3663" i="9"/>
  <c r="B4012" i="9"/>
  <c r="C2197" i="9"/>
  <c r="B3403" i="9"/>
  <c r="B4447" i="9"/>
  <c r="C3315" i="9"/>
  <c r="B3925" i="9"/>
  <c r="C1207" i="9"/>
  <c r="C312" i="9"/>
  <c r="B313" i="9"/>
  <c r="B641" i="9"/>
  <c r="B577" i="9"/>
  <c r="B4099" i="9"/>
  <c r="C56" i="9"/>
  <c r="F4446" i="9"/>
  <c r="G247" i="9"/>
  <c r="G3662" i="9"/>
  <c r="F3315" i="9"/>
  <c r="H4096" i="9" a="1"/>
  <c r="F4185" i="9"/>
  <c r="H374" i="9" a="1"/>
  <c r="F440" i="9"/>
  <c r="G3140" i="9"/>
  <c r="F4272" i="9"/>
  <c r="F3054" i="9"/>
  <c r="G1566" i="9"/>
  <c r="H503" i="9" a="1"/>
  <c r="H4009" i="9" a="1"/>
  <c r="G1116" i="9"/>
  <c r="G1746" i="9"/>
  <c r="H640" i="9" a="1"/>
  <c r="G3749" i="9"/>
  <c r="G4794" i="9"/>
  <c r="G504" i="9"/>
  <c r="G55" i="9"/>
  <c r="G4271" i="9"/>
  <c r="H4705" i="9" a="1"/>
  <c r="G4532" i="9"/>
  <c r="H438" i="9" a="1"/>
  <c r="F4098" i="9"/>
  <c r="G576" i="9"/>
  <c r="H4531" i="9" a="1"/>
  <c r="F640" i="9"/>
  <c r="G4706" i="9"/>
  <c r="F3489" i="9"/>
  <c r="H4618" i="9" a="1"/>
  <c r="G1026" i="9"/>
  <c r="H4270" i="9" a="1"/>
  <c r="G4184" i="9"/>
  <c r="H3922" i="9" a="1"/>
  <c r="F4707" i="9"/>
  <c r="F3663" i="9"/>
  <c r="H3313" i="9" a="1"/>
  <c r="F4011" i="9"/>
  <c r="F120" i="9"/>
  <c r="H4183" i="9" a="1"/>
  <c r="G3923" i="9"/>
  <c r="F3924" i="9"/>
  <c r="G846" i="9"/>
  <c r="G1206" i="9"/>
  <c r="H246" i="9" a="1"/>
  <c r="H4793" i="9" a="1"/>
  <c r="H3661" i="9" a="1"/>
  <c r="F3837" i="9"/>
  <c r="H54" i="9" a="1"/>
  <c r="G1386" i="9"/>
  <c r="F3576" i="9"/>
  <c r="F184" i="9"/>
  <c r="G4097" i="9"/>
  <c r="F4795" i="9"/>
  <c r="F376" i="9"/>
  <c r="H3748" i="9" a="1"/>
  <c r="F2395" i="9"/>
  <c r="F3141" i="9"/>
  <c r="G2196" i="9"/>
  <c r="F3402" i="9"/>
  <c r="G3575" i="9"/>
  <c r="H3835" i="9" a="1"/>
  <c r="G119" i="9"/>
  <c r="G2106" i="9"/>
  <c r="H3574" i="9" a="1"/>
  <c r="G1926" i="9"/>
  <c r="F4620" i="9"/>
  <c r="F312" i="9"/>
  <c r="G2286" i="9"/>
  <c r="H3052" i="9" a="1"/>
  <c r="G439" i="9"/>
  <c r="G1296" i="9"/>
  <c r="F248" i="9"/>
  <c r="G4619" i="9"/>
  <c r="G1836" i="9"/>
  <c r="G1476" i="9"/>
  <c r="G1656" i="9"/>
  <c r="H575" i="9" a="1"/>
  <c r="G3401" i="9"/>
  <c r="H118" i="9" a="1"/>
  <c r="H182" i="9" a="1"/>
  <c r="G375" i="9"/>
  <c r="F4359" i="9"/>
  <c r="H310" i="9" a="1"/>
  <c r="G4358" i="9"/>
  <c r="F505" i="9"/>
  <c r="H2376" i="9" a="1"/>
  <c r="G936" i="9"/>
  <c r="G2377" i="9"/>
  <c r="F576" i="9"/>
  <c r="G4010" i="9"/>
  <c r="H4444" i="9" a="1"/>
  <c r="G3053" i="9"/>
  <c r="F4533" i="9"/>
  <c r="G311" i="9"/>
  <c r="F3228" i="9"/>
  <c r="F3750" i="9"/>
  <c r="G4445" i="9"/>
  <c r="G2016" i="9"/>
  <c r="F54" i="9"/>
  <c r="G3314" i="9"/>
  <c r="G3836" i="9"/>
  <c r="G3488" i="9"/>
  <c r="G183" i="9"/>
  <c r="G756" i="9"/>
  <c r="G3227" i="9"/>
  <c r="G666" i="9"/>
  <c r="H3487" i="9" a="1"/>
  <c r="H4357" i="9" a="1"/>
  <c r="H3226" i="9" a="1"/>
  <c r="H3400" i="9" a="1"/>
  <c r="H3139" i="9" a="1"/>
  <c r="H4618" i="9" l="1"/>
  <c r="H3139" i="9"/>
  <c r="H3226" i="9"/>
  <c r="H3487" i="9"/>
  <c r="H640" i="9"/>
  <c r="H374" i="9"/>
  <c r="H4444" i="9"/>
  <c r="H3052" i="9"/>
  <c r="H182" i="9"/>
  <c r="H3748" i="9"/>
  <c r="H4009" i="9"/>
  <c r="H3313" i="9"/>
  <c r="H4531" i="9"/>
  <c r="H246" i="9"/>
  <c r="H54" i="9"/>
  <c r="H3400" i="9"/>
  <c r="H575" i="9"/>
  <c r="H4183" i="9"/>
  <c r="H438" i="9"/>
  <c r="H4096" i="9"/>
  <c r="H2376" i="9"/>
  <c r="H3574" i="9"/>
  <c r="H4793" i="9"/>
  <c r="H4357" i="9"/>
  <c r="H118" i="9"/>
  <c r="H4705" i="9"/>
  <c r="H310" i="9"/>
  <c r="H3835" i="9"/>
  <c r="H503" i="9"/>
  <c r="H3922" i="9"/>
  <c r="H3661" i="9"/>
  <c r="H4270" i="9"/>
  <c r="C3925" i="9"/>
  <c r="B706" i="9"/>
  <c r="C4534" i="9"/>
  <c r="C3664" i="9"/>
  <c r="C185" i="9"/>
  <c r="C121" i="9"/>
  <c r="C578" i="9"/>
  <c r="C668" i="9"/>
  <c r="C4012" i="9"/>
  <c r="C3577" i="9"/>
  <c r="C4795" i="9"/>
  <c r="C4447" i="9"/>
  <c r="C3838" i="9"/>
  <c r="B314" i="9"/>
  <c r="C377" i="9"/>
  <c r="B4535" i="9"/>
  <c r="C3751" i="9"/>
  <c r="C1388" i="9"/>
  <c r="C4273" i="9"/>
  <c r="C4360" i="9"/>
  <c r="B4622" i="9"/>
  <c r="C2198" i="9"/>
  <c r="B3578" i="9"/>
  <c r="C2378" i="9"/>
  <c r="C1928" i="9"/>
  <c r="C2018" i="9"/>
  <c r="B4448" i="9"/>
  <c r="C4621" i="9"/>
  <c r="B3143" i="9"/>
  <c r="B3056" i="9"/>
  <c r="B4187" i="9"/>
  <c r="B2397" i="9"/>
  <c r="C3055" i="9"/>
  <c r="C3142" i="9"/>
  <c r="C1298" i="9"/>
  <c r="B3491" i="9"/>
  <c r="C1028" i="9"/>
  <c r="B4361" i="9"/>
  <c r="C1658" i="9"/>
  <c r="C3229" i="9"/>
  <c r="C313" i="9"/>
  <c r="B4274" i="9"/>
  <c r="C4186" i="9"/>
  <c r="C2108" i="9"/>
  <c r="C758" i="9"/>
  <c r="B506" i="9"/>
  <c r="B4796" i="9"/>
  <c r="C1838" i="9"/>
  <c r="C1118" i="9"/>
  <c r="C848" i="9"/>
  <c r="B442" i="9"/>
  <c r="C2288" i="9"/>
  <c r="C1748" i="9"/>
  <c r="C3316" i="9"/>
  <c r="C3490" i="9"/>
  <c r="C441" i="9"/>
  <c r="B642" i="9"/>
  <c r="B578" i="9"/>
  <c r="B3839" i="9"/>
  <c r="B4013" i="9"/>
  <c r="C1208" i="9"/>
  <c r="B3926" i="9"/>
  <c r="C938" i="9"/>
  <c r="B186" i="9"/>
  <c r="B122" i="9"/>
  <c r="C1568" i="9"/>
  <c r="C249" i="9"/>
  <c r="C1478" i="9"/>
  <c r="C57" i="9"/>
  <c r="B378" i="9"/>
  <c r="C3403" i="9"/>
  <c r="B4100" i="9"/>
  <c r="B3317" i="9"/>
  <c r="C4708" i="9"/>
  <c r="B250" i="9"/>
  <c r="C505" i="9"/>
  <c r="B3404" i="9"/>
  <c r="B3665" i="9"/>
  <c r="B56" i="9"/>
  <c r="B3752" i="9"/>
  <c r="B4709" i="9"/>
  <c r="C4099" i="9"/>
  <c r="B3230" i="9"/>
  <c r="G4446" i="9"/>
  <c r="F3229" i="9"/>
  <c r="G120" i="9"/>
  <c r="F2396" i="9"/>
  <c r="G3315" i="9"/>
  <c r="G4098" i="9"/>
  <c r="G3924" i="9"/>
  <c r="H4358" i="9" a="1"/>
  <c r="G4795" i="9"/>
  <c r="G1207" i="9"/>
  <c r="G1837" i="9"/>
  <c r="H4184" i="9" a="1"/>
  <c r="G3750" i="9"/>
  <c r="G2107" i="9"/>
  <c r="G577" i="9"/>
  <c r="F313" i="9"/>
  <c r="F3838" i="9"/>
  <c r="F4796" i="9"/>
  <c r="G505" i="9"/>
  <c r="H311" i="9" a="1"/>
  <c r="H4794" i="9" a="1"/>
  <c r="F3316" i="9"/>
  <c r="G4707" i="9"/>
  <c r="H375" i="9" a="1"/>
  <c r="G1747" i="9"/>
  <c r="G248" i="9"/>
  <c r="F506" i="9"/>
  <c r="G3489" i="9"/>
  <c r="G4359" i="9"/>
  <c r="F3577" i="9"/>
  <c r="F3142" i="9"/>
  <c r="G440" i="9"/>
  <c r="H4010" i="9" a="1"/>
  <c r="H576" i="9" a="1"/>
  <c r="H4445" i="9" a="1"/>
  <c r="H3053" i="9" a="1"/>
  <c r="G312" i="9"/>
  <c r="H641" i="9" a="1"/>
  <c r="F577" i="9"/>
  <c r="G4272" i="9"/>
  <c r="F4708" i="9"/>
  <c r="H119" i="9" a="1"/>
  <c r="F4099" i="9"/>
  <c r="G1657" i="9"/>
  <c r="G2287" i="9"/>
  <c r="G1387" i="9"/>
  <c r="G2017" i="9"/>
  <c r="G1117" i="9"/>
  <c r="F55" i="9"/>
  <c r="F3490" i="9"/>
  <c r="G2197" i="9"/>
  <c r="G4185" i="9"/>
  <c r="H3575" i="9" a="1"/>
  <c r="H3314" i="9" a="1"/>
  <c r="F121" i="9"/>
  <c r="G4620" i="9"/>
  <c r="H3923" i="9" a="1"/>
  <c r="H4097" i="9" a="1"/>
  <c r="H3749" i="9" a="1"/>
  <c r="H183" i="9" a="1"/>
  <c r="G4533" i="9"/>
  <c r="F3664" i="9"/>
  <c r="F4534" i="9"/>
  <c r="H4271" i="9" a="1"/>
  <c r="G937" i="9"/>
  <c r="G3576" i="9"/>
  <c r="F441" i="9"/>
  <c r="F3925" i="9"/>
  <c r="F3751" i="9"/>
  <c r="F4012" i="9"/>
  <c r="G1927" i="9"/>
  <c r="H504" i="9" a="1"/>
  <c r="H439" i="9" a="1"/>
  <c r="F4360" i="9"/>
  <c r="F4447" i="9"/>
  <c r="G4011" i="9"/>
  <c r="F4273" i="9"/>
  <c r="H3140" i="9" a="1"/>
  <c r="G3054" i="9"/>
  <c r="H55" i="9" a="1"/>
  <c r="H247" i="9" a="1"/>
  <c r="G667" i="9"/>
  <c r="F3055" i="9"/>
  <c r="G184" i="9"/>
  <c r="F249" i="9"/>
  <c r="F377" i="9"/>
  <c r="F4621" i="9"/>
  <c r="G1567" i="9"/>
  <c r="F641" i="9"/>
  <c r="H4532" i="9" a="1"/>
  <c r="F3403" i="9"/>
  <c r="G2378" i="9"/>
  <c r="H3488" i="9" a="1"/>
  <c r="G3228" i="9"/>
  <c r="G1477" i="9"/>
  <c r="G757" i="9"/>
  <c r="G1297" i="9"/>
  <c r="G847" i="9"/>
  <c r="H3401" i="9" a="1"/>
  <c r="G3402" i="9"/>
  <c r="H3227" i="9" a="1"/>
  <c r="G3141" i="9"/>
  <c r="H3662" i="9" a="1"/>
  <c r="G1027" i="9"/>
  <c r="H4706" i="9" a="1"/>
  <c r="G3663" i="9"/>
  <c r="H2377" i="9" a="1"/>
  <c r="G56" i="9"/>
  <c r="F185" i="9"/>
  <c r="H4619" i="9" a="1"/>
  <c r="F4186" i="9"/>
  <c r="H3836" i="9" a="1"/>
  <c r="G3837" i="9"/>
  <c r="G376" i="9"/>
  <c r="H3662" i="9" l="1"/>
  <c r="H3488" i="9"/>
  <c r="H55" i="9"/>
  <c r="H3836" i="9"/>
  <c r="H641" i="9"/>
  <c r="H375" i="9"/>
  <c r="H3227" i="9"/>
  <c r="H4532" i="9"/>
  <c r="H439" i="9"/>
  <c r="H504" i="9"/>
  <c r="H3749" i="9"/>
  <c r="H3140" i="9"/>
  <c r="H2377" i="9"/>
  <c r="H3053" i="9"/>
  <c r="H4184" i="9"/>
  <c r="H119" i="9"/>
  <c r="H4445" i="9"/>
  <c r="H4794" i="9"/>
  <c r="H3401" i="9"/>
  <c r="H4097" i="9"/>
  <c r="H4358" i="9"/>
  <c r="H576" i="9"/>
  <c r="H311" i="9"/>
  <c r="H4010" i="9"/>
  <c r="H3575" i="9"/>
  <c r="H4619" i="9"/>
  <c r="H4706" i="9"/>
  <c r="H247" i="9"/>
  <c r="H4271" i="9"/>
  <c r="H183" i="9"/>
  <c r="H3923" i="9"/>
  <c r="H3314" i="9"/>
  <c r="C1299" i="9"/>
  <c r="B3492" i="9"/>
  <c r="B251" i="9"/>
  <c r="C2379" i="9"/>
  <c r="B3840" i="9"/>
  <c r="B4188" i="9"/>
  <c r="C3578" i="9"/>
  <c r="B3057" i="9"/>
  <c r="B3144" i="9"/>
  <c r="C2109" i="9"/>
  <c r="C1029" i="9"/>
  <c r="C939" i="9"/>
  <c r="B3231" i="9"/>
  <c r="C3752" i="9"/>
  <c r="C314" i="9"/>
  <c r="C3404" i="9"/>
  <c r="B4362" i="9"/>
  <c r="C3230" i="9"/>
  <c r="C2019" i="9"/>
  <c r="B4710" i="9"/>
  <c r="C3839" i="9"/>
  <c r="C3926" i="9"/>
  <c r="C4100" i="9"/>
  <c r="B3753" i="9"/>
  <c r="B443" i="9"/>
  <c r="C1659" i="9"/>
  <c r="B707" i="9"/>
  <c r="C849" i="9"/>
  <c r="C1119" i="9"/>
  <c r="C4709" i="9"/>
  <c r="C4448" i="9"/>
  <c r="C4535" i="9"/>
  <c r="C759" i="9"/>
  <c r="C4622" i="9"/>
  <c r="C506" i="9"/>
  <c r="C2199" i="9"/>
  <c r="B2398" i="9"/>
  <c r="C442" i="9"/>
  <c r="C579" i="9"/>
  <c r="C669" i="9"/>
  <c r="C1929" i="9"/>
  <c r="C3317" i="9"/>
  <c r="B3579" i="9"/>
  <c r="B4536" i="9"/>
  <c r="B3666" i="9"/>
  <c r="C4361" i="9"/>
  <c r="C58" i="9"/>
  <c r="B4275" i="9"/>
  <c r="C1479" i="9"/>
  <c r="B379" i="9"/>
  <c r="C3665" i="9"/>
  <c r="C186" i="9"/>
  <c r="C122" i="9"/>
  <c r="B4797" i="9"/>
  <c r="C1569" i="9"/>
  <c r="B507" i="9"/>
  <c r="C1389" i="9"/>
  <c r="C2289" i="9"/>
  <c r="C4013" i="9"/>
  <c r="B3405" i="9"/>
  <c r="B4101" i="9"/>
  <c r="B315" i="9"/>
  <c r="B4449" i="9"/>
  <c r="B187" i="9"/>
  <c r="B123" i="9"/>
  <c r="C4274" i="9"/>
  <c r="C1749" i="9"/>
  <c r="C250" i="9"/>
  <c r="B3318" i="9"/>
  <c r="B3927" i="9"/>
  <c r="B57" i="9"/>
  <c r="C3491" i="9"/>
  <c r="C4187" i="9"/>
  <c r="C4796" i="9"/>
  <c r="B4014" i="9"/>
  <c r="B643" i="9"/>
  <c r="B579" i="9"/>
  <c r="C1839" i="9"/>
  <c r="C1209" i="9"/>
  <c r="C378" i="9"/>
  <c r="C3056" i="9"/>
  <c r="C3143" i="9"/>
  <c r="B4623" i="9"/>
  <c r="G3316" i="9"/>
  <c r="F122" i="9"/>
  <c r="G3925" i="9"/>
  <c r="G4447" i="9"/>
  <c r="F3056" i="9"/>
  <c r="G506" i="9"/>
  <c r="F2397" i="9"/>
  <c r="G2018" i="9"/>
  <c r="F3839" i="9"/>
  <c r="G1928" i="9"/>
  <c r="G3751" i="9"/>
  <c r="F4797" i="9"/>
  <c r="H3750" i="9" a="1"/>
  <c r="H4707" i="9" a="1"/>
  <c r="G758" i="9"/>
  <c r="G1298" i="9"/>
  <c r="G3577" i="9"/>
  <c r="F4448" i="9"/>
  <c r="F3752" i="9"/>
  <c r="H4185" i="9" a="1"/>
  <c r="F4187" i="9"/>
  <c r="G3664" i="9"/>
  <c r="F3491" i="9"/>
  <c r="F4622" i="9"/>
  <c r="G185" i="9"/>
  <c r="H4098" i="9" a="1"/>
  <c r="G2108" i="9"/>
  <c r="F4274" i="9"/>
  <c r="H3315" i="9" a="1"/>
  <c r="G4273" i="9"/>
  <c r="G3229" i="9"/>
  <c r="H3663" i="9" a="1"/>
  <c r="F4361" i="9"/>
  <c r="G4621" i="9"/>
  <c r="H2378" i="9" a="1"/>
  <c r="G4012" i="9"/>
  <c r="G313" i="9"/>
  <c r="F3665" i="9"/>
  <c r="G3403" i="9"/>
  <c r="F3578" i="9"/>
  <c r="H184" i="9" a="1"/>
  <c r="H3054" i="9" a="1"/>
  <c r="F642" i="9"/>
  <c r="H4011" i="9" a="1"/>
  <c r="H577" i="9" a="1"/>
  <c r="H248" i="9" a="1"/>
  <c r="H3837" i="9" a="1"/>
  <c r="G668" i="9"/>
  <c r="G3142" i="9"/>
  <c r="G441" i="9"/>
  <c r="F442" i="9"/>
  <c r="G4186" i="9"/>
  <c r="H505" i="9" a="1"/>
  <c r="G1838" i="9"/>
  <c r="H642" i="9" a="1"/>
  <c r="H56" i="9" a="1"/>
  <c r="G2198" i="9"/>
  <c r="H120" i="9" a="1"/>
  <c r="G3838" i="9"/>
  <c r="H3576" i="9" a="1"/>
  <c r="H3489" i="9" a="1"/>
  <c r="G2379" i="9"/>
  <c r="F507" i="9"/>
  <c r="F578" i="9"/>
  <c r="G2288" i="9"/>
  <c r="H4359" i="9" a="1"/>
  <c r="F706" i="9"/>
  <c r="G1568" i="9"/>
  <c r="G4708" i="9"/>
  <c r="H3228" i="9" a="1"/>
  <c r="G377" i="9"/>
  <c r="F4100" i="9"/>
  <c r="F250" i="9"/>
  <c r="H3924" i="9" a="1"/>
  <c r="G57" i="9"/>
  <c r="G1478" i="9"/>
  <c r="G3055" i="9"/>
  <c r="G4796" i="9"/>
  <c r="H312" i="9" a="1"/>
  <c r="G1118" i="9"/>
  <c r="F4013" i="9"/>
  <c r="F4709" i="9"/>
  <c r="H4533" i="9" a="1"/>
  <c r="G1388" i="9"/>
  <c r="G3490" i="9"/>
  <c r="G848" i="9"/>
  <c r="F3317" i="9"/>
  <c r="F3230" i="9"/>
  <c r="F3143" i="9"/>
  <c r="G1208" i="9"/>
  <c r="G4099" i="9"/>
  <c r="G1028" i="9"/>
  <c r="G1748" i="9"/>
  <c r="H3141" i="9" a="1"/>
  <c r="F314" i="9"/>
  <c r="G249" i="9"/>
  <c r="F3926" i="9"/>
  <c r="F186" i="9"/>
  <c r="G1658" i="9"/>
  <c r="H376" i="9" a="1"/>
  <c r="G121" i="9"/>
  <c r="G938" i="9"/>
  <c r="F56" i="9"/>
  <c r="H4620" i="9" a="1"/>
  <c r="H706" i="9" a="1"/>
  <c r="G4534" i="9"/>
  <c r="H4795" i="9" a="1"/>
  <c r="G578" i="9"/>
  <c r="F378" i="9"/>
  <c r="H4446" i="9" a="1"/>
  <c r="G4360" i="9"/>
  <c r="H440" i="9" a="1"/>
  <c r="F4535" i="9"/>
  <c r="H3402" i="9" a="1"/>
  <c r="H4272" i="9" a="1"/>
  <c r="F3404" i="9"/>
  <c r="H4533" i="9" l="1"/>
  <c r="H3837" i="9"/>
  <c r="H4707" i="9"/>
  <c r="H3924" i="9"/>
  <c r="H505" i="9"/>
  <c r="H3402" i="9"/>
  <c r="H312" i="9"/>
  <c r="H4795" i="9"/>
  <c r="H2378" i="9"/>
  <c r="H4185" i="9"/>
  <c r="H248" i="9"/>
  <c r="H3750" i="9"/>
  <c r="H4446" i="9"/>
  <c r="H3054" i="9"/>
  <c r="H3663" i="9"/>
  <c r="H376" i="9"/>
  <c r="H3141" i="9"/>
  <c r="H3228" i="9"/>
  <c r="H642" i="9"/>
  <c r="H706" i="9"/>
  <c r="H577" i="9"/>
  <c r="H184" i="9"/>
  <c r="H3315" i="9"/>
  <c r="H4359" i="9"/>
  <c r="H3489" i="9"/>
  <c r="H4272" i="9"/>
  <c r="H440" i="9"/>
  <c r="H56" i="9"/>
  <c r="H4620" i="9"/>
  <c r="H4098" i="9"/>
  <c r="H3576" i="9"/>
  <c r="H120" i="9"/>
  <c r="H4011" i="9"/>
  <c r="C443" i="9"/>
  <c r="B4363" i="9"/>
  <c r="C760" i="9"/>
  <c r="B3841" i="9"/>
  <c r="C3492" i="9"/>
  <c r="C1030" i="9"/>
  <c r="B316" i="9"/>
  <c r="B4102" i="9"/>
  <c r="B4537" i="9"/>
  <c r="C4101" i="9"/>
  <c r="C1660" i="9"/>
  <c r="C3753" i="9"/>
  <c r="C580" i="9"/>
  <c r="C670" i="9"/>
  <c r="C2110" i="9"/>
  <c r="C379" i="9"/>
  <c r="C3666" i="9"/>
  <c r="C59" i="9"/>
  <c r="B3667" i="9"/>
  <c r="C507" i="9"/>
  <c r="C4188" i="9"/>
  <c r="C1120" i="9"/>
  <c r="C4536" i="9"/>
  <c r="C1300" i="9"/>
  <c r="B380" i="9"/>
  <c r="C2380" i="9"/>
  <c r="C4797" i="9"/>
  <c r="C3840" i="9"/>
  <c r="B4276" i="9"/>
  <c r="B3580" i="9"/>
  <c r="C3579" i="9"/>
  <c r="C1840" i="9"/>
  <c r="C4362" i="9"/>
  <c r="C4449" i="9"/>
  <c r="C4710" i="9"/>
  <c r="C1750" i="9"/>
  <c r="B4711" i="9"/>
  <c r="B4015" i="9"/>
  <c r="B444" i="9"/>
  <c r="C3405" i="9"/>
  <c r="C850" i="9"/>
  <c r="C4014" i="9"/>
  <c r="C3318" i="9"/>
  <c r="C2200" i="9"/>
  <c r="C1390" i="9"/>
  <c r="B4189" i="9"/>
  <c r="B3754" i="9"/>
  <c r="C2020" i="9"/>
  <c r="B2399" i="9"/>
  <c r="C1210" i="9"/>
  <c r="B3319" i="9"/>
  <c r="B3928" i="9"/>
  <c r="B708" i="9"/>
  <c r="C315" i="9"/>
  <c r="B4624" i="9"/>
  <c r="C3231" i="9"/>
  <c r="C4275" i="9"/>
  <c r="B3493" i="9"/>
  <c r="B508" i="9"/>
  <c r="C3927" i="9"/>
  <c r="B4450" i="9"/>
  <c r="B3232" i="9"/>
  <c r="B4798" i="9"/>
  <c r="B58" i="9"/>
  <c r="C1930" i="9"/>
  <c r="B188" i="9"/>
  <c r="B124" i="9"/>
  <c r="C1480" i="9"/>
  <c r="B3406" i="9"/>
  <c r="B252" i="9"/>
  <c r="C187" i="9"/>
  <c r="C123" i="9"/>
  <c r="C1570" i="9"/>
  <c r="C3144" i="9"/>
  <c r="C3057" i="9"/>
  <c r="B644" i="9"/>
  <c r="B580" i="9"/>
  <c r="C251" i="9"/>
  <c r="C2290" i="9"/>
  <c r="C4623" i="9"/>
  <c r="C940" i="9"/>
  <c r="B3058" i="9"/>
  <c r="B3145" i="9"/>
  <c r="G507" i="9"/>
  <c r="G4535" i="9"/>
  <c r="G3665" i="9"/>
  <c r="F4798" i="9"/>
  <c r="G759" i="9"/>
  <c r="F3318" i="9"/>
  <c r="F2398" i="9"/>
  <c r="G58" i="9"/>
  <c r="H4099" i="9" a="1"/>
  <c r="H3925" i="9" a="1"/>
  <c r="F3492" i="9"/>
  <c r="F123" i="9"/>
  <c r="H4708" i="9" a="1"/>
  <c r="G3317" i="9"/>
  <c r="H3055" i="9" a="1"/>
  <c r="G4361" i="9"/>
  <c r="F3840" i="9"/>
  <c r="G4797" i="9"/>
  <c r="F57" i="9"/>
  <c r="G4274" i="9"/>
  <c r="F3927" i="9"/>
  <c r="G186" i="9"/>
  <c r="H185" i="9" a="1"/>
  <c r="G4013" i="9"/>
  <c r="G442" i="9"/>
  <c r="G3491" i="9"/>
  <c r="G378" i="9"/>
  <c r="G2019" i="9"/>
  <c r="F4101" i="9"/>
  <c r="H4012" i="9" a="1"/>
  <c r="G1119" i="9"/>
  <c r="G4448" i="9"/>
  <c r="H4360" i="9" a="1"/>
  <c r="G1929" i="9"/>
  <c r="G1659" i="9"/>
  <c r="G3056" i="9"/>
  <c r="H3577" i="9" a="1"/>
  <c r="H313" i="9" a="1"/>
  <c r="G4100" i="9"/>
  <c r="H2379" i="9" a="1"/>
  <c r="F3753" i="9"/>
  <c r="F4536" i="9"/>
  <c r="H4534" i="9" a="1"/>
  <c r="F707" i="9"/>
  <c r="G1299" i="9"/>
  <c r="H3838" i="9" a="1"/>
  <c r="G3143" i="9"/>
  <c r="F4449" i="9"/>
  <c r="G2380" i="9"/>
  <c r="G4709" i="9"/>
  <c r="G3752" i="9"/>
  <c r="G4622" i="9"/>
  <c r="H4186" i="9" a="1"/>
  <c r="G3839" i="9"/>
  <c r="F315" i="9"/>
  <c r="G3230" i="9"/>
  <c r="G3926" i="9"/>
  <c r="H643" i="9" a="1"/>
  <c r="H441" i="9" a="1"/>
  <c r="F3231" i="9"/>
  <c r="F3579" i="9"/>
  <c r="H249" i="9" a="1"/>
  <c r="F3144" i="9"/>
  <c r="F379" i="9"/>
  <c r="H3316" i="9" a="1"/>
  <c r="H4447" i="9" a="1"/>
  <c r="G122" i="9"/>
  <c r="H121" i="9" a="1"/>
  <c r="G1479" i="9"/>
  <c r="F4014" i="9"/>
  <c r="G1389" i="9"/>
  <c r="F4188" i="9"/>
  <c r="F4275" i="9"/>
  <c r="H4796" i="9" a="1"/>
  <c r="H57" i="9" a="1"/>
  <c r="G1029" i="9"/>
  <c r="G250" i="9"/>
  <c r="F3666" i="9"/>
  <c r="G3578" i="9"/>
  <c r="G4187" i="9"/>
  <c r="H377" i="9" a="1"/>
  <c r="G669" i="9"/>
  <c r="G314" i="9"/>
  <c r="H578" i="9" a="1"/>
  <c r="G1569" i="9"/>
  <c r="G1749" i="9"/>
  <c r="H506" i="9" a="1"/>
  <c r="F3057" i="9"/>
  <c r="H3142" i="9" a="1"/>
  <c r="F251" i="9"/>
  <c r="F579" i="9"/>
  <c r="H3403" i="9" a="1"/>
  <c r="G1839" i="9"/>
  <c r="F4710" i="9"/>
  <c r="F4623" i="9"/>
  <c r="F643" i="9"/>
  <c r="G579" i="9"/>
  <c r="H4273" i="9" a="1"/>
  <c r="H3229" i="9" a="1"/>
  <c r="G2289" i="9"/>
  <c r="F3405" i="9"/>
  <c r="F508" i="9"/>
  <c r="G1209" i="9"/>
  <c r="F4362" i="9"/>
  <c r="H3490" i="9" a="1"/>
  <c r="H3664" i="9" a="1"/>
  <c r="G939" i="9"/>
  <c r="H3751" i="9" a="1"/>
  <c r="H707" i="9" a="1"/>
  <c r="G2199" i="9"/>
  <c r="G2109" i="9"/>
  <c r="F187" i="9"/>
  <c r="H4621" i="9" a="1"/>
  <c r="F443" i="9"/>
  <c r="G3404" i="9"/>
  <c r="G849" i="9"/>
  <c r="H4708" i="9" l="1"/>
  <c r="H3751" i="9"/>
  <c r="H3490" i="9"/>
  <c r="H2379" i="9"/>
  <c r="H3925" i="9"/>
  <c r="H3229" i="9"/>
  <c r="H57" i="9"/>
  <c r="H643" i="9"/>
  <c r="H3055" i="9"/>
  <c r="H4099" i="9"/>
  <c r="H4273" i="9"/>
  <c r="H4796" i="9"/>
  <c r="H3142" i="9"/>
  <c r="H4621" i="9"/>
  <c r="H3316" i="9"/>
  <c r="H506" i="9"/>
  <c r="H3838" i="9"/>
  <c r="H4534" i="9"/>
  <c r="H313" i="9"/>
  <c r="H578" i="9"/>
  <c r="H377" i="9"/>
  <c r="H3577" i="9"/>
  <c r="H185" i="9"/>
  <c r="H4186" i="9"/>
  <c r="H4012" i="9"/>
  <c r="H707" i="9"/>
  <c r="H3403" i="9"/>
  <c r="H121" i="9"/>
  <c r="H3664" i="9"/>
  <c r="H4360" i="9"/>
  <c r="H4447" i="9"/>
  <c r="H249" i="9"/>
  <c r="H441" i="9"/>
  <c r="C316" i="9"/>
  <c r="B2400" i="9"/>
  <c r="B4799" i="9"/>
  <c r="C3580" i="9"/>
  <c r="C188" i="9"/>
  <c r="C124" i="9"/>
  <c r="B4016" i="9"/>
  <c r="C1841" i="9"/>
  <c r="C3754" i="9"/>
  <c r="C3406" i="9"/>
  <c r="C4711" i="9"/>
  <c r="C3058" i="9"/>
  <c r="C3145" i="9"/>
  <c r="B317" i="9"/>
  <c r="B3320" i="9"/>
  <c r="B381" i="9"/>
  <c r="C1301" i="9"/>
  <c r="B4277" i="9"/>
  <c r="C4102" i="9"/>
  <c r="B4103" i="9"/>
  <c r="C4537" i="9"/>
  <c r="B3668" i="9"/>
  <c r="C1211" i="9"/>
  <c r="B3755" i="9"/>
  <c r="C2201" i="9"/>
  <c r="B4451" i="9"/>
  <c r="B3233" i="9"/>
  <c r="B4538" i="9"/>
  <c r="C4189" i="9"/>
  <c r="C1121" i="9"/>
  <c r="C2021" i="9"/>
  <c r="B445" i="9"/>
  <c r="C4276" i="9"/>
  <c r="C60" i="9"/>
  <c r="C761" i="9"/>
  <c r="B4625" i="9"/>
  <c r="B3494" i="9"/>
  <c r="C941" i="9"/>
  <c r="B3146" i="9"/>
  <c r="B3059" i="9"/>
  <c r="C2291" i="9"/>
  <c r="C2381" i="9"/>
  <c r="C3232" i="9"/>
  <c r="C4363" i="9"/>
  <c r="B4364" i="9"/>
  <c r="C1481" i="9"/>
  <c r="C4450" i="9"/>
  <c r="C1661" i="9"/>
  <c r="B59" i="9"/>
  <c r="C4015" i="9"/>
  <c r="C3319" i="9"/>
  <c r="C2111" i="9"/>
  <c r="C581" i="9"/>
  <c r="C671" i="9"/>
  <c r="C508" i="9"/>
  <c r="B645" i="9"/>
  <c r="B581" i="9"/>
  <c r="C1571" i="9"/>
  <c r="C3493" i="9"/>
  <c r="C1931" i="9"/>
  <c r="C3928" i="9"/>
  <c r="C1391" i="9"/>
  <c r="C1031" i="9"/>
  <c r="B709" i="9"/>
  <c r="C252" i="9"/>
  <c r="B125" i="9"/>
  <c r="B189" i="9"/>
  <c r="B4712" i="9"/>
  <c r="B3407" i="9"/>
  <c r="C4624" i="9"/>
  <c r="C3841" i="9"/>
  <c r="B4190" i="9"/>
  <c r="B3929" i="9"/>
  <c r="B253" i="9"/>
  <c r="B3581" i="9"/>
  <c r="C380" i="9"/>
  <c r="B3842" i="9"/>
  <c r="B509" i="9"/>
  <c r="C4798" i="9"/>
  <c r="C3667" i="9"/>
  <c r="C444" i="9"/>
  <c r="C1751" i="9"/>
  <c r="C851" i="9"/>
  <c r="H3056" i="9" a="1"/>
  <c r="F708" i="9"/>
  <c r="F3754" i="9"/>
  <c r="G1300" i="9"/>
  <c r="H186" i="9" a="1"/>
  <c r="H3665" i="9" a="1"/>
  <c r="G3318" i="9"/>
  <c r="H4013" i="9" a="1"/>
  <c r="G3405" i="9"/>
  <c r="G1930" i="9"/>
  <c r="H314" i="9" a="1"/>
  <c r="G3231" i="9"/>
  <c r="G1570" i="9"/>
  <c r="F188" i="9"/>
  <c r="G3492" i="9"/>
  <c r="H4709" i="9" a="1"/>
  <c r="H3752" i="9" a="1"/>
  <c r="H507" i="9" a="1"/>
  <c r="G187" i="9"/>
  <c r="F3319" i="9"/>
  <c r="G4188" i="9"/>
  <c r="F4189" i="9"/>
  <c r="H4274" i="9" a="1"/>
  <c r="F4276" i="9"/>
  <c r="H3143" i="9" a="1"/>
  <c r="G123" i="9"/>
  <c r="H3491" i="9" a="1"/>
  <c r="G315" i="9"/>
  <c r="H579" i="9" a="1"/>
  <c r="G59" i="9"/>
  <c r="H4535" i="9" a="1"/>
  <c r="G3144" i="9"/>
  <c r="G1210" i="9"/>
  <c r="F4799" i="9"/>
  <c r="H644" i="9" a="1"/>
  <c r="H122" i="9" a="1"/>
  <c r="G3057" i="9"/>
  <c r="G251" i="9"/>
  <c r="G443" i="9"/>
  <c r="G1840" i="9"/>
  <c r="G4101" i="9"/>
  <c r="F3580" i="9"/>
  <c r="F644" i="9"/>
  <c r="G379" i="9"/>
  <c r="G2020" i="9"/>
  <c r="F4624" i="9"/>
  <c r="F444" i="9"/>
  <c r="G3753" i="9"/>
  <c r="H4622" i="9" a="1"/>
  <c r="F3841" i="9"/>
  <c r="G4623" i="9"/>
  <c r="G1480" i="9"/>
  <c r="G940" i="9"/>
  <c r="H4361" i="9" a="1"/>
  <c r="F58" i="9"/>
  <c r="H4187" i="9" a="1"/>
  <c r="F3145" i="9"/>
  <c r="F2399" i="9"/>
  <c r="H3926" i="9" a="1"/>
  <c r="F4450" i="9"/>
  <c r="F3058" i="9"/>
  <c r="H58" i="9" a="1"/>
  <c r="F380" i="9"/>
  <c r="H708" i="9" a="1"/>
  <c r="G3666" i="9"/>
  <c r="G3927" i="9"/>
  <c r="H3317" i="9" a="1"/>
  <c r="H2380" i="9" a="1"/>
  <c r="G4710" i="9"/>
  <c r="G1390" i="9"/>
  <c r="F3232" i="9"/>
  <c r="H3404" i="9" a="1"/>
  <c r="G4275" i="9"/>
  <c r="G4449" i="9"/>
  <c r="G2110" i="9"/>
  <c r="G4798" i="9"/>
  <c r="F3667" i="9"/>
  <c r="G1660" i="9"/>
  <c r="H4448" i="9" a="1"/>
  <c r="G1750" i="9"/>
  <c r="F4537" i="9"/>
  <c r="H378" i="9" a="1"/>
  <c r="G2200" i="9"/>
  <c r="G3840" i="9"/>
  <c r="G2381" i="9"/>
  <c r="F4102" i="9"/>
  <c r="H442" i="9" a="1"/>
  <c r="H3230" i="9" a="1"/>
  <c r="H3578" i="9" a="1"/>
  <c r="G508" i="9"/>
  <c r="G4014" i="9"/>
  <c r="H3839" i="9" a="1"/>
  <c r="G4362" i="9"/>
  <c r="F3406" i="9"/>
  <c r="G580" i="9"/>
  <c r="F3493" i="9"/>
  <c r="G850" i="9"/>
  <c r="F252" i="9"/>
  <c r="H250" i="9" a="1"/>
  <c r="G670" i="9"/>
  <c r="F580" i="9"/>
  <c r="F4363" i="9"/>
  <c r="F316" i="9"/>
  <c r="G760" i="9"/>
  <c r="H4797" i="9" a="1"/>
  <c r="F4711" i="9"/>
  <c r="F4015" i="9"/>
  <c r="F509" i="9"/>
  <c r="G1120" i="9"/>
  <c r="F3928" i="9"/>
  <c r="F124" i="9"/>
  <c r="G2290" i="9"/>
  <c r="G1030" i="9"/>
  <c r="G3579" i="9"/>
  <c r="G4536" i="9"/>
  <c r="H4100" i="9" a="1"/>
  <c r="H4535" i="9" l="1"/>
  <c r="H4622" i="9"/>
  <c r="H507" i="9"/>
  <c r="H314" i="9"/>
  <c r="H3839" i="9"/>
  <c r="H3404" i="9"/>
  <c r="H4100" i="9"/>
  <c r="H4448" i="9"/>
  <c r="H3491" i="9"/>
  <c r="H4274" i="9"/>
  <c r="H250" i="9"/>
  <c r="H4797" i="9"/>
  <c r="H3752" i="9"/>
  <c r="H4013" i="9"/>
  <c r="H3578" i="9"/>
  <c r="H3230" i="9"/>
  <c r="H2380" i="9"/>
  <c r="H122" i="9"/>
  <c r="H3665" i="9"/>
  <c r="H442" i="9"/>
  <c r="H3317" i="9"/>
  <c r="H4709" i="9"/>
  <c r="H186" i="9"/>
  <c r="H4361" i="9"/>
  <c r="H708" i="9"/>
  <c r="H579" i="9"/>
  <c r="H3143" i="9"/>
  <c r="H644" i="9"/>
  <c r="H3056" i="9"/>
  <c r="H378" i="9"/>
  <c r="H58" i="9"/>
  <c r="H3926" i="9"/>
  <c r="H4187" i="9"/>
  <c r="C3755" i="9"/>
  <c r="C3581" i="9"/>
  <c r="C1572" i="9"/>
  <c r="C582" i="9"/>
  <c r="C672" i="9"/>
  <c r="C1032" i="9"/>
  <c r="B382" i="9"/>
  <c r="C1482" i="9"/>
  <c r="B60" i="9"/>
  <c r="B4452" i="9"/>
  <c r="B3582" i="9"/>
  <c r="C4277" i="9"/>
  <c r="C1392" i="9"/>
  <c r="C3233" i="9"/>
  <c r="C3668" i="9"/>
  <c r="B4278" i="9"/>
  <c r="B4800" i="9"/>
  <c r="B3060" i="9"/>
  <c r="B3147" i="9"/>
  <c r="B510" i="9"/>
  <c r="B4626" i="9"/>
  <c r="B3843" i="9"/>
  <c r="B4191" i="9"/>
  <c r="B446" i="9"/>
  <c r="C2022" i="9"/>
  <c r="C3407" i="9"/>
  <c r="C4538" i="9"/>
  <c r="C4451" i="9"/>
  <c r="B3234" i="9"/>
  <c r="B3321" i="9"/>
  <c r="C1302" i="9"/>
  <c r="C4799" i="9"/>
  <c r="B4104" i="9"/>
  <c r="C4103" i="9"/>
  <c r="C3320" i="9"/>
  <c r="C852" i="9"/>
  <c r="C2112" i="9"/>
  <c r="C4190" i="9"/>
  <c r="B3408" i="9"/>
  <c r="C3494" i="9"/>
  <c r="C189" i="9"/>
  <c r="C125" i="9"/>
  <c r="B2401" i="9"/>
  <c r="B190" i="9"/>
  <c r="B126" i="9"/>
  <c r="C1212" i="9"/>
  <c r="B4539" i="9"/>
  <c r="C253" i="9"/>
  <c r="C381" i="9"/>
  <c r="B254" i="9"/>
  <c r="B4365" i="9"/>
  <c r="B3669" i="9"/>
  <c r="C762" i="9"/>
  <c r="C4712" i="9"/>
  <c r="C3842" i="9"/>
  <c r="B318" i="9"/>
  <c r="B3756" i="9"/>
  <c r="C445" i="9"/>
  <c r="C1122" i="9"/>
  <c r="C942" i="9"/>
  <c r="C3929" i="9"/>
  <c r="C61" i="9"/>
  <c r="C1842" i="9"/>
  <c r="C317" i="9"/>
  <c r="C1662" i="9"/>
  <c r="C4625" i="9"/>
  <c r="B3495" i="9"/>
  <c r="B646" i="9"/>
  <c r="B582" i="9"/>
  <c r="C2382" i="9"/>
  <c r="C4364" i="9"/>
  <c r="C2292" i="9"/>
  <c r="C509" i="9"/>
  <c r="B3930" i="9"/>
  <c r="B4017" i="9"/>
  <c r="C4016" i="9"/>
  <c r="B710" i="9"/>
  <c r="C2202" i="9"/>
  <c r="C1752" i="9"/>
  <c r="B4713" i="9"/>
  <c r="C3059" i="9"/>
  <c r="C3146" i="9"/>
  <c r="C1932" i="9"/>
  <c r="H2381" i="9" a="1"/>
  <c r="G4537" i="9"/>
  <c r="F445" i="9"/>
  <c r="G1121" i="9"/>
  <c r="F510" i="9"/>
  <c r="H315" i="9" a="1"/>
  <c r="G2021" i="9"/>
  <c r="F4451" i="9"/>
  <c r="G3319" i="9"/>
  <c r="G1661" i="9"/>
  <c r="G761" i="9"/>
  <c r="H4710" i="9" a="1"/>
  <c r="F4103" i="9"/>
  <c r="F3581" i="9"/>
  <c r="G1571" i="9"/>
  <c r="G252" i="9"/>
  <c r="F3929" i="9"/>
  <c r="G3667" i="9"/>
  <c r="G4450" i="9"/>
  <c r="G60" i="9"/>
  <c r="H59" i="9" a="1"/>
  <c r="H379" i="9" a="1"/>
  <c r="G2201" i="9"/>
  <c r="F709" i="9"/>
  <c r="F2400" i="9"/>
  <c r="F4712" i="9"/>
  <c r="F4277" i="9"/>
  <c r="F3320" i="9"/>
  <c r="H4449" i="9" a="1"/>
  <c r="F381" i="9"/>
  <c r="F189" i="9"/>
  <c r="H645" i="9" a="1"/>
  <c r="H4101" i="9" a="1"/>
  <c r="G4624" i="9"/>
  <c r="G1031" i="9"/>
  <c r="F3233" i="9"/>
  <c r="F4190" i="9"/>
  <c r="G188" i="9"/>
  <c r="H4623" i="9" a="1"/>
  <c r="G2111" i="9"/>
  <c r="F645" i="9"/>
  <c r="H580" i="9" a="1"/>
  <c r="G3232" i="9"/>
  <c r="H4014" i="9" a="1"/>
  <c r="F253" i="9"/>
  <c r="G941" i="9"/>
  <c r="H251" i="9" a="1"/>
  <c r="F3668" i="9"/>
  <c r="H3840" i="9" a="1"/>
  <c r="G1481" i="9"/>
  <c r="F317" i="9"/>
  <c r="F4625" i="9"/>
  <c r="H3753" i="9" a="1"/>
  <c r="G3928" i="9"/>
  <c r="G509" i="9"/>
  <c r="H4798" i="9" a="1"/>
  <c r="G4363" i="9"/>
  <c r="H3666" i="9" a="1"/>
  <c r="H187" i="9" a="1"/>
  <c r="H4275" i="9" a="1"/>
  <c r="G316" i="9"/>
  <c r="G581" i="9"/>
  <c r="G4711" i="9"/>
  <c r="H3318" i="9" a="1"/>
  <c r="F4800" i="9"/>
  <c r="H508" i="9" a="1"/>
  <c r="F3842" i="9"/>
  <c r="G1391" i="9"/>
  <c r="G671" i="9"/>
  <c r="H3927" i="9" a="1"/>
  <c r="F4016" i="9"/>
  <c r="G1931" i="9"/>
  <c r="F4364" i="9"/>
  <c r="G3493" i="9"/>
  <c r="G3754" i="9"/>
  <c r="G4799" i="9"/>
  <c r="H443" i="9" a="1"/>
  <c r="F3494" i="9"/>
  <c r="F3059" i="9"/>
  <c r="F125" i="9"/>
  <c r="F3407" i="9"/>
  <c r="H4188" i="9" a="1"/>
  <c r="H3579" i="9" a="1"/>
  <c r="G1841" i="9"/>
  <c r="F59" i="9"/>
  <c r="H3057" i="9" a="1"/>
  <c r="G3841" i="9"/>
  <c r="H3492" i="9" a="1"/>
  <c r="H3144" i="9" a="1"/>
  <c r="G124" i="9"/>
  <c r="G4189" i="9"/>
  <c r="G2382" i="9"/>
  <c r="H4536" i="9" a="1"/>
  <c r="G2291" i="9"/>
  <c r="F3146" i="9"/>
  <c r="H709" i="9" a="1"/>
  <c r="F3755" i="9"/>
  <c r="G1751" i="9"/>
  <c r="G444" i="9"/>
  <c r="H3405" i="9" a="1"/>
  <c r="G3580" i="9"/>
  <c r="G1211" i="9"/>
  <c r="G380" i="9"/>
  <c r="H123" i="9" a="1"/>
  <c r="G851" i="9"/>
  <c r="G4276" i="9"/>
  <c r="G4015" i="9"/>
  <c r="F581" i="9"/>
  <c r="G3058" i="9"/>
  <c r="G3145" i="9"/>
  <c r="G4102" i="9"/>
  <c r="G3406" i="9"/>
  <c r="G1301" i="9"/>
  <c r="H3231" i="9" a="1"/>
  <c r="F4538" i="9"/>
  <c r="H4362" i="9" a="1"/>
  <c r="H251" i="9" l="1"/>
  <c r="H3840" i="9"/>
  <c r="H4188" i="9"/>
  <c r="H123" i="9"/>
  <c r="H4710" i="9"/>
  <c r="H3405" i="9"/>
  <c r="H443" i="9"/>
  <c r="H4362" i="9"/>
  <c r="H187" i="9"/>
  <c r="H3492" i="9"/>
  <c r="H3231" i="9"/>
  <c r="H379" i="9"/>
  <c r="H709" i="9"/>
  <c r="H3057" i="9"/>
  <c r="H3753" i="9"/>
  <c r="H4101" i="9"/>
  <c r="H315" i="9"/>
  <c r="H3579" i="9"/>
  <c r="H645" i="9"/>
  <c r="H4536" i="9"/>
  <c r="H3927" i="9"/>
  <c r="H3318" i="9"/>
  <c r="H4014" i="9"/>
  <c r="H580" i="9"/>
  <c r="H3666" i="9"/>
  <c r="H59" i="9"/>
  <c r="H4623" i="9"/>
  <c r="H4449" i="9"/>
  <c r="H2381" i="9"/>
  <c r="H3144" i="9"/>
  <c r="H508" i="9"/>
  <c r="H4275" i="9"/>
  <c r="H4798" i="9"/>
  <c r="C2293" i="9"/>
  <c r="C4713" i="9"/>
  <c r="C2203" i="9"/>
  <c r="C3060" i="9"/>
  <c r="C3147" i="9"/>
  <c r="B255" i="9"/>
  <c r="B4801" i="9"/>
  <c r="C382" i="9"/>
  <c r="C1033" i="9"/>
  <c r="B383" i="9"/>
  <c r="B3757" i="9"/>
  <c r="B2402" i="9"/>
  <c r="B3496" i="9"/>
  <c r="C3408" i="9"/>
  <c r="C1393" i="9"/>
  <c r="C4626" i="9"/>
  <c r="B3235" i="9"/>
  <c r="B4105" i="9"/>
  <c r="C62" i="9"/>
  <c r="B319" i="9"/>
  <c r="C4017" i="9"/>
  <c r="B3844" i="9"/>
  <c r="B511" i="9"/>
  <c r="C673" i="9"/>
  <c r="C583" i="9"/>
  <c r="B711" i="9"/>
  <c r="C318" i="9"/>
  <c r="C4365" i="9"/>
  <c r="C1573" i="9"/>
  <c r="C1663" i="9"/>
  <c r="C4104" i="9"/>
  <c r="C2383" i="9"/>
  <c r="B3583" i="9"/>
  <c r="C1213" i="9"/>
  <c r="B4627" i="9"/>
  <c r="B3148" i="9"/>
  <c r="B3061" i="9"/>
  <c r="C3756" i="9"/>
  <c r="B3670" i="9"/>
  <c r="B447" i="9"/>
  <c r="C1933" i="9"/>
  <c r="C3930" i="9"/>
  <c r="B4453" i="9"/>
  <c r="C190" i="9"/>
  <c r="C126" i="9"/>
  <c r="C4278" i="9"/>
  <c r="C4191" i="9"/>
  <c r="B3409" i="9"/>
  <c r="C3495" i="9"/>
  <c r="B3931" i="9"/>
  <c r="C3321" i="9"/>
  <c r="C3669" i="9"/>
  <c r="C254" i="9"/>
  <c r="B4192" i="9"/>
  <c r="B4540" i="9"/>
  <c r="C1123" i="9"/>
  <c r="C1843" i="9"/>
  <c r="C510" i="9"/>
  <c r="C4800" i="9"/>
  <c r="B3322" i="9"/>
  <c r="C2113" i="9"/>
  <c r="B4714" i="9"/>
  <c r="B61" i="9"/>
  <c r="C763" i="9"/>
  <c r="C3843" i="9"/>
  <c r="C2023" i="9"/>
  <c r="B4018" i="9"/>
  <c r="B647" i="9"/>
  <c r="B583" i="9"/>
  <c r="C1753" i="9"/>
  <c r="C853" i="9"/>
  <c r="C446" i="9"/>
  <c r="B191" i="9"/>
  <c r="B127" i="9"/>
  <c r="C943" i="9"/>
  <c r="C4539" i="9"/>
  <c r="B4366" i="9"/>
  <c r="C4452" i="9"/>
  <c r="C1303" i="9"/>
  <c r="C3234" i="9"/>
  <c r="C3582" i="9"/>
  <c r="C1483" i="9"/>
  <c r="B4279" i="9"/>
  <c r="H3667" i="9" a="1"/>
  <c r="F582" i="9"/>
  <c r="F4278" i="9"/>
  <c r="F126" i="9"/>
  <c r="H3406" i="9" a="1"/>
  <c r="F3147" i="9"/>
  <c r="G3320" i="9"/>
  <c r="F4017" i="9"/>
  <c r="H4276" i="9" a="1"/>
  <c r="H444" i="9" a="1"/>
  <c r="G4016" i="9"/>
  <c r="G4451" i="9"/>
  <c r="G1752" i="9"/>
  <c r="F646" i="9"/>
  <c r="H2382" i="9" a="1"/>
  <c r="F4539" i="9"/>
  <c r="G3146" i="9"/>
  <c r="G3842" i="9"/>
  <c r="G2112" i="9"/>
  <c r="G1662" i="9"/>
  <c r="G3668" i="9"/>
  <c r="H3145" i="9" a="1"/>
  <c r="G3494" i="9"/>
  <c r="F3930" i="9"/>
  <c r="G1122" i="9"/>
  <c r="G125" i="9"/>
  <c r="G4364" i="9"/>
  <c r="G3929" i="9"/>
  <c r="G3233" i="9"/>
  <c r="G3581" i="9"/>
  <c r="G2383" i="9"/>
  <c r="H581" i="9" a="1"/>
  <c r="G317" i="9"/>
  <c r="H4711" i="9" a="1"/>
  <c r="G381" i="9"/>
  <c r="H4189" i="9" a="1"/>
  <c r="G4103" i="9"/>
  <c r="H3232" i="9" a="1"/>
  <c r="F4104" i="9"/>
  <c r="F3756" i="9"/>
  <c r="H646" i="9" a="1"/>
  <c r="F3408" i="9"/>
  <c r="G852" i="9"/>
  <c r="F4801" i="9"/>
  <c r="H3580" i="9" a="1"/>
  <c r="F2401" i="9"/>
  <c r="H60" i="9" a="1"/>
  <c r="H509" i="9" a="1"/>
  <c r="F254" i="9"/>
  <c r="F710" i="9"/>
  <c r="H4537" i="9" a="1"/>
  <c r="G1482" i="9"/>
  <c r="F3582" i="9"/>
  <c r="G510" i="9"/>
  <c r="H3058" i="9" a="1"/>
  <c r="G4190" i="9"/>
  <c r="F4452" i="9"/>
  <c r="H380" i="9" a="1"/>
  <c r="H188" i="9" a="1"/>
  <c r="F3495" i="9"/>
  <c r="H4799" i="9" a="1"/>
  <c r="G3407" i="9"/>
  <c r="G4277" i="9"/>
  <c r="F3843" i="9"/>
  <c r="G445" i="9"/>
  <c r="H4450" i="9" a="1"/>
  <c r="H4363" i="9" a="1"/>
  <c r="F190" i="9"/>
  <c r="H3928" i="9" a="1"/>
  <c r="F4365" i="9"/>
  <c r="F511" i="9"/>
  <c r="G672" i="9"/>
  <c r="G582" i="9"/>
  <c r="G1392" i="9"/>
  <c r="G4800" i="9"/>
  <c r="G1842" i="9"/>
  <c r="F60" i="9"/>
  <c r="F4713" i="9"/>
  <c r="G4538" i="9"/>
  <c r="H4624" i="9" a="1"/>
  <c r="F3669" i="9"/>
  <c r="G4712" i="9"/>
  <c r="H252" i="9" a="1"/>
  <c r="G1302" i="9"/>
  <c r="F4191" i="9"/>
  <c r="H4015" i="9" a="1"/>
  <c r="G189" i="9"/>
  <c r="G2022" i="9"/>
  <c r="G1932" i="9"/>
  <c r="G1212" i="9"/>
  <c r="H316" i="9" a="1"/>
  <c r="G2202" i="9"/>
  <c r="F318" i="9"/>
  <c r="H3754" i="9" a="1"/>
  <c r="F3321" i="9"/>
  <c r="G253" i="9"/>
  <c r="H710" i="9" a="1"/>
  <c r="G2292" i="9"/>
  <c r="G942" i="9"/>
  <c r="F3234" i="9"/>
  <c r="H4102" i="9" a="1"/>
  <c r="G3755" i="9"/>
  <c r="H3841" i="9" a="1"/>
  <c r="H124" i="9" a="1"/>
  <c r="G1572" i="9"/>
  <c r="F382" i="9"/>
  <c r="F4626" i="9"/>
  <c r="H3319" i="9" a="1"/>
  <c r="G61" i="9"/>
  <c r="H3493" i="9" a="1"/>
  <c r="G762" i="9"/>
  <c r="F446" i="9"/>
  <c r="F3060" i="9"/>
  <c r="G3059" i="9"/>
  <c r="G4625" i="9"/>
  <c r="G1032" i="9"/>
  <c r="H3493" i="9" l="1"/>
  <c r="H4537" i="9"/>
  <c r="H509" i="9"/>
  <c r="H3580" i="9"/>
  <c r="H710" i="9"/>
  <c r="H3145" i="9"/>
  <c r="H4102" i="9"/>
  <c r="H444" i="9"/>
  <c r="H2382" i="9"/>
  <c r="H4276" i="9"/>
  <c r="H3754" i="9"/>
  <c r="H3928" i="9"/>
  <c r="H646" i="9"/>
  <c r="H4363" i="9"/>
  <c r="H581" i="9"/>
  <c r="H4624" i="9"/>
  <c r="H60" i="9"/>
  <c r="H316" i="9"/>
  <c r="H4450" i="9"/>
  <c r="H252" i="9"/>
  <c r="H124" i="9"/>
  <c r="H3232" i="9"/>
  <c r="H3406" i="9"/>
  <c r="H4189" i="9"/>
  <c r="H3058" i="9"/>
  <c r="H3319" i="9"/>
  <c r="H3841" i="9"/>
  <c r="H4711" i="9"/>
  <c r="H3667" i="9"/>
  <c r="H4015" i="9"/>
  <c r="H4799" i="9"/>
  <c r="H188" i="9"/>
  <c r="H380" i="9"/>
  <c r="C4018" i="9"/>
  <c r="C1844" i="9"/>
  <c r="B4019" i="9"/>
  <c r="C1664" i="9"/>
  <c r="C674" i="9"/>
  <c r="C584" i="9"/>
  <c r="C4105" i="9"/>
  <c r="B3323" i="9"/>
  <c r="C1124" i="9"/>
  <c r="C3583" i="9"/>
  <c r="B2403" i="9"/>
  <c r="C511" i="9"/>
  <c r="B3410" i="9"/>
  <c r="B3497" i="9"/>
  <c r="C63" i="9"/>
  <c r="C2294" i="9"/>
  <c r="C3322" i="9"/>
  <c r="C854" i="9"/>
  <c r="C3757" i="9"/>
  <c r="B4715" i="9"/>
  <c r="C4192" i="9"/>
  <c r="C383" i="9"/>
  <c r="C1484" i="9"/>
  <c r="B3845" i="9"/>
  <c r="C4801" i="9"/>
  <c r="B4367" i="9"/>
  <c r="C944" i="9"/>
  <c r="C4279" i="9"/>
  <c r="B4541" i="9"/>
  <c r="B3758" i="9"/>
  <c r="B3932" i="9"/>
  <c r="C3496" i="9"/>
  <c r="C1304" i="9"/>
  <c r="C1754" i="9"/>
  <c r="B4193" i="9"/>
  <c r="B448" i="9"/>
  <c r="B320" i="9"/>
  <c r="C4627" i="9"/>
  <c r="C3844" i="9"/>
  <c r="C2384" i="9"/>
  <c r="C1034" i="9"/>
  <c r="B4106" i="9"/>
  <c r="C3409" i="9"/>
  <c r="C4366" i="9"/>
  <c r="C1394" i="9"/>
  <c r="B4628" i="9"/>
  <c r="C1574" i="9"/>
  <c r="B3584" i="9"/>
  <c r="B4802" i="9"/>
  <c r="C1214" i="9"/>
  <c r="B62" i="9"/>
  <c r="C3235" i="9"/>
  <c r="C4540" i="9"/>
  <c r="B192" i="9"/>
  <c r="B128" i="9"/>
  <c r="B648" i="9"/>
  <c r="B584" i="9"/>
  <c r="C2114" i="9"/>
  <c r="B4280" i="9"/>
  <c r="B3671" i="9"/>
  <c r="C3061" i="9"/>
  <c r="C3148" i="9"/>
  <c r="B256" i="9"/>
  <c r="B712" i="9"/>
  <c r="C319" i="9"/>
  <c r="C191" i="9"/>
  <c r="C127" i="9"/>
  <c r="C2024" i="9"/>
  <c r="B3149" i="9"/>
  <c r="B3062" i="9"/>
  <c r="C4714" i="9"/>
  <c r="C3670" i="9"/>
  <c r="B4454" i="9"/>
  <c r="C3931" i="9"/>
  <c r="C2204" i="9"/>
  <c r="C1934" i="9"/>
  <c r="C255" i="9"/>
  <c r="B512" i="9"/>
  <c r="B3236" i="9"/>
  <c r="C4453" i="9"/>
  <c r="C764" i="9"/>
  <c r="B384" i="9"/>
  <c r="C447" i="9"/>
  <c r="G2203" i="9"/>
  <c r="F3670" i="9"/>
  <c r="H3407" i="9" a="1"/>
  <c r="G190" i="9"/>
  <c r="H4277" i="9" a="1"/>
  <c r="F3496" i="9"/>
  <c r="H4190" i="9" a="1"/>
  <c r="F3409" i="9"/>
  <c r="G4452" i="9"/>
  <c r="G853" i="9"/>
  <c r="F583" i="9"/>
  <c r="G4191" i="9"/>
  <c r="F61" i="9"/>
  <c r="G1573" i="9"/>
  <c r="G4626" i="9"/>
  <c r="F4192" i="9"/>
  <c r="F3757" i="9"/>
  <c r="G3234" i="9"/>
  <c r="F3148" i="9"/>
  <c r="G3582" i="9"/>
  <c r="H4800" i="9" a="1"/>
  <c r="F255" i="9"/>
  <c r="G1843" i="9"/>
  <c r="G4365" i="9"/>
  <c r="H253" i="9" a="1"/>
  <c r="G943" i="9"/>
  <c r="H381" i="9" a="1"/>
  <c r="G3408" i="9"/>
  <c r="G382" i="9"/>
  <c r="F3235" i="9"/>
  <c r="F319" i="9"/>
  <c r="H2383" i="9" a="1"/>
  <c r="G2113" i="9"/>
  <c r="H4103" i="9" a="1"/>
  <c r="G763" i="9"/>
  <c r="G2023" i="9"/>
  <c r="F711" i="9"/>
  <c r="F4802" i="9"/>
  <c r="F4453" i="9"/>
  <c r="H4712" i="9" a="1"/>
  <c r="G3930" i="9"/>
  <c r="H510" i="9" a="1"/>
  <c r="G4278" i="9"/>
  <c r="G583" i="9"/>
  <c r="F191" i="9"/>
  <c r="F127" i="9"/>
  <c r="G1933" i="9"/>
  <c r="G254" i="9"/>
  <c r="G1663" i="9"/>
  <c r="H4625" i="9" a="1"/>
  <c r="G3843" i="9"/>
  <c r="G4801" i="9"/>
  <c r="G4017" i="9"/>
  <c r="F3061" i="9"/>
  <c r="F2402" i="9"/>
  <c r="G3756" i="9"/>
  <c r="H3668" i="9" a="1"/>
  <c r="F3322" i="9"/>
  <c r="H3320" i="9" a="1"/>
  <c r="G1483" i="9"/>
  <c r="H4364" i="9" a="1"/>
  <c r="F383" i="9"/>
  <c r="F512" i="9"/>
  <c r="G1753" i="9"/>
  <c r="G1303" i="9"/>
  <c r="G62" i="9"/>
  <c r="G2384" i="9"/>
  <c r="F3844" i="9"/>
  <c r="G1393" i="9"/>
  <c r="H189" i="9" a="1"/>
  <c r="G673" i="9"/>
  <c r="G126" i="9"/>
  <c r="F4627" i="9"/>
  <c r="G1033" i="9"/>
  <c r="G318" i="9"/>
  <c r="G1123" i="9"/>
  <c r="G3321" i="9"/>
  <c r="H3755" i="9" a="1"/>
  <c r="F4279" i="9"/>
  <c r="H125" i="9" a="1"/>
  <c r="H3146" i="9" a="1"/>
  <c r="H3059" i="9" a="1"/>
  <c r="H3929" i="9" a="1"/>
  <c r="H3494" i="9" a="1"/>
  <c r="G4713" i="9"/>
  <c r="F4366" i="9"/>
  <c r="F3931" i="9"/>
  <c r="G2293" i="9"/>
  <c r="H445" i="9" a="1"/>
  <c r="H647" i="9" a="1"/>
  <c r="H4451" i="9" a="1"/>
  <c r="F447" i="9"/>
  <c r="H582" i="9" a="1"/>
  <c r="G3495" i="9"/>
  <c r="F4714" i="9"/>
  <c r="G3669" i="9"/>
  <c r="G1213" i="9"/>
  <c r="F4540" i="9"/>
  <c r="H711" i="9" a="1"/>
  <c r="G446" i="9"/>
  <c r="H4538" i="9" a="1"/>
  <c r="G4539" i="9"/>
  <c r="F4018" i="9"/>
  <c r="G511" i="9"/>
  <c r="H3842" i="9" a="1"/>
  <c r="G3147" i="9"/>
  <c r="F3583" i="9"/>
  <c r="H3233" i="9" a="1"/>
  <c r="H3581" i="9" a="1"/>
  <c r="F4105" i="9"/>
  <c r="G4104" i="9"/>
  <c r="H61" i="9" a="1"/>
  <c r="F647" i="9"/>
  <c r="G3060" i="9"/>
  <c r="H317" i="9" a="1"/>
  <c r="H4016" i="9" a="1"/>
  <c r="H4538" i="9" l="1"/>
  <c r="H189" i="9"/>
  <c r="H4016" i="9"/>
  <c r="H711" i="9"/>
  <c r="H381" i="9"/>
  <c r="H4625" i="9"/>
  <c r="H125" i="9"/>
  <c r="H3929" i="9"/>
  <c r="H3581" i="9"/>
  <c r="H510" i="9"/>
  <c r="H61" i="9"/>
  <c r="H317" i="9"/>
  <c r="H4103" i="9"/>
  <c r="H4190" i="9"/>
  <c r="H582" i="9"/>
  <c r="H3059" i="9"/>
  <c r="H3233" i="9"/>
  <c r="H3842" i="9"/>
  <c r="H2383" i="9"/>
  <c r="H4277" i="9"/>
  <c r="H4451" i="9"/>
  <c r="H4364" i="9"/>
  <c r="H647" i="9"/>
  <c r="H3407" i="9"/>
  <c r="H445" i="9"/>
  <c r="H3320" i="9"/>
  <c r="H253" i="9"/>
  <c r="H3146" i="9"/>
  <c r="H3755" i="9"/>
  <c r="H4712" i="9"/>
  <c r="H3668" i="9"/>
  <c r="H3494" i="9"/>
  <c r="H4800" i="9"/>
  <c r="C256" i="9"/>
  <c r="C1125" i="9"/>
  <c r="C3236" i="9"/>
  <c r="C3149" i="9"/>
  <c r="C3062" i="9"/>
  <c r="B63" i="9"/>
  <c r="C320" i="9"/>
  <c r="B4542" i="9"/>
  <c r="B4281" i="9"/>
  <c r="B3411" i="9"/>
  <c r="C2025" i="9"/>
  <c r="C2115" i="9"/>
  <c r="B193" i="9"/>
  <c r="B129" i="9"/>
  <c r="C1305" i="9"/>
  <c r="B4716" i="9"/>
  <c r="B4020" i="9"/>
  <c r="C1035" i="9"/>
  <c r="C3845" i="9"/>
  <c r="C64" i="9"/>
  <c r="B2404" i="9"/>
  <c r="C4193" i="9"/>
  <c r="B4107" i="9"/>
  <c r="B3324" i="9"/>
  <c r="C4802" i="9"/>
  <c r="C4628" i="9"/>
  <c r="C765" i="9"/>
  <c r="C4454" i="9"/>
  <c r="C4541" i="9"/>
  <c r="B257" i="9"/>
  <c r="C4715" i="9"/>
  <c r="C1575" i="9"/>
  <c r="C3410" i="9"/>
  <c r="B3759" i="9"/>
  <c r="C3758" i="9"/>
  <c r="B4368" i="9"/>
  <c r="B4194" i="9"/>
  <c r="C1935" i="9"/>
  <c r="C512" i="9"/>
  <c r="C2295" i="9"/>
  <c r="C192" i="9"/>
  <c r="C128" i="9"/>
  <c r="B321" i="9"/>
  <c r="B385" i="9"/>
  <c r="B3846" i="9"/>
  <c r="C585" i="9"/>
  <c r="C675" i="9"/>
  <c r="B4455" i="9"/>
  <c r="C448" i="9"/>
  <c r="C945" i="9"/>
  <c r="B3585" i="9"/>
  <c r="C3671" i="9"/>
  <c r="C4106" i="9"/>
  <c r="C1485" i="9"/>
  <c r="C4019" i="9"/>
  <c r="B513" i="9"/>
  <c r="C4280" i="9"/>
  <c r="C384" i="9"/>
  <c r="C3323" i="9"/>
  <c r="C1395" i="9"/>
  <c r="B4629" i="9"/>
  <c r="B3498" i="9"/>
  <c r="C1215" i="9"/>
  <c r="C2205" i="9"/>
  <c r="C1845" i="9"/>
  <c r="B3237" i="9"/>
  <c r="B649" i="9"/>
  <c r="B585" i="9"/>
  <c r="B713" i="9"/>
  <c r="C3497" i="9"/>
  <c r="C3584" i="9"/>
  <c r="C4367" i="9"/>
  <c r="B4803" i="9"/>
  <c r="C2385" i="9"/>
  <c r="C1755" i="9"/>
  <c r="B449" i="9"/>
  <c r="B3063" i="9"/>
  <c r="B3150" i="9"/>
  <c r="B3672" i="9"/>
  <c r="C855" i="9"/>
  <c r="C1665" i="9"/>
  <c r="C3932" i="9"/>
  <c r="B3933" i="9"/>
  <c r="G2024" i="9"/>
  <c r="F513" i="9"/>
  <c r="H511" i="9" a="1"/>
  <c r="G3322" i="9"/>
  <c r="F3584" i="9"/>
  <c r="G2294" i="9"/>
  <c r="H446" i="9" a="1"/>
  <c r="F3410" i="9"/>
  <c r="G3235" i="9"/>
  <c r="G1484" i="9"/>
  <c r="H3669" i="9" a="1"/>
  <c r="H4017" i="9" a="1"/>
  <c r="H4365" i="9" a="1"/>
  <c r="H3756" i="9" a="1"/>
  <c r="H4626" i="9" a="1"/>
  <c r="G1304" i="9"/>
  <c r="G63" i="9"/>
  <c r="G191" i="9"/>
  <c r="F192" i="9"/>
  <c r="H4801" i="9" a="1"/>
  <c r="F3758" i="9"/>
  <c r="F4280" i="9"/>
  <c r="G1034" i="9"/>
  <c r="G1394" i="9"/>
  <c r="G1214" i="9"/>
  <c r="G2114" i="9"/>
  <c r="G3061" i="9"/>
  <c r="G2385" i="9"/>
  <c r="G764" i="9"/>
  <c r="H4191" i="9" a="1"/>
  <c r="H3234" i="9" a="1"/>
  <c r="F3845" i="9"/>
  <c r="F3497" i="9"/>
  <c r="F4367" i="9"/>
  <c r="F4019" i="9"/>
  <c r="H3321" i="9" a="1"/>
  <c r="G4105" i="9"/>
  <c r="F4803" i="9"/>
  <c r="H62" i="9" a="1"/>
  <c r="H190" i="9" a="1"/>
  <c r="G1574" i="9"/>
  <c r="G2204" i="9"/>
  <c r="H3495" i="9" a="1"/>
  <c r="F584" i="9"/>
  <c r="G4192" i="9"/>
  <c r="G3757" i="9"/>
  <c r="G1664" i="9"/>
  <c r="H254" i="9" a="1"/>
  <c r="G674" i="9"/>
  <c r="G1844" i="9"/>
  <c r="H3582" i="9" a="1"/>
  <c r="F62" i="9"/>
  <c r="H126" i="9" a="1"/>
  <c r="G512" i="9"/>
  <c r="H4713" i="9" a="1"/>
  <c r="H583" i="9" a="1"/>
  <c r="F320" i="9"/>
  <c r="G4018" i="9"/>
  <c r="H648" i="9" a="1"/>
  <c r="G4802" i="9"/>
  <c r="G1754" i="9"/>
  <c r="H712" i="9" a="1"/>
  <c r="G4714" i="9"/>
  <c r="F3323" i="9"/>
  <c r="G255" i="9"/>
  <c r="G584" i="9"/>
  <c r="G3670" i="9"/>
  <c r="F384" i="9"/>
  <c r="F4193" i="9"/>
  <c r="G854" i="9"/>
  <c r="F128" i="9"/>
  <c r="F4454" i="9"/>
  <c r="G1124" i="9"/>
  <c r="G383" i="9"/>
  <c r="G319" i="9"/>
  <c r="H2384" i="9" a="1"/>
  <c r="F648" i="9"/>
  <c r="G3409" i="9"/>
  <c r="H3843" i="9" a="1"/>
  <c r="H3147" i="9" a="1"/>
  <c r="G4627" i="9"/>
  <c r="H3060" i="9" a="1"/>
  <c r="H3408" i="9" a="1"/>
  <c r="H3930" i="9" a="1"/>
  <c r="H382" i="9" a="1"/>
  <c r="G3148" i="9"/>
  <c r="G3583" i="9"/>
  <c r="F4715" i="9"/>
  <c r="F2403" i="9"/>
  <c r="F4106" i="9"/>
  <c r="G3844" i="9"/>
  <c r="F3062" i="9"/>
  <c r="G4453" i="9"/>
  <c r="F3671" i="9"/>
  <c r="G1934" i="9"/>
  <c r="G3931" i="9"/>
  <c r="G447" i="9"/>
  <c r="H4539" i="9" a="1"/>
  <c r="F3236" i="9"/>
  <c r="F3149" i="9"/>
  <c r="G127" i="9"/>
  <c r="F256" i="9"/>
  <c r="G944" i="9"/>
  <c r="F4541" i="9"/>
  <c r="F4628" i="9"/>
  <c r="H4278" i="9" a="1"/>
  <c r="F448" i="9"/>
  <c r="G4366" i="9"/>
  <c r="H318" i="9" a="1"/>
  <c r="G4540" i="9"/>
  <c r="F3932" i="9"/>
  <c r="G3496" i="9"/>
  <c r="H4104" i="9" a="1"/>
  <c r="H4452" i="9" a="1"/>
  <c r="F712" i="9"/>
  <c r="G4279" i="9"/>
  <c r="H382" i="9" l="1"/>
  <c r="H4801" i="9"/>
  <c r="H4539" i="9"/>
  <c r="H4452" i="9"/>
  <c r="H3147" i="9"/>
  <c r="H4365" i="9"/>
  <c r="H3408" i="9"/>
  <c r="H190" i="9"/>
  <c r="H4713" i="9"/>
  <c r="H3495" i="9"/>
  <c r="H4626" i="9"/>
  <c r="H2384" i="9"/>
  <c r="H3843" i="9"/>
  <c r="H4278" i="9"/>
  <c r="H3234" i="9"/>
  <c r="H446" i="9"/>
  <c r="H712" i="9"/>
  <c r="H254" i="9"/>
  <c r="H4104" i="9"/>
  <c r="H318" i="9"/>
  <c r="H4017" i="9"/>
  <c r="H4191" i="9"/>
  <c r="H3060" i="9"/>
  <c r="H62" i="9"/>
  <c r="H3321" i="9"/>
  <c r="H3930" i="9"/>
  <c r="H648" i="9"/>
  <c r="H511" i="9"/>
  <c r="H3756" i="9"/>
  <c r="H3669" i="9"/>
  <c r="H583" i="9"/>
  <c r="H126" i="9"/>
  <c r="H3582" i="9"/>
  <c r="B650" i="9"/>
  <c r="B586" i="9"/>
  <c r="C3498" i="9"/>
  <c r="C4629" i="9"/>
  <c r="C321" i="9"/>
  <c r="C4020" i="9"/>
  <c r="C4194" i="9"/>
  <c r="B3934" i="9"/>
  <c r="C65" i="9"/>
  <c r="B3151" i="9"/>
  <c r="B3064" i="9"/>
  <c r="B4717" i="9"/>
  <c r="C4368" i="9"/>
  <c r="B450" i="9"/>
  <c r="C2386" i="9"/>
  <c r="C1666" i="9"/>
  <c r="C4542" i="9"/>
  <c r="B3412" i="9"/>
  <c r="C3237" i="9"/>
  <c r="C946" i="9"/>
  <c r="C2296" i="9"/>
  <c r="C3759" i="9"/>
  <c r="C4803" i="9"/>
  <c r="C856" i="9"/>
  <c r="B4195" i="9"/>
  <c r="C1396" i="9"/>
  <c r="C2116" i="9"/>
  <c r="C385" i="9"/>
  <c r="C3324" i="9"/>
  <c r="B3673" i="9"/>
  <c r="B386" i="9"/>
  <c r="B3847" i="9"/>
  <c r="B4021" i="9"/>
  <c r="B3760" i="9"/>
  <c r="C3672" i="9"/>
  <c r="B714" i="9"/>
  <c r="C1306" i="9"/>
  <c r="C3411" i="9"/>
  <c r="C4107" i="9"/>
  <c r="C766" i="9"/>
  <c r="C2026" i="9"/>
  <c r="B322" i="9"/>
  <c r="C4716" i="9"/>
  <c r="C4281" i="9"/>
  <c r="C1126" i="9"/>
  <c r="B194" i="9"/>
  <c r="B130" i="9"/>
  <c r="B64" i="9"/>
  <c r="C1216" i="9"/>
  <c r="C586" i="9"/>
  <c r="C676" i="9"/>
  <c r="B2405" i="9"/>
  <c r="B4108" i="9"/>
  <c r="B258" i="9"/>
  <c r="B3499" i="9"/>
  <c r="C449" i="9"/>
  <c r="C257" i="9"/>
  <c r="C1846" i="9"/>
  <c r="C1576" i="9"/>
  <c r="B3325" i="9"/>
  <c r="B4282" i="9"/>
  <c r="B4456" i="9"/>
  <c r="B3586" i="9"/>
  <c r="B4369" i="9"/>
  <c r="B3238" i="9"/>
  <c r="C513" i="9"/>
  <c r="C193" i="9"/>
  <c r="C129" i="9"/>
  <c r="C3585" i="9"/>
  <c r="C1036" i="9"/>
  <c r="C3150" i="9"/>
  <c r="C3063" i="9"/>
  <c r="C1936" i="9"/>
  <c r="B4804" i="9"/>
  <c r="C2206" i="9"/>
  <c r="C1756" i="9"/>
  <c r="B514" i="9"/>
  <c r="C4455" i="9"/>
  <c r="C1486" i="9"/>
  <c r="B4543" i="9"/>
  <c r="C3846" i="9"/>
  <c r="C3933" i="9"/>
  <c r="B4630" i="9"/>
  <c r="G2115" i="9"/>
  <c r="G4541" i="9"/>
  <c r="H3409" i="9" a="1"/>
  <c r="F3933" i="9"/>
  <c r="H4453" i="9" a="1"/>
  <c r="F4368" i="9"/>
  <c r="G2386" i="9"/>
  <c r="F3237" i="9"/>
  <c r="F449" i="9"/>
  <c r="H713" i="9" a="1"/>
  <c r="H127" i="9" a="1"/>
  <c r="F4629" i="9"/>
  <c r="F193" i="9"/>
  <c r="H191" i="9" a="1"/>
  <c r="G1575" i="9"/>
  <c r="G4454" i="9"/>
  <c r="G64" i="9"/>
  <c r="G3323" i="9"/>
  <c r="F3759" i="9"/>
  <c r="G2205" i="9"/>
  <c r="H2385" i="9" a="1"/>
  <c r="H3148" i="9" a="1"/>
  <c r="G1395" i="9"/>
  <c r="F3846" i="9"/>
  <c r="H3061" i="9" a="1"/>
  <c r="G1035" i="9"/>
  <c r="H319" i="9" a="1"/>
  <c r="G513" i="9"/>
  <c r="F3324" i="9"/>
  <c r="F3498" i="9"/>
  <c r="G4715" i="9"/>
  <c r="H4105" i="9" a="1"/>
  <c r="G128" i="9"/>
  <c r="G320" i="9"/>
  <c r="F4455" i="9"/>
  <c r="G675" i="9"/>
  <c r="H3235" i="9" a="1"/>
  <c r="H649" i="9" a="1"/>
  <c r="H512" i="9" a="1"/>
  <c r="G1125" i="9"/>
  <c r="G3671" i="9"/>
  <c r="G2025" i="9"/>
  <c r="G4019" i="9"/>
  <c r="H255" i="9" a="1"/>
  <c r="H3757" i="9" a="1"/>
  <c r="G2295" i="9"/>
  <c r="F4020" i="9"/>
  <c r="G4367" i="9"/>
  <c r="G448" i="9"/>
  <c r="H3322" i="9" a="1"/>
  <c r="F2404" i="9"/>
  <c r="G855" i="9"/>
  <c r="G3845" i="9"/>
  <c r="H63" i="9" a="1"/>
  <c r="F4281" i="9"/>
  <c r="F4804" i="9"/>
  <c r="H4366" i="9" a="1"/>
  <c r="H447" i="9" a="1"/>
  <c r="F4107" i="9"/>
  <c r="H3670" i="9" a="1"/>
  <c r="G1215" i="9"/>
  <c r="H4018" i="9" a="1"/>
  <c r="F129" i="9"/>
  <c r="F585" i="9"/>
  <c r="F3411" i="9"/>
  <c r="F321" i="9"/>
  <c r="G3410" i="9"/>
  <c r="G3497" i="9"/>
  <c r="F63" i="9"/>
  <c r="G1755" i="9"/>
  <c r="G4280" i="9"/>
  <c r="F3585" i="9"/>
  <c r="H4802" i="9" a="1"/>
  <c r="H4279" i="9" a="1"/>
  <c r="F3672" i="9"/>
  <c r="G3149" i="9"/>
  <c r="F3150" i="9"/>
  <c r="F4542" i="9"/>
  <c r="F257" i="9"/>
  <c r="G4803" i="9"/>
  <c r="G945" i="9"/>
  <c r="F4716" i="9"/>
  <c r="H3583" i="9" a="1"/>
  <c r="H3931" i="9" a="1"/>
  <c r="G3236" i="9"/>
  <c r="H584" i="9" a="1"/>
  <c r="G1935" i="9"/>
  <c r="F3063" i="9"/>
  <c r="G3062" i="9"/>
  <c r="G3932" i="9"/>
  <c r="G1485" i="9"/>
  <c r="G384" i="9"/>
  <c r="G4106" i="9"/>
  <c r="G1845" i="9"/>
  <c r="F4194" i="9"/>
  <c r="F713" i="9"/>
  <c r="F385" i="9"/>
  <c r="G1665" i="9"/>
  <c r="H383" i="9" a="1"/>
  <c r="G765" i="9"/>
  <c r="G3758" i="9"/>
  <c r="H4627" i="9" a="1"/>
  <c r="H4540" i="9" a="1"/>
  <c r="F514" i="9"/>
  <c r="G4193" i="9"/>
  <c r="G192" i="9"/>
  <c r="G256" i="9"/>
  <c r="G3584" i="9"/>
  <c r="G4628" i="9"/>
  <c r="H3844" i="9" a="1"/>
  <c r="H4714" i="9" a="1"/>
  <c r="H4192" i="9" a="1"/>
  <c r="H3496" i="9" a="1"/>
  <c r="G1305" i="9"/>
  <c r="G585" i="9"/>
  <c r="F649" i="9"/>
  <c r="H3148" i="9" l="1"/>
  <c r="H4192" i="9"/>
  <c r="H4802" i="9"/>
  <c r="H127" i="9"/>
  <c r="H4105" i="9"/>
  <c r="H383" i="9"/>
  <c r="H63" i="9"/>
  <c r="H3322" i="9"/>
  <c r="H191" i="9"/>
  <c r="H4540" i="9"/>
  <c r="H4018" i="9"/>
  <c r="H2385" i="9"/>
  <c r="H4714" i="9"/>
  <c r="H3757" i="9"/>
  <c r="H713" i="9"/>
  <c r="H4627" i="9"/>
  <c r="H319" i="9"/>
  <c r="H4453" i="9"/>
  <c r="H584" i="9"/>
  <c r="H3670" i="9"/>
  <c r="H512" i="9"/>
  <c r="H3061" i="9"/>
  <c r="H3409" i="9"/>
  <c r="H3931" i="9"/>
  <c r="H447" i="9"/>
  <c r="H649" i="9"/>
  <c r="H3583" i="9"/>
  <c r="H4366" i="9"/>
  <c r="H3496" i="9"/>
  <c r="H3844" i="9"/>
  <c r="H255" i="9"/>
  <c r="H3235" i="9"/>
  <c r="H4279" i="9"/>
  <c r="C1847" i="9"/>
  <c r="C1127" i="9"/>
  <c r="C3934" i="9"/>
  <c r="B4283" i="9"/>
  <c r="C4543" i="9"/>
  <c r="C3673" i="9"/>
  <c r="B4196" i="9"/>
  <c r="C857" i="9"/>
  <c r="C450" i="9"/>
  <c r="C947" i="9"/>
  <c r="C4717" i="9"/>
  <c r="B3413" i="9"/>
  <c r="C514" i="9"/>
  <c r="B65" i="9"/>
  <c r="B3935" i="9"/>
  <c r="C1037" i="9"/>
  <c r="C1757" i="9"/>
  <c r="B4805" i="9"/>
  <c r="B4631" i="9"/>
  <c r="C2027" i="9"/>
  <c r="B4457" i="9"/>
  <c r="B2406" i="9"/>
  <c r="B195" i="9"/>
  <c r="B131" i="9"/>
  <c r="C4804" i="9"/>
  <c r="C4195" i="9"/>
  <c r="C3760" i="9"/>
  <c r="C2207" i="9"/>
  <c r="B3065" i="9"/>
  <c r="B3152" i="9"/>
  <c r="C4282" i="9"/>
  <c r="C3586" i="9"/>
  <c r="C3064" i="9"/>
  <c r="C3151" i="9"/>
  <c r="C194" i="9"/>
  <c r="C130" i="9"/>
  <c r="B259" i="9"/>
  <c r="B387" i="9"/>
  <c r="B451" i="9"/>
  <c r="C3325" i="9"/>
  <c r="B3239" i="9"/>
  <c r="B4718" i="9"/>
  <c r="C1577" i="9"/>
  <c r="C258" i="9"/>
  <c r="B3674" i="9"/>
  <c r="C1667" i="9"/>
  <c r="B3587" i="9"/>
  <c r="C767" i="9"/>
  <c r="C3499" i="9"/>
  <c r="C1487" i="9"/>
  <c r="C4108" i="9"/>
  <c r="B651" i="9"/>
  <c r="B587" i="9"/>
  <c r="C4021" i="9"/>
  <c r="C2297" i="9"/>
  <c r="C3238" i="9"/>
  <c r="C1937" i="9"/>
  <c r="B323" i="9"/>
  <c r="C587" i="9"/>
  <c r="C677" i="9"/>
  <c r="C1217" i="9"/>
  <c r="B3848" i="9"/>
  <c r="B3761" i="9"/>
  <c r="C3847" i="9"/>
  <c r="B3500" i="9"/>
  <c r="B515" i="9"/>
  <c r="B715" i="9"/>
  <c r="C2117" i="9"/>
  <c r="C1397" i="9"/>
  <c r="C66" i="9"/>
  <c r="C386" i="9"/>
  <c r="C1307" i="9"/>
  <c r="B4109" i="9"/>
  <c r="C3412" i="9"/>
  <c r="C2387" i="9"/>
  <c r="C4630" i="9"/>
  <c r="C4456" i="9"/>
  <c r="B4544" i="9"/>
  <c r="B4370" i="9"/>
  <c r="B3326" i="9"/>
  <c r="C322" i="9"/>
  <c r="C4369" i="9"/>
  <c r="B4022" i="9"/>
  <c r="F4108" i="9"/>
  <c r="G1846" i="9"/>
  <c r="F515" i="9"/>
  <c r="F4456" i="9"/>
  <c r="G4020" i="9"/>
  <c r="G65" i="9"/>
  <c r="F4282" i="9"/>
  <c r="G946" i="9"/>
  <c r="H4367" i="9" a="1"/>
  <c r="H192" i="9" a="1"/>
  <c r="F386" i="9"/>
  <c r="F714" i="9"/>
  <c r="F3238" i="9"/>
  <c r="F3847" i="9"/>
  <c r="G1126" i="9"/>
  <c r="G257" i="9"/>
  <c r="F322" i="9"/>
  <c r="H4193" i="9" a="1"/>
  <c r="H3758" i="9" a="1"/>
  <c r="G4716" i="9"/>
  <c r="G1486" i="9"/>
  <c r="F3586" i="9"/>
  <c r="G4629" i="9"/>
  <c r="G2387" i="9"/>
  <c r="G4804" i="9"/>
  <c r="G1036" i="9"/>
  <c r="F4805" i="9"/>
  <c r="H448" i="9" a="1"/>
  <c r="H714" i="9" a="1"/>
  <c r="F3412" i="9"/>
  <c r="F3325" i="9"/>
  <c r="F650" i="9"/>
  <c r="H320" i="9" a="1"/>
  <c r="H4803" i="9" a="1"/>
  <c r="H4106" i="9" a="1"/>
  <c r="F3064" i="9"/>
  <c r="G3063" i="9"/>
  <c r="G3585" i="9"/>
  <c r="F3499" i="9"/>
  <c r="G4107" i="9"/>
  <c r="F4195" i="9"/>
  <c r="G3933" i="9"/>
  <c r="G1306" i="9"/>
  <c r="G2116" i="9"/>
  <c r="G1936" i="9"/>
  <c r="H4280" i="9" a="1"/>
  <c r="G1396" i="9"/>
  <c r="H4454" i="9" a="1"/>
  <c r="G766" i="9"/>
  <c r="F4717" i="9"/>
  <c r="F4021" i="9"/>
  <c r="G3498" i="9"/>
  <c r="F3934" i="9"/>
  <c r="H384" i="9" a="1"/>
  <c r="H3323" i="9" a="1"/>
  <c r="H3149" i="9" a="1"/>
  <c r="F4630" i="9"/>
  <c r="G2206" i="9"/>
  <c r="G856" i="9"/>
  <c r="H3497" i="9" a="1"/>
  <c r="G193" i="9"/>
  <c r="F130" i="9"/>
  <c r="G449" i="9"/>
  <c r="F258" i="9"/>
  <c r="H256" i="9" a="1"/>
  <c r="G1216" i="9"/>
  <c r="H3671" i="9" a="1"/>
  <c r="F3673" i="9"/>
  <c r="F3151" i="9"/>
  <c r="F4543" i="9"/>
  <c r="H3062" i="9" a="1"/>
  <c r="H4541" i="9" a="1"/>
  <c r="F3760" i="9"/>
  <c r="G129" i="9"/>
  <c r="G3759" i="9"/>
  <c r="H4628" i="9" a="1"/>
  <c r="F2405" i="9"/>
  <c r="H4019" i="9" a="1"/>
  <c r="G3411" i="9"/>
  <c r="G586" i="9"/>
  <c r="H585" i="9" a="1"/>
  <c r="G1756" i="9"/>
  <c r="H3584" i="9" a="1"/>
  <c r="G321" i="9"/>
  <c r="G2296" i="9"/>
  <c r="F64" i="9"/>
  <c r="H2386" i="9" a="1"/>
  <c r="G676" i="9"/>
  <c r="F194" i="9"/>
  <c r="G4281" i="9"/>
  <c r="H3932" i="9" a="1"/>
  <c r="G3672" i="9"/>
  <c r="H64" i="9" a="1"/>
  <c r="H128" i="9" a="1"/>
  <c r="G385" i="9"/>
  <c r="H3236" i="9" a="1"/>
  <c r="H4715" i="9" a="1"/>
  <c r="G3150" i="9"/>
  <c r="G4194" i="9"/>
  <c r="F450" i="9"/>
  <c r="G4455" i="9"/>
  <c r="F4369" i="9"/>
  <c r="H650" i="9" a="1"/>
  <c r="G1576" i="9"/>
  <c r="G514" i="9"/>
  <c r="G4542" i="9"/>
  <c r="G1666" i="9"/>
  <c r="G2026" i="9"/>
  <c r="F586" i="9"/>
  <c r="H513" i="9" a="1"/>
  <c r="H3845" i="9" a="1"/>
  <c r="H3410" i="9" a="1"/>
  <c r="G4368" i="9"/>
  <c r="G3237" i="9"/>
  <c r="G3324" i="9"/>
  <c r="G3846" i="9"/>
  <c r="H650" i="9" l="1"/>
  <c r="H448" i="9"/>
  <c r="H4280" i="9"/>
  <c r="H3671" i="9"/>
  <c r="H2386" i="9"/>
  <c r="H3497" i="9"/>
  <c r="H192" i="9"/>
  <c r="H4454" i="9"/>
  <c r="H3062" i="9"/>
  <c r="H4715" i="9"/>
  <c r="H4367" i="9"/>
  <c r="H513" i="9"/>
  <c r="H3410" i="9"/>
  <c r="H3236" i="9"/>
  <c r="H3584" i="9"/>
  <c r="H3149" i="9"/>
  <c r="H4106" i="9"/>
  <c r="H3758" i="9"/>
  <c r="H3323" i="9"/>
  <c r="H4803" i="9"/>
  <c r="H256" i="9"/>
  <c r="H585" i="9"/>
  <c r="H384" i="9"/>
  <c r="H320" i="9"/>
  <c r="H4193" i="9"/>
  <c r="H128" i="9"/>
  <c r="H64" i="9"/>
  <c r="H4019" i="9"/>
  <c r="H714" i="9"/>
  <c r="H4541" i="9"/>
  <c r="H3845" i="9"/>
  <c r="H3932" i="9"/>
  <c r="H4628" i="9"/>
  <c r="B4458" i="9"/>
  <c r="C588" i="9"/>
  <c r="C678" i="9"/>
  <c r="C1758" i="9"/>
  <c r="B388" i="9"/>
  <c r="C1578" i="9"/>
  <c r="B4806" i="9"/>
  <c r="C4457" i="9"/>
  <c r="C67" i="9"/>
  <c r="B3327" i="9"/>
  <c r="B324" i="9"/>
  <c r="C2298" i="9"/>
  <c r="B4371" i="9"/>
  <c r="B4197" i="9"/>
  <c r="B3936" i="9"/>
  <c r="C2028" i="9"/>
  <c r="C3587" i="9"/>
  <c r="B4023" i="9"/>
  <c r="C1398" i="9"/>
  <c r="B3588" i="9"/>
  <c r="C1308" i="9"/>
  <c r="B716" i="9"/>
  <c r="C3413" i="9"/>
  <c r="C259" i="9"/>
  <c r="C4370" i="9"/>
  <c r="B2407" i="9"/>
  <c r="C4805" i="9"/>
  <c r="B4284" i="9"/>
  <c r="C2208" i="9"/>
  <c r="B3240" i="9"/>
  <c r="C4283" i="9"/>
  <c r="B3414" i="9"/>
  <c r="C451" i="9"/>
  <c r="C768" i="9"/>
  <c r="C4196" i="9"/>
  <c r="B3675" i="9"/>
  <c r="C1668" i="9"/>
  <c r="B516" i="9"/>
  <c r="B3153" i="9"/>
  <c r="B3066" i="9"/>
  <c r="B4545" i="9"/>
  <c r="C1848" i="9"/>
  <c r="B66" i="9"/>
  <c r="C1038" i="9"/>
  <c r="C3761" i="9"/>
  <c r="C1218" i="9"/>
  <c r="C3239" i="9"/>
  <c r="C2118" i="9"/>
  <c r="C515" i="9"/>
  <c r="C1938" i="9"/>
  <c r="C4718" i="9"/>
  <c r="C4109" i="9"/>
  <c r="B452" i="9"/>
  <c r="C4631" i="9"/>
  <c r="C3326" i="9"/>
  <c r="C2388" i="9"/>
  <c r="B4110" i="9"/>
  <c r="B3849" i="9"/>
  <c r="C3152" i="9"/>
  <c r="C3065" i="9"/>
  <c r="B3762" i="9"/>
  <c r="C3935" i="9"/>
  <c r="B196" i="9"/>
  <c r="B132" i="9"/>
  <c r="C1128" i="9"/>
  <c r="B4632" i="9"/>
  <c r="C3500" i="9"/>
  <c r="B260" i="9"/>
  <c r="C3674" i="9"/>
  <c r="C3848" i="9"/>
  <c r="B4719" i="9"/>
  <c r="B3501" i="9"/>
  <c r="C948" i="9"/>
  <c r="C387" i="9"/>
  <c r="C4544" i="9"/>
  <c r="C1488" i="9"/>
  <c r="B652" i="9"/>
  <c r="B588" i="9"/>
  <c r="C858" i="9"/>
  <c r="C323" i="9"/>
  <c r="C195" i="9"/>
  <c r="C131" i="9"/>
  <c r="C4022" i="9"/>
  <c r="H586" i="9" a="1"/>
  <c r="F195" i="9"/>
  <c r="G130" i="9"/>
  <c r="G2027" i="9"/>
  <c r="F4544" i="9"/>
  <c r="H3150" i="9" a="1"/>
  <c r="F4370" i="9"/>
  <c r="H257" i="9" a="1"/>
  <c r="H321" i="9" a="1"/>
  <c r="G3847" i="9"/>
  <c r="F3935" i="9"/>
  <c r="F4631" i="9"/>
  <c r="F65" i="9"/>
  <c r="G2207" i="9"/>
  <c r="F715" i="9"/>
  <c r="H4281" i="9" a="1"/>
  <c r="H3411" i="9" a="1"/>
  <c r="H2387" i="9" a="1"/>
  <c r="G677" i="9"/>
  <c r="G4456" i="9"/>
  <c r="G3238" i="9"/>
  <c r="G66" i="9"/>
  <c r="F516" i="9"/>
  <c r="G1397" i="9"/>
  <c r="G857" i="9"/>
  <c r="F4196" i="9"/>
  <c r="F4806" i="9"/>
  <c r="F3413" i="9"/>
  <c r="G1037" i="9"/>
  <c r="F4283" i="9"/>
  <c r="F323" i="9"/>
  <c r="H3846" i="9" a="1"/>
  <c r="G947" i="9"/>
  <c r="H4629" i="9" a="1"/>
  <c r="G2297" i="9"/>
  <c r="H3237" i="9" a="1"/>
  <c r="H651" i="9" a="1"/>
  <c r="H4542" i="9" a="1"/>
  <c r="G3325" i="9"/>
  <c r="G515" i="9"/>
  <c r="H385" i="9" a="1"/>
  <c r="H715" i="9" a="1"/>
  <c r="G1217" i="9"/>
  <c r="H4804" i="9" a="1"/>
  <c r="H4455" i="9" a="1"/>
  <c r="F2406" i="9"/>
  <c r="H4716" i="9" a="1"/>
  <c r="G4108" i="9"/>
  <c r="F4457" i="9"/>
  <c r="G194" i="9"/>
  <c r="F3500" i="9"/>
  <c r="F3326" i="9"/>
  <c r="G3499" i="9"/>
  <c r="F651" i="9"/>
  <c r="H65" i="9" a="1"/>
  <c r="H3759" i="9" a="1"/>
  <c r="F3152" i="9"/>
  <c r="F4718" i="9"/>
  <c r="G2388" i="9"/>
  <c r="G3934" i="9"/>
  <c r="G3586" i="9"/>
  <c r="F4022" i="9"/>
  <c r="G3760" i="9"/>
  <c r="G1577" i="9"/>
  <c r="G4282" i="9"/>
  <c r="G587" i="9"/>
  <c r="G4543" i="9"/>
  <c r="H3585" i="9" a="1"/>
  <c r="F451" i="9"/>
  <c r="F3848" i="9"/>
  <c r="H4194" i="9" a="1"/>
  <c r="F587" i="9"/>
  <c r="F387" i="9"/>
  <c r="H3933" i="9" a="1"/>
  <c r="H193" i="9" a="1"/>
  <c r="G450" i="9"/>
  <c r="G2117" i="9"/>
  <c r="G1487" i="9"/>
  <c r="F3761" i="9"/>
  <c r="F259" i="9"/>
  <c r="G4717" i="9"/>
  <c r="F3674" i="9"/>
  <c r="G3064" i="9"/>
  <c r="F3587" i="9"/>
  <c r="H449" i="9" a="1"/>
  <c r="H4020" i="9" a="1"/>
  <c r="G1127" i="9"/>
  <c r="G3412" i="9"/>
  <c r="G4369" i="9"/>
  <c r="G258" i="9"/>
  <c r="H514" i="9" a="1"/>
  <c r="H3063" i="9" a="1"/>
  <c r="G4630" i="9"/>
  <c r="G4805" i="9"/>
  <c r="G1937" i="9"/>
  <c r="G4021" i="9"/>
  <c r="G767" i="9"/>
  <c r="H3498" i="9" a="1"/>
  <c r="H129" i="9" a="1"/>
  <c r="H4368" i="9" a="1"/>
  <c r="G386" i="9"/>
  <c r="F3239" i="9"/>
  <c r="F131" i="9"/>
  <c r="G1307" i="9"/>
  <c r="F3065" i="9"/>
  <c r="G322" i="9"/>
  <c r="H3324" i="9" a="1"/>
  <c r="G3151" i="9"/>
  <c r="G3673" i="9"/>
  <c r="H3672" i="9" a="1"/>
  <c r="H4107" i="9" a="1"/>
  <c r="F4109" i="9"/>
  <c r="G4195" i="9"/>
  <c r="G1847" i="9"/>
  <c r="G1757" i="9"/>
  <c r="G1667" i="9"/>
  <c r="H3237" i="9" l="1"/>
  <c r="H4455" i="9"/>
  <c r="H514" i="9"/>
  <c r="H65" i="9"/>
  <c r="H4804" i="9"/>
  <c r="H3846" i="9"/>
  <c r="H4629" i="9"/>
  <c r="H2387" i="9"/>
  <c r="H321" i="9"/>
  <c r="H4107" i="9"/>
  <c r="H4368" i="9"/>
  <c r="H257" i="9"/>
  <c r="H4020" i="9"/>
  <c r="H129" i="9"/>
  <c r="H193" i="9"/>
  <c r="H3672" i="9"/>
  <c r="H3498" i="9"/>
  <c r="H3933" i="9"/>
  <c r="H715" i="9"/>
  <c r="H3411" i="9"/>
  <c r="H3150" i="9"/>
  <c r="H449" i="9"/>
  <c r="H385" i="9"/>
  <c r="H4281" i="9"/>
  <c r="H4194" i="9"/>
  <c r="H4716" i="9"/>
  <c r="H4542" i="9"/>
  <c r="H651" i="9"/>
  <c r="H586" i="9"/>
  <c r="H3324" i="9"/>
  <c r="H3063" i="9"/>
  <c r="H3585" i="9"/>
  <c r="H3759" i="9"/>
  <c r="C4023" i="9"/>
  <c r="C3849" i="9"/>
  <c r="B517" i="9"/>
  <c r="B3067" i="9"/>
  <c r="B3154" i="9"/>
  <c r="B3502" i="9"/>
  <c r="B4546" i="9"/>
  <c r="C260" i="9"/>
  <c r="C1039" i="9"/>
  <c r="C1219" i="9"/>
  <c r="C3153" i="9"/>
  <c r="C3066" i="9"/>
  <c r="C4197" i="9"/>
  <c r="C1129" i="9"/>
  <c r="B3676" i="9"/>
  <c r="C2389" i="9"/>
  <c r="C4545" i="9"/>
  <c r="C4284" i="9"/>
  <c r="C2029" i="9"/>
  <c r="C1309" i="9"/>
  <c r="B3328" i="9"/>
  <c r="B2408" i="9"/>
  <c r="C4719" i="9"/>
  <c r="C1939" i="9"/>
  <c r="C1759" i="9"/>
  <c r="B4111" i="9"/>
  <c r="B4285" i="9"/>
  <c r="B3415" i="9"/>
  <c r="C1669" i="9"/>
  <c r="C769" i="9"/>
  <c r="C949" i="9"/>
  <c r="C516" i="9"/>
  <c r="C2299" i="9"/>
  <c r="C4458" i="9"/>
  <c r="C1399" i="9"/>
  <c r="B4459" i="9"/>
  <c r="C589" i="9"/>
  <c r="C679" i="9"/>
  <c r="C3588" i="9"/>
  <c r="C4110" i="9"/>
  <c r="B4198" i="9"/>
  <c r="C3675" i="9"/>
  <c r="C68" i="9"/>
  <c r="B453" i="9"/>
  <c r="C4632" i="9"/>
  <c r="C3936" i="9"/>
  <c r="C196" i="9"/>
  <c r="C132" i="9"/>
  <c r="B3850" i="9"/>
  <c r="B653" i="9"/>
  <c r="B589" i="9"/>
  <c r="B4720" i="9"/>
  <c r="B3763" i="9"/>
  <c r="C3762" i="9"/>
  <c r="C4371" i="9"/>
  <c r="B4807" i="9"/>
  <c r="B717" i="9"/>
  <c r="B4372" i="9"/>
  <c r="C4806" i="9"/>
  <c r="B3937" i="9"/>
  <c r="C452" i="9"/>
  <c r="B4633" i="9"/>
  <c r="C324" i="9"/>
  <c r="C2209" i="9"/>
  <c r="C2119" i="9"/>
  <c r="B3589" i="9"/>
  <c r="B325" i="9"/>
  <c r="B133" i="9"/>
  <c r="B197" i="9"/>
  <c r="C3240" i="9"/>
  <c r="B3241" i="9"/>
  <c r="C3501" i="9"/>
  <c r="C388" i="9"/>
  <c r="C1579" i="9"/>
  <c r="B261" i="9"/>
  <c r="C3414" i="9"/>
  <c r="C3327" i="9"/>
  <c r="B67" i="9"/>
  <c r="C859" i="9"/>
  <c r="C1489" i="9"/>
  <c r="B4024" i="9"/>
  <c r="B389" i="9"/>
  <c r="C1849" i="9"/>
  <c r="F452" i="9"/>
  <c r="F652" i="9"/>
  <c r="G4457" i="9"/>
  <c r="G3848" i="9"/>
  <c r="H3412" i="9" a="1"/>
  <c r="H3673" i="9" a="1"/>
  <c r="H4108" i="9" a="1"/>
  <c r="H515" i="9" a="1"/>
  <c r="F132" i="9"/>
  <c r="G67" i="9"/>
  <c r="H3064" i="9" a="1"/>
  <c r="G2298" i="9"/>
  <c r="F4284" i="9"/>
  <c r="F3675" i="9"/>
  <c r="F3414" i="9"/>
  <c r="G4022" i="9"/>
  <c r="G1578" i="9"/>
  <c r="H4456" i="9" a="1"/>
  <c r="G4718" i="9"/>
  <c r="F4023" i="9"/>
  <c r="G3587" i="9"/>
  <c r="G195" i="9"/>
  <c r="G2118" i="9"/>
  <c r="F4371" i="9"/>
  <c r="G1758" i="9"/>
  <c r="G2028" i="9"/>
  <c r="H2388" i="9" a="1"/>
  <c r="H4630" i="9" a="1"/>
  <c r="H3934" i="9" a="1"/>
  <c r="H130" i="9" a="1"/>
  <c r="H4717" i="9" a="1"/>
  <c r="G3065" i="9"/>
  <c r="G3413" i="9"/>
  <c r="G3239" i="9"/>
  <c r="G588" i="9"/>
  <c r="G2389" i="9"/>
  <c r="H322" i="9" a="1"/>
  <c r="F3762" i="9"/>
  <c r="G1488" i="9"/>
  <c r="H3325" i="9" a="1"/>
  <c r="H587" i="9" a="1"/>
  <c r="G4109" i="9"/>
  <c r="F3327" i="9"/>
  <c r="F588" i="9"/>
  <c r="G3761" i="9"/>
  <c r="G3500" i="9"/>
  <c r="G1848" i="9"/>
  <c r="G4631" i="9"/>
  <c r="F66" i="9"/>
  <c r="H716" i="9" a="1"/>
  <c r="G1668" i="9"/>
  <c r="G3674" i="9"/>
  <c r="G4283" i="9"/>
  <c r="F4632" i="9"/>
  <c r="G451" i="9"/>
  <c r="F4110" i="9"/>
  <c r="F4197" i="9"/>
  <c r="G768" i="9"/>
  <c r="H66" i="9" a="1"/>
  <c r="H194" i="9" a="1"/>
  <c r="G858" i="9"/>
  <c r="F3936" i="9"/>
  <c r="F4545" i="9"/>
  <c r="F2407" i="9"/>
  <c r="H4543" i="9" a="1"/>
  <c r="H4195" i="9" a="1"/>
  <c r="H386" i="9" a="1"/>
  <c r="F260" i="9"/>
  <c r="G678" i="9"/>
  <c r="H3151" i="9" a="1"/>
  <c r="F4807" i="9"/>
  <c r="F3240" i="9"/>
  <c r="G387" i="9"/>
  <c r="F196" i="9"/>
  <c r="H652" i="9" a="1"/>
  <c r="H4282" i="9" a="1"/>
  <c r="G1038" i="9"/>
  <c r="F716" i="9"/>
  <c r="G68" i="9"/>
  <c r="G4544" i="9"/>
  <c r="F3153" i="9"/>
  <c r="F3066" i="9"/>
  <c r="H4805" i="9" a="1"/>
  <c r="G1308" i="9"/>
  <c r="G948" i="9"/>
  <c r="G1128" i="9"/>
  <c r="F3501" i="9"/>
  <c r="H3847" i="9" a="1"/>
  <c r="H4021" i="9" a="1"/>
  <c r="H450" i="9" a="1"/>
  <c r="H4369" i="9" a="1"/>
  <c r="G4370" i="9"/>
  <c r="F517" i="9"/>
  <c r="F3849" i="9"/>
  <c r="G516" i="9"/>
  <c r="G3152" i="9"/>
  <c r="G4806" i="9"/>
  <c r="H3760" i="9" a="1"/>
  <c r="G131" i="9"/>
  <c r="F4458" i="9"/>
  <c r="F388" i="9"/>
  <c r="G4196" i="9"/>
  <c r="F4719" i="9"/>
  <c r="G3935" i="9"/>
  <c r="F3588" i="9"/>
  <c r="G3326" i="9"/>
  <c r="G1218" i="9"/>
  <c r="G2208" i="9"/>
  <c r="G1938" i="9"/>
  <c r="G1398" i="9"/>
  <c r="F324" i="9"/>
  <c r="H258" i="9" a="1"/>
  <c r="G259" i="9"/>
  <c r="H3499" i="9" a="1"/>
  <c r="G323" i="9"/>
  <c r="H3238" i="9" a="1"/>
  <c r="H3586" i="9" a="1"/>
  <c r="H4456" i="9" l="1"/>
  <c r="H3151" i="9"/>
  <c r="H3586" i="9"/>
  <c r="H3499" i="9"/>
  <c r="H4282" i="9"/>
  <c r="H587" i="9"/>
  <c r="H4717" i="9"/>
  <c r="H716" i="9"/>
  <c r="H130" i="9"/>
  <c r="H515" i="9"/>
  <c r="H4369" i="9"/>
  <c r="H3325" i="9"/>
  <c r="H3934" i="9"/>
  <c r="H3760" i="9"/>
  <c r="H450" i="9"/>
  <c r="H386" i="9"/>
  <c r="H4630" i="9"/>
  <c r="H4108" i="9"/>
  <c r="H4021" i="9"/>
  <c r="H4195" i="9"/>
  <c r="H3064" i="9"/>
  <c r="H2388" i="9"/>
  <c r="H3673" i="9"/>
  <c r="H3847" i="9"/>
  <c r="H4543" i="9"/>
  <c r="H3238" i="9"/>
  <c r="H3412" i="9"/>
  <c r="H652" i="9"/>
  <c r="H322" i="9"/>
  <c r="H4805" i="9"/>
  <c r="H194" i="9"/>
  <c r="H66" i="9"/>
  <c r="H258" i="9"/>
  <c r="B4460" i="9"/>
  <c r="C1220" i="9"/>
  <c r="B68" i="9"/>
  <c r="C3328" i="9"/>
  <c r="B3677" i="9"/>
  <c r="C2390" i="9"/>
  <c r="C1850" i="9"/>
  <c r="C1130" i="9"/>
  <c r="C4111" i="9"/>
  <c r="C3850" i="9"/>
  <c r="B3068" i="9"/>
  <c r="B3155" i="9"/>
  <c r="B262" i="9"/>
  <c r="C517" i="9"/>
  <c r="C4285" i="9"/>
  <c r="C2300" i="9"/>
  <c r="C261" i="9"/>
  <c r="C1490" i="9"/>
  <c r="C1040" i="9"/>
  <c r="B4373" i="9"/>
  <c r="C4807" i="9"/>
  <c r="C1400" i="9"/>
  <c r="C3676" i="9"/>
  <c r="C3241" i="9"/>
  <c r="B4634" i="9"/>
  <c r="C3937" i="9"/>
  <c r="B654" i="9"/>
  <c r="B590" i="9"/>
  <c r="C3763" i="9"/>
  <c r="C770" i="9"/>
  <c r="C4546" i="9"/>
  <c r="C860" i="9"/>
  <c r="B4199" i="9"/>
  <c r="C2120" i="9"/>
  <c r="B3764" i="9"/>
  <c r="C1310" i="9"/>
  <c r="B3590" i="9"/>
  <c r="C3502" i="9"/>
  <c r="C389" i="9"/>
  <c r="C1940" i="9"/>
  <c r="C4459" i="9"/>
  <c r="C4372" i="9"/>
  <c r="C950" i="9"/>
  <c r="C3589" i="9"/>
  <c r="B390" i="9"/>
  <c r="C4720" i="9"/>
  <c r="B3416" i="9"/>
  <c r="C1580" i="9"/>
  <c r="B4808" i="9"/>
  <c r="B326" i="9"/>
  <c r="C325" i="9"/>
  <c r="B3329" i="9"/>
  <c r="B4721" i="9"/>
  <c r="B718" i="9"/>
  <c r="C4024" i="9"/>
  <c r="C590" i="9"/>
  <c r="C680" i="9"/>
  <c r="B4286" i="9"/>
  <c r="C1760" i="9"/>
  <c r="B2409" i="9"/>
  <c r="B3242" i="9"/>
  <c r="B454" i="9"/>
  <c r="C1670" i="9"/>
  <c r="B3503" i="9"/>
  <c r="C2210" i="9"/>
  <c r="B3938" i="9"/>
  <c r="B4547" i="9"/>
  <c r="C2030" i="9"/>
  <c r="C4633" i="9"/>
  <c r="B4112" i="9"/>
  <c r="C3415" i="9"/>
  <c r="C453" i="9"/>
  <c r="B198" i="9"/>
  <c r="B4025" i="9"/>
  <c r="B3851" i="9"/>
  <c r="C197" i="9"/>
  <c r="C133" i="9"/>
  <c r="B518" i="9"/>
  <c r="C4198" i="9"/>
  <c r="C3067" i="9"/>
  <c r="C3154" i="9"/>
  <c r="G949" i="9"/>
  <c r="F68" i="9"/>
  <c r="G2119" i="9"/>
  <c r="F4024" i="9"/>
  <c r="G388" i="9"/>
  <c r="F717" i="9"/>
  <c r="F4372" i="9"/>
  <c r="G679" i="9"/>
  <c r="G1129" i="9"/>
  <c r="G3588" i="9"/>
  <c r="F4459" i="9"/>
  <c r="G589" i="9"/>
  <c r="F453" i="9"/>
  <c r="G4632" i="9"/>
  <c r="H4806" i="9" a="1"/>
  <c r="G3327" i="9"/>
  <c r="H3065" i="9" a="1"/>
  <c r="H3848" i="9" a="1"/>
  <c r="G3936" i="9"/>
  <c r="G4284" i="9"/>
  <c r="H717" i="9" a="1"/>
  <c r="F4808" i="9"/>
  <c r="G3240" i="9"/>
  <c r="F3589" i="9"/>
  <c r="G260" i="9"/>
  <c r="G4545" i="9"/>
  <c r="G1849" i="9"/>
  <c r="G769" i="9"/>
  <c r="H3935" i="9" a="1"/>
  <c r="G3501" i="9"/>
  <c r="F389" i="9"/>
  <c r="H588" i="9" a="1"/>
  <c r="F197" i="9"/>
  <c r="G2029" i="9"/>
  <c r="G2390" i="9"/>
  <c r="H387" i="9" a="1"/>
  <c r="F589" i="9"/>
  <c r="F3937" i="9"/>
  <c r="F3763" i="9"/>
  <c r="F325" i="9"/>
  <c r="H67" i="9" a="1"/>
  <c r="G4807" i="9"/>
  <c r="H516" i="9" a="1"/>
  <c r="G4458" i="9"/>
  <c r="F3154" i="9"/>
  <c r="F3241" i="9"/>
  <c r="G3066" i="9"/>
  <c r="F261" i="9"/>
  <c r="G324" i="9"/>
  <c r="G4719" i="9"/>
  <c r="F4633" i="9"/>
  <c r="H131" i="9" a="1"/>
  <c r="G1309" i="9"/>
  <c r="H4544" i="9" a="1"/>
  <c r="F2408" i="9"/>
  <c r="F518" i="9"/>
  <c r="G3849" i="9"/>
  <c r="G132" i="9"/>
  <c r="H3152" i="9" a="1"/>
  <c r="F67" i="9"/>
  <c r="F3415" i="9"/>
  <c r="F3067" i="9"/>
  <c r="F4198" i="9"/>
  <c r="H3587" i="9" a="1"/>
  <c r="G196" i="9"/>
  <c r="H4457" i="9" a="1"/>
  <c r="G4023" i="9"/>
  <c r="H323" i="9" a="1"/>
  <c r="F3676" i="9"/>
  <c r="G2299" i="9"/>
  <c r="G1669" i="9"/>
  <c r="F4285" i="9"/>
  <c r="G1039" i="9"/>
  <c r="G452" i="9"/>
  <c r="H3500" i="9" a="1"/>
  <c r="G4371" i="9"/>
  <c r="H4196" i="9" a="1"/>
  <c r="H259" i="9" a="1"/>
  <c r="H3413" i="9" a="1"/>
  <c r="H4370" i="9" a="1"/>
  <c r="H4022" i="9" a="1"/>
  <c r="F653" i="9"/>
  <c r="G1939" i="9"/>
  <c r="H3761" i="9" a="1"/>
  <c r="G1759" i="9"/>
  <c r="G4197" i="9"/>
  <c r="G4110" i="9"/>
  <c r="G3153" i="9"/>
  <c r="F133" i="9"/>
  <c r="G3675" i="9"/>
  <c r="F4720" i="9"/>
  <c r="H4631" i="9" a="1"/>
  <c r="G517" i="9"/>
  <c r="H2389" i="9" a="1"/>
  <c r="F3328" i="9"/>
  <c r="G3762" i="9"/>
  <c r="G1579" i="9"/>
  <c r="G1219" i="9"/>
  <c r="F4546" i="9"/>
  <c r="H653" i="9" a="1"/>
  <c r="F3850" i="9"/>
  <c r="F3502" i="9"/>
  <c r="G1489" i="9"/>
  <c r="F4111" i="9"/>
  <c r="G3414" i="9"/>
  <c r="H3326" i="9" a="1"/>
  <c r="H451" i="9" a="1"/>
  <c r="H3239" i="9" a="1"/>
  <c r="G1399" i="9"/>
  <c r="G2209" i="9"/>
  <c r="H4109" i="9" a="1"/>
  <c r="H3674" i="9" a="1"/>
  <c r="G859" i="9"/>
  <c r="H4718" i="9" a="1"/>
  <c r="H4283" i="9" a="1"/>
  <c r="H195" i="9" a="1"/>
  <c r="H3500" i="9" l="1"/>
  <c r="H4544" i="9"/>
  <c r="H259" i="9"/>
  <c r="H4806" i="9"/>
  <c r="H195" i="9"/>
  <c r="H4022" i="9"/>
  <c r="H3848" i="9"/>
  <c r="H3326" i="9"/>
  <c r="H387" i="9"/>
  <c r="H653" i="9"/>
  <c r="H2389" i="9"/>
  <c r="H323" i="9"/>
  <c r="H3152" i="9"/>
  <c r="H717" i="9"/>
  <c r="H3674" i="9"/>
  <c r="H4196" i="9"/>
  <c r="H4631" i="9"/>
  <c r="H4457" i="9"/>
  <c r="H3761" i="9"/>
  <c r="H4370" i="9"/>
  <c r="H3065" i="9"/>
  <c r="H516" i="9"/>
  <c r="H588" i="9"/>
  <c r="H4283" i="9"/>
  <c r="H131" i="9"/>
  <c r="H3239" i="9"/>
  <c r="H3587" i="9"/>
  <c r="H3935" i="9"/>
  <c r="H4109" i="9"/>
  <c r="H4718" i="9"/>
  <c r="H3413" i="9"/>
  <c r="H451" i="9"/>
  <c r="H67" i="9"/>
  <c r="B4026" i="9"/>
  <c r="B4374" i="9"/>
  <c r="C198" i="9"/>
  <c r="C262" i="9"/>
  <c r="C3416" i="9"/>
  <c r="C2121" i="9"/>
  <c r="C4547" i="9"/>
  <c r="B3678" i="9"/>
  <c r="B4287" i="9"/>
  <c r="B4461" i="9"/>
  <c r="C1221" i="9"/>
  <c r="B3591" i="9"/>
  <c r="B2410" i="9"/>
  <c r="B3417" i="9"/>
  <c r="B3243" i="9"/>
  <c r="C4286" i="9"/>
  <c r="B4200" i="9"/>
  <c r="C4112" i="9"/>
  <c r="B3504" i="9"/>
  <c r="B3852" i="9"/>
  <c r="C1131" i="9"/>
  <c r="C4373" i="9"/>
  <c r="C1311" i="9"/>
  <c r="B4113" i="9"/>
  <c r="C390" i="9"/>
  <c r="C1041" i="9"/>
  <c r="C454" i="9"/>
  <c r="C4634" i="9"/>
  <c r="C3938" i="9"/>
  <c r="C4460" i="9"/>
  <c r="C3590" i="9"/>
  <c r="C4025" i="9"/>
  <c r="C1491" i="9"/>
  <c r="C1581" i="9"/>
  <c r="B4548" i="9"/>
  <c r="C1851" i="9"/>
  <c r="C4721" i="9"/>
  <c r="B4722" i="9"/>
  <c r="C4199" i="9"/>
  <c r="B3765" i="9"/>
  <c r="C1761" i="9"/>
  <c r="C861" i="9"/>
  <c r="C771" i="9"/>
  <c r="B327" i="9"/>
  <c r="C518" i="9"/>
  <c r="C3851" i="9"/>
  <c r="B519" i="9"/>
  <c r="C2301" i="9"/>
  <c r="B263" i="9"/>
  <c r="B391" i="9"/>
  <c r="C4808" i="9"/>
  <c r="C2211" i="9"/>
  <c r="C326" i="9"/>
  <c r="C3242" i="9"/>
  <c r="B3330" i="9"/>
  <c r="C681" i="9"/>
  <c r="C591" i="9"/>
  <c r="B4809" i="9"/>
  <c r="B455" i="9"/>
  <c r="C3068" i="9"/>
  <c r="C3155" i="9"/>
  <c r="C1671" i="9"/>
  <c r="C2031" i="9"/>
  <c r="B655" i="9"/>
  <c r="B591" i="9"/>
  <c r="C3329" i="9"/>
  <c r="C2391" i="9"/>
  <c r="B3939" i="9"/>
  <c r="C3503" i="9"/>
  <c r="B4635" i="9"/>
  <c r="C3677" i="9"/>
  <c r="C1401" i="9"/>
  <c r="C951" i="9"/>
  <c r="B719" i="9"/>
  <c r="C3764" i="9"/>
  <c r="B3156" i="9"/>
  <c r="B3069" i="9"/>
  <c r="C1941" i="9"/>
  <c r="H4458" i="9" a="1"/>
  <c r="G4720" i="9"/>
  <c r="G3067" i="9"/>
  <c r="G770" i="9"/>
  <c r="H3414" i="9" a="1"/>
  <c r="G4459" i="9"/>
  <c r="F718" i="9"/>
  <c r="H654" i="9" a="1"/>
  <c r="F3677" i="9"/>
  <c r="G518" i="9"/>
  <c r="G950" i="9"/>
  <c r="H324" i="9" a="1"/>
  <c r="G3415" i="9"/>
  <c r="F654" i="9"/>
  <c r="F3851" i="9"/>
  <c r="H260" i="9" a="1"/>
  <c r="H4023" i="9" a="1"/>
  <c r="F590" i="9"/>
  <c r="G1310" i="9"/>
  <c r="F4547" i="9"/>
  <c r="H3849" i="9" a="1"/>
  <c r="H196" i="9" a="1"/>
  <c r="F4286" i="9"/>
  <c r="G2030" i="9"/>
  <c r="H2390" i="9" a="1"/>
  <c r="G2300" i="9"/>
  <c r="G1130" i="9"/>
  <c r="F519" i="9"/>
  <c r="G3937" i="9"/>
  <c r="G860" i="9"/>
  <c r="H3675" i="9" a="1"/>
  <c r="G3676" i="9"/>
  <c r="G3850" i="9"/>
  <c r="H3936" i="9" a="1"/>
  <c r="H4284" i="9" a="1"/>
  <c r="H3066" i="9" a="1"/>
  <c r="F4373" i="9"/>
  <c r="F3155" i="9"/>
  <c r="F3938" i="9"/>
  <c r="H4110" i="9" a="1"/>
  <c r="F2409" i="9"/>
  <c r="G4024" i="9"/>
  <c r="F390" i="9"/>
  <c r="F3503" i="9"/>
  <c r="F4112" i="9"/>
  <c r="G4111" i="9"/>
  <c r="G325" i="9"/>
  <c r="F454" i="9"/>
  <c r="H3153" i="9" a="1"/>
  <c r="F3416" i="9"/>
  <c r="H68" i="9" a="1"/>
  <c r="G2210" i="9"/>
  <c r="F4199" i="9"/>
  <c r="F3590" i="9"/>
  <c r="G1220" i="9"/>
  <c r="G389" i="9"/>
  <c r="F3764" i="9"/>
  <c r="F4025" i="9"/>
  <c r="G3241" i="9"/>
  <c r="G3763" i="9"/>
  <c r="G4546" i="9"/>
  <c r="G1760" i="9"/>
  <c r="G1670" i="9"/>
  <c r="H718" i="9" a="1"/>
  <c r="G1580" i="9"/>
  <c r="F198" i="9"/>
  <c r="H452" i="9" a="1"/>
  <c r="G1490" i="9"/>
  <c r="G3154" i="9"/>
  <c r="H4807" i="9" a="1"/>
  <c r="G3502" i="9"/>
  <c r="H3588" i="9" a="1"/>
  <c r="G3328" i="9"/>
  <c r="G261" i="9"/>
  <c r="G1040" i="9"/>
  <c r="F3068" i="9"/>
  <c r="H517" i="9" a="1"/>
  <c r="G4372" i="9"/>
  <c r="G3589" i="9"/>
  <c r="H4545" i="9" a="1"/>
  <c r="F262" i="9"/>
  <c r="G4808" i="9"/>
  <c r="G590" i="9"/>
  <c r="F4809" i="9"/>
  <c r="H132" i="9" a="1"/>
  <c r="H4632" i="9" a="1"/>
  <c r="H3327" i="9" a="1"/>
  <c r="F4634" i="9"/>
  <c r="F4721" i="9"/>
  <c r="G133" i="9"/>
  <c r="F4460" i="9"/>
  <c r="G197" i="9"/>
  <c r="G1400" i="9"/>
  <c r="G1850" i="9"/>
  <c r="H3762" i="9" a="1"/>
  <c r="H3501" i="9" a="1"/>
  <c r="H4197" i="9" a="1"/>
  <c r="G2391" i="9"/>
  <c r="G1940" i="9"/>
  <c r="G680" i="9"/>
  <c r="G4198" i="9"/>
  <c r="F3329" i="9"/>
  <c r="H4371" i="9" a="1"/>
  <c r="F326" i="9"/>
  <c r="H4719" i="9" a="1"/>
  <c r="H3240" i="9" a="1"/>
  <c r="H589" i="9" a="1"/>
  <c r="F3242" i="9"/>
  <c r="G2120" i="9"/>
  <c r="G4285" i="9"/>
  <c r="G453" i="9"/>
  <c r="G4633" i="9"/>
  <c r="H388" i="9" a="1"/>
  <c r="H3153" i="9" l="1"/>
  <c r="H3588" i="9"/>
  <c r="H68" i="9"/>
  <c r="H4807" i="9"/>
  <c r="H388" i="9"/>
  <c r="H517" i="9"/>
  <c r="H324" i="9"/>
  <c r="H654" i="9"/>
  <c r="H589" i="9"/>
  <c r="H4371" i="9"/>
  <c r="H2390" i="9"/>
  <c r="H4197" i="9"/>
  <c r="H3327" i="9"/>
  <c r="H452" i="9"/>
  <c r="H260" i="9"/>
  <c r="H3501" i="9"/>
  <c r="H4632" i="9"/>
  <c r="H3240" i="9"/>
  <c r="H3066" i="9"/>
  <c r="H196" i="9"/>
  <c r="H3414" i="9"/>
  <c r="H132" i="9"/>
  <c r="H4284" i="9"/>
  <c r="H3849" i="9"/>
  <c r="H3762" i="9"/>
  <c r="H718" i="9"/>
  <c r="H3936" i="9"/>
  <c r="H4719" i="9"/>
  <c r="H4110" i="9"/>
  <c r="H3675" i="9"/>
  <c r="H4023" i="9"/>
  <c r="H4458" i="9"/>
  <c r="H4545" i="9"/>
  <c r="B3070" i="9"/>
  <c r="B3157" i="9"/>
  <c r="C1042" i="9"/>
  <c r="C3591" i="9"/>
  <c r="C3243" i="9"/>
  <c r="C1582" i="9"/>
  <c r="B656" i="9"/>
  <c r="B592" i="9"/>
  <c r="C1852" i="9"/>
  <c r="C455" i="9"/>
  <c r="B3244" i="9"/>
  <c r="B720" i="9"/>
  <c r="C4722" i="9"/>
  <c r="C3852" i="9"/>
  <c r="C2122" i="9"/>
  <c r="C3330" i="9"/>
  <c r="C4287" i="9"/>
  <c r="C3765" i="9"/>
  <c r="B456" i="9"/>
  <c r="C862" i="9"/>
  <c r="B4636" i="9"/>
  <c r="C3678" i="9"/>
  <c r="C519" i="9"/>
  <c r="C1402" i="9"/>
  <c r="B3592" i="9"/>
  <c r="B3331" i="9"/>
  <c r="C1312" i="9"/>
  <c r="C4635" i="9"/>
  <c r="C263" i="9"/>
  <c r="C3939" i="9"/>
  <c r="C1132" i="9"/>
  <c r="B3505" i="9"/>
  <c r="B4462" i="9"/>
  <c r="C1762" i="9"/>
  <c r="C682" i="9"/>
  <c r="C592" i="9"/>
  <c r="C391" i="9"/>
  <c r="C952" i="9"/>
  <c r="B4810" i="9"/>
  <c r="C1672" i="9"/>
  <c r="C4548" i="9"/>
  <c r="C4461" i="9"/>
  <c r="C4200" i="9"/>
  <c r="B4549" i="9"/>
  <c r="C2212" i="9"/>
  <c r="B2411" i="9"/>
  <c r="C3504" i="9"/>
  <c r="B4723" i="9"/>
  <c r="C2302" i="9"/>
  <c r="C4026" i="9"/>
  <c r="C772" i="9"/>
  <c r="C2032" i="9"/>
  <c r="C3417" i="9"/>
  <c r="B328" i="9"/>
  <c r="C3069" i="9"/>
  <c r="C3156" i="9"/>
  <c r="C4809" i="9"/>
  <c r="C1222" i="9"/>
  <c r="B4288" i="9"/>
  <c r="B4375" i="9"/>
  <c r="B4114" i="9"/>
  <c r="B392" i="9"/>
  <c r="B3940" i="9"/>
  <c r="B3766" i="9"/>
  <c r="C1492" i="9"/>
  <c r="B4027" i="9"/>
  <c r="B520" i="9"/>
  <c r="B3418" i="9"/>
  <c r="C2392" i="9"/>
  <c r="B3853" i="9"/>
  <c r="C1942" i="9"/>
  <c r="C4113" i="9"/>
  <c r="B4201" i="9"/>
  <c r="C4374" i="9"/>
  <c r="B3679" i="9"/>
  <c r="C327" i="9"/>
  <c r="H655" i="9" a="1"/>
  <c r="F4635" i="9"/>
  <c r="G1941" i="9"/>
  <c r="G2301" i="9"/>
  <c r="F391" i="9"/>
  <c r="F3330" i="9"/>
  <c r="G519" i="9"/>
  <c r="F263" i="9"/>
  <c r="G771" i="9"/>
  <c r="G2211" i="9"/>
  <c r="G1041" i="9"/>
  <c r="F4374" i="9"/>
  <c r="G3764" i="9"/>
  <c r="H133" i="9" a="1"/>
  <c r="H325" i="9" a="1"/>
  <c r="H453" i="9" a="1"/>
  <c r="F4722" i="9"/>
  <c r="H4720" i="9" a="1"/>
  <c r="H197" i="9" a="1"/>
  <c r="G3242" i="9"/>
  <c r="G3068" i="9"/>
  <c r="F4026" i="9"/>
  <c r="G326" i="9"/>
  <c r="G3590" i="9"/>
  <c r="G2121" i="9"/>
  <c r="H4459" i="9" a="1"/>
  <c r="G262" i="9"/>
  <c r="G2392" i="9"/>
  <c r="G3851" i="9"/>
  <c r="G1221" i="9"/>
  <c r="F3852" i="9"/>
  <c r="G1311" i="9"/>
  <c r="H3850" i="9" a="1"/>
  <c r="G4721" i="9"/>
  <c r="G1851" i="9"/>
  <c r="H4111" i="9" a="1"/>
  <c r="F3417" i="9"/>
  <c r="F3069" i="9"/>
  <c r="F719" i="9"/>
  <c r="H3415" i="9" a="1"/>
  <c r="F655" i="9"/>
  <c r="F3243" i="9"/>
  <c r="H4285" i="9" a="1"/>
  <c r="G4547" i="9"/>
  <c r="H3763" i="9" a="1"/>
  <c r="H3502" i="9" a="1"/>
  <c r="G390" i="9"/>
  <c r="G4809" i="9"/>
  <c r="G3503" i="9"/>
  <c r="G591" i="9"/>
  <c r="H389" i="9" a="1"/>
  <c r="F4548" i="9"/>
  <c r="G4373" i="9"/>
  <c r="H2391" i="9" a="1"/>
  <c r="H518" i="9" a="1"/>
  <c r="G1491" i="9"/>
  <c r="G951" i="9"/>
  <c r="H3241" i="9" a="1"/>
  <c r="G3416" i="9"/>
  <c r="F4810" i="9"/>
  <c r="G1401" i="9"/>
  <c r="F327" i="9"/>
  <c r="G3677" i="9"/>
  <c r="F520" i="9"/>
  <c r="G2031" i="9"/>
  <c r="G3155" i="9"/>
  <c r="F455" i="9"/>
  <c r="H4633" i="9" a="1"/>
  <c r="F4287" i="9"/>
  <c r="H3589" i="9" a="1"/>
  <c r="H261" i="9" a="1"/>
  <c r="H4198" i="9" a="1"/>
  <c r="G3938" i="9"/>
  <c r="H4808" i="9" a="1"/>
  <c r="F2410" i="9"/>
  <c r="H3154" i="9" a="1"/>
  <c r="G1581" i="9"/>
  <c r="G4286" i="9"/>
  <c r="H4024" i="9" a="1"/>
  <c r="G1761" i="9"/>
  <c r="F4461" i="9"/>
  <c r="G4199" i="9"/>
  <c r="F4113" i="9"/>
  <c r="F3591" i="9"/>
  <c r="G198" i="9"/>
  <c r="G4460" i="9"/>
  <c r="H719" i="9" a="1"/>
  <c r="F3156" i="9"/>
  <c r="H3067" i="9" a="1"/>
  <c r="F4200" i="9"/>
  <c r="G681" i="9"/>
  <c r="H3676" i="9" a="1"/>
  <c r="G861" i="9"/>
  <c r="F3504" i="9"/>
  <c r="F3939" i="9"/>
  <c r="H3328" i="9" a="1"/>
  <c r="G1131" i="9"/>
  <c r="G454" i="9"/>
  <c r="G4634" i="9"/>
  <c r="G3329" i="9"/>
  <c r="H4372" i="9" a="1"/>
  <c r="H590" i="9" a="1"/>
  <c r="F3678" i="9"/>
  <c r="F3765" i="9"/>
  <c r="G1671" i="9"/>
  <c r="G4025" i="9"/>
  <c r="H4546" i="9" a="1"/>
  <c r="F591" i="9"/>
  <c r="H3937" i="9" a="1"/>
  <c r="G4112" i="9"/>
  <c r="H4720" i="9" l="1"/>
  <c r="H3676" i="9"/>
  <c r="H325" i="9"/>
  <c r="H261" i="9"/>
  <c r="H4808" i="9"/>
  <c r="H590" i="9"/>
  <c r="H4633" i="9"/>
  <c r="H3328" i="9"/>
  <c r="H3067" i="9"/>
  <c r="H3241" i="9"/>
  <c r="H4024" i="9"/>
  <c r="H4111" i="9"/>
  <c r="H4285" i="9"/>
  <c r="H3154" i="9"/>
  <c r="H133" i="9"/>
  <c r="H3589" i="9"/>
  <c r="H719" i="9"/>
  <c r="H4546" i="9"/>
  <c r="H3850" i="9"/>
  <c r="H4372" i="9"/>
  <c r="H4459" i="9"/>
  <c r="H518" i="9"/>
  <c r="H197" i="9"/>
  <c r="H453" i="9"/>
  <c r="H2391" i="9"/>
  <c r="H3763" i="9"/>
  <c r="H3415" i="9"/>
  <c r="H4198" i="9"/>
  <c r="H389" i="9"/>
  <c r="H3937" i="9"/>
  <c r="H655" i="9"/>
  <c r="H3502" i="9"/>
  <c r="C1853" i="9"/>
  <c r="C4114" i="9"/>
  <c r="B3332" i="9"/>
  <c r="C1313" i="9"/>
  <c r="B3419" i="9"/>
  <c r="C2393" i="9"/>
  <c r="B4289" i="9"/>
  <c r="B4550" i="9"/>
  <c r="C328" i="9"/>
  <c r="B3680" i="9"/>
  <c r="B4724" i="9"/>
  <c r="C4810" i="9"/>
  <c r="C392" i="9"/>
  <c r="C4201" i="9"/>
  <c r="B3506" i="9"/>
  <c r="B3854" i="9"/>
  <c r="B4463" i="9"/>
  <c r="C3244" i="9"/>
  <c r="C3592" i="9"/>
  <c r="C4288" i="9"/>
  <c r="C773" i="9"/>
  <c r="B3593" i="9"/>
  <c r="C4723" i="9"/>
  <c r="C1493" i="9"/>
  <c r="C953" i="9"/>
  <c r="C3418" i="9"/>
  <c r="C3679" i="9"/>
  <c r="B3767" i="9"/>
  <c r="C3157" i="9"/>
  <c r="C3070" i="9"/>
  <c r="C863" i="9"/>
  <c r="C1223" i="9"/>
  <c r="B521" i="9"/>
  <c r="B657" i="9"/>
  <c r="B593" i="9"/>
  <c r="C1133" i="9"/>
  <c r="C1403" i="9"/>
  <c r="C2213" i="9"/>
  <c r="B721" i="9"/>
  <c r="C3766" i="9"/>
  <c r="C3853" i="9"/>
  <c r="B4028" i="9"/>
  <c r="B2412" i="9"/>
  <c r="B393" i="9"/>
  <c r="C4462" i="9"/>
  <c r="C520" i="9"/>
  <c r="C2033" i="9"/>
  <c r="B4376" i="9"/>
  <c r="C4375" i="9"/>
  <c r="B3071" i="9"/>
  <c r="B3158" i="9"/>
  <c r="C1043" i="9"/>
  <c r="B457" i="9"/>
  <c r="B3941" i="9"/>
  <c r="C1943" i="9"/>
  <c r="C4549" i="9"/>
  <c r="B4115" i="9"/>
  <c r="C4027" i="9"/>
  <c r="C3940" i="9"/>
  <c r="C1673" i="9"/>
  <c r="B3245" i="9"/>
  <c r="C1583" i="9"/>
  <c r="B4202" i="9"/>
  <c r="C3505" i="9"/>
  <c r="C2303" i="9"/>
  <c r="C4636" i="9"/>
  <c r="C456" i="9"/>
  <c r="B4811" i="9"/>
  <c r="B4637" i="9"/>
  <c r="C593" i="9"/>
  <c r="C683" i="9"/>
  <c r="C3331" i="9"/>
  <c r="C2123" i="9"/>
  <c r="C1763" i="9"/>
  <c r="F521" i="9"/>
  <c r="G3765" i="9"/>
  <c r="G3069" i="9"/>
  <c r="F3418" i="9"/>
  <c r="F3070" i="9"/>
  <c r="H326" i="9" a="1"/>
  <c r="G3504" i="9"/>
  <c r="H3851" i="9" a="1"/>
  <c r="H656" i="9" a="1"/>
  <c r="F456" i="9"/>
  <c r="F4723" i="9"/>
  <c r="G2212" i="9"/>
  <c r="F3853" i="9"/>
  <c r="H3416" i="9" a="1"/>
  <c r="H4373" i="9" a="1"/>
  <c r="G2032" i="9"/>
  <c r="G520" i="9"/>
  <c r="G3678" i="9"/>
  <c r="H3242" i="9" a="1"/>
  <c r="H390" i="9" a="1"/>
  <c r="F328" i="9"/>
  <c r="G2393" i="9"/>
  <c r="F4549" i="9"/>
  <c r="G592" i="9"/>
  <c r="G1222" i="9"/>
  <c r="F592" i="9"/>
  <c r="G1672" i="9"/>
  <c r="F4201" i="9"/>
  <c r="G682" i="9"/>
  <c r="G1942" i="9"/>
  <c r="G4461" i="9"/>
  <c r="G1312" i="9"/>
  <c r="G4287" i="9"/>
  <c r="G2122" i="9"/>
  <c r="F656" i="9"/>
  <c r="H3155" i="9" a="1"/>
  <c r="F3157" i="9"/>
  <c r="F3505" i="9"/>
  <c r="H3068" i="9" a="1"/>
  <c r="H3764" i="9" a="1"/>
  <c r="H4286" i="9" a="1"/>
  <c r="H3503" i="9" a="1"/>
  <c r="G455" i="9"/>
  <c r="G3591" i="9"/>
  <c r="F4462" i="9"/>
  <c r="G1492" i="9"/>
  <c r="G4722" i="9"/>
  <c r="F4288" i="9"/>
  <c r="H720" i="9" a="1"/>
  <c r="G3156" i="9"/>
  <c r="G4548" i="9"/>
  <c r="F720" i="9"/>
  <c r="H2392" i="9" a="1"/>
  <c r="G952" i="9"/>
  <c r="H4547" i="9" a="1"/>
  <c r="F3331" i="9"/>
  <c r="G3243" i="9"/>
  <c r="G2302" i="9"/>
  <c r="G1762" i="9"/>
  <c r="G327" i="9"/>
  <c r="G4026" i="9"/>
  <c r="F3940" i="9"/>
  <c r="G1852" i="9"/>
  <c r="H4721" i="9" a="1"/>
  <c r="H3938" i="9" a="1"/>
  <c r="H519" i="9" a="1"/>
  <c r="F3679" i="9"/>
  <c r="F3766" i="9"/>
  <c r="G1582" i="9"/>
  <c r="G4374" i="9"/>
  <c r="G4113" i="9"/>
  <c r="F4811" i="9"/>
  <c r="H4025" i="9" a="1"/>
  <c r="G3330" i="9"/>
  <c r="H4460" i="9" a="1"/>
  <c r="G4810" i="9"/>
  <c r="G3852" i="9"/>
  <c r="H262" i="9" a="1"/>
  <c r="F4375" i="9"/>
  <c r="G862" i="9"/>
  <c r="F3592" i="9"/>
  <c r="G391" i="9"/>
  <c r="G4635" i="9"/>
  <c r="H4112" i="9" a="1"/>
  <c r="H3677" i="9" a="1"/>
  <c r="H454" i="9" a="1"/>
  <c r="G1132" i="9"/>
  <c r="G4200" i="9"/>
  <c r="G3417" i="9"/>
  <c r="F4027" i="9"/>
  <c r="G772" i="9"/>
  <c r="G3939" i="9"/>
  <c r="H3590" i="9" a="1"/>
  <c r="G1042" i="9"/>
  <c r="H3329" i="9" a="1"/>
  <c r="H4809" i="9" a="1"/>
  <c r="F4114" i="9"/>
  <c r="F4636" i="9"/>
  <c r="H591" i="9" a="1"/>
  <c r="F3244" i="9"/>
  <c r="F392" i="9"/>
  <c r="F2411" i="9"/>
  <c r="G263" i="9"/>
  <c r="H198" i="9" a="1"/>
  <c r="H4634" i="9" a="1"/>
  <c r="H4199" i="9" a="1"/>
  <c r="G1402" i="9"/>
  <c r="H720" i="9" l="1"/>
  <c r="H3329" i="9"/>
  <c r="H3764" i="9"/>
  <c r="H591" i="9"/>
  <c r="H4373" i="9"/>
  <c r="H656" i="9"/>
  <c r="H3503" i="9"/>
  <c r="H3068" i="9"/>
  <c r="H3590" i="9"/>
  <c r="H3851" i="9"/>
  <c r="H454" i="9"/>
  <c r="H519" i="9"/>
  <c r="H4025" i="9"/>
  <c r="H390" i="9"/>
  <c r="H3155" i="9"/>
  <c r="H3677" i="9"/>
  <c r="H3938" i="9"/>
  <c r="H262" i="9"/>
  <c r="H4634" i="9"/>
  <c r="H326" i="9"/>
  <c r="H4112" i="9"/>
  <c r="H4721" i="9"/>
  <c r="H3416" i="9"/>
  <c r="H3242" i="9"/>
  <c r="H4199" i="9"/>
  <c r="H4460" i="9"/>
  <c r="H198" i="9"/>
  <c r="H4547" i="9"/>
  <c r="H2392" i="9"/>
  <c r="H4286" i="9"/>
  <c r="H4809" i="9"/>
  <c r="C3593" i="9"/>
  <c r="C2124" i="9"/>
  <c r="C4811" i="9"/>
  <c r="C774" i="9"/>
  <c r="B3159" i="9"/>
  <c r="B3072" i="9"/>
  <c r="C1854" i="9"/>
  <c r="C4724" i="9"/>
  <c r="B4029" i="9"/>
  <c r="C4550" i="9"/>
  <c r="C3941" i="9"/>
  <c r="C3332" i="9"/>
  <c r="C4289" i="9"/>
  <c r="B522" i="9"/>
  <c r="C3071" i="9"/>
  <c r="C3158" i="9"/>
  <c r="B4551" i="9"/>
  <c r="C3854" i="9"/>
  <c r="B3855" i="9"/>
  <c r="C1584" i="9"/>
  <c r="C1224" i="9"/>
  <c r="C4376" i="9"/>
  <c r="B3942" i="9"/>
  <c r="B4638" i="9"/>
  <c r="C1404" i="9"/>
  <c r="C1314" i="9"/>
  <c r="C1134" i="9"/>
  <c r="C3419" i="9"/>
  <c r="C2034" i="9"/>
  <c r="B4290" i="9"/>
  <c r="B3246" i="9"/>
  <c r="C954" i="9"/>
  <c r="C3680" i="9"/>
  <c r="B3594" i="9"/>
  <c r="B4812" i="9"/>
  <c r="B4377" i="9"/>
  <c r="B3420" i="9"/>
  <c r="C4637" i="9"/>
  <c r="C2304" i="9"/>
  <c r="B3681" i="9"/>
  <c r="B3768" i="9"/>
  <c r="C4202" i="9"/>
  <c r="C521" i="9"/>
  <c r="C4028" i="9"/>
  <c r="B658" i="9"/>
  <c r="B594" i="9"/>
  <c r="B4116" i="9"/>
  <c r="C1764" i="9"/>
  <c r="C3506" i="9"/>
  <c r="B2413" i="9"/>
  <c r="C3767" i="9"/>
  <c r="B722" i="9"/>
  <c r="C594" i="9"/>
  <c r="C684" i="9"/>
  <c r="C1674" i="9"/>
  <c r="C4115" i="9"/>
  <c r="C4463" i="9"/>
  <c r="C1494" i="9"/>
  <c r="C1944" i="9"/>
  <c r="C2214" i="9"/>
  <c r="B4725" i="9"/>
  <c r="C2394" i="9"/>
  <c r="B3333" i="9"/>
  <c r="B4203" i="9"/>
  <c r="B4464" i="9"/>
  <c r="B458" i="9"/>
  <c r="C3245" i="9"/>
  <c r="C1044" i="9"/>
  <c r="C864" i="9"/>
  <c r="C457" i="9"/>
  <c r="C393" i="9"/>
  <c r="B3507" i="9"/>
  <c r="H3243" i="9" a="1"/>
  <c r="F2412" i="9"/>
  <c r="H4548" i="9" a="1"/>
  <c r="F4812" i="9"/>
  <c r="G4811" i="9"/>
  <c r="H3156" i="9" a="1"/>
  <c r="H721" i="9" a="1"/>
  <c r="G1223" i="9"/>
  <c r="G2123" i="9"/>
  <c r="H327" i="9" a="1"/>
  <c r="G3940" i="9"/>
  <c r="H3069" i="9" a="1"/>
  <c r="G4375" i="9"/>
  <c r="G3853" i="9"/>
  <c r="G1763" i="9"/>
  <c r="F4724" i="9"/>
  <c r="H263" i="9" a="1"/>
  <c r="G683" i="9"/>
  <c r="F4637" i="9"/>
  <c r="G3070" i="9"/>
  <c r="H4200" i="9" a="1"/>
  <c r="F3071" i="9"/>
  <c r="H2393" i="9" a="1"/>
  <c r="G1673" i="9"/>
  <c r="H4026" i="9" a="1"/>
  <c r="H391" i="9" a="1"/>
  <c r="G593" i="9"/>
  <c r="G3679" i="9"/>
  <c r="H3765" i="9" a="1"/>
  <c r="F4115" i="9"/>
  <c r="G1853" i="9"/>
  <c r="F4463" i="9"/>
  <c r="F4376" i="9"/>
  <c r="H3417" i="9" a="1"/>
  <c r="F522" i="9"/>
  <c r="G2033" i="9"/>
  <c r="G4723" i="9"/>
  <c r="G1943" i="9"/>
  <c r="F457" i="9"/>
  <c r="G2303" i="9"/>
  <c r="F3158" i="9"/>
  <c r="G3157" i="9"/>
  <c r="F721" i="9"/>
  <c r="G4636" i="9"/>
  <c r="G521" i="9"/>
  <c r="H4810" i="9" a="1"/>
  <c r="F3419" i="9"/>
  <c r="H4374" i="9" a="1"/>
  <c r="G4201" i="9"/>
  <c r="F3854" i="9"/>
  <c r="F393" i="9"/>
  <c r="G3244" i="9"/>
  <c r="G1043" i="9"/>
  <c r="H520" i="9" a="1"/>
  <c r="G4549" i="9"/>
  <c r="H592" i="9" a="1"/>
  <c r="F4028" i="9"/>
  <c r="G1493" i="9"/>
  <c r="G4027" i="9"/>
  <c r="H4635" i="9" a="1"/>
  <c r="F3332" i="9"/>
  <c r="G863" i="9"/>
  <c r="G3766" i="9"/>
  <c r="G4288" i="9"/>
  <c r="F4202" i="9"/>
  <c r="H3504" i="9" a="1"/>
  <c r="G392" i="9"/>
  <c r="F3680" i="9"/>
  <c r="G2394" i="9"/>
  <c r="F593" i="9"/>
  <c r="H3591" i="9" a="1"/>
  <c r="H4287" i="9" a="1"/>
  <c r="G3331" i="9"/>
  <c r="F657" i="9"/>
  <c r="F3593" i="9"/>
  <c r="G3418" i="9"/>
  <c r="H657" i="9" a="1"/>
  <c r="F3767" i="9"/>
  <c r="G2213" i="9"/>
  <c r="G773" i="9"/>
  <c r="F3941" i="9"/>
  <c r="G456" i="9"/>
  <c r="H3678" i="9" a="1"/>
  <c r="G4114" i="9"/>
  <c r="H4461" i="9" a="1"/>
  <c r="F3245" i="9"/>
  <c r="H455" i="9" a="1"/>
  <c r="G1583" i="9"/>
  <c r="F4550" i="9"/>
  <c r="G1313" i="9"/>
  <c r="F4289" i="9"/>
  <c r="G3592" i="9"/>
  <c r="H3852" i="9" a="1"/>
  <c r="G328" i="9"/>
  <c r="H4113" i="9" a="1"/>
  <c r="G4462" i="9"/>
  <c r="H4722" i="9" a="1"/>
  <c r="H3330" i="9" a="1"/>
  <c r="G3505" i="9"/>
  <c r="G1403" i="9"/>
  <c r="G953" i="9"/>
  <c r="G1133" i="9"/>
  <c r="F3506" i="9"/>
  <c r="H3939" i="9" a="1"/>
  <c r="H4026" i="9" l="1"/>
  <c r="H3417" i="9"/>
  <c r="H3069" i="9"/>
  <c r="H3330" i="9"/>
  <c r="H3678" i="9"/>
  <c r="H2393" i="9"/>
  <c r="H657" i="9"/>
  <c r="H327" i="9"/>
  <c r="H4722" i="9"/>
  <c r="H4635" i="9"/>
  <c r="H3939" i="9"/>
  <c r="H4810" i="9"/>
  <c r="H4200" i="9"/>
  <c r="H263" i="9"/>
  <c r="H3504" i="9"/>
  <c r="H721" i="9"/>
  <c r="H3765" i="9"/>
  <c r="H3156" i="9"/>
  <c r="H4113" i="9"/>
  <c r="H4287" i="9"/>
  <c r="H455" i="9"/>
  <c r="H592" i="9"/>
  <c r="H4374" i="9"/>
  <c r="H4548" i="9"/>
  <c r="H3591" i="9"/>
  <c r="H4461" i="9"/>
  <c r="H520" i="9"/>
  <c r="H391" i="9"/>
  <c r="H3243" i="9"/>
  <c r="H3852" i="9"/>
  <c r="B2414" i="9"/>
  <c r="B659" i="9"/>
  <c r="B595" i="9"/>
  <c r="C4464" i="9"/>
  <c r="C955" i="9"/>
  <c r="C595" i="9"/>
  <c r="C685" i="9"/>
  <c r="B723" i="9"/>
  <c r="B3856" i="9"/>
  <c r="B3508" i="9"/>
  <c r="B4378" i="9"/>
  <c r="C1405" i="9"/>
  <c r="C3942" i="9"/>
  <c r="C522" i="9"/>
  <c r="B523" i="9"/>
  <c r="C1585" i="9"/>
  <c r="C3768" i="9"/>
  <c r="B4552" i="9"/>
  <c r="B4813" i="9"/>
  <c r="C4551" i="9"/>
  <c r="C3594" i="9"/>
  <c r="C1495" i="9"/>
  <c r="C4377" i="9"/>
  <c r="B4117" i="9"/>
  <c r="B3247" i="9"/>
  <c r="C4203" i="9"/>
  <c r="C1855" i="9"/>
  <c r="C4116" i="9"/>
  <c r="B3769" i="9"/>
  <c r="B4465" i="9"/>
  <c r="C1045" i="9"/>
  <c r="C2125" i="9"/>
  <c r="C1315" i="9"/>
  <c r="B4639" i="9"/>
  <c r="C3420" i="9"/>
  <c r="C4812" i="9"/>
  <c r="C865" i="9"/>
  <c r="C775" i="9"/>
  <c r="C3681" i="9"/>
  <c r="B3595" i="9"/>
  <c r="C1135" i="9"/>
  <c r="B4291" i="9"/>
  <c r="C2305" i="9"/>
  <c r="C3246" i="9"/>
  <c r="C458" i="9"/>
  <c r="B3421" i="9"/>
  <c r="C2395" i="9"/>
  <c r="C3507" i="9"/>
  <c r="B4726" i="9"/>
  <c r="C1675" i="9"/>
  <c r="C4029" i="9"/>
  <c r="C3333" i="9"/>
  <c r="C2035" i="9"/>
  <c r="C1765" i="9"/>
  <c r="C3855" i="9"/>
  <c r="B4204" i="9"/>
  <c r="C4290" i="9"/>
  <c r="C1225" i="9"/>
  <c r="B4030" i="9"/>
  <c r="C3072" i="9"/>
  <c r="C3159" i="9"/>
  <c r="C1945" i="9"/>
  <c r="C2215" i="9"/>
  <c r="C4725" i="9"/>
  <c r="B3682" i="9"/>
  <c r="B3334" i="9"/>
  <c r="B3943" i="9"/>
  <c r="C4638" i="9"/>
  <c r="B3073" i="9"/>
  <c r="B3160" i="9"/>
  <c r="F594" i="9"/>
  <c r="G1674" i="9"/>
  <c r="G1494" i="9"/>
  <c r="G3680" i="9"/>
  <c r="F3072" i="9"/>
  <c r="G1854" i="9"/>
  <c r="G3071" i="9"/>
  <c r="F4203" i="9"/>
  <c r="H392" i="9" a="1"/>
  <c r="G2395" i="9"/>
  <c r="H4723" i="9" a="1"/>
  <c r="F523" i="9"/>
  <c r="F3942" i="9"/>
  <c r="H4027" i="9" a="1"/>
  <c r="F4377" i="9"/>
  <c r="G1044" i="9"/>
  <c r="H593" i="9" a="1"/>
  <c r="F722" i="9"/>
  <c r="G3941" i="9"/>
  <c r="G864" i="9"/>
  <c r="G2124" i="9"/>
  <c r="F4290" i="9"/>
  <c r="G1134" i="9"/>
  <c r="G2034" i="9"/>
  <c r="G4637" i="9"/>
  <c r="H4375" i="9" a="1"/>
  <c r="H3418" i="9" a="1"/>
  <c r="H3592" i="9" a="1"/>
  <c r="G393" i="9"/>
  <c r="G1404" i="9"/>
  <c r="G594" i="9"/>
  <c r="H456" i="9" a="1"/>
  <c r="G4028" i="9"/>
  <c r="F458" i="9"/>
  <c r="H4462" i="9" a="1"/>
  <c r="H3766" i="9" a="1"/>
  <c r="G1944" i="9"/>
  <c r="F658" i="9"/>
  <c r="H3244" i="9" a="1"/>
  <c r="H4288" i="9" a="1"/>
  <c r="G3767" i="9"/>
  <c r="G1764" i="9"/>
  <c r="H328" i="9" a="1"/>
  <c r="G4289" i="9"/>
  <c r="G954" i="9"/>
  <c r="F2413" i="9"/>
  <c r="G1224" i="9"/>
  <c r="F4029" i="9"/>
  <c r="G4376" i="9"/>
  <c r="H3679" i="9" a="1"/>
  <c r="H3940" i="9" a="1"/>
  <c r="G3332" i="9"/>
  <c r="F3855" i="9"/>
  <c r="F4116" i="9"/>
  <c r="H722" i="9" a="1"/>
  <c r="F3159" i="9"/>
  <c r="G3854" i="9"/>
  <c r="G457" i="9"/>
  <c r="F3420" i="9"/>
  <c r="G4202" i="9"/>
  <c r="F3333" i="9"/>
  <c r="H3070" i="9" a="1"/>
  <c r="G4550" i="9"/>
  <c r="G4115" i="9"/>
  <c r="H3157" i="9" a="1"/>
  <c r="H4549" i="9" a="1"/>
  <c r="F3507" i="9"/>
  <c r="G4812" i="9"/>
  <c r="H4636" i="9" a="1"/>
  <c r="F4551" i="9"/>
  <c r="H3505" i="9" a="1"/>
  <c r="H4114" i="9" a="1"/>
  <c r="H3331" i="9" a="1"/>
  <c r="G2214" i="9"/>
  <c r="H658" i="9" a="1"/>
  <c r="G2304" i="9"/>
  <c r="G3158" i="9"/>
  <c r="F3594" i="9"/>
  <c r="G3506" i="9"/>
  <c r="G684" i="9"/>
  <c r="G522" i="9"/>
  <c r="H4201" i="9" a="1"/>
  <c r="G1584" i="9"/>
  <c r="G1314" i="9"/>
  <c r="F3681" i="9"/>
  <c r="F4464" i="9"/>
  <c r="F3246" i="9"/>
  <c r="G4463" i="9"/>
  <c r="G3419" i="9"/>
  <c r="G3245" i="9"/>
  <c r="H521" i="9" a="1"/>
  <c r="G4724" i="9"/>
  <c r="F4813" i="9"/>
  <c r="H4811" i="9" a="1"/>
  <c r="F4725" i="9"/>
  <c r="H2394" i="9" a="1"/>
  <c r="H3853" i="9" a="1"/>
  <c r="F3768" i="9"/>
  <c r="G774" i="9"/>
  <c r="F4638" i="9"/>
  <c r="G3593" i="9"/>
  <c r="H3070" i="9" l="1"/>
  <c r="H456" i="9"/>
  <c r="H392" i="9"/>
  <c r="H4201" i="9"/>
  <c r="H4114" i="9"/>
  <c r="H3853" i="9"/>
  <c r="H4288" i="9"/>
  <c r="H593" i="9"/>
  <c r="H4549" i="9"/>
  <c r="H521" i="9"/>
  <c r="H3592" i="9"/>
  <c r="H328" i="9"/>
  <c r="H4811" i="9"/>
  <c r="H4723" i="9"/>
  <c r="H3418" i="9"/>
  <c r="H3679" i="9"/>
  <c r="H4636" i="9"/>
  <c r="H4027" i="9"/>
  <c r="H3766" i="9"/>
  <c r="H4375" i="9"/>
  <c r="H722" i="9"/>
  <c r="H3244" i="9"/>
  <c r="H658" i="9"/>
  <c r="H3157" i="9"/>
  <c r="H4462" i="9"/>
  <c r="H3331" i="9"/>
  <c r="H3940" i="9"/>
  <c r="H3505" i="9"/>
  <c r="H2394" i="9"/>
  <c r="B3248" i="9"/>
  <c r="B3074" i="9"/>
  <c r="B3161" i="9"/>
  <c r="C3421" i="9"/>
  <c r="C4813" i="9"/>
  <c r="C4117" i="9"/>
  <c r="C3943" i="9"/>
  <c r="C2216" i="9"/>
  <c r="B4205" i="9"/>
  <c r="C4639" i="9"/>
  <c r="C1676" i="9"/>
  <c r="C4552" i="9"/>
  <c r="C2036" i="9"/>
  <c r="C1316" i="9"/>
  <c r="C1856" i="9"/>
  <c r="C2396" i="9"/>
  <c r="C3508" i="9"/>
  <c r="C1136" i="9"/>
  <c r="C1946" i="9"/>
  <c r="B4466" i="9"/>
  <c r="B660" i="9"/>
  <c r="B596" i="9"/>
  <c r="C2126" i="9"/>
  <c r="C523" i="9"/>
  <c r="B4379" i="9"/>
  <c r="C866" i="9"/>
  <c r="C776" i="9"/>
  <c r="B724" i="9"/>
  <c r="B3770" i="9"/>
  <c r="C3247" i="9"/>
  <c r="C4378" i="9"/>
  <c r="B4814" i="9"/>
  <c r="B4727" i="9"/>
  <c r="B4553" i="9"/>
  <c r="C4291" i="9"/>
  <c r="C1586" i="9"/>
  <c r="B4640" i="9"/>
  <c r="B3596" i="9"/>
  <c r="C596" i="9"/>
  <c r="C686" i="9"/>
  <c r="C1226" i="9"/>
  <c r="B3944" i="9"/>
  <c r="B2415" i="9"/>
  <c r="B4292" i="9"/>
  <c r="C4030" i="9"/>
  <c r="B3335" i="9"/>
  <c r="C3334" i="9"/>
  <c r="C1406" i="9"/>
  <c r="C3595" i="9"/>
  <c r="C4726" i="9"/>
  <c r="B3422" i="9"/>
  <c r="C3856" i="9"/>
  <c r="C3160" i="9"/>
  <c r="C3073" i="9"/>
  <c r="C956" i="9"/>
  <c r="B3857" i="9"/>
  <c r="C3682" i="9"/>
  <c r="C1046" i="9"/>
  <c r="B3683" i="9"/>
  <c r="B4118" i="9"/>
  <c r="C4204" i="9"/>
  <c r="C1496" i="9"/>
  <c r="B4031" i="9"/>
  <c r="C2306" i="9"/>
  <c r="C1766" i="9"/>
  <c r="B3509" i="9"/>
  <c r="C3769" i="9"/>
  <c r="C4465" i="9"/>
  <c r="G2305" i="9"/>
  <c r="G4116" i="9"/>
  <c r="F3682" i="9"/>
  <c r="H4115" i="9" a="1"/>
  <c r="G4029" i="9"/>
  <c r="G2396" i="9"/>
  <c r="G1405" i="9"/>
  <c r="F3595" i="9"/>
  <c r="F659" i="9"/>
  <c r="G3159" i="9"/>
  <c r="H4724" i="9" a="1"/>
  <c r="H4202" i="9" a="1"/>
  <c r="F4465" i="9"/>
  <c r="G4203" i="9"/>
  <c r="H522" i="9" a="1"/>
  <c r="H3419" i="9" a="1"/>
  <c r="F4378" i="9"/>
  <c r="H723" i="9" a="1"/>
  <c r="F3247" i="9"/>
  <c r="H3245" i="9" a="1"/>
  <c r="F3160" i="9"/>
  <c r="G4551" i="9"/>
  <c r="G1585" i="9"/>
  <c r="G523" i="9"/>
  <c r="G458" i="9"/>
  <c r="G1675" i="9"/>
  <c r="F4117" i="9"/>
  <c r="F3334" i="9"/>
  <c r="H3071" i="9" a="1"/>
  <c r="F4291" i="9"/>
  <c r="H393" i="9" a="1"/>
  <c r="G1225" i="9"/>
  <c r="G685" i="9"/>
  <c r="F4814" i="9"/>
  <c r="H4376" i="9" a="1"/>
  <c r="F3856" i="9"/>
  <c r="G2035" i="9"/>
  <c r="F4552" i="9"/>
  <c r="G3246" i="9"/>
  <c r="F2414" i="9"/>
  <c r="G4377" i="9"/>
  <c r="F3769" i="9"/>
  <c r="H4550" i="9" a="1"/>
  <c r="G955" i="9"/>
  <c r="G4813" i="9"/>
  <c r="G1945" i="9"/>
  <c r="F3421" i="9"/>
  <c r="H3332" i="9" a="1"/>
  <c r="H2395" i="9" a="1"/>
  <c r="F4204" i="9"/>
  <c r="G3333" i="9"/>
  <c r="G1495" i="9"/>
  <c r="H4289" i="9" a="1"/>
  <c r="G2125" i="9"/>
  <c r="G3507" i="9"/>
  <c r="H3854" i="9" a="1"/>
  <c r="G4638" i="9"/>
  <c r="H3767" i="9" a="1"/>
  <c r="H3680" i="9" a="1"/>
  <c r="H4812" i="9" a="1"/>
  <c r="H594" i="9" a="1"/>
  <c r="F4030" i="9"/>
  <c r="G3768" i="9"/>
  <c r="F595" i="9"/>
  <c r="G775" i="9"/>
  <c r="G595" i="9"/>
  <c r="G1135" i="9"/>
  <c r="H4028" i="9" a="1"/>
  <c r="G3681" i="9"/>
  <c r="G1315" i="9"/>
  <c r="G4464" i="9"/>
  <c r="G3594" i="9"/>
  <c r="G4725" i="9"/>
  <c r="F3508" i="9"/>
  <c r="H457" i="9" a="1"/>
  <c r="H3941" i="9" a="1"/>
  <c r="F3073" i="9"/>
  <c r="H3158" i="9" a="1"/>
  <c r="G2215" i="9"/>
  <c r="F723" i="9"/>
  <c r="G3942" i="9"/>
  <c r="G1045" i="9"/>
  <c r="H4637" i="9" a="1"/>
  <c r="G3855" i="9"/>
  <c r="G1765" i="9"/>
  <c r="G3072" i="9"/>
  <c r="F3943" i="9"/>
  <c r="G3420" i="9"/>
  <c r="G1855" i="9"/>
  <c r="F4639" i="9"/>
  <c r="H659" i="9" a="1"/>
  <c r="G865" i="9"/>
  <c r="G4290" i="9"/>
  <c r="F4726" i="9"/>
  <c r="H3593" i="9" a="1"/>
  <c r="H3506" i="9" a="1"/>
  <c r="H4463" i="9" a="1"/>
  <c r="H3332" i="9" l="1"/>
  <c r="H3506" i="9"/>
  <c r="H4202" i="9"/>
  <c r="H4550" i="9"/>
  <c r="H3158" i="9"/>
  <c r="H594" i="9"/>
  <c r="H4463" i="9"/>
  <c r="H4812" i="9"/>
  <c r="H4289" i="9"/>
  <c r="H4028" i="9"/>
  <c r="H3941" i="9"/>
  <c r="H3680" i="9"/>
  <c r="H522" i="9"/>
  <c r="H3593" i="9"/>
  <c r="H4724" i="9"/>
  <c r="H4637" i="9"/>
  <c r="H457" i="9"/>
  <c r="H3767" i="9"/>
  <c r="H3245" i="9"/>
  <c r="H4115" i="9"/>
  <c r="H3854" i="9"/>
  <c r="H393" i="9"/>
  <c r="H723" i="9"/>
  <c r="H659" i="9"/>
  <c r="H2395" i="9"/>
  <c r="H4376" i="9"/>
  <c r="H3071" i="9"/>
  <c r="H3419" i="9"/>
  <c r="B3510" i="9"/>
  <c r="B2416" i="9"/>
  <c r="B4119" i="9"/>
  <c r="C3074" i="9"/>
  <c r="C3161" i="9"/>
  <c r="C957" i="9"/>
  <c r="B3336" i="9"/>
  <c r="C3248" i="9"/>
  <c r="B4728" i="9"/>
  <c r="C3596" i="9"/>
  <c r="C1857" i="9"/>
  <c r="C4292" i="9"/>
  <c r="C3770" i="9"/>
  <c r="C1677" i="9"/>
  <c r="B4554" i="9"/>
  <c r="C4640" i="9"/>
  <c r="C2307" i="9"/>
  <c r="C3509" i="9"/>
  <c r="C3944" i="9"/>
  <c r="C1497" i="9"/>
  <c r="B4380" i="9"/>
  <c r="C777" i="9"/>
  <c r="C2037" i="9"/>
  <c r="C1767" i="9"/>
  <c r="C4031" i="9"/>
  <c r="B3249" i="9"/>
  <c r="C2397" i="9"/>
  <c r="C597" i="9"/>
  <c r="C687" i="9"/>
  <c r="C4379" i="9"/>
  <c r="C4466" i="9"/>
  <c r="C867" i="9"/>
  <c r="C1947" i="9"/>
  <c r="C2217" i="9"/>
  <c r="B3075" i="9"/>
  <c r="B3162" i="9"/>
  <c r="C4553" i="9"/>
  <c r="B3771" i="9"/>
  <c r="C3335" i="9"/>
  <c r="B3945" i="9"/>
  <c r="B3684" i="9"/>
  <c r="B661" i="9"/>
  <c r="B597" i="9"/>
  <c r="C1227" i="9"/>
  <c r="C4205" i="9"/>
  <c r="C4814" i="9"/>
  <c r="B4206" i="9"/>
  <c r="C3422" i="9"/>
  <c r="C1407" i="9"/>
  <c r="C3857" i="9"/>
  <c r="C1047" i="9"/>
  <c r="B3423" i="9"/>
  <c r="B4641" i="9"/>
  <c r="C4727" i="9"/>
  <c r="B3597" i="9"/>
  <c r="C1587" i="9"/>
  <c r="B4032" i="9"/>
  <c r="B725" i="9"/>
  <c r="C2127" i="9"/>
  <c r="C1137" i="9"/>
  <c r="C3683" i="9"/>
  <c r="B4815" i="9"/>
  <c r="B3858" i="9"/>
  <c r="B4467" i="9"/>
  <c r="B4293" i="9"/>
  <c r="C4118" i="9"/>
  <c r="C1317" i="9"/>
  <c r="F4640" i="9"/>
  <c r="H4377" i="9" a="1"/>
  <c r="G3508" i="9"/>
  <c r="H3333" i="9" a="1"/>
  <c r="H3855" i="9" a="1"/>
  <c r="H3420" i="9" a="1"/>
  <c r="F3944" i="9"/>
  <c r="F724" i="9"/>
  <c r="H3507" i="9" a="1"/>
  <c r="G3595" i="9"/>
  <c r="G4726" i="9"/>
  <c r="G3334" i="9"/>
  <c r="G3073" i="9"/>
  <c r="H4203" i="9" a="1"/>
  <c r="H595" i="9" a="1"/>
  <c r="F3509" i="9"/>
  <c r="H4029" i="9" a="1"/>
  <c r="F4466" i="9"/>
  <c r="G1676" i="9"/>
  <c r="H4464" i="9" a="1"/>
  <c r="F4292" i="9"/>
  <c r="F2415" i="9"/>
  <c r="H3681" i="9" a="1"/>
  <c r="G3247" i="9"/>
  <c r="H4725" i="9" a="1"/>
  <c r="G1496" i="9"/>
  <c r="G4117" i="9"/>
  <c r="H4638" i="9" a="1"/>
  <c r="F660" i="9"/>
  <c r="G3943" i="9"/>
  <c r="G4814" i="9"/>
  <c r="G3769" i="9"/>
  <c r="H660" i="9" a="1"/>
  <c r="G1136" i="9"/>
  <c r="G1046" i="9"/>
  <c r="F3422" i="9"/>
  <c r="G956" i="9"/>
  <c r="F3248" i="9"/>
  <c r="F4379" i="9"/>
  <c r="G4030" i="9"/>
  <c r="H4290" i="9" a="1"/>
  <c r="G3160" i="9"/>
  <c r="G1856" i="9"/>
  <c r="G2126" i="9"/>
  <c r="G2036" i="9"/>
  <c r="G596" i="9"/>
  <c r="F4815" i="9"/>
  <c r="H3246" i="9" a="1"/>
  <c r="H3159" i="9" a="1"/>
  <c r="H3768" i="9" a="1"/>
  <c r="G3421" i="9"/>
  <c r="G1226" i="9"/>
  <c r="G2306" i="9"/>
  <c r="G3856" i="9"/>
  <c r="G776" i="9"/>
  <c r="G1406" i="9"/>
  <c r="G4639" i="9"/>
  <c r="F4118" i="9"/>
  <c r="F3161" i="9"/>
  <c r="H4813" i="9" a="1"/>
  <c r="G4291" i="9"/>
  <c r="F3335" i="9"/>
  <c r="G3682" i="9"/>
  <c r="F3683" i="9"/>
  <c r="H724" i="9" a="1"/>
  <c r="F596" i="9"/>
  <c r="H2396" i="9" a="1"/>
  <c r="F3770" i="9"/>
  <c r="G866" i="9"/>
  <c r="H4116" i="9" a="1"/>
  <c r="H523" i="9" a="1"/>
  <c r="G686" i="9"/>
  <c r="H3942" i="9" a="1"/>
  <c r="G4378" i="9"/>
  <c r="G1946" i="9"/>
  <c r="G1316" i="9"/>
  <c r="G4465" i="9"/>
  <c r="F4727" i="9"/>
  <c r="F3074" i="9"/>
  <c r="F3857" i="9"/>
  <c r="G2397" i="9"/>
  <c r="F3596" i="9"/>
  <c r="G2216" i="9"/>
  <c r="H3594" i="9" a="1"/>
  <c r="F4553" i="9"/>
  <c r="H3072" i="9" a="1"/>
  <c r="F4031" i="9"/>
  <c r="F4205" i="9"/>
  <c r="G1586" i="9"/>
  <c r="G1766" i="9"/>
  <c r="H458" i="9" a="1"/>
  <c r="H4551" i="9" a="1"/>
  <c r="G4204" i="9"/>
  <c r="G4552" i="9"/>
  <c r="H4638" i="9" l="1"/>
  <c r="H458" i="9"/>
  <c r="H595" i="9"/>
  <c r="H4813" i="9"/>
  <c r="H3507" i="9"/>
  <c r="H4725" i="9"/>
  <c r="H3420" i="9"/>
  <c r="H3942" i="9"/>
  <c r="H724" i="9"/>
  <c r="H3594" i="9"/>
  <c r="H3681" i="9"/>
  <c r="H3855" i="9"/>
  <c r="H523" i="9"/>
  <c r="H3768" i="9"/>
  <c r="H3333" i="9"/>
  <c r="H4116" i="9"/>
  <c r="H3159" i="9"/>
  <c r="H4029" i="9"/>
  <c r="H4290" i="9"/>
  <c r="H3072" i="9"/>
  <c r="H660" i="9"/>
  <c r="H3246" i="9"/>
  <c r="H4551" i="9"/>
  <c r="H4203" i="9"/>
  <c r="H4464" i="9"/>
  <c r="H4377" i="9"/>
  <c r="H2396" i="9"/>
  <c r="C3423" i="9"/>
  <c r="C778" i="9"/>
  <c r="B4468" i="9"/>
  <c r="C2398" i="9"/>
  <c r="C1768" i="9"/>
  <c r="C3684" i="9"/>
  <c r="C1048" i="9"/>
  <c r="B3598" i="9"/>
  <c r="C4815" i="9"/>
  <c r="C3945" i="9"/>
  <c r="C2038" i="9"/>
  <c r="C598" i="9"/>
  <c r="C688" i="9"/>
  <c r="B4381" i="9"/>
  <c r="C3771" i="9"/>
  <c r="B4729" i="9"/>
  <c r="C4293" i="9"/>
  <c r="B3772" i="9"/>
  <c r="C4641" i="9"/>
  <c r="C1858" i="9"/>
  <c r="C1588" i="9"/>
  <c r="C4728" i="9"/>
  <c r="C3858" i="9"/>
  <c r="B4816" i="9"/>
  <c r="C3249" i="9"/>
  <c r="C1228" i="9"/>
  <c r="B4120" i="9"/>
  <c r="C1498" i="9"/>
  <c r="B4033" i="9"/>
  <c r="B3250" i="9"/>
  <c r="C958" i="9"/>
  <c r="C4380" i="9"/>
  <c r="C3336" i="9"/>
  <c r="C3075" i="9"/>
  <c r="C3162" i="9"/>
  <c r="B3511" i="9"/>
  <c r="C3510" i="9"/>
  <c r="C1318" i="9"/>
  <c r="B3076" i="9"/>
  <c r="B3163" i="9"/>
  <c r="C2128" i="9"/>
  <c r="C4032" i="9"/>
  <c r="B4642" i="9"/>
  <c r="B4555" i="9"/>
  <c r="B3946" i="9"/>
  <c r="C1678" i="9"/>
  <c r="C4554" i="9"/>
  <c r="B3337" i="9"/>
  <c r="B4207" i="9"/>
  <c r="C1408" i="9"/>
  <c r="C1138" i="9"/>
  <c r="C868" i="9"/>
  <c r="C3597" i="9"/>
  <c r="C1948" i="9"/>
  <c r="B3424" i="9"/>
  <c r="B3685" i="9"/>
  <c r="B726" i="9"/>
  <c r="C2308" i="9"/>
  <c r="B2417" i="9"/>
  <c r="C2218" i="9"/>
  <c r="B662" i="9"/>
  <c r="B598" i="9"/>
  <c r="C4467" i="9"/>
  <c r="C4119" i="9"/>
  <c r="B4294" i="9"/>
  <c r="C4206" i="9"/>
  <c r="B3859" i="9"/>
  <c r="H4117" i="9" a="1"/>
  <c r="H661" i="9" a="1"/>
  <c r="G3770" i="9"/>
  <c r="G2037" i="9"/>
  <c r="H3856" i="9" a="1"/>
  <c r="G1497" i="9"/>
  <c r="G3944" i="9"/>
  <c r="F3684" i="9"/>
  <c r="F725" i="9"/>
  <c r="G3509" i="9"/>
  <c r="G4379" i="9"/>
  <c r="F4728" i="9"/>
  <c r="G1587" i="9"/>
  <c r="G4118" i="9"/>
  <c r="G1137" i="9"/>
  <c r="H725" i="9" a="1"/>
  <c r="G3857" i="9"/>
  <c r="F4467" i="9"/>
  <c r="G2398" i="9"/>
  <c r="G3074" i="9"/>
  <c r="G867" i="9"/>
  <c r="G687" i="9"/>
  <c r="G4031" i="9"/>
  <c r="F3597" i="9"/>
  <c r="H3769" i="9" a="1"/>
  <c r="F4293" i="9"/>
  <c r="H4814" i="9" a="1"/>
  <c r="F4554" i="9"/>
  <c r="F4380" i="9"/>
  <c r="G4205" i="9"/>
  <c r="G777" i="9"/>
  <c r="H4378" i="9" a="1"/>
  <c r="H3943" i="9" a="1"/>
  <c r="H3160" i="9" a="1"/>
  <c r="G1317" i="9"/>
  <c r="H4465" i="9" a="1"/>
  <c r="F4641" i="9"/>
  <c r="G1227" i="9"/>
  <c r="H4726" i="9" a="1"/>
  <c r="F3771" i="9"/>
  <c r="F4119" i="9"/>
  <c r="G1047" i="9"/>
  <c r="H3421" i="9" a="1"/>
  <c r="H596" i="9" a="1"/>
  <c r="G957" i="9"/>
  <c r="F3858" i="9"/>
  <c r="H4030" i="9" a="1"/>
  <c r="G1407" i="9"/>
  <c r="G3683" i="9"/>
  <c r="F4206" i="9"/>
  <c r="G1857" i="9"/>
  <c r="G2307" i="9"/>
  <c r="F3945" i="9"/>
  <c r="G1677" i="9"/>
  <c r="F3336" i="9"/>
  <c r="G2127" i="9"/>
  <c r="G4466" i="9"/>
  <c r="H3334" i="9" a="1"/>
  <c r="G1947" i="9"/>
  <c r="G4815" i="9"/>
  <c r="F3075" i="9"/>
  <c r="H3247" i="9" a="1"/>
  <c r="F4816" i="9"/>
  <c r="H4552" i="9" a="1"/>
  <c r="F597" i="9"/>
  <c r="G4553" i="9"/>
  <c r="G597" i="9"/>
  <c r="H4639" i="9" a="1"/>
  <c r="F3510" i="9"/>
  <c r="G3248" i="9"/>
  <c r="G4727" i="9"/>
  <c r="G2217" i="9"/>
  <c r="G1767" i="9"/>
  <c r="F2416" i="9"/>
  <c r="F661" i="9"/>
  <c r="F3423" i="9"/>
  <c r="G3161" i="9"/>
  <c r="G3596" i="9"/>
  <c r="H4291" i="9" a="1"/>
  <c r="H3682" i="9" a="1"/>
  <c r="H3073" i="9" a="1"/>
  <c r="H3595" i="9" a="1"/>
  <c r="H3508" i="9" a="1"/>
  <c r="H2397" i="9" a="1"/>
  <c r="H4204" i="9" a="1"/>
  <c r="F3249" i="9"/>
  <c r="F4032" i="9"/>
  <c r="G3422" i="9"/>
  <c r="G4640" i="9"/>
  <c r="G4292" i="9"/>
  <c r="G3335" i="9"/>
  <c r="F3162" i="9"/>
  <c r="H3334" i="9" l="1"/>
  <c r="H725" i="9"/>
  <c r="H3508" i="9"/>
  <c r="H4291" i="9"/>
  <c r="H3421" i="9"/>
  <c r="H596" i="9"/>
  <c r="H4465" i="9"/>
  <c r="H3769" i="9"/>
  <c r="H3595" i="9"/>
  <c r="H3247" i="9"/>
  <c r="H3160" i="9"/>
  <c r="H3856" i="9"/>
  <c r="H4639" i="9"/>
  <c r="H4814" i="9"/>
  <c r="H4204" i="9"/>
  <c r="H3073" i="9"/>
  <c r="H4726" i="9"/>
  <c r="H2397" i="9"/>
  <c r="H3682" i="9"/>
  <c r="H3943" i="9"/>
  <c r="H661" i="9"/>
  <c r="H4378" i="9"/>
  <c r="H4117" i="9"/>
  <c r="H4552" i="9"/>
  <c r="H4030" i="9"/>
  <c r="C4120" i="9"/>
  <c r="B4382" i="9"/>
  <c r="B4034" i="9"/>
  <c r="B3599" i="9"/>
  <c r="B4208" i="9"/>
  <c r="B3947" i="9"/>
  <c r="B2418" i="9"/>
  <c r="B3425" i="9"/>
  <c r="C3946" i="9"/>
  <c r="C4729" i="9"/>
  <c r="C3859" i="9"/>
  <c r="B3512" i="9"/>
  <c r="C1229" i="9"/>
  <c r="B4730" i="9"/>
  <c r="B3164" i="9"/>
  <c r="B3077" i="9"/>
  <c r="C3076" i="9"/>
  <c r="C3163" i="9"/>
  <c r="C1319" i="9"/>
  <c r="B3860" i="9"/>
  <c r="C4033" i="9"/>
  <c r="C3772" i="9"/>
  <c r="C869" i="9"/>
  <c r="C2039" i="9"/>
  <c r="B727" i="9"/>
  <c r="C1949" i="9"/>
  <c r="B4817" i="9"/>
  <c r="B4556" i="9"/>
  <c r="C2309" i="9"/>
  <c r="C4207" i="9"/>
  <c r="C959" i="9"/>
  <c r="B4643" i="9"/>
  <c r="B3251" i="9"/>
  <c r="C3250" i="9"/>
  <c r="C4555" i="9"/>
  <c r="C4642" i="9"/>
  <c r="B3338" i="9"/>
  <c r="C4816" i="9"/>
  <c r="B4469" i="9"/>
  <c r="C1409" i="9"/>
  <c r="C3337" i="9"/>
  <c r="C1679" i="9"/>
  <c r="C779" i="9"/>
  <c r="C1859" i="9"/>
  <c r="C3511" i="9"/>
  <c r="C2399" i="9"/>
  <c r="C4294" i="9"/>
  <c r="C1769" i="9"/>
  <c r="C3598" i="9"/>
  <c r="C3424" i="9"/>
  <c r="B4121" i="9"/>
  <c r="C4381" i="9"/>
  <c r="C689" i="9"/>
  <c r="C599" i="9"/>
  <c r="B663" i="9"/>
  <c r="B599" i="9"/>
  <c r="C1499" i="9"/>
  <c r="C4468" i="9"/>
  <c r="C3685" i="9"/>
  <c r="C2129" i="9"/>
  <c r="C1139" i="9"/>
  <c r="B4295" i="9"/>
  <c r="B3686" i="9"/>
  <c r="C2219" i="9"/>
  <c r="C1589" i="9"/>
  <c r="B3773" i="9"/>
  <c r="C1049" i="9"/>
  <c r="G1228" i="9"/>
  <c r="F4381" i="9"/>
  <c r="G1768" i="9"/>
  <c r="H3074" i="9" a="1"/>
  <c r="G3510" i="9"/>
  <c r="G3249" i="9"/>
  <c r="F3685" i="9"/>
  <c r="G1138" i="9"/>
  <c r="G1588" i="9"/>
  <c r="F3772" i="9"/>
  <c r="F3337" i="9"/>
  <c r="G4206" i="9"/>
  <c r="G4293" i="9"/>
  <c r="H4379" i="9" a="1"/>
  <c r="G3684" i="9"/>
  <c r="G4467" i="9"/>
  <c r="G2038" i="9"/>
  <c r="H4727" i="9" a="1"/>
  <c r="H3596" i="9" a="1"/>
  <c r="G688" i="9"/>
  <c r="H3509" i="9" a="1"/>
  <c r="F4207" i="9"/>
  <c r="H3335" i="9" a="1"/>
  <c r="G3597" i="9"/>
  <c r="G1048" i="9"/>
  <c r="H597" i="9" a="1"/>
  <c r="H4553" i="9" a="1"/>
  <c r="F3946" i="9"/>
  <c r="G4554" i="9"/>
  <c r="G4032" i="9"/>
  <c r="G1858" i="9"/>
  <c r="G778" i="9"/>
  <c r="G4816" i="9"/>
  <c r="F3250" i="9"/>
  <c r="H4640" i="9" a="1"/>
  <c r="H3248" i="9" a="1"/>
  <c r="F4033" i="9"/>
  <c r="H3683" i="9" a="1"/>
  <c r="G3423" i="9"/>
  <c r="G4119" i="9"/>
  <c r="H2398" i="9" a="1"/>
  <c r="F3598" i="9"/>
  <c r="G1948" i="9"/>
  <c r="G4641" i="9"/>
  <c r="G598" i="9"/>
  <c r="H726" i="9" a="1"/>
  <c r="F3859" i="9"/>
  <c r="H4292" i="9" a="1"/>
  <c r="F3424" i="9"/>
  <c r="G1678" i="9"/>
  <c r="F4468" i="9"/>
  <c r="F3511" i="9"/>
  <c r="F4294" i="9"/>
  <c r="H3857" i="9" a="1"/>
  <c r="G3162" i="9"/>
  <c r="H3161" i="9" a="1"/>
  <c r="G1408" i="9"/>
  <c r="G4380" i="9"/>
  <c r="H4031" i="9" a="1"/>
  <c r="G2218" i="9"/>
  <c r="F4642" i="9"/>
  <c r="F4729" i="9"/>
  <c r="F3076" i="9"/>
  <c r="H662" i="9" a="1"/>
  <c r="G1498" i="9"/>
  <c r="G3075" i="9"/>
  <c r="G3858" i="9"/>
  <c r="F4120" i="9"/>
  <c r="G4728" i="9"/>
  <c r="F2417" i="9"/>
  <c r="H3770" i="9" a="1"/>
  <c r="G3336" i="9"/>
  <c r="F4555" i="9"/>
  <c r="H4466" i="9" a="1"/>
  <c r="G2308" i="9"/>
  <c r="F662" i="9"/>
  <c r="F4817" i="9"/>
  <c r="G3945" i="9"/>
  <c r="H4205" i="9" a="1"/>
  <c r="F598" i="9"/>
  <c r="G1318" i="9"/>
  <c r="G868" i="9"/>
  <c r="F3163" i="9"/>
  <c r="H3422" i="9" a="1"/>
  <c r="F726" i="9"/>
  <c r="H4118" i="9" a="1"/>
  <c r="G3771" i="9"/>
  <c r="G2399" i="9"/>
  <c r="H4815" i="9" a="1"/>
  <c r="G2128" i="9"/>
  <c r="H3944" i="9" a="1"/>
  <c r="G958" i="9"/>
  <c r="H3770" i="9" l="1"/>
  <c r="H4118" i="9"/>
  <c r="H3161" i="9"/>
  <c r="H4640" i="9"/>
  <c r="H3857" i="9"/>
  <c r="H2398" i="9"/>
  <c r="H4815" i="9"/>
  <c r="H3335" i="9"/>
  <c r="H3596" i="9"/>
  <c r="H4466" i="9"/>
  <c r="H4031" i="9"/>
  <c r="H3683" i="9"/>
  <c r="H3422" i="9"/>
  <c r="H4205" i="9"/>
  <c r="H4379" i="9"/>
  <c r="H4553" i="9"/>
  <c r="H3248" i="9"/>
  <c r="H4727" i="9"/>
  <c r="H3944" i="9"/>
  <c r="H3074" i="9"/>
  <c r="H662" i="9"/>
  <c r="H3509" i="9"/>
  <c r="H4292" i="9"/>
  <c r="H726" i="9"/>
  <c r="H597" i="9"/>
  <c r="C2040" i="9"/>
  <c r="C3077" i="9"/>
  <c r="C3164" i="9"/>
  <c r="B3861" i="9"/>
  <c r="C3425" i="9"/>
  <c r="B3339" i="9"/>
  <c r="C2400" i="9"/>
  <c r="B3600" i="9"/>
  <c r="C1590" i="9"/>
  <c r="C4121" i="9"/>
  <c r="C1860" i="9"/>
  <c r="C1500" i="9"/>
  <c r="B3078" i="9"/>
  <c r="B3165" i="9"/>
  <c r="C2310" i="9"/>
  <c r="B664" i="9"/>
  <c r="B600" i="9"/>
  <c r="B4209" i="9"/>
  <c r="C1050" i="9"/>
  <c r="B4122" i="9"/>
  <c r="C3512" i="9"/>
  <c r="C4295" i="9"/>
  <c r="C960" i="9"/>
  <c r="C1410" i="9"/>
  <c r="B4818" i="9"/>
  <c r="B4035" i="9"/>
  <c r="C3773" i="9"/>
  <c r="C1770" i="9"/>
  <c r="C3251" i="9"/>
  <c r="C4034" i="9"/>
  <c r="B4470" i="9"/>
  <c r="B3774" i="9"/>
  <c r="C3599" i="9"/>
  <c r="B4296" i="9"/>
  <c r="C1140" i="9"/>
  <c r="C3338" i="9"/>
  <c r="C3686" i="9"/>
  <c r="C3860" i="9"/>
  <c r="B3687" i="9"/>
  <c r="B3426" i="9"/>
  <c r="C1950" i="9"/>
  <c r="C690" i="9"/>
  <c r="C600" i="9"/>
  <c r="C780" i="9"/>
  <c r="C1320" i="9"/>
  <c r="B4383" i="9"/>
  <c r="C4556" i="9"/>
  <c r="B3513" i="9"/>
  <c r="C4730" i="9"/>
  <c r="C4208" i="9"/>
  <c r="C1680" i="9"/>
  <c r="C1230" i="9"/>
  <c r="C4469" i="9"/>
  <c r="B4731" i="9"/>
  <c r="B4644" i="9"/>
  <c r="B3948" i="9"/>
  <c r="B2419" i="9"/>
  <c r="C2130" i="9"/>
  <c r="B3252" i="9"/>
  <c r="C3947" i="9"/>
  <c r="C2220" i="9"/>
  <c r="B728" i="9"/>
  <c r="C4382" i="9"/>
  <c r="C870" i="9"/>
  <c r="B4557" i="9"/>
  <c r="C4643" i="9"/>
  <c r="C4817" i="9"/>
  <c r="G3424" i="9"/>
  <c r="F599" i="9"/>
  <c r="G1499" i="9"/>
  <c r="G2129" i="9"/>
  <c r="H3510" i="9" a="1"/>
  <c r="G4033" i="9"/>
  <c r="G959" i="9"/>
  <c r="G2400" i="9"/>
  <c r="F4034" i="9"/>
  <c r="F3512" i="9"/>
  <c r="H4206" i="9" a="1"/>
  <c r="G3946" i="9"/>
  <c r="H4119" i="9" a="1"/>
  <c r="G1319" i="9"/>
  <c r="G1859" i="9"/>
  <c r="F727" i="9"/>
  <c r="G1589" i="9"/>
  <c r="G3598" i="9"/>
  <c r="F4643" i="9"/>
  <c r="H727" i="9" a="1"/>
  <c r="G779" i="9"/>
  <c r="H3162" i="9" a="1"/>
  <c r="H3945" i="9" a="1"/>
  <c r="G3337" i="9"/>
  <c r="F3077" i="9"/>
  <c r="F4730" i="9"/>
  <c r="G3163" i="9"/>
  <c r="F4208" i="9"/>
  <c r="F4382" i="9"/>
  <c r="F4818" i="9"/>
  <c r="G599" i="9"/>
  <c r="G2039" i="9"/>
  <c r="G1679" i="9"/>
  <c r="F2418" i="9"/>
  <c r="H3597" i="9" a="1"/>
  <c r="F3947" i="9"/>
  <c r="H3684" i="9" a="1"/>
  <c r="F4469" i="9"/>
  <c r="G4294" i="9"/>
  <c r="G3250" i="9"/>
  <c r="G1049" i="9"/>
  <c r="F663" i="9"/>
  <c r="G4817" i="9"/>
  <c r="H3249" i="9" a="1"/>
  <c r="H3336" i="9" a="1"/>
  <c r="F3599" i="9"/>
  <c r="H3771" i="9" a="1"/>
  <c r="G1139" i="9"/>
  <c r="H3858" i="9" a="1"/>
  <c r="F3773" i="9"/>
  <c r="F3860" i="9"/>
  <c r="G4207" i="9"/>
  <c r="G4555" i="9"/>
  <c r="H3423" i="9" a="1"/>
  <c r="H598" i="9" a="1"/>
  <c r="F3251" i="9"/>
  <c r="H4032" i="9" a="1"/>
  <c r="G3076" i="9"/>
  <c r="G4729" i="9"/>
  <c r="G4642" i="9"/>
  <c r="H663" i="9" a="1"/>
  <c r="G4120" i="9"/>
  <c r="G869" i="9"/>
  <c r="H3075" i="9" a="1"/>
  <c r="G3859" i="9"/>
  <c r="H4293" i="9" a="1"/>
  <c r="G1409" i="9"/>
  <c r="H4380" i="9" a="1"/>
  <c r="F4295" i="9"/>
  <c r="F4556" i="9"/>
  <c r="H4467" i="9" a="1"/>
  <c r="G1949" i="9"/>
  <c r="G2219" i="9"/>
  <c r="H2399" i="9" a="1"/>
  <c r="G2309" i="9"/>
  <c r="H4728" i="9" a="1"/>
  <c r="G4381" i="9"/>
  <c r="F3164" i="9"/>
  <c r="G3685" i="9"/>
  <c r="G1769" i="9"/>
  <c r="F4121" i="9"/>
  <c r="G3511" i="9"/>
  <c r="G4468" i="9"/>
  <c r="F3686" i="9"/>
  <c r="G3772" i="9"/>
  <c r="G1229" i="9"/>
  <c r="G689" i="9"/>
  <c r="F3338" i="9"/>
  <c r="F3425" i="9"/>
  <c r="H4641" i="9" a="1"/>
  <c r="H4816" i="9" a="1"/>
  <c r="H4554" i="9" a="1"/>
  <c r="H663" i="9" l="1"/>
  <c r="H4206" i="9"/>
  <c r="H4816" i="9"/>
  <c r="H4728" i="9"/>
  <c r="H4554" i="9"/>
  <c r="H3945" i="9"/>
  <c r="H2399" i="9"/>
  <c r="H4032" i="9"/>
  <c r="H3858" i="9"/>
  <c r="H3684" i="9"/>
  <c r="H3597" i="9"/>
  <c r="H4293" i="9"/>
  <c r="H3075" i="9"/>
  <c r="H598" i="9"/>
  <c r="H3249" i="9"/>
  <c r="H4641" i="9"/>
  <c r="H727" i="9"/>
  <c r="H4119" i="9"/>
  <c r="H3510" i="9"/>
  <c r="H4467" i="9"/>
  <c r="H3423" i="9"/>
  <c r="H3162" i="9"/>
  <c r="H4380" i="9"/>
  <c r="H3771" i="9"/>
  <c r="H3336" i="9"/>
  <c r="C1771" i="9"/>
  <c r="C1231" i="9"/>
  <c r="C1141" i="9"/>
  <c r="C2221" i="9"/>
  <c r="C781" i="9"/>
  <c r="C3948" i="9"/>
  <c r="B4384" i="9"/>
  <c r="B4123" i="9"/>
  <c r="C1681" i="9"/>
  <c r="C2311" i="9"/>
  <c r="C4557" i="9"/>
  <c r="C4818" i="9"/>
  <c r="C3600" i="9"/>
  <c r="B4036" i="9"/>
  <c r="C1321" i="9"/>
  <c r="B3601" i="9"/>
  <c r="C1411" i="9"/>
  <c r="C3426" i="9"/>
  <c r="B3862" i="9"/>
  <c r="B729" i="9"/>
  <c r="C1951" i="9"/>
  <c r="C4470" i="9"/>
  <c r="C1861" i="9"/>
  <c r="C1501" i="9"/>
  <c r="B4210" i="9"/>
  <c r="C2401" i="9"/>
  <c r="C3252" i="9"/>
  <c r="B3340" i="9"/>
  <c r="B3775" i="9"/>
  <c r="C3861" i="9"/>
  <c r="C1051" i="9"/>
  <c r="C4209" i="9"/>
  <c r="C3165" i="9"/>
  <c r="C3078" i="9"/>
  <c r="B3253" i="9"/>
  <c r="B3427" i="9"/>
  <c r="B4732" i="9"/>
  <c r="B3079" i="9"/>
  <c r="B3166" i="9"/>
  <c r="B3514" i="9"/>
  <c r="C871" i="9"/>
  <c r="C4296" i="9"/>
  <c r="C4122" i="9"/>
  <c r="C4731" i="9"/>
  <c r="C4644" i="9"/>
  <c r="B4558" i="9"/>
  <c r="C2041" i="9"/>
  <c r="B4819" i="9"/>
  <c r="C601" i="9"/>
  <c r="C691" i="9"/>
  <c r="C4383" i="9"/>
  <c r="C3513" i="9"/>
  <c r="C2131" i="9"/>
  <c r="B4645" i="9"/>
  <c r="B2420" i="9"/>
  <c r="B4297" i="9"/>
  <c r="B4471" i="9"/>
  <c r="C1591" i="9"/>
  <c r="B3949" i="9"/>
  <c r="C961" i="9"/>
  <c r="C4035" i="9"/>
  <c r="C3774" i="9"/>
  <c r="C3687" i="9"/>
  <c r="C3339" i="9"/>
  <c r="B665" i="9"/>
  <c r="B601" i="9"/>
  <c r="B3688" i="9"/>
  <c r="G4469" i="9"/>
  <c r="H4120" i="9" a="1"/>
  <c r="F664" i="9"/>
  <c r="F4644" i="9"/>
  <c r="H3772" i="9" a="1"/>
  <c r="G1410" i="9"/>
  <c r="F728" i="9"/>
  <c r="H4207" i="9" a="1"/>
  <c r="G4034" i="9"/>
  <c r="H4468" i="9" a="1"/>
  <c r="F4819" i="9"/>
  <c r="G4208" i="9"/>
  <c r="G3686" i="9"/>
  <c r="G1140" i="9"/>
  <c r="G3251" i="9"/>
  <c r="F3774" i="9"/>
  <c r="G3425" i="9"/>
  <c r="G1320" i="9"/>
  <c r="G3860" i="9"/>
  <c r="F3513" i="9"/>
  <c r="F3165" i="9"/>
  <c r="G2040" i="9"/>
  <c r="G3338" i="9"/>
  <c r="G3164" i="9"/>
  <c r="G4643" i="9"/>
  <c r="G600" i="9"/>
  <c r="F3426" i="9"/>
  <c r="H4729" i="9" a="1"/>
  <c r="G690" i="9"/>
  <c r="H3685" i="9" a="1"/>
  <c r="G1230" i="9"/>
  <c r="G4818" i="9"/>
  <c r="G780" i="9"/>
  <c r="H3337" i="9" a="1"/>
  <c r="H2400" i="9" a="1"/>
  <c r="H599" i="9" a="1"/>
  <c r="F4209" i="9"/>
  <c r="F4296" i="9"/>
  <c r="G1950" i="9"/>
  <c r="H3946" i="9" a="1"/>
  <c r="H664" i="9" a="1"/>
  <c r="G3077" i="9"/>
  <c r="F4122" i="9"/>
  <c r="G2220" i="9"/>
  <c r="H3598" i="9" a="1"/>
  <c r="H3076" i="9" a="1"/>
  <c r="G3512" i="9"/>
  <c r="H4555" i="9" a="1"/>
  <c r="F3861" i="9"/>
  <c r="H3163" i="9" a="1"/>
  <c r="F4731" i="9"/>
  <c r="F3687" i="9"/>
  <c r="H3250" i="9" a="1"/>
  <c r="G1860" i="9"/>
  <c r="F4470" i="9"/>
  <c r="G2401" i="9"/>
  <c r="H728" i="9" a="1"/>
  <c r="G2130" i="9"/>
  <c r="F600" i="9"/>
  <c r="G1680" i="9"/>
  <c r="F3948" i="9"/>
  <c r="G4556" i="9"/>
  <c r="F4383" i="9"/>
  <c r="G4382" i="9"/>
  <c r="G1050" i="9"/>
  <c r="G3599" i="9"/>
  <c r="F4035" i="9"/>
  <c r="G1590" i="9"/>
  <c r="G1500" i="9"/>
  <c r="H4033" i="9" a="1"/>
  <c r="G3947" i="9"/>
  <c r="H4817" i="9" a="1"/>
  <c r="G3773" i="9"/>
  <c r="F2419" i="9"/>
  <c r="F3339" i="9"/>
  <c r="F4557" i="9"/>
  <c r="G4730" i="9"/>
  <c r="H4642" i="9" a="1"/>
  <c r="H3511" i="9" a="1"/>
  <c r="G1770" i="9"/>
  <c r="F3600" i="9"/>
  <c r="H4381" i="9" a="1"/>
  <c r="H3424" i="9" a="1"/>
  <c r="G960" i="9"/>
  <c r="G870" i="9"/>
  <c r="H3859" i="9" a="1"/>
  <c r="G4121" i="9"/>
  <c r="F3252" i="9"/>
  <c r="G2310" i="9"/>
  <c r="G4295" i="9"/>
  <c r="H4294" i="9" a="1"/>
  <c r="F3078" i="9"/>
  <c r="H599" i="9" l="1"/>
  <c r="H3685" i="9"/>
  <c r="H3511" i="9"/>
  <c r="H4468" i="9"/>
  <c r="H728" i="9"/>
  <c r="H3424" i="9"/>
  <c r="H3337" i="9"/>
  <c r="H4207" i="9"/>
  <c r="H4817" i="9"/>
  <c r="H2400" i="9"/>
  <c r="H4642" i="9"/>
  <c r="H3946" i="9"/>
  <c r="H3859" i="9"/>
  <c r="H4381" i="9"/>
  <c r="H4033" i="9"/>
  <c r="H3250" i="9"/>
  <c r="H4294" i="9"/>
  <c r="H3772" i="9"/>
  <c r="H664" i="9"/>
  <c r="H3163" i="9"/>
  <c r="H4729" i="9"/>
  <c r="H4120" i="9"/>
  <c r="H4555" i="9"/>
  <c r="H3076" i="9"/>
  <c r="H3598" i="9"/>
  <c r="C1682" i="9"/>
  <c r="B3167" i="9"/>
  <c r="B3080" i="9"/>
  <c r="B666" i="9"/>
  <c r="B602" i="9"/>
  <c r="C2222" i="9"/>
  <c r="C602" i="9"/>
  <c r="C692" i="9"/>
  <c r="C4384" i="9"/>
  <c r="C3253" i="9"/>
  <c r="B730" i="9"/>
  <c r="B4820" i="9"/>
  <c r="C3688" i="9"/>
  <c r="C4732" i="9"/>
  <c r="C4297" i="9"/>
  <c r="B3428" i="9"/>
  <c r="C1592" i="9"/>
  <c r="B3689" i="9"/>
  <c r="C1052" i="9"/>
  <c r="B4385" i="9"/>
  <c r="C3601" i="9"/>
  <c r="B3515" i="9"/>
  <c r="B3776" i="9"/>
  <c r="C3775" i="9"/>
  <c r="B4037" i="9"/>
  <c r="C4471" i="9"/>
  <c r="C4210" i="9"/>
  <c r="B3341" i="9"/>
  <c r="C3949" i="9"/>
  <c r="C4558" i="9"/>
  <c r="B3950" i="9"/>
  <c r="C1412" i="9"/>
  <c r="C4645" i="9"/>
  <c r="C1232" i="9"/>
  <c r="C3166" i="9"/>
  <c r="C3079" i="9"/>
  <c r="C3514" i="9"/>
  <c r="B3863" i="9"/>
  <c r="C2042" i="9"/>
  <c r="B4124" i="9"/>
  <c r="C2402" i="9"/>
  <c r="C4036" i="9"/>
  <c r="C1322" i="9"/>
  <c r="C1502" i="9"/>
  <c r="C1862" i="9"/>
  <c r="B4733" i="9"/>
  <c r="B4646" i="9"/>
  <c r="C4123" i="9"/>
  <c r="C872" i="9"/>
  <c r="C782" i="9"/>
  <c r="B4559" i="9"/>
  <c r="B4298" i="9"/>
  <c r="C3862" i="9"/>
  <c r="C2132" i="9"/>
  <c r="B3254" i="9"/>
  <c r="C962" i="9"/>
  <c r="C1772" i="9"/>
  <c r="C3427" i="9"/>
  <c r="B4211" i="9"/>
  <c r="C2312" i="9"/>
  <c r="B2421" i="9"/>
  <c r="C4819" i="9"/>
  <c r="B3602" i="9"/>
  <c r="C1142" i="9"/>
  <c r="C3340" i="9"/>
  <c r="C1952" i="9"/>
  <c r="B4472" i="9"/>
  <c r="G1051" i="9"/>
  <c r="G3600" i="9"/>
  <c r="G1501" i="9"/>
  <c r="G3165" i="9"/>
  <c r="G1591" i="9"/>
  <c r="H4208" i="9" a="1"/>
  <c r="F3166" i="9"/>
  <c r="F3688" i="9"/>
  <c r="G601" i="9"/>
  <c r="G871" i="9"/>
  <c r="G1771" i="9"/>
  <c r="F3949" i="9"/>
  <c r="H4643" i="9" a="1"/>
  <c r="G4122" i="9"/>
  <c r="F4820" i="9"/>
  <c r="G4557" i="9"/>
  <c r="G3861" i="9"/>
  <c r="F3079" i="9"/>
  <c r="F3862" i="9"/>
  <c r="F3514" i="9"/>
  <c r="H4382" i="9" a="1"/>
  <c r="G4383" i="9"/>
  <c r="G3078" i="9"/>
  <c r="H2401" i="9" a="1"/>
  <c r="H3686" i="9" a="1"/>
  <c r="G961" i="9"/>
  <c r="H4818" i="9" a="1"/>
  <c r="F4471" i="9"/>
  <c r="H4469" i="9" a="1"/>
  <c r="G3774" i="9"/>
  <c r="G3339" i="9"/>
  <c r="G3513" i="9"/>
  <c r="G4644" i="9"/>
  <c r="G781" i="9"/>
  <c r="F3427" i="9"/>
  <c r="G1681" i="9"/>
  <c r="G2041" i="9"/>
  <c r="F665" i="9"/>
  <c r="G1321" i="9"/>
  <c r="F2420" i="9"/>
  <c r="G3948" i="9"/>
  <c r="F4384" i="9"/>
  <c r="H4730" i="9" a="1"/>
  <c r="G1411" i="9"/>
  <c r="F4645" i="9"/>
  <c r="H3947" i="9" a="1"/>
  <c r="H3860" i="9" a="1"/>
  <c r="H3338" i="9" a="1"/>
  <c r="F4732" i="9"/>
  <c r="H3425" i="9" a="1"/>
  <c r="H3599" i="9" a="1"/>
  <c r="H4295" i="9" a="1"/>
  <c r="G691" i="9"/>
  <c r="F729" i="9"/>
  <c r="G1231" i="9"/>
  <c r="H665" i="9" a="1"/>
  <c r="H3773" i="9" a="1"/>
  <c r="G4035" i="9"/>
  <c r="F4297" i="9"/>
  <c r="G3252" i="9"/>
  <c r="H600" i="9" a="1"/>
  <c r="G2311" i="9"/>
  <c r="G1951" i="9"/>
  <c r="F3340" i="9"/>
  <c r="G2402" i="9"/>
  <c r="G4296" i="9"/>
  <c r="F601" i="9"/>
  <c r="G2131" i="9"/>
  <c r="H3251" i="9" a="1"/>
  <c r="G4819" i="9"/>
  <c r="F4558" i="9"/>
  <c r="G4209" i="9"/>
  <c r="H3077" i="9" a="1"/>
  <c r="F4210" i="9"/>
  <c r="G3687" i="9"/>
  <c r="G1861" i="9"/>
  <c r="F3601" i="9"/>
  <c r="H729" i="9" a="1"/>
  <c r="F4123" i="9"/>
  <c r="H4556" i="9" a="1"/>
  <c r="G4470" i="9"/>
  <c r="G4731" i="9"/>
  <c r="F3253" i="9"/>
  <c r="G2221" i="9"/>
  <c r="F3775" i="9"/>
  <c r="H4034" i="9" a="1"/>
  <c r="G3426" i="9"/>
  <c r="H3512" i="9" a="1"/>
  <c r="G1141" i="9"/>
  <c r="F4036" i="9"/>
  <c r="H4121" i="9" a="1"/>
  <c r="H3164" i="9" a="1"/>
  <c r="H4818" i="9" l="1"/>
  <c r="H2401" i="9"/>
  <c r="H3077" i="9"/>
  <c r="H3773" i="9"/>
  <c r="H3164" i="9"/>
  <c r="H665" i="9"/>
  <c r="H4469" i="9"/>
  <c r="H600" i="9"/>
  <c r="H4034" i="9"/>
  <c r="H729" i="9"/>
  <c r="H4643" i="9"/>
  <c r="H4208" i="9"/>
  <c r="H3251" i="9"/>
  <c r="H4295" i="9"/>
  <c r="H3947" i="9"/>
  <c r="H3860" i="9"/>
  <c r="H3599" i="9"/>
  <c r="H4121" i="9"/>
  <c r="H3425" i="9"/>
  <c r="H4730" i="9"/>
  <c r="H3686" i="9"/>
  <c r="H4382" i="9"/>
  <c r="H4556" i="9"/>
  <c r="H3338" i="9"/>
  <c r="H3512" i="9"/>
  <c r="C2043" i="9"/>
  <c r="C2223" i="9"/>
  <c r="C3428" i="9"/>
  <c r="B4125" i="9"/>
  <c r="C2403" i="9"/>
  <c r="C3950" i="9"/>
  <c r="C3602" i="9"/>
  <c r="C1503" i="9"/>
  <c r="B3429" i="9"/>
  <c r="C4472" i="9"/>
  <c r="B731" i="9"/>
  <c r="B4560" i="9"/>
  <c r="C3080" i="9"/>
  <c r="C3167" i="9"/>
  <c r="C3863" i="9"/>
  <c r="B4473" i="9"/>
  <c r="B3516" i="9"/>
  <c r="B3081" i="9"/>
  <c r="B3168" i="9"/>
  <c r="B3690" i="9"/>
  <c r="B4299" i="9"/>
  <c r="C1053" i="9"/>
  <c r="B4386" i="9"/>
  <c r="C4211" i="9"/>
  <c r="C1593" i="9"/>
  <c r="B4212" i="9"/>
  <c r="C1143" i="9"/>
  <c r="C783" i="9"/>
  <c r="B3255" i="9"/>
  <c r="B4647" i="9"/>
  <c r="C3254" i="9"/>
  <c r="B4038" i="9"/>
  <c r="C4298" i="9"/>
  <c r="B3864" i="9"/>
  <c r="C4385" i="9"/>
  <c r="C603" i="9"/>
  <c r="C693" i="9"/>
  <c r="B3342" i="9"/>
  <c r="B4734" i="9"/>
  <c r="C1413" i="9"/>
  <c r="C2133" i="9"/>
  <c r="C4646" i="9"/>
  <c r="C4820" i="9"/>
  <c r="C2313" i="9"/>
  <c r="C1323" i="9"/>
  <c r="C4559" i="9"/>
  <c r="B3603" i="9"/>
  <c r="B3777" i="9"/>
  <c r="C1773" i="9"/>
  <c r="B2422" i="9"/>
  <c r="C3515" i="9"/>
  <c r="C873" i="9"/>
  <c r="B4821" i="9"/>
  <c r="C4124" i="9"/>
  <c r="B3951" i="9"/>
  <c r="C4733" i="9"/>
  <c r="C3689" i="9"/>
  <c r="C3776" i="9"/>
  <c r="C3341" i="9"/>
  <c r="C1863" i="9"/>
  <c r="C963" i="9"/>
  <c r="C1953" i="9"/>
  <c r="C4037" i="9"/>
  <c r="C1683" i="9"/>
  <c r="B667" i="9"/>
  <c r="B603" i="9"/>
  <c r="C1233" i="9"/>
  <c r="H2402" i="9" a="1"/>
  <c r="F4472" i="9"/>
  <c r="G4123" i="9"/>
  <c r="F4821" i="9"/>
  <c r="F3689" i="9"/>
  <c r="G2312" i="9"/>
  <c r="G872" i="9"/>
  <c r="F602" i="9"/>
  <c r="G4384" i="9"/>
  <c r="H601" i="9" a="1"/>
  <c r="G692" i="9"/>
  <c r="F3950" i="9"/>
  <c r="G4558" i="9"/>
  <c r="F2421" i="9"/>
  <c r="G3079" i="9"/>
  <c r="G1322" i="9"/>
  <c r="F666" i="9"/>
  <c r="H4731" i="9" a="1"/>
  <c r="F3428" i="9"/>
  <c r="G1052" i="9"/>
  <c r="F3515" i="9"/>
  <c r="G3775" i="9"/>
  <c r="H3165" i="9" a="1"/>
  <c r="F3776" i="9"/>
  <c r="G1862" i="9"/>
  <c r="F4298" i="9"/>
  <c r="H4644" i="9" a="1"/>
  <c r="F3254" i="9"/>
  <c r="G3427" i="9"/>
  <c r="F4385" i="9"/>
  <c r="H3339" i="9" a="1"/>
  <c r="G3340" i="9"/>
  <c r="G1232" i="9"/>
  <c r="F3341" i="9"/>
  <c r="G1772" i="9"/>
  <c r="G962" i="9"/>
  <c r="G1592" i="9"/>
  <c r="F3863" i="9"/>
  <c r="G602" i="9"/>
  <c r="G2403" i="9"/>
  <c r="H3513" i="9" a="1"/>
  <c r="H3426" i="9" a="1"/>
  <c r="G2222" i="9"/>
  <c r="G3166" i="9"/>
  <c r="F4124" i="9"/>
  <c r="H730" i="9" a="1"/>
  <c r="H4470" i="9" a="1"/>
  <c r="H3861" i="9" a="1"/>
  <c r="G3253" i="9"/>
  <c r="H666" i="9" a="1"/>
  <c r="G1952" i="9"/>
  <c r="F4211" i="9"/>
  <c r="H4035" i="9" a="1"/>
  <c r="F4733" i="9"/>
  <c r="G4820" i="9"/>
  <c r="G2132" i="9"/>
  <c r="G4471" i="9"/>
  <c r="G1142" i="9"/>
  <c r="G782" i="9"/>
  <c r="F4646" i="9"/>
  <c r="F4037" i="9"/>
  <c r="G1682" i="9"/>
  <c r="G4732" i="9"/>
  <c r="H4296" i="9" a="1"/>
  <c r="G2042" i="9"/>
  <c r="F3602" i="9"/>
  <c r="G4210" i="9"/>
  <c r="F3167" i="9"/>
  <c r="H4122" i="9" a="1"/>
  <c r="G3601" i="9"/>
  <c r="G3688" i="9"/>
  <c r="G3862" i="9"/>
  <c r="G4036" i="9"/>
  <c r="G3514" i="9"/>
  <c r="G1502" i="9"/>
  <c r="H3774" i="9" a="1"/>
  <c r="H4209" i="9" a="1"/>
  <c r="H3948" i="9" a="1"/>
  <c r="H3252" i="9" a="1"/>
  <c r="H3078" i="9" a="1"/>
  <c r="H4557" i="9" a="1"/>
  <c r="H3600" i="9" a="1"/>
  <c r="H4819" i="9" a="1"/>
  <c r="H4383" i="9" a="1"/>
  <c r="F3080" i="9"/>
  <c r="G4297" i="9"/>
  <c r="H3687" i="9" a="1"/>
  <c r="G1412" i="9"/>
  <c r="G3949" i="9"/>
  <c r="G4645" i="9"/>
  <c r="F4559" i="9"/>
  <c r="F730" i="9"/>
  <c r="H3600" i="9" l="1"/>
  <c r="H3948" i="9"/>
  <c r="H601" i="9"/>
  <c r="H3339" i="9"/>
  <c r="H3513" i="9"/>
  <c r="H4557" i="9"/>
  <c r="H4209" i="9"/>
  <c r="H4122" i="9"/>
  <c r="H4035" i="9"/>
  <c r="H3426" i="9"/>
  <c r="H4383" i="9"/>
  <c r="H3078" i="9"/>
  <c r="H3165" i="9"/>
  <c r="H4731" i="9"/>
  <c r="H3774" i="9"/>
  <c r="H666" i="9"/>
  <c r="H4644" i="9"/>
  <c r="H4819" i="9"/>
  <c r="H3252" i="9"/>
  <c r="H730" i="9"/>
  <c r="H2402" i="9"/>
  <c r="H4296" i="9"/>
  <c r="H3861" i="9"/>
  <c r="H4470" i="9"/>
  <c r="H3687" i="9"/>
  <c r="C1054" i="9"/>
  <c r="C1864" i="9"/>
  <c r="B4387" i="9"/>
  <c r="B3517" i="9"/>
  <c r="C4386" i="9"/>
  <c r="B3778" i="9"/>
  <c r="C4125" i="9"/>
  <c r="C3429" i="9"/>
  <c r="B4039" i="9"/>
  <c r="C3603" i="9"/>
  <c r="B3691" i="9"/>
  <c r="C1504" i="9"/>
  <c r="C4473" i="9"/>
  <c r="C1234" i="9"/>
  <c r="B3256" i="9"/>
  <c r="C3951" i="9"/>
  <c r="C3690" i="9"/>
  <c r="C3516" i="9"/>
  <c r="C2044" i="9"/>
  <c r="C3342" i="9"/>
  <c r="B4474" i="9"/>
  <c r="B3169" i="9"/>
  <c r="B3082" i="9"/>
  <c r="C3864" i="9"/>
  <c r="C4212" i="9"/>
  <c r="B2423" i="9"/>
  <c r="C4647" i="9"/>
  <c r="B3952" i="9"/>
  <c r="C3255" i="9"/>
  <c r="C1324" i="9"/>
  <c r="B4822" i="9"/>
  <c r="C4560" i="9"/>
  <c r="C4038" i="9"/>
  <c r="C2314" i="9"/>
  <c r="B668" i="9"/>
  <c r="B604" i="9"/>
  <c r="C1414" i="9"/>
  <c r="C4734" i="9"/>
  <c r="B4735" i="9"/>
  <c r="B4300" i="9"/>
  <c r="C1144" i="9"/>
  <c r="C3168" i="9"/>
  <c r="C3081" i="9"/>
  <c r="C2134" i="9"/>
  <c r="C3777" i="9"/>
  <c r="B3430" i="9"/>
  <c r="B3604" i="9"/>
  <c r="C1774" i="9"/>
  <c r="C1684" i="9"/>
  <c r="B4648" i="9"/>
  <c r="B4213" i="9"/>
  <c r="C4821" i="9"/>
  <c r="C964" i="9"/>
  <c r="B3865" i="9"/>
  <c r="C2404" i="9"/>
  <c r="C2224" i="9"/>
  <c r="C784" i="9"/>
  <c r="C874" i="9"/>
  <c r="B4561" i="9"/>
  <c r="C1594" i="9"/>
  <c r="B732" i="9"/>
  <c r="B3343" i="9"/>
  <c r="C1954" i="9"/>
  <c r="C604" i="9"/>
  <c r="C694" i="9"/>
  <c r="B4126" i="9"/>
  <c r="C4299" i="9"/>
  <c r="F3168" i="9"/>
  <c r="H3079" i="9" a="1"/>
  <c r="G3341" i="9"/>
  <c r="H731" i="9" a="1"/>
  <c r="G963" i="9"/>
  <c r="H4036" i="9" a="1"/>
  <c r="G3167" i="9"/>
  <c r="G1143" i="9"/>
  <c r="G2223" i="9"/>
  <c r="G1683" i="9"/>
  <c r="F731" i="9"/>
  <c r="G1053" i="9"/>
  <c r="F3777" i="9"/>
  <c r="F3516" i="9"/>
  <c r="G3689" i="9"/>
  <c r="F3081" i="9"/>
  <c r="G3428" i="9"/>
  <c r="F3429" i="9"/>
  <c r="G3863" i="9"/>
  <c r="F4386" i="9"/>
  <c r="G3602" i="9"/>
  <c r="G1953" i="9"/>
  <c r="G3080" i="9"/>
  <c r="H3514" i="9" a="1"/>
  <c r="G603" i="9"/>
  <c r="F4822" i="9"/>
  <c r="G1593" i="9"/>
  <c r="F4038" i="9"/>
  <c r="H4732" i="9" a="1"/>
  <c r="H3775" i="9" a="1"/>
  <c r="F603" i="9"/>
  <c r="F3864" i="9"/>
  <c r="H3601" i="9" a="1"/>
  <c r="G1323" i="9"/>
  <c r="H4471" i="9" a="1"/>
  <c r="G2313" i="9"/>
  <c r="H4297" i="9" a="1"/>
  <c r="H4645" i="9" a="1"/>
  <c r="G2043" i="9"/>
  <c r="G4211" i="9"/>
  <c r="G4385" i="9"/>
  <c r="G4124" i="9"/>
  <c r="H3166" i="9" a="1"/>
  <c r="H3949" i="9" a="1"/>
  <c r="H4558" i="9" a="1"/>
  <c r="F4299" i="9"/>
  <c r="F4647" i="9"/>
  <c r="G1503" i="9"/>
  <c r="G4472" i="9"/>
  <c r="F4212" i="9"/>
  <c r="G4037" i="9"/>
  <c r="G4821" i="9"/>
  <c r="H4384" i="9" a="1"/>
  <c r="G873" i="9"/>
  <c r="H667" i="9" a="1"/>
  <c r="G3950" i="9"/>
  <c r="H3340" i="9" a="1"/>
  <c r="G1773" i="9"/>
  <c r="H602" i="9" a="1"/>
  <c r="H3253" i="9" a="1"/>
  <c r="G693" i="9"/>
  <c r="F4560" i="9"/>
  <c r="F4473" i="9"/>
  <c r="F3951" i="9"/>
  <c r="F3255" i="9"/>
  <c r="H3427" i="9" a="1"/>
  <c r="G4733" i="9"/>
  <c r="G3776" i="9"/>
  <c r="G4646" i="9"/>
  <c r="G1413" i="9"/>
  <c r="G3254" i="9"/>
  <c r="H3688" i="9" a="1"/>
  <c r="F3603" i="9"/>
  <c r="G1863" i="9"/>
  <c r="H4123" i="9" a="1"/>
  <c r="G4298" i="9"/>
  <c r="F667" i="9"/>
  <c r="G783" i="9"/>
  <c r="G3515" i="9"/>
  <c r="F3690" i="9"/>
  <c r="F2422" i="9"/>
  <c r="F4734" i="9"/>
  <c r="H3862" i="9" a="1"/>
  <c r="G2404" i="9"/>
  <c r="H2403" i="9" a="1"/>
  <c r="G2133" i="9"/>
  <c r="G4559" i="9"/>
  <c r="F3342" i="9"/>
  <c r="H4210" i="9" a="1"/>
  <c r="G1233" i="9"/>
  <c r="F4125" i="9"/>
  <c r="H4820" i="9" a="1"/>
  <c r="H3775" i="9" l="1"/>
  <c r="H3862" i="9"/>
  <c r="H3427" i="9"/>
  <c r="H4820" i="9"/>
  <c r="H3253" i="9"/>
  <c r="H3688" i="9"/>
  <c r="H602" i="9"/>
  <c r="H4558" i="9"/>
  <c r="H4297" i="9"/>
  <c r="H4645" i="9"/>
  <c r="H3601" i="9"/>
  <c r="H4732" i="9"/>
  <c r="H3514" i="9"/>
  <c r="H3340" i="9"/>
  <c r="H4471" i="9"/>
  <c r="H4210" i="9"/>
  <c r="H2403" i="9"/>
  <c r="H4036" i="9"/>
  <c r="H3949" i="9"/>
  <c r="H667" i="9"/>
  <c r="H731" i="9"/>
  <c r="H4123" i="9"/>
  <c r="H4384" i="9"/>
  <c r="H3079" i="9"/>
  <c r="H3166" i="9"/>
  <c r="C2405" i="9"/>
  <c r="B3953" i="9"/>
  <c r="C4126" i="9"/>
  <c r="C3343" i="9"/>
  <c r="C4300" i="9"/>
  <c r="C875" i="9"/>
  <c r="C1505" i="9"/>
  <c r="C1055" i="9"/>
  <c r="C4648" i="9"/>
  <c r="B4040" i="9"/>
  <c r="C3952" i="9"/>
  <c r="C605" i="9"/>
  <c r="C695" i="9"/>
  <c r="B4388" i="9"/>
  <c r="C2135" i="9"/>
  <c r="C1595" i="9"/>
  <c r="C2045" i="9"/>
  <c r="B4649" i="9"/>
  <c r="C3169" i="9"/>
  <c r="C3082" i="9"/>
  <c r="B4823" i="9"/>
  <c r="C1415" i="9"/>
  <c r="B3257" i="9"/>
  <c r="C3604" i="9"/>
  <c r="B3344" i="9"/>
  <c r="B3779" i="9"/>
  <c r="C4213" i="9"/>
  <c r="B4475" i="9"/>
  <c r="B2424" i="9"/>
  <c r="B4562" i="9"/>
  <c r="C3691" i="9"/>
  <c r="C3778" i="9"/>
  <c r="C1325" i="9"/>
  <c r="B3866" i="9"/>
  <c r="C1955" i="9"/>
  <c r="C3256" i="9"/>
  <c r="B4736" i="9"/>
  <c r="C4387" i="9"/>
  <c r="B797" i="9"/>
  <c r="C1235" i="9"/>
  <c r="B4127" i="9"/>
  <c r="B3605" i="9"/>
  <c r="B3692" i="9"/>
  <c r="B4301" i="9"/>
  <c r="C4822" i="9"/>
  <c r="B3431" i="9"/>
  <c r="B4214" i="9"/>
  <c r="C965" i="9"/>
  <c r="B3518" i="9"/>
  <c r="C1775" i="9"/>
  <c r="C3430" i="9"/>
  <c r="C4561" i="9"/>
  <c r="C4474" i="9"/>
  <c r="C1145" i="9"/>
  <c r="C785" i="9"/>
  <c r="C3865" i="9"/>
  <c r="B669" i="9"/>
  <c r="B605" i="9"/>
  <c r="B733" i="9"/>
  <c r="B3083" i="9"/>
  <c r="B3170" i="9"/>
  <c r="C4039" i="9"/>
  <c r="C3517" i="9"/>
  <c r="C1685" i="9"/>
  <c r="C2315" i="9"/>
  <c r="C1865" i="9"/>
  <c r="C2225" i="9"/>
  <c r="C4735" i="9"/>
  <c r="G1414" i="9"/>
  <c r="H4124" i="9" a="1"/>
  <c r="G4386" i="9"/>
  <c r="F3952" i="9"/>
  <c r="F4387" i="9"/>
  <c r="F3517" i="9"/>
  <c r="G2044" i="9"/>
  <c r="G2134" i="9"/>
  <c r="G3081" i="9"/>
  <c r="G1324" i="9"/>
  <c r="H3602" i="9" a="1"/>
  <c r="F4213" i="9"/>
  <c r="F3343" i="9"/>
  <c r="G3516" i="9"/>
  <c r="H3080" i="9" a="1"/>
  <c r="G4822" i="9"/>
  <c r="F3778" i="9"/>
  <c r="G3864" i="9"/>
  <c r="H4037" i="9" a="1"/>
  <c r="G4560" i="9"/>
  <c r="F4648" i="9"/>
  <c r="F4474" i="9"/>
  <c r="G4125" i="9"/>
  <c r="F3256" i="9"/>
  <c r="G1864" i="9"/>
  <c r="F604" i="9"/>
  <c r="G3429" i="9"/>
  <c r="H732" i="9" a="1"/>
  <c r="G2314" i="9"/>
  <c r="F4735" i="9"/>
  <c r="F4039" i="9"/>
  <c r="G1144" i="9"/>
  <c r="H2404" i="9" a="1"/>
  <c r="H4211" i="9" a="1"/>
  <c r="H3428" i="9" a="1"/>
  <c r="G1594" i="9"/>
  <c r="G4473" i="9"/>
  <c r="G3951" i="9"/>
  <c r="H4733" i="9" a="1"/>
  <c r="G1684" i="9"/>
  <c r="H3689" i="9" a="1"/>
  <c r="H3950" i="9" a="1"/>
  <c r="H4385" i="9" a="1"/>
  <c r="F3604" i="9"/>
  <c r="G874" i="9"/>
  <c r="G4734" i="9"/>
  <c r="F4126" i="9"/>
  <c r="H3254" i="9" a="1"/>
  <c r="H4821" i="9" a="1"/>
  <c r="H3776" i="9" a="1"/>
  <c r="G1054" i="9"/>
  <c r="G2405" i="9"/>
  <c r="H668" i="9" a="1"/>
  <c r="G4212" i="9"/>
  <c r="F3865" i="9"/>
  <c r="H4646" i="9" a="1"/>
  <c r="G3690" i="9"/>
  <c r="G3603" i="9"/>
  <c r="H4472" i="9" a="1"/>
  <c r="F3691" i="9"/>
  <c r="G964" i="9"/>
  <c r="G4299" i="9"/>
  <c r="H3515" i="9" a="1"/>
  <c r="G4038" i="9"/>
  <c r="G4647" i="9"/>
  <c r="G3255" i="9"/>
  <c r="F668" i="9"/>
  <c r="G1234" i="9"/>
  <c r="H603" i="9" a="1"/>
  <c r="H3167" i="9" a="1"/>
  <c r="H3341" i="9" a="1"/>
  <c r="H4298" i="9" a="1"/>
  <c r="G3342" i="9"/>
  <c r="G3777" i="9"/>
  <c r="F4561" i="9"/>
  <c r="F2423" i="9"/>
  <c r="H4559" i="9" a="1"/>
  <c r="G784" i="9"/>
  <c r="G694" i="9"/>
  <c r="G604" i="9"/>
  <c r="H3863" i="9" a="1"/>
  <c r="F4823" i="9"/>
  <c r="G2224" i="9"/>
  <c r="F3169" i="9"/>
  <c r="G1504" i="9"/>
  <c r="F4300" i="9"/>
  <c r="F3430" i="9"/>
  <c r="F732" i="9"/>
  <c r="G3168" i="9"/>
  <c r="F3082" i="9"/>
  <c r="G1774" i="9"/>
  <c r="G1954" i="9"/>
  <c r="H3776" i="9" l="1"/>
  <c r="H4472" i="9"/>
  <c r="H4646" i="9"/>
  <c r="H668" i="9"/>
  <c r="H732" i="9"/>
  <c r="H4821" i="9"/>
  <c r="H4298" i="9"/>
  <c r="H4385" i="9"/>
  <c r="H4211" i="9"/>
  <c r="H3341" i="9"/>
  <c r="H3950" i="9"/>
  <c r="H3515" i="9"/>
  <c r="H3602" i="9"/>
  <c r="H3863" i="9"/>
  <c r="H3254" i="9"/>
  <c r="H3167" i="9"/>
  <c r="H3689" i="9"/>
  <c r="H4559" i="9"/>
  <c r="H603" i="9"/>
  <c r="H4733" i="9"/>
  <c r="H4037" i="9"/>
  <c r="H3080" i="9"/>
  <c r="H4124" i="9"/>
  <c r="H3428" i="9"/>
  <c r="H2404" i="9"/>
  <c r="B798" i="9"/>
  <c r="C3605" i="9"/>
  <c r="C2046" i="9"/>
  <c r="C1866" i="9"/>
  <c r="C4475" i="9"/>
  <c r="C4736" i="9"/>
  <c r="C2136" i="9"/>
  <c r="C606" i="9"/>
  <c r="C696" i="9"/>
  <c r="C1146" i="9"/>
  <c r="C2406" i="9"/>
  <c r="C1326" i="9"/>
  <c r="B4824" i="9"/>
  <c r="C1416" i="9"/>
  <c r="B2425" i="9"/>
  <c r="C3431" i="9"/>
  <c r="C4823" i="9"/>
  <c r="C1776" i="9"/>
  <c r="B4302" i="9"/>
  <c r="C3866" i="9"/>
  <c r="B4563" i="9"/>
  <c r="C3692" i="9"/>
  <c r="C1596" i="9"/>
  <c r="C4214" i="9"/>
  <c r="C876" i="9"/>
  <c r="B3780" i="9"/>
  <c r="C3779" i="9"/>
  <c r="C3257" i="9"/>
  <c r="C2226" i="9"/>
  <c r="B4041" i="9"/>
  <c r="C2316" i="9"/>
  <c r="C4301" i="9"/>
  <c r="B3345" i="9"/>
  <c r="B4737" i="9"/>
  <c r="B4476" i="9"/>
  <c r="B4128" i="9"/>
  <c r="C966" i="9"/>
  <c r="C3518" i="9"/>
  <c r="C1236" i="9"/>
  <c r="C4388" i="9"/>
  <c r="B670" i="9"/>
  <c r="B606" i="9"/>
  <c r="B3693" i="9"/>
  <c r="C4127" i="9"/>
  <c r="B3606" i="9"/>
  <c r="B4650" i="9"/>
  <c r="C1506" i="9"/>
  <c r="C786" i="9"/>
  <c r="B734" i="9"/>
  <c r="B3867" i="9"/>
  <c r="B3519" i="9"/>
  <c r="C1956" i="9"/>
  <c r="B3954" i="9"/>
  <c r="B3258" i="9"/>
  <c r="C4562" i="9"/>
  <c r="B4215" i="9"/>
  <c r="B3432" i="9"/>
  <c r="B3084" i="9"/>
  <c r="B3171" i="9"/>
  <c r="C3953" i="9"/>
  <c r="C4649" i="9"/>
  <c r="C1056" i="9"/>
  <c r="B4389" i="9"/>
  <c r="C3344" i="9"/>
  <c r="C3083" i="9"/>
  <c r="C3170" i="9"/>
  <c r="C1686" i="9"/>
  <c r="C4040" i="9"/>
  <c r="G1055" i="9"/>
  <c r="G1595" i="9"/>
  <c r="H2405" i="9" a="1"/>
  <c r="G3865" i="9"/>
  <c r="G3778" i="9"/>
  <c r="G4300" i="9"/>
  <c r="H669" i="9" a="1"/>
  <c r="G4823" i="9"/>
  <c r="H4822" i="9" a="1"/>
  <c r="H3951" i="9" a="1"/>
  <c r="F3866" i="9"/>
  <c r="F3518" i="9"/>
  <c r="H797" i="9" a="1"/>
  <c r="F797" i="9"/>
  <c r="G1955" i="9"/>
  <c r="G1325" i="9"/>
  <c r="H4560" i="9" a="1"/>
  <c r="H4212" i="9" a="1"/>
  <c r="H3168" i="9" a="1"/>
  <c r="G2225" i="9"/>
  <c r="H4473" i="9" a="1"/>
  <c r="G3952" i="9"/>
  <c r="G4648" i="9"/>
  <c r="G1685" i="9"/>
  <c r="G3517" i="9"/>
  <c r="G2315" i="9"/>
  <c r="F3257" i="9"/>
  <c r="H4386" i="9" a="1"/>
  <c r="F3953" i="9"/>
  <c r="G2406" i="9"/>
  <c r="G3691" i="9"/>
  <c r="G1865" i="9"/>
  <c r="G695" i="9"/>
  <c r="H3690" i="9" a="1"/>
  <c r="F4649" i="9"/>
  <c r="G1505" i="9"/>
  <c r="F4388" i="9"/>
  <c r="F4824" i="9"/>
  <c r="G4126" i="9"/>
  <c r="H3603" i="9" a="1"/>
  <c r="H733" i="9" a="1"/>
  <c r="F4736" i="9"/>
  <c r="G3604" i="9"/>
  <c r="F2424" i="9"/>
  <c r="H3864" i="9" a="1"/>
  <c r="F3779" i="9"/>
  <c r="F3605" i="9"/>
  <c r="G3256" i="9"/>
  <c r="F3344" i="9"/>
  <c r="G2135" i="9"/>
  <c r="H3429" i="9" a="1"/>
  <c r="G1775" i="9"/>
  <c r="G4735" i="9"/>
  <c r="F3692" i="9"/>
  <c r="G1145" i="9"/>
  <c r="G3343" i="9"/>
  <c r="H3777" i="9" a="1"/>
  <c r="F4040" i="9"/>
  <c r="H4299" i="9" a="1"/>
  <c r="F3170" i="9"/>
  <c r="G4474" i="9"/>
  <c r="F733" i="9"/>
  <c r="G1415" i="9"/>
  <c r="G4561" i="9"/>
  <c r="H3255" i="9" a="1"/>
  <c r="F605" i="9"/>
  <c r="F4475" i="9"/>
  <c r="G3430" i="9"/>
  <c r="F3431" i="9"/>
  <c r="G4213" i="9"/>
  <c r="H4038" i="9" a="1"/>
  <c r="F3083" i="9"/>
  <c r="F4301" i="9"/>
  <c r="G4039" i="9"/>
  <c r="G2045" i="9"/>
  <c r="G3082" i="9"/>
  <c r="G1235" i="9"/>
  <c r="H3081" i="9" a="1"/>
  <c r="G785" i="9"/>
  <c r="F4562" i="9"/>
  <c r="H4647" i="9" a="1"/>
  <c r="F669" i="9"/>
  <c r="H3342" i="9" a="1"/>
  <c r="H4125" i="9" a="1"/>
  <c r="G965" i="9"/>
  <c r="F4214" i="9"/>
  <c r="G605" i="9"/>
  <c r="F4127" i="9"/>
  <c r="H604" i="9" a="1"/>
  <c r="H4734" i="9" a="1"/>
  <c r="G3169" i="9"/>
  <c r="H3516" i="9" a="1"/>
  <c r="G875" i="9"/>
  <c r="G4387" i="9"/>
  <c r="H4647" i="9" l="1"/>
  <c r="H4386" i="9"/>
  <c r="H4734" i="9"/>
  <c r="H797" i="9"/>
  <c r="H3951" i="9"/>
  <c r="H669" i="9"/>
  <c r="H3516" i="9"/>
  <c r="H604" i="9"/>
  <c r="H4125" i="9"/>
  <c r="H3081" i="9"/>
  <c r="H733" i="9"/>
  <c r="H3690" i="9"/>
  <c r="H4473" i="9"/>
  <c r="H3168" i="9"/>
  <c r="H3255" i="9"/>
  <c r="H3429" i="9"/>
  <c r="H3603" i="9"/>
  <c r="H3777" i="9"/>
  <c r="H4822" i="9"/>
  <c r="H3342" i="9"/>
  <c r="H4212" i="9"/>
  <c r="H2405" i="9"/>
  <c r="H4560" i="9"/>
  <c r="H4038" i="9"/>
  <c r="H4299" i="9"/>
  <c r="H3864" i="9"/>
  <c r="C3432" i="9"/>
  <c r="B4303" i="9"/>
  <c r="C3345" i="9"/>
  <c r="C3519" i="9"/>
  <c r="C4041" i="9"/>
  <c r="C4650" i="9"/>
  <c r="C877" i="9"/>
  <c r="C1327" i="9"/>
  <c r="B2426" i="9"/>
  <c r="C4128" i="9"/>
  <c r="B3259" i="9"/>
  <c r="B4564" i="9"/>
  <c r="C2407" i="9"/>
  <c r="C3867" i="9"/>
  <c r="B4390" i="9"/>
  <c r="C1777" i="9"/>
  <c r="B3172" i="9"/>
  <c r="B3085" i="9"/>
  <c r="B3346" i="9"/>
  <c r="B3955" i="9"/>
  <c r="B671" i="9"/>
  <c r="B607" i="9"/>
  <c r="B4825" i="9"/>
  <c r="B4129" i="9"/>
  <c r="C1867" i="9"/>
  <c r="C1507" i="9"/>
  <c r="C1237" i="9"/>
  <c r="C787" i="9"/>
  <c r="C4563" i="9"/>
  <c r="B4042" i="9"/>
  <c r="C967" i="9"/>
  <c r="C697" i="9"/>
  <c r="C607" i="9"/>
  <c r="C2317" i="9"/>
  <c r="C3258" i="9"/>
  <c r="B799" i="9"/>
  <c r="C1057" i="9"/>
  <c r="C1957" i="9"/>
  <c r="C1147" i="9"/>
  <c r="B4738" i="9"/>
  <c r="B4651" i="9"/>
  <c r="C4737" i="9"/>
  <c r="B4216" i="9"/>
  <c r="C4302" i="9"/>
  <c r="C3084" i="9"/>
  <c r="C3171" i="9"/>
  <c r="C1417" i="9"/>
  <c r="C4215" i="9"/>
  <c r="C1687" i="9"/>
  <c r="B3433" i="9"/>
  <c r="C2047" i="9"/>
  <c r="B3520" i="9"/>
  <c r="B735" i="9"/>
  <c r="B3694" i="9"/>
  <c r="C4476" i="9"/>
  <c r="C4389" i="9"/>
  <c r="C3954" i="9"/>
  <c r="B3607" i="9"/>
  <c r="C2227" i="9"/>
  <c r="C2137" i="9"/>
  <c r="B4477" i="9"/>
  <c r="C1597" i="9"/>
  <c r="B3781" i="9"/>
  <c r="C3606" i="9"/>
  <c r="B3868" i="9"/>
  <c r="C3780" i="9"/>
  <c r="C4824" i="9"/>
  <c r="C3693" i="9"/>
  <c r="G4562" i="9"/>
  <c r="F4215" i="9"/>
  <c r="F3432" i="9"/>
  <c r="G696" i="9"/>
  <c r="H670" i="9" a="1"/>
  <c r="H3691" i="9" a="1"/>
  <c r="G1236" i="9"/>
  <c r="G3344" i="9"/>
  <c r="G2316" i="9"/>
  <c r="F3519" i="9"/>
  <c r="F4128" i="9"/>
  <c r="F4650" i="9"/>
  <c r="G3779" i="9"/>
  <c r="G1146" i="9"/>
  <c r="H3517" i="9" a="1"/>
  <c r="G3605" i="9"/>
  <c r="H3343" i="9" a="1"/>
  <c r="F798" i="9"/>
  <c r="F4476" i="9"/>
  <c r="F3084" i="9"/>
  <c r="G1506" i="9"/>
  <c r="G606" i="9"/>
  <c r="G3431" i="9"/>
  <c r="G2407" i="9"/>
  <c r="G4824" i="9"/>
  <c r="H3256" i="9" a="1"/>
  <c r="H4039" i="9" a="1"/>
  <c r="G1866" i="9"/>
  <c r="F2425" i="9"/>
  <c r="F606" i="9"/>
  <c r="F3171" i="9"/>
  <c r="F4302" i="9"/>
  <c r="F4737" i="9"/>
  <c r="G1416" i="9"/>
  <c r="G2226" i="9"/>
  <c r="G876" i="9"/>
  <c r="G2046" i="9"/>
  <c r="G1776" i="9"/>
  <c r="G1326" i="9"/>
  <c r="G4388" i="9"/>
  <c r="G1596" i="9"/>
  <c r="H4387" i="9" a="1"/>
  <c r="G4736" i="9"/>
  <c r="F3693" i="9"/>
  <c r="F3780" i="9"/>
  <c r="H2406" i="9" a="1"/>
  <c r="F670" i="9"/>
  <c r="H3952" i="9" a="1"/>
  <c r="H3604" i="9" a="1"/>
  <c r="H4561" i="9" a="1"/>
  <c r="G4649" i="9"/>
  <c r="G4040" i="9"/>
  <c r="G4214" i="9"/>
  <c r="H3169" i="9" a="1"/>
  <c r="F4825" i="9"/>
  <c r="H4474" i="9" a="1"/>
  <c r="F3258" i="9"/>
  <c r="G3866" i="9"/>
  <c r="H798" i="9" a="1"/>
  <c r="G3953" i="9"/>
  <c r="G1056" i="9"/>
  <c r="G2136" i="9"/>
  <c r="G966" i="9"/>
  <c r="G1686" i="9"/>
  <c r="F3954" i="9"/>
  <c r="G3083" i="9"/>
  <c r="F4563" i="9"/>
  <c r="G3170" i="9"/>
  <c r="H4213" i="9" a="1"/>
  <c r="H605" i="9" a="1"/>
  <c r="H4823" i="9" a="1"/>
  <c r="G3257" i="9"/>
  <c r="F3345" i="9"/>
  <c r="H734" i="9" a="1"/>
  <c r="G4475" i="9"/>
  <c r="H3430" i="9" a="1"/>
  <c r="H4300" i="9" a="1"/>
  <c r="G1956" i="9"/>
  <c r="G786" i="9"/>
  <c r="H3865" i="9" a="1"/>
  <c r="G4301" i="9"/>
  <c r="H4735" i="9" a="1"/>
  <c r="H3082" i="9" a="1"/>
  <c r="F3606" i="9"/>
  <c r="F4041" i="9"/>
  <c r="G3518" i="9"/>
  <c r="F734" i="9"/>
  <c r="H3778" i="9" a="1"/>
  <c r="G3692" i="9"/>
  <c r="G4127" i="9"/>
  <c r="F3867" i="9"/>
  <c r="H4648" i="9" a="1"/>
  <c r="F4389" i="9"/>
  <c r="H4126" i="9" a="1"/>
  <c r="H4039" i="9" l="1"/>
  <c r="H4126" i="9"/>
  <c r="H4648" i="9"/>
  <c r="H3169" i="9"/>
  <c r="H4561" i="9"/>
  <c r="H4387" i="9"/>
  <c r="H3082" i="9"/>
  <c r="H4300" i="9"/>
  <c r="H3604" i="9"/>
  <c r="H798" i="9"/>
  <c r="H3430" i="9"/>
  <c r="H3952" i="9"/>
  <c r="H3691" i="9"/>
  <c r="H4735" i="9"/>
  <c r="H3256" i="9"/>
  <c r="H3778" i="9"/>
  <c r="H3343" i="9"/>
  <c r="H670" i="9"/>
  <c r="H734" i="9"/>
  <c r="H2406" i="9"/>
  <c r="H4213" i="9"/>
  <c r="H3517" i="9"/>
  <c r="H3865" i="9"/>
  <c r="H4823" i="9"/>
  <c r="H4474" i="9"/>
  <c r="H605" i="9"/>
  <c r="B3695" i="9"/>
  <c r="C3259" i="9"/>
  <c r="B3956" i="9"/>
  <c r="C4042" i="9"/>
  <c r="B4565" i="9"/>
  <c r="C4651" i="9"/>
  <c r="B4652" i="9"/>
  <c r="C4477" i="9"/>
  <c r="B4478" i="9"/>
  <c r="C3433" i="9"/>
  <c r="C3781" i="9"/>
  <c r="C2228" i="9"/>
  <c r="C878" i="9"/>
  <c r="B4217" i="9"/>
  <c r="B3347" i="9"/>
  <c r="C968" i="9"/>
  <c r="B3608" i="9"/>
  <c r="C4738" i="9"/>
  <c r="C1508" i="9"/>
  <c r="C1598" i="9"/>
  <c r="B672" i="9"/>
  <c r="B608" i="9"/>
  <c r="B2427" i="9"/>
  <c r="C3520" i="9"/>
  <c r="C1688" i="9"/>
  <c r="B3782" i="9"/>
  <c r="C4825" i="9"/>
  <c r="C2048" i="9"/>
  <c r="C2408" i="9"/>
  <c r="B4130" i="9"/>
  <c r="B736" i="9"/>
  <c r="B3260" i="9"/>
  <c r="C4129" i="9"/>
  <c r="C3607" i="9"/>
  <c r="C3085" i="9"/>
  <c r="C3172" i="9"/>
  <c r="B800" i="9"/>
  <c r="C1418" i="9"/>
  <c r="B4739" i="9"/>
  <c r="C1058" i="9"/>
  <c r="C3868" i="9"/>
  <c r="B3521" i="9"/>
  <c r="C1148" i="9"/>
  <c r="C698" i="9"/>
  <c r="C608" i="9"/>
  <c r="C1958" i="9"/>
  <c r="C1868" i="9"/>
  <c r="C1778" i="9"/>
  <c r="C4390" i="9"/>
  <c r="B4043" i="9"/>
  <c r="C3694" i="9"/>
  <c r="C4303" i="9"/>
  <c r="B4826" i="9"/>
  <c r="C788" i="9"/>
  <c r="B3434" i="9"/>
  <c r="C3955" i="9"/>
  <c r="B3869" i="9"/>
  <c r="C2318" i="9"/>
  <c r="C4564" i="9"/>
  <c r="C2138" i="9"/>
  <c r="B4304" i="9"/>
  <c r="C1238" i="9"/>
  <c r="C3346" i="9"/>
  <c r="C1328" i="9"/>
  <c r="B3086" i="9"/>
  <c r="B3173" i="9"/>
  <c r="C4216" i="9"/>
  <c r="B4391" i="9"/>
  <c r="H4388" i="9" a="1"/>
  <c r="G697" i="9"/>
  <c r="F4651" i="9"/>
  <c r="G967" i="9"/>
  <c r="F799" i="9"/>
  <c r="F4826" i="9"/>
  <c r="H4736" i="9" a="1"/>
  <c r="F607" i="9"/>
  <c r="F4129" i="9"/>
  <c r="F3085" i="9"/>
  <c r="H4301" i="9" a="1"/>
  <c r="F735" i="9"/>
  <c r="G2227" i="9"/>
  <c r="G1777" i="9"/>
  <c r="G2047" i="9"/>
  <c r="H799" i="9" a="1"/>
  <c r="H4214" i="9" a="1"/>
  <c r="F4477" i="9"/>
  <c r="F3694" i="9"/>
  <c r="G4650" i="9"/>
  <c r="H3779" i="9" a="1"/>
  <c r="F2426" i="9"/>
  <c r="F4042" i="9"/>
  <c r="F3868" i="9"/>
  <c r="H3692" i="9" a="1"/>
  <c r="G3693" i="9"/>
  <c r="G4128" i="9"/>
  <c r="G3084" i="9"/>
  <c r="F4216" i="9"/>
  <c r="H3953" i="9" a="1"/>
  <c r="F3607" i="9"/>
  <c r="G787" i="9"/>
  <c r="F4738" i="9"/>
  <c r="G4737" i="9"/>
  <c r="H4127" i="9" a="1"/>
  <c r="G1057" i="9"/>
  <c r="F3781" i="9"/>
  <c r="G1417" i="9"/>
  <c r="F3346" i="9"/>
  <c r="H4562" i="9" a="1"/>
  <c r="H3431" i="9" a="1"/>
  <c r="G1597" i="9"/>
  <c r="H4649" i="9" a="1"/>
  <c r="H4040" i="9" a="1"/>
  <c r="F3520" i="9"/>
  <c r="G3519" i="9"/>
  <c r="G4825" i="9"/>
  <c r="H3170" i="9" a="1"/>
  <c r="G4389" i="9"/>
  <c r="G3258" i="9"/>
  <c r="H3866" i="9" a="1"/>
  <c r="G2317" i="9"/>
  <c r="H4824" i="9" a="1"/>
  <c r="H3257" i="9" a="1"/>
  <c r="G1327" i="9"/>
  <c r="H671" i="9" a="1"/>
  <c r="G1507" i="9"/>
  <c r="H3605" i="9" a="1"/>
  <c r="G3867" i="9"/>
  <c r="G2408" i="9"/>
  <c r="H606" i="9" a="1"/>
  <c r="G3345" i="9"/>
  <c r="G3606" i="9"/>
  <c r="H3083" i="9" a="1"/>
  <c r="G1687" i="9"/>
  <c r="G2137" i="9"/>
  <c r="G607" i="9"/>
  <c r="G4302" i="9"/>
  <c r="G1957" i="9"/>
  <c r="G4476" i="9"/>
  <c r="H2407" i="9" a="1"/>
  <c r="F671" i="9"/>
  <c r="F4564" i="9"/>
  <c r="F3172" i="9"/>
  <c r="H735" i="9" a="1"/>
  <c r="G3954" i="9"/>
  <c r="G1237" i="9"/>
  <c r="H4475" i="9" a="1"/>
  <c r="G3171" i="9"/>
  <c r="G3780" i="9"/>
  <c r="F3433" i="9"/>
  <c r="G4215" i="9"/>
  <c r="F3955" i="9"/>
  <c r="G3432" i="9"/>
  <c r="H3518" i="9" a="1"/>
  <c r="G4563" i="9"/>
  <c r="G1867" i="9"/>
  <c r="F4303" i="9"/>
  <c r="G877" i="9"/>
  <c r="G1147" i="9"/>
  <c r="G4041" i="9"/>
  <c r="F4390" i="9"/>
  <c r="H3344" i="9" a="1"/>
  <c r="F3259" i="9"/>
  <c r="H4301" i="9" l="1"/>
  <c r="H671" i="9"/>
  <c r="H4127" i="9"/>
  <c r="H3344" i="9"/>
  <c r="H3083" i="9"/>
  <c r="H3257" i="9"/>
  <c r="H4649" i="9"/>
  <c r="H4475" i="9"/>
  <c r="H4824" i="9"/>
  <c r="H4736" i="9"/>
  <c r="H606" i="9"/>
  <c r="H3692" i="9"/>
  <c r="H4214" i="9"/>
  <c r="H3866" i="9"/>
  <c r="H3431" i="9"/>
  <c r="H3953" i="9"/>
  <c r="H799" i="9"/>
  <c r="H3518" i="9"/>
  <c r="H735" i="9"/>
  <c r="H4562" i="9"/>
  <c r="H3170" i="9"/>
  <c r="H4040" i="9"/>
  <c r="H3779" i="9"/>
  <c r="H4388" i="9"/>
  <c r="H3605" i="9"/>
  <c r="H2407" i="9"/>
  <c r="C1239" i="9"/>
  <c r="C1059" i="9"/>
  <c r="C2319" i="9"/>
  <c r="C4565" i="9"/>
  <c r="C4304" i="9"/>
  <c r="C2139" i="9"/>
  <c r="C3869" i="9"/>
  <c r="C1329" i="9"/>
  <c r="C2409" i="9"/>
  <c r="C879" i="9"/>
  <c r="B4131" i="9"/>
  <c r="B801" i="9"/>
  <c r="C4739" i="9"/>
  <c r="C609" i="9"/>
  <c r="C699" i="9"/>
  <c r="C3956" i="9"/>
  <c r="C1509" i="9"/>
  <c r="C3695" i="9"/>
  <c r="B4218" i="9"/>
  <c r="C4826" i="9"/>
  <c r="B4305" i="9"/>
  <c r="C3521" i="9"/>
  <c r="C3347" i="9"/>
  <c r="B3957" i="9"/>
  <c r="C4478" i="9"/>
  <c r="C1149" i="9"/>
  <c r="B3870" i="9"/>
  <c r="B673" i="9"/>
  <c r="B609" i="9"/>
  <c r="B3783" i="9"/>
  <c r="B3261" i="9"/>
  <c r="B4392" i="9"/>
  <c r="C789" i="9"/>
  <c r="B737" i="9"/>
  <c r="B3696" i="9"/>
  <c r="C969" i="9"/>
  <c r="B4566" i="9"/>
  <c r="B4653" i="9"/>
  <c r="C1689" i="9"/>
  <c r="C4043" i="9"/>
  <c r="C1419" i="9"/>
  <c r="C2229" i="9"/>
  <c r="C1869" i="9"/>
  <c r="C1779" i="9"/>
  <c r="B3087" i="9"/>
  <c r="B3174" i="9"/>
  <c r="C4391" i="9"/>
  <c r="C4217" i="9"/>
  <c r="B4479" i="9"/>
  <c r="C3782" i="9"/>
  <c r="C1959" i="9"/>
  <c r="B3348" i="9"/>
  <c r="C3608" i="9"/>
  <c r="C4130" i="9"/>
  <c r="C3434" i="9"/>
  <c r="C4652" i="9"/>
  <c r="B3522" i="9"/>
  <c r="C3260" i="9"/>
  <c r="C1599" i="9"/>
  <c r="B4044" i="9"/>
  <c r="C2049" i="9"/>
  <c r="B3609" i="9"/>
  <c r="B4827" i="9"/>
  <c r="C3173" i="9"/>
  <c r="C3086" i="9"/>
  <c r="B2428" i="9"/>
  <c r="B3435" i="9"/>
  <c r="B4740" i="9"/>
  <c r="H4563" i="9" a="1"/>
  <c r="G3694" i="9"/>
  <c r="F3347" i="9"/>
  <c r="F4652" i="9"/>
  <c r="H800" i="9" a="1"/>
  <c r="G4129" i="9"/>
  <c r="F736" i="9"/>
  <c r="G2318" i="9"/>
  <c r="G1958" i="9"/>
  <c r="F3608" i="9"/>
  <c r="H3258" i="9" a="1"/>
  <c r="H4737" i="9" a="1"/>
  <c r="H4476" i="9" a="1"/>
  <c r="H3867" i="9" a="1"/>
  <c r="G1328" i="9"/>
  <c r="G3607" i="9"/>
  <c r="H607" i="9" a="1"/>
  <c r="G3172" i="9"/>
  <c r="H4389" i="9" a="1"/>
  <c r="F3956" i="9"/>
  <c r="F3260" i="9"/>
  <c r="H3171" i="9" a="1"/>
  <c r="G1238" i="9"/>
  <c r="H3432" i="9" a="1"/>
  <c r="G4216" i="9"/>
  <c r="G4042" i="9"/>
  <c r="H4650" i="9" a="1"/>
  <c r="F3869" i="9"/>
  <c r="G2048" i="9"/>
  <c r="H4215" i="9" a="1"/>
  <c r="G3781" i="9"/>
  <c r="G3955" i="9"/>
  <c r="G3085" i="9"/>
  <c r="F800" i="9"/>
  <c r="F3173" i="9"/>
  <c r="G788" i="9"/>
  <c r="F608" i="9"/>
  <c r="G2409" i="9"/>
  <c r="G1508" i="9"/>
  <c r="G1778" i="9"/>
  <c r="G4826" i="9"/>
  <c r="G3433" i="9"/>
  <c r="G3259" i="9"/>
  <c r="G878" i="9"/>
  <c r="F4217" i="9"/>
  <c r="G3868" i="9"/>
  <c r="F4827" i="9"/>
  <c r="F672" i="9"/>
  <c r="G4390" i="9"/>
  <c r="H3606" i="9" a="1"/>
  <c r="F4565" i="9"/>
  <c r="H672" i="9" a="1"/>
  <c r="F4043" i="9"/>
  <c r="G4564" i="9"/>
  <c r="H2408" i="9" a="1"/>
  <c r="H4825" i="9" a="1"/>
  <c r="F3434" i="9"/>
  <c r="H4302" i="9" a="1"/>
  <c r="F3695" i="9"/>
  <c r="G1058" i="9"/>
  <c r="G1598" i="9"/>
  <c r="F4391" i="9"/>
  <c r="G4651" i="9"/>
  <c r="H736" i="9" a="1"/>
  <c r="H3345" i="9" a="1"/>
  <c r="G608" i="9"/>
  <c r="H3519" i="9" a="1"/>
  <c r="G2138" i="9"/>
  <c r="G3346" i="9"/>
  <c r="F3782" i="9"/>
  <c r="G3520" i="9"/>
  <c r="F4130" i="9"/>
  <c r="G1148" i="9"/>
  <c r="H3780" i="9" a="1"/>
  <c r="H3693" i="9" a="1"/>
  <c r="F4478" i="9"/>
  <c r="G1868" i="9"/>
  <c r="G4738" i="9"/>
  <c r="G1688" i="9"/>
  <c r="G4303" i="9"/>
  <c r="G4477" i="9"/>
  <c r="H4041" i="9" a="1"/>
  <c r="F3086" i="9"/>
  <c r="F4739" i="9"/>
  <c r="H3954" i="9" a="1"/>
  <c r="F3521" i="9"/>
  <c r="H4128" i="9" a="1"/>
  <c r="F2427" i="9"/>
  <c r="G1418" i="9"/>
  <c r="G968" i="9"/>
  <c r="F4304" i="9"/>
  <c r="G2228" i="9"/>
  <c r="H3084" i="9" a="1"/>
  <c r="G698" i="9"/>
  <c r="H4650" i="9" l="1"/>
  <c r="H3867" i="9"/>
  <c r="H4737" i="9"/>
  <c r="H800" i="9"/>
  <c r="H3693" i="9"/>
  <c r="H4302" i="9"/>
  <c r="H736" i="9"/>
  <c r="H3432" i="9"/>
  <c r="H4041" i="9"/>
  <c r="H3780" i="9"/>
  <c r="H4825" i="9"/>
  <c r="H3258" i="9"/>
  <c r="H3954" i="9"/>
  <c r="H3171" i="9"/>
  <c r="H2408" i="9"/>
  <c r="H3345" i="9"/>
  <c r="H4476" i="9"/>
  <c r="H3084" i="9"/>
  <c r="H4389" i="9"/>
  <c r="H672" i="9"/>
  <c r="H4128" i="9"/>
  <c r="H4215" i="9"/>
  <c r="H607" i="9"/>
  <c r="H4563" i="9"/>
  <c r="H3519" i="9"/>
  <c r="H3606" i="9"/>
  <c r="B4132" i="9"/>
  <c r="C4740" i="9"/>
  <c r="B3784" i="9"/>
  <c r="B4480" i="9"/>
  <c r="C3957" i="9"/>
  <c r="C3522" i="9"/>
  <c r="C2050" i="9"/>
  <c r="C1780" i="9"/>
  <c r="C3435" i="9"/>
  <c r="B4306" i="9"/>
  <c r="C790" i="9"/>
  <c r="B4219" i="9"/>
  <c r="C2410" i="9"/>
  <c r="C1690" i="9"/>
  <c r="C4479" i="9"/>
  <c r="C2320" i="9"/>
  <c r="C610" i="9"/>
  <c r="C700" i="9"/>
  <c r="C970" i="9"/>
  <c r="C2230" i="9"/>
  <c r="B2429" i="9"/>
  <c r="C3348" i="9"/>
  <c r="C3870" i="9"/>
  <c r="C1510" i="9"/>
  <c r="B802" i="9"/>
  <c r="C4827" i="9"/>
  <c r="C4566" i="9"/>
  <c r="B4393" i="9"/>
  <c r="C1600" i="9"/>
  <c r="C4392" i="9"/>
  <c r="C3696" i="9"/>
  <c r="C3087" i="9"/>
  <c r="C3174" i="9"/>
  <c r="B738" i="9"/>
  <c r="C4044" i="9"/>
  <c r="C1420" i="9"/>
  <c r="C4653" i="9"/>
  <c r="C1330" i="9"/>
  <c r="C2140" i="9"/>
  <c r="B3175" i="9"/>
  <c r="B3088" i="9"/>
  <c r="B3610" i="9"/>
  <c r="C880" i="9"/>
  <c r="C1870" i="9"/>
  <c r="C1060" i="9"/>
  <c r="C1960" i="9"/>
  <c r="B4654" i="9"/>
  <c r="B4567" i="9"/>
  <c r="C4131" i="9"/>
  <c r="B4741" i="9"/>
  <c r="B674" i="9"/>
  <c r="B610" i="9"/>
  <c r="B4045" i="9"/>
  <c r="C3261" i="9"/>
  <c r="B3436" i="9"/>
  <c r="C4305" i="9"/>
  <c r="B4828" i="9"/>
  <c r="B3958" i="9"/>
  <c r="B3349" i="9"/>
  <c r="B3523" i="9"/>
  <c r="B3697" i="9"/>
  <c r="C4218" i="9"/>
  <c r="B3262" i="9"/>
  <c r="B3871" i="9"/>
  <c r="C1240" i="9"/>
  <c r="C3609" i="9"/>
  <c r="C3783" i="9"/>
  <c r="C1150" i="9"/>
  <c r="G3608" i="9"/>
  <c r="G4478" i="9"/>
  <c r="G2049" i="9"/>
  <c r="H737" i="9" a="1"/>
  <c r="G4043" i="9"/>
  <c r="H4564" i="9" a="1"/>
  <c r="H4651" i="9" a="1"/>
  <c r="G4652" i="9"/>
  <c r="F4218" i="9"/>
  <c r="H3085" i="9" a="1"/>
  <c r="H3172" i="9" a="1"/>
  <c r="G1779" i="9"/>
  <c r="H3346" i="9" a="1"/>
  <c r="G1599" i="9"/>
  <c r="G1419" i="9"/>
  <c r="F3348" i="9"/>
  <c r="F4392" i="9"/>
  <c r="G3869" i="9"/>
  <c r="G699" i="9"/>
  <c r="F3609" i="9"/>
  <c r="G3695" i="9"/>
  <c r="G3086" i="9"/>
  <c r="G3347" i="9"/>
  <c r="G3956" i="9"/>
  <c r="H3607" i="9" a="1"/>
  <c r="G3260" i="9"/>
  <c r="H4303" i="9" a="1"/>
  <c r="F3522" i="9"/>
  <c r="G1239" i="9"/>
  <c r="F4566" i="9"/>
  <c r="F4740" i="9"/>
  <c r="F4044" i="9"/>
  <c r="G1059" i="9"/>
  <c r="G4827" i="9"/>
  <c r="F3783" i="9"/>
  <c r="G2229" i="9"/>
  <c r="G1149" i="9"/>
  <c r="F4131" i="9"/>
  <c r="F3957" i="9"/>
  <c r="F4305" i="9"/>
  <c r="G4304" i="9"/>
  <c r="G789" i="9"/>
  <c r="H4390" i="9" a="1"/>
  <c r="H3520" i="9" a="1"/>
  <c r="G4565" i="9"/>
  <c r="F3261" i="9"/>
  <c r="G969" i="9"/>
  <c r="H2409" i="9" a="1"/>
  <c r="H4216" i="9" a="1"/>
  <c r="H801" i="9" a="1"/>
  <c r="G879" i="9"/>
  <c r="G1959" i="9"/>
  <c r="G1689" i="9"/>
  <c r="F3435" i="9"/>
  <c r="G4217" i="9"/>
  <c r="H608" i="9" a="1"/>
  <c r="H3868" i="9" a="1"/>
  <c r="H3955" i="9" a="1"/>
  <c r="H4477" i="9" a="1"/>
  <c r="G3173" i="9"/>
  <c r="H4738" i="9" a="1"/>
  <c r="F609" i="9"/>
  <c r="G1509" i="9"/>
  <c r="F3174" i="9"/>
  <c r="G3782" i="9"/>
  <c r="G4391" i="9"/>
  <c r="G2139" i="9"/>
  <c r="G1329" i="9"/>
  <c r="F737" i="9"/>
  <c r="H4826" i="9" a="1"/>
  <c r="H3259" i="9" a="1"/>
  <c r="H3433" i="9" a="1"/>
  <c r="G3434" i="9"/>
  <c r="H4129" i="9" a="1"/>
  <c r="H3781" i="9" a="1"/>
  <c r="F2428" i="9"/>
  <c r="G3521" i="9"/>
  <c r="G609" i="9"/>
  <c r="F3696" i="9"/>
  <c r="G2319" i="9"/>
  <c r="G1869" i="9"/>
  <c r="F3870" i="9"/>
  <c r="G2410" i="9"/>
  <c r="G4739" i="9"/>
  <c r="F801" i="9"/>
  <c r="F4653" i="9"/>
  <c r="H3694" i="9" a="1"/>
  <c r="F4828" i="9"/>
  <c r="F673" i="9"/>
  <c r="G4130" i="9"/>
  <c r="F3087" i="9"/>
  <c r="F4479" i="9"/>
  <c r="H673" i="9" a="1"/>
  <c r="H4042" i="9" a="1"/>
  <c r="H3172" i="9" l="1"/>
  <c r="H3781" i="9"/>
  <c r="H4738" i="9"/>
  <c r="H3085" i="9"/>
  <c r="H4129" i="9"/>
  <c r="H673" i="9"/>
  <c r="H4477" i="9"/>
  <c r="H2409" i="9"/>
  <c r="H3433" i="9"/>
  <c r="H3955" i="9"/>
  <c r="H4390" i="9"/>
  <c r="H4651" i="9"/>
  <c r="H3259" i="9"/>
  <c r="H3868" i="9"/>
  <c r="H4042" i="9"/>
  <c r="H3346" i="9"/>
  <c r="H4564" i="9"/>
  <c r="H4826" i="9"/>
  <c r="H608" i="9"/>
  <c r="H3694" i="9"/>
  <c r="H737" i="9"/>
  <c r="H801" i="9"/>
  <c r="H3520" i="9"/>
  <c r="H4303" i="9"/>
  <c r="H3607" i="9"/>
  <c r="H4216" i="9"/>
  <c r="C1151" i="9"/>
  <c r="C1331" i="9"/>
  <c r="C4045" i="9"/>
  <c r="B3959" i="9"/>
  <c r="C1961" i="9"/>
  <c r="C1871" i="9"/>
  <c r="B3611" i="9"/>
  <c r="C4393" i="9"/>
  <c r="B675" i="9"/>
  <c r="B611" i="9"/>
  <c r="C971" i="9"/>
  <c r="C2411" i="9"/>
  <c r="B3437" i="9"/>
  <c r="B739" i="9"/>
  <c r="C3784" i="9"/>
  <c r="C2321" i="9"/>
  <c r="C3697" i="9"/>
  <c r="C4306" i="9"/>
  <c r="B4046" i="9"/>
  <c r="B4829" i="9"/>
  <c r="C2051" i="9"/>
  <c r="B3698" i="9"/>
  <c r="C3958" i="9"/>
  <c r="C1061" i="9"/>
  <c r="C4828" i="9"/>
  <c r="B3089" i="9"/>
  <c r="B3176" i="9"/>
  <c r="C4741" i="9"/>
  <c r="C4480" i="9"/>
  <c r="C3436" i="9"/>
  <c r="C1781" i="9"/>
  <c r="B4394" i="9"/>
  <c r="C3610" i="9"/>
  <c r="B3263" i="9"/>
  <c r="B4220" i="9"/>
  <c r="C3349" i="9"/>
  <c r="C1511" i="9"/>
  <c r="B803" i="9"/>
  <c r="B4655" i="9"/>
  <c r="C2231" i="9"/>
  <c r="B2430" i="9"/>
  <c r="C3088" i="9"/>
  <c r="C3175" i="9"/>
  <c r="C4219" i="9"/>
  <c r="C1241" i="9"/>
  <c r="C791" i="9"/>
  <c r="B3785" i="9"/>
  <c r="B4133" i="9"/>
  <c r="C3262" i="9"/>
  <c r="C1691" i="9"/>
  <c r="C611" i="9"/>
  <c r="C701" i="9"/>
  <c r="C3523" i="9"/>
  <c r="B4481" i="9"/>
  <c r="B4307" i="9"/>
  <c r="B4568" i="9"/>
  <c r="B4742" i="9"/>
  <c r="C1601" i="9"/>
  <c r="C3871" i="9"/>
  <c r="B3350" i="9"/>
  <c r="B3524" i="9"/>
  <c r="C1421" i="9"/>
  <c r="C4132" i="9"/>
  <c r="C4654" i="9"/>
  <c r="C4567" i="9"/>
  <c r="C881" i="9"/>
  <c r="C2141" i="9"/>
  <c r="B3872" i="9"/>
  <c r="H4739" i="9" a="1"/>
  <c r="H3608" i="9" a="1"/>
  <c r="G4566" i="9"/>
  <c r="G1150" i="9"/>
  <c r="F4654" i="9"/>
  <c r="G970" i="9"/>
  <c r="G4828" i="9"/>
  <c r="H3695" i="9" a="1"/>
  <c r="G4131" i="9"/>
  <c r="F2429" i="9"/>
  <c r="G3435" i="9"/>
  <c r="F3262" i="9"/>
  <c r="H3869" i="9" a="1"/>
  <c r="G3174" i="9"/>
  <c r="G1870" i="9"/>
  <c r="G1420" i="9"/>
  <c r="G3348" i="9"/>
  <c r="H3260" i="9" a="1"/>
  <c r="F4393" i="9"/>
  <c r="H4652" i="9" a="1"/>
  <c r="G1780" i="9"/>
  <c r="G2411" i="9"/>
  <c r="G2050" i="9"/>
  <c r="H4043" i="9" a="1"/>
  <c r="G2320" i="9"/>
  <c r="F3436" i="9"/>
  <c r="G4740" i="9"/>
  <c r="F3175" i="9"/>
  <c r="H3086" i="9" a="1"/>
  <c r="G3696" i="9"/>
  <c r="G2230" i="9"/>
  <c r="F610" i="9"/>
  <c r="G4218" i="9"/>
  <c r="F4306" i="9"/>
  <c r="F3523" i="9"/>
  <c r="H4827" i="9" a="1"/>
  <c r="G1690" i="9"/>
  <c r="H738" i="9" a="1"/>
  <c r="G3522" i="9"/>
  <c r="H674" i="9" a="1"/>
  <c r="F4829" i="9"/>
  <c r="H3347" i="9" a="1"/>
  <c r="F3871" i="9"/>
  <c r="G880" i="9"/>
  <c r="F802" i="9"/>
  <c r="G3087" i="9"/>
  <c r="H4130" i="9" a="1"/>
  <c r="F738" i="9"/>
  <c r="H3782" i="9" a="1"/>
  <c r="F4741" i="9"/>
  <c r="F4567" i="9"/>
  <c r="H2410" i="9" a="1"/>
  <c r="G1060" i="9"/>
  <c r="F3349" i="9"/>
  <c r="H609" i="9" a="1"/>
  <c r="G1510" i="9"/>
  <c r="G3783" i="9"/>
  <c r="G610" i="9"/>
  <c r="F4480" i="9"/>
  <c r="H4565" i="9" a="1"/>
  <c r="F3697" i="9"/>
  <c r="G4044" i="9"/>
  <c r="G1240" i="9"/>
  <c r="G1600" i="9"/>
  <c r="H3434" i="9" a="1"/>
  <c r="H4304" i="9" a="1"/>
  <c r="H3956" i="9" a="1"/>
  <c r="F4219" i="9"/>
  <c r="F3088" i="9"/>
  <c r="G4479" i="9"/>
  <c r="G4653" i="9"/>
  <c r="H4217" i="9" a="1"/>
  <c r="G4305" i="9"/>
  <c r="G3609" i="9"/>
  <c r="H802" i="9" a="1"/>
  <c r="G1330" i="9"/>
  <c r="H3521" i="9" a="1"/>
  <c r="F3784" i="9"/>
  <c r="H4478" i="9" a="1"/>
  <c r="G1960" i="9"/>
  <c r="G790" i="9"/>
  <c r="G3261" i="9"/>
  <c r="G3870" i="9"/>
  <c r="G4392" i="9"/>
  <c r="G3957" i="9"/>
  <c r="F674" i="9"/>
  <c r="G2140" i="9"/>
  <c r="G700" i="9"/>
  <c r="F3610" i="9"/>
  <c r="H3173" i="9" a="1"/>
  <c r="F4132" i="9"/>
  <c r="F4045" i="9"/>
  <c r="H4391" i="9" a="1"/>
  <c r="F3958" i="9"/>
  <c r="H3695" i="9" l="1"/>
  <c r="H3521" i="9"/>
  <c r="H674" i="9"/>
  <c r="H3086" i="9"/>
  <c r="H802" i="9"/>
  <c r="H609" i="9"/>
  <c r="H4304" i="9"/>
  <c r="H3869" i="9"/>
  <c r="H4827" i="9"/>
  <c r="H4391" i="9"/>
  <c r="H3347" i="9"/>
  <c r="H4565" i="9"/>
  <c r="H4478" i="9"/>
  <c r="H4217" i="9"/>
  <c r="H2410" i="9"/>
  <c r="H3260" i="9"/>
  <c r="H3173" i="9"/>
  <c r="H4043" i="9"/>
  <c r="H3782" i="9"/>
  <c r="H3434" i="9"/>
  <c r="H738" i="9"/>
  <c r="H3608" i="9"/>
  <c r="H4652" i="9"/>
  <c r="H4739" i="9"/>
  <c r="H3956" i="9"/>
  <c r="H4130" i="9"/>
  <c r="C4655" i="9"/>
  <c r="B4830" i="9"/>
  <c r="C3611" i="9"/>
  <c r="B4482" i="9"/>
  <c r="C1152" i="9"/>
  <c r="C2412" i="9"/>
  <c r="C4481" i="9"/>
  <c r="C4742" i="9"/>
  <c r="B4221" i="9"/>
  <c r="C4307" i="9"/>
  <c r="C3437" i="9"/>
  <c r="C4829" i="9"/>
  <c r="C3872" i="9"/>
  <c r="B3960" i="9"/>
  <c r="C3263" i="9"/>
  <c r="B3699" i="9"/>
  <c r="B4047" i="9"/>
  <c r="B3264" i="9"/>
  <c r="B3786" i="9"/>
  <c r="C1062" i="9"/>
  <c r="C3524" i="9"/>
  <c r="C2142" i="9"/>
  <c r="C3785" i="9"/>
  <c r="B804" i="9"/>
  <c r="B676" i="9"/>
  <c r="B612" i="9"/>
  <c r="C1422" i="9"/>
  <c r="C1692" i="9"/>
  <c r="B740" i="9"/>
  <c r="B3525" i="9"/>
  <c r="C2052" i="9"/>
  <c r="B2431" i="9"/>
  <c r="C1332" i="9"/>
  <c r="C1242" i="9"/>
  <c r="C1512" i="9"/>
  <c r="C4568" i="9"/>
  <c r="B3612" i="9"/>
  <c r="C972" i="9"/>
  <c r="C3698" i="9"/>
  <c r="B4569" i="9"/>
  <c r="C1602" i="9"/>
  <c r="C3350" i="9"/>
  <c r="C2322" i="9"/>
  <c r="B3438" i="9"/>
  <c r="B4656" i="9"/>
  <c r="C792" i="9"/>
  <c r="B4743" i="9"/>
  <c r="B4308" i="9"/>
  <c r="C4046" i="9"/>
  <c r="B4134" i="9"/>
  <c r="B4395" i="9"/>
  <c r="C612" i="9"/>
  <c r="C702" i="9"/>
  <c r="B3873" i="9"/>
  <c r="C1872" i="9"/>
  <c r="C2232" i="9"/>
  <c r="C4220" i="9"/>
  <c r="C3959" i="9"/>
  <c r="C1782" i="9"/>
  <c r="C882" i="9"/>
  <c r="C3176" i="9"/>
  <c r="C3089" i="9"/>
  <c r="B3351" i="9"/>
  <c r="B3177" i="9"/>
  <c r="C4394" i="9"/>
  <c r="C1962" i="9"/>
  <c r="C4133" i="9"/>
  <c r="H675" i="9" a="1"/>
  <c r="G4393" i="9"/>
  <c r="H4740" i="9" a="1"/>
  <c r="H4828" i="9" a="1"/>
  <c r="G1961" i="9"/>
  <c r="H4218" i="9" a="1"/>
  <c r="F4655" i="9"/>
  <c r="G2141" i="9"/>
  <c r="F3872" i="9"/>
  <c r="G4306" i="9"/>
  <c r="F611" i="9"/>
  <c r="F3785" i="9"/>
  <c r="F4394" i="9"/>
  <c r="F4133" i="9"/>
  <c r="G791" i="9"/>
  <c r="H4566" i="9" a="1"/>
  <c r="G3871" i="9"/>
  <c r="G4654" i="9"/>
  <c r="G4567" i="9"/>
  <c r="H3348" i="9" a="1"/>
  <c r="F3698" i="9"/>
  <c r="F3089" i="9"/>
  <c r="H4131" i="9" a="1"/>
  <c r="F3611" i="9"/>
  <c r="H3870" i="9" a="1"/>
  <c r="H4392" i="9" a="1"/>
  <c r="F3350" i="9"/>
  <c r="F4568" i="9"/>
  <c r="G3349" i="9"/>
  <c r="H4044" i="9" a="1"/>
  <c r="G3262" i="9"/>
  <c r="G4829" i="9"/>
  <c r="F803" i="9"/>
  <c r="F675" i="9"/>
  <c r="F3263" i="9"/>
  <c r="G4741" i="9"/>
  <c r="G1061" i="9"/>
  <c r="G4132" i="9"/>
  <c r="G1601" i="9"/>
  <c r="G4480" i="9"/>
  <c r="F3437" i="9"/>
  <c r="G1421" i="9"/>
  <c r="G2051" i="9"/>
  <c r="G4219" i="9"/>
  <c r="G1151" i="9"/>
  <c r="F3959" i="9"/>
  <c r="H3783" i="9" a="1"/>
  <c r="F3524" i="9"/>
  <c r="H3174" i="9" a="1"/>
  <c r="F4046" i="9"/>
  <c r="H3522" i="9" a="1"/>
  <c r="H4305" i="9" a="1"/>
  <c r="G701" i="9"/>
  <c r="G4045" i="9"/>
  <c r="G3697" i="9"/>
  <c r="H3609" i="9" a="1"/>
  <c r="G3610" i="9"/>
  <c r="H803" i="9" a="1"/>
  <c r="F4830" i="9"/>
  <c r="F4220" i="9"/>
  <c r="F3176" i="9"/>
  <c r="G1511" i="9"/>
  <c r="F2430" i="9"/>
  <c r="G881" i="9"/>
  <c r="G3784" i="9"/>
  <c r="G1871" i="9"/>
  <c r="H3957" i="9" a="1"/>
  <c r="H4653" i="9" a="1"/>
  <c r="G3523" i="9"/>
  <c r="H3087" i="9" a="1"/>
  <c r="H3261" i="9" a="1"/>
  <c r="G1331" i="9"/>
  <c r="H4479" i="9" a="1"/>
  <c r="G2231" i="9"/>
  <c r="F4481" i="9"/>
  <c r="G2412" i="9"/>
  <c r="G3088" i="9"/>
  <c r="G3436" i="9"/>
  <c r="G3958" i="9"/>
  <c r="G1781" i="9"/>
  <c r="F4307" i="9"/>
  <c r="H739" i="9" a="1"/>
  <c r="G1241" i="9"/>
  <c r="G3175" i="9"/>
  <c r="G1691" i="9"/>
  <c r="H3696" i="9" a="1"/>
  <c r="G611" i="9"/>
  <c r="H3435" i="9" a="1"/>
  <c r="F739" i="9"/>
  <c r="F4742" i="9"/>
  <c r="H610" i="9" a="1"/>
  <c r="G2321" i="9"/>
  <c r="G971" i="9"/>
  <c r="H2411" i="9" a="1"/>
  <c r="H3348" i="9" l="1"/>
  <c r="H4566" i="9"/>
  <c r="H739" i="9"/>
  <c r="H2411" i="9"/>
  <c r="H3870" i="9"/>
  <c r="H4131" i="9"/>
  <c r="H3696" i="9"/>
  <c r="H803" i="9"/>
  <c r="H4218" i="9"/>
  <c r="H4479" i="9"/>
  <c r="H3609" i="9"/>
  <c r="H3957" i="9"/>
  <c r="H610" i="9"/>
  <c r="H4828" i="9"/>
  <c r="H3261" i="9"/>
  <c r="H4044" i="9"/>
  <c r="H4740" i="9"/>
  <c r="H3087" i="9"/>
  <c r="H4305" i="9"/>
  <c r="H4392" i="9"/>
  <c r="H3783" i="9"/>
  <c r="H3435" i="9"/>
  <c r="H675" i="9"/>
  <c r="H4653" i="9"/>
  <c r="H3522" i="9"/>
  <c r="H3174" i="9"/>
  <c r="C4047" i="9"/>
  <c r="B3961" i="9"/>
  <c r="B4222" i="9"/>
  <c r="C1063" i="9"/>
  <c r="C1333" i="9"/>
  <c r="B677" i="9"/>
  <c r="B613" i="9"/>
  <c r="C2053" i="9"/>
  <c r="C3177" i="9"/>
  <c r="C1423" i="9"/>
  <c r="C3264" i="9"/>
  <c r="C4134" i="9"/>
  <c r="B4744" i="9"/>
  <c r="C1693" i="9"/>
  <c r="B3700" i="9"/>
  <c r="B805" i="9"/>
  <c r="B4048" i="9"/>
  <c r="C4308" i="9"/>
  <c r="C793" i="9"/>
  <c r="B4657" i="9"/>
  <c r="C3612" i="9"/>
  <c r="B3352" i="9"/>
  <c r="C4395" i="9"/>
  <c r="C4482" i="9"/>
  <c r="C613" i="9"/>
  <c r="C703" i="9"/>
  <c r="B4396" i="9"/>
  <c r="B3526" i="9"/>
  <c r="C4656" i="9"/>
  <c r="B2432" i="9"/>
  <c r="C1783" i="9"/>
  <c r="B4309" i="9"/>
  <c r="C973" i="9"/>
  <c r="C2323" i="9"/>
  <c r="C2143" i="9"/>
  <c r="B4135" i="9"/>
  <c r="C3960" i="9"/>
  <c r="C1243" i="9"/>
  <c r="C4743" i="9"/>
  <c r="B4483" i="9"/>
  <c r="B4831" i="9"/>
  <c r="C2413" i="9"/>
  <c r="C3786" i="9"/>
  <c r="C1603" i="9"/>
  <c r="B3439" i="9"/>
  <c r="C1873" i="9"/>
  <c r="C1963" i="9"/>
  <c r="C883" i="9"/>
  <c r="C3438" i="9"/>
  <c r="B3613" i="9"/>
  <c r="C1513" i="9"/>
  <c r="C3873" i="9"/>
  <c r="C1153" i="9"/>
  <c r="B3787" i="9"/>
  <c r="C4830" i="9"/>
  <c r="B4570" i="9"/>
  <c r="B3265" i="9"/>
  <c r="C4221" i="9"/>
  <c r="B741" i="9"/>
  <c r="C2233" i="9"/>
  <c r="B3874" i="9"/>
  <c r="C3351" i="9"/>
  <c r="C3525" i="9"/>
  <c r="C4569" i="9"/>
  <c r="C3699" i="9"/>
  <c r="H3349" i="9" a="1"/>
  <c r="H4829" i="9" a="1"/>
  <c r="H804" i="9" a="1"/>
  <c r="F4569" i="9"/>
  <c r="H4132" i="9" a="1"/>
  <c r="F4047" i="9"/>
  <c r="G3872" i="9"/>
  <c r="F612" i="9"/>
  <c r="G1692" i="9"/>
  <c r="H3175" i="9" a="1"/>
  <c r="F3786" i="9"/>
  <c r="G1782" i="9"/>
  <c r="G4655" i="9"/>
  <c r="F804" i="9"/>
  <c r="H676" i="9" a="1"/>
  <c r="F4308" i="9"/>
  <c r="F4134" i="9"/>
  <c r="H4393" i="9" a="1"/>
  <c r="G792" i="9"/>
  <c r="G3698" i="9"/>
  <c r="H4306" i="9" a="1"/>
  <c r="F4482" i="9"/>
  <c r="F4831" i="9"/>
  <c r="G1332" i="9"/>
  <c r="G2413" i="9"/>
  <c r="H3871" i="9" a="1"/>
  <c r="G3611" i="9"/>
  <c r="F740" i="9"/>
  <c r="H4567" i="9" a="1"/>
  <c r="H4654" i="9" a="1"/>
  <c r="H611" i="9" a="1"/>
  <c r="F3351" i="9"/>
  <c r="G4133" i="9"/>
  <c r="F3873" i="9"/>
  <c r="H3262" i="9" a="1"/>
  <c r="G702" i="9"/>
  <c r="H740" i="9" a="1"/>
  <c r="H3088" i="9" a="1"/>
  <c r="G4220" i="9"/>
  <c r="G3959" i="9"/>
  <c r="F3699" i="9"/>
  <c r="H2412" i="9" a="1"/>
  <c r="G2142" i="9"/>
  <c r="F3612" i="9"/>
  <c r="H3610" i="9" a="1"/>
  <c r="G1602" i="9"/>
  <c r="G4307" i="9"/>
  <c r="G2232" i="9"/>
  <c r="H4741" i="9" a="1"/>
  <c r="G3089" i="9"/>
  <c r="G1062" i="9"/>
  <c r="G3176" i="9"/>
  <c r="F3177" i="9"/>
  <c r="G972" i="9"/>
  <c r="G1242" i="9"/>
  <c r="G4830" i="9"/>
  <c r="H4219" i="9" a="1"/>
  <c r="F3525" i="9"/>
  <c r="F3438" i="9"/>
  <c r="H3523" i="9" a="1"/>
  <c r="G4394" i="9"/>
  <c r="F4656" i="9"/>
  <c r="F3264" i="9"/>
  <c r="G882" i="9"/>
  <c r="H3784" i="9" a="1"/>
  <c r="G1512" i="9"/>
  <c r="G1872" i="9"/>
  <c r="G1962" i="9"/>
  <c r="G3437" i="9"/>
  <c r="G4568" i="9"/>
  <c r="F3960" i="9"/>
  <c r="H4480" i="9" a="1"/>
  <c r="F4743" i="9"/>
  <c r="G4481" i="9"/>
  <c r="G1152" i="9"/>
  <c r="G2052" i="9"/>
  <c r="H3697" i="9" a="1"/>
  <c r="H3958" i="9" a="1"/>
  <c r="F676" i="9"/>
  <c r="G4046" i="9"/>
  <c r="F4395" i="9"/>
  <c r="F4221" i="9"/>
  <c r="G3524" i="9"/>
  <c r="H4045" i="9" a="1"/>
  <c r="G3350" i="9"/>
  <c r="H3436" i="9" a="1"/>
  <c r="G2322" i="9"/>
  <c r="G3785" i="9"/>
  <c r="G3263" i="9"/>
  <c r="F2431" i="9"/>
  <c r="G1422" i="9"/>
  <c r="G612" i="9"/>
  <c r="G4742" i="9"/>
  <c r="H3871" i="9" l="1"/>
  <c r="H3175" i="9"/>
  <c r="H3436" i="9"/>
  <c r="H4045" i="9"/>
  <c r="H4480" i="9"/>
  <c r="H3088" i="9"/>
  <c r="H611" i="9"/>
  <c r="H3610" i="9"/>
  <c r="H4306" i="9"/>
  <c r="H4132" i="9"/>
  <c r="H676" i="9"/>
  <c r="H740" i="9"/>
  <c r="H4654" i="9"/>
  <c r="H3523" i="9"/>
  <c r="H4741" i="9"/>
  <c r="H4567" i="9"/>
  <c r="H804" i="9"/>
  <c r="H4393" i="9"/>
  <c r="H4829" i="9"/>
  <c r="H3958" i="9"/>
  <c r="H3349" i="9"/>
  <c r="H3697" i="9"/>
  <c r="H3784" i="9"/>
  <c r="H2412" i="9"/>
  <c r="H4219" i="9"/>
  <c r="H3262" i="9"/>
  <c r="C3613" i="9"/>
  <c r="C1334" i="9"/>
  <c r="B678" i="9"/>
  <c r="B614" i="9"/>
  <c r="C4309" i="9"/>
  <c r="B3875" i="9"/>
  <c r="B3701" i="9"/>
  <c r="C1964" i="9"/>
  <c r="C2414" i="9"/>
  <c r="C1874" i="9"/>
  <c r="C4396" i="9"/>
  <c r="B3788" i="9"/>
  <c r="B742" i="9"/>
  <c r="C4657" i="9"/>
  <c r="C2324" i="9"/>
  <c r="C1604" i="9"/>
  <c r="B4484" i="9"/>
  <c r="C884" i="9"/>
  <c r="C3352" i="9"/>
  <c r="C3787" i="9"/>
  <c r="B3962" i="9"/>
  <c r="B3353" i="9"/>
  <c r="C1244" i="9"/>
  <c r="B3527" i="9"/>
  <c r="C4048" i="9"/>
  <c r="C794" i="9"/>
  <c r="B3440" i="9"/>
  <c r="B4049" i="9"/>
  <c r="C3526" i="9"/>
  <c r="C1064" i="9"/>
  <c r="B2433" i="9"/>
  <c r="C614" i="9"/>
  <c r="C704" i="9"/>
  <c r="C1784" i="9"/>
  <c r="C1514" i="9"/>
  <c r="C3700" i="9"/>
  <c r="B4136" i="9"/>
  <c r="C1424" i="9"/>
  <c r="C4135" i="9"/>
  <c r="B4658" i="9"/>
  <c r="C3961" i="9"/>
  <c r="C974" i="9"/>
  <c r="C1694" i="9"/>
  <c r="B4571" i="9"/>
  <c r="B4223" i="9"/>
  <c r="B4397" i="9"/>
  <c r="C4744" i="9"/>
  <c r="B4745" i="9"/>
  <c r="B4832" i="9"/>
  <c r="C3265" i="9"/>
  <c r="C1154" i="9"/>
  <c r="B3614" i="9"/>
  <c r="B806" i="9"/>
  <c r="C3874" i="9"/>
  <c r="C4831" i="9"/>
  <c r="C2234" i="9"/>
  <c r="C4483" i="9"/>
  <c r="C4222" i="9"/>
  <c r="C2144" i="9"/>
  <c r="B4310" i="9"/>
  <c r="C2054" i="9"/>
  <c r="C4570" i="9"/>
  <c r="C3439" i="9"/>
  <c r="G1153" i="9"/>
  <c r="H741" i="9" a="1"/>
  <c r="F3265" i="9"/>
  <c r="G3612" i="9"/>
  <c r="H3263" i="9" a="1"/>
  <c r="F4048" i="9"/>
  <c r="H3089" i="9" a="1"/>
  <c r="H3959" i="9" a="1"/>
  <c r="G3525" i="9"/>
  <c r="H4655" i="9" a="1"/>
  <c r="G1243" i="9"/>
  <c r="G2233" i="9"/>
  <c r="H612" i="9" a="1"/>
  <c r="H3611" i="9" a="1"/>
  <c r="G4395" i="9"/>
  <c r="G3873" i="9"/>
  <c r="F613" i="9"/>
  <c r="H4307" i="9" a="1"/>
  <c r="H3785" i="9" a="1"/>
  <c r="F2432" i="9"/>
  <c r="H2413" i="9" a="1"/>
  <c r="H4830" i="9" a="1"/>
  <c r="F4570" i="9"/>
  <c r="G973" i="9"/>
  <c r="F4135" i="9"/>
  <c r="G4221" i="9"/>
  <c r="G703" i="9"/>
  <c r="H677" i="9" a="1"/>
  <c r="H4046" i="9" a="1"/>
  <c r="G793" i="9"/>
  <c r="G4047" i="9"/>
  <c r="H4394" i="9" a="1"/>
  <c r="G3438" i="9"/>
  <c r="G1783" i="9"/>
  <c r="G1063" i="9"/>
  <c r="G1693" i="9"/>
  <c r="G3786" i="9"/>
  <c r="F677" i="9"/>
  <c r="G3177" i="9"/>
  <c r="H3176" i="9" a="1"/>
  <c r="G1423" i="9"/>
  <c r="F3700" i="9"/>
  <c r="H4568" i="9" a="1"/>
  <c r="F4483" i="9"/>
  <c r="H3350" i="9" a="1"/>
  <c r="G4743" i="9"/>
  <c r="G2323" i="9"/>
  <c r="G1963" i="9"/>
  <c r="F4396" i="9"/>
  <c r="F3787" i="9"/>
  <c r="G4656" i="9"/>
  <c r="H4133" i="9" a="1"/>
  <c r="F4657" i="9"/>
  <c r="G2053" i="9"/>
  <c r="F3874" i="9"/>
  <c r="G2414" i="9"/>
  <c r="H4742" i="9" a="1"/>
  <c r="F3352" i="9"/>
  <c r="F4744" i="9"/>
  <c r="G1333" i="9"/>
  <c r="H3437" i="9" a="1"/>
  <c r="G1603" i="9"/>
  <c r="G3264" i="9"/>
  <c r="G1873" i="9"/>
  <c r="F3526" i="9"/>
  <c r="G3960" i="9"/>
  <c r="G1513" i="9"/>
  <c r="H4220" i="9" a="1"/>
  <c r="G4831" i="9"/>
  <c r="F3613" i="9"/>
  <c r="G4482" i="9"/>
  <c r="G4134" i="9"/>
  <c r="F3439" i="9"/>
  <c r="F4832" i="9"/>
  <c r="G3699" i="9"/>
  <c r="H4481" i="9" a="1"/>
  <c r="H805" i="9" a="1"/>
  <c r="H3524" i="9" a="1"/>
  <c r="F741" i="9"/>
  <c r="G883" i="9"/>
  <c r="G4308" i="9"/>
  <c r="G4569" i="9"/>
  <c r="F805" i="9"/>
  <c r="G613" i="9"/>
  <c r="G3351" i="9"/>
  <c r="F3961" i="9"/>
  <c r="H3872" i="9" a="1"/>
  <c r="F4222" i="9"/>
  <c r="H3698" i="9" a="1"/>
  <c r="G2143" i="9"/>
  <c r="F4309" i="9"/>
  <c r="H4046" i="9" l="1"/>
  <c r="H4655" i="9"/>
  <c r="H677" i="9"/>
  <c r="H3698" i="9"/>
  <c r="H3524" i="9"/>
  <c r="H4220" i="9"/>
  <c r="H4742" i="9"/>
  <c r="H3611" i="9"/>
  <c r="H3959" i="9"/>
  <c r="H805" i="9"/>
  <c r="H3089" i="9"/>
  <c r="H3872" i="9"/>
  <c r="H4481" i="9"/>
  <c r="H4307" i="9"/>
  <c r="H612" i="9"/>
  <c r="H3350" i="9"/>
  <c r="H3263" i="9"/>
  <c r="H4394" i="9"/>
  <c r="H4568" i="9"/>
  <c r="H4830" i="9"/>
  <c r="H2413" i="9"/>
  <c r="H741" i="9"/>
  <c r="H3437" i="9"/>
  <c r="H4133" i="9"/>
  <c r="H3176" i="9"/>
  <c r="H3785" i="9"/>
  <c r="C4223" i="9"/>
  <c r="C2145" i="9"/>
  <c r="C4571" i="9"/>
  <c r="C3353" i="9"/>
  <c r="C1155" i="9"/>
  <c r="C885" i="9"/>
  <c r="B3441" i="9"/>
  <c r="C975" i="9"/>
  <c r="C4745" i="9"/>
  <c r="C1425" i="9"/>
  <c r="B4398" i="9"/>
  <c r="B4485" i="9"/>
  <c r="C1065" i="9"/>
  <c r="C1515" i="9"/>
  <c r="C1875" i="9"/>
  <c r="C3614" i="9"/>
  <c r="C1965" i="9"/>
  <c r="B3963" i="9"/>
  <c r="C2325" i="9"/>
  <c r="B4311" i="9"/>
  <c r="B4224" i="9"/>
  <c r="C795" i="9"/>
  <c r="C4136" i="9"/>
  <c r="B4050" i="9"/>
  <c r="B4572" i="9"/>
  <c r="B807" i="9"/>
  <c r="C3701" i="9"/>
  <c r="C1605" i="9"/>
  <c r="C4049" i="9"/>
  <c r="C705" i="9"/>
  <c r="B3615" i="9"/>
  <c r="C1695" i="9"/>
  <c r="C4397" i="9"/>
  <c r="C3527" i="9"/>
  <c r="C2235" i="9"/>
  <c r="B4137" i="9"/>
  <c r="C3875" i="9"/>
  <c r="B3876" i="9"/>
  <c r="B679" i="9"/>
  <c r="C4658" i="9"/>
  <c r="C3962" i="9"/>
  <c r="B3702" i="9"/>
  <c r="B4833" i="9"/>
  <c r="B4659" i="9"/>
  <c r="B4746" i="9"/>
  <c r="C3788" i="9"/>
  <c r="B2434" i="9"/>
  <c r="C1335" i="9"/>
  <c r="C2055" i="9"/>
  <c r="B743" i="9"/>
  <c r="C1785" i="9"/>
  <c r="C4484" i="9"/>
  <c r="B3789" i="9"/>
  <c r="C4310" i="9"/>
  <c r="C1245" i="9"/>
  <c r="C4832" i="9"/>
  <c r="B3528" i="9"/>
  <c r="C3440" i="9"/>
  <c r="C2415" i="9"/>
  <c r="F678" i="9"/>
  <c r="H3351" i="9" a="1"/>
  <c r="G1784" i="9"/>
  <c r="F2433" i="9"/>
  <c r="H613" i="9" a="1"/>
  <c r="G1694" i="9"/>
  <c r="G2054" i="9"/>
  <c r="G4396" i="9"/>
  <c r="G3961" i="9"/>
  <c r="G4483" i="9"/>
  <c r="H4743" i="9" a="1"/>
  <c r="F4658" i="9"/>
  <c r="G3700" i="9"/>
  <c r="H3873" i="9" a="1"/>
  <c r="G1604" i="9"/>
  <c r="G3613" i="9"/>
  <c r="H806" i="9" a="1"/>
  <c r="H3786" i="9" a="1"/>
  <c r="F614" i="9"/>
  <c r="F4833" i="9"/>
  <c r="G3265" i="9"/>
  <c r="G1154" i="9"/>
  <c r="G974" i="9"/>
  <c r="H3525" i="9" a="1"/>
  <c r="G3787" i="9"/>
  <c r="G1334" i="9"/>
  <c r="F4310" i="9"/>
  <c r="F4136" i="9"/>
  <c r="G4744" i="9"/>
  <c r="H3612" i="9" a="1"/>
  <c r="F3440" i="9"/>
  <c r="G2234" i="9"/>
  <c r="F806" i="9"/>
  <c r="H678" i="9" a="1"/>
  <c r="H3177" i="9" a="1"/>
  <c r="F4397" i="9"/>
  <c r="G2324" i="9"/>
  <c r="F4484" i="9"/>
  <c r="G1064" i="9"/>
  <c r="G3874" i="9"/>
  <c r="F3875" i="9"/>
  <c r="G2144" i="9"/>
  <c r="F4745" i="9"/>
  <c r="H742" i="9" a="1"/>
  <c r="H4047" i="9" a="1"/>
  <c r="H4221" i="9" a="1"/>
  <c r="G3526" i="9"/>
  <c r="G4657" i="9"/>
  <c r="F2434" i="9"/>
  <c r="G3439" i="9"/>
  <c r="G4135" i="9"/>
  <c r="F3614" i="9"/>
  <c r="F3962" i="9"/>
  <c r="F3701" i="9"/>
  <c r="G4222" i="9"/>
  <c r="H3264" i="9" a="1"/>
  <c r="F3788" i="9"/>
  <c r="G884" i="9"/>
  <c r="H3699" i="9" a="1"/>
  <c r="F4223" i="9"/>
  <c r="G1514" i="9"/>
  <c r="G1244" i="9"/>
  <c r="G1964" i="9"/>
  <c r="F3527" i="9"/>
  <c r="H4569" i="9" a="1"/>
  <c r="G2415" i="9"/>
  <c r="G794" i="9"/>
  <c r="H4656" i="9" a="1"/>
  <c r="H4134" i="9" a="1"/>
  <c r="H4831" i="9" a="1"/>
  <c r="H3960" i="9" a="1"/>
  <c r="F4049" i="9"/>
  <c r="F4571" i="9"/>
  <c r="G1874" i="9"/>
  <c r="G1424" i="9"/>
  <c r="H4395" i="9" a="1"/>
  <c r="G614" i="9"/>
  <c r="G704" i="9"/>
  <c r="H3438" i="9" a="1"/>
  <c r="F3353" i="9"/>
  <c r="G4048" i="9"/>
  <c r="H2414" i="9" a="1"/>
  <c r="G4570" i="9"/>
  <c r="G4832" i="9"/>
  <c r="G4309" i="9"/>
  <c r="F742" i="9"/>
  <c r="H4482" i="9" a="1"/>
  <c r="G3352" i="9"/>
  <c r="H4308" i="9" a="1"/>
  <c r="H4743" i="9" l="1"/>
  <c r="H4482" i="9"/>
  <c r="H4395" i="9"/>
  <c r="H4569" i="9"/>
  <c r="H3525" i="9"/>
  <c r="H4308" i="9"/>
  <c r="H613" i="9"/>
  <c r="H2414" i="9"/>
  <c r="H3960" i="9"/>
  <c r="H3612" i="9"/>
  <c r="H3699" i="9"/>
  <c r="H4221" i="9"/>
  <c r="H3177" i="9"/>
  <c r="H4831" i="9"/>
  <c r="H4047" i="9"/>
  <c r="H678" i="9"/>
  <c r="H4134" i="9"/>
  <c r="H742" i="9"/>
  <c r="H3786" i="9"/>
  <c r="H3351" i="9"/>
  <c r="H3438" i="9"/>
  <c r="H4656" i="9"/>
  <c r="H3264" i="9"/>
  <c r="H806" i="9"/>
  <c r="H3873" i="9"/>
  <c r="B808" i="9"/>
  <c r="B3790" i="9"/>
  <c r="C796" i="9"/>
  <c r="C1606" i="9"/>
  <c r="B3877" i="9"/>
  <c r="C4485" i="9"/>
  <c r="C886" i="9"/>
  <c r="B4051" i="9"/>
  <c r="C1516" i="9"/>
  <c r="C976" i="9"/>
  <c r="C4659" i="9"/>
  <c r="C3963" i="9"/>
  <c r="C4137" i="9"/>
  <c r="C4833" i="9"/>
  <c r="B4312" i="9"/>
  <c r="C2146" i="9"/>
  <c r="B4834" i="9"/>
  <c r="C4050" i="9"/>
  <c r="C4572" i="9"/>
  <c r="C4746" i="9"/>
  <c r="B4225" i="9"/>
  <c r="B4660" i="9"/>
  <c r="C2056" i="9"/>
  <c r="C1156" i="9"/>
  <c r="C1246" i="9"/>
  <c r="C2236" i="9"/>
  <c r="C1426" i="9"/>
  <c r="B4747" i="9"/>
  <c r="C1786" i="9"/>
  <c r="C1696" i="9"/>
  <c r="C1066" i="9"/>
  <c r="C4311" i="9"/>
  <c r="C1336" i="9"/>
  <c r="C2326" i="9"/>
  <c r="B4399" i="9"/>
  <c r="C3441" i="9"/>
  <c r="C3702" i="9"/>
  <c r="C3789" i="9"/>
  <c r="C3615" i="9"/>
  <c r="C4224" i="9"/>
  <c r="C2416" i="9"/>
  <c r="C1966" i="9"/>
  <c r="B4486" i="9"/>
  <c r="B3529" i="9"/>
  <c r="C1876" i="9"/>
  <c r="B744" i="9"/>
  <c r="B680" i="9"/>
  <c r="B4138" i="9"/>
  <c r="B4573" i="9"/>
  <c r="C3528" i="9"/>
  <c r="B3703" i="9"/>
  <c r="C4398" i="9"/>
  <c r="C3876" i="9"/>
  <c r="B3616" i="9"/>
  <c r="B3964" i="9"/>
  <c r="H3613" i="9" a="1"/>
  <c r="F679" i="9"/>
  <c r="H4483" i="9" a="1"/>
  <c r="G1695" i="9"/>
  <c r="G1425" i="9"/>
  <c r="F743" i="9"/>
  <c r="G3701" i="9"/>
  <c r="H3787" i="9" a="1"/>
  <c r="G1515" i="9"/>
  <c r="H614" i="9" a="1"/>
  <c r="H807" i="9" a="1"/>
  <c r="G705" i="9"/>
  <c r="G1965" i="9"/>
  <c r="H3526" i="9" a="1"/>
  <c r="H3439" i="9" a="1"/>
  <c r="F3615" i="9"/>
  <c r="H2415" i="9" a="1"/>
  <c r="F4485" i="9"/>
  <c r="F4834" i="9"/>
  <c r="G3614" i="9"/>
  <c r="G1245" i="9"/>
  <c r="H3700" i="9" a="1"/>
  <c r="G1605" i="9"/>
  <c r="G4223" i="9"/>
  <c r="G4745" i="9"/>
  <c r="H3961" i="9" a="1"/>
  <c r="F3876" i="9"/>
  <c r="F4659" i="9"/>
  <c r="G885" i="9"/>
  <c r="G1875" i="9"/>
  <c r="H743" i="9" a="1"/>
  <c r="H4135" i="9" a="1"/>
  <c r="H4309" i="9" a="1"/>
  <c r="F807" i="9"/>
  <c r="H4832" i="9" a="1"/>
  <c r="G4136" i="9"/>
  <c r="G3440" i="9"/>
  <c r="G4833" i="9"/>
  <c r="F4746" i="9"/>
  <c r="G4484" i="9"/>
  <c r="G975" i="9"/>
  <c r="F4050" i="9"/>
  <c r="H4222" i="9" a="1"/>
  <c r="G2325" i="9"/>
  <c r="F3702" i="9"/>
  <c r="H3265" i="9" a="1"/>
  <c r="G3962" i="9"/>
  <c r="G3527" i="9"/>
  <c r="G1785" i="9"/>
  <c r="F3963" i="9"/>
  <c r="H4744" i="9" a="1"/>
  <c r="G795" i="9"/>
  <c r="G1155" i="9"/>
  <c r="H3874" i="9" a="1"/>
  <c r="G4571" i="9"/>
  <c r="G4310" i="9"/>
  <c r="G1335" i="9"/>
  <c r="F4311" i="9"/>
  <c r="F4398" i="9"/>
  <c r="G2416" i="9"/>
  <c r="G3353" i="9"/>
  <c r="H4570" i="9" a="1"/>
  <c r="F3789" i="9"/>
  <c r="H4048" i="9" a="1"/>
  <c r="F4572" i="9"/>
  <c r="H679" i="9" a="1"/>
  <c r="F4137" i="9"/>
  <c r="F3441" i="9"/>
  <c r="G4049" i="9"/>
  <c r="G4397" i="9"/>
  <c r="G2145" i="9"/>
  <c r="G3788" i="9"/>
  <c r="G2235" i="9"/>
  <c r="F3528" i="9"/>
  <c r="H4657" i="9" a="1"/>
  <c r="H3352" i="9" a="1"/>
  <c r="G4658" i="9"/>
  <c r="G2055" i="9"/>
  <c r="G3875" i="9"/>
  <c r="F4224" i="9"/>
  <c r="G1065" i="9"/>
  <c r="H4396" i="9" a="1"/>
  <c r="H743" i="9" l="1"/>
  <c r="H679" i="9"/>
  <c r="H4309" i="9"/>
  <c r="H3787" i="9"/>
  <c r="H3700" i="9"/>
  <c r="H4048" i="9"/>
  <c r="H3265" i="9"/>
  <c r="H4396" i="9"/>
  <c r="H3874" i="9"/>
  <c r="H614" i="9"/>
  <c r="H3526" i="9"/>
  <c r="H4832" i="9"/>
  <c r="H3352" i="9"/>
  <c r="H4570" i="9"/>
  <c r="H4744" i="9"/>
  <c r="H4222" i="9"/>
  <c r="H2415" i="9"/>
  <c r="H4483" i="9"/>
  <c r="H807" i="9"/>
  <c r="H4135" i="9"/>
  <c r="H4657" i="9"/>
  <c r="H3961" i="9"/>
  <c r="H3439" i="9"/>
  <c r="H3613" i="9"/>
  <c r="B3704" i="9"/>
  <c r="C1967" i="9"/>
  <c r="C3790" i="9"/>
  <c r="C3529" i="9"/>
  <c r="C4399" i="9"/>
  <c r="B4835" i="9"/>
  <c r="B3617" i="9"/>
  <c r="C1247" i="9"/>
  <c r="C4834" i="9"/>
  <c r="C4051" i="9"/>
  <c r="B4487" i="9"/>
  <c r="C4747" i="9"/>
  <c r="C3616" i="9"/>
  <c r="B745" i="9"/>
  <c r="B681" i="9"/>
  <c r="C2057" i="9"/>
  <c r="C3877" i="9"/>
  <c r="C2417" i="9"/>
  <c r="C1067" i="9"/>
  <c r="C4573" i="9"/>
  <c r="B809" i="9"/>
  <c r="C2327" i="9"/>
  <c r="C4138" i="9"/>
  <c r="C887" i="9"/>
  <c r="B4661" i="9"/>
  <c r="C1607" i="9"/>
  <c r="B3965" i="9"/>
  <c r="B3878" i="9"/>
  <c r="C1787" i="9"/>
  <c r="B4748" i="9"/>
  <c r="C3964" i="9"/>
  <c r="B3791" i="9"/>
  <c r="C4225" i="9"/>
  <c r="C1427" i="9"/>
  <c r="C1877" i="9"/>
  <c r="C1337" i="9"/>
  <c r="B4313" i="9"/>
  <c r="C4486" i="9"/>
  <c r="B4226" i="9"/>
  <c r="C4312" i="9"/>
  <c r="C2237" i="9"/>
  <c r="B4139" i="9"/>
  <c r="C1697" i="9"/>
  <c r="B4052" i="9"/>
  <c r="C4660" i="9"/>
  <c r="B4574" i="9"/>
  <c r="C3703" i="9"/>
  <c r="C1157" i="9"/>
  <c r="C1517" i="9"/>
  <c r="C2147" i="9"/>
  <c r="B4400" i="9"/>
  <c r="C977" i="9"/>
  <c r="H4484" i="9" a="1"/>
  <c r="G886" i="9"/>
  <c r="F680" i="9"/>
  <c r="H4223" i="9" a="1"/>
  <c r="F3964" i="9"/>
  <c r="H3962" i="9" a="1"/>
  <c r="G4572" i="9"/>
  <c r="G3789" i="9"/>
  <c r="H4397" i="9" a="1"/>
  <c r="F3529" i="9"/>
  <c r="G1156" i="9"/>
  <c r="H3527" i="9" a="1"/>
  <c r="F808" i="9"/>
  <c r="G1876" i="9"/>
  <c r="F4835" i="9"/>
  <c r="F4051" i="9"/>
  <c r="F4138" i="9"/>
  <c r="G1606" i="9"/>
  <c r="H4833" i="9" a="1"/>
  <c r="H3701" i="9" a="1"/>
  <c r="H3788" i="9" a="1"/>
  <c r="F4225" i="9"/>
  <c r="F4747" i="9"/>
  <c r="G3528" i="9"/>
  <c r="G4050" i="9"/>
  <c r="H4136" i="9" a="1"/>
  <c r="H2416" i="9" a="1"/>
  <c r="G1696" i="9"/>
  <c r="F3616" i="9"/>
  <c r="H4571" i="9" a="1"/>
  <c r="F4399" i="9"/>
  <c r="G1336" i="9"/>
  <c r="G3963" i="9"/>
  <c r="F4660" i="9"/>
  <c r="G4659" i="9"/>
  <c r="F744" i="9"/>
  <c r="H3614" i="9" a="1"/>
  <c r="G4224" i="9"/>
  <c r="G4137" i="9"/>
  <c r="G3615" i="9"/>
  <c r="H4658" i="9" a="1"/>
  <c r="H680" i="9" a="1"/>
  <c r="G1966" i="9"/>
  <c r="G796" i="9"/>
  <c r="G2146" i="9"/>
  <c r="G1516" i="9"/>
  <c r="G4834" i="9"/>
  <c r="H4745" i="9" a="1"/>
  <c r="H808" i="9" a="1"/>
  <c r="G1246" i="9"/>
  <c r="F3877" i="9"/>
  <c r="G2056" i="9"/>
  <c r="H3353" i="9" a="1"/>
  <c r="G1066" i="9"/>
  <c r="G4398" i="9"/>
  <c r="F4573" i="9"/>
  <c r="H4310" i="9" a="1"/>
  <c r="G976" i="9"/>
  <c r="G3876" i="9"/>
  <c r="F3703" i="9"/>
  <c r="H3440" i="9" a="1"/>
  <c r="F4486" i="9"/>
  <c r="G2236" i="9"/>
  <c r="G3441" i="9"/>
  <c r="G1786" i="9"/>
  <c r="G2417" i="9"/>
  <c r="F4312" i="9"/>
  <c r="G4311" i="9"/>
  <c r="H4049" i="9" a="1"/>
  <c r="G1426" i="9"/>
  <c r="H3875" i="9" a="1"/>
  <c r="G3702" i="9"/>
  <c r="F3790" i="9"/>
  <c r="G4746" i="9"/>
  <c r="G2326" i="9"/>
  <c r="H744" i="9" a="1"/>
  <c r="G4485" i="9"/>
  <c r="H3440" i="9" l="1"/>
  <c r="H4571" i="9"/>
  <c r="H4049" i="9"/>
  <c r="H3788" i="9"/>
  <c r="H808" i="9"/>
  <c r="H3701" i="9"/>
  <c r="H2416" i="9"/>
  <c r="H4833" i="9"/>
  <c r="H4223" i="9"/>
  <c r="H680" i="9"/>
  <c r="H3875" i="9"/>
  <c r="H3962" i="9"/>
  <c r="H4310" i="9"/>
  <c r="H4658" i="9"/>
  <c r="H4397" i="9"/>
  <c r="H4136" i="9"/>
  <c r="H744" i="9"/>
  <c r="H4484" i="9"/>
  <c r="H3353" i="9"/>
  <c r="H3614" i="9"/>
  <c r="H3527" i="9"/>
  <c r="H4745" i="9"/>
  <c r="B4488" i="9"/>
  <c r="C1788" i="9"/>
  <c r="C4052" i="9"/>
  <c r="C4574" i="9"/>
  <c r="C1158" i="9"/>
  <c r="C4835" i="9"/>
  <c r="B4227" i="9"/>
  <c r="C1878" i="9"/>
  <c r="B4575" i="9"/>
  <c r="B4401" i="9"/>
  <c r="C4313" i="9"/>
  <c r="C3965" i="9"/>
  <c r="C1068" i="9"/>
  <c r="C1248" i="9"/>
  <c r="C4400" i="9"/>
  <c r="C1428" i="9"/>
  <c r="B3966" i="9"/>
  <c r="C2148" i="9"/>
  <c r="B3792" i="9"/>
  <c r="B4053" i="9"/>
  <c r="C4226" i="9"/>
  <c r="C4661" i="9"/>
  <c r="C4487" i="9"/>
  <c r="C3617" i="9"/>
  <c r="C3791" i="9"/>
  <c r="C2238" i="9"/>
  <c r="C1518" i="9"/>
  <c r="B3705" i="9"/>
  <c r="C1968" i="9"/>
  <c r="B4662" i="9"/>
  <c r="B4314" i="9"/>
  <c r="C1338" i="9"/>
  <c r="B4836" i="9"/>
  <c r="C1698" i="9"/>
  <c r="C2418" i="9"/>
  <c r="B746" i="9"/>
  <c r="B682" i="9"/>
  <c r="C1608" i="9"/>
  <c r="C2328" i="9"/>
  <c r="B810" i="9"/>
  <c r="C3878" i="9"/>
  <c r="C4748" i="9"/>
  <c r="B4749" i="9"/>
  <c r="C2058" i="9"/>
  <c r="B4140" i="9"/>
  <c r="B3879" i="9"/>
  <c r="C978" i="9"/>
  <c r="C3704" i="9"/>
  <c r="C4139" i="9"/>
  <c r="G3703" i="9"/>
  <c r="F4836" i="9"/>
  <c r="H3789" i="9" a="1"/>
  <c r="G4835" i="9"/>
  <c r="G1517" i="9"/>
  <c r="G1337" i="9"/>
  <c r="G2418" i="9"/>
  <c r="G2327" i="9"/>
  <c r="H681" i="9" a="1"/>
  <c r="G4486" i="9"/>
  <c r="H4311" i="9" a="1"/>
  <c r="H745" i="9" a="1"/>
  <c r="F4139" i="9"/>
  <c r="H4050" i="9" a="1"/>
  <c r="G1697" i="9"/>
  <c r="G4051" i="9"/>
  <c r="F4487" i="9"/>
  <c r="G2147" i="9"/>
  <c r="G4225" i="9"/>
  <c r="F809" i="9"/>
  <c r="F681" i="9"/>
  <c r="G4138" i="9"/>
  <c r="F4313" i="9"/>
  <c r="H4834" i="9" a="1"/>
  <c r="G4660" i="9"/>
  <c r="G3616" i="9"/>
  <c r="G1157" i="9"/>
  <c r="F3791" i="9"/>
  <c r="G1967" i="9"/>
  <c r="G4399" i="9"/>
  <c r="F4661" i="9"/>
  <c r="H809" i="9" a="1"/>
  <c r="G4573" i="9"/>
  <c r="G887" i="9"/>
  <c r="H2417" i="9" a="1"/>
  <c r="F3617" i="9"/>
  <c r="G977" i="9"/>
  <c r="H3702" i="9" a="1"/>
  <c r="H4485" i="9" a="1"/>
  <c r="F4574" i="9"/>
  <c r="H3963" i="9" a="1"/>
  <c r="H3615" i="9" a="1"/>
  <c r="F3704" i="9"/>
  <c r="F745" i="9"/>
  <c r="H4137" i="9" a="1"/>
  <c r="H4398" i="9" a="1"/>
  <c r="G3877" i="9"/>
  <c r="F4400" i="9"/>
  <c r="G4747" i="9"/>
  <c r="F4226" i="9"/>
  <c r="G1787" i="9"/>
  <c r="F4748" i="9"/>
  <c r="G3790" i="9"/>
  <c r="H4224" i="9" a="1"/>
  <c r="G3529" i="9"/>
  <c r="F3878" i="9"/>
  <c r="H3876" i="9" a="1"/>
  <c r="H4746" i="9" a="1"/>
  <c r="G1607" i="9"/>
  <c r="H3441" i="9" a="1"/>
  <c r="H3528" i="9" a="1"/>
  <c r="G1427" i="9"/>
  <c r="H4659" i="9" a="1"/>
  <c r="G1877" i="9"/>
  <c r="F4052" i="9"/>
  <c r="H4572" i="9" a="1"/>
  <c r="F3965" i="9"/>
  <c r="G4312" i="9"/>
  <c r="G2057" i="9"/>
  <c r="G1247" i="9"/>
  <c r="G3964" i="9"/>
  <c r="G1067" i="9"/>
  <c r="G2237" i="9"/>
  <c r="H4137" i="9" l="1"/>
  <c r="H4224" i="9"/>
  <c r="H681" i="9"/>
  <c r="H4659" i="9"/>
  <c r="H4050" i="9"/>
  <c r="H4311" i="9"/>
  <c r="H3528" i="9"/>
  <c r="H3615" i="9"/>
  <c r="H3441" i="9"/>
  <c r="H3963" i="9"/>
  <c r="H4834" i="9"/>
  <c r="H4746" i="9"/>
  <c r="H4485" i="9"/>
  <c r="H2417" i="9"/>
  <c r="H4572" i="9"/>
  <c r="H3789" i="9"/>
  <c r="H3876" i="9"/>
  <c r="H3702" i="9"/>
  <c r="H809" i="9"/>
  <c r="H745" i="9"/>
  <c r="H4398" i="9"/>
  <c r="C4749" i="9"/>
  <c r="C2149" i="9"/>
  <c r="C1429" i="9"/>
  <c r="B4141" i="9"/>
  <c r="C1789" i="9"/>
  <c r="C1339" i="9"/>
  <c r="C1159" i="9"/>
  <c r="B747" i="9"/>
  <c r="B683" i="9"/>
  <c r="C3705" i="9"/>
  <c r="C1519" i="9"/>
  <c r="B4837" i="9"/>
  <c r="B3793" i="9"/>
  <c r="C4662" i="9"/>
  <c r="C1069" i="9"/>
  <c r="C2419" i="9"/>
  <c r="B4402" i="9"/>
  <c r="C1609" i="9"/>
  <c r="C4575" i="9"/>
  <c r="B3880" i="9"/>
  <c r="C4488" i="9"/>
  <c r="C4401" i="9"/>
  <c r="B4315" i="9"/>
  <c r="C4140" i="9"/>
  <c r="B4750" i="9"/>
  <c r="B4489" i="9"/>
  <c r="B4228" i="9"/>
  <c r="C3966" i="9"/>
  <c r="B811" i="9"/>
  <c r="C1969" i="9"/>
  <c r="C4227" i="9"/>
  <c r="B3967" i="9"/>
  <c r="C4836" i="9"/>
  <c r="C1879" i="9"/>
  <c r="C3792" i="9"/>
  <c r="C1699" i="9"/>
  <c r="C2239" i="9"/>
  <c r="B4054" i="9"/>
  <c r="C1249" i="9"/>
  <c r="C2059" i="9"/>
  <c r="C3879" i="9"/>
  <c r="C4314" i="9"/>
  <c r="B4663" i="9"/>
  <c r="C4053" i="9"/>
  <c r="C2329" i="9"/>
  <c r="B4576" i="9"/>
  <c r="G2328" i="9"/>
  <c r="G2058" i="9"/>
  <c r="F4401" i="9"/>
  <c r="F4140" i="9"/>
  <c r="H3703" i="9" a="1"/>
  <c r="H4747" i="9" a="1"/>
  <c r="H2418" i="9" a="1"/>
  <c r="H4835" i="9" a="1"/>
  <c r="G2238" i="9"/>
  <c r="F3966" i="9"/>
  <c r="F682" i="9"/>
  <c r="G4052" i="9"/>
  <c r="H3616" i="9" a="1"/>
  <c r="H4138" i="9" a="1"/>
  <c r="G1608" i="9"/>
  <c r="G4836" i="9"/>
  <c r="H4486" i="9" a="1"/>
  <c r="H4660" i="9" a="1"/>
  <c r="H3790" i="9" a="1"/>
  <c r="H810" i="9" a="1"/>
  <c r="G978" i="9"/>
  <c r="G4139" i="9"/>
  <c r="F3792" i="9"/>
  <c r="H682" i="9" a="1"/>
  <c r="H3964" i="9" a="1"/>
  <c r="H4312" i="9" a="1"/>
  <c r="G1698" i="9"/>
  <c r="G1968" i="9"/>
  <c r="G3878" i="9"/>
  <c r="H4399" i="9" a="1"/>
  <c r="G1878" i="9"/>
  <c r="G1338" i="9"/>
  <c r="G4661" i="9"/>
  <c r="F4314" i="9"/>
  <c r="F810" i="9"/>
  <c r="F4227" i="9"/>
  <c r="G3704" i="9"/>
  <c r="G1068" i="9"/>
  <c r="G1158" i="9"/>
  <c r="F746" i="9"/>
  <c r="G4226" i="9"/>
  <c r="F4488" i="9"/>
  <c r="F3705" i="9"/>
  <c r="H4573" i="9" a="1"/>
  <c r="G4400" i="9"/>
  <c r="F4749" i="9"/>
  <c r="F3879" i="9"/>
  <c r="G4574" i="9"/>
  <c r="G1788" i="9"/>
  <c r="H4225" i="9" a="1"/>
  <c r="H4051" i="9" a="1"/>
  <c r="F4575" i="9"/>
  <c r="G2148" i="9"/>
  <c r="G1428" i="9"/>
  <c r="H746" i="9" a="1"/>
  <c r="F4053" i="9"/>
  <c r="G1248" i="9"/>
  <c r="F4662" i="9"/>
  <c r="G4487" i="9"/>
  <c r="F4837" i="9"/>
  <c r="G4313" i="9"/>
  <c r="H3877" i="9" a="1"/>
  <c r="G1518" i="9"/>
  <c r="G2419" i="9"/>
  <c r="G4748" i="9"/>
  <c r="G3791" i="9"/>
  <c r="H3529" i="9" a="1"/>
  <c r="G3965" i="9"/>
  <c r="G3617" i="9"/>
  <c r="H810" i="9" l="1"/>
  <c r="H4835" i="9"/>
  <c r="H4138" i="9"/>
  <c r="H2418" i="9"/>
  <c r="H4747" i="9"/>
  <c r="H4051" i="9"/>
  <c r="H3529" i="9"/>
  <c r="H4486" i="9"/>
  <c r="H3964" i="9"/>
  <c r="H3703" i="9"/>
  <c r="H4225" i="9"/>
  <c r="H3790" i="9"/>
  <c r="H4312" i="9"/>
  <c r="H746" i="9"/>
  <c r="H3616" i="9"/>
  <c r="H4399" i="9"/>
  <c r="H682" i="9"/>
  <c r="H4573" i="9"/>
  <c r="H4660" i="9"/>
  <c r="H3877" i="9"/>
  <c r="C2060" i="9"/>
  <c r="C1250" i="9"/>
  <c r="B4664" i="9"/>
  <c r="B4577" i="9"/>
  <c r="C4489" i="9"/>
  <c r="C1700" i="9"/>
  <c r="C2420" i="9"/>
  <c r="B4490" i="9"/>
  <c r="C4141" i="9"/>
  <c r="C2150" i="9"/>
  <c r="C1790" i="9"/>
  <c r="C4576" i="9"/>
  <c r="C1880" i="9"/>
  <c r="C2240" i="9"/>
  <c r="C3880" i="9"/>
  <c r="C4228" i="9"/>
  <c r="B3968" i="9"/>
  <c r="B812" i="9"/>
  <c r="C4837" i="9"/>
  <c r="C4315" i="9"/>
  <c r="C1340" i="9"/>
  <c r="C4663" i="9"/>
  <c r="C1520" i="9"/>
  <c r="B4403" i="9"/>
  <c r="C1160" i="9"/>
  <c r="C1430" i="9"/>
  <c r="B4142" i="9"/>
  <c r="C4750" i="9"/>
  <c r="B4751" i="9"/>
  <c r="C1970" i="9"/>
  <c r="B4316" i="9"/>
  <c r="C1610" i="9"/>
  <c r="C4402" i="9"/>
  <c r="C3967" i="9"/>
  <c r="C2330" i="9"/>
  <c r="C3793" i="9"/>
  <c r="B4838" i="9"/>
  <c r="B3881" i="9"/>
  <c r="B4055" i="9"/>
  <c r="C4054" i="9"/>
  <c r="B748" i="9"/>
  <c r="B684" i="9"/>
  <c r="B4229" i="9"/>
  <c r="H4836" i="9" a="1"/>
  <c r="G1159" i="9"/>
  <c r="F4141" i="9"/>
  <c r="G1699" i="9"/>
  <c r="H4748" i="9" a="1"/>
  <c r="F4663" i="9"/>
  <c r="F3880" i="9"/>
  <c r="H4661" i="9" a="1"/>
  <c r="F4576" i="9"/>
  <c r="G4488" i="9"/>
  <c r="G4401" i="9"/>
  <c r="G4053" i="9"/>
  <c r="G3879" i="9"/>
  <c r="F4489" i="9"/>
  <c r="F3967" i="9"/>
  <c r="G4749" i="9"/>
  <c r="F4228" i="9"/>
  <c r="G4314" i="9"/>
  <c r="F811" i="9"/>
  <c r="G1429" i="9"/>
  <c r="G3705" i="9"/>
  <c r="G1609" i="9"/>
  <c r="G1249" i="9"/>
  <c r="G4575" i="9"/>
  <c r="G4140" i="9"/>
  <c r="H4226" i="9" a="1"/>
  <c r="H747" i="9" a="1"/>
  <c r="H3878" i="9" a="1"/>
  <c r="G2329" i="9"/>
  <c r="G2239" i="9"/>
  <c r="G1969" i="9"/>
  <c r="H4400" i="9" a="1"/>
  <c r="G2420" i="9"/>
  <c r="F4054" i="9"/>
  <c r="G3966" i="9"/>
  <c r="G1879" i="9"/>
  <c r="G2059" i="9"/>
  <c r="G1069" i="9"/>
  <c r="H4487" i="9" a="1"/>
  <c r="H4052" i="9" a="1"/>
  <c r="H2419" i="9" a="1"/>
  <c r="F4750" i="9"/>
  <c r="G1339" i="9"/>
  <c r="G1519" i="9"/>
  <c r="H4313" i="9" a="1"/>
  <c r="G4227" i="9"/>
  <c r="F4838" i="9"/>
  <c r="H683" i="9" a="1"/>
  <c r="G4662" i="9"/>
  <c r="H3617" i="9" a="1"/>
  <c r="H4574" i="9" a="1"/>
  <c r="F683" i="9"/>
  <c r="H3965" i="9" a="1"/>
  <c r="H811" i="9" a="1"/>
  <c r="H3791" i="9" a="1"/>
  <c r="F4402" i="9"/>
  <c r="G2149" i="9"/>
  <c r="G3792" i="9"/>
  <c r="G4837" i="9"/>
  <c r="F747" i="9"/>
  <c r="H4139" i="9" a="1"/>
  <c r="F3793" i="9"/>
  <c r="G1789" i="9"/>
  <c r="F4315" i="9"/>
  <c r="H3704" i="9" a="1"/>
  <c r="H3965" i="9" l="1"/>
  <c r="H683" i="9"/>
  <c r="H3704" i="9"/>
  <c r="H4400" i="9"/>
  <c r="H3791" i="9"/>
  <c r="H3878" i="9"/>
  <c r="H4052" i="9"/>
  <c r="H4487" i="9"/>
  <c r="H4139" i="9"/>
  <c r="H4574" i="9"/>
  <c r="H4313" i="9"/>
  <c r="H4748" i="9"/>
  <c r="H747" i="9"/>
  <c r="H811" i="9"/>
  <c r="H3617" i="9"/>
  <c r="H4226" i="9"/>
  <c r="H4661" i="9"/>
  <c r="H4836" i="9"/>
  <c r="H2419" i="9"/>
  <c r="C4577" i="9"/>
  <c r="C2151" i="9"/>
  <c r="B4317" i="9"/>
  <c r="C2421" i="9"/>
  <c r="C4055" i="9"/>
  <c r="C2061" i="9"/>
  <c r="C3968" i="9"/>
  <c r="B4578" i="9"/>
  <c r="B749" i="9"/>
  <c r="B685" i="9"/>
  <c r="C1521" i="9"/>
  <c r="C4751" i="9"/>
  <c r="C4490" i="9"/>
  <c r="B4839" i="9"/>
  <c r="C1251" i="9"/>
  <c r="C1791" i="9"/>
  <c r="B4056" i="9"/>
  <c r="C1971" i="9"/>
  <c r="C2241" i="9"/>
  <c r="C1341" i="9"/>
  <c r="C4838" i="9"/>
  <c r="C4142" i="9"/>
  <c r="C4403" i="9"/>
  <c r="C4664" i="9"/>
  <c r="B4491" i="9"/>
  <c r="C4229" i="9"/>
  <c r="C3881" i="9"/>
  <c r="C1611" i="9"/>
  <c r="C1701" i="9"/>
  <c r="C4316" i="9"/>
  <c r="B4143" i="9"/>
  <c r="B4404" i="9"/>
  <c r="B4230" i="9"/>
  <c r="B4665" i="9"/>
  <c r="B3969" i="9"/>
  <c r="B813" i="9"/>
  <c r="C1431" i="9"/>
  <c r="C2331" i="9"/>
  <c r="C1881" i="9"/>
  <c r="B4752" i="9"/>
  <c r="G3793" i="9"/>
  <c r="H4662" i="9" a="1"/>
  <c r="G4489" i="9"/>
  <c r="G4315" i="9"/>
  <c r="F4490" i="9"/>
  <c r="H3792" i="9" a="1"/>
  <c r="F4055" i="9"/>
  <c r="G4576" i="9"/>
  <c r="G4141" i="9"/>
  <c r="G1340" i="9"/>
  <c r="H3966" i="9" a="1"/>
  <c r="F4316" i="9"/>
  <c r="G4838" i="9"/>
  <c r="H4140" i="9" a="1"/>
  <c r="H3705" i="9" a="1"/>
  <c r="G4228" i="9"/>
  <c r="H4488" i="9" a="1"/>
  <c r="G2330" i="9"/>
  <c r="G1790" i="9"/>
  <c r="H748" i="9" a="1"/>
  <c r="H4314" i="9" a="1"/>
  <c r="H2420" i="9" a="1"/>
  <c r="G2421" i="9"/>
  <c r="F4142" i="9"/>
  <c r="F4229" i="9"/>
  <c r="F3968" i="9"/>
  <c r="H4749" i="9" a="1"/>
  <c r="G1250" i="9"/>
  <c r="G4663" i="9"/>
  <c r="H4227" i="9" a="1"/>
  <c r="G4750" i="9"/>
  <c r="F4839" i="9"/>
  <c r="G3880" i="9"/>
  <c r="G2240" i="9"/>
  <c r="G1520" i="9"/>
  <c r="F4751" i="9"/>
  <c r="F4664" i="9"/>
  <c r="F4403" i="9"/>
  <c r="G2150" i="9"/>
  <c r="G3967" i="9"/>
  <c r="G1610" i="9"/>
  <c r="H4837" i="9" a="1"/>
  <c r="G1430" i="9"/>
  <c r="H3879" i="9" a="1"/>
  <c r="H4401" i="9" a="1"/>
  <c r="F4577" i="9"/>
  <c r="H812" i="9" a="1"/>
  <c r="G1880" i="9"/>
  <c r="H684" i="9" a="1"/>
  <c r="H4575" i="9" a="1"/>
  <c r="F684" i="9"/>
  <c r="H4053" i="9" a="1"/>
  <c r="F812" i="9"/>
  <c r="G4402" i="9"/>
  <c r="G1160" i="9"/>
  <c r="G2060" i="9"/>
  <c r="F748" i="9"/>
  <c r="G4054" i="9"/>
  <c r="G1700" i="9"/>
  <c r="G1970" i="9"/>
  <c r="F3881" i="9"/>
  <c r="H748" i="9" l="1"/>
  <c r="H4053" i="9"/>
  <c r="H4401" i="9"/>
  <c r="H3879" i="9"/>
  <c r="H3966" i="9"/>
  <c r="H4575" i="9"/>
  <c r="H3792" i="9"/>
  <c r="H2420" i="9"/>
  <c r="H4488" i="9"/>
  <c r="H684" i="9"/>
  <c r="H4837" i="9"/>
  <c r="H4314" i="9"/>
  <c r="H3705" i="9"/>
  <c r="H812" i="9"/>
  <c r="H4227" i="9"/>
  <c r="H4749" i="9"/>
  <c r="H4140" i="9"/>
  <c r="H4662" i="9"/>
  <c r="B4753" i="9"/>
  <c r="C4317" i="9"/>
  <c r="C1612" i="9"/>
  <c r="B4318" i="9"/>
  <c r="C4578" i="9"/>
  <c r="C2152" i="9"/>
  <c r="B814" i="9"/>
  <c r="C4752" i="9"/>
  <c r="C1882" i="9"/>
  <c r="C4665" i="9"/>
  <c r="B4231" i="9"/>
  <c r="C3969" i="9"/>
  <c r="C2332" i="9"/>
  <c r="C4839" i="9"/>
  <c r="B4666" i="9"/>
  <c r="C4404" i="9"/>
  <c r="B4405" i="9"/>
  <c r="C4230" i="9"/>
  <c r="C1522" i="9"/>
  <c r="C2422" i="9"/>
  <c r="C2062" i="9"/>
  <c r="C4056" i="9"/>
  <c r="C1792" i="9"/>
  <c r="B4579" i="9"/>
  <c r="B4144" i="9"/>
  <c r="B750" i="9"/>
  <c r="B686" i="9"/>
  <c r="C2242" i="9"/>
  <c r="B4840" i="9"/>
  <c r="B4492" i="9"/>
  <c r="C1702" i="9"/>
  <c r="C1432" i="9"/>
  <c r="C4143" i="9"/>
  <c r="C1972" i="9"/>
  <c r="B4057" i="9"/>
  <c r="C4491" i="9"/>
  <c r="C1342" i="9"/>
  <c r="H4315" i="9" a="1"/>
  <c r="G2151" i="9"/>
  <c r="F4230" i="9"/>
  <c r="F685" i="9"/>
  <c r="G4490" i="9"/>
  <c r="F4317" i="9"/>
  <c r="G4664" i="9"/>
  <c r="G4577" i="9"/>
  <c r="G1521" i="9"/>
  <c r="H4141" i="9" a="1"/>
  <c r="H3967" i="9" a="1"/>
  <c r="F4491" i="9"/>
  <c r="H4489" i="9" a="1"/>
  <c r="G2061" i="9"/>
  <c r="H813" i="9" a="1"/>
  <c r="G4751" i="9"/>
  <c r="H2421" i="9" a="1"/>
  <c r="G2422" i="9"/>
  <c r="G4839" i="9"/>
  <c r="G1251" i="9"/>
  <c r="G1611" i="9"/>
  <c r="H4228" i="9" a="1"/>
  <c r="F813" i="9"/>
  <c r="H4750" i="9" a="1"/>
  <c r="F3969" i="9"/>
  <c r="H685" i="9" a="1"/>
  <c r="G4229" i="9"/>
  <c r="G3968" i="9"/>
  <c r="H4838" i="9" a="1"/>
  <c r="H4663" i="9" a="1"/>
  <c r="F4578" i="9"/>
  <c r="G3881" i="9"/>
  <c r="F4665" i="9"/>
  <c r="F4840" i="9"/>
  <c r="G4055" i="9"/>
  <c r="H4576" i="9" a="1"/>
  <c r="F749" i="9"/>
  <c r="G1341" i="9"/>
  <c r="H3880" i="9" a="1"/>
  <c r="F4404" i="9"/>
  <c r="G1431" i="9"/>
  <c r="G4316" i="9"/>
  <c r="F4056" i="9"/>
  <c r="G4403" i="9"/>
  <c r="G1881" i="9"/>
  <c r="G4142" i="9"/>
  <c r="H4402" i="9" a="1"/>
  <c r="G1701" i="9"/>
  <c r="G2331" i="9"/>
  <c r="F4752" i="9"/>
  <c r="H3793" i="9" a="1"/>
  <c r="G1791" i="9"/>
  <c r="H4054" i="9" a="1"/>
  <c r="G2241" i="9"/>
  <c r="H749" i="9" a="1"/>
  <c r="F4143" i="9"/>
  <c r="G1971" i="9"/>
  <c r="H3793" i="9" l="1"/>
  <c r="H4489" i="9"/>
  <c r="H4750" i="9"/>
  <c r="H685" i="9"/>
  <c r="H3967" i="9"/>
  <c r="H749" i="9"/>
  <c r="H2421" i="9"/>
  <c r="H4141" i="9"/>
  <c r="H4315" i="9"/>
  <c r="H4663" i="9"/>
  <c r="H4576" i="9"/>
  <c r="H4228" i="9"/>
  <c r="H4402" i="9"/>
  <c r="H3880" i="9"/>
  <c r="H4838" i="9"/>
  <c r="H4054" i="9"/>
  <c r="H813" i="9"/>
  <c r="C2063" i="9"/>
  <c r="B815" i="9"/>
  <c r="C4318" i="9"/>
  <c r="C4753" i="9"/>
  <c r="B4232" i="9"/>
  <c r="C4405" i="9"/>
  <c r="C4579" i="9"/>
  <c r="C1523" i="9"/>
  <c r="C2153" i="9"/>
  <c r="B4493" i="9"/>
  <c r="C2423" i="9"/>
  <c r="C1973" i="9"/>
  <c r="C4666" i="9"/>
  <c r="B4841" i="9"/>
  <c r="B4145" i="9"/>
  <c r="C1793" i="9"/>
  <c r="C2333" i="9"/>
  <c r="B4667" i="9"/>
  <c r="C4492" i="9"/>
  <c r="C4057" i="9"/>
  <c r="C4840" i="9"/>
  <c r="B4406" i="9"/>
  <c r="B751" i="9"/>
  <c r="B687" i="9"/>
  <c r="C1883" i="9"/>
  <c r="C1613" i="9"/>
  <c r="B4754" i="9"/>
  <c r="B4319" i="9"/>
  <c r="C1703" i="9"/>
  <c r="B4580" i="9"/>
  <c r="C1433" i="9"/>
  <c r="C4144" i="9"/>
  <c r="C4231" i="9"/>
  <c r="C2243" i="9"/>
  <c r="F686" i="9"/>
  <c r="F750" i="9"/>
  <c r="H2422" i="9" a="1"/>
  <c r="H4751" i="9" a="1"/>
  <c r="G4752" i="9"/>
  <c r="H4142" i="9" a="1"/>
  <c r="G4143" i="9"/>
  <c r="G2242" i="9"/>
  <c r="H4055" i="9" a="1"/>
  <c r="G3969" i="9"/>
  <c r="H4229" i="9" a="1"/>
  <c r="F4753" i="9"/>
  <c r="G1522" i="9"/>
  <c r="G4665" i="9"/>
  <c r="G4230" i="9"/>
  <c r="G1342" i="9"/>
  <c r="F4231" i="9"/>
  <c r="H3881" i="9" a="1"/>
  <c r="G1702" i="9"/>
  <c r="F4057" i="9"/>
  <c r="H3968" i="9" a="1"/>
  <c r="H4490" i="9" a="1"/>
  <c r="H4577" i="9" a="1"/>
  <c r="H750" i="9" a="1"/>
  <c r="H4839" i="9" a="1"/>
  <c r="G2423" i="9"/>
  <c r="G1432" i="9"/>
  <c r="F4144" i="9"/>
  <c r="H4403" i="9" a="1"/>
  <c r="F4841" i="9"/>
  <c r="F4666" i="9"/>
  <c r="G4056" i="9"/>
  <c r="G4491" i="9"/>
  <c r="F4405" i="9"/>
  <c r="G4404" i="9"/>
  <c r="G1972" i="9"/>
  <c r="H814" i="9" a="1"/>
  <c r="G2062" i="9"/>
  <c r="F4579" i="9"/>
  <c r="G2152" i="9"/>
  <c r="G4317" i="9"/>
  <c r="G1882" i="9"/>
  <c r="H4316" i="9" a="1"/>
  <c r="F4318" i="9"/>
  <c r="G1612" i="9"/>
  <c r="H4664" i="9" a="1"/>
  <c r="G1792" i="9"/>
  <c r="H686" i="9" a="1"/>
  <c r="F4492" i="9"/>
  <c r="G4840" i="9"/>
  <c r="G4578" i="9"/>
  <c r="F814" i="9"/>
  <c r="G2332" i="9"/>
  <c r="H686" i="9" l="1"/>
  <c r="H2422" i="9"/>
  <c r="H4142" i="9"/>
  <c r="H4490" i="9"/>
  <c r="H750" i="9"/>
  <c r="H4751" i="9"/>
  <c r="H3881" i="9"/>
  <c r="H4316" i="9"/>
  <c r="H4403" i="9"/>
  <c r="H4229" i="9"/>
  <c r="H814" i="9"/>
  <c r="H3968" i="9"/>
  <c r="H4839" i="9"/>
  <c r="H4055" i="9"/>
  <c r="H4577" i="9"/>
  <c r="H4664" i="9"/>
  <c r="C4232" i="9"/>
  <c r="C1974" i="9"/>
  <c r="C2244" i="9"/>
  <c r="B4320" i="9"/>
  <c r="C2154" i="9"/>
  <c r="C1524" i="9"/>
  <c r="B752" i="9"/>
  <c r="B688" i="9"/>
  <c r="C1884" i="9"/>
  <c r="C2064" i="9"/>
  <c r="C4580" i="9"/>
  <c r="C4319" i="9"/>
  <c r="C4493" i="9"/>
  <c r="B4494" i="9"/>
  <c r="C1704" i="9"/>
  <c r="C1794" i="9"/>
  <c r="B4755" i="9"/>
  <c r="B4581" i="9"/>
  <c r="C4754" i="9"/>
  <c r="C2424" i="9"/>
  <c r="C1614" i="9"/>
  <c r="B4407" i="9"/>
  <c r="C4145" i="9"/>
  <c r="C4841" i="9"/>
  <c r="B816" i="9"/>
  <c r="C4667" i="9"/>
  <c r="C2334" i="9"/>
  <c r="B4668" i="9"/>
  <c r="B4842" i="9"/>
  <c r="B4233" i="9"/>
  <c r="C4406" i="9"/>
  <c r="G4144" i="9"/>
  <c r="G1433" i="9"/>
  <c r="H751" i="9" a="1"/>
  <c r="H687" i="9" a="1"/>
  <c r="G2063" i="9"/>
  <c r="H3969" i="9" a="1"/>
  <c r="G2424" i="9"/>
  <c r="H4404" i="9" a="1"/>
  <c r="G1613" i="9"/>
  <c r="F4754" i="9"/>
  <c r="F4145" i="9"/>
  <c r="G4318" i="9"/>
  <c r="F4580" i="9"/>
  <c r="H4840" i="9" a="1"/>
  <c r="G1793" i="9"/>
  <c r="H4578" i="9" a="1"/>
  <c r="G2153" i="9"/>
  <c r="G4231" i="9"/>
  <c r="G1703" i="9"/>
  <c r="F815" i="9"/>
  <c r="G4753" i="9"/>
  <c r="G4666" i="9"/>
  <c r="G1523" i="9"/>
  <c r="G4492" i="9"/>
  <c r="G2243" i="9"/>
  <c r="G4405" i="9"/>
  <c r="H4143" i="9" a="1"/>
  <c r="H4665" i="9" a="1"/>
  <c r="H4056" i="9" a="1"/>
  <c r="F4667" i="9"/>
  <c r="F4319" i="9"/>
  <c r="F4406" i="9"/>
  <c r="G1883" i="9"/>
  <c r="F687" i="9"/>
  <c r="H4752" i="9" a="1"/>
  <c r="F4493" i="9"/>
  <c r="H4317" i="9" a="1"/>
  <c r="G2333" i="9"/>
  <c r="H2423" i="9" a="1"/>
  <c r="F4232" i="9"/>
  <c r="H4230" i="9" a="1"/>
  <c r="F751" i="9"/>
  <c r="G4579" i="9"/>
  <c r="H815" i="9" a="1"/>
  <c r="G4841" i="9"/>
  <c r="H4491" i="9" a="1"/>
  <c r="G4057" i="9"/>
  <c r="F4842" i="9"/>
  <c r="G1973" i="9"/>
  <c r="H4491" i="9" l="1"/>
  <c r="H3969" i="9"/>
  <c r="H4230" i="9"/>
  <c r="H4056" i="9"/>
  <c r="H687" i="9"/>
  <c r="H4665" i="9"/>
  <c r="H4840" i="9"/>
  <c r="H815" i="9"/>
  <c r="H751" i="9"/>
  <c r="H2423" i="9"/>
  <c r="H4143" i="9"/>
  <c r="H4404" i="9"/>
  <c r="H4578" i="9"/>
  <c r="H4752" i="9"/>
  <c r="H4317" i="9"/>
  <c r="C1795" i="9"/>
  <c r="B753" i="9"/>
  <c r="B689" i="9"/>
  <c r="B817" i="9"/>
  <c r="C2335" i="9"/>
  <c r="C1615" i="9"/>
  <c r="C2065" i="9"/>
  <c r="C1705" i="9"/>
  <c r="C2155" i="9"/>
  <c r="C4494" i="9"/>
  <c r="C4842" i="9"/>
  <c r="B4408" i="9"/>
  <c r="C4407" i="9"/>
  <c r="C4233" i="9"/>
  <c r="B4321" i="9"/>
  <c r="C4755" i="9"/>
  <c r="B4495" i="9"/>
  <c r="B4669" i="9"/>
  <c r="C4668" i="9"/>
  <c r="B4843" i="9"/>
  <c r="B4582" i="9"/>
  <c r="B4756" i="9"/>
  <c r="C1975" i="9"/>
  <c r="C4320" i="9"/>
  <c r="C2425" i="9"/>
  <c r="C1885" i="9"/>
  <c r="C4581" i="9"/>
  <c r="C2245" i="9"/>
  <c r="G4406" i="9"/>
  <c r="H4231" i="9" a="1"/>
  <c r="G4754" i="9"/>
  <c r="F4233" i="9"/>
  <c r="H4144" i="9" a="1"/>
  <c r="H816" i="9" a="1"/>
  <c r="F4581" i="9"/>
  <c r="H4057" i="9" a="1"/>
  <c r="H4318" i="9" a="1"/>
  <c r="G4145" i="9"/>
  <c r="G4493" i="9"/>
  <c r="G2334" i="9"/>
  <c r="G1884" i="9"/>
  <c r="G2244" i="9"/>
  <c r="F4494" i="9"/>
  <c r="H4579" i="9" a="1"/>
  <c r="H4405" i="9" a="1"/>
  <c r="G1704" i="9"/>
  <c r="H752" i="9" a="1"/>
  <c r="G1614" i="9"/>
  <c r="G4667" i="9"/>
  <c r="H4492" i="9" a="1"/>
  <c r="G4842" i="9"/>
  <c r="F4755" i="9"/>
  <c r="G4232" i="9"/>
  <c r="F752" i="9"/>
  <c r="G2064" i="9"/>
  <c r="F4843" i="9"/>
  <c r="F688" i="9"/>
  <c r="G4580" i="9"/>
  <c r="H4753" i="9" a="1"/>
  <c r="H2424" i="9" a="1"/>
  <c r="F4320" i="9"/>
  <c r="G2154" i="9"/>
  <c r="G1794" i="9"/>
  <c r="G1524" i="9"/>
  <c r="F816" i="9"/>
  <c r="H4666" i="9" a="1"/>
  <c r="H688" i="9" a="1"/>
  <c r="G4319" i="9"/>
  <c r="G1974" i="9"/>
  <c r="H4841" i="9" a="1"/>
  <c r="F4407" i="9"/>
  <c r="G2425" i="9"/>
  <c r="F4668" i="9"/>
  <c r="H816" i="9" l="1"/>
  <c r="H4666" i="9"/>
  <c r="H2424" i="9"/>
  <c r="H4318" i="9"/>
  <c r="H4231" i="9"/>
  <c r="H4753" i="9"/>
  <c r="H752" i="9"/>
  <c r="H4405" i="9"/>
  <c r="H4057" i="9"/>
  <c r="H4144" i="9"/>
  <c r="H688" i="9"/>
  <c r="H4492" i="9"/>
  <c r="H4841" i="9"/>
  <c r="H4579" i="9"/>
  <c r="C4408" i="9"/>
  <c r="B4583" i="9"/>
  <c r="C2426" i="9"/>
  <c r="C1886" i="9"/>
  <c r="C1976" i="9"/>
  <c r="B4844" i="9"/>
  <c r="C4756" i="9"/>
  <c r="B4409" i="9"/>
  <c r="C2156" i="9"/>
  <c r="C2336" i="9"/>
  <c r="C2246" i="9"/>
  <c r="B818" i="9"/>
  <c r="B4496" i="9"/>
  <c r="C4495" i="9"/>
  <c r="C4669" i="9"/>
  <c r="C2066" i="9"/>
  <c r="C4843" i="9"/>
  <c r="C1796" i="9"/>
  <c r="B4670" i="9"/>
  <c r="B4757" i="9"/>
  <c r="C4321" i="9"/>
  <c r="C4582" i="9"/>
  <c r="C1706" i="9"/>
  <c r="B754" i="9"/>
  <c r="B690" i="9"/>
  <c r="H4842" i="9" a="1"/>
  <c r="F753" i="9"/>
  <c r="H4493" i="9" a="1"/>
  <c r="H4667" i="9" a="1"/>
  <c r="H4319" i="9" a="1"/>
  <c r="G1795" i="9"/>
  <c r="G1975" i="9"/>
  <c r="H753" i="9" a="1"/>
  <c r="F817" i="9"/>
  <c r="G2335" i="9"/>
  <c r="F689" i="9"/>
  <c r="F4756" i="9"/>
  <c r="G4843" i="9"/>
  <c r="F4582" i="9"/>
  <c r="F4844" i="9"/>
  <c r="G2245" i="9"/>
  <c r="H4232" i="9" a="1"/>
  <c r="G2426" i="9"/>
  <c r="G4755" i="9"/>
  <c r="F4669" i="9"/>
  <c r="H4580" i="9" a="1"/>
  <c r="G4407" i="9"/>
  <c r="H4406" i="9" a="1"/>
  <c r="G4581" i="9"/>
  <c r="H4754" i="9" a="1"/>
  <c r="G1615" i="9"/>
  <c r="G4320" i="9"/>
  <c r="G4233" i="9"/>
  <c r="G1705" i="9"/>
  <c r="H817" i="9" a="1"/>
  <c r="G1885" i="9"/>
  <c r="H689" i="9" a="1"/>
  <c r="H2425" i="9" a="1"/>
  <c r="F4408" i="9"/>
  <c r="H4145" i="9" a="1"/>
  <c r="F4321" i="9"/>
  <c r="G4494" i="9"/>
  <c r="G2155" i="9"/>
  <c r="F4495" i="9"/>
  <c r="G4668" i="9"/>
  <c r="G2065" i="9"/>
  <c r="H689" i="9" l="1"/>
  <c r="H4406" i="9"/>
  <c r="H753" i="9"/>
  <c r="H4319" i="9"/>
  <c r="H817" i="9"/>
  <c r="H4232" i="9"/>
  <c r="H4667" i="9"/>
  <c r="H2425" i="9"/>
  <c r="H4580" i="9"/>
  <c r="H4493" i="9"/>
  <c r="H4754" i="9"/>
  <c r="H4842" i="9"/>
  <c r="H4145" i="9"/>
  <c r="B4584" i="9"/>
  <c r="C2427" i="9"/>
  <c r="B755" i="9"/>
  <c r="B691" i="9"/>
  <c r="C2067" i="9"/>
  <c r="C2157" i="9"/>
  <c r="B4497" i="9"/>
  <c r="C4496" i="9"/>
  <c r="C4583" i="9"/>
  <c r="C4409" i="9"/>
  <c r="B4845" i="9"/>
  <c r="C2247" i="9"/>
  <c r="B4671" i="9"/>
  <c r="B819" i="9"/>
  <c r="C1797" i="9"/>
  <c r="B4758" i="9"/>
  <c r="C4757" i="9"/>
  <c r="C1977" i="9"/>
  <c r="C4670" i="9"/>
  <c r="C1887" i="9"/>
  <c r="C2337" i="9"/>
  <c r="C4844" i="9"/>
  <c r="H4755" i="9" a="1"/>
  <c r="F4757" i="9"/>
  <c r="G4408" i="9"/>
  <c r="G4844" i="9"/>
  <c r="G1976" i="9"/>
  <c r="G2427" i="9"/>
  <c r="H754" i="9" a="1"/>
  <c r="F4409" i="9"/>
  <c r="H4494" i="9" a="1"/>
  <c r="F4670" i="9"/>
  <c r="H2426" i="9" a="1"/>
  <c r="G4669" i="9"/>
  <c r="H4320" i="9" a="1"/>
  <c r="F4845" i="9"/>
  <c r="F4496" i="9"/>
  <c r="F818" i="9"/>
  <c r="G4495" i="9"/>
  <c r="G4582" i="9"/>
  <c r="F4583" i="9"/>
  <c r="G1886" i="9"/>
  <c r="H4843" i="9" a="1"/>
  <c r="G2156" i="9"/>
  <c r="G1796" i="9"/>
  <c r="G2336" i="9"/>
  <c r="H4581" i="9" a="1"/>
  <c r="H818" i="9" a="1"/>
  <c r="G1706" i="9"/>
  <c r="F754" i="9"/>
  <c r="H4407" i="9" a="1"/>
  <c r="G4756" i="9"/>
  <c r="H4233" i="9" a="1"/>
  <c r="G2066" i="9"/>
  <c r="H4668" i="9" a="1"/>
  <c r="H690" i="9" a="1"/>
  <c r="G4321" i="9"/>
  <c r="G2246" i="9"/>
  <c r="F690" i="9"/>
  <c r="H690" i="9" l="1"/>
  <c r="H4233" i="9"/>
  <c r="H4494" i="9"/>
  <c r="H818" i="9"/>
  <c r="H4407" i="9"/>
  <c r="H4581" i="9"/>
  <c r="H4843" i="9"/>
  <c r="H4668" i="9"/>
  <c r="H2426" i="9"/>
  <c r="H754" i="9"/>
  <c r="H4755" i="9"/>
  <c r="H4320" i="9"/>
  <c r="B4759" i="9"/>
  <c r="C4671" i="9"/>
  <c r="B4672" i="9"/>
  <c r="C4758" i="9"/>
  <c r="C1888" i="9"/>
  <c r="C2338" i="9"/>
  <c r="C2068" i="9"/>
  <c r="C4584" i="9"/>
  <c r="B4585" i="9"/>
  <c r="B756" i="9"/>
  <c r="B692" i="9"/>
  <c r="B820" i="9"/>
  <c r="C4845" i="9"/>
  <c r="C2428" i="9"/>
  <c r="C1978" i="9"/>
  <c r="C4497" i="9"/>
  <c r="C2248" i="9"/>
  <c r="B4846" i="9"/>
  <c r="C2158" i="9"/>
  <c r="G2337" i="9"/>
  <c r="F819" i="9"/>
  <c r="G2247" i="9"/>
  <c r="G2067" i="9"/>
  <c r="H755" i="9" a="1"/>
  <c r="F4671" i="9"/>
  <c r="G4845" i="9"/>
  <c r="F4497" i="9"/>
  <c r="G4757" i="9"/>
  <c r="H819" i="9" a="1"/>
  <c r="H4495" i="9" a="1"/>
  <c r="H4669" i="9" a="1"/>
  <c r="G4409" i="9"/>
  <c r="G2157" i="9"/>
  <c r="H4582" i="9" a="1"/>
  <c r="F755" i="9"/>
  <c r="G4670" i="9"/>
  <c r="H2427" i="9" a="1"/>
  <c r="H4408" i="9" a="1"/>
  <c r="G1977" i="9"/>
  <c r="F4758" i="9"/>
  <c r="G4583" i="9"/>
  <c r="G4496" i="9"/>
  <c r="F691" i="9"/>
  <c r="G2428" i="9"/>
  <c r="F4584" i="9"/>
  <c r="H691" i="9" a="1"/>
  <c r="G1887" i="9"/>
  <c r="F4846" i="9"/>
  <c r="H4756" i="9" a="1"/>
  <c r="G1797" i="9"/>
  <c r="H4321" i="9" a="1"/>
  <c r="H4844" i="9" a="1"/>
  <c r="H4844" i="9" l="1"/>
  <c r="H819" i="9"/>
  <c r="H4408" i="9"/>
  <c r="H4495" i="9"/>
  <c r="H4582" i="9"/>
  <c r="H691" i="9"/>
  <c r="H2427" i="9"/>
  <c r="H4321" i="9"/>
  <c r="H4756" i="9"/>
  <c r="H755" i="9"/>
  <c r="H4669" i="9"/>
  <c r="C4585" i="9"/>
  <c r="B4847" i="9"/>
  <c r="C4846" i="9"/>
  <c r="C4672" i="9"/>
  <c r="C2339" i="9"/>
  <c r="B821" i="9"/>
  <c r="C2429" i="9"/>
  <c r="C4759" i="9"/>
  <c r="B4673" i="9"/>
  <c r="C2249" i="9"/>
  <c r="C1979" i="9"/>
  <c r="C2069" i="9"/>
  <c r="C2159" i="9"/>
  <c r="B757" i="9"/>
  <c r="B693" i="9"/>
  <c r="B4760" i="9"/>
  <c r="H692" i="9" a="1"/>
  <c r="H756" i="9" a="1"/>
  <c r="F4585" i="9"/>
  <c r="H2428" i="9" a="1"/>
  <c r="G2248" i="9"/>
  <c r="H4757" i="9" a="1"/>
  <c r="G2338" i="9"/>
  <c r="G4584" i="9"/>
  <c r="G4846" i="9"/>
  <c r="G1978" i="9"/>
  <c r="H820" i="9" a="1"/>
  <c r="G2068" i="9"/>
  <c r="H4409" i="9" a="1"/>
  <c r="H4845" i="9" a="1"/>
  <c r="H4583" i="9" a="1"/>
  <c r="G4671" i="9"/>
  <c r="H4496" i="9" a="1"/>
  <c r="G4497" i="9"/>
  <c r="G1888" i="9"/>
  <c r="F4759" i="9"/>
  <c r="F692" i="9"/>
  <c r="F4672" i="9"/>
  <c r="H4670" i="9" a="1"/>
  <c r="F4847" i="9"/>
  <c r="F756" i="9"/>
  <c r="G2429" i="9"/>
  <c r="F820" i="9"/>
  <c r="G2158" i="9"/>
  <c r="G4758" i="9"/>
  <c r="H820" i="9" l="1"/>
  <c r="H4409" i="9"/>
  <c r="H756" i="9"/>
  <c r="H4496" i="9"/>
  <c r="H4583" i="9"/>
  <c r="H4670" i="9"/>
  <c r="H2428" i="9"/>
  <c r="H692" i="9"/>
  <c r="H4845" i="9"/>
  <c r="H4757" i="9"/>
  <c r="B4761" i="9"/>
  <c r="C4673" i="9"/>
  <c r="B822" i="9"/>
  <c r="C2070" i="9"/>
  <c r="C4760" i="9"/>
  <c r="C2250" i="9"/>
  <c r="C2340" i="9"/>
  <c r="B4848" i="9"/>
  <c r="C2160" i="9"/>
  <c r="C2430" i="9"/>
  <c r="B758" i="9"/>
  <c r="B694" i="9"/>
  <c r="C4847" i="9"/>
  <c r="F4848" i="9"/>
  <c r="G2249" i="9"/>
  <c r="G4847" i="9"/>
  <c r="G2339" i="9"/>
  <c r="H4671" i="9" a="1"/>
  <c r="F821" i="9"/>
  <c r="F757" i="9"/>
  <c r="H4846" i="9" a="1"/>
  <c r="H4497" i="9" a="1"/>
  <c r="F4673" i="9"/>
  <c r="H693" i="9" a="1"/>
  <c r="H2429" i="9" a="1"/>
  <c r="G2430" i="9"/>
  <c r="F4760" i="9"/>
  <c r="F693" i="9"/>
  <c r="G4672" i="9"/>
  <c r="H4584" i="9" a="1"/>
  <c r="H4758" i="9" a="1"/>
  <c r="H821" i="9" a="1"/>
  <c r="G4585" i="9"/>
  <c r="G2069" i="9"/>
  <c r="G1979" i="9"/>
  <c r="G2159" i="9"/>
  <c r="G4759" i="9"/>
  <c r="H757" i="9" a="1"/>
  <c r="H821" i="9" l="1"/>
  <c r="H757" i="9"/>
  <c r="H4497" i="9"/>
  <c r="H4846" i="9"/>
  <c r="H4671" i="9"/>
  <c r="H4758" i="9"/>
  <c r="H2429" i="9"/>
  <c r="H4584" i="9"/>
  <c r="H693" i="9"/>
  <c r="B4849" i="9"/>
  <c r="C2251" i="9"/>
  <c r="C2341" i="9"/>
  <c r="B759" i="9"/>
  <c r="B695" i="9"/>
  <c r="C4848" i="9"/>
  <c r="B823" i="9"/>
  <c r="C2161" i="9"/>
  <c r="C2431" i="9"/>
  <c r="C4761" i="9"/>
  <c r="G2070" i="9"/>
  <c r="H822" i="9" a="1"/>
  <c r="G4760" i="9"/>
  <c r="H2430" i="9" a="1"/>
  <c r="F4849" i="9"/>
  <c r="H758" i="9" a="1"/>
  <c r="G2431" i="9"/>
  <c r="H4585" i="9" a="1"/>
  <c r="G2250" i="9"/>
  <c r="G2160" i="9"/>
  <c r="G4673" i="9"/>
  <c r="F822" i="9"/>
  <c r="H4759" i="9" a="1"/>
  <c r="H4847" i="9" a="1"/>
  <c r="F4761" i="9"/>
  <c r="F758" i="9"/>
  <c r="G4848" i="9"/>
  <c r="H4672" i="9" a="1"/>
  <c r="H694" i="9" a="1"/>
  <c r="F694" i="9"/>
  <c r="G2340" i="9"/>
  <c r="H4759" i="9" l="1"/>
  <c r="H2430" i="9"/>
  <c r="H694" i="9"/>
  <c r="H4672" i="9"/>
  <c r="H758" i="9"/>
  <c r="H822" i="9"/>
  <c r="H4847" i="9"/>
  <c r="H4585" i="9"/>
  <c r="B760" i="9"/>
  <c r="B696" i="9"/>
  <c r="C2252" i="9"/>
  <c r="C2432" i="9"/>
  <c r="C2342" i="9"/>
  <c r="B824" i="9"/>
  <c r="C4849" i="9"/>
  <c r="B888" i="9"/>
  <c r="H4848" i="9" a="1"/>
  <c r="G2251" i="9"/>
  <c r="F823" i="9"/>
  <c r="H4760" i="9" a="1"/>
  <c r="H823" i="9" a="1"/>
  <c r="F695" i="9"/>
  <c r="H2431" i="9" a="1"/>
  <c r="G4849" i="9"/>
  <c r="H4673" i="9" a="1"/>
  <c r="G4761" i="9"/>
  <c r="G2432" i="9"/>
  <c r="G2341" i="9"/>
  <c r="H695" i="9" a="1"/>
  <c r="F759" i="9"/>
  <c r="G2161" i="9"/>
  <c r="H759" i="9" a="1"/>
  <c r="H759" i="9" l="1"/>
  <c r="H2431" i="9"/>
  <c r="H823" i="9"/>
  <c r="H4673" i="9"/>
  <c r="H695" i="9"/>
  <c r="H4760" i="9"/>
  <c r="H4848" i="9"/>
  <c r="C2343" i="9"/>
  <c r="B889" i="9"/>
  <c r="C2433" i="9"/>
  <c r="B761" i="9"/>
  <c r="B697" i="9"/>
  <c r="B825" i="9"/>
  <c r="F888" i="9"/>
  <c r="F760" i="9"/>
  <c r="H760" i="9" a="1"/>
  <c r="H4761" i="9" a="1"/>
  <c r="G2252" i="9"/>
  <c r="F696" i="9"/>
  <c r="H4849" i="9" a="1"/>
  <c r="H888" i="9" a="1"/>
  <c r="F824" i="9"/>
  <c r="H824" i="9" a="1"/>
  <c r="H696" i="9" a="1"/>
  <c r="G2433" i="9"/>
  <c r="G2342" i="9"/>
  <c r="H2432" i="9" a="1"/>
  <c r="H4761" i="9" l="1"/>
  <c r="H760" i="9"/>
  <c r="H696" i="9"/>
  <c r="H4849" i="9"/>
  <c r="H888" i="9"/>
  <c r="H824" i="9"/>
  <c r="H2432" i="9"/>
  <c r="B826" i="9"/>
  <c r="B890" i="9"/>
  <c r="B762" i="9"/>
  <c r="B698" i="9"/>
  <c r="C2434" i="9"/>
  <c r="F697" i="9"/>
  <c r="G2343" i="9"/>
  <c r="F761" i="9"/>
  <c r="H697" i="9" a="1"/>
  <c r="F889" i="9"/>
  <c r="F825" i="9"/>
  <c r="H2433" i="9" a="1"/>
  <c r="G2434" i="9"/>
  <c r="H825" i="9" a="1"/>
  <c r="H761" i="9" a="1"/>
  <c r="H889" i="9" a="1"/>
  <c r="H889" i="9" l="1"/>
  <c r="H761" i="9"/>
  <c r="H697" i="9"/>
  <c r="H825" i="9"/>
  <c r="H2433" i="9"/>
  <c r="B891" i="9"/>
  <c r="B763" i="9"/>
  <c r="B699" i="9"/>
  <c r="B827" i="9"/>
  <c r="F826" i="9"/>
  <c r="H890" i="9" a="1"/>
  <c r="H762" i="9" a="1"/>
  <c r="H2434" i="9" a="1"/>
  <c r="F890" i="9"/>
  <c r="F698" i="9"/>
  <c r="H698" i="9" a="1"/>
  <c r="F762" i="9"/>
  <c r="H826" i="9" a="1"/>
  <c r="H2434" i="9" l="1"/>
  <c r="H698" i="9"/>
  <c r="H826" i="9"/>
  <c r="H762" i="9"/>
  <c r="H890" i="9"/>
  <c r="B828" i="9"/>
  <c r="B764" i="9"/>
  <c r="B700" i="9"/>
  <c r="B892" i="9"/>
  <c r="H891" i="9" a="1"/>
  <c r="F891" i="9"/>
  <c r="F763" i="9"/>
  <c r="F827" i="9"/>
  <c r="F699" i="9"/>
  <c r="H763" i="9" a="1"/>
  <c r="H827" i="9" a="1"/>
  <c r="H699" i="9" a="1"/>
  <c r="H891" i="9" l="1"/>
  <c r="H827" i="9"/>
  <c r="H763" i="9"/>
  <c r="H699" i="9"/>
  <c r="B765" i="9"/>
  <c r="B701" i="9"/>
  <c r="B893" i="9"/>
  <c r="B829" i="9"/>
  <c r="F892" i="9"/>
  <c r="H700" i="9" a="1"/>
  <c r="F828" i="9"/>
  <c r="H828" i="9" a="1"/>
  <c r="H892" i="9" a="1"/>
  <c r="F700" i="9"/>
  <c r="F764" i="9"/>
  <c r="H764" i="9" a="1"/>
  <c r="H892" i="9" l="1"/>
  <c r="H764" i="9"/>
  <c r="H700" i="9"/>
  <c r="H828" i="9"/>
  <c r="B830" i="9"/>
  <c r="B894" i="9"/>
  <c r="B766" i="9"/>
  <c r="B702" i="9"/>
  <c r="H829" i="9" a="1"/>
  <c r="H765" i="9" a="1"/>
  <c r="F765" i="9"/>
  <c r="F701" i="9"/>
  <c r="H701" i="9" a="1"/>
  <c r="F893" i="9"/>
  <c r="F829" i="9"/>
  <c r="H893" i="9" a="1"/>
  <c r="H701" i="9" l="1"/>
  <c r="H893" i="9"/>
  <c r="H765" i="9"/>
  <c r="H829" i="9"/>
  <c r="B895" i="9"/>
  <c r="B767" i="9"/>
  <c r="B703" i="9"/>
  <c r="B831" i="9"/>
  <c r="H702" i="9" a="1"/>
  <c r="H894" i="9" a="1"/>
  <c r="H830" i="9" a="1"/>
  <c r="F702" i="9"/>
  <c r="F830" i="9"/>
  <c r="H766" i="9" a="1"/>
  <c r="F894" i="9"/>
  <c r="F766" i="9"/>
  <c r="H766" i="9" l="1"/>
  <c r="H894" i="9"/>
  <c r="H830" i="9"/>
  <c r="H702" i="9"/>
  <c r="B896" i="9"/>
  <c r="B768" i="9"/>
  <c r="B704" i="9"/>
  <c r="B832" i="9"/>
  <c r="F831" i="9"/>
  <c r="H767" i="9" a="1"/>
  <c r="H895" i="9" a="1"/>
  <c r="H831" i="9" a="1"/>
  <c r="F767" i="9"/>
  <c r="F895" i="9"/>
  <c r="H703" i="9" a="1"/>
  <c r="F703" i="9"/>
  <c r="H895" i="9" l="1"/>
  <c r="H767" i="9"/>
  <c r="H703" i="9"/>
  <c r="H831" i="9"/>
  <c r="B833" i="9"/>
  <c r="B897" i="9"/>
  <c r="B769" i="9"/>
  <c r="B705" i="9"/>
  <c r="H768" i="9" a="1"/>
  <c r="H704" i="9" a="1"/>
  <c r="F832" i="9"/>
  <c r="F896" i="9"/>
  <c r="H832" i="9" a="1"/>
  <c r="F704" i="9"/>
  <c r="F768" i="9"/>
  <c r="H896" i="9" a="1"/>
  <c r="H896" i="9" l="1"/>
  <c r="H704" i="9"/>
  <c r="H832" i="9"/>
  <c r="H768" i="9"/>
  <c r="B898" i="9"/>
  <c r="B770" i="9"/>
  <c r="B834" i="9"/>
  <c r="H705" i="9" a="1"/>
  <c r="F833" i="9"/>
  <c r="H833" i="9" a="1"/>
  <c r="H769" i="9" a="1"/>
  <c r="F897" i="9"/>
  <c r="F705" i="9"/>
  <c r="F769" i="9"/>
  <c r="H897" i="9" a="1"/>
  <c r="H897" i="9" l="1"/>
  <c r="H769" i="9"/>
  <c r="H833" i="9"/>
  <c r="H705" i="9"/>
  <c r="B899" i="9"/>
  <c r="B835" i="9"/>
  <c r="B771" i="9"/>
  <c r="F834" i="9"/>
  <c r="H834" i="9" a="1"/>
  <c r="F770" i="9"/>
  <c r="H770" i="9" a="1"/>
  <c r="F898" i="9"/>
  <c r="H898" i="9" a="1"/>
  <c r="H834" i="9" l="1"/>
  <c r="H898" i="9"/>
  <c r="H770" i="9"/>
  <c r="B900" i="9"/>
  <c r="B836" i="9"/>
  <c r="B772" i="9"/>
  <c r="F899" i="9"/>
  <c r="H899" i="9" a="1"/>
  <c r="H835" i="9" a="1"/>
  <c r="F771" i="9"/>
  <c r="H771" i="9" a="1"/>
  <c r="F835" i="9"/>
  <c r="H835" i="9" l="1"/>
  <c r="H771" i="9"/>
  <c r="H899" i="9"/>
  <c r="B837" i="9"/>
  <c r="B773" i="9"/>
  <c r="B901" i="9"/>
  <c r="H772" i="9" a="1"/>
  <c r="H836" i="9" a="1"/>
  <c r="F836" i="9"/>
  <c r="F900" i="9"/>
  <c r="F772" i="9"/>
  <c r="H900" i="9" a="1"/>
  <c r="H772" i="9" l="1"/>
  <c r="H900" i="9"/>
  <c r="H836" i="9"/>
  <c r="B838" i="9"/>
  <c r="B774" i="9"/>
  <c r="B902" i="9"/>
  <c r="H773" i="9" a="1"/>
  <c r="F837" i="9"/>
  <c r="F901" i="9"/>
  <c r="H837" i="9" a="1"/>
  <c r="F773" i="9"/>
  <c r="H901" i="9" a="1"/>
  <c r="H773" i="9" l="1"/>
  <c r="H901" i="9"/>
  <c r="H837" i="9"/>
  <c r="B839" i="9"/>
  <c r="B775" i="9"/>
  <c r="B903" i="9"/>
  <c r="F838" i="9"/>
  <c r="F774" i="9"/>
  <c r="H902" i="9" a="1"/>
  <c r="F902" i="9"/>
  <c r="H838" i="9" a="1"/>
  <c r="H774" i="9" a="1"/>
  <c r="H774" i="9" l="1"/>
  <c r="H902" i="9"/>
  <c r="H838" i="9"/>
  <c r="B904" i="9"/>
  <c r="B840" i="9"/>
  <c r="B776" i="9"/>
  <c r="F839" i="9"/>
  <c r="H839" i="9" a="1"/>
  <c r="H775" i="9" a="1"/>
  <c r="F775" i="9"/>
  <c r="F903" i="9"/>
  <c r="H903" i="9" a="1"/>
  <c r="H839" i="9" l="1"/>
  <c r="H903" i="9"/>
  <c r="H775" i="9"/>
  <c r="B841" i="9"/>
  <c r="B777" i="9"/>
  <c r="B905" i="9"/>
  <c r="F904" i="9"/>
  <c r="F840" i="9"/>
  <c r="H840" i="9" a="1"/>
  <c r="H904" i="9" a="1"/>
  <c r="F776" i="9"/>
  <c r="H776" i="9" a="1"/>
  <c r="H776" i="9" l="1"/>
  <c r="H904" i="9"/>
  <c r="H840" i="9"/>
  <c r="B842" i="9"/>
  <c r="B778" i="9"/>
  <c r="B906" i="9"/>
  <c r="H905" i="9" a="1"/>
  <c r="H841" i="9" a="1"/>
  <c r="F777" i="9"/>
  <c r="H777" i="9" a="1"/>
  <c r="F905" i="9"/>
  <c r="F841" i="9"/>
  <c r="H841" i="9" l="1"/>
  <c r="H777" i="9"/>
  <c r="H905" i="9"/>
  <c r="B843" i="9"/>
  <c r="B779" i="9"/>
  <c r="B907" i="9"/>
  <c r="H778" i="9" a="1"/>
  <c r="H842" i="9" a="1"/>
  <c r="F778" i="9"/>
  <c r="F906" i="9"/>
  <c r="F842" i="9"/>
  <c r="H906" i="9" a="1"/>
  <c r="H906" i="9" l="1"/>
  <c r="H842" i="9"/>
  <c r="H778" i="9"/>
  <c r="B844" i="9"/>
  <c r="B780" i="9"/>
  <c r="B908" i="9"/>
  <c r="F779" i="9"/>
  <c r="H907" i="9" a="1"/>
  <c r="F843" i="9"/>
  <c r="F907" i="9"/>
  <c r="H843" i="9" a="1"/>
  <c r="H779" i="9" a="1"/>
  <c r="H907" i="9" l="1"/>
  <c r="H843" i="9"/>
  <c r="H779" i="9"/>
  <c r="B909" i="9"/>
  <c r="B845" i="9"/>
  <c r="B781" i="9"/>
  <c r="F780" i="9"/>
  <c r="F844" i="9"/>
  <c r="H908" i="9" a="1"/>
  <c r="H780" i="9" a="1"/>
  <c r="H844" i="9" a="1"/>
  <c r="F908" i="9"/>
  <c r="H844" i="9" l="1"/>
  <c r="H780" i="9"/>
  <c r="H908" i="9"/>
  <c r="B910" i="9"/>
  <c r="B846" i="9"/>
  <c r="B782" i="9"/>
  <c r="H845" i="9" a="1"/>
  <c r="F909" i="9"/>
  <c r="H909" i="9" a="1"/>
  <c r="F845" i="9"/>
  <c r="F781" i="9"/>
  <c r="H781" i="9" a="1"/>
  <c r="H909" i="9" l="1"/>
  <c r="H845" i="9"/>
  <c r="H781" i="9"/>
  <c r="B911" i="9"/>
  <c r="B847" i="9"/>
  <c r="B783" i="9"/>
  <c r="F846" i="9"/>
  <c r="H846" i="9" a="1"/>
  <c r="F910" i="9"/>
  <c r="H910" i="9" a="1"/>
  <c r="F782" i="9"/>
  <c r="H782" i="9" a="1"/>
  <c r="H910" i="9" l="1"/>
  <c r="H846" i="9"/>
  <c r="H782" i="9"/>
  <c r="B912" i="9"/>
  <c r="B848" i="9"/>
  <c r="B784" i="9"/>
  <c r="H847" i="9" a="1"/>
  <c r="H911" i="9" a="1"/>
  <c r="F911" i="9"/>
  <c r="F847" i="9"/>
  <c r="H783" i="9" a="1"/>
  <c r="F783" i="9"/>
  <c r="H783" i="9" l="1"/>
  <c r="H847" i="9"/>
  <c r="H911" i="9"/>
  <c r="B849" i="9"/>
  <c r="B785" i="9"/>
  <c r="B913" i="9"/>
  <c r="H912" i="9" a="1"/>
  <c r="F784" i="9"/>
  <c r="F912" i="9"/>
  <c r="H848" i="9" a="1"/>
  <c r="H784" i="9" a="1"/>
  <c r="F848" i="9"/>
  <c r="H848" i="9" l="1"/>
  <c r="H912" i="9"/>
  <c r="H784" i="9"/>
  <c r="B914" i="9"/>
  <c r="B850" i="9"/>
  <c r="B786" i="9"/>
  <c r="F913" i="9"/>
  <c r="H849" i="9" a="1"/>
  <c r="H913" i="9" a="1"/>
  <c r="F849" i="9"/>
  <c r="H785" i="9" a="1"/>
  <c r="F785" i="9"/>
  <c r="H849" i="9" l="1"/>
  <c r="H785" i="9"/>
  <c r="H913" i="9"/>
  <c r="B979" i="9"/>
  <c r="B851" i="9"/>
  <c r="B787" i="9"/>
  <c r="B915" i="9"/>
  <c r="H786" i="9" a="1"/>
  <c r="H914" i="9" a="1"/>
  <c r="F850" i="9"/>
  <c r="H850" i="9" a="1"/>
  <c r="F914" i="9"/>
  <c r="F786" i="9"/>
  <c r="H914" i="9" l="1"/>
  <c r="H850" i="9"/>
  <c r="H786" i="9"/>
  <c r="B980" i="9"/>
  <c r="B852" i="9"/>
  <c r="B788" i="9"/>
  <c r="B916" i="9"/>
  <c r="H979" i="9" a="1"/>
  <c r="H787" i="9" a="1"/>
  <c r="F851" i="9"/>
  <c r="H851" i="9" a="1"/>
  <c r="F915" i="9"/>
  <c r="F979" i="9"/>
  <c r="H915" i="9" a="1"/>
  <c r="F787" i="9"/>
  <c r="H915" i="9" l="1"/>
  <c r="H787" i="9"/>
  <c r="H851" i="9"/>
  <c r="H979" i="9"/>
  <c r="B981" i="9"/>
  <c r="B853" i="9"/>
  <c r="B789" i="9"/>
  <c r="B917" i="9"/>
  <c r="H916" i="9" a="1"/>
  <c r="F916" i="9"/>
  <c r="F788" i="9"/>
  <c r="F852" i="9"/>
  <c r="H852" i="9" a="1"/>
  <c r="H788" i="9" a="1"/>
  <c r="F980" i="9"/>
  <c r="H980" i="9" a="1"/>
  <c r="H980" i="9" l="1"/>
  <c r="H852" i="9"/>
  <c r="H788" i="9"/>
  <c r="H916" i="9"/>
  <c r="B982" i="9"/>
  <c r="B854" i="9"/>
  <c r="B790" i="9"/>
  <c r="B918" i="9"/>
  <c r="H789" i="9" a="1"/>
  <c r="H853" i="9" a="1"/>
  <c r="F917" i="9"/>
  <c r="F853" i="9"/>
  <c r="F981" i="9"/>
  <c r="F789" i="9"/>
  <c r="H917" i="9" a="1"/>
  <c r="H981" i="9" a="1"/>
  <c r="H917" i="9" l="1"/>
  <c r="H981" i="9"/>
  <c r="H853" i="9"/>
  <c r="H789" i="9"/>
  <c r="B983" i="9"/>
  <c r="B855" i="9"/>
  <c r="B791" i="9"/>
  <c r="B919" i="9"/>
  <c r="F982" i="9"/>
  <c r="H854" i="9" a="1"/>
  <c r="H982" i="9" a="1"/>
  <c r="H790" i="9" a="1"/>
  <c r="F918" i="9"/>
  <c r="H918" i="9" a="1"/>
  <c r="F790" i="9"/>
  <c r="F854" i="9"/>
  <c r="H918" i="9" l="1"/>
  <c r="H854" i="9"/>
  <c r="H790" i="9"/>
  <c r="H982" i="9"/>
  <c r="B920" i="9"/>
  <c r="B984" i="9"/>
  <c r="B856" i="9"/>
  <c r="B792" i="9"/>
  <c r="H855" i="9" a="1"/>
  <c r="H983" i="9" a="1"/>
  <c r="H919" i="9" a="1"/>
  <c r="H791" i="9" a="1"/>
  <c r="F983" i="9"/>
  <c r="F919" i="9"/>
  <c r="F791" i="9"/>
  <c r="F855" i="9"/>
  <c r="H791" i="9" l="1"/>
  <c r="H983" i="9"/>
  <c r="H919" i="9"/>
  <c r="H855" i="9"/>
  <c r="B985" i="9"/>
  <c r="B857" i="9"/>
  <c r="B793" i="9"/>
  <c r="B921" i="9"/>
  <c r="F792" i="9"/>
  <c r="H856" i="9" a="1"/>
  <c r="F856" i="9"/>
  <c r="H792" i="9" a="1"/>
  <c r="F920" i="9"/>
  <c r="H984" i="9" a="1"/>
  <c r="H920" i="9" a="1"/>
  <c r="F984" i="9"/>
  <c r="H920" i="9" l="1"/>
  <c r="H792" i="9"/>
  <c r="H984" i="9"/>
  <c r="H856" i="9"/>
  <c r="B922" i="9"/>
  <c r="B986" i="9"/>
  <c r="B858" i="9"/>
  <c r="B794" i="9"/>
  <c r="H985" i="9" a="1"/>
  <c r="H793" i="9" a="1"/>
  <c r="H857" i="9" a="1"/>
  <c r="F857" i="9"/>
  <c r="F985" i="9"/>
  <c r="F921" i="9"/>
  <c r="H921" i="9" a="1"/>
  <c r="F793" i="9"/>
  <c r="H857" i="9" l="1"/>
  <c r="H793" i="9"/>
  <c r="H921" i="9"/>
  <c r="H985" i="9"/>
  <c r="B859" i="9"/>
  <c r="B795" i="9"/>
  <c r="B923" i="9"/>
  <c r="B987" i="9"/>
  <c r="F858" i="9"/>
  <c r="H858" i="9" a="1"/>
  <c r="H986" i="9" a="1"/>
  <c r="F794" i="9"/>
  <c r="F986" i="9"/>
  <c r="H794" i="9" a="1"/>
  <c r="F922" i="9"/>
  <c r="H922" i="9" a="1"/>
  <c r="H986" i="9" l="1"/>
  <c r="H794" i="9"/>
  <c r="H922" i="9"/>
  <c r="H858" i="9"/>
  <c r="B924" i="9"/>
  <c r="B860" i="9"/>
  <c r="B796" i="9"/>
  <c r="B988" i="9"/>
  <c r="H987" i="9" a="1"/>
  <c r="H923" i="9" a="1"/>
  <c r="F923" i="9"/>
  <c r="F795" i="9"/>
  <c r="H859" i="9" a="1"/>
  <c r="H795" i="9" a="1"/>
  <c r="F859" i="9"/>
  <c r="F987" i="9"/>
  <c r="H795" i="9" l="1"/>
  <c r="H923" i="9"/>
  <c r="H859" i="9"/>
  <c r="H987" i="9"/>
  <c r="B861" i="9"/>
  <c r="B925" i="9"/>
  <c r="B989" i="9"/>
  <c r="H860" i="9" a="1"/>
  <c r="F796" i="9"/>
  <c r="H796" i="9" a="1"/>
  <c r="H988" i="9" a="1"/>
  <c r="F988" i="9"/>
  <c r="H924" i="9" a="1"/>
  <c r="F860" i="9"/>
  <c r="F924" i="9"/>
  <c r="H924" i="9" l="1"/>
  <c r="H988" i="9"/>
  <c r="H860" i="9"/>
  <c r="H796" i="9"/>
  <c r="B926" i="9"/>
  <c r="B862" i="9"/>
  <c r="B990" i="9"/>
  <c r="F989" i="9"/>
  <c r="H989" i="9" a="1"/>
  <c r="H925" i="9" a="1"/>
  <c r="H861" i="9" a="1"/>
  <c r="F925" i="9"/>
  <c r="F861" i="9"/>
  <c r="H925" i="9" l="1"/>
  <c r="H989" i="9"/>
  <c r="H861" i="9"/>
  <c r="B991" i="9"/>
  <c r="B927" i="9"/>
  <c r="B863" i="9"/>
  <c r="F990" i="9"/>
  <c r="H990" i="9" a="1"/>
  <c r="H926" i="9" a="1"/>
  <c r="F862" i="9"/>
  <c r="H862" i="9" a="1"/>
  <c r="F926" i="9"/>
  <c r="H926" i="9" l="1"/>
  <c r="H990" i="9"/>
  <c r="H862" i="9"/>
  <c r="B992" i="9"/>
  <c r="B928" i="9"/>
  <c r="B864" i="9"/>
  <c r="H863" i="9" a="1"/>
  <c r="H991" i="9" a="1"/>
  <c r="H927" i="9" a="1"/>
  <c r="F991" i="9"/>
  <c r="F863" i="9"/>
  <c r="F927" i="9"/>
  <c r="H927" i="9" l="1"/>
  <c r="H991" i="9"/>
  <c r="H863" i="9"/>
  <c r="B929" i="9"/>
  <c r="B865" i="9"/>
  <c r="B993" i="9"/>
  <c r="F928" i="9"/>
  <c r="H864" i="9" a="1"/>
  <c r="F992" i="9"/>
  <c r="H992" i="9" a="1"/>
  <c r="F864" i="9"/>
  <c r="H928" i="9" a="1"/>
  <c r="H992" i="9" l="1"/>
  <c r="H928" i="9"/>
  <c r="H864" i="9"/>
  <c r="B994" i="9"/>
  <c r="B930" i="9"/>
  <c r="B866" i="9"/>
  <c r="F865" i="9"/>
  <c r="H993" i="9" a="1"/>
  <c r="H865" i="9" a="1"/>
  <c r="H929" i="9" a="1"/>
  <c r="F993" i="9"/>
  <c r="F929" i="9"/>
  <c r="H929" i="9" l="1"/>
  <c r="H865" i="9"/>
  <c r="H993" i="9"/>
  <c r="B931" i="9"/>
  <c r="B867" i="9"/>
  <c r="B995" i="9"/>
  <c r="F930" i="9"/>
  <c r="H866" i="9" a="1"/>
  <c r="F994" i="9"/>
  <c r="H994" i="9" a="1"/>
  <c r="F866" i="9"/>
  <c r="H930" i="9" a="1"/>
  <c r="H994" i="9" l="1"/>
  <c r="H930" i="9"/>
  <c r="H866" i="9"/>
  <c r="B996" i="9"/>
  <c r="B932" i="9"/>
  <c r="B868" i="9"/>
  <c r="F867" i="9"/>
  <c r="F931" i="9"/>
  <c r="F995" i="9"/>
  <c r="H931" i="9" a="1"/>
  <c r="H995" i="9" a="1"/>
  <c r="H867" i="9" a="1"/>
  <c r="H931" i="9" l="1"/>
  <c r="H867" i="9"/>
  <c r="H995" i="9"/>
  <c r="B933" i="9"/>
  <c r="B869" i="9"/>
  <c r="B997" i="9"/>
  <c r="H996" i="9" a="1"/>
  <c r="H932" i="9" a="1"/>
  <c r="F868" i="9"/>
  <c r="F932" i="9"/>
  <c r="H868" i="9" a="1"/>
  <c r="F996" i="9"/>
  <c r="H932" i="9" l="1"/>
  <c r="H996" i="9"/>
  <c r="H868" i="9"/>
  <c r="B934" i="9"/>
  <c r="B870" i="9"/>
  <c r="B998" i="9"/>
  <c r="H997" i="9" a="1"/>
  <c r="H933" i="9" a="1"/>
  <c r="F869" i="9"/>
  <c r="H869" i="9" a="1"/>
  <c r="F933" i="9"/>
  <c r="F997" i="9"/>
  <c r="H869" i="9" l="1"/>
  <c r="H933" i="9"/>
  <c r="H997" i="9"/>
  <c r="B935" i="9"/>
  <c r="B871" i="9"/>
  <c r="B999" i="9"/>
  <c r="H998" i="9" a="1"/>
  <c r="H934" i="9" a="1"/>
  <c r="F870" i="9"/>
  <c r="H870" i="9" a="1"/>
  <c r="F934" i="9"/>
  <c r="F998" i="9"/>
  <c r="H870" i="9" l="1"/>
  <c r="H934" i="9"/>
  <c r="H998" i="9"/>
  <c r="B936" i="9"/>
  <c r="B872" i="9"/>
  <c r="B1000" i="9"/>
  <c r="F935" i="9"/>
  <c r="F999" i="9"/>
  <c r="H999" i="9" a="1"/>
  <c r="H935" i="9" a="1"/>
  <c r="F871" i="9"/>
  <c r="H871" i="9" a="1"/>
  <c r="H871" i="9" l="1"/>
  <c r="H999" i="9"/>
  <c r="H935" i="9"/>
  <c r="B937" i="9"/>
  <c r="B873" i="9"/>
  <c r="B1001" i="9"/>
  <c r="H1000" i="9" a="1"/>
  <c r="H872" i="9" a="1"/>
  <c r="H936" i="9" a="1"/>
  <c r="F936" i="9"/>
  <c r="F1000" i="9"/>
  <c r="F872" i="9"/>
  <c r="H936" i="9" l="1"/>
  <c r="H872" i="9"/>
  <c r="H1000" i="9"/>
  <c r="B938" i="9"/>
  <c r="B874" i="9"/>
  <c r="B1002" i="9"/>
  <c r="H1001" i="9" a="1"/>
  <c r="H873" i="9" a="1"/>
  <c r="F873" i="9"/>
  <c r="H937" i="9" a="1"/>
  <c r="F937" i="9"/>
  <c r="F1001" i="9"/>
  <c r="H937" i="9" l="1"/>
  <c r="H873" i="9"/>
  <c r="H1001" i="9"/>
  <c r="B939" i="9"/>
  <c r="B875" i="9"/>
  <c r="B1003" i="9"/>
  <c r="H1002" i="9" a="1"/>
  <c r="F874" i="9"/>
  <c r="H874" i="9" a="1"/>
  <c r="H938" i="9" a="1"/>
  <c r="F938" i="9"/>
  <c r="F1002" i="9"/>
  <c r="H938" i="9" l="1"/>
  <c r="H874" i="9"/>
  <c r="H1002" i="9"/>
  <c r="B940" i="9"/>
  <c r="B876" i="9"/>
  <c r="B1004" i="9"/>
  <c r="H1003" i="9" a="1"/>
  <c r="H939" i="9" a="1"/>
  <c r="H875" i="9" a="1"/>
  <c r="F875" i="9"/>
  <c r="F939" i="9"/>
  <c r="F1003" i="9"/>
  <c r="H875" i="9" l="1"/>
  <c r="H939" i="9"/>
  <c r="H1003" i="9"/>
  <c r="B941" i="9"/>
  <c r="B877" i="9"/>
  <c r="B1005" i="9"/>
  <c r="H876" i="9" a="1"/>
  <c r="H1004" i="9" a="1"/>
  <c r="F940" i="9"/>
  <c r="F876" i="9"/>
  <c r="F1004" i="9"/>
  <c r="H940" i="9" a="1"/>
  <c r="H1004" i="9" l="1"/>
  <c r="H876" i="9"/>
  <c r="H940" i="9"/>
  <c r="B942" i="9"/>
  <c r="B878" i="9"/>
  <c r="B1006" i="9"/>
  <c r="B1070" i="9"/>
  <c r="F1005" i="9"/>
  <c r="H877" i="9" a="1"/>
  <c r="F877" i="9"/>
  <c r="F941" i="9"/>
  <c r="H1005" i="9" a="1"/>
  <c r="H941" i="9" a="1"/>
  <c r="H877" i="9" l="1"/>
  <c r="H1005" i="9"/>
  <c r="H941" i="9"/>
  <c r="B1071" i="9"/>
  <c r="B943" i="9"/>
  <c r="B879" i="9"/>
  <c r="B1007" i="9"/>
  <c r="H878" i="9" a="1"/>
  <c r="H1006" i="9" a="1"/>
  <c r="F942" i="9"/>
  <c r="F1070" i="9"/>
  <c r="F878" i="9"/>
  <c r="H942" i="9" a="1"/>
  <c r="H1070" i="9" a="1"/>
  <c r="F1006" i="9"/>
  <c r="H1070" i="9" l="1"/>
  <c r="H1006" i="9"/>
  <c r="H942" i="9"/>
  <c r="H878" i="9"/>
  <c r="B944" i="9"/>
  <c r="B880" i="9"/>
  <c r="B1072" i="9"/>
  <c r="B1008" i="9"/>
  <c r="F1071" i="9"/>
  <c r="F943" i="9"/>
  <c r="H1071" i="9" a="1"/>
  <c r="H943" i="9" a="1"/>
  <c r="H1007" i="9" a="1"/>
  <c r="F879" i="9"/>
  <c r="H879" i="9" a="1"/>
  <c r="F1007" i="9"/>
  <c r="H943" i="9" l="1"/>
  <c r="H879" i="9"/>
  <c r="H1007" i="9"/>
  <c r="H1071" i="9"/>
  <c r="B1073" i="9"/>
  <c r="B945" i="9"/>
  <c r="B881" i="9"/>
  <c r="B1009" i="9"/>
  <c r="F880" i="9"/>
  <c r="F944" i="9"/>
  <c r="F1072" i="9"/>
  <c r="H880" i="9" a="1"/>
  <c r="H944" i="9" a="1"/>
  <c r="H1072" i="9" a="1"/>
  <c r="H1008" i="9" a="1"/>
  <c r="F1008" i="9"/>
  <c r="H1008" i="9" l="1"/>
  <c r="H944" i="9"/>
  <c r="H1072" i="9"/>
  <c r="H880" i="9"/>
  <c r="B1074" i="9"/>
  <c r="B1010" i="9"/>
  <c r="B946" i="9"/>
  <c r="B882" i="9"/>
  <c r="H1073" i="9" a="1"/>
  <c r="H881" i="9" a="1"/>
  <c r="F945" i="9"/>
  <c r="F1073" i="9"/>
  <c r="H1009" i="9" a="1"/>
  <c r="F881" i="9"/>
  <c r="H945" i="9" a="1"/>
  <c r="F1009" i="9"/>
  <c r="H945" i="9" l="1"/>
  <c r="H881" i="9"/>
  <c r="H1009" i="9"/>
  <c r="H1073" i="9"/>
  <c r="B1011" i="9"/>
  <c r="B947" i="9"/>
  <c r="B883" i="9"/>
  <c r="B1075" i="9"/>
  <c r="F882" i="9"/>
  <c r="F1010" i="9"/>
  <c r="H882" i="9" a="1"/>
  <c r="H1010" i="9" a="1"/>
  <c r="F946" i="9"/>
  <c r="H946" i="9" a="1"/>
  <c r="F1074" i="9"/>
  <c r="H1074" i="9" a="1"/>
  <c r="H946" i="9" l="1"/>
  <c r="H1074" i="9"/>
  <c r="H1010" i="9"/>
  <c r="H882" i="9"/>
  <c r="B1076" i="9"/>
  <c r="B1012" i="9"/>
  <c r="B948" i="9"/>
  <c r="B884" i="9"/>
  <c r="H947" i="9" a="1"/>
  <c r="H883" i="9" a="1"/>
  <c r="H1075" i="9" a="1"/>
  <c r="F1011" i="9"/>
  <c r="F883" i="9"/>
  <c r="F947" i="9"/>
  <c r="F1075" i="9"/>
  <c r="H1011" i="9" a="1"/>
  <c r="H1011" i="9" l="1"/>
  <c r="H883" i="9"/>
  <c r="H1075" i="9"/>
  <c r="H947" i="9"/>
  <c r="B1013" i="9"/>
  <c r="B949" i="9"/>
  <c r="B885" i="9"/>
  <c r="B1077" i="9"/>
  <c r="H1076" i="9" a="1"/>
  <c r="F1012" i="9"/>
  <c r="F884" i="9"/>
  <c r="F1076" i="9"/>
  <c r="F948" i="9"/>
  <c r="H948" i="9" a="1"/>
  <c r="H1012" i="9" a="1"/>
  <c r="H884" i="9" a="1"/>
  <c r="H884" i="9" l="1"/>
  <c r="H1012" i="9"/>
  <c r="H948" i="9"/>
  <c r="H1076" i="9"/>
  <c r="B950" i="9"/>
  <c r="B886" i="9"/>
  <c r="B1014" i="9"/>
  <c r="B1078" i="9"/>
  <c r="H885" i="9" a="1"/>
  <c r="F885" i="9"/>
  <c r="F1013" i="9"/>
  <c r="F949" i="9"/>
  <c r="H1013" i="9" a="1"/>
  <c r="H1077" i="9" a="1"/>
  <c r="F1077" i="9"/>
  <c r="H949" i="9" a="1"/>
  <c r="H949" i="9" l="1"/>
  <c r="H1013" i="9"/>
  <c r="H1077" i="9"/>
  <c r="H885" i="9"/>
  <c r="B1079" i="9"/>
  <c r="B1015" i="9"/>
  <c r="B951" i="9"/>
  <c r="B887" i="9"/>
  <c r="H1014" i="9" a="1"/>
  <c r="F950" i="9"/>
  <c r="H950" i="9" a="1"/>
  <c r="F1078" i="9"/>
  <c r="H886" i="9" a="1"/>
  <c r="H1078" i="9" a="1"/>
  <c r="F1014" i="9"/>
  <c r="F886" i="9"/>
  <c r="H950" i="9" l="1"/>
  <c r="H886" i="9"/>
  <c r="H1078" i="9"/>
  <c r="H1014" i="9"/>
  <c r="B952" i="9"/>
  <c r="B1016" i="9"/>
  <c r="B1080" i="9"/>
  <c r="H951" i="9" a="1"/>
  <c r="F887" i="9"/>
  <c r="F951" i="9"/>
  <c r="H1079" i="9" a="1"/>
  <c r="H1015" i="9" a="1"/>
  <c r="F1079" i="9"/>
  <c r="F1015" i="9"/>
  <c r="H887" i="9" a="1"/>
  <c r="H887" i="9" l="1"/>
  <c r="H1015" i="9"/>
  <c r="H951" i="9"/>
  <c r="H1079" i="9"/>
  <c r="B1017" i="9"/>
  <c r="B953" i="9"/>
  <c r="B1081" i="9"/>
  <c r="F1016" i="9"/>
  <c r="H1080" i="9" a="1"/>
  <c r="H1016" i="9" a="1"/>
  <c r="F952" i="9"/>
  <c r="H952" i="9" a="1"/>
  <c r="F1080" i="9"/>
  <c r="H1080" i="9" l="1"/>
  <c r="H952" i="9"/>
  <c r="H1016" i="9"/>
  <c r="B1018" i="9"/>
  <c r="B954" i="9"/>
  <c r="B1082" i="9"/>
  <c r="H1081" i="9" a="1"/>
  <c r="F1017" i="9"/>
  <c r="H1017" i="9" a="1"/>
  <c r="F1081" i="9"/>
  <c r="F953" i="9"/>
  <c r="H953" i="9" a="1"/>
  <c r="H953" i="9" l="1"/>
  <c r="H1017" i="9"/>
  <c r="H1081" i="9"/>
  <c r="B955" i="9"/>
  <c r="B1019" i="9"/>
  <c r="B1083" i="9"/>
  <c r="H1082" i="9" a="1"/>
  <c r="F1082" i="9"/>
  <c r="F954" i="9"/>
  <c r="H1018" i="9" a="1"/>
  <c r="H954" i="9" a="1"/>
  <c r="F1018" i="9"/>
  <c r="H954" i="9" l="1"/>
  <c r="H1082" i="9"/>
  <c r="H1018" i="9"/>
  <c r="B1084" i="9"/>
  <c r="B1020" i="9"/>
  <c r="B956" i="9"/>
  <c r="F955" i="9"/>
  <c r="H1083" i="9" a="1"/>
  <c r="F1083" i="9"/>
  <c r="H955" i="9" a="1"/>
  <c r="F1019" i="9"/>
  <c r="H1019" i="9" a="1"/>
  <c r="H1019" i="9" l="1"/>
  <c r="H1083" i="9"/>
  <c r="H955" i="9"/>
  <c r="B1085" i="9"/>
  <c r="B1021" i="9"/>
  <c r="B957" i="9"/>
  <c r="F1084" i="9"/>
  <c r="H1020" i="9" a="1"/>
  <c r="H1084" i="9" a="1"/>
  <c r="F1020" i="9"/>
  <c r="F956" i="9"/>
  <c r="H956" i="9" a="1"/>
  <c r="H1020" i="9" l="1"/>
  <c r="H1084" i="9"/>
  <c r="H956" i="9"/>
  <c r="B1022" i="9"/>
  <c r="B958" i="9"/>
  <c r="B1086" i="9"/>
  <c r="H1085" i="9" a="1"/>
  <c r="F1085" i="9"/>
  <c r="F1021" i="9"/>
  <c r="H957" i="9" a="1"/>
  <c r="H1021" i="9" a="1"/>
  <c r="F957" i="9"/>
  <c r="H1021" i="9" l="1"/>
  <c r="H1085" i="9"/>
  <c r="H957" i="9"/>
  <c r="B1087" i="9"/>
  <c r="B1023" i="9"/>
  <c r="B959" i="9"/>
  <c r="F958" i="9"/>
  <c r="H958" i="9" a="1"/>
  <c r="F1086" i="9"/>
  <c r="H1086" i="9" a="1"/>
  <c r="F1022" i="9"/>
  <c r="H1022" i="9" a="1"/>
  <c r="H1022" i="9" l="1"/>
  <c r="H1086" i="9"/>
  <c r="H958" i="9"/>
  <c r="B1088" i="9"/>
  <c r="B960" i="9"/>
  <c r="B1024" i="9"/>
  <c r="F1087" i="9"/>
  <c r="H1023" i="9" a="1"/>
  <c r="H1087" i="9" a="1"/>
  <c r="H959" i="9" a="1"/>
  <c r="F1023" i="9"/>
  <c r="F959" i="9"/>
  <c r="H1023" i="9" l="1"/>
  <c r="H1087" i="9"/>
  <c r="H959" i="9"/>
  <c r="B1089" i="9"/>
  <c r="B961" i="9"/>
  <c r="B1025" i="9"/>
  <c r="H1024" i="9" a="1"/>
  <c r="F960" i="9"/>
  <c r="F1088" i="9"/>
  <c r="H960" i="9" a="1"/>
  <c r="H1088" i="9" a="1"/>
  <c r="F1024" i="9"/>
  <c r="H1088" i="9" l="1"/>
  <c r="H1024" i="9"/>
  <c r="H960" i="9"/>
  <c r="B1090" i="9"/>
  <c r="B1026" i="9"/>
  <c r="B962" i="9"/>
  <c r="H1025" i="9" a="1"/>
  <c r="H961" i="9" a="1"/>
  <c r="F1089" i="9"/>
  <c r="F961" i="9"/>
  <c r="H1089" i="9" a="1"/>
  <c r="F1025" i="9"/>
  <c r="H1089" i="9" l="1"/>
  <c r="H1025" i="9"/>
  <c r="H961" i="9"/>
  <c r="B1027" i="9"/>
  <c r="B963" i="9"/>
  <c r="B1091" i="9"/>
  <c r="F1026" i="9"/>
  <c r="F962" i="9"/>
  <c r="F1090" i="9"/>
  <c r="H962" i="9" a="1"/>
  <c r="H1090" i="9" a="1"/>
  <c r="H1026" i="9" a="1"/>
  <c r="H1090" i="9" l="1"/>
  <c r="H1026" i="9"/>
  <c r="H962" i="9"/>
  <c r="B1028" i="9"/>
  <c r="B964" i="9"/>
  <c r="B1092" i="9"/>
  <c r="H1091" i="9" a="1"/>
  <c r="F1091" i="9"/>
  <c r="H1027" i="9" a="1"/>
  <c r="F1027" i="9"/>
  <c r="F963" i="9"/>
  <c r="H963" i="9" a="1"/>
  <c r="H963" i="9" l="1"/>
  <c r="H1027" i="9"/>
  <c r="H1091" i="9"/>
  <c r="B965" i="9"/>
  <c r="B1029" i="9"/>
  <c r="B1093" i="9"/>
  <c r="F1028" i="9"/>
  <c r="H964" i="9" a="1"/>
  <c r="F1092" i="9"/>
  <c r="H1028" i="9" a="1"/>
  <c r="H1092" i="9" a="1"/>
  <c r="F964" i="9"/>
  <c r="H964" i="9" l="1"/>
  <c r="H1092" i="9"/>
  <c r="H1028" i="9"/>
  <c r="B1094" i="9"/>
  <c r="B1030" i="9"/>
  <c r="B966" i="9"/>
  <c r="F965" i="9"/>
  <c r="F1029" i="9"/>
  <c r="F1093" i="9"/>
  <c r="H965" i="9" a="1"/>
  <c r="H1093" i="9" a="1"/>
  <c r="H1029" i="9" a="1"/>
  <c r="H1029" i="9" l="1"/>
  <c r="H1093" i="9"/>
  <c r="H965" i="9"/>
  <c r="B1095" i="9"/>
  <c r="B1031" i="9"/>
  <c r="B967" i="9"/>
  <c r="F966" i="9"/>
  <c r="H1030" i="9" a="1"/>
  <c r="H966" i="9" a="1"/>
  <c r="H1094" i="9" a="1"/>
  <c r="F1030" i="9"/>
  <c r="F1094" i="9"/>
  <c r="H1030" i="9" l="1"/>
  <c r="H966" i="9"/>
  <c r="H1094" i="9"/>
  <c r="B968" i="9"/>
  <c r="B1032" i="9"/>
  <c r="B1096" i="9"/>
  <c r="H1031" i="9" a="1"/>
  <c r="F1031" i="9"/>
  <c r="H1095" i="9" a="1"/>
  <c r="F1095" i="9"/>
  <c r="F967" i="9"/>
  <c r="H967" i="9" a="1"/>
  <c r="H1095" i="9" l="1"/>
  <c r="H1031" i="9"/>
  <c r="H967" i="9"/>
  <c r="B1033" i="9"/>
  <c r="B969" i="9"/>
  <c r="B1161" i="9"/>
  <c r="B1097" i="9"/>
  <c r="H1032" i="9" a="1"/>
  <c r="H968" i="9" a="1"/>
  <c r="H1096" i="9" a="1"/>
  <c r="F1096" i="9"/>
  <c r="F1032" i="9"/>
  <c r="F968" i="9"/>
  <c r="H968" i="9" l="1"/>
  <c r="H1096" i="9"/>
  <c r="H1032" i="9"/>
  <c r="B1034" i="9"/>
  <c r="B970" i="9"/>
  <c r="B1098" i="9"/>
  <c r="B1162" i="9"/>
  <c r="F1033" i="9"/>
  <c r="F1161" i="9"/>
  <c r="H1033" i="9" a="1"/>
  <c r="F1097" i="9"/>
  <c r="H1097" i="9" a="1"/>
  <c r="F969" i="9"/>
  <c r="H969" i="9" a="1"/>
  <c r="H1161" i="9" a="1"/>
  <c r="H1097" i="9" l="1"/>
  <c r="H1161" i="9"/>
  <c r="H1033" i="9"/>
  <c r="H969" i="9"/>
  <c r="B971" i="9"/>
  <c r="B1035" i="9"/>
  <c r="B1099" i="9"/>
  <c r="B1163" i="9"/>
  <c r="F1034" i="9"/>
  <c r="F1162" i="9"/>
  <c r="H1034" i="9" a="1"/>
  <c r="H1162" i="9" a="1"/>
  <c r="F970" i="9"/>
  <c r="H970" i="9" a="1"/>
  <c r="F1098" i="9"/>
  <c r="H1098" i="9" a="1"/>
  <c r="H1098" i="9" l="1"/>
  <c r="H1162" i="9"/>
  <c r="H970" i="9"/>
  <c r="H1034" i="9"/>
  <c r="B1100" i="9"/>
  <c r="B1036" i="9"/>
  <c r="B972" i="9"/>
  <c r="B1164" i="9"/>
  <c r="H1035" i="9" a="1"/>
  <c r="F1163" i="9"/>
  <c r="H971" i="9" a="1"/>
  <c r="F971" i="9"/>
  <c r="H1163" i="9" a="1"/>
  <c r="F1035" i="9"/>
  <c r="H1099" i="9" a="1"/>
  <c r="F1099" i="9"/>
  <c r="H971" i="9" l="1"/>
  <c r="H1099" i="9"/>
  <c r="H1163" i="9"/>
  <c r="H1035" i="9"/>
  <c r="B1165" i="9"/>
  <c r="B1037" i="9"/>
  <c r="B973" i="9"/>
  <c r="B1101" i="9"/>
  <c r="H1164" i="9" a="1"/>
  <c r="H1036" i="9" a="1"/>
  <c r="F972" i="9"/>
  <c r="F1164" i="9"/>
  <c r="F1100" i="9"/>
  <c r="H972" i="9" a="1"/>
  <c r="F1036" i="9"/>
  <c r="H1100" i="9" a="1"/>
  <c r="H1036" i="9" l="1"/>
  <c r="H1100" i="9"/>
  <c r="H972" i="9"/>
  <c r="H1164" i="9"/>
  <c r="B1166" i="9"/>
  <c r="B1102" i="9"/>
  <c r="B1038" i="9"/>
  <c r="B974" i="9"/>
  <c r="H1165" i="9" a="1"/>
  <c r="H973" i="9" a="1"/>
  <c r="F1037" i="9"/>
  <c r="F1165" i="9"/>
  <c r="F973" i="9"/>
  <c r="H1037" i="9" a="1"/>
  <c r="F1101" i="9"/>
  <c r="H1101" i="9" a="1"/>
  <c r="H973" i="9" l="1"/>
  <c r="H1101" i="9"/>
  <c r="H1037" i="9"/>
  <c r="H1165" i="9"/>
  <c r="B1039" i="9"/>
  <c r="B975" i="9"/>
  <c r="B1167" i="9"/>
  <c r="B1103" i="9"/>
  <c r="F1166" i="9"/>
  <c r="F974" i="9"/>
  <c r="H1102" i="9" a="1"/>
  <c r="H1166" i="9" a="1"/>
  <c r="H974" i="9" a="1"/>
  <c r="F1102" i="9"/>
  <c r="H1038" i="9" a="1"/>
  <c r="F1038" i="9"/>
  <c r="H1102" i="9" l="1"/>
  <c r="H1038" i="9"/>
  <c r="H974" i="9"/>
  <c r="H1166" i="9"/>
  <c r="B1104" i="9"/>
  <c r="B976" i="9"/>
  <c r="B1040" i="9"/>
  <c r="B1168" i="9"/>
  <c r="F975" i="9"/>
  <c r="F1039" i="9"/>
  <c r="H1167" i="9" a="1"/>
  <c r="H975" i="9" a="1"/>
  <c r="H1039" i="9" a="1"/>
  <c r="F1103" i="9"/>
  <c r="F1167" i="9"/>
  <c r="H1103" i="9" a="1"/>
  <c r="H1167" i="9" l="1"/>
  <c r="H1039" i="9"/>
  <c r="H1103" i="9"/>
  <c r="H975" i="9"/>
  <c r="B1169" i="9"/>
  <c r="B977" i="9"/>
  <c r="B1041" i="9"/>
  <c r="B1105" i="9"/>
  <c r="F1168" i="9"/>
  <c r="F1104" i="9"/>
  <c r="H1168" i="9" a="1"/>
  <c r="H976" i="9" a="1"/>
  <c r="H1104" i="9" a="1"/>
  <c r="F1040" i="9"/>
  <c r="F976" i="9"/>
  <c r="H1040" i="9" a="1"/>
  <c r="H1168" i="9" l="1"/>
  <c r="H1104" i="9"/>
  <c r="H1040" i="9"/>
  <c r="H976" i="9"/>
  <c r="B1106" i="9"/>
  <c r="B1042" i="9"/>
  <c r="B978" i="9"/>
  <c r="B1170" i="9"/>
  <c r="F977" i="9"/>
  <c r="F1041" i="9"/>
  <c r="H977" i="9" a="1"/>
  <c r="H1105" i="9" a="1"/>
  <c r="F1105" i="9"/>
  <c r="H1169" i="9" a="1"/>
  <c r="H1041" i="9" a="1"/>
  <c r="F1169" i="9"/>
  <c r="H1169" i="9" l="1"/>
  <c r="H1041" i="9"/>
  <c r="H1105" i="9"/>
  <c r="H977" i="9"/>
  <c r="B1043" i="9"/>
  <c r="B1107" i="9"/>
  <c r="B1171" i="9"/>
  <c r="H1170" i="9" a="1"/>
  <c r="H1106" i="9" a="1"/>
  <c r="F1042" i="9"/>
  <c r="F978" i="9"/>
  <c r="H1042" i="9" a="1"/>
  <c r="F1106" i="9"/>
  <c r="H978" i="9" a="1"/>
  <c r="F1170" i="9"/>
  <c r="H1106" i="9" l="1"/>
  <c r="H1042" i="9"/>
  <c r="H1170" i="9"/>
  <c r="H978" i="9"/>
  <c r="B1108" i="9"/>
  <c r="B1044" i="9"/>
  <c r="B1172" i="9"/>
  <c r="F1171" i="9"/>
  <c r="H1043" i="9" a="1"/>
  <c r="H1171" i="9" a="1"/>
  <c r="F1043" i="9"/>
  <c r="F1107" i="9"/>
  <c r="H1107" i="9" a="1"/>
  <c r="H1107" i="9" l="1"/>
  <c r="H1171" i="9"/>
  <c r="H1043" i="9"/>
  <c r="B1109" i="9"/>
  <c r="B1045" i="9"/>
  <c r="B1173" i="9"/>
  <c r="H1044" i="9" a="1"/>
  <c r="H1108" i="9" a="1"/>
  <c r="F1108" i="9"/>
  <c r="F1044" i="9"/>
  <c r="F1172" i="9"/>
  <c r="H1172" i="9" a="1"/>
  <c r="H1172" i="9" l="1"/>
  <c r="H1044" i="9"/>
  <c r="H1108" i="9"/>
  <c r="B1046" i="9"/>
  <c r="B1110" i="9"/>
  <c r="B1174" i="9"/>
  <c r="F1173" i="9"/>
  <c r="F1109" i="9"/>
  <c r="F1045" i="9"/>
  <c r="H1109" i="9" a="1"/>
  <c r="H1173" i="9" a="1"/>
  <c r="H1045" i="9" a="1"/>
  <c r="H1045" i="9" l="1"/>
  <c r="H1173" i="9"/>
  <c r="H1109" i="9"/>
  <c r="B1175" i="9"/>
  <c r="B1111" i="9"/>
  <c r="B1047" i="9"/>
  <c r="H1046" i="9" a="1"/>
  <c r="F1110" i="9"/>
  <c r="F1174" i="9"/>
  <c r="F1046" i="9"/>
  <c r="H1174" i="9" a="1"/>
  <c r="H1110" i="9" a="1"/>
  <c r="H1110" i="9" l="1"/>
  <c r="H1174" i="9"/>
  <c r="H1046" i="9"/>
  <c r="B1112" i="9"/>
  <c r="B1048" i="9"/>
  <c r="B1176" i="9"/>
  <c r="F1047" i="9"/>
  <c r="H1111" i="9" a="1"/>
  <c r="F1175" i="9"/>
  <c r="F1111" i="9"/>
  <c r="H1175" i="9" a="1"/>
  <c r="H1047" i="9" a="1"/>
  <c r="H1111" i="9" l="1"/>
  <c r="H1175" i="9"/>
  <c r="H1047" i="9"/>
  <c r="B1177" i="9"/>
  <c r="B1049" i="9"/>
  <c r="B1113" i="9"/>
  <c r="H1048" i="9" a="1"/>
  <c r="H1112" i="9" a="1"/>
  <c r="F1112" i="9"/>
  <c r="F1048" i="9"/>
  <c r="F1176" i="9"/>
  <c r="H1176" i="9" a="1"/>
  <c r="H1176" i="9" l="1"/>
  <c r="H1048" i="9"/>
  <c r="H1112" i="9"/>
  <c r="B1178" i="9"/>
  <c r="B1114" i="9"/>
  <c r="B1050" i="9"/>
  <c r="F1177" i="9"/>
  <c r="H1177" i="9" a="1"/>
  <c r="F1113" i="9"/>
  <c r="H1113" i="9" a="1"/>
  <c r="H1049" i="9" a="1"/>
  <c r="F1049" i="9"/>
  <c r="H1113" i="9" l="1"/>
  <c r="H1177" i="9"/>
  <c r="H1049" i="9"/>
  <c r="B1115" i="9"/>
  <c r="B1051" i="9"/>
  <c r="B1179" i="9"/>
  <c r="H1114" i="9" a="1"/>
  <c r="F1114" i="9"/>
  <c r="F1050" i="9"/>
  <c r="H1050" i="9" a="1"/>
  <c r="F1178" i="9"/>
  <c r="H1178" i="9" a="1"/>
  <c r="H1178" i="9" l="1"/>
  <c r="H1114" i="9"/>
  <c r="H1050" i="9"/>
  <c r="B1116" i="9"/>
  <c r="B1052" i="9"/>
  <c r="B1180" i="9"/>
  <c r="H1179" i="9" a="1"/>
  <c r="F1115" i="9"/>
  <c r="F1051" i="9"/>
  <c r="F1179" i="9"/>
  <c r="H1051" i="9" a="1"/>
  <c r="H1115" i="9" a="1"/>
  <c r="H1115" i="9" l="1"/>
  <c r="H1051" i="9"/>
  <c r="H1179" i="9"/>
  <c r="B1117" i="9"/>
  <c r="B1053" i="9"/>
  <c r="B1181" i="9"/>
  <c r="F1180" i="9"/>
  <c r="H1052" i="9" a="1"/>
  <c r="H1116" i="9" a="1"/>
  <c r="F1116" i="9"/>
  <c r="H1180" i="9" a="1"/>
  <c r="F1052" i="9"/>
  <c r="H1180" i="9" l="1"/>
  <c r="H1116" i="9"/>
  <c r="H1052" i="9"/>
  <c r="B1054" i="9"/>
  <c r="B1118" i="9"/>
  <c r="B1182" i="9"/>
  <c r="H1181" i="9" a="1"/>
  <c r="H1053" i="9" a="1"/>
  <c r="H1117" i="9" a="1"/>
  <c r="F1117" i="9"/>
  <c r="F1053" i="9"/>
  <c r="F1181" i="9"/>
  <c r="H1053" i="9" l="1"/>
  <c r="H1117" i="9"/>
  <c r="H1181" i="9"/>
  <c r="B1183" i="9"/>
  <c r="B1119" i="9"/>
  <c r="B1055" i="9"/>
  <c r="F1054" i="9"/>
  <c r="H1182" i="9" a="1"/>
  <c r="F1182" i="9"/>
  <c r="H1054" i="9" a="1"/>
  <c r="H1118" i="9" a="1"/>
  <c r="F1118" i="9"/>
  <c r="H1118" i="9" l="1"/>
  <c r="H1182" i="9"/>
  <c r="H1054" i="9"/>
  <c r="B1056" i="9"/>
  <c r="B1120" i="9"/>
  <c r="B1184" i="9"/>
  <c r="H1183" i="9" a="1"/>
  <c r="F1119" i="9"/>
  <c r="F1183" i="9"/>
  <c r="H1055" i="9" a="1"/>
  <c r="H1119" i="9" a="1"/>
  <c r="F1055" i="9"/>
  <c r="H1119" i="9" l="1"/>
  <c r="H1183" i="9"/>
  <c r="H1055" i="9"/>
  <c r="B1185" i="9"/>
  <c r="B1121" i="9"/>
  <c r="B1057" i="9"/>
  <c r="H1184" i="9" a="1"/>
  <c r="F1184" i="9"/>
  <c r="F1120" i="9"/>
  <c r="H1056" i="9" a="1"/>
  <c r="H1120" i="9" a="1"/>
  <c r="F1056" i="9"/>
  <c r="H1120" i="9" l="1"/>
  <c r="H1184" i="9"/>
  <c r="H1056" i="9"/>
  <c r="B1186" i="9"/>
  <c r="B1122" i="9"/>
  <c r="B1058" i="9"/>
  <c r="F1121" i="9"/>
  <c r="F1185" i="9"/>
  <c r="H1057" i="9" a="1"/>
  <c r="F1057" i="9"/>
  <c r="H1185" i="9" a="1"/>
  <c r="H1121" i="9" a="1"/>
  <c r="H1121" i="9" l="1"/>
  <c r="H1185" i="9"/>
  <c r="H1057" i="9"/>
  <c r="B1059" i="9"/>
  <c r="B1123" i="9"/>
  <c r="B1187" i="9"/>
  <c r="F1058" i="9"/>
  <c r="H1186" i="9" a="1"/>
  <c r="H1122" i="9" a="1"/>
  <c r="F1122" i="9"/>
  <c r="F1186" i="9"/>
  <c r="H1058" i="9" a="1"/>
  <c r="H1186" i="9" l="1"/>
  <c r="H1122" i="9"/>
  <c r="H1058" i="9"/>
  <c r="B1188" i="9"/>
  <c r="B1124" i="9"/>
  <c r="B1060" i="9"/>
  <c r="B1252" i="9"/>
  <c r="H1059" i="9" a="1"/>
  <c r="F1059" i="9"/>
  <c r="F1123" i="9"/>
  <c r="H1187" i="9" a="1"/>
  <c r="H1123" i="9" a="1"/>
  <c r="F1187" i="9"/>
  <c r="H1187" i="9" l="1"/>
  <c r="H1123" i="9"/>
  <c r="H1059" i="9"/>
  <c r="B1125" i="9"/>
  <c r="B1061" i="9"/>
  <c r="B1189" i="9"/>
  <c r="B1253" i="9"/>
  <c r="H1124" i="9" a="1"/>
  <c r="H1188" i="9" a="1"/>
  <c r="F1188" i="9"/>
  <c r="H1060" i="9" a="1"/>
  <c r="F1060" i="9"/>
  <c r="F1124" i="9"/>
  <c r="H1252" i="9" a="1"/>
  <c r="F1252" i="9"/>
  <c r="H1060" i="9" l="1"/>
  <c r="H1188" i="9"/>
  <c r="H1252" i="9"/>
  <c r="H1124" i="9"/>
  <c r="B1254" i="9"/>
  <c r="B1190" i="9"/>
  <c r="B1126" i="9"/>
  <c r="B1062" i="9"/>
  <c r="F1125" i="9"/>
  <c r="H1061" i="9" a="1"/>
  <c r="F1189" i="9"/>
  <c r="F1253" i="9"/>
  <c r="H1125" i="9" a="1"/>
  <c r="H1189" i="9" a="1"/>
  <c r="F1061" i="9"/>
  <c r="H1253" i="9" a="1"/>
  <c r="H1253" i="9" l="1"/>
  <c r="H1189" i="9"/>
  <c r="H1061" i="9"/>
  <c r="H1125" i="9"/>
  <c r="B1255" i="9"/>
  <c r="B1127" i="9"/>
  <c r="B1063" i="9"/>
  <c r="B1191" i="9"/>
  <c r="H1254" i="9" a="1"/>
  <c r="F1190" i="9"/>
  <c r="H1190" i="9" a="1"/>
  <c r="H1062" i="9" a="1"/>
  <c r="F1126" i="9"/>
  <c r="H1126" i="9" a="1"/>
  <c r="F1062" i="9"/>
  <c r="F1254" i="9"/>
  <c r="H1062" i="9" l="1"/>
  <c r="H1126" i="9"/>
  <c r="H1190" i="9"/>
  <c r="H1254" i="9"/>
  <c r="B1256" i="9"/>
  <c r="B1128" i="9"/>
  <c r="B1064" i="9"/>
  <c r="B1192" i="9"/>
  <c r="H1255" i="9" a="1"/>
  <c r="H1191" i="9" a="1"/>
  <c r="H1063" i="9" a="1"/>
  <c r="F1127" i="9"/>
  <c r="F1063" i="9"/>
  <c r="H1127" i="9" a="1"/>
  <c r="F1191" i="9"/>
  <c r="F1255" i="9"/>
  <c r="H1063" i="9" l="1"/>
  <c r="H1127" i="9"/>
  <c r="H1191" i="9"/>
  <c r="H1255" i="9"/>
  <c r="B1065" i="9"/>
  <c r="B1129" i="9"/>
  <c r="B1257" i="9"/>
  <c r="B1193" i="9"/>
  <c r="F1128" i="9"/>
  <c r="F1064" i="9"/>
  <c r="F1192" i="9"/>
  <c r="F1256" i="9"/>
  <c r="H1256" i="9" a="1"/>
  <c r="H1064" i="9" a="1"/>
  <c r="H1192" i="9" a="1"/>
  <c r="H1128" i="9" a="1"/>
  <c r="H1064" i="9" l="1"/>
  <c r="H1128" i="9"/>
  <c r="H1192" i="9"/>
  <c r="H1256" i="9"/>
  <c r="B1194" i="9"/>
  <c r="B1130" i="9"/>
  <c r="B1066" i="9"/>
  <c r="B1258" i="9"/>
  <c r="F1065" i="9"/>
  <c r="F1193" i="9"/>
  <c r="F1129" i="9"/>
  <c r="H1129" i="9" a="1"/>
  <c r="F1257" i="9"/>
  <c r="H1257" i="9" a="1"/>
  <c r="H1065" i="9" a="1"/>
  <c r="H1193" i="9" a="1"/>
  <c r="H1257" i="9" l="1"/>
  <c r="H1193" i="9"/>
  <c r="H1129" i="9"/>
  <c r="H1065" i="9"/>
  <c r="B1195" i="9"/>
  <c r="B1259" i="9"/>
  <c r="B1131" i="9"/>
  <c r="B1067" i="9"/>
  <c r="H1194" i="9" a="1"/>
  <c r="H1130" i="9" a="1"/>
  <c r="H1258" i="9" a="1"/>
  <c r="F1130" i="9"/>
  <c r="F1258" i="9"/>
  <c r="F1194" i="9"/>
  <c r="H1066" i="9" a="1"/>
  <c r="F1066" i="9"/>
  <c r="H1066" i="9" l="1"/>
  <c r="H1258" i="9"/>
  <c r="H1130" i="9"/>
  <c r="H1194" i="9"/>
  <c r="B1132" i="9"/>
  <c r="B1068" i="9"/>
  <c r="B1260" i="9"/>
  <c r="B1196" i="9"/>
  <c r="F1195" i="9"/>
  <c r="H1259" i="9" a="1"/>
  <c r="F1259" i="9"/>
  <c r="H1067" i="9" a="1"/>
  <c r="F1067" i="9"/>
  <c r="H1131" i="9" a="1"/>
  <c r="H1195" i="9" a="1"/>
  <c r="F1131" i="9"/>
  <c r="H1259" i="9" l="1"/>
  <c r="H1131" i="9"/>
  <c r="H1067" i="9"/>
  <c r="H1195" i="9"/>
  <c r="B1261" i="9"/>
  <c r="B1197" i="9"/>
  <c r="B1069" i="9"/>
  <c r="B1133" i="9"/>
  <c r="F1068" i="9"/>
  <c r="F1260" i="9"/>
  <c r="H1132" i="9" a="1"/>
  <c r="H1196" i="9" a="1"/>
  <c r="H1068" i="9" a="1"/>
  <c r="F1196" i="9"/>
  <c r="F1132" i="9"/>
  <c r="H1260" i="9" a="1"/>
  <c r="H1260" i="9" l="1"/>
  <c r="H1196" i="9"/>
  <c r="H1068" i="9"/>
  <c r="H1132" i="9"/>
  <c r="B1198" i="9"/>
  <c r="B1134" i="9"/>
  <c r="B1262" i="9"/>
  <c r="H1133" i="9" a="1"/>
  <c r="H1261" i="9" a="1"/>
  <c r="F1069" i="9"/>
  <c r="H1197" i="9" a="1"/>
  <c r="F1197" i="9"/>
  <c r="F1133" i="9"/>
  <c r="H1069" i="9" a="1"/>
  <c r="F1261" i="9"/>
  <c r="H1197" i="9" l="1"/>
  <c r="H1069" i="9"/>
  <c r="H1133" i="9"/>
  <c r="H1261" i="9"/>
  <c r="B1263" i="9"/>
  <c r="B1199" i="9"/>
  <c r="B1135" i="9"/>
  <c r="H1262" i="9" a="1"/>
  <c r="H1198" i="9" a="1"/>
  <c r="F1134" i="9"/>
  <c r="F1198" i="9"/>
  <c r="F1262" i="9"/>
  <c r="H1134" i="9" a="1"/>
  <c r="H1134" i="9" l="1"/>
  <c r="H1262" i="9"/>
  <c r="H1198" i="9"/>
  <c r="B1200" i="9"/>
  <c r="B1136" i="9"/>
  <c r="B1264" i="9"/>
  <c r="F1199" i="9"/>
  <c r="H1263" i="9" a="1"/>
  <c r="F1263" i="9"/>
  <c r="H1135" i="9" a="1"/>
  <c r="F1135" i="9"/>
  <c r="H1199" i="9" a="1"/>
  <c r="H1199" i="9" l="1"/>
  <c r="H1135" i="9"/>
  <c r="H1263" i="9"/>
  <c r="B1265" i="9"/>
  <c r="B1201" i="9"/>
  <c r="B1137" i="9"/>
  <c r="F1200" i="9"/>
  <c r="H1200" i="9" a="1"/>
  <c r="H1136" i="9" a="1"/>
  <c r="F1264" i="9"/>
  <c r="H1264" i="9" a="1"/>
  <c r="F1136" i="9"/>
  <c r="H1200" i="9" l="1"/>
  <c r="H1264" i="9"/>
  <c r="H1136" i="9"/>
  <c r="B1202" i="9"/>
  <c r="B1138" i="9"/>
  <c r="B1266" i="9"/>
  <c r="H1265" i="9" a="1"/>
  <c r="H1137" i="9" a="1"/>
  <c r="H1201" i="9" a="1"/>
  <c r="F1201" i="9"/>
  <c r="F1265" i="9"/>
  <c r="F1137" i="9"/>
  <c r="H1201" i="9" l="1"/>
  <c r="H1265" i="9"/>
  <c r="H1137" i="9"/>
  <c r="B1139" i="9"/>
  <c r="B1203" i="9"/>
  <c r="B1267" i="9"/>
  <c r="F1202" i="9"/>
  <c r="H1202" i="9" a="1"/>
  <c r="H1266" i="9" a="1"/>
  <c r="F1138" i="9"/>
  <c r="F1266" i="9"/>
  <c r="H1138" i="9" a="1"/>
  <c r="H1202" i="9" l="1"/>
  <c r="H1266" i="9"/>
  <c r="H1138" i="9"/>
  <c r="B1268" i="9"/>
  <c r="B1204" i="9"/>
  <c r="B1140" i="9"/>
  <c r="H1139" i="9" a="1"/>
  <c r="H1267" i="9" a="1"/>
  <c r="F1267" i="9"/>
  <c r="F1139" i="9"/>
  <c r="H1203" i="9" a="1"/>
  <c r="F1203" i="9"/>
  <c r="H1203" i="9" l="1"/>
  <c r="H1139" i="9"/>
  <c r="H1267" i="9"/>
  <c r="B1269" i="9"/>
  <c r="B1141" i="9"/>
  <c r="B1205" i="9"/>
  <c r="H1204" i="9" a="1"/>
  <c r="H1140" i="9" a="1"/>
  <c r="F1204" i="9"/>
  <c r="H1268" i="9" a="1"/>
  <c r="F1268" i="9"/>
  <c r="F1140" i="9"/>
  <c r="H1268" i="9" l="1"/>
  <c r="H1204" i="9"/>
  <c r="H1140" i="9"/>
  <c r="B1270" i="9"/>
  <c r="B1206" i="9"/>
  <c r="B1142" i="9"/>
  <c r="F1269" i="9"/>
  <c r="H1205" i="9" a="1"/>
  <c r="H1269" i="9" a="1"/>
  <c r="H1141" i="9" a="1"/>
  <c r="F1141" i="9"/>
  <c r="F1205" i="9"/>
  <c r="H1269" i="9" l="1"/>
  <c r="H1141" i="9"/>
  <c r="H1205" i="9"/>
  <c r="B1207" i="9"/>
  <c r="B1143" i="9"/>
  <c r="B1271" i="9"/>
  <c r="F1270" i="9"/>
  <c r="F1206" i="9"/>
  <c r="H1142" i="9" a="1"/>
  <c r="F1142" i="9"/>
  <c r="H1206" i="9" a="1"/>
  <c r="H1270" i="9" a="1"/>
  <c r="H1206" i="9" l="1"/>
  <c r="H1270" i="9"/>
  <c r="H1142" i="9"/>
  <c r="B1272" i="9"/>
  <c r="B1208" i="9"/>
  <c r="B1144" i="9"/>
  <c r="H1207" i="9" a="1"/>
  <c r="F1207" i="9"/>
  <c r="F1271" i="9"/>
  <c r="F1143" i="9"/>
  <c r="H1271" i="9" a="1"/>
  <c r="H1143" i="9" a="1"/>
  <c r="H1271" i="9" l="1"/>
  <c r="H1207" i="9"/>
  <c r="H1143" i="9"/>
  <c r="B1273" i="9"/>
  <c r="B1209" i="9"/>
  <c r="B1145" i="9"/>
  <c r="H1144" i="9" a="1"/>
  <c r="F1272" i="9"/>
  <c r="H1208" i="9" a="1"/>
  <c r="H1272" i="9" a="1"/>
  <c r="F1208" i="9"/>
  <c r="F1144" i="9"/>
  <c r="H1272" i="9" l="1"/>
  <c r="H1144" i="9"/>
  <c r="H1208" i="9"/>
  <c r="B1210" i="9"/>
  <c r="B1146" i="9"/>
  <c r="B1274" i="9"/>
  <c r="F1209" i="9"/>
  <c r="H1273" i="9" a="1"/>
  <c r="F1145" i="9"/>
  <c r="F1273" i="9"/>
  <c r="H1209" i="9" a="1"/>
  <c r="H1145" i="9" a="1"/>
  <c r="H1209" i="9" l="1"/>
  <c r="H1273" i="9"/>
  <c r="H1145" i="9"/>
  <c r="B1211" i="9"/>
  <c r="B1147" i="9"/>
  <c r="B1275" i="9"/>
  <c r="F1210" i="9"/>
  <c r="H1274" i="9" a="1"/>
  <c r="H1146" i="9" a="1"/>
  <c r="F1274" i="9"/>
  <c r="H1210" i="9" a="1"/>
  <c r="F1146" i="9"/>
  <c r="H1210" i="9" l="1"/>
  <c r="H1274" i="9"/>
  <c r="H1146" i="9"/>
  <c r="B1212" i="9"/>
  <c r="B1148" i="9"/>
  <c r="B1276" i="9"/>
  <c r="H1211" i="9" a="1"/>
  <c r="F1275" i="9"/>
  <c r="F1147" i="9"/>
  <c r="H1275" i="9" a="1"/>
  <c r="H1147" i="9" a="1"/>
  <c r="F1211" i="9"/>
  <c r="H1147" i="9" l="1"/>
  <c r="H1211" i="9"/>
  <c r="H1275" i="9"/>
  <c r="B1149" i="9"/>
  <c r="B1213" i="9"/>
  <c r="B1277" i="9"/>
  <c r="H1212" i="9" a="1"/>
  <c r="F1148" i="9"/>
  <c r="F1276" i="9"/>
  <c r="H1148" i="9" a="1"/>
  <c r="H1276" i="9" a="1"/>
  <c r="F1212" i="9"/>
  <c r="H1276" i="9" l="1"/>
  <c r="H1212" i="9"/>
  <c r="H1148" i="9"/>
  <c r="B1278" i="9"/>
  <c r="B1214" i="9"/>
  <c r="B1150" i="9"/>
  <c r="H1149" i="9" a="1"/>
  <c r="H1277" i="9" a="1"/>
  <c r="F1277" i="9"/>
  <c r="F1213" i="9"/>
  <c r="H1213" i="9" a="1"/>
  <c r="F1149" i="9"/>
  <c r="H1213" i="9" l="1"/>
  <c r="H1149" i="9"/>
  <c r="H1277" i="9"/>
  <c r="B1343" i="9"/>
  <c r="B1215" i="9"/>
  <c r="B1151" i="9"/>
  <c r="B1279" i="9"/>
  <c r="F1278" i="9"/>
  <c r="F1214" i="9"/>
  <c r="H1150" i="9" a="1"/>
  <c r="H1278" i="9" a="1"/>
  <c r="H1214" i="9" a="1"/>
  <c r="F1150" i="9"/>
  <c r="H1214" i="9" l="1"/>
  <c r="H1278" i="9"/>
  <c r="H1150" i="9"/>
  <c r="B1216" i="9"/>
  <c r="B1152" i="9"/>
  <c r="B1280" i="9"/>
  <c r="B1344" i="9"/>
  <c r="H1279" i="9" a="1"/>
  <c r="F1215" i="9"/>
  <c r="H1215" i="9" a="1"/>
  <c r="H1151" i="9" a="1"/>
  <c r="F1279" i="9"/>
  <c r="F1343" i="9"/>
  <c r="F1151" i="9"/>
  <c r="H1343" i="9" a="1"/>
  <c r="H1151" i="9" l="1"/>
  <c r="H1343" i="9"/>
  <c r="H1215" i="9"/>
  <c r="H1279" i="9"/>
  <c r="B1281" i="9"/>
  <c r="B1153" i="9"/>
  <c r="B1217" i="9"/>
  <c r="B1345" i="9"/>
  <c r="H1344" i="9" a="1"/>
  <c r="F1280" i="9"/>
  <c r="H1280" i="9" a="1"/>
  <c r="H1152" i="9" a="1"/>
  <c r="F1216" i="9"/>
  <c r="F1344" i="9"/>
  <c r="F1152" i="9"/>
  <c r="H1216" i="9" a="1"/>
  <c r="H1152" i="9" l="1"/>
  <c r="H1216" i="9"/>
  <c r="H1280" i="9"/>
  <c r="H1344" i="9"/>
  <c r="B1282" i="9"/>
  <c r="B1346" i="9"/>
  <c r="B1218" i="9"/>
  <c r="B1154" i="9"/>
  <c r="F1217" i="9"/>
  <c r="F1153" i="9"/>
  <c r="H1281" i="9" a="1"/>
  <c r="H1345" i="9" a="1"/>
  <c r="H1217" i="9" a="1"/>
  <c r="F1345" i="9"/>
  <c r="H1153" i="9" a="1"/>
  <c r="F1281" i="9"/>
  <c r="H1153" i="9" l="1"/>
  <c r="H1345" i="9"/>
  <c r="H1217" i="9"/>
  <c r="H1281" i="9"/>
  <c r="B1347" i="9"/>
  <c r="B1283" i="9"/>
  <c r="B1219" i="9"/>
  <c r="B1155" i="9"/>
  <c r="F1154" i="9"/>
  <c r="F1218" i="9"/>
  <c r="H1346" i="9" a="1"/>
  <c r="F1346" i="9"/>
  <c r="F1282" i="9"/>
  <c r="H1218" i="9" a="1"/>
  <c r="H1282" i="9" a="1"/>
  <c r="H1154" i="9" a="1"/>
  <c r="H1346" i="9" l="1"/>
  <c r="H1154" i="9"/>
  <c r="H1282" i="9"/>
  <c r="H1218" i="9"/>
  <c r="B1220" i="9"/>
  <c r="B1156" i="9"/>
  <c r="B1284" i="9"/>
  <c r="B1348" i="9"/>
  <c r="H1219" i="9" a="1"/>
  <c r="F1283" i="9"/>
  <c r="F1219" i="9"/>
  <c r="H1283" i="9" a="1"/>
  <c r="H1347" i="9" a="1"/>
  <c r="H1155" i="9" a="1"/>
  <c r="F1347" i="9"/>
  <c r="F1155" i="9"/>
  <c r="H1155" i="9" l="1"/>
  <c r="H1283" i="9"/>
  <c r="H1347" i="9"/>
  <c r="H1219" i="9"/>
  <c r="B1221" i="9"/>
  <c r="B1157" i="9"/>
  <c r="B1285" i="9"/>
  <c r="B1349" i="9"/>
  <c r="F1348" i="9"/>
  <c r="F1284" i="9"/>
  <c r="H1156" i="9" a="1"/>
  <c r="H1284" i="9" a="1"/>
  <c r="F1220" i="9"/>
  <c r="H1348" i="9" a="1"/>
  <c r="F1156" i="9"/>
  <c r="H1220" i="9" a="1"/>
  <c r="H1156" i="9" l="1"/>
  <c r="H1220" i="9"/>
  <c r="H1348" i="9"/>
  <c r="H1284" i="9"/>
  <c r="B1286" i="9"/>
  <c r="B1350" i="9"/>
  <c r="B1222" i="9"/>
  <c r="B1158" i="9"/>
  <c r="F1285" i="9"/>
  <c r="F1349" i="9"/>
  <c r="H1221" i="9" a="1"/>
  <c r="F1157" i="9"/>
  <c r="H1285" i="9" a="1"/>
  <c r="H1157" i="9" a="1"/>
  <c r="F1221" i="9"/>
  <c r="H1349" i="9" a="1"/>
  <c r="H1157" i="9" l="1"/>
  <c r="H1349" i="9"/>
  <c r="H1285" i="9"/>
  <c r="H1221" i="9"/>
  <c r="B1287" i="9"/>
  <c r="B1223" i="9"/>
  <c r="B1159" i="9"/>
  <c r="B1351" i="9"/>
  <c r="H1222" i="9" a="1"/>
  <c r="H1158" i="9" a="1"/>
  <c r="H1350" i="9" a="1"/>
  <c r="F1286" i="9"/>
  <c r="F1350" i="9"/>
  <c r="F1158" i="9"/>
  <c r="H1286" i="9" a="1"/>
  <c r="F1222" i="9"/>
  <c r="H1286" i="9" l="1"/>
  <c r="H1158" i="9"/>
  <c r="H1350" i="9"/>
  <c r="H1222" i="9"/>
  <c r="B1352" i="9"/>
  <c r="B1224" i="9"/>
  <c r="B1160" i="9"/>
  <c r="B1288" i="9"/>
  <c r="H1351" i="9" a="1"/>
  <c r="F1223" i="9"/>
  <c r="H1287" i="9" a="1"/>
  <c r="H1159" i="9" a="1"/>
  <c r="F1159" i="9"/>
  <c r="H1223" i="9" a="1"/>
  <c r="F1351" i="9"/>
  <c r="F1287" i="9"/>
  <c r="H1223" i="9" l="1"/>
  <c r="H1159" i="9"/>
  <c r="H1287" i="9"/>
  <c r="H1351" i="9"/>
  <c r="B1225" i="9"/>
  <c r="B1289" i="9"/>
  <c r="B1353" i="9"/>
  <c r="H1352" i="9" a="1"/>
  <c r="H1160" i="9" a="1"/>
  <c r="H1224" i="9" a="1"/>
  <c r="H1288" i="9" a="1"/>
  <c r="F1352" i="9"/>
  <c r="F1288" i="9"/>
  <c r="F1160" i="9"/>
  <c r="F1224" i="9"/>
  <c r="H1288" i="9" l="1"/>
  <c r="H1160" i="9"/>
  <c r="H1224" i="9"/>
  <c r="H1352" i="9"/>
  <c r="B1290" i="9"/>
  <c r="B1226" i="9"/>
  <c r="B1354" i="9"/>
  <c r="F1225" i="9"/>
  <c r="H1225" i="9" a="1"/>
  <c r="H1353" i="9" a="1"/>
  <c r="F1353" i="9"/>
  <c r="F1289" i="9"/>
  <c r="H1289" i="9" a="1"/>
  <c r="H1225" i="9" l="1"/>
  <c r="H1289" i="9"/>
  <c r="H1353" i="9"/>
  <c r="B1355" i="9"/>
  <c r="B1291" i="9"/>
  <c r="B1227" i="9"/>
  <c r="F1290" i="9"/>
  <c r="F1226" i="9"/>
  <c r="H1226" i="9" a="1"/>
  <c r="H1290" i="9" a="1"/>
  <c r="F1354" i="9"/>
  <c r="H1354" i="9" a="1"/>
  <c r="H1354" i="9" l="1"/>
  <c r="H1226" i="9"/>
  <c r="H1290" i="9"/>
  <c r="B1292" i="9"/>
  <c r="B1228" i="9"/>
  <c r="B1356" i="9"/>
  <c r="F1227" i="9"/>
  <c r="H1355" i="9" a="1"/>
  <c r="F1291" i="9"/>
  <c r="H1227" i="9" a="1"/>
  <c r="H1291" i="9" a="1"/>
  <c r="F1355" i="9"/>
  <c r="H1355" i="9" l="1"/>
  <c r="H1291" i="9"/>
  <c r="H1227" i="9"/>
  <c r="B1357" i="9"/>
  <c r="B1293" i="9"/>
  <c r="B1229" i="9"/>
  <c r="F1228" i="9"/>
  <c r="H1356" i="9" a="1"/>
  <c r="F1356" i="9"/>
  <c r="F1292" i="9"/>
  <c r="H1292" i="9" a="1"/>
  <c r="H1228" i="9" a="1"/>
  <c r="H1356" i="9" l="1"/>
  <c r="H1292" i="9"/>
  <c r="H1228" i="9"/>
  <c r="B1294" i="9"/>
  <c r="B1230" i="9"/>
  <c r="B1358" i="9"/>
  <c r="F1229" i="9"/>
  <c r="H1357" i="9" a="1"/>
  <c r="F1293" i="9"/>
  <c r="H1229" i="9" a="1"/>
  <c r="H1293" i="9" a="1"/>
  <c r="F1357" i="9"/>
  <c r="H1293" i="9" l="1"/>
  <c r="H1229" i="9"/>
  <c r="H1357" i="9"/>
  <c r="B1295" i="9"/>
  <c r="B1231" i="9"/>
  <c r="B1359" i="9"/>
  <c r="H1294" i="9" a="1"/>
  <c r="H1358" i="9" a="1"/>
  <c r="F1358" i="9"/>
  <c r="F1294" i="9"/>
  <c r="F1230" i="9"/>
  <c r="H1230" i="9" a="1"/>
  <c r="H1230" i="9" l="1"/>
  <c r="H1294" i="9"/>
  <c r="H1358" i="9"/>
  <c r="B1296" i="9"/>
  <c r="B1232" i="9"/>
  <c r="B1360" i="9"/>
  <c r="F1231" i="9"/>
  <c r="H1359" i="9" a="1"/>
  <c r="F1359" i="9"/>
  <c r="H1295" i="9" a="1"/>
  <c r="F1295" i="9"/>
  <c r="H1231" i="9" a="1"/>
  <c r="H1359" i="9" l="1"/>
  <c r="H1231" i="9"/>
  <c r="H1295" i="9"/>
  <c r="B1361" i="9"/>
  <c r="B1297" i="9"/>
  <c r="B1233" i="9"/>
  <c r="H1296" i="9" a="1"/>
  <c r="F1360" i="9"/>
  <c r="F1296" i="9"/>
  <c r="H1232" i="9" a="1"/>
  <c r="F1232" i="9"/>
  <c r="H1360" i="9" a="1"/>
  <c r="H1360" i="9" l="1"/>
  <c r="H1296" i="9"/>
  <c r="H1232" i="9"/>
  <c r="B1362" i="9"/>
  <c r="B1298" i="9"/>
  <c r="B1234" i="9"/>
  <c r="F1297" i="9"/>
  <c r="F1361" i="9"/>
  <c r="H1297" i="9" a="1"/>
  <c r="H1361" i="9" a="1"/>
  <c r="F1233" i="9"/>
  <c r="H1233" i="9" a="1"/>
  <c r="H1233" i="9" l="1"/>
  <c r="H1361" i="9"/>
  <c r="H1297" i="9"/>
  <c r="B1299" i="9"/>
  <c r="B1235" i="9"/>
  <c r="B1363" i="9"/>
  <c r="F1362" i="9"/>
  <c r="H1362" i="9" a="1"/>
  <c r="F1234" i="9"/>
  <c r="H1298" i="9" a="1"/>
  <c r="F1298" i="9"/>
  <c r="H1234" i="9" a="1"/>
  <c r="H1362" i="9" l="1"/>
  <c r="H1234" i="9"/>
  <c r="H1298" i="9"/>
  <c r="B1364" i="9"/>
  <c r="B1300" i="9"/>
  <c r="B1236" i="9"/>
  <c r="H1235" i="9" a="1"/>
  <c r="F1299" i="9"/>
  <c r="H1299" i="9" a="1"/>
  <c r="F1235" i="9"/>
  <c r="F1363" i="9"/>
  <c r="H1363" i="9" a="1"/>
  <c r="H1363" i="9" l="1"/>
  <c r="H1299" i="9"/>
  <c r="H1235" i="9"/>
  <c r="B1301" i="9"/>
  <c r="B1237" i="9"/>
  <c r="B1365" i="9"/>
  <c r="H1300" i="9" a="1"/>
  <c r="F1300" i="9"/>
  <c r="H1236" i="9" a="1"/>
  <c r="F1236" i="9"/>
  <c r="F1364" i="9"/>
  <c r="H1364" i="9" a="1"/>
  <c r="H1364" i="9" l="1"/>
  <c r="H1236" i="9"/>
  <c r="H1300" i="9"/>
  <c r="B1302" i="9"/>
  <c r="B1238" i="9"/>
  <c r="B1366" i="9"/>
  <c r="F1301" i="9"/>
  <c r="H1237" i="9" a="1"/>
  <c r="H1301" i="9" a="1"/>
  <c r="F1365" i="9"/>
  <c r="H1365" i="9" a="1"/>
  <c r="F1237" i="9"/>
  <c r="H1365" i="9" l="1"/>
  <c r="H1301" i="9"/>
  <c r="H1237" i="9"/>
  <c r="B1367" i="9"/>
  <c r="B1303" i="9"/>
  <c r="B1239" i="9"/>
  <c r="H1238" i="9" a="1"/>
  <c r="F1238" i="9"/>
  <c r="F1366" i="9"/>
  <c r="F1302" i="9"/>
  <c r="H1302" i="9" a="1"/>
  <c r="H1366" i="9" a="1"/>
  <c r="H1366" i="9" l="1"/>
  <c r="H1302" i="9"/>
  <c r="H1238" i="9"/>
  <c r="B1304" i="9"/>
  <c r="B1240" i="9"/>
  <c r="B1368" i="9"/>
  <c r="F1303" i="9"/>
  <c r="H1367" i="9" a="1"/>
  <c r="H1303" i="9" a="1"/>
  <c r="H1239" i="9" a="1"/>
  <c r="F1367" i="9"/>
  <c r="F1239" i="9"/>
  <c r="H1367" i="9" l="1"/>
  <c r="H1303" i="9"/>
  <c r="H1239" i="9"/>
  <c r="B1305" i="9"/>
  <c r="B1241" i="9"/>
  <c r="B1369" i="9"/>
  <c r="H1240" i="9" a="1"/>
  <c r="H1304" i="9" a="1"/>
  <c r="F1368" i="9"/>
  <c r="F1240" i="9"/>
  <c r="H1368" i="9" a="1"/>
  <c r="F1304" i="9"/>
  <c r="H1304" i="9" l="1"/>
  <c r="H1240" i="9"/>
  <c r="H1368" i="9"/>
  <c r="B1434" i="9"/>
  <c r="B1370" i="9"/>
  <c r="B1306" i="9"/>
  <c r="B1242" i="9"/>
  <c r="F1241" i="9"/>
  <c r="H1369" i="9" a="1"/>
  <c r="F1369" i="9"/>
  <c r="F1305" i="9"/>
  <c r="H1241" i="9" a="1"/>
  <c r="H1305" i="9" a="1"/>
  <c r="H1369" i="9" l="1"/>
  <c r="H1241" i="9"/>
  <c r="H1305" i="9"/>
  <c r="B1435" i="9"/>
  <c r="B1243" i="9"/>
  <c r="B1307" i="9"/>
  <c r="B1371" i="9"/>
  <c r="F1306" i="9"/>
  <c r="H1306" i="9" a="1"/>
  <c r="F1370" i="9"/>
  <c r="H1370" i="9" a="1"/>
  <c r="F1434" i="9"/>
  <c r="F1242" i="9"/>
  <c r="H1242" i="9" a="1"/>
  <c r="H1434" i="9" a="1"/>
  <c r="H1434" i="9" l="1"/>
  <c r="H1370" i="9"/>
  <c r="H1306" i="9"/>
  <c r="H1242" i="9"/>
  <c r="B1436" i="9"/>
  <c r="B1372" i="9"/>
  <c r="B1308" i="9"/>
  <c r="B1244" i="9"/>
  <c r="H1435" i="9" a="1"/>
  <c r="F1435" i="9"/>
  <c r="H1371" i="9" a="1"/>
  <c r="H1307" i="9" a="1"/>
  <c r="F1371" i="9"/>
  <c r="F1243" i="9"/>
  <c r="F1307" i="9"/>
  <c r="H1243" i="9" a="1"/>
  <c r="H1243" i="9" l="1"/>
  <c r="H1307" i="9"/>
  <c r="H1371" i="9"/>
  <c r="H1435" i="9"/>
  <c r="B1309" i="9"/>
  <c r="B1245" i="9"/>
  <c r="B1373" i="9"/>
  <c r="B1437" i="9"/>
  <c r="F1436" i="9"/>
  <c r="H1308" i="9" a="1"/>
  <c r="F1308" i="9"/>
  <c r="H1244" i="9" a="1"/>
  <c r="H1436" i="9" a="1"/>
  <c r="F1244" i="9"/>
  <c r="F1372" i="9"/>
  <c r="H1372" i="9" a="1"/>
  <c r="H1372" i="9" l="1"/>
  <c r="H1244" i="9"/>
  <c r="H1308" i="9"/>
  <c r="H1436" i="9"/>
  <c r="B1310" i="9"/>
  <c r="B1246" i="9"/>
  <c r="B1374" i="9"/>
  <c r="B1438" i="9"/>
  <c r="H1309" i="9" a="1"/>
  <c r="H1437" i="9" a="1"/>
  <c r="F1309" i="9"/>
  <c r="F1373" i="9"/>
  <c r="F1245" i="9"/>
  <c r="H1245" i="9" a="1"/>
  <c r="F1437" i="9"/>
  <c r="H1373" i="9" a="1"/>
  <c r="H1245" i="9" l="1"/>
  <c r="H1437" i="9"/>
  <c r="H1373" i="9"/>
  <c r="H1309" i="9"/>
  <c r="B1311" i="9"/>
  <c r="B1247" i="9"/>
  <c r="B1375" i="9"/>
  <c r="B1439" i="9"/>
  <c r="F1246" i="9"/>
  <c r="H1438" i="9" a="1"/>
  <c r="H1310" i="9" a="1"/>
  <c r="H1374" i="9" a="1"/>
  <c r="H1246" i="9" a="1"/>
  <c r="F1374" i="9"/>
  <c r="F1310" i="9"/>
  <c r="F1438" i="9"/>
  <c r="H1374" i="9" l="1"/>
  <c r="H1438" i="9"/>
  <c r="H1246" i="9"/>
  <c r="H1310" i="9"/>
  <c r="B1312" i="9"/>
  <c r="B1248" i="9"/>
  <c r="B1376" i="9"/>
  <c r="B1440" i="9"/>
  <c r="F1439" i="9"/>
  <c r="F1311" i="9"/>
  <c r="H1439" i="9" a="1"/>
  <c r="H1311" i="9" a="1"/>
  <c r="H1375" i="9" a="1"/>
  <c r="F1375" i="9"/>
  <c r="F1247" i="9"/>
  <c r="H1247" i="9" a="1"/>
  <c r="H1247" i="9" l="1"/>
  <c r="H1311" i="9"/>
  <c r="H1375" i="9"/>
  <c r="H1439" i="9"/>
  <c r="B1441" i="9"/>
  <c r="B1377" i="9"/>
  <c r="B1313" i="9"/>
  <c r="B1249" i="9"/>
  <c r="H1376" i="9" a="1"/>
  <c r="H1312" i="9" a="1"/>
  <c r="F1312" i="9"/>
  <c r="F1248" i="9"/>
  <c r="H1440" i="9" a="1"/>
  <c r="F1440" i="9"/>
  <c r="F1376" i="9"/>
  <c r="H1248" i="9" a="1"/>
  <c r="H1248" i="9" l="1"/>
  <c r="H1312" i="9"/>
  <c r="H1440" i="9"/>
  <c r="H1376" i="9"/>
  <c r="B1314" i="9"/>
  <c r="B1250" i="9"/>
  <c r="B1442" i="9"/>
  <c r="B1378" i="9"/>
  <c r="F1377" i="9"/>
  <c r="F1313" i="9"/>
  <c r="H1441" i="9" a="1"/>
  <c r="F1249" i="9"/>
  <c r="F1441" i="9"/>
  <c r="H1313" i="9" a="1"/>
  <c r="H1249" i="9" a="1"/>
  <c r="H1377" i="9" a="1"/>
  <c r="H1313" i="9" l="1"/>
  <c r="H1377" i="9"/>
  <c r="H1441" i="9"/>
  <c r="H1249" i="9"/>
  <c r="B1379" i="9"/>
  <c r="B1443" i="9"/>
  <c r="B1315" i="9"/>
  <c r="B1251" i="9"/>
  <c r="H1378" i="9" a="1"/>
  <c r="H1442" i="9" a="1"/>
  <c r="F1314" i="9"/>
  <c r="F1250" i="9"/>
  <c r="F1378" i="9"/>
  <c r="H1250" i="9" a="1"/>
  <c r="F1442" i="9"/>
  <c r="H1314" i="9" a="1"/>
  <c r="H1314" i="9" l="1"/>
  <c r="H1250" i="9"/>
  <c r="H1442" i="9"/>
  <c r="H1378" i="9"/>
  <c r="B1316" i="9"/>
  <c r="B1380" i="9"/>
  <c r="B1444" i="9"/>
  <c r="H1379" i="9" a="1"/>
  <c r="F1379" i="9"/>
  <c r="H1315" i="9" a="1"/>
  <c r="H1443" i="9" a="1"/>
  <c r="F1251" i="9"/>
  <c r="H1251" i="9" a="1"/>
  <c r="F1443" i="9"/>
  <c r="F1315" i="9"/>
  <c r="H1251" i="9" l="1"/>
  <c r="H1443" i="9"/>
  <c r="H1315" i="9"/>
  <c r="H1379" i="9"/>
  <c r="B1445" i="9"/>
  <c r="B1381" i="9"/>
  <c r="B1317" i="9"/>
  <c r="H1444" i="9" a="1"/>
  <c r="H1380" i="9" a="1"/>
  <c r="H1316" i="9" a="1"/>
  <c r="F1316" i="9"/>
  <c r="F1444" i="9"/>
  <c r="F1380" i="9"/>
  <c r="H1380" i="9" l="1"/>
  <c r="H1316" i="9"/>
  <c r="H1444" i="9"/>
  <c r="B1446" i="9"/>
  <c r="B1382" i="9"/>
  <c r="B1318" i="9"/>
  <c r="H1317" i="9" a="1"/>
  <c r="H1381" i="9" a="1"/>
  <c r="F1445" i="9"/>
  <c r="F1317" i="9"/>
  <c r="F1381" i="9"/>
  <c r="H1445" i="9" a="1"/>
  <c r="H1445" i="9" l="1"/>
  <c r="H1317" i="9"/>
  <c r="H1381" i="9"/>
  <c r="B1383" i="9"/>
  <c r="B1319" i="9"/>
  <c r="B1447" i="9"/>
  <c r="H1382" i="9" a="1"/>
  <c r="H1446" i="9" a="1"/>
  <c r="F1382" i="9"/>
  <c r="H1318" i="9" a="1"/>
  <c r="F1318" i="9"/>
  <c r="F1446" i="9"/>
  <c r="H1382" i="9" l="1"/>
  <c r="H1446" i="9"/>
  <c r="H1318" i="9"/>
  <c r="B1384" i="9"/>
  <c r="B1320" i="9"/>
  <c r="B1448" i="9"/>
  <c r="F1383" i="9"/>
  <c r="H1319" i="9" a="1"/>
  <c r="H1447" i="9" a="1"/>
  <c r="H1383" i="9" a="1"/>
  <c r="F1319" i="9"/>
  <c r="F1447" i="9"/>
  <c r="H1319" i="9" l="1"/>
  <c r="H1447" i="9"/>
  <c r="H1383" i="9"/>
  <c r="B1449" i="9"/>
  <c r="B1385" i="9"/>
  <c r="B1321" i="9"/>
  <c r="F1384" i="9"/>
  <c r="H1384" i="9" a="1"/>
  <c r="H1448" i="9" a="1"/>
  <c r="F1320" i="9"/>
  <c r="F1448" i="9"/>
  <c r="H1320" i="9" a="1"/>
  <c r="H1384" i="9" l="1"/>
  <c r="H1448" i="9"/>
  <c r="H1320" i="9"/>
  <c r="B1450" i="9"/>
  <c r="B1386" i="9"/>
  <c r="B1322" i="9"/>
  <c r="F1385" i="9"/>
  <c r="F1321" i="9"/>
  <c r="F1449" i="9"/>
  <c r="H1385" i="9" a="1"/>
  <c r="H1321" i="9" a="1"/>
  <c r="H1449" i="9" a="1"/>
  <c r="H1385" i="9" l="1"/>
  <c r="H1321" i="9"/>
  <c r="H1449" i="9"/>
  <c r="B1387" i="9"/>
  <c r="B1323" i="9"/>
  <c r="B1451" i="9"/>
  <c r="F1386" i="9"/>
  <c r="F1450" i="9"/>
  <c r="F1322" i="9"/>
  <c r="H1386" i="9" a="1"/>
  <c r="H1322" i="9" a="1"/>
  <c r="H1450" i="9" a="1"/>
  <c r="H1450" i="9" l="1"/>
  <c r="H1322" i="9"/>
  <c r="H1386" i="9"/>
  <c r="B1452" i="9"/>
  <c r="B1388" i="9"/>
  <c r="B1324" i="9"/>
  <c r="H1323" i="9" a="1"/>
  <c r="H1451" i="9" a="1"/>
  <c r="F1451" i="9"/>
  <c r="F1323" i="9"/>
  <c r="H1387" i="9" a="1"/>
  <c r="F1387" i="9"/>
  <c r="H1387" i="9" l="1"/>
  <c r="H1323" i="9"/>
  <c r="H1451" i="9"/>
  <c r="B1389" i="9"/>
  <c r="B1325" i="9"/>
  <c r="B1453" i="9"/>
  <c r="F1388" i="9"/>
  <c r="F1324" i="9"/>
  <c r="H1452" i="9" a="1"/>
  <c r="H1388" i="9" a="1"/>
  <c r="H1324" i="9" a="1"/>
  <c r="F1452" i="9"/>
  <c r="H1324" i="9" l="1"/>
  <c r="H1388" i="9"/>
  <c r="H1452" i="9"/>
  <c r="B1390" i="9"/>
  <c r="B1326" i="9"/>
  <c r="B1454" i="9"/>
  <c r="H1389" i="9" a="1"/>
  <c r="F1453" i="9"/>
  <c r="H1453" i="9" a="1"/>
  <c r="F1325" i="9"/>
  <c r="H1325" i="9" a="1"/>
  <c r="F1389" i="9"/>
  <c r="H1325" i="9" l="1"/>
  <c r="H1389" i="9"/>
  <c r="H1453" i="9"/>
  <c r="B1391" i="9"/>
  <c r="B1327" i="9"/>
  <c r="B1455" i="9"/>
  <c r="F1454" i="9"/>
  <c r="H1454" i="9" a="1"/>
  <c r="F1390" i="9"/>
  <c r="H1326" i="9" a="1"/>
  <c r="H1390" i="9" a="1"/>
  <c r="F1326" i="9"/>
  <c r="H1390" i="9" l="1"/>
  <c r="H1454" i="9"/>
  <c r="H1326" i="9"/>
  <c r="B1456" i="9"/>
  <c r="B1392" i="9"/>
  <c r="B1328" i="9"/>
  <c r="F1455" i="9"/>
  <c r="F1327" i="9"/>
  <c r="F1391" i="9"/>
  <c r="H1327" i="9" a="1"/>
  <c r="H1455" i="9" a="1"/>
  <c r="H1391" i="9" a="1"/>
  <c r="H1455" i="9" l="1"/>
  <c r="H1391" i="9"/>
  <c r="H1327" i="9"/>
  <c r="B1457" i="9"/>
  <c r="B1393" i="9"/>
  <c r="B1329" i="9"/>
  <c r="F1392" i="9"/>
  <c r="F1328" i="9"/>
  <c r="H1456" i="9" a="1"/>
  <c r="H1392" i="9" a="1"/>
  <c r="H1328" i="9" a="1"/>
  <c r="F1456" i="9"/>
  <c r="H1328" i="9" l="1"/>
  <c r="H1456" i="9"/>
  <c r="H1392" i="9"/>
  <c r="B1394" i="9"/>
  <c r="B1330" i="9"/>
  <c r="B1458" i="9"/>
  <c r="H1329" i="9" a="1"/>
  <c r="F1329" i="9"/>
  <c r="F1457" i="9"/>
  <c r="H1393" i="9" a="1"/>
  <c r="F1393" i="9"/>
  <c r="H1457" i="9" a="1"/>
  <c r="H1457" i="9" l="1"/>
  <c r="H1329" i="9"/>
  <c r="H1393" i="9"/>
  <c r="B1459" i="9"/>
  <c r="B1395" i="9"/>
  <c r="B1331" i="9"/>
  <c r="F1458" i="9"/>
  <c r="F1330" i="9"/>
  <c r="H1394" i="9" a="1"/>
  <c r="H1330" i="9" a="1"/>
  <c r="H1458" i="9" a="1"/>
  <c r="F1394" i="9"/>
  <c r="H1458" i="9" l="1"/>
  <c r="H1394" i="9"/>
  <c r="H1330" i="9"/>
  <c r="B1460" i="9"/>
  <c r="B1396" i="9"/>
  <c r="B1332" i="9"/>
  <c r="H1395" i="9" a="1"/>
  <c r="H1331" i="9" a="1"/>
  <c r="F1395" i="9"/>
  <c r="F1331" i="9"/>
  <c r="F1459" i="9"/>
  <c r="H1459" i="9" a="1"/>
  <c r="H1459" i="9" l="1"/>
  <c r="H1395" i="9"/>
  <c r="H1331" i="9"/>
  <c r="B1461" i="9"/>
  <c r="B1525" i="9"/>
  <c r="B1397" i="9"/>
  <c r="B1333" i="9"/>
  <c r="F1460" i="9"/>
  <c r="F1332" i="9"/>
  <c r="H1332" i="9" a="1"/>
  <c r="H1396" i="9" a="1"/>
  <c r="F1396" i="9"/>
  <c r="H1460" i="9" a="1"/>
  <c r="H1396" i="9" l="1"/>
  <c r="H1332" i="9"/>
  <c r="H1460" i="9"/>
  <c r="B1398" i="9"/>
  <c r="B1334" i="9"/>
  <c r="B1526" i="9"/>
  <c r="B1462" i="9"/>
  <c r="F1461" i="9"/>
  <c r="H1525" i="9" a="1"/>
  <c r="H1461" i="9" a="1"/>
  <c r="F1397" i="9"/>
  <c r="F1525" i="9"/>
  <c r="F1333" i="9"/>
  <c r="H1397" i="9" a="1"/>
  <c r="H1333" i="9" a="1"/>
  <c r="H1525" i="9" l="1"/>
  <c r="H1397" i="9"/>
  <c r="H1461" i="9"/>
  <c r="H1333" i="9"/>
  <c r="B1399" i="9"/>
  <c r="B1335" i="9"/>
  <c r="B1463" i="9"/>
  <c r="B1527" i="9"/>
  <c r="H1462" i="9" a="1"/>
  <c r="F1526" i="9"/>
  <c r="F1398" i="9"/>
  <c r="H1398" i="9" a="1"/>
  <c r="F1462" i="9"/>
  <c r="H1334" i="9" a="1"/>
  <c r="H1526" i="9" a="1"/>
  <c r="F1334" i="9"/>
  <c r="H1334" i="9" l="1"/>
  <c r="H1398" i="9"/>
  <c r="H1526" i="9"/>
  <c r="H1462" i="9"/>
  <c r="B1400" i="9"/>
  <c r="B1336" i="9"/>
  <c r="B1464" i="9"/>
  <c r="B1528" i="9"/>
  <c r="F1399" i="9"/>
  <c r="H1527" i="9" a="1"/>
  <c r="F1335" i="9"/>
  <c r="F1527" i="9"/>
  <c r="H1335" i="9" a="1"/>
  <c r="H1399" i="9" a="1"/>
  <c r="F1463" i="9"/>
  <c r="H1463" i="9" a="1"/>
  <c r="H1335" i="9" l="1"/>
  <c r="H1463" i="9"/>
  <c r="H1527" i="9"/>
  <c r="H1399" i="9"/>
  <c r="B1529" i="9"/>
  <c r="B1401" i="9"/>
  <c r="B1337" i="9"/>
  <c r="B1465" i="9"/>
  <c r="H1464" i="9" a="1"/>
  <c r="F1400" i="9"/>
  <c r="F1464" i="9"/>
  <c r="F1336" i="9"/>
  <c r="H1336" i="9" a="1"/>
  <c r="H1528" i="9" a="1"/>
  <c r="F1528" i="9"/>
  <c r="H1400" i="9" a="1"/>
  <c r="H1400" i="9" l="1"/>
  <c r="H1336" i="9"/>
  <c r="H1528" i="9"/>
  <c r="H1464" i="9"/>
  <c r="B1402" i="9"/>
  <c r="B1338" i="9"/>
  <c r="B1466" i="9"/>
  <c r="B1530" i="9"/>
  <c r="F1401" i="9"/>
  <c r="H1401" i="9" a="1"/>
  <c r="F1465" i="9"/>
  <c r="F1529" i="9"/>
  <c r="H1465" i="9" a="1"/>
  <c r="F1337" i="9"/>
  <c r="H1337" i="9" a="1"/>
  <c r="H1529" i="9" a="1"/>
  <c r="H1337" i="9" l="1"/>
  <c r="H1465" i="9"/>
  <c r="H1529" i="9"/>
  <c r="H1401" i="9"/>
  <c r="B1403" i="9"/>
  <c r="B1339" i="9"/>
  <c r="B1467" i="9"/>
  <c r="B1531" i="9"/>
  <c r="F1402" i="9"/>
  <c r="F1338" i="9"/>
  <c r="F1530" i="9"/>
  <c r="H1530" i="9" a="1"/>
  <c r="F1466" i="9"/>
  <c r="H1466" i="9" a="1"/>
  <c r="H1402" i="9" a="1"/>
  <c r="H1338" i="9" a="1"/>
  <c r="H1338" i="9" l="1"/>
  <c r="H1466" i="9"/>
  <c r="H1530" i="9"/>
  <c r="H1402" i="9"/>
  <c r="B1404" i="9"/>
  <c r="B1340" i="9"/>
  <c r="B1532" i="9"/>
  <c r="B1468" i="9"/>
  <c r="F1531" i="9"/>
  <c r="H1403" i="9" a="1"/>
  <c r="H1467" i="9" a="1"/>
  <c r="F1339" i="9"/>
  <c r="H1531" i="9" a="1"/>
  <c r="F1403" i="9"/>
  <c r="F1467" i="9"/>
  <c r="H1339" i="9" a="1"/>
  <c r="H1339" i="9" l="1"/>
  <c r="H1403" i="9"/>
  <c r="H1531" i="9"/>
  <c r="H1467" i="9"/>
  <c r="B1469" i="9"/>
  <c r="B1533" i="9"/>
  <c r="B1405" i="9"/>
  <c r="B1341" i="9"/>
  <c r="F1468" i="9"/>
  <c r="F1532" i="9"/>
  <c r="H1532" i="9" a="1"/>
  <c r="H1404" i="9" a="1"/>
  <c r="H1468" i="9" a="1"/>
  <c r="F1404" i="9"/>
  <c r="H1340" i="9" a="1"/>
  <c r="F1340" i="9"/>
  <c r="H1340" i="9" l="1"/>
  <c r="H1404" i="9"/>
  <c r="H1468" i="9"/>
  <c r="H1532" i="9"/>
  <c r="B1534" i="9"/>
  <c r="B1470" i="9"/>
  <c r="B1406" i="9"/>
  <c r="B1342" i="9"/>
  <c r="H1469" i="9" a="1"/>
  <c r="F1341" i="9"/>
  <c r="H1405" i="9" a="1"/>
  <c r="F1533" i="9"/>
  <c r="F1405" i="9"/>
  <c r="H1341" i="9" a="1"/>
  <c r="H1533" i="9" a="1"/>
  <c r="F1469" i="9"/>
  <c r="H1341" i="9" l="1"/>
  <c r="H1533" i="9"/>
  <c r="H1405" i="9"/>
  <c r="H1469" i="9"/>
  <c r="B1471" i="9"/>
  <c r="B1535" i="9"/>
  <c r="B1407" i="9"/>
  <c r="H1406" i="9" a="1"/>
  <c r="F1406" i="9"/>
  <c r="H1470" i="9" a="1"/>
  <c r="H1534" i="9" a="1"/>
  <c r="F1342" i="9"/>
  <c r="H1342" i="9" a="1"/>
  <c r="F1534" i="9"/>
  <c r="F1470" i="9"/>
  <c r="H1342" i="9" l="1"/>
  <c r="H1534" i="9"/>
  <c r="H1470" i="9"/>
  <c r="H1406" i="9"/>
  <c r="B1536" i="9"/>
  <c r="B1472" i="9"/>
  <c r="B1408" i="9"/>
  <c r="H1535" i="9" a="1"/>
  <c r="H1471" i="9" a="1"/>
  <c r="F1407" i="9"/>
  <c r="H1407" i="9" a="1"/>
  <c r="F1535" i="9"/>
  <c r="F1471" i="9"/>
  <c r="H1407" i="9" l="1"/>
  <c r="H1535" i="9"/>
  <c r="H1471" i="9"/>
  <c r="B1473" i="9"/>
  <c r="B1409" i="9"/>
  <c r="B1537" i="9"/>
  <c r="H1472" i="9" a="1"/>
  <c r="H1536" i="9" a="1"/>
  <c r="F1536" i="9"/>
  <c r="F1472" i="9"/>
  <c r="H1408" i="9" a="1"/>
  <c r="F1408" i="9"/>
  <c r="H1408" i="9" l="1"/>
  <c r="H1472" i="9"/>
  <c r="H1536" i="9"/>
  <c r="B1538" i="9"/>
  <c r="B1474" i="9"/>
  <c r="B1410" i="9"/>
  <c r="F1537" i="9"/>
  <c r="F1473" i="9"/>
  <c r="H1473" i="9" a="1"/>
  <c r="H1409" i="9" a="1"/>
  <c r="H1537" i="9" a="1"/>
  <c r="F1409" i="9"/>
  <c r="H1537" i="9" l="1"/>
  <c r="H1473" i="9"/>
  <c r="H1409" i="9"/>
  <c r="B1475" i="9"/>
  <c r="B1411" i="9"/>
  <c r="B1539" i="9"/>
  <c r="F1538" i="9"/>
  <c r="H1538" i="9" a="1"/>
  <c r="F1474" i="9"/>
  <c r="H1410" i="9" a="1"/>
  <c r="F1410" i="9"/>
  <c r="H1474" i="9" a="1"/>
  <c r="H1474" i="9" l="1"/>
  <c r="H1538" i="9"/>
  <c r="H1410" i="9"/>
  <c r="B1412" i="9"/>
  <c r="B1476" i="9"/>
  <c r="B1540" i="9"/>
  <c r="F1539" i="9"/>
  <c r="H1539" i="9" a="1"/>
  <c r="F1411" i="9"/>
  <c r="H1475" i="9" a="1"/>
  <c r="F1475" i="9"/>
  <c r="H1411" i="9" a="1"/>
  <c r="H1411" i="9" l="1"/>
  <c r="H1539" i="9"/>
  <c r="H1475" i="9"/>
  <c r="B1541" i="9"/>
  <c r="B1477" i="9"/>
  <c r="B1413" i="9"/>
  <c r="H1412" i="9" a="1"/>
  <c r="F1476" i="9"/>
  <c r="H1476" i="9" a="1"/>
  <c r="F1412" i="9"/>
  <c r="F1540" i="9"/>
  <c r="H1540" i="9" a="1"/>
  <c r="H1476" i="9" l="1"/>
  <c r="H1412" i="9"/>
  <c r="H1540" i="9"/>
  <c r="B1478" i="9"/>
  <c r="B1414" i="9"/>
  <c r="B1542" i="9"/>
  <c r="F1413" i="9"/>
  <c r="H1477" i="9" a="1"/>
  <c r="F1477" i="9"/>
  <c r="H1541" i="9" a="1"/>
  <c r="F1541" i="9"/>
  <c r="H1413" i="9" a="1"/>
  <c r="H1477" i="9" l="1"/>
  <c r="H1413" i="9"/>
  <c r="H1541" i="9"/>
  <c r="B1479" i="9"/>
  <c r="B1415" i="9"/>
  <c r="B1543" i="9"/>
  <c r="F1542" i="9"/>
  <c r="H1414" i="9" a="1"/>
  <c r="H1542" i="9" a="1"/>
  <c r="F1478" i="9"/>
  <c r="F1414" i="9"/>
  <c r="H1478" i="9" a="1"/>
  <c r="H1542" i="9" l="1"/>
  <c r="H1414" i="9"/>
  <c r="H1478" i="9"/>
  <c r="B1480" i="9"/>
  <c r="B1416" i="9"/>
  <c r="B1544" i="9"/>
  <c r="F1543" i="9"/>
  <c r="H1543" i="9" a="1"/>
  <c r="F1479" i="9"/>
  <c r="H1415" i="9" a="1"/>
  <c r="H1479" i="9" a="1"/>
  <c r="F1415" i="9"/>
  <c r="H1543" i="9" l="1"/>
  <c r="H1479" i="9"/>
  <c r="H1415" i="9"/>
  <c r="B1545" i="9"/>
  <c r="B1481" i="9"/>
  <c r="B1417" i="9"/>
  <c r="F1544" i="9"/>
  <c r="F1416" i="9"/>
  <c r="H1480" i="9" a="1"/>
  <c r="F1480" i="9"/>
  <c r="H1544" i="9" a="1"/>
  <c r="H1416" i="9" a="1"/>
  <c r="H1544" i="9" l="1"/>
  <c r="H1480" i="9"/>
  <c r="H1416" i="9"/>
  <c r="B1546" i="9"/>
  <c r="B1482" i="9"/>
  <c r="B1418" i="9"/>
  <c r="H1417" i="9" a="1"/>
  <c r="F1545" i="9"/>
  <c r="F1481" i="9"/>
  <c r="F1417" i="9"/>
  <c r="H1545" i="9" a="1"/>
  <c r="H1481" i="9" a="1"/>
  <c r="H1481" i="9" l="1"/>
  <c r="H1545" i="9"/>
  <c r="H1417" i="9"/>
  <c r="B1483" i="9"/>
  <c r="B1419" i="9"/>
  <c r="B1547" i="9"/>
  <c r="F1482" i="9"/>
  <c r="F1546" i="9"/>
  <c r="H1546" i="9" a="1"/>
  <c r="F1418" i="9"/>
  <c r="H1482" i="9" a="1"/>
  <c r="H1418" i="9" a="1"/>
  <c r="H1482" i="9" l="1"/>
  <c r="H1546" i="9"/>
  <c r="H1418" i="9"/>
  <c r="B1420" i="9"/>
  <c r="B1484" i="9"/>
  <c r="B1548" i="9"/>
  <c r="F1419" i="9"/>
  <c r="H1547" i="9" a="1"/>
  <c r="F1547" i="9"/>
  <c r="F1483" i="9"/>
  <c r="H1419" i="9" a="1"/>
  <c r="H1483" i="9" a="1"/>
  <c r="H1547" i="9" l="1"/>
  <c r="H1419" i="9"/>
  <c r="H1483" i="9"/>
  <c r="B1549" i="9"/>
  <c r="B1485" i="9"/>
  <c r="B1421" i="9"/>
  <c r="F1548" i="9"/>
  <c r="H1548" i="9" a="1"/>
  <c r="H1484" i="9" a="1"/>
  <c r="F1484" i="9"/>
  <c r="H1420" i="9" a="1"/>
  <c r="F1420" i="9"/>
  <c r="H1548" i="9" l="1"/>
  <c r="H1420" i="9"/>
  <c r="H1484" i="9"/>
  <c r="B1486" i="9"/>
  <c r="B1422" i="9"/>
  <c r="B1550" i="9"/>
  <c r="F1485" i="9"/>
  <c r="F1421" i="9"/>
  <c r="F1549" i="9"/>
  <c r="H1421" i="9" a="1"/>
  <c r="H1485" i="9" a="1"/>
  <c r="H1549" i="9" a="1"/>
  <c r="H1485" i="9" l="1"/>
  <c r="H1549" i="9"/>
  <c r="H1421" i="9"/>
  <c r="B1487" i="9"/>
  <c r="B1423" i="9"/>
  <c r="B1551" i="9"/>
  <c r="F1422" i="9"/>
  <c r="H1422" i="9" a="1"/>
  <c r="F1550" i="9"/>
  <c r="F1486" i="9"/>
  <c r="H1550" i="9" a="1"/>
  <c r="H1486" i="9" a="1"/>
  <c r="H1422" i="9" l="1"/>
  <c r="H1550" i="9"/>
  <c r="H1486" i="9"/>
  <c r="B1616" i="9"/>
  <c r="B1424" i="9"/>
  <c r="B1488" i="9"/>
  <c r="B1552" i="9"/>
  <c r="F1551" i="9"/>
  <c r="H1423" i="9" a="1"/>
  <c r="F1487" i="9"/>
  <c r="F1423" i="9"/>
  <c r="H1551" i="9" a="1"/>
  <c r="H1487" i="9" a="1"/>
  <c r="H1487" i="9" l="1"/>
  <c r="H1551" i="9"/>
  <c r="H1423" i="9"/>
  <c r="B1617" i="9"/>
  <c r="B1489" i="9"/>
  <c r="B1425" i="9"/>
  <c r="B1553" i="9"/>
  <c r="H1552" i="9" a="1"/>
  <c r="H1488" i="9" a="1"/>
  <c r="F1552" i="9"/>
  <c r="F1488" i="9"/>
  <c r="F1616" i="9"/>
  <c r="H1424" i="9" a="1"/>
  <c r="H1616" i="9" a="1"/>
  <c r="F1424" i="9"/>
  <c r="H1616" i="9" l="1"/>
  <c r="H1488" i="9"/>
  <c r="H1424" i="9"/>
  <c r="H1552" i="9"/>
  <c r="B1618" i="9"/>
  <c r="B1490" i="9"/>
  <c r="B1426" i="9"/>
  <c r="B1554" i="9"/>
  <c r="F1617" i="9"/>
  <c r="H1553" i="9" a="1"/>
  <c r="F1553" i="9"/>
  <c r="H1425" i="9" a="1"/>
  <c r="F1489" i="9"/>
  <c r="F1425" i="9"/>
  <c r="H1617" i="9" a="1"/>
  <c r="H1489" i="9" a="1"/>
  <c r="H1489" i="9" l="1"/>
  <c r="H1617" i="9"/>
  <c r="H1553" i="9"/>
  <c r="H1425" i="9"/>
  <c r="B1619" i="9"/>
  <c r="B1491" i="9"/>
  <c r="B1427" i="9"/>
  <c r="B1555" i="9"/>
  <c r="F1554" i="9"/>
  <c r="H1426" i="9" a="1"/>
  <c r="H1618" i="9" a="1"/>
  <c r="F1426" i="9"/>
  <c r="H1490" i="9" a="1"/>
  <c r="F1490" i="9"/>
  <c r="F1618" i="9"/>
  <c r="H1554" i="9" a="1"/>
  <c r="H1490" i="9" l="1"/>
  <c r="H1426" i="9"/>
  <c r="H1554" i="9"/>
  <c r="H1618" i="9"/>
  <c r="B1620" i="9"/>
  <c r="B1428" i="9"/>
  <c r="B1492" i="9"/>
  <c r="B1556" i="9"/>
  <c r="H1619" i="9" a="1"/>
  <c r="H1427" i="9" a="1"/>
  <c r="H1491" i="9" a="1"/>
  <c r="F1491" i="9"/>
  <c r="H1555" i="9" a="1"/>
  <c r="F1427" i="9"/>
  <c r="F1555" i="9"/>
  <c r="F1619" i="9"/>
  <c r="H1555" i="9" l="1"/>
  <c r="H1427" i="9"/>
  <c r="H1491" i="9"/>
  <c r="H1619" i="9"/>
  <c r="B1557" i="9"/>
  <c r="B1493" i="9"/>
  <c r="B1429" i="9"/>
  <c r="B1621" i="9"/>
  <c r="H1492" i="9" a="1"/>
  <c r="H1556" i="9" a="1"/>
  <c r="H1428" i="9" a="1"/>
  <c r="H1620" i="9" a="1"/>
  <c r="F1620" i="9"/>
  <c r="F1428" i="9"/>
  <c r="F1556" i="9"/>
  <c r="F1492" i="9"/>
  <c r="H1620" i="9" l="1"/>
  <c r="H1556" i="9"/>
  <c r="H1428" i="9"/>
  <c r="H1492" i="9"/>
  <c r="B1494" i="9"/>
  <c r="B1430" i="9"/>
  <c r="B1558" i="9"/>
  <c r="B1622" i="9"/>
  <c r="F1557" i="9"/>
  <c r="H1429" i="9" a="1"/>
  <c r="F1493" i="9"/>
  <c r="H1493" i="9" a="1"/>
  <c r="H1557" i="9" a="1"/>
  <c r="F1621" i="9"/>
  <c r="F1429" i="9"/>
  <c r="H1621" i="9" a="1"/>
  <c r="H1621" i="9" l="1"/>
  <c r="H1429" i="9"/>
  <c r="H1493" i="9"/>
  <c r="H1557" i="9"/>
  <c r="B1431" i="9"/>
  <c r="B1495" i="9"/>
  <c r="B1559" i="9"/>
  <c r="B1623" i="9"/>
  <c r="F1622" i="9"/>
  <c r="F1558" i="9"/>
  <c r="H1430" i="9" a="1"/>
  <c r="F1494" i="9"/>
  <c r="H1494" i="9" a="1"/>
  <c r="H1558" i="9" a="1"/>
  <c r="F1430" i="9"/>
  <c r="H1622" i="9" a="1"/>
  <c r="H1430" i="9" l="1"/>
  <c r="H1622" i="9"/>
  <c r="H1494" i="9"/>
  <c r="H1558" i="9"/>
  <c r="B1496" i="9"/>
  <c r="B1432" i="9"/>
  <c r="B1560" i="9"/>
  <c r="B1624" i="9"/>
  <c r="F1623" i="9"/>
  <c r="F1495" i="9"/>
  <c r="H1431" i="9" a="1"/>
  <c r="F1431" i="9"/>
  <c r="H1495" i="9" a="1"/>
  <c r="H1623" i="9" a="1"/>
  <c r="F1559" i="9"/>
  <c r="H1559" i="9" a="1"/>
  <c r="H1431" i="9" l="1"/>
  <c r="H1559" i="9"/>
  <c r="H1495" i="9"/>
  <c r="H1623" i="9"/>
  <c r="B1497" i="9"/>
  <c r="B1433" i="9"/>
  <c r="B1561" i="9"/>
  <c r="B1625" i="9"/>
  <c r="F1496" i="9"/>
  <c r="H1496" i="9" a="1"/>
  <c r="H1560" i="9" a="1"/>
  <c r="F1560" i="9"/>
  <c r="F1432" i="9"/>
  <c r="H1624" i="9" a="1"/>
  <c r="F1624" i="9"/>
  <c r="H1432" i="9" a="1"/>
  <c r="H1624" i="9" l="1"/>
  <c r="H1432" i="9"/>
  <c r="H1496" i="9"/>
  <c r="H1560" i="9"/>
  <c r="B1498" i="9"/>
  <c r="B1562" i="9"/>
  <c r="B1626" i="9"/>
  <c r="H1625" i="9" a="1"/>
  <c r="F1625" i="9"/>
  <c r="H1497" i="9" a="1"/>
  <c r="H1561" i="9" a="1"/>
  <c r="H1433" i="9" a="1"/>
  <c r="F1433" i="9"/>
  <c r="F1497" i="9"/>
  <c r="F1561" i="9"/>
  <c r="H1561" i="9" l="1"/>
  <c r="H1433" i="9"/>
  <c r="H1497" i="9"/>
  <c r="H1625" i="9"/>
  <c r="B1499" i="9"/>
  <c r="B1563" i="9"/>
  <c r="B1627" i="9"/>
  <c r="H1562" i="9" a="1"/>
  <c r="F1626" i="9"/>
  <c r="H1498" i="9" a="1"/>
  <c r="F1498" i="9"/>
  <c r="H1626" i="9" a="1"/>
  <c r="F1562" i="9"/>
  <c r="H1626" i="9" l="1"/>
  <c r="H1498" i="9"/>
  <c r="H1562" i="9"/>
  <c r="B1628" i="9"/>
  <c r="B1564" i="9"/>
  <c r="B1500" i="9"/>
  <c r="H1499" i="9" a="1"/>
  <c r="F1499" i="9"/>
  <c r="H1563" i="9" a="1"/>
  <c r="F1563" i="9"/>
  <c r="F1627" i="9"/>
  <c r="H1627" i="9" a="1"/>
  <c r="H1627" i="9" l="1"/>
  <c r="H1563" i="9"/>
  <c r="H1499" i="9"/>
  <c r="B1629" i="9"/>
  <c r="B1565" i="9"/>
  <c r="B1501" i="9"/>
  <c r="H1564" i="9" a="1"/>
  <c r="H1500" i="9" a="1"/>
  <c r="F1628" i="9"/>
  <c r="F1500" i="9"/>
  <c r="H1628" i="9" a="1"/>
  <c r="F1564" i="9"/>
  <c r="H1628" i="9" l="1"/>
  <c r="H1564" i="9"/>
  <c r="H1500" i="9"/>
  <c r="B1566" i="9"/>
  <c r="B1502" i="9"/>
  <c r="B1630" i="9"/>
  <c r="F1565" i="9"/>
  <c r="F1501" i="9"/>
  <c r="H1565" i="9" a="1"/>
  <c r="H1501" i="9" a="1"/>
  <c r="H1629" i="9" a="1"/>
  <c r="F1629" i="9"/>
  <c r="H1629" i="9" l="1"/>
  <c r="H1565" i="9"/>
  <c r="H1501" i="9"/>
  <c r="B1567" i="9"/>
  <c r="B1503" i="9"/>
  <c r="B1631" i="9"/>
  <c r="F1566" i="9"/>
  <c r="F1630" i="9"/>
  <c r="H1566" i="9" a="1"/>
  <c r="H1502" i="9" a="1"/>
  <c r="H1630" i="9" a="1"/>
  <c r="F1502" i="9"/>
  <c r="H1502" i="9" l="1"/>
  <c r="H1566" i="9"/>
  <c r="H1630" i="9"/>
  <c r="B1632" i="9"/>
  <c r="B1568" i="9"/>
  <c r="B1504" i="9"/>
  <c r="F1567" i="9"/>
  <c r="H1567" i="9" a="1"/>
  <c r="H1503" i="9" a="1"/>
  <c r="F1503" i="9"/>
  <c r="H1631" i="9" a="1"/>
  <c r="F1631" i="9"/>
  <c r="H1631" i="9" l="1"/>
  <c r="H1503" i="9"/>
  <c r="H1567" i="9"/>
  <c r="B1569" i="9"/>
  <c r="B1505" i="9"/>
  <c r="B1633" i="9"/>
  <c r="F1568" i="9"/>
  <c r="H1632" i="9" a="1"/>
  <c r="F1632" i="9"/>
  <c r="H1568" i="9" a="1"/>
  <c r="F1504" i="9"/>
  <c r="H1504" i="9" a="1"/>
  <c r="H1568" i="9" l="1"/>
  <c r="H1632" i="9"/>
  <c r="H1504" i="9"/>
  <c r="B1634" i="9"/>
  <c r="B1570" i="9"/>
  <c r="B1506" i="9"/>
  <c r="F1569" i="9"/>
  <c r="H1569" i="9" a="1"/>
  <c r="F1505" i="9"/>
  <c r="H1505" i="9" a="1"/>
  <c r="F1633" i="9"/>
  <c r="H1633" i="9" a="1"/>
  <c r="H1633" i="9" l="1"/>
  <c r="H1569" i="9"/>
  <c r="H1505" i="9"/>
  <c r="B1635" i="9"/>
  <c r="B1507" i="9"/>
  <c r="B1571" i="9"/>
  <c r="F1570" i="9"/>
  <c r="H1634" i="9" a="1"/>
  <c r="F1634" i="9"/>
  <c r="F1506" i="9"/>
  <c r="H1506" i="9" a="1"/>
  <c r="H1570" i="9" a="1"/>
  <c r="H1570" i="9" l="1"/>
  <c r="H1506" i="9"/>
  <c r="H1634" i="9"/>
  <c r="B1636" i="9"/>
  <c r="B1572" i="9"/>
  <c r="B1508" i="9"/>
  <c r="F1635" i="9"/>
  <c r="F1507" i="9"/>
  <c r="F1571" i="9"/>
  <c r="H1635" i="9" a="1"/>
  <c r="H1571" i="9" a="1"/>
  <c r="H1507" i="9" a="1"/>
  <c r="H1571" i="9" l="1"/>
  <c r="H1635" i="9"/>
  <c r="H1507" i="9"/>
  <c r="B1573" i="9"/>
  <c r="B1509" i="9"/>
  <c r="B1637" i="9"/>
  <c r="H1572" i="9" a="1"/>
  <c r="F1636" i="9"/>
  <c r="F1572" i="9"/>
  <c r="H1508" i="9" a="1"/>
  <c r="H1636" i="9" a="1"/>
  <c r="F1508" i="9"/>
  <c r="H1508" i="9" l="1"/>
  <c r="H1572" i="9"/>
  <c r="H1636" i="9"/>
  <c r="B1574" i="9"/>
  <c r="B1510" i="9"/>
  <c r="B1638" i="9"/>
  <c r="H1573" i="9" a="1"/>
  <c r="F1509" i="9"/>
  <c r="F1637" i="9"/>
  <c r="H1637" i="9" a="1"/>
  <c r="H1509" i="9" a="1"/>
  <c r="F1573" i="9"/>
  <c r="H1637" i="9" l="1"/>
  <c r="H1509" i="9"/>
  <c r="H1573" i="9"/>
  <c r="B1575" i="9"/>
  <c r="B1511" i="9"/>
  <c r="B1639" i="9"/>
  <c r="F1638" i="9"/>
  <c r="H1638" i="9" a="1"/>
  <c r="F1510" i="9"/>
  <c r="F1574" i="9"/>
  <c r="H1574" i="9" a="1"/>
  <c r="H1510" i="9" a="1"/>
  <c r="H1574" i="9" l="1"/>
  <c r="H1638" i="9"/>
  <c r="H1510" i="9"/>
  <c r="B1576" i="9"/>
  <c r="B1512" i="9"/>
  <c r="B1640" i="9"/>
  <c r="H1511" i="9" a="1"/>
  <c r="F1639" i="9"/>
  <c r="F1511" i="9"/>
  <c r="H1575" i="9" a="1"/>
  <c r="H1639" i="9" a="1"/>
  <c r="F1575" i="9"/>
  <c r="H1639" i="9" l="1"/>
  <c r="H1511" i="9"/>
  <c r="H1575" i="9"/>
  <c r="B1577" i="9"/>
  <c r="B1513" i="9"/>
  <c r="B1641" i="9"/>
  <c r="H1576" i="9" a="1"/>
  <c r="F1512" i="9"/>
  <c r="H1512" i="9" a="1"/>
  <c r="F1576" i="9"/>
  <c r="H1640" i="9" a="1"/>
  <c r="F1640" i="9"/>
  <c r="H1640" i="9" l="1"/>
  <c r="H1576" i="9"/>
  <c r="H1512" i="9"/>
  <c r="B1578" i="9"/>
  <c r="B1514" i="9"/>
  <c r="B1642" i="9"/>
  <c r="H1577" i="9" a="1"/>
  <c r="F1577" i="9"/>
  <c r="F1641" i="9"/>
  <c r="F1513" i="9"/>
  <c r="H1641" i="9" a="1"/>
  <c r="H1513" i="9" a="1"/>
  <c r="H1641" i="9" l="1"/>
  <c r="H1577" i="9"/>
  <c r="H1513" i="9"/>
  <c r="B1643" i="9"/>
  <c r="B1515" i="9"/>
  <c r="B1579" i="9"/>
  <c r="B1707" i="9"/>
  <c r="F1578" i="9"/>
  <c r="H1642" i="9" a="1"/>
  <c r="F1514" i="9"/>
  <c r="F1642" i="9"/>
  <c r="H1578" i="9" a="1"/>
  <c r="H1514" i="9" a="1"/>
  <c r="H1642" i="9" l="1"/>
  <c r="H1578" i="9"/>
  <c r="H1514" i="9"/>
  <c r="B1580" i="9"/>
  <c r="B1516" i="9"/>
  <c r="B1708" i="9"/>
  <c r="B1644" i="9"/>
  <c r="H1515" i="9" a="1"/>
  <c r="F1579" i="9"/>
  <c r="F1643" i="9"/>
  <c r="H1643" i="9" a="1"/>
  <c r="F1515" i="9"/>
  <c r="H1579" i="9" a="1"/>
  <c r="F1707" i="9"/>
  <c r="H1707" i="9" a="1"/>
  <c r="H1579" i="9" l="1"/>
  <c r="H1707" i="9"/>
  <c r="H1643" i="9"/>
  <c r="H1515" i="9"/>
  <c r="B1709" i="9"/>
  <c r="B1645" i="9"/>
  <c r="B1581" i="9"/>
  <c r="B1517" i="9"/>
  <c r="H1644" i="9" a="1"/>
  <c r="F1580" i="9"/>
  <c r="F1516" i="9"/>
  <c r="H1580" i="9" a="1"/>
  <c r="F1708" i="9"/>
  <c r="F1644" i="9"/>
  <c r="H1516" i="9" a="1"/>
  <c r="H1708" i="9" a="1"/>
  <c r="H1580" i="9" l="1"/>
  <c r="H1708" i="9"/>
  <c r="H1516" i="9"/>
  <c r="H1644" i="9"/>
  <c r="B1646" i="9"/>
  <c r="B1710" i="9"/>
  <c r="B1582" i="9"/>
  <c r="B1518" i="9"/>
  <c r="H1581" i="9" a="1"/>
  <c r="H1645" i="9" a="1"/>
  <c r="F1517" i="9"/>
  <c r="F1581" i="9"/>
  <c r="F1645" i="9"/>
  <c r="F1709" i="9"/>
  <c r="H1517" i="9" a="1"/>
  <c r="H1709" i="9" a="1"/>
  <c r="H1517" i="9" l="1"/>
  <c r="H1709" i="9"/>
  <c r="H1645" i="9"/>
  <c r="H1581" i="9"/>
  <c r="B1583" i="9"/>
  <c r="B1519" i="9"/>
  <c r="B1647" i="9"/>
  <c r="B1711" i="9"/>
  <c r="F1710" i="9"/>
  <c r="F1518" i="9"/>
  <c r="F1582" i="9"/>
  <c r="H1582" i="9" a="1"/>
  <c r="H1646" i="9" a="1"/>
  <c r="H1518" i="9" a="1"/>
  <c r="F1646" i="9"/>
  <c r="H1710" i="9" a="1"/>
  <c r="H1710" i="9" l="1"/>
  <c r="H1518" i="9"/>
  <c r="H1582" i="9"/>
  <c r="H1646" i="9"/>
  <c r="B1648" i="9"/>
  <c r="B1584" i="9"/>
  <c r="B1520" i="9"/>
  <c r="B1712" i="9"/>
  <c r="H1711" i="9" a="1"/>
  <c r="H1583" i="9" a="1"/>
  <c r="F1711" i="9"/>
  <c r="H1519" i="9" a="1"/>
  <c r="F1583" i="9"/>
  <c r="F1519" i="9"/>
  <c r="F1647" i="9"/>
  <c r="H1647" i="9" a="1"/>
  <c r="H1647" i="9" l="1"/>
  <c r="H1583" i="9"/>
  <c r="H1519" i="9"/>
  <c r="H1711" i="9"/>
  <c r="B1713" i="9"/>
  <c r="B1585" i="9"/>
  <c r="B1521" i="9"/>
  <c r="B1649" i="9"/>
  <c r="H1648" i="9" a="1"/>
  <c r="H1712" i="9" a="1"/>
  <c r="H1520" i="9" a="1"/>
  <c r="H1584" i="9" a="1"/>
  <c r="F1520" i="9"/>
  <c r="F1712" i="9"/>
  <c r="F1648" i="9"/>
  <c r="F1584" i="9"/>
  <c r="H1584" i="9" l="1"/>
  <c r="H1520" i="9"/>
  <c r="H1712" i="9"/>
  <c r="H1648" i="9"/>
  <c r="B1714" i="9"/>
  <c r="B1586" i="9"/>
  <c r="B1522" i="9"/>
  <c r="B1650" i="9"/>
  <c r="H1649" i="9" a="1"/>
  <c r="H1713" i="9" a="1"/>
  <c r="F1649" i="9"/>
  <c r="H1521" i="9" a="1"/>
  <c r="F1521" i="9"/>
  <c r="F1713" i="9"/>
  <c r="H1585" i="9" a="1"/>
  <c r="F1585" i="9"/>
  <c r="H1585" i="9" l="1"/>
  <c r="H1713" i="9"/>
  <c r="H1521" i="9"/>
  <c r="H1649" i="9"/>
  <c r="B1715" i="9"/>
  <c r="B1523" i="9"/>
  <c r="B1587" i="9"/>
  <c r="B1651" i="9"/>
  <c r="H1650" i="9" a="1"/>
  <c r="H1586" i="9" a="1"/>
  <c r="F1586" i="9"/>
  <c r="H1714" i="9" a="1"/>
  <c r="F1714" i="9"/>
  <c r="H1522" i="9" a="1"/>
  <c r="F1650" i="9"/>
  <c r="F1522" i="9"/>
  <c r="H1586" i="9" l="1"/>
  <c r="H1522" i="9"/>
  <c r="H1714" i="9"/>
  <c r="H1650" i="9"/>
  <c r="B1716" i="9"/>
  <c r="B1652" i="9"/>
  <c r="B1588" i="9"/>
  <c r="B1524" i="9"/>
  <c r="H1651" i="9" a="1"/>
  <c r="H1587" i="9" a="1"/>
  <c r="H1715" i="9" a="1"/>
  <c r="F1587" i="9"/>
  <c r="F1651" i="9"/>
  <c r="F1715" i="9"/>
  <c r="H1523" i="9" a="1"/>
  <c r="F1523" i="9"/>
  <c r="H1587" i="9" l="1"/>
  <c r="H1523" i="9"/>
  <c r="H1715" i="9"/>
  <c r="H1651" i="9"/>
  <c r="B1653" i="9"/>
  <c r="B1589" i="9"/>
  <c r="B1717" i="9"/>
  <c r="F1588" i="9"/>
  <c r="F1652" i="9"/>
  <c r="F1716" i="9"/>
  <c r="H1652" i="9" a="1"/>
  <c r="H1524" i="9" a="1"/>
  <c r="F1524" i="9"/>
  <c r="H1588" i="9" a="1"/>
  <c r="H1716" i="9" a="1"/>
  <c r="H1588" i="9" l="1"/>
  <c r="H1524" i="9"/>
  <c r="H1652" i="9"/>
  <c r="H1716" i="9"/>
  <c r="B1718" i="9"/>
  <c r="B1654" i="9"/>
  <c r="B1590" i="9"/>
  <c r="F1589" i="9"/>
  <c r="H1589" i="9" a="1"/>
  <c r="F1653" i="9"/>
  <c r="F1717" i="9"/>
  <c r="H1653" i="9" a="1"/>
  <c r="H1717" i="9" a="1"/>
  <c r="H1717" i="9" l="1"/>
  <c r="H1589" i="9"/>
  <c r="H1653" i="9"/>
  <c r="B1655" i="9"/>
  <c r="B1591" i="9"/>
  <c r="B1719" i="9"/>
  <c r="H1654" i="9" a="1"/>
  <c r="F1590" i="9"/>
  <c r="F1718" i="9"/>
  <c r="H1718" i="9" a="1"/>
  <c r="H1590" i="9" a="1"/>
  <c r="F1654" i="9"/>
  <c r="H1590" i="9" l="1"/>
  <c r="H1654" i="9"/>
  <c r="H1718" i="9"/>
  <c r="B1656" i="9"/>
  <c r="B1592" i="9"/>
  <c r="B1720" i="9"/>
  <c r="F1655" i="9"/>
  <c r="H1655" i="9" a="1"/>
  <c r="H1719" i="9" a="1"/>
  <c r="F1719" i="9"/>
  <c r="H1591" i="9" a="1"/>
  <c r="F1591" i="9"/>
  <c r="H1655" i="9" l="1"/>
  <c r="H1719" i="9"/>
  <c r="H1591" i="9"/>
  <c r="B1657" i="9"/>
  <c r="B1593" i="9"/>
  <c r="B1721" i="9"/>
  <c r="F1720" i="9"/>
  <c r="F1592" i="9"/>
  <c r="H1592" i="9" a="1"/>
  <c r="H1656" i="9" a="1"/>
  <c r="H1720" i="9" a="1"/>
  <c r="F1656" i="9"/>
  <c r="H1720" i="9" l="1"/>
  <c r="H1592" i="9"/>
  <c r="H1656" i="9"/>
  <c r="B1722" i="9"/>
  <c r="B1658" i="9"/>
  <c r="B1594" i="9"/>
  <c r="H1657" i="9" a="1"/>
  <c r="H1721" i="9" a="1"/>
  <c r="H1593" i="9" a="1"/>
  <c r="F1721" i="9"/>
  <c r="F1593" i="9"/>
  <c r="F1657" i="9"/>
  <c r="H1721" i="9" l="1"/>
  <c r="H1657" i="9"/>
  <c r="H1593" i="9"/>
  <c r="B1723" i="9"/>
  <c r="B1659" i="9"/>
  <c r="B1595" i="9"/>
  <c r="F1658" i="9"/>
  <c r="F1722" i="9"/>
  <c r="F1594" i="9"/>
  <c r="H1594" i="9" a="1"/>
  <c r="H1658" i="9" a="1"/>
  <c r="H1722" i="9" a="1"/>
  <c r="H1658" i="9" l="1"/>
  <c r="H1594" i="9"/>
  <c r="H1722" i="9"/>
  <c r="B1660" i="9"/>
  <c r="B1596" i="9"/>
  <c r="B1724" i="9"/>
  <c r="F1723" i="9"/>
  <c r="F1595" i="9"/>
  <c r="F1659" i="9"/>
  <c r="H1659" i="9" a="1"/>
  <c r="H1723" i="9" a="1"/>
  <c r="H1595" i="9" a="1"/>
  <c r="H1659" i="9" l="1"/>
  <c r="H1723" i="9"/>
  <c r="H1595" i="9"/>
  <c r="B1725" i="9"/>
  <c r="B1661" i="9"/>
  <c r="B1597" i="9"/>
  <c r="H1596" i="9" a="1"/>
  <c r="F1660" i="9"/>
  <c r="H1724" i="9" a="1"/>
  <c r="H1660" i="9" a="1"/>
  <c r="F1596" i="9"/>
  <c r="F1724" i="9"/>
  <c r="H1660" i="9" l="1"/>
  <c r="H1596" i="9"/>
  <c r="H1724" i="9"/>
  <c r="B1662" i="9"/>
  <c r="B1598" i="9"/>
  <c r="B1726" i="9"/>
  <c r="H1597" i="9" a="1"/>
  <c r="H1725" i="9" a="1"/>
  <c r="F1725" i="9"/>
  <c r="F1597" i="9"/>
  <c r="H1661" i="9" a="1"/>
  <c r="F1661" i="9"/>
  <c r="H1725" i="9" l="1"/>
  <c r="H1597" i="9"/>
  <c r="H1661" i="9"/>
  <c r="B1663" i="9"/>
  <c r="B1599" i="9"/>
  <c r="B1727" i="9"/>
  <c r="F1726" i="9"/>
  <c r="H1662" i="9" a="1"/>
  <c r="F1662" i="9"/>
  <c r="H1598" i="9" a="1"/>
  <c r="F1598" i="9"/>
  <c r="H1726" i="9" a="1"/>
  <c r="H1662" i="9" l="1"/>
  <c r="H1726" i="9"/>
  <c r="H1598" i="9"/>
  <c r="B1664" i="9"/>
  <c r="B1600" i="9"/>
  <c r="B1728" i="9"/>
  <c r="F1727" i="9"/>
  <c r="H1727" i="9" a="1"/>
  <c r="F1599" i="9"/>
  <c r="H1599" i="9" a="1"/>
  <c r="F1663" i="9"/>
  <c r="H1663" i="9" a="1"/>
  <c r="H1727" i="9" l="1"/>
  <c r="H1599" i="9"/>
  <c r="H1663" i="9"/>
  <c r="B1729" i="9"/>
  <c r="B1665" i="9"/>
  <c r="B1601" i="9"/>
  <c r="F1728" i="9"/>
  <c r="H1728" i="9" a="1"/>
  <c r="F1600" i="9"/>
  <c r="H1664" i="9" a="1"/>
  <c r="F1664" i="9"/>
  <c r="H1600" i="9" a="1"/>
  <c r="H1728" i="9" l="1"/>
  <c r="H1664" i="9"/>
  <c r="H1600" i="9"/>
  <c r="B1730" i="9"/>
  <c r="B1666" i="9"/>
  <c r="B1602" i="9"/>
  <c r="F1665" i="9"/>
  <c r="H1601" i="9" a="1"/>
  <c r="H1729" i="9" a="1"/>
  <c r="F1729" i="9"/>
  <c r="H1665" i="9" a="1"/>
  <c r="F1601" i="9"/>
  <c r="H1601" i="9" l="1"/>
  <c r="H1729" i="9"/>
  <c r="H1665" i="9"/>
  <c r="B1667" i="9"/>
  <c r="B1603" i="9"/>
  <c r="B1731" i="9"/>
  <c r="F1602" i="9"/>
  <c r="F1730" i="9"/>
  <c r="H1666" i="9" a="1"/>
  <c r="F1666" i="9"/>
  <c r="H1602" i="9" a="1"/>
  <c r="H1730" i="9" a="1"/>
  <c r="H1730" i="9" l="1"/>
  <c r="H1602" i="9"/>
  <c r="H1666" i="9"/>
  <c r="B1732" i="9"/>
  <c r="B1668" i="9"/>
  <c r="B1604" i="9"/>
  <c r="H1603" i="9" a="1"/>
  <c r="H1731" i="9" a="1"/>
  <c r="H1667" i="9" a="1"/>
  <c r="F1603" i="9"/>
  <c r="F1731" i="9"/>
  <c r="F1667" i="9"/>
  <c r="H1731" i="9" l="1"/>
  <c r="H1667" i="9"/>
  <c r="H1603" i="9"/>
  <c r="B1733" i="9"/>
  <c r="B1669" i="9"/>
  <c r="B1605" i="9"/>
  <c r="H1604" i="9" a="1"/>
  <c r="H1732" i="9" a="1"/>
  <c r="H1668" i="9" a="1"/>
  <c r="F1604" i="9"/>
  <c r="F1732" i="9"/>
  <c r="F1668" i="9"/>
  <c r="H1732" i="9" l="1"/>
  <c r="H1668" i="9"/>
  <c r="H1604" i="9"/>
  <c r="B1670" i="9"/>
  <c r="B1606" i="9"/>
  <c r="B1734" i="9"/>
  <c r="B1798" i="9"/>
  <c r="F1605" i="9"/>
  <c r="H1733" i="9" a="1"/>
  <c r="H1669" i="9" a="1"/>
  <c r="F1669" i="9"/>
  <c r="F1733" i="9"/>
  <c r="H1605" i="9" a="1"/>
  <c r="H1605" i="9" l="1"/>
  <c r="H1733" i="9"/>
  <c r="H1669" i="9"/>
  <c r="B1671" i="9"/>
  <c r="B1607" i="9"/>
  <c r="B1799" i="9"/>
  <c r="B1735" i="9"/>
  <c r="H1606" i="9" a="1"/>
  <c r="F1670" i="9"/>
  <c r="F1606" i="9"/>
  <c r="H1734" i="9" a="1"/>
  <c r="F1734" i="9"/>
  <c r="H1670" i="9" a="1"/>
  <c r="F1798" i="9"/>
  <c r="H1798" i="9" a="1"/>
  <c r="H1670" i="9" l="1"/>
  <c r="H1734" i="9"/>
  <c r="H1606" i="9"/>
  <c r="H1798" i="9"/>
  <c r="B1800" i="9"/>
  <c r="B1672" i="9"/>
  <c r="B1608" i="9"/>
  <c r="B1736" i="9"/>
  <c r="F1735" i="9"/>
  <c r="H1607" i="9" a="1"/>
  <c r="F1671" i="9"/>
  <c r="F1799" i="9"/>
  <c r="H1671" i="9" a="1"/>
  <c r="H1735" i="9" a="1"/>
  <c r="H1799" i="9" a="1"/>
  <c r="F1607" i="9"/>
  <c r="H1799" i="9" l="1"/>
  <c r="H1671" i="9"/>
  <c r="H1607" i="9"/>
  <c r="H1735" i="9"/>
  <c r="B1801" i="9"/>
  <c r="B1673" i="9"/>
  <c r="B1609" i="9"/>
  <c r="B1737" i="9"/>
  <c r="H1736" i="9" a="1"/>
  <c r="H1800" i="9" a="1"/>
  <c r="F1736" i="9"/>
  <c r="F1672" i="9"/>
  <c r="F1608" i="9"/>
  <c r="F1800" i="9"/>
  <c r="H1608" i="9" a="1"/>
  <c r="H1672" i="9" a="1"/>
  <c r="H1672" i="9" l="1"/>
  <c r="H1608" i="9"/>
  <c r="H1800" i="9"/>
  <c r="H1736" i="9"/>
  <c r="B1802" i="9"/>
  <c r="B1674" i="9"/>
  <c r="B1610" i="9"/>
  <c r="B1738" i="9"/>
  <c r="H1737" i="9" a="1"/>
  <c r="F1609" i="9"/>
  <c r="F1801" i="9"/>
  <c r="F1673" i="9"/>
  <c r="F1737" i="9"/>
  <c r="H1801" i="9" a="1"/>
  <c r="H1673" i="9" a="1"/>
  <c r="H1609" i="9" a="1"/>
  <c r="H1673" i="9" l="1"/>
  <c r="H1801" i="9"/>
  <c r="H1609" i="9"/>
  <c r="H1737" i="9"/>
  <c r="B1803" i="9"/>
  <c r="B1611" i="9"/>
  <c r="B1675" i="9"/>
  <c r="B1739" i="9"/>
  <c r="H1738" i="9" a="1"/>
  <c r="F1802" i="9"/>
  <c r="H1802" i="9" a="1"/>
  <c r="H1674" i="9" a="1"/>
  <c r="F1610" i="9"/>
  <c r="F1674" i="9"/>
  <c r="F1738" i="9"/>
  <c r="H1610" i="9" a="1"/>
  <c r="H1610" i="9" l="1"/>
  <c r="H1674" i="9"/>
  <c r="H1802" i="9"/>
  <c r="H1738" i="9"/>
  <c r="B1804" i="9"/>
  <c r="B1740" i="9"/>
  <c r="B1676" i="9"/>
  <c r="B1612" i="9"/>
  <c r="H1739" i="9" a="1"/>
  <c r="F1611" i="9"/>
  <c r="F1803" i="9"/>
  <c r="H1803" i="9" a="1"/>
  <c r="H1611" i="9" a="1"/>
  <c r="H1675" i="9" a="1"/>
  <c r="F1675" i="9"/>
  <c r="F1739" i="9"/>
  <c r="H1611" i="9" l="1"/>
  <c r="H1675" i="9"/>
  <c r="H1803" i="9"/>
  <c r="H1739" i="9"/>
  <c r="B1741" i="9"/>
  <c r="B1677" i="9"/>
  <c r="B1613" i="9"/>
  <c r="B1805" i="9"/>
  <c r="H1676" i="9" a="1"/>
  <c r="F1676" i="9"/>
  <c r="H1804" i="9" a="1"/>
  <c r="F1804" i="9"/>
  <c r="H1612" i="9" a="1"/>
  <c r="F1740" i="9"/>
  <c r="F1612" i="9"/>
  <c r="H1740" i="9" a="1"/>
  <c r="H1740" i="9" l="1"/>
  <c r="H1612" i="9"/>
  <c r="H1804" i="9"/>
  <c r="H1676" i="9"/>
  <c r="B1806" i="9"/>
  <c r="B1678" i="9"/>
  <c r="B1614" i="9"/>
  <c r="B1742" i="9"/>
  <c r="H1805" i="9" a="1"/>
  <c r="F1741" i="9"/>
  <c r="H1613" i="9" a="1"/>
  <c r="F1677" i="9"/>
  <c r="H1677" i="9" a="1"/>
  <c r="F1805" i="9"/>
  <c r="F1613" i="9"/>
  <c r="H1741" i="9" a="1"/>
  <c r="H1741" i="9" l="1"/>
  <c r="H1613" i="9"/>
  <c r="H1677" i="9"/>
  <c r="H1805" i="9"/>
  <c r="B1679" i="9"/>
  <c r="B1615" i="9"/>
  <c r="B1743" i="9"/>
  <c r="B1807" i="9"/>
  <c r="F1806" i="9"/>
  <c r="H1806" i="9" a="1"/>
  <c r="F1678" i="9"/>
  <c r="F1742" i="9"/>
  <c r="F1614" i="9"/>
  <c r="H1742" i="9" a="1"/>
  <c r="H1614" i="9" a="1"/>
  <c r="H1678" i="9" a="1"/>
  <c r="H1614" i="9" l="1"/>
  <c r="H1742" i="9"/>
  <c r="H1678" i="9"/>
  <c r="H1806" i="9"/>
  <c r="B1744" i="9"/>
  <c r="B1808" i="9"/>
  <c r="B1680" i="9"/>
  <c r="H1743" i="9" a="1"/>
  <c r="F1807" i="9"/>
  <c r="F1679" i="9"/>
  <c r="H1679" i="9" a="1"/>
  <c r="H1615" i="9" a="1"/>
  <c r="H1807" i="9" a="1"/>
  <c r="F1743" i="9"/>
  <c r="F1615" i="9"/>
  <c r="H1615" i="9" l="1"/>
  <c r="H1679" i="9"/>
  <c r="H1743" i="9"/>
  <c r="H1807" i="9"/>
  <c r="B1745" i="9"/>
  <c r="B1681" i="9"/>
  <c r="B1809" i="9"/>
  <c r="F1680" i="9"/>
  <c r="H1744" i="9" a="1"/>
  <c r="F1808" i="9"/>
  <c r="H1680" i="9" a="1"/>
  <c r="H1808" i="9" a="1"/>
  <c r="F1744" i="9"/>
  <c r="H1680" i="9" l="1"/>
  <c r="H1808" i="9"/>
  <c r="H1744" i="9"/>
  <c r="B1746" i="9"/>
  <c r="B1682" i="9"/>
  <c r="B1810" i="9"/>
  <c r="H1681" i="9" a="1"/>
  <c r="H1809" i="9" a="1"/>
  <c r="F1809" i="9"/>
  <c r="F1745" i="9"/>
  <c r="F1681" i="9"/>
  <c r="H1745" i="9" a="1"/>
  <c r="H1809" i="9" l="1"/>
  <c r="H1681" i="9"/>
  <c r="H1745" i="9"/>
  <c r="B1811" i="9"/>
  <c r="B1747" i="9"/>
  <c r="B1683" i="9"/>
  <c r="H1746" i="9" a="1"/>
  <c r="H1810" i="9" a="1"/>
  <c r="F1810" i="9"/>
  <c r="F1682" i="9"/>
  <c r="H1682" i="9" a="1"/>
  <c r="F1746" i="9"/>
  <c r="H1810" i="9" l="1"/>
  <c r="H1746" i="9"/>
  <c r="H1682" i="9"/>
  <c r="B1812" i="9"/>
  <c r="B1748" i="9"/>
  <c r="B1684" i="9"/>
  <c r="F1683" i="9"/>
  <c r="H1811" i="9" a="1"/>
  <c r="H1683" i="9" a="1"/>
  <c r="F1747" i="9"/>
  <c r="H1747" i="9" a="1"/>
  <c r="F1811" i="9"/>
  <c r="H1747" i="9" l="1"/>
  <c r="H1811" i="9"/>
  <c r="H1683" i="9"/>
  <c r="B1749" i="9"/>
  <c r="B1685" i="9"/>
  <c r="B1813" i="9"/>
  <c r="F1748" i="9"/>
  <c r="H1812" i="9" a="1"/>
  <c r="H1748" i="9" a="1"/>
  <c r="H1684" i="9" a="1"/>
  <c r="F1684" i="9"/>
  <c r="F1812" i="9"/>
  <c r="H1812" i="9" l="1"/>
  <c r="H1748" i="9"/>
  <c r="H1684" i="9"/>
  <c r="B1814" i="9"/>
  <c r="B1750" i="9"/>
  <c r="B1686" i="9"/>
  <c r="H1685" i="9" a="1"/>
  <c r="F1813" i="9"/>
  <c r="H1749" i="9" a="1"/>
  <c r="H1813" i="9" a="1"/>
  <c r="F1749" i="9"/>
  <c r="F1685" i="9"/>
  <c r="H1813" i="9" l="1"/>
  <c r="H1749" i="9"/>
  <c r="H1685" i="9"/>
  <c r="B1751" i="9"/>
  <c r="B1687" i="9"/>
  <c r="B1815" i="9"/>
  <c r="F1750" i="9"/>
  <c r="H1750" i="9" a="1"/>
  <c r="F1686" i="9"/>
  <c r="F1814" i="9"/>
  <c r="H1814" i="9" a="1"/>
  <c r="H1686" i="9" a="1"/>
  <c r="H1814" i="9" l="1"/>
  <c r="H1750" i="9"/>
  <c r="H1686" i="9"/>
  <c r="B1816" i="9"/>
  <c r="B1752" i="9"/>
  <c r="B1688" i="9"/>
  <c r="F1751" i="9"/>
  <c r="H1751" i="9" a="1"/>
  <c r="H1815" i="9" a="1"/>
  <c r="F1815" i="9"/>
  <c r="H1687" i="9" a="1"/>
  <c r="F1687" i="9"/>
  <c r="H1687" i="9" l="1"/>
  <c r="H1815" i="9"/>
  <c r="H1751" i="9"/>
  <c r="B1753" i="9"/>
  <c r="B1689" i="9"/>
  <c r="B1817" i="9"/>
  <c r="F1752" i="9"/>
  <c r="F1688" i="9"/>
  <c r="H1752" i="9" a="1"/>
  <c r="F1816" i="9"/>
  <c r="H1688" i="9" a="1"/>
  <c r="H1816" i="9" a="1"/>
  <c r="H1752" i="9" l="1"/>
  <c r="H1816" i="9"/>
  <c r="H1688" i="9"/>
  <c r="B1754" i="9"/>
  <c r="B1690" i="9"/>
  <c r="B1818" i="9"/>
  <c r="H1753" i="9" a="1"/>
  <c r="H1817" i="9" a="1"/>
  <c r="F1689" i="9"/>
  <c r="H1689" i="9" a="1"/>
  <c r="F1753" i="9"/>
  <c r="F1817" i="9"/>
  <c r="H1689" i="9" l="1"/>
  <c r="H1817" i="9"/>
  <c r="H1753" i="9"/>
  <c r="B1819" i="9"/>
  <c r="B1755" i="9"/>
  <c r="B1691" i="9"/>
  <c r="H1690" i="9" a="1"/>
  <c r="F1754" i="9"/>
  <c r="H1818" i="9" a="1"/>
  <c r="F1818" i="9"/>
  <c r="F1690" i="9"/>
  <c r="H1754" i="9" a="1"/>
  <c r="H1818" i="9" l="1"/>
  <c r="H1690" i="9"/>
  <c r="H1754" i="9"/>
  <c r="B1756" i="9"/>
  <c r="B1692" i="9"/>
  <c r="B1820" i="9"/>
  <c r="F1755" i="9"/>
  <c r="H1691" i="9" a="1"/>
  <c r="F1819" i="9"/>
  <c r="H1755" i="9" a="1"/>
  <c r="F1691" i="9"/>
  <c r="H1819" i="9" a="1"/>
  <c r="H1755" i="9" l="1"/>
  <c r="H1691" i="9"/>
  <c r="H1819" i="9"/>
  <c r="B1757" i="9"/>
  <c r="B1693" i="9"/>
  <c r="B1821" i="9"/>
  <c r="H1820" i="9" a="1"/>
  <c r="F1820" i="9"/>
  <c r="F1756" i="9"/>
  <c r="H1756" i="9" a="1"/>
  <c r="H1692" i="9" a="1"/>
  <c r="F1692" i="9"/>
  <c r="H1692" i="9" l="1"/>
  <c r="H1820" i="9"/>
  <c r="H1756" i="9"/>
  <c r="B1758" i="9"/>
  <c r="B1694" i="9"/>
  <c r="B1822" i="9"/>
  <c r="H1757" i="9" a="1"/>
  <c r="F1693" i="9"/>
  <c r="H1693" i="9" a="1"/>
  <c r="F1821" i="9"/>
  <c r="F1757" i="9"/>
  <c r="H1821" i="9" a="1"/>
  <c r="H1693" i="9" l="1"/>
  <c r="H1757" i="9"/>
  <c r="H1821" i="9"/>
  <c r="B1759" i="9"/>
  <c r="B1695" i="9"/>
  <c r="B1823" i="9"/>
  <c r="F1822" i="9"/>
  <c r="F1758" i="9"/>
  <c r="H1758" i="9" a="1"/>
  <c r="F1694" i="9"/>
  <c r="H1822" i="9" a="1"/>
  <c r="H1694" i="9" a="1"/>
  <c r="H1758" i="9" l="1"/>
  <c r="H1822" i="9"/>
  <c r="H1694" i="9"/>
  <c r="B1760" i="9"/>
  <c r="B1696" i="9"/>
  <c r="B1824" i="9"/>
  <c r="H1759" i="9" a="1"/>
  <c r="F1695" i="9"/>
  <c r="H1695" i="9" a="1"/>
  <c r="H1823" i="9" a="1"/>
  <c r="F1823" i="9"/>
  <c r="F1759" i="9"/>
  <c r="H1695" i="9" l="1"/>
  <c r="H1823" i="9"/>
  <c r="H1759" i="9"/>
  <c r="B1761" i="9"/>
  <c r="B1697" i="9"/>
  <c r="B1825" i="9"/>
  <c r="B1889" i="9"/>
  <c r="F1696" i="9"/>
  <c r="H1696" i="9" a="1"/>
  <c r="F1824" i="9"/>
  <c r="H1760" i="9" a="1"/>
  <c r="H1824" i="9" a="1"/>
  <c r="F1760" i="9"/>
  <c r="H1824" i="9" l="1"/>
  <c r="H1760" i="9"/>
  <c r="H1696" i="9"/>
  <c r="B1826" i="9"/>
  <c r="B1890" i="9"/>
  <c r="B1762" i="9"/>
  <c r="B1698" i="9"/>
  <c r="F1825" i="9"/>
  <c r="H1761" i="9" a="1"/>
  <c r="F1889" i="9"/>
  <c r="F1697" i="9"/>
  <c r="H1825" i="9" a="1"/>
  <c r="H1889" i="9" a="1"/>
  <c r="F1761" i="9"/>
  <c r="H1697" i="9" a="1"/>
  <c r="H1889" i="9" l="1"/>
  <c r="H1697" i="9"/>
  <c r="H1825" i="9"/>
  <c r="H1761" i="9"/>
  <c r="B1763" i="9"/>
  <c r="B1699" i="9"/>
  <c r="B1827" i="9"/>
  <c r="B1891" i="9"/>
  <c r="F1762" i="9"/>
  <c r="H1826" i="9" a="1"/>
  <c r="H1890" i="9" a="1"/>
  <c r="H1698" i="9" a="1"/>
  <c r="F1698" i="9"/>
  <c r="F1890" i="9"/>
  <c r="H1762" i="9" a="1"/>
  <c r="F1826" i="9"/>
  <c r="H1698" i="9" l="1"/>
  <c r="H1762" i="9"/>
  <c r="H1890" i="9"/>
  <c r="H1826" i="9"/>
  <c r="B1764" i="9"/>
  <c r="B1700" i="9"/>
  <c r="B1892" i="9"/>
  <c r="B1828" i="9"/>
  <c r="F1699" i="9"/>
  <c r="F1891" i="9"/>
  <c r="F1763" i="9"/>
  <c r="H1827" i="9" a="1"/>
  <c r="H1699" i="9" a="1"/>
  <c r="H1891" i="9" a="1"/>
  <c r="F1827" i="9"/>
  <c r="H1763" i="9" a="1"/>
  <c r="H1827" i="9" l="1"/>
  <c r="H1891" i="9"/>
  <c r="H1763" i="9"/>
  <c r="H1699" i="9"/>
  <c r="B1765" i="9"/>
  <c r="B1701" i="9"/>
  <c r="B1829" i="9"/>
  <c r="B1893" i="9"/>
  <c r="F1892" i="9"/>
  <c r="H1764" i="9" a="1"/>
  <c r="F1828" i="9"/>
  <c r="H1828" i="9" a="1"/>
  <c r="H1892" i="9" a="1"/>
  <c r="H1700" i="9" a="1"/>
  <c r="F1700" i="9"/>
  <c r="F1764" i="9"/>
  <c r="H1828" i="9" l="1"/>
  <c r="H1700" i="9"/>
  <c r="H1892" i="9"/>
  <c r="H1764" i="9"/>
  <c r="B1766" i="9"/>
  <c r="B1702" i="9"/>
  <c r="B1830" i="9"/>
  <c r="B1894" i="9"/>
  <c r="F1829" i="9"/>
  <c r="F1765" i="9"/>
  <c r="H1765" i="9" a="1"/>
  <c r="H1893" i="9" a="1"/>
  <c r="H1701" i="9" a="1"/>
  <c r="H1829" i="9" a="1"/>
  <c r="F1893" i="9"/>
  <c r="F1701" i="9"/>
  <c r="H1893" i="9" l="1"/>
  <c r="H1829" i="9"/>
  <c r="H1765" i="9"/>
  <c r="H1701" i="9"/>
  <c r="B1831" i="9"/>
  <c r="B1767" i="9"/>
  <c r="B1703" i="9"/>
  <c r="B1895" i="9"/>
  <c r="F1894" i="9"/>
  <c r="H1830" i="9" a="1"/>
  <c r="H1894" i="9" a="1"/>
  <c r="F1766" i="9"/>
  <c r="F1702" i="9"/>
  <c r="F1830" i="9"/>
  <c r="H1702" i="9" a="1"/>
  <c r="H1766" i="9" a="1"/>
  <c r="H1766" i="9" l="1"/>
  <c r="H1702" i="9"/>
  <c r="H1894" i="9"/>
  <c r="H1830" i="9"/>
  <c r="B1832" i="9"/>
  <c r="B1896" i="9"/>
  <c r="B1768" i="9"/>
  <c r="B1704" i="9"/>
  <c r="H1895" i="9" a="1"/>
  <c r="F1767" i="9"/>
  <c r="H1703" i="9" a="1"/>
  <c r="F1831" i="9"/>
  <c r="F1895" i="9"/>
  <c r="H1767" i="9" a="1"/>
  <c r="F1703" i="9"/>
  <c r="H1831" i="9" a="1"/>
  <c r="H1831" i="9" l="1"/>
  <c r="H1767" i="9"/>
  <c r="H1703" i="9"/>
  <c r="H1895" i="9"/>
  <c r="B1897" i="9"/>
  <c r="B1769" i="9"/>
  <c r="B1705" i="9"/>
  <c r="B1833" i="9"/>
  <c r="H1896" i="9" a="1"/>
  <c r="F1768" i="9"/>
  <c r="H1768" i="9" a="1"/>
  <c r="H1832" i="9" a="1"/>
  <c r="F1704" i="9"/>
  <c r="F1896" i="9"/>
  <c r="F1832" i="9"/>
  <c r="H1704" i="9" a="1"/>
  <c r="H1832" i="9" l="1"/>
  <c r="H1704" i="9"/>
  <c r="H1768" i="9"/>
  <c r="H1896" i="9"/>
  <c r="B1770" i="9"/>
  <c r="B1706" i="9"/>
  <c r="B1834" i="9"/>
  <c r="B1898" i="9"/>
  <c r="F1705" i="9"/>
  <c r="F1769" i="9"/>
  <c r="H1897" i="9" a="1"/>
  <c r="F1833" i="9"/>
  <c r="H1833" i="9" a="1"/>
  <c r="H1705" i="9" a="1"/>
  <c r="H1769" i="9" a="1"/>
  <c r="F1897" i="9"/>
  <c r="H1705" i="9" l="1"/>
  <c r="H1897" i="9"/>
  <c r="H1769" i="9"/>
  <c r="H1833" i="9"/>
  <c r="B1835" i="9"/>
  <c r="B1771" i="9"/>
  <c r="B1899" i="9"/>
  <c r="F1898" i="9"/>
  <c r="F1770" i="9"/>
  <c r="H1898" i="9" a="1"/>
  <c r="F1706" i="9"/>
  <c r="H1834" i="9" a="1"/>
  <c r="H1706" i="9" a="1"/>
  <c r="H1770" i="9" a="1"/>
  <c r="F1834" i="9"/>
  <c r="H1770" i="9" l="1"/>
  <c r="H1898" i="9"/>
  <c r="H1834" i="9"/>
  <c r="H1706" i="9"/>
  <c r="B1900" i="9"/>
  <c r="B1772" i="9"/>
  <c r="B1836" i="9"/>
  <c r="H1835" i="9" a="1"/>
  <c r="F1771" i="9"/>
  <c r="F1899" i="9"/>
  <c r="H1771" i="9" a="1"/>
  <c r="F1835" i="9"/>
  <c r="H1899" i="9" a="1"/>
  <c r="H1771" i="9" l="1"/>
  <c r="H1835" i="9"/>
  <c r="H1899" i="9"/>
  <c r="B1901" i="9"/>
  <c r="B1773" i="9"/>
  <c r="B1837" i="9"/>
  <c r="F1900" i="9"/>
  <c r="H1772" i="9" a="1"/>
  <c r="H1900" i="9" a="1"/>
  <c r="F1836" i="9"/>
  <c r="H1836" i="9" a="1"/>
  <c r="F1772" i="9"/>
  <c r="H1836" i="9" l="1"/>
  <c r="H1900" i="9"/>
  <c r="H1772" i="9"/>
  <c r="B1902" i="9"/>
  <c r="B1838" i="9"/>
  <c r="B1774" i="9"/>
  <c r="F1837" i="9"/>
  <c r="H1837" i="9" a="1"/>
  <c r="H1901" i="9" a="1"/>
  <c r="H1773" i="9" a="1"/>
  <c r="F1773" i="9"/>
  <c r="F1901" i="9"/>
  <c r="H1901" i="9" l="1"/>
  <c r="H1773" i="9"/>
  <c r="H1837" i="9"/>
  <c r="B1839" i="9"/>
  <c r="B1775" i="9"/>
  <c r="B1903" i="9"/>
  <c r="H1774" i="9" a="1"/>
  <c r="H1838" i="9" a="1"/>
  <c r="F1774" i="9"/>
  <c r="H1902" i="9" a="1"/>
  <c r="F1902" i="9"/>
  <c r="F1838" i="9"/>
  <c r="H1902" i="9" l="1"/>
  <c r="H1838" i="9"/>
  <c r="H1774" i="9"/>
  <c r="B1776" i="9"/>
  <c r="B1840" i="9"/>
  <c r="B1904" i="9"/>
  <c r="F1839" i="9"/>
  <c r="F1775" i="9"/>
  <c r="H1903" i="9" a="1"/>
  <c r="H1839" i="9" a="1"/>
  <c r="H1775" i="9" a="1"/>
  <c r="F1903" i="9"/>
  <c r="H1775" i="9" l="1"/>
  <c r="H1903" i="9"/>
  <c r="H1839" i="9"/>
  <c r="B1841" i="9"/>
  <c r="B1777" i="9"/>
  <c r="B1905" i="9"/>
  <c r="H1776" i="9" a="1"/>
  <c r="F1840" i="9"/>
  <c r="F1904" i="9"/>
  <c r="H1904" i="9" a="1"/>
  <c r="F1776" i="9"/>
  <c r="H1840" i="9" a="1"/>
  <c r="H1904" i="9" l="1"/>
  <c r="H1776" i="9"/>
  <c r="H1840" i="9"/>
  <c r="B1842" i="9"/>
  <c r="B1778" i="9"/>
  <c r="B1906" i="9"/>
  <c r="F1777" i="9"/>
  <c r="F1905" i="9"/>
  <c r="F1841" i="9"/>
  <c r="H1777" i="9" a="1"/>
  <c r="H1841" i="9" a="1"/>
  <c r="H1905" i="9" a="1"/>
  <c r="H1905" i="9" l="1"/>
  <c r="H1841" i="9"/>
  <c r="H1777" i="9"/>
  <c r="B1843" i="9"/>
  <c r="B1779" i="9"/>
  <c r="B1907" i="9"/>
  <c r="F1906" i="9"/>
  <c r="F1842" i="9"/>
  <c r="H1906" i="9" a="1"/>
  <c r="F1778" i="9"/>
  <c r="H1778" i="9" a="1"/>
  <c r="H1842" i="9" a="1"/>
  <c r="H1778" i="9" l="1"/>
  <c r="H1906" i="9"/>
  <c r="H1842" i="9"/>
  <c r="B1908" i="9"/>
  <c r="B1844" i="9"/>
  <c r="B1780" i="9"/>
  <c r="H1779" i="9" a="1"/>
  <c r="H1907" i="9" a="1"/>
  <c r="F1907" i="9"/>
  <c r="F1843" i="9"/>
  <c r="H1843" i="9" a="1"/>
  <c r="F1779" i="9"/>
  <c r="H1843" i="9" l="1"/>
  <c r="H1779" i="9"/>
  <c r="H1907" i="9"/>
  <c r="B1781" i="9"/>
  <c r="B1845" i="9"/>
  <c r="B1909" i="9"/>
  <c r="H1908" i="9" a="1"/>
  <c r="H1780" i="9" a="1"/>
  <c r="H1844" i="9" a="1"/>
  <c r="F1844" i="9"/>
  <c r="F1908" i="9"/>
  <c r="F1780" i="9"/>
  <c r="H1844" i="9" l="1"/>
  <c r="H1908" i="9"/>
  <c r="H1780" i="9"/>
  <c r="B1910" i="9"/>
  <c r="B1782" i="9"/>
  <c r="B1846" i="9"/>
  <c r="F1909" i="9"/>
  <c r="H1909" i="9" a="1"/>
  <c r="H1845" i="9" a="1"/>
  <c r="F1845" i="9"/>
  <c r="H1781" i="9" a="1"/>
  <c r="F1781" i="9"/>
  <c r="H1909" i="9" l="1"/>
  <c r="H1781" i="9"/>
  <c r="H1845" i="9"/>
  <c r="B1911" i="9"/>
  <c r="B1847" i="9"/>
  <c r="B1783" i="9"/>
  <c r="F1910" i="9"/>
  <c r="H1910" i="9" a="1"/>
  <c r="H1846" i="9" a="1"/>
  <c r="F1782" i="9"/>
  <c r="H1782" i="9" a="1"/>
  <c r="F1846" i="9"/>
  <c r="H1910" i="9" l="1"/>
  <c r="H1782" i="9"/>
  <c r="H1846" i="9"/>
  <c r="B1848" i="9"/>
  <c r="B1784" i="9"/>
  <c r="B1912" i="9"/>
  <c r="F1911" i="9"/>
  <c r="H1783" i="9" a="1"/>
  <c r="F1783" i="9"/>
  <c r="H1911" i="9" a="1"/>
  <c r="F1847" i="9"/>
  <c r="H1847" i="9" a="1"/>
  <c r="H1847" i="9" l="1"/>
  <c r="H1911" i="9"/>
  <c r="H1783" i="9"/>
  <c r="B1849" i="9"/>
  <c r="B1785" i="9"/>
  <c r="B1913" i="9"/>
  <c r="F1848" i="9"/>
  <c r="F1784" i="9"/>
  <c r="F1912" i="9"/>
  <c r="H1848" i="9" a="1"/>
  <c r="H1784" i="9" a="1"/>
  <c r="H1912" i="9" a="1"/>
  <c r="H1912" i="9" l="1"/>
  <c r="H1784" i="9"/>
  <c r="H1848" i="9"/>
  <c r="B1914" i="9"/>
  <c r="B1850" i="9"/>
  <c r="B1786" i="9"/>
  <c r="H1785" i="9" a="1"/>
  <c r="F1785" i="9"/>
  <c r="H1849" i="9" a="1"/>
  <c r="F1913" i="9"/>
  <c r="F1849" i="9"/>
  <c r="H1913" i="9" a="1"/>
  <c r="H1913" i="9" l="1"/>
  <c r="H1849" i="9"/>
  <c r="H1785" i="9"/>
  <c r="B1915" i="9"/>
  <c r="B1851" i="9"/>
  <c r="B1787" i="9"/>
  <c r="F1914" i="9"/>
  <c r="H1914" i="9" a="1"/>
  <c r="H1850" i="9" a="1"/>
  <c r="F1786" i="9"/>
  <c r="H1786" i="9" a="1"/>
  <c r="F1850" i="9"/>
  <c r="H1786" i="9" l="1"/>
  <c r="H1850" i="9"/>
  <c r="H1914" i="9"/>
  <c r="B1788" i="9"/>
  <c r="B1852" i="9"/>
  <c r="B1980" i="9"/>
  <c r="B1916" i="9"/>
  <c r="H1915" i="9" a="1"/>
  <c r="F1915" i="9"/>
  <c r="F1787" i="9"/>
  <c r="H1787" i="9" a="1"/>
  <c r="F1851" i="9"/>
  <c r="H1851" i="9" a="1"/>
  <c r="H1787" i="9" l="1"/>
  <c r="H1851" i="9"/>
  <c r="H1915" i="9"/>
  <c r="B1789" i="9"/>
  <c r="B1853" i="9"/>
  <c r="B1981" i="9"/>
  <c r="B1917" i="9"/>
  <c r="H1980" i="9" a="1"/>
  <c r="F1852" i="9"/>
  <c r="H1916" i="9" a="1"/>
  <c r="F1788" i="9"/>
  <c r="H1852" i="9" a="1"/>
  <c r="F1916" i="9"/>
  <c r="F1980" i="9"/>
  <c r="H1788" i="9" a="1"/>
  <c r="H1788" i="9" l="1"/>
  <c r="H1852" i="9"/>
  <c r="H1916" i="9"/>
  <c r="H1980" i="9"/>
  <c r="B1918" i="9"/>
  <c r="B1854" i="9"/>
  <c r="B1790" i="9"/>
  <c r="B1982" i="9"/>
  <c r="H1853" i="9" a="1"/>
  <c r="H1981" i="9" a="1"/>
  <c r="F1789" i="9"/>
  <c r="H1789" i="9" a="1"/>
  <c r="F1981" i="9"/>
  <c r="F1917" i="9"/>
  <c r="F1853" i="9"/>
  <c r="H1917" i="9" a="1"/>
  <c r="H1917" i="9" l="1"/>
  <c r="H1981" i="9"/>
  <c r="H1789" i="9"/>
  <c r="H1853" i="9"/>
  <c r="B1983" i="9"/>
  <c r="B1855" i="9"/>
  <c r="B1791" i="9"/>
  <c r="B1919" i="9"/>
  <c r="H1918" i="9" a="1"/>
  <c r="H1790" i="9" a="1"/>
  <c r="H1982" i="9" a="1"/>
  <c r="F1790" i="9"/>
  <c r="F1982" i="9"/>
  <c r="F1918" i="9"/>
  <c r="H1854" i="9" a="1"/>
  <c r="F1854" i="9"/>
  <c r="H1790" i="9" l="1"/>
  <c r="H1854" i="9"/>
  <c r="H1982" i="9"/>
  <c r="H1918" i="9"/>
  <c r="B1984" i="9"/>
  <c r="B1792" i="9"/>
  <c r="B1856" i="9"/>
  <c r="B1920" i="9"/>
  <c r="H1919" i="9" a="1"/>
  <c r="H1791" i="9" a="1"/>
  <c r="H1855" i="9" a="1"/>
  <c r="F1983" i="9"/>
  <c r="F1791" i="9"/>
  <c r="F1855" i="9"/>
  <c r="H1983" i="9" a="1"/>
  <c r="F1919" i="9"/>
  <c r="H1791" i="9" l="1"/>
  <c r="H1983" i="9"/>
  <c r="H1855" i="9"/>
  <c r="H1919" i="9"/>
  <c r="B1985" i="9"/>
  <c r="B1921" i="9"/>
  <c r="B1857" i="9"/>
  <c r="B1793" i="9"/>
  <c r="F1792" i="9"/>
  <c r="H1792" i="9" a="1"/>
  <c r="H1856" i="9" a="1"/>
  <c r="H1984" i="9" a="1"/>
  <c r="H1920" i="9" a="1"/>
  <c r="F1984" i="9"/>
  <c r="F1920" i="9"/>
  <c r="F1856" i="9"/>
  <c r="H1984" i="9" l="1"/>
  <c r="H1792" i="9"/>
  <c r="H1920" i="9"/>
  <c r="H1856" i="9"/>
  <c r="B1858" i="9"/>
  <c r="B1794" i="9"/>
  <c r="B1922" i="9"/>
  <c r="B1986" i="9"/>
  <c r="F1985" i="9"/>
  <c r="H1857" i="9" a="1"/>
  <c r="F1857" i="9"/>
  <c r="H1985" i="9" a="1"/>
  <c r="F1793" i="9"/>
  <c r="H1793" i="9" a="1"/>
  <c r="F1921" i="9"/>
  <c r="H1921" i="9" a="1"/>
  <c r="H1921" i="9" l="1"/>
  <c r="H1793" i="9"/>
  <c r="H1985" i="9"/>
  <c r="H1857" i="9"/>
  <c r="B1859" i="9"/>
  <c r="B1795" i="9"/>
  <c r="B1923" i="9"/>
  <c r="B1987" i="9"/>
  <c r="F1986" i="9"/>
  <c r="F1922" i="9"/>
  <c r="H1986" i="9" a="1"/>
  <c r="F1794" i="9"/>
  <c r="H1922" i="9" a="1"/>
  <c r="H1794" i="9" a="1"/>
  <c r="F1858" i="9"/>
  <c r="H1858" i="9" a="1"/>
  <c r="H1794" i="9" l="1"/>
  <c r="H1858" i="9"/>
  <c r="H1922" i="9"/>
  <c r="H1986" i="9"/>
  <c r="B1860" i="9"/>
  <c r="B1796" i="9"/>
  <c r="B1924" i="9"/>
  <c r="B1988" i="9"/>
  <c r="F1795" i="9"/>
  <c r="F1987" i="9"/>
  <c r="H1859" i="9" a="1"/>
  <c r="H1987" i="9" a="1"/>
  <c r="H1923" i="9" a="1"/>
  <c r="H1795" i="9" a="1"/>
  <c r="F1859" i="9"/>
  <c r="F1923" i="9"/>
  <c r="H1859" i="9" l="1"/>
  <c r="H1923" i="9"/>
  <c r="H1795" i="9"/>
  <c r="H1987" i="9"/>
  <c r="B1925" i="9"/>
  <c r="B1989" i="9"/>
  <c r="B1797" i="9"/>
  <c r="B1861" i="9"/>
  <c r="H1988" i="9" a="1"/>
  <c r="H1796" i="9" a="1"/>
  <c r="F1860" i="9"/>
  <c r="F1796" i="9"/>
  <c r="F1988" i="9"/>
  <c r="F1924" i="9"/>
  <c r="H1924" i="9" a="1"/>
  <c r="H1860" i="9" a="1"/>
  <c r="H1860" i="9" l="1"/>
  <c r="H1796" i="9"/>
  <c r="H1924" i="9"/>
  <c r="H1988" i="9"/>
  <c r="B1926" i="9"/>
  <c r="B1862" i="9"/>
  <c r="B1990" i="9"/>
  <c r="H1925" i="9" a="1"/>
  <c r="H1797" i="9" a="1"/>
  <c r="F1989" i="9"/>
  <c r="F1797" i="9"/>
  <c r="F1925" i="9"/>
  <c r="F1861" i="9"/>
  <c r="H1861" i="9" a="1"/>
  <c r="H1989" i="9" a="1"/>
  <c r="H1989" i="9" l="1"/>
  <c r="H1861" i="9"/>
  <c r="H1797" i="9"/>
  <c r="H1925" i="9"/>
  <c r="B1927" i="9"/>
  <c r="B1863" i="9"/>
  <c r="B1991" i="9"/>
  <c r="H1862" i="9" a="1"/>
  <c r="H1926" i="9" a="1"/>
  <c r="H1990" i="9" a="1"/>
  <c r="F1862" i="9"/>
  <c r="F1990" i="9"/>
  <c r="F1926" i="9"/>
  <c r="H1926" i="9" l="1"/>
  <c r="H1990" i="9"/>
  <c r="H1862" i="9"/>
  <c r="B1864" i="9"/>
  <c r="B1928" i="9"/>
  <c r="B1992" i="9"/>
  <c r="F1927" i="9"/>
  <c r="H1991" i="9" a="1"/>
  <c r="H1927" i="9" a="1"/>
  <c r="H1863" i="9" a="1"/>
  <c r="F1991" i="9"/>
  <c r="F1863" i="9"/>
  <c r="H1927" i="9" l="1"/>
  <c r="H1991" i="9"/>
  <c r="H1863" i="9"/>
  <c r="B1993" i="9"/>
  <c r="B1929" i="9"/>
  <c r="B1865" i="9"/>
  <c r="F1928" i="9"/>
  <c r="H1992" i="9" a="1"/>
  <c r="H1864" i="9" a="1"/>
  <c r="F1992" i="9"/>
  <c r="H1928" i="9" a="1"/>
  <c r="F1864" i="9"/>
  <c r="H1992" i="9" l="1"/>
  <c r="H1928" i="9"/>
  <c r="H1864" i="9"/>
  <c r="B1930" i="9"/>
  <c r="B1866" i="9"/>
  <c r="B1994" i="9"/>
  <c r="F1929" i="9"/>
  <c r="H1993" i="9" a="1"/>
  <c r="F1865" i="9"/>
  <c r="H1929" i="9" a="1"/>
  <c r="H1865" i="9" a="1"/>
  <c r="F1993" i="9"/>
  <c r="H1865" i="9" l="1"/>
  <c r="H1929" i="9"/>
  <c r="H1993" i="9"/>
  <c r="B1867" i="9"/>
  <c r="B1931" i="9"/>
  <c r="B1995" i="9"/>
  <c r="H1930" i="9" a="1"/>
  <c r="F1994" i="9"/>
  <c r="F1930" i="9"/>
  <c r="F1866" i="9"/>
  <c r="H1994" i="9" a="1"/>
  <c r="H1866" i="9" a="1"/>
  <c r="H1994" i="9" l="1"/>
  <c r="H1930" i="9"/>
  <c r="H1866" i="9"/>
  <c r="B1996" i="9"/>
  <c r="B1932" i="9"/>
  <c r="B1868" i="9"/>
  <c r="H1867" i="9" a="1"/>
  <c r="F1867" i="9"/>
  <c r="F1931" i="9"/>
  <c r="H1995" i="9" a="1"/>
  <c r="F1995" i="9"/>
  <c r="H1931" i="9" a="1"/>
  <c r="H1931" i="9" l="1"/>
  <c r="H1867" i="9"/>
  <c r="H1995" i="9"/>
  <c r="B1997" i="9"/>
  <c r="B1933" i="9"/>
  <c r="B1869" i="9"/>
  <c r="H1868" i="9" a="1"/>
  <c r="F1996" i="9"/>
  <c r="H1932" i="9" a="1"/>
  <c r="F1868" i="9"/>
  <c r="F1932" i="9"/>
  <c r="H1996" i="9" a="1"/>
  <c r="H1996" i="9" l="1"/>
  <c r="H1932" i="9"/>
  <c r="H1868" i="9"/>
  <c r="B1998" i="9"/>
  <c r="B1934" i="9"/>
  <c r="B1870" i="9"/>
  <c r="H1933" i="9" a="1"/>
  <c r="H1869" i="9" a="1"/>
  <c r="F1933" i="9"/>
  <c r="H1997" i="9" a="1"/>
  <c r="F1997" i="9"/>
  <c r="F1869" i="9"/>
  <c r="H1997" i="9" l="1"/>
  <c r="H1933" i="9"/>
  <c r="H1869" i="9"/>
  <c r="B1935" i="9"/>
  <c r="B1871" i="9"/>
  <c r="B1999" i="9"/>
  <c r="F1934" i="9"/>
  <c r="F1870" i="9"/>
  <c r="H1934" i="9" a="1"/>
  <c r="H1998" i="9" a="1"/>
  <c r="F1998" i="9"/>
  <c r="H1870" i="9" a="1"/>
  <c r="H1934" i="9" l="1"/>
  <c r="H1998" i="9"/>
  <c r="H1870" i="9"/>
  <c r="B1936" i="9"/>
  <c r="B1872" i="9"/>
  <c r="B2000" i="9"/>
  <c r="H1871" i="9" a="1"/>
  <c r="H1935" i="9" a="1"/>
  <c r="F1871" i="9"/>
  <c r="F1999" i="9"/>
  <c r="H1999" i="9" a="1"/>
  <c r="F1935" i="9"/>
  <c r="H1999" i="9" l="1"/>
  <c r="H1871" i="9"/>
  <c r="H1935" i="9"/>
  <c r="B1937" i="9"/>
  <c r="B1873" i="9"/>
  <c r="B2001" i="9"/>
  <c r="H1936" i="9" a="1"/>
  <c r="H2000" i="9" a="1"/>
  <c r="H1872" i="9" a="1"/>
  <c r="F1936" i="9"/>
  <c r="F2000" i="9"/>
  <c r="F1872" i="9"/>
  <c r="H2000" i="9" l="1"/>
  <c r="H1872" i="9"/>
  <c r="H1936" i="9"/>
  <c r="B1938" i="9"/>
  <c r="B1874" i="9"/>
  <c r="B2002" i="9"/>
  <c r="F1937" i="9"/>
  <c r="F1873" i="9"/>
  <c r="H1937" i="9" a="1"/>
  <c r="F2001" i="9"/>
  <c r="H2001" i="9" a="1"/>
  <c r="H1873" i="9" a="1"/>
  <c r="H2001" i="9" l="1"/>
  <c r="H1937" i="9"/>
  <c r="H1873" i="9"/>
  <c r="B2003" i="9"/>
  <c r="B1939" i="9"/>
  <c r="B1875" i="9"/>
  <c r="F1938" i="9"/>
  <c r="H1874" i="9" a="1"/>
  <c r="H2002" i="9" a="1"/>
  <c r="F2002" i="9"/>
  <c r="H1938" i="9" a="1"/>
  <c r="F1874" i="9"/>
  <c r="H1874" i="9" l="1"/>
  <c r="H1938" i="9"/>
  <c r="H2002" i="9"/>
  <c r="B1940" i="9"/>
  <c r="B1876" i="9"/>
  <c r="B2004" i="9"/>
  <c r="F2003" i="9"/>
  <c r="H1939" i="9" a="1"/>
  <c r="F1875" i="9"/>
  <c r="H1875" i="9" a="1"/>
  <c r="F1939" i="9"/>
  <c r="H2003" i="9" a="1"/>
  <c r="H1939" i="9" l="1"/>
  <c r="H2003" i="9"/>
  <c r="H1875" i="9"/>
  <c r="B1941" i="9"/>
  <c r="B1877" i="9"/>
  <c r="B2005" i="9"/>
  <c r="H1876" i="9" a="1"/>
  <c r="F1940" i="9"/>
  <c r="H1940" i="9" a="1"/>
  <c r="F1876" i="9"/>
  <c r="F2004" i="9"/>
  <c r="H2004" i="9" a="1"/>
  <c r="H2004" i="9" l="1"/>
  <c r="H1940" i="9"/>
  <c r="H1876" i="9"/>
  <c r="B2006" i="9"/>
  <c r="B1942" i="9"/>
  <c r="B1878" i="9"/>
  <c r="F2005" i="9"/>
  <c r="H1941" i="9" a="1"/>
  <c r="H2005" i="9" a="1"/>
  <c r="F1877" i="9"/>
  <c r="F1941" i="9"/>
  <c r="H1877" i="9" a="1"/>
  <c r="H1941" i="9" l="1"/>
  <c r="H2005" i="9"/>
  <c r="H1877" i="9"/>
  <c r="B2071" i="9"/>
  <c r="B1943" i="9"/>
  <c r="B1879" i="9"/>
  <c r="B2007" i="9"/>
  <c r="F2006" i="9"/>
  <c r="H1878" i="9" a="1"/>
  <c r="H2006" i="9" a="1"/>
  <c r="F1942" i="9"/>
  <c r="H1942" i="9" a="1"/>
  <c r="F1878" i="9"/>
  <c r="H1942" i="9" l="1"/>
  <c r="H2006" i="9"/>
  <c r="H1878" i="9"/>
  <c r="B1944" i="9"/>
  <c r="B1880" i="9"/>
  <c r="B2008" i="9"/>
  <c r="B2072" i="9"/>
  <c r="H1879" i="9" a="1"/>
  <c r="H2007" i="9" a="1"/>
  <c r="H1943" i="9" a="1"/>
  <c r="H2071" i="9" a="1"/>
  <c r="F2007" i="9"/>
  <c r="F1943" i="9"/>
  <c r="F2071" i="9"/>
  <c r="F1879" i="9"/>
  <c r="H2007" i="9" l="1"/>
  <c r="H2071" i="9"/>
  <c r="H1943" i="9"/>
  <c r="H1879" i="9"/>
  <c r="B2009" i="9"/>
  <c r="B1945" i="9"/>
  <c r="B1881" i="9"/>
  <c r="B2073" i="9"/>
  <c r="H1944" i="9" a="1"/>
  <c r="F2072" i="9"/>
  <c r="H2072" i="9" a="1"/>
  <c r="H1880" i="9" a="1"/>
  <c r="F1880" i="9"/>
  <c r="F2008" i="9"/>
  <c r="H2008" i="9" a="1"/>
  <c r="F1944" i="9"/>
  <c r="H1880" i="9" l="1"/>
  <c r="H2008" i="9"/>
  <c r="H2072" i="9"/>
  <c r="H1944" i="9"/>
  <c r="B1946" i="9"/>
  <c r="B1882" i="9"/>
  <c r="B2074" i="9"/>
  <c r="B2010" i="9"/>
  <c r="F1881" i="9"/>
  <c r="H1945" i="9" a="1"/>
  <c r="F2073" i="9"/>
  <c r="F2009" i="9"/>
  <c r="H1881" i="9" a="1"/>
  <c r="F1945" i="9"/>
  <c r="H2073" i="9" a="1"/>
  <c r="H2009" i="9" a="1"/>
  <c r="H2009" i="9" l="1"/>
  <c r="H2073" i="9"/>
  <c r="H1945" i="9"/>
  <c r="H1881" i="9"/>
  <c r="B1947" i="9"/>
  <c r="B1883" i="9"/>
  <c r="B2011" i="9"/>
  <c r="B2075" i="9"/>
  <c r="F2074" i="9"/>
  <c r="F2010" i="9"/>
  <c r="H1946" i="9" a="1"/>
  <c r="H2010" i="9" a="1"/>
  <c r="H2074" i="9" a="1"/>
  <c r="F1946" i="9"/>
  <c r="F1882" i="9"/>
  <c r="H1882" i="9" a="1"/>
  <c r="H1882" i="9" l="1"/>
  <c r="H2010" i="9"/>
  <c r="H2074" i="9"/>
  <c r="H1946" i="9"/>
  <c r="B2012" i="9"/>
  <c r="B2076" i="9"/>
  <c r="B1948" i="9"/>
  <c r="B1884" i="9"/>
  <c r="H1947" i="9" a="1"/>
  <c r="H1883" i="9" a="1"/>
  <c r="H2075" i="9" a="1"/>
  <c r="H2011" i="9" a="1"/>
  <c r="F2075" i="9"/>
  <c r="F1947" i="9"/>
  <c r="F2011" i="9"/>
  <c r="F1883" i="9"/>
  <c r="H2011" i="9" l="1"/>
  <c r="H1883" i="9"/>
  <c r="H2075" i="9"/>
  <c r="H1947" i="9"/>
  <c r="B2013" i="9"/>
  <c r="B2077" i="9"/>
  <c r="B1949" i="9"/>
  <c r="B1885" i="9"/>
  <c r="F2012" i="9"/>
  <c r="H1948" i="9" a="1"/>
  <c r="F1884" i="9"/>
  <c r="H1884" i="9" a="1"/>
  <c r="H2076" i="9" a="1"/>
  <c r="H2012" i="9" a="1"/>
  <c r="F2076" i="9"/>
  <c r="F1948" i="9"/>
  <c r="H1948" i="9" l="1"/>
  <c r="H1884" i="9"/>
  <c r="H2012" i="9"/>
  <c r="H2076" i="9"/>
  <c r="B1950" i="9"/>
  <c r="B1886" i="9"/>
  <c r="B2078" i="9"/>
  <c r="B2014" i="9"/>
  <c r="F2013" i="9"/>
  <c r="F1885" i="9"/>
  <c r="H1949" i="9" a="1"/>
  <c r="H1885" i="9" a="1"/>
  <c r="H2013" i="9" a="1"/>
  <c r="H2077" i="9" a="1"/>
  <c r="F2077" i="9"/>
  <c r="F1949" i="9"/>
  <c r="H1949" i="9" l="1"/>
  <c r="H2013" i="9"/>
  <c r="H2077" i="9"/>
  <c r="H1885" i="9"/>
  <c r="B2015" i="9"/>
  <c r="B2079" i="9"/>
  <c r="B1951" i="9"/>
  <c r="B1887" i="9"/>
  <c r="F2014" i="9"/>
  <c r="H1886" i="9" a="1"/>
  <c r="H1950" i="9" a="1"/>
  <c r="F1950" i="9"/>
  <c r="H2014" i="9" a="1"/>
  <c r="F2078" i="9"/>
  <c r="H2078" i="9" a="1"/>
  <c r="F1886" i="9"/>
  <c r="H2078" i="9" l="1"/>
  <c r="H1886" i="9"/>
  <c r="H2014" i="9"/>
  <c r="H1950" i="9"/>
  <c r="B2080" i="9"/>
  <c r="B1952" i="9"/>
  <c r="B1888" i="9"/>
  <c r="B2016" i="9"/>
  <c r="H2015" i="9" a="1"/>
  <c r="H2079" i="9" a="1"/>
  <c r="F1951" i="9"/>
  <c r="F2079" i="9"/>
  <c r="F1887" i="9"/>
  <c r="H1951" i="9" a="1"/>
  <c r="H1887" i="9" a="1"/>
  <c r="F2015" i="9"/>
  <c r="H1951" i="9" l="1"/>
  <c r="H2079" i="9"/>
  <c r="H1887" i="9"/>
  <c r="H2015" i="9"/>
  <c r="B2081" i="9"/>
  <c r="B1953" i="9"/>
  <c r="B2017" i="9"/>
  <c r="F1952" i="9"/>
  <c r="F2080" i="9"/>
  <c r="H2016" i="9" a="1"/>
  <c r="F1888" i="9"/>
  <c r="H1888" i="9" a="1"/>
  <c r="H2080" i="9" a="1"/>
  <c r="F2016" i="9"/>
  <c r="H1952" i="9" a="1"/>
  <c r="H1952" i="9" l="1"/>
  <c r="H1888" i="9"/>
  <c r="H2080" i="9"/>
  <c r="H2016" i="9"/>
  <c r="B2082" i="9"/>
  <c r="B2018" i="9"/>
  <c r="B1954" i="9"/>
  <c r="F1953" i="9"/>
  <c r="F2017" i="9"/>
  <c r="F2081" i="9"/>
  <c r="H2017" i="9" a="1"/>
  <c r="H1953" i="9" a="1"/>
  <c r="H2081" i="9" a="1"/>
  <c r="H2081" i="9" l="1"/>
  <c r="H1953" i="9"/>
  <c r="H2017" i="9"/>
  <c r="B2019" i="9"/>
  <c r="B1955" i="9"/>
  <c r="B2083" i="9"/>
  <c r="H1954" i="9" a="1"/>
  <c r="H2018" i="9" a="1"/>
  <c r="F1954" i="9"/>
  <c r="F2082" i="9"/>
  <c r="H2082" i="9" a="1"/>
  <c r="F2018" i="9"/>
  <c r="H2082" i="9" l="1"/>
  <c r="H1954" i="9"/>
  <c r="H2018" i="9"/>
  <c r="B2084" i="9"/>
  <c r="B2020" i="9"/>
  <c r="B1956" i="9"/>
  <c r="H2019" i="9" a="1"/>
  <c r="H1955" i="9" a="1"/>
  <c r="F2083" i="9"/>
  <c r="F1955" i="9"/>
  <c r="H2083" i="9" a="1"/>
  <c r="F2019" i="9"/>
  <c r="H2083" i="9" l="1"/>
  <c r="H2019" i="9"/>
  <c r="H1955" i="9"/>
  <c r="B2021" i="9"/>
  <c r="B1957" i="9"/>
  <c r="B2085" i="9"/>
  <c r="F2084" i="9"/>
  <c r="H1956" i="9" a="1"/>
  <c r="F1956" i="9"/>
  <c r="H2020" i="9" a="1"/>
  <c r="F2020" i="9"/>
  <c r="H2084" i="9" a="1"/>
  <c r="H2020" i="9" l="1"/>
  <c r="H2084" i="9"/>
  <c r="H1956" i="9"/>
  <c r="B2022" i="9"/>
  <c r="B1958" i="9"/>
  <c r="B2086" i="9"/>
  <c r="H2021" i="9" a="1"/>
  <c r="F2021" i="9"/>
  <c r="H1957" i="9" a="1"/>
  <c r="H2085" i="9" a="1"/>
  <c r="F2085" i="9"/>
  <c r="F1957" i="9"/>
  <c r="H1957" i="9" l="1"/>
  <c r="H2021" i="9"/>
  <c r="H2085" i="9"/>
  <c r="B2087" i="9"/>
  <c r="B2023" i="9"/>
  <c r="B1959" i="9"/>
  <c r="H2022" i="9" a="1"/>
  <c r="F1958" i="9"/>
  <c r="H1958" i="9" a="1"/>
  <c r="F2086" i="9"/>
  <c r="H2086" i="9" a="1"/>
  <c r="F2022" i="9"/>
  <c r="H2086" i="9" l="1"/>
  <c r="H1958" i="9"/>
  <c r="H2022" i="9"/>
  <c r="B2024" i="9"/>
  <c r="B1960" i="9"/>
  <c r="B2088" i="9"/>
  <c r="H1959" i="9" a="1"/>
  <c r="H2087" i="9" a="1"/>
  <c r="F1959" i="9"/>
  <c r="F2087" i="9"/>
  <c r="H2023" i="9" a="1"/>
  <c r="F2023" i="9"/>
  <c r="H2023" i="9" l="1"/>
  <c r="H1959" i="9"/>
  <c r="H2087" i="9"/>
  <c r="B2089" i="9"/>
  <c r="B2025" i="9"/>
  <c r="B1961" i="9"/>
  <c r="F2088" i="9"/>
  <c r="H2088" i="9" a="1"/>
  <c r="H1960" i="9" a="1"/>
  <c r="H2024" i="9" a="1"/>
  <c r="F1960" i="9"/>
  <c r="F2024" i="9"/>
  <c r="H2024" i="9" l="1"/>
  <c r="H2088" i="9"/>
  <c r="H1960" i="9"/>
  <c r="B2026" i="9"/>
  <c r="B1962" i="9"/>
  <c r="B2090" i="9"/>
  <c r="F2025" i="9"/>
  <c r="H2025" i="9" a="1"/>
  <c r="F1961" i="9"/>
  <c r="F2089" i="9"/>
  <c r="H2089" i="9" a="1"/>
  <c r="H1961" i="9" a="1"/>
  <c r="H2089" i="9" l="1"/>
  <c r="H2025" i="9"/>
  <c r="H1961" i="9"/>
  <c r="B2027" i="9"/>
  <c r="B1963" i="9"/>
  <c r="B2091" i="9"/>
  <c r="F2026" i="9"/>
  <c r="H2026" i="9" a="1"/>
  <c r="F1962" i="9"/>
  <c r="H1962" i="9" a="1"/>
  <c r="F2090" i="9"/>
  <c r="H2090" i="9" a="1"/>
  <c r="H1962" i="9" l="1"/>
  <c r="H2026" i="9"/>
  <c r="H2090" i="9"/>
  <c r="B2092" i="9"/>
  <c r="B2028" i="9"/>
  <c r="B1964" i="9"/>
  <c r="F2027" i="9"/>
  <c r="H2091" i="9" a="1"/>
  <c r="H1963" i="9" a="1"/>
  <c r="H2027" i="9" a="1"/>
  <c r="F1963" i="9"/>
  <c r="F2091" i="9"/>
  <c r="H2091" i="9" l="1"/>
  <c r="H2027" i="9"/>
  <c r="H1963" i="9"/>
  <c r="B2029" i="9"/>
  <c r="B1965" i="9"/>
  <c r="B2093" i="9"/>
  <c r="F2092" i="9"/>
  <c r="F1964" i="9"/>
  <c r="F2028" i="9"/>
  <c r="H2092" i="9" a="1"/>
  <c r="H2028" i="9" a="1"/>
  <c r="H1964" i="9" a="1"/>
  <c r="H2028" i="9" l="1"/>
  <c r="H2092" i="9"/>
  <c r="H1964" i="9"/>
  <c r="B1966" i="9"/>
  <c r="B2030" i="9"/>
  <c r="B2094" i="9"/>
  <c r="H2029" i="9" a="1"/>
  <c r="F2029" i="9"/>
  <c r="H1965" i="9" a="1"/>
  <c r="H2093" i="9" a="1"/>
  <c r="F2093" i="9"/>
  <c r="F1965" i="9"/>
  <c r="H1965" i="9" l="1"/>
  <c r="H2029" i="9"/>
  <c r="H2093" i="9"/>
  <c r="B2031" i="9"/>
  <c r="B1967" i="9"/>
  <c r="B2095" i="9"/>
  <c r="F2030" i="9"/>
  <c r="H2030" i="9" a="1"/>
  <c r="F1966" i="9"/>
  <c r="H1966" i="9" a="1"/>
  <c r="F2094" i="9"/>
  <c r="H2094" i="9" a="1"/>
  <c r="H2030" i="9" l="1"/>
  <c r="H2094" i="9"/>
  <c r="H1966" i="9"/>
  <c r="B2032" i="9"/>
  <c r="B1968" i="9"/>
  <c r="B2096" i="9"/>
  <c r="F2095" i="9"/>
  <c r="H2031" i="9" a="1"/>
  <c r="F1967" i="9"/>
  <c r="F2031" i="9"/>
  <c r="H1967" i="9" a="1"/>
  <c r="H2095" i="9" a="1"/>
  <c r="H2095" i="9" l="1"/>
  <c r="H1967" i="9"/>
  <c r="H2031" i="9"/>
  <c r="B2097" i="9"/>
  <c r="B2033" i="9"/>
  <c r="B1969" i="9"/>
  <c r="H1968" i="9" a="1"/>
  <c r="F1968" i="9"/>
  <c r="F2096" i="9"/>
  <c r="H2096" i="9" a="1"/>
  <c r="H2032" i="9" a="1"/>
  <c r="F2032" i="9"/>
  <c r="H2096" i="9" l="1"/>
  <c r="H2032" i="9"/>
  <c r="H1968" i="9"/>
  <c r="B2034" i="9"/>
  <c r="B1970" i="9"/>
  <c r="B2098" i="9"/>
  <c r="B2162" i="9"/>
  <c r="H1969" i="9" a="1"/>
  <c r="H2097" i="9" a="1"/>
  <c r="H2033" i="9" a="1"/>
  <c r="F2033" i="9"/>
  <c r="F1969" i="9"/>
  <c r="F2097" i="9"/>
  <c r="H2097" i="9" l="1"/>
  <c r="H2033" i="9"/>
  <c r="H1969" i="9"/>
  <c r="B2163" i="9"/>
  <c r="B2099" i="9"/>
  <c r="B1971" i="9"/>
  <c r="B2035" i="9"/>
  <c r="H1970" i="9" a="1"/>
  <c r="F1970" i="9"/>
  <c r="F2162" i="9"/>
  <c r="F2034" i="9"/>
  <c r="H2098" i="9" a="1"/>
  <c r="H2034" i="9" a="1"/>
  <c r="H2162" i="9" a="1"/>
  <c r="F2098" i="9"/>
  <c r="H2162" i="9" l="1"/>
  <c r="H2098" i="9"/>
  <c r="H1970" i="9"/>
  <c r="H2034" i="9"/>
  <c r="B2164" i="9"/>
  <c r="B2100" i="9"/>
  <c r="B2036" i="9"/>
  <c r="B1972" i="9"/>
  <c r="H2163" i="9" a="1"/>
  <c r="H2099" i="9" a="1"/>
  <c r="F2099" i="9"/>
  <c r="F2035" i="9"/>
  <c r="F2163" i="9"/>
  <c r="H1971" i="9" a="1"/>
  <c r="H2035" i="9" a="1"/>
  <c r="F1971" i="9"/>
  <c r="H2035" i="9" l="1"/>
  <c r="H2099" i="9"/>
  <c r="H1971" i="9"/>
  <c r="H2163" i="9"/>
  <c r="B2037" i="9"/>
  <c r="B1973" i="9"/>
  <c r="B2101" i="9"/>
  <c r="B2165" i="9"/>
  <c r="F2164" i="9"/>
  <c r="F1972" i="9"/>
  <c r="H2100" i="9" a="1"/>
  <c r="H2036" i="9" a="1"/>
  <c r="F2036" i="9"/>
  <c r="H2164" i="9" a="1"/>
  <c r="F2100" i="9"/>
  <c r="H1972" i="9" a="1"/>
  <c r="H1972" i="9" l="1"/>
  <c r="H2164" i="9"/>
  <c r="H2036" i="9"/>
  <c r="H2100" i="9"/>
  <c r="B2102" i="9"/>
  <c r="B1974" i="9"/>
  <c r="B2038" i="9"/>
  <c r="B2166" i="9"/>
  <c r="H2037" i="9" a="1"/>
  <c r="F2165" i="9"/>
  <c r="H2101" i="9" a="1"/>
  <c r="H2165" i="9" a="1"/>
  <c r="F1973" i="9"/>
  <c r="H1973" i="9" a="1"/>
  <c r="F2101" i="9"/>
  <c r="F2037" i="9"/>
  <c r="H1973" i="9" l="1"/>
  <c r="H2165" i="9"/>
  <c r="H2101" i="9"/>
  <c r="H2037" i="9"/>
  <c r="B2103" i="9"/>
  <c r="B2039" i="9"/>
  <c r="B1975" i="9"/>
  <c r="B2167" i="9"/>
  <c r="F2166" i="9"/>
  <c r="H1974" i="9" a="1"/>
  <c r="F2102" i="9"/>
  <c r="H2166" i="9" a="1"/>
  <c r="F1974" i="9"/>
  <c r="H2102" i="9" a="1"/>
  <c r="H2038" i="9" a="1"/>
  <c r="F2038" i="9"/>
  <c r="H2102" i="9" l="1"/>
  <c r="H2038" i="9"/>
  <c r="H1974" i="9"/>
  <c r="H2166" i="9"/>
  <c r="B2104" i="9"/>
  <c r="B2168" i="9"/>
  <c r="B1976" i="9"/>
  <c r="B2040" i="9"/>
  <c r="H2167" i="9" a="1"/>
  <c r="F2039" i="9"/>
  <c r="H1975" i="9" a="1"/>
  <c r="H2039" i="9" a="1"/>
  <c r="H2103" i="9" a="1"/>
  <c r="F2167" i="9"/>
  <c r="F2103" i="9"/>
  <c r="F1975" i="9"/>
  <c r="H2039" i="9" l="1"/>
  <c r="H2103" i="9"/>
  <c r="H1975" i="9"/>
  <c r="H2167" i="9"/>
  <c r="B2041" i="9"/>
  <c r="B1977" i="9"/>
  <c r="B2105" i="9"/>
  <c r="B2169" i="9"/>
  <c r="F2168" i="9"/>
  <c r="F2104" i="9"/>
  <c r="H2040" i="9" a="1"/>
  <c r="H1976" i="9" a="1"/>
  <c r="F2040" i="9"/>
  <c r="H2168" i="9" a="1"/>
  <c r="F1976" i="9"/>
  <c r="H2104" i="9" a="1"/>
  <c r="H2040" i="9" l="1"/>
  <c r="H2104" i="9"/>
  <c r="H2168" i="9"/>
  <c r="H1976" i="9"/>
  <c r="B2170" i="9"/>
  <c r="B2042" i="9"/>
  <c r="B1978" i="9"/>
  <c r="B2106" i="9"/>
  <c r="H2105" i="9" a="1"/>
  <c r="H2169" i="9" a="1"/>
  <c r="H1977" i="9" a="1"/>
  <c r="H2041" i="9" a="1"/>
  <c r="F1977" i="9"/>
  <c r="F2105" i="9"/>
  <c r="F2169" i="9"/>
  <c r="F2041" i="9"/>
  <c r="H2169" i="9" l="1"/>
  <c r="H2041" i="9"/>
  <c r="H1977" i="9"/>
  <c r="H2105" i="9"/>
  <c r="B2171" i="9"/>
  <c r="B1979" i="9"/>
  <c r="B2043" i="9"/>
  <c r="B2107" i="9"/>
  <c r="F2106" i="9"/>
  <c r="H2106" i="9" a="1"/>
  <c r="F2170" i="9"/>
  <c r="H1978" i="9" a="1"/>
  <c r="F2042" i="9"/>
  <c r="H2042" i="9" a="1"/>
  <c r="H2170" i="9" a="1"/>
  <c r="F1978" i="9"/>
  <c r="H2042" i="9" l="1"/>
  <c r="H2170" i="9"/>
  <c r="H2106" i="9"/>
  <c r="H1978" i="9"/>
  <c r="B2172" i="9"/>
  <c r="B2108" i="9"/>
  <c r="B2044" i="9"/>
  <c r="F1979" i="9"/>
  <c r="H1979" i="9" a="1"/>
  <c r="H2043" i="9" a="1"/>
  <c r="H2107" i="9" a="1"/>
  <c r="F2043" i="9"/>
  <c r="F2171" i="9"/>
  <c r="F2107" i="9"/>
  <c r="H2171" i="9" a="1"/>
  <c r="H1979" i="9" l="1"/>
  <c r="H2107" i="9"/>
  <c r="H2043" i="9"/>
  <c r="H2171" i="9"/>
  <c r="B2109" i="9"/>
  <c r="B2045" i="9"/>
  <c r="B2173" i="9"/>
  <c r="H2044" i="9" a="1"/>
  <c r="H2172" i="9" a="1"/>
  <c r="F2108" i="9"/>
  <c r="H2108" i="9" a="1"/>
  <c r="F2044" i="9"/>
  <c r="F2172" i="9"/>
  <c r="H2108" i="9" l="1"/>
  <c r="H2172" i="9"/>
  <c r="H2044" i="9"/>
  <c r="B2110" i="9"/>
  <c r="B2046" i="9"/>
  <c r="B2174" i="9"/>
  <c r="F2173" i="9"/>
  <c r="F2109" i="9"/>
  <c r="H2173" i="9" a="1"/>
  <c r="H2109" i="9" a="1"/>
  <c r="F2045" i="9"/>
  <c r="H2045" i="9" a="1"/>
  <c r="H2109" i="9" l="1"/>
  <c r="H2173" i="9"/>
  <c r="H2045" i="9"/>
  <c r="B2111" i="9"/>
  <c r="B2047" i="9"/>
  <c r="B2175" i="9"/>
  <c r="H2110" i="9" a="1"/>
  <c r="F2046" i="9"/>
  <c r="H2174" i="9" a="1"/>
  <c r="F2174" i="9"/>
  <c r="H2046" i="9" a="1"/>
  <c r="F2110" i="9"/>
  <c r="H2046" i="9" l="1"/>
  <c r="H2110" i="9"/>
  <c r="H2174" i="9"/>
  <c r="B2112" i="9"/>
  <c r="B2048" i="9"/>
  <c r="B2176" i="9"/>
  <c r="F2175" i="9"/>
  <c r="H2047" i="9" a="1"/>
  <c r="F2111" i="9"/>
  <c r="F2047" i="9"/>
  <c r="H2111" i="9" a="1"/>
  <c r="H2175" i="9" a="1"/>
  <c r="H2111" i="9" l="1"/>
  <c r="H2175" i="9"/>
  <c r="H2047" i="9"/>
  <c r="B2177" i="9"/>
  <c r="B2113" i="9"/>
  <c r="B2049" i="9"/>
  <c r="F2176" i="9"/>
  <c r="H2176" i="9" a="1"/>
  <c r="F2048" i="9"/>
  <c r="H2048" i="9" a="1"/>
  <c r="F2112" i="9"/>
  <c r="H2112" i="9" a="1"/>
  <c r="H2176" i="9" l="1"/>
  <c r="H2112" i="9"/>
  <c r="H2048" i="9"/>
  <c r="B2178" i="9"/>
  <c r="B2114" i="9"/>
  <c r="B2050" i="9"/>
  <c r="F2113" i="9"/>
  <c r="H2177" i="9" a="1"/>
  <c r="H2049" i="9" a="1"/>
  <c r="H2113" i="9" a="1"/>
  <c r="F2049" i="9"/>
  <c r="F2177" i="9"/>
  <c r="H2177" i="9" l="1"/>
  <c r="H2113" i="9"/>
  <c r="H2049" i="9"/>
  <c r="B2115" i="9"/>
  <c r="B2051" i="9"/>
  <c r="B2179" i="9"/>
  <c r="F2178" i="9"/>
  <c r="H2114" i="9" a="1"/>
  <c r="F2114" i="9"/>
  <c r="H2050" i="9" a="1"/>
  <c r="F2050" i="9"/>
  <c r="H2178" i="9" a="1"/>
  <c r="H2114" i="9" l="1"/>
  <c r="H2178" i="9"/>
  <c r="H2050" i="9"/>
  <c r="B2180" i="9"/>
  <c r="B2116" i="9"/>
  <c r="B2052" i="9"/>
  <c r="H2051" i="9" a="1"/>
  <c r="F2115" i="9"/>
  <c r="F2179" i="9"/>
  <c r="F2051" i="9"/>
  <c r="H2115" i="9" a="1"/>
  <c r="H2179" i="9" a="1"/>
  <c r="H2179" i="9" l="1"/>
  <c r="H2115" i="9"/>
  <c r="H2051" i="9"/>
  <c r="B2181" i="9"/>
  <c r="B2117" i="9"/>
  <c r="B2053" i="9"/>
  <c r="H2052" i="9" a="1"/>
  <c r="H2180" i="9" a="1"/>
  <c r="F2180" i="9"/>
  <c r="F2116" i="9"/>
  <c r="H2116" i="9" a="1"/>
  <c r="F2052" i="9"/>
  <c r="H2116" i="9" l="1"/>
  <c r="H2052" i="9"/>
  <c r="H2180" i="9"/>
  <c r="B2118" i="9"/>
  <c r="B2054" i="9"/>
  <c r="B2182" i="9"/>
  <c r="F2117" i="9"/>
  <c r="H2181" i="9" a="1"/>
  <c r="F2181" i="9"/>
  <c r="H2053" i="9" a="1"/>
  <c r="F2053" i="9"/>
  <c r="H2117" i="9" a="1"/>
  <c r="H2053" i="9" l="1"/>
  <c r="H2117" i="9"/>
  <c r="H2181" i="9"/>
  <c r="B2183" i="9"/>
  <c r="B2119" i="9"/>
  <c r="B2055" i="9"/>
  <c r="F2118" i="9"/>
  <c r="F2182" i="9"/>
  <c r="H2182" i="9" a="1"/>
  <c r="H2118" i="9" a="1"/>
  <c r="H2054" i="9" a="1"/>
  <c r="F2054" i="9"/>
  <c r="H2054" i="9" l="1"/>
  <c r="H2182" i="9"/>
  <c r="H2118" i="9"/>
  <c r="B2120" i="9"/>
  <c r="B2056" i="9"/>
  <c r="B2184" i="9"/>
  <c r="H2183" i="9" a="1"/>
  <c r="F2119" i="9"/>
  <c r="F2183" i="9"/>
  <c r="H2055" i="9" a="1"/>
  <c r="H2119" i="9" a="1"/>
  <c r="F2055" i="9"/>
  <c r="H2119" i="9" l="1"/>
  <c r="H2183" i="9"/>
  <c r="H2055" i="9"/>
  <c r="B2185" i="9"/>
  <c r="B2121" i="9"/>
  <c r="B2057" i="9"/>
  <c r="F2120" i="9"/>
  <c r="H2120" i="9" a="1"/>
  <c r="H2184" i="9" a="1"/>
  <c r="F2056" i="9"/>
  <c r="H2056" i="9" a="1"/>
  <c r="F2184" i="9"/>
  <c r="H2120" i="9" l="1"/>
  <c r="H2056" i="9"/>
  <c r="H2184" i="9"/>
  <c r="B2122" i="9"/>
  <c r="B2058" i="9"/>
  <c r="B2186" i="9"/>
  <c r="F2121" i="9"/>
  <c r="H2121" i="9" a="1"/>
  <c r="F2057" i="9"/>
  <c r="H2057" i="9" a="1"/>
  <c r="F2185" i="9"/>
  <c r="H2185" i="9" a="1"/>
  <c r="H2121" i="9" l="1"/>
  <c r="H2185" i="9"/>
  <c r="H2057" i="9"/>
  <c r="B2059" i="9"/>
  <c r="B2123" i="9"/>
  <c r="B2187" i="9"/>
  <c r="F2186" i="9"/>
  <c r="H2058" i="9" a="1"/>
  <c r="F2058" i="9"/>
  <c r="H2186" i="9" a="1"/>
  <c r="H2122" i="9" a="1"/>
  <c r="F2122" i="9"/>
  <c r="H2058" i="9" l="1"/>
  <c r="H2122" i="9"/>
  <c r="H2186" i="9"/>
  <c r="B2124" i="9"/>
  <c r="B2060" i="9"/>
  <c r="B2188" i="9"/>
  <c r="F2187" i="9"/>
  <c r="F2059" i="9"/>
  <c r="F2123" i="9"/>
  <c r="H2059" i="9" a="1"/>
  <c r="H2123" i="9" a="1"/>
  <c r="H2187" i="9" a="1"/>
  <c r="H2123" i="9" l="1"/>
  <c r="H2187" i="9"/>
  <c r="H2059" i="9"/>
  <c r="B2125" i="9"/>
  <c r="B2061" i="9"/>
  <c r="B2189" i="9"/>
  <c r="B2253" i="9"/>
  <c r="H2060" i="9" a="1"/>
  <c r="H2188" i="9" a="1"/>
  <c r="H2124" i="9" a="1"/>
  <c r="F2124" i="9"/>
  <c r="F2060" i="9"/>
  <c r="F2188" i="9"/>
  <c r="H2188" i="9" l="1"/>
  <c r="H2124" i="9"/>
  <c r="H2060" i="9"/>
  <c r="B2254" i="9"/>
  <c r="B2190" i="9"/>
  <c r="B2126" i="9"/>
  <c r="B2062" i="9"/>
  <c r="F2061" i="9"/>
  <c r="H2189" i="9" a="1"/>
  <c r="F2253" i="9"/>
  <c r="F2189" i="9"/>
  <c r="H2253" i="9" a="1"/>
  <c r="H2061" i="9" a="1"/>
  <c r="F2125" i="9"/>
  <c r="H2125" i="9" a="1"/>
  <c r="H2061" i="9" l="1"/>
  <c r="H2189" i="9"/>
  <c r="H2253" i="9"/>
  <c r="H2125" i="9"/>
  <c r="B2255" i="9"/>
  <c r="B2127" i="9"/>
  <c r="B2063" i="9"/>
  <c r="B2191" i="9"/>
  <c r="H2190" i="9" a="1"/>
  <c r="H2062" i="9" a="1"/>
  <c r="F2190" i="9"/>
  <c r="H2126" i="9" a="1"/>
  <c r="H2254" i="9" a="1"/>
  <c r="F2062" i="9"/>
  <c r="F2126" i="9"/>
  <c r="F2254" i="9"/>
  <c r="H2254" i="9" l="1"/>
  <c r="H2062" i="9"/>
  <c r="H2126" i="9"/>
  <c r="H2190" i="9"/>
  <c r="B2128" i="9"/>
  <c r="B2064" i="9"/>
  <c r="B2192" i="9"/>
  <c r="B2256" i="9"/>
  <c r="F2255" i="9"/>
  <c r="F2063" i="9"/>
  <c r="H2063" i="9" a="1"/>
  <c r="H2191" i="9" a="1"/>
  <c r="F2127" i="9"/>
  <c r="H2255" i="9" a="1"/>
  <c r="F2191" i="9"/>
  <c r="H2127" i="9" a="1"/>
  <c r="H2063" i="9" l="1"/>
  <c r="H2127" i="9"/>
  <c r="H2255" i="9"/>
  <c r="H2191" i="9"/>
  <c r="B2257" i="9"/>
  <c r="B2129" i="9"/>
  <c r="B2065" i="9"/>
  <c r="B2193" i="9"/>
  <c r="H2256" i="9" a="1"/>
  <c r="F2192" i="9"/>
  <c r="H2192" i="9" a="1"/>
  <c r="F2128" i="9"/>
  <c r="F2064" i="9"/>
  <c r="F2256" i="9"/>
  <c r="H2128" i="9" a="1"/>
  <c r="H2064" i="9" a="1"/>
  <c r="H2064" i="9" l="1"/>
  <c r="H2128" i="9"/>
  <c r="H2192" i="9"/>
  <c r="H2256" i="9"/>
  <c r="B2130" i="9"/>
  <c r="B2066" i="9"/>
  <c r="B2258" i="9"/>
  <c r="B2194" i="9"/>
  <c r="F2193" i="9"/>
  <c r="F2129" i="9"/>
  <c r="H2129" i="9" a="1"/>
  <c r="F2065" i="9"/>
  <c r="F2257" i="9"/>
  <c r="H2193" i="9" a="1"/>
  <c r="H2065" i="9" a="1"/>
  <c r="H2257" i="9" a="1"/>
  <c r="H2065" i="9" l="1"/>
  <c r="H2257" i="9"/>
  <c r="H2193" i="9"/>
  <c r="H2129" i="9"/>
  <c r="B2131" i="9"/>
  <c r="B2067" i="9"/>
  <c r="B2259" i="9"/>
  <c r="B2195" i="9"/>
  <c r="F2258" i="9"/>
  <c r="F2194" i="9"/>
  <c r="F2130" i="9"/>
  <c r="F2066" i="9"/>
  <c r="H2258" i="9" a="1"/>
  <c r="H2194" i="9" a="1"/>
  <c r="H2130" i="9" a="1"/>
  <c r="H2066" i="9" a="1"/>
  <c r="H2066" i="9" l="1"/>
  <c r="H2130" i="9"/>
  <c r="H2194" i="9"/>
  <c r="H2258" i="9"/>
  <c r="B2132" i="9"/>
  <c r="B2068" i="9"/>
  <c r="B2260" i="9"/>
  <c r="B2196" i="9"/>
  <c r="F2067" i="9"/>
  <c r="F2131" i="9"/>
  <c r="H2195" i="9" a="1"/>
  <c r="F2259" i="9"/>
  <c r="F2195" i="9"/>
  <c r="H2067" i="9" a="1"/>
  <c r="H2259" i="9" a="1"/>
  <c r="H2131" i="9" a="1"/>
  <c r="H2195" i="9" l="1"/>
  <c r="H2131" i="9"/>
  <c r="H2259" i="9"/>
  <c r="H2067" i="9"/>
  <c r="B2133" i="9"/>
  <c r="B2069" i="9"/>
  <c r="B2261" i="9"/>
  <c r="B2197" i="9"/>
  <c r="F2260" i="9"/>
  <c r="H2196" i="9" a="1"/>
  <c r="F2196" i="9"/>
  <c r="F2068" i="9"/>
  <c r="H2068" i="9" a="1"/>
  <c r="H2260" i="9" a="1"/>
  <c r="F2132" i="9"/>
  <c r="H2132" i="9" a="1"/>
  <c r="H2132" i="9" l="1"/>
  <c r="H2260" i="9"/>
  <c r="H2196" i="9"/>
  <c r="H2068" i="9"/>
  <c r="B2262" i="9"/>
  <c r="B2134" i="9"/>
  <c r="B2070" i="9"/>
  <c r="B2198" i="9"/>
  <c r="F2133" i="9"/>
  <c r="H2069" i="9" a="1"/>
  <c r="F2069" i="9"/>
  <c r="F2261" i="9"/>
  <c r="F2197" i="9"/>
  <c r="H2261" i="9" a="1"/>
  <c r="H2133" i="9" a="1"/>
  <c r="H2197" i="9" a="1"/>
  <c r="H2197" i="9" l="1"/>
  <c r="H2133" i="9"/>
  <c r="H2069" i="9"/>
  <c r="H2261" i="9"/>
  <c r="B2199" i="9"/>
  <c r="B2263" i="9"/>
  <c r="B2135" i="9"/>
  <c r="H2070" i="9" a="1"/>
  <c r="H2198" i="9" a="1"/>
  <c r="F2134" i="9"/>
  <c r="F2070" i="9"/>
  <c r="F2198" i="9"/>
  <c r="H2134" i="9" a="1"/>
  <c r="F2262" i="9"/>
  <c r="H2262" i="9" a="1"/>
  <c r="H2134" i="9" l="1"/>
  <c r="H2198" i="9"/>
  <c r="H2070" i="9"/>
  <c r="H2262" i="9"/>
  <c r="B2200" i="9"/>
  <c r="B2136" i="9"/>
  <c r="B2264" i="9"/>
  <c r="F2199" i="9"/>
  <c r="F2135" i="9"/>
  <c r="H2199" i="9" a="1"/>
  <c r="H2263" i="9" a="1"/>
  <c r="H2135" i="9" a="1"/>
  <c r="F2263" i="9"/>
  <c r="H2135" i="9" l="1"/>
  <c r="H2263" i="9"/>
  <c r="H2199" i="9"/>
  <c r="B2201" i="9"/>
  <c r="B2137" i="9"/>
  <c r="B2265" i="9"/>
  <c r="F2264" i="9"/>
  <c r="F2136" i="9"/>
  <c r="H2136" i="9" a="1"/>
  <c r="F2200" i="9"/>
  <c r="H2264" i="9" a="1"/>
  <c r="H2200" i="9" a="1"/>
  <c r="H2264" i="9" l="1"/>
  <c r="H2136" i="9"/>
  <c r="H2200" i="9"/>
  <c r="B2266" i="9"/>
  <c r="B2202" i="9"/>
  <c r="B2138" i="9"/>
  <c r="F2265" i="9"/>
  <c r="H2265" i="9" a="1"/>
  <c r="H2137" i="9" a="1"/>
  <c r="F2201" i="9"/>
  <c r="H2201" i="9" a="1"/>
  <c r="F2137" i="9"/>
  <c r="H2265" i="9" l="1"/>
  <c r="H2201" i="9"/>
  <c r="H2137" i="9"/>
  <c r="B2203" i="9"/>
  <c r="B2139" i="9"/>
  <c r="B2267" i="9"/>
  <c r="F2266" i="9"/>
  <c r="H2202" i="9" a="1"/>
  <c r="F2202" i="9"/>
  <c r="H2266" i="9" a="1"/>
  <c r="F2138" i="9"/>
  <c r="H2138" i="9" a="1"/>
  <c r="H2202" i="9" l="1"/>
  <c r="H2266" i="9"/>
  <c r="H2138" i="9"/>
  <c r="B2268" i="9"/>
  <c r="B2204" i="9"/>
  <c r="B2140" i="9"/>
  <c r="H2139" i="9" a="1"/>
  <c r="F2139" i="9"/>
  <c r="F2267" i="9"/>
  <c r="F2203" i="9"/>
  <c r="H2203" i="9" a="1"/>
  <c r="H2267" i="9" a="1"/>
  <c r="H2203" i="9" l="1"/>
  <c r="H2139" i="9"/>
  <c r="H2267" i="9"/>
  <c r="B2141" i="9"/>
  <c r="B2205" i="9"/>
  <c r="B2269" i="9"/>
  <c r="H2204" i="9" a="1"/>
  <c r="F2140" i="9"/>
  <c r="F2204" i="9"/>
  <c r="H2268" i="9" a="1"/>
  <c r="F2268" i="9"/>
  <c r="H2140" i="9" a="1"/>
  <c r="H2140" i="9" l="1"/>
  <c r="H2204" i="9"/>
  <c r="H2268" i="9"/>
  <c r="B2270" i="9"/>
  <c r="B2142" i="9"/>
  <c r="B2206" i="9"/>
  <c r="H2141" i="9" a="1"/>
  <c r="H2205" i="9" a="1"/>
  <c r="H2269" i="9" a="1"/>
  <c r="F2205" i="9"/>
  <c r="F2269" i="9"/>
  <c r="F2141" i="9"/>
  <c r="H2205" i="9" l="1"/>
  <c r="H2141" i="9"/>
  <c r="H2269" i="9"/>
  <c r="B2207" i="9"/>
  <c r="B2143" i="9"/>
  <c r="B2271" i="9"/>
  <c r="H2206" i="9" a="1"/>
  <c r="F2142" i="9"/>
  <c r="F2206" i="9"/>
  <c r="H2270" i="9" a="1"/>
  <c r="F2270" i="9"/>
  <c r="H2142" i="9" a="1"/>
  <c r="H2142" i="9" l="1"/>
  <c r="H2206" i="9"/>
  <c r="H2270" i="9"/>
  <c r="B2208" i="9"/>
  <c r="B2144" i="9"/>
  <c r="B2272" i="9"/>
  <c r="H2207" i="9" a="1"/>
  <c r="F2143" i="9"/>
  <c r="H2143" i="9" a="1"/>
  <c r="F2207" i="9"/>
  <c r="F2271" i="9"/>
  <c r="H2271" i="9" a="1"/>
  <c r="H2271" i="9" l="1"/>
  <c r="H2143" i="9"/>
  <c r="H2207" i="9"/>
  <c r="B2209" i="9"/>
  <c r="B2145" i="9"/>
  <c r="B2273" i="9"/>
  <c r="F2272" i="9"/>
  <c r="F2144" i="9"/>
  <c r="F2208" i="9"/>
  <c r="H2144" i="9" a="1"/>
  <c r="H2208" i="9" a="1"/>
  <c r="H2272" i="9" a="1"/>
  <c r="H2208" i="9" l="1"/>
  <c r="H2272" i="9"/>
  <c r="H2144" i="9"/>
  <c r="B2274" i="9"/>
  <c r="B2210" i="9"/>
  <c r="B2146" i="9"/>
  <c r="H2273" i="9" a="1"/>
  <c r="H2145" i="9" a="1"/>
  <c r="F2273" i="9"/>
  <c r="F2145" i="9"/>
  <c r="H2209" i="9" a="1"/>
  <c r="F2209" i="9"/>
  <c r="H2209" i="9" l="1"/>
  <c r="H2273" i="9"/>
  <c r="H2145" i="9"/>
  <c r="B2211" i="9"/>
  <c r="B2147" i="9"/>
  <c r="B2275" i="9"/>
  <c r="F2210" i="9"/>
  <c r="H2146" i="9" a="1"/>
  <c r="H2274" i="9" a="1"/>
  <c r="F2146" i="9"/>
  <c r="H2210" i="9" a="1"/>
  <c r="F2274" i="9"/>
  <c r="H2210" i="9" l="1"/>
  <c r="H2146" i="9"/>
  <c r="H2274" i="9"/>
  <c r="B2276" i="9"/>
  <c r="B2212" i="9"/>
  <c r="B2148" i="9"/>
  <c r="H2275" i="9" a="1"/>
  <c r="F2147" i="9"/>
  <c r="H2147" i="9" a="1"/>
  <c r="F2211" i="9"/>
  <c r="H2211" i="9" a="1"/>
  <c r="F2275" i="9"/>
  <c r="H2211" i="9" l="1"/>
  <c r="H2147" i="9"/>
  <c r="H2275" i="9"/>
  <c r="B2213" i="9"/>
  <c r="B2149" i="9"/>
  <c r="B2277" i="9"/>
  <c r="F2148" i="9"/>
  <c r="H2148" i="9" a="1"/>
  <c r="F2276" i="9"/>
  <c r="F2212" i="9"/>
  <c r="H2212" i="9" a="1"/>
  <c r="H2276" i="9" a="1"/>
  <c r="H2276" i="9" l="1"/>
  <c r="H2212" i="9"/>
  <c r="H2148" i="9"/>
  <c r="B2278" i="9"/>
  <c r="B2214" i="9"/>
  <c r="B2150" i="9"/>
  <c r="H2149" i="9" a="1"/>
  <c r="F2277" i="9"/>
  <c r="H2213" i="9" a="1"/>
  <c r="F2213" i="9"/>
  <c r="H2277" i="9" a="1"/>
  <c r="F2149" i="9"/>
  <c r="H2277" i="9" l="1"/>
  <c r="H2213" i="9"/>
  <c r="H2149" i="9"/>
  <c r="B2279" i="9"/>
  <c r="B2215" i="9"/>
  <c r="B2151" i="9"/>
  <c r="F2214" i="9"/>
  <c r="H2278" i="9" a="1"/>
  <c r="H2214" i="9" a="1"/>
  <c r="H2150" i="9" a="1"/>
  <c r="F2278" i="9"/>
  <c r="F2150" i="9"/>
  <c r="H2278" i="9" l="1"/>
  <c r="H2214" i="9"/>
  <c r="H2150" i="9"/>
  <c r="B2216" i="9"/>
  <c r="B2152" i="9"/>
  <c r="B2280" i="9"/>
  <c r="F2215" i="9"/>
  <c r="H2151" i="9" a="1"/>
  <c r="H2279" i="9" a="1"/>
  <c r="F2151" i="9"/>
  <c r="F2279" i="9"/>
  <c r="H2215" i="9" a="1"/>
  <c r="H2215" i="9" l="1"/>
  <c r="H2279" i="9"/>
  <c r="H2151" i="9"/>
  <c r="B2281" i="9"/>
  <c r="B2217" i="9"/>
  <c r="B2153" i="9"/>
  <c r="H2216" i="9" a="1"/>
  <c r="F2152" i="9"/>
  <c r="F2280" i="9"/>
  <c r="H2152" i="9" a="1"/>
  <c r="H2280" i="9" a="1"/>
  <c r="F2216" i="9"/>
  <c r="H2280" i="9" l="1"/>
  <c r="H2216" i="9"/>
  <c r="H2152" i="9"/>
  <c r="B2218" i="9"/>
  <c r="B2154" i="9"/>
  <c r="B2282" i="9"/>
  <c r="H2217" i="9" a="1"/>
  <c r="F2217" i="9"/>
  <c r="H2153" i="9" a="1"/>
  <c r="H2281" i="9" a="1"/>
  <c r="F2281" i="9"/>
  <c r="F2153" i="9"/>
  <c r="H2153" i="9" l="1"/>
  <c r="H2217" i="9"/>
  <c r="H2281" i="9"/>
  <c r="B2283" i="9"/>
  <c r="B2219" i="9"/>
  <c r="B2155" i="9"/>
  <c r="F2282" i="9"/>
  <c r="H2218" i="9" a="1"/>
  <c r="H2154" i="9" a="1"/>
  <c r="H2282" i="9" a="1"/>
  <c r="F2218" i="9"/>
  <c r="F2154" i="9"/>
  <c r="H2218" i="9" l="1"/>
  <c r="H2154" i="9"/>
  <c r="H2282" i="9"/>
  <c r="B2220" i="9"/>
  <c r="B2156" i="9"/>
  <c r="B2284" i="9"/>
  <c r="F2219" i="9"/>
  <c r="H2219" i="9" a="1"/>
  <c r="H2283" i="9" a="1"/>
  <c r="F2155" i="9"/>
  <c r="F2283" i="9"/>
  <c r="H2155" i="9" a="1"/>
  <c r="H2219" i="9" l="1"/>
  <c r="H2283" i="9"/>
  <c r="H2155" i="9"/>
  <c r="B2221" i="9"/>
  <c r="B2157" i="9"/>
  <c r="B2285" i="9"/>
  <c r="H2220" i="9" a="1"/>
  <c r="F2220" i="9"/>
  <c r="H2156" i="9" a="1"/>
  <c r="H2284" i="9" a="1"/>
  <c r="F2284" i="9"/>
  <c r="F2156" i="9"/>
  <c r="H2156" i="9" l="1"/>
  <c r="H2220" i="9"/>
  <c r="H2284" i="9"/>
  <c r="B2286" i="9"/>
  <c r="B2222" i="9"/>
  <c r="B2158" i="9"/>
  <c r="F2285" i="9"/>
  <c r="H2221" i="9" a="1"/>
  <c r="F2221" i="9"/>
  <c r="F2157" i="9"/>
  <c r="H2157" i="9" a="1"/>
  <c r="H2285" i="9" a="1"/>
  <c r="H2221" i="9" l="1"/>
  <c r="H2157" i="9"/>
  <c r="H2285" i="9"/>
  <c r="B2223" i="9"/>
  <c r="B2159" i="9"/>
  <c r="B2287" i="9"/>
  <c r="F2286" i="9"/>
  <c r="H2222" i="9" a="1"/>
  <c r="F2222" i="9"/>
  <c r="H2158" i="9" a="1"/>
  <c r="F2158" i="9"/>
  <c r="H2286" i="9" a="1"/>
  <c r="H2222" i="9" l="1"/>
  <c r="H2286" i="9"/>
  <c r="H2158" i="9"/>
  <c r="B2224" i="9"/>
  <c r="B2160" i="9"/>
  <c r="B2288" i="9"/>
  <c r="H2223" i="9" a="1"/>
  <c r="F2223" i="9"/>
  <c r="H2159" i="9" a="1"/>
  <c r="F2159" i="9"/>
  <c r="F2287" i="9"/>
  <c r="H2287" i="9" a="1"/>
  <c r="H2287" i="9" l="1"/>
  <c r="H2159" i="9"/>
  <c r="H2223" i="9"/>
  <c r="B2225" i="9"/>
  <c r="B2161" i="9"/>
  <c r="B2289" i="9"/>
  <c r="F2288" i="9"/>
  <c r="H2288" i="9" a="1"/>
  <c r="F2160" i="9"/>
  <c r="H2160" i="9" a="1"/>
  <c r="F2224" i="9"/>
  <c r="H2224" i="9" a="1"/>
  <c r="H2224" i="9" l="1"/>
  <c r="H2288" i="9"/>
  <c r="H2160" i="9"/>
  <c r="B2290" i="9"/>
  <c r="B2226" i="9"/>
  <c r="F2225" i="9"/>
  <c r="H2161" i="9" a="1"/>
  <c r="H2289" i="9" a="1"/>
  <c r="F2289" i="9"/>
  <c r="F2161" i="9"/>
  <c r="H2225" i="9" a="1"/>
  <c r="H2289" i="9" l="1"/>
  <c r="H2225" i="9"/>
  <c r="H2161" i="9"/>
  <c r="B2291" i="9"/>
  <c r="B2227" i="9"/>
  <c r="F2226" i="9"/>
  <c r="H2226" i="9" a="1"/>
  <c r="H2290" i="9" a="1"/>
  <c r="F2290" i="9"/>
  <c r="H2226" i="9" l="1"/>
  <c r="H2290" i="9"/>
  <c r="B2292" i="9"/>
  <c r="B2228" i="9"/>
  <c r="F2227" i="9"/>
  <c r="H2227" i="9" a="1"/>
  <c r="F2291" i="9"/>
  <c r="H2291" i="9" a="1"/>
  <c r="H2291" i="9" l="1"/>
  <c r="H2227" i="9"/>
  <c r="B2293" i="9"/>
  <c r="B2229" i="9"/>
  <c r="F2228" i="9"/>
  <c r="F2292" i="9"/>
  <c r="H2228" i="9" a="1"/>
  <c r="H2292" i="9" a="1"/>
  <c r="H2292" i="9" l="1"/>
  <c r="H2228" i="9"/>
  <c r="B2294" i="9"/>
  <c r="B2230" i="9"/>
  <c r="F2293" i="9"/>
  <c r="F2229" i="9"/>
  <c r="H2229" i="9" a="1"/>
  <c r="H2293" i="9" a="1"/>
  <c r="H2293" i="9" l="1"/>
  <c r="H2229" i="9"/>
  <c r="B2295" i="9"/>
  <c r="B2231" i="9"/>
  <c r="F2294" i="9"/>
  <c r="H2294" i="9" a="1"/>
  <c r="H2230" i="9" a="1"/>
  <c r="F2230" i="9"/>
  <c r="H2294" i="9" l="1"/>
  <c r="H2230" i="9"/>
  <c r="B2296" i="9"/>
  <c r="B2232" i="9"/>
  <c r="H2231" i="9" a="1"/>
  <c r="F2231" i="9"/>
  <c r="H2295" i="9" a="1"/>
  <c r="F2295" i="9"/>
  <c r="H2295" i="9" l="1"/>
  <c r="H2231" i="9"/>
  <c r="B2297" i="9"/>
  <c r="B2233" i="9"/>
  <c r="F2296" i="9"/>
  <c r="F2232" i="9"/>
  <c r="H2232" i="9" a="1"/>
  <c r="H2296" i="9" a="1"/>
  <c r="H2296" i="9" l="1"/>
  <c r="H2232" i="9"/>
  <c r="B2298" i="9"/>
  <c r="B2234" i="9"/>
  <c r="F2233" i="9"/>
  <c r="F2297" i="9"/>
  <c r="H2233" i="9" a="1"/>
  <c r="H2297" i="9" a="1"/>
  <c r="H2297" i="9" l="1"/>
  <c r="H2233" i="9"/>
  <c r="B2299" i="9"/>
  <c r="B2235" i="9"/>
  <c r="F2234" i="9"/>
  <c r="F2298" i="9"/>
  <c r="H2234" i="9" a="1"/>
  <c r="H2298" i="9" a="1"/>
  <c r="H2298" i="9" l="1"/>
  <c r="H2234" i="9"/>
  <c r="B2236" i="9"/>
  <c r="B2300" i="9"/>
  <c r="H2235" i="9" a="1"/>
  <c r="F2235" i="9"/>
  <c r="F2299" i="9"/>
  <c r="H2299" i="9" a="1"/>
  <c r="H2299" i="9" l="1"/>
  <c r="H2235" i="9"/>
  <c r="B2301" i="9"/>
  <c r="B2237" i="9"/>
  <c r="F2300" i="9"/>
  <c r="H2236" i="9" a="1"/>
  <c r="H2300" i="9" a="1"/>
  <c r="F2236" i="9"/>
  <c r="H2236" i="9" l="1"/>
  <c r="H2300" i="9"/>
  <c r="B2302" i="9"/>
  <c r="B2238" i="9"/>
  <c r="F2301" i="9"/>
  <c r="F2237" i="9"/>
  <c r="H2237" i="9" a="1"/>
  <c r="H2301" i="9" a="1"/>
  <c r="H2301" i="9" l="1"/>
  <c r="H2237" i="9"/>
  <c r="B2303" i="9"/>
  <c r="B2239" i="9"/>
  <c r="H2238" i="9" a="1"/>
  <c r="F2238" i="9"/>
  <c r="F2302" i="9"/>
  <c r="H2302" i="9" a="1"/>
  <c r="H2302" i="9" l="1"/>
  <c r="H2238" i="9"/>
  <c r="B2304" i="9"/>
  <c r="B2240" i="9"/>
  <c r="H2239" i="9" a="1"/>
  <c r="F2239" i="9"/>
  <c r="F2303" i="9"/>
  <c r="H2303" i="9" a="1"/>
  <c r="H2303" i="9" l="1"/>
  <c r="H2239" i="9"/>
  <c r="B2305" i="9"/>
  <c r="B2241" i="9"/>
  <c r="H2240" i="9" a="1"/>
  <c r="F2240" i="9"/>
  <c r="H2304" i="9" a="1"/>
  <c r="F2304" i="9"/>
  <c r="H2304" i="9" l="1"/>
  <c r="H2240" i="9"/>
  <c r="B2306" i="9"/>
  <c r="B2242" i="9"/>
  <c r="H2241" i="9" a="1"/>
  <c r="F2241" i="9"/>
  <c r="F2305" i="9"/>
  <c r="H2305" i="9" a="1"/>
  <c r="H2305" i="9" l="1"/>
  <c r="H2241" i="9"/>
  <c r="B2243" i="9"/>
  <c r="B2307" i="9"/>
  <c r="F2306" i="9"/>
  <c r="H2306" i="9" a="1"/>
  <c r="F2242" i="9"/>
  <c r="H2242" i="9" a="1"/>
  <c r="H2306" i="9" l="1"/>
  <c r="H2242" i="9"/>
  <c r="B2244" i="9"/>
  <c r="B2308" i="9"/>
  <c r="F2307" i="9"/>
  <c r="H2307" i="9" a="1"/>
  <c r="F2243" i="9"/>
  <c r="H2243" i="9" a="1"/>
  <c r="H2243" i="9" l="1"/>
  <c r="H2307" i="9"/>
  <c r="B2309" i="9"/>
  <c r="B2245" i="9"/>
  <c r="F2244" i="9"/>
  <c r="H2308" i="9" a="1"/>
  <c r="H2244" i="9" a="1"/>
  <c r="F2308" i="9"/>
  <c r="H2308" i="9" l="1"/>
  <c r="H2244" i="9"/>
  <c r="B2310" i="9"/>
  <c r="B2246" i="9"/>
  <c r="H2245" i="9" a="1"/>
  <c r="F2245" i="9"/>
  <c r="F2309" i="9"/>
  <c r="H2309" i="9" a="1"/>
  <c r="H2309" i="9" l="1"/>
  <c r="H2245" i="9"/>
  <c r="B2311" i="9"/>
  <c r="B2247" i="9"/>
  <c r="F2246" i="9"/>
  <c r="H2310" i="9" a="1"/>
  <c r="H2246" i="9" a="1"/>
  <c r="F2310" i="9"/>
  <c r="H2310" i="9" l="1"/>
  <c r="H2246" i="9"/>
  <c r="B2312" i="9"/>
  <c r="B2248" i="9"/>
  <c r="H2247" i="9" a="1"/>
  <c r="F2247" i="9"/>
  <c r="H2311" i="9" a="1"/>
  <c r="F2311" i="9"/>
  <c r="H2311" i="9" l="1"/>
  <c r="H2247" i="9"/>
  <c r="B2313" i="9"/>
  <c r="B2249" i="9"/>
  <c r="H2248" i="9" a="1"/>
  <c r="F2248" i="9"/>
  <c r="F2312" i="9"/>
  <c r="H2312" i="9" a="1"/>
  <c r="H2312" i="9" l="1"/>
  <c r="H2248" i="9"/>
  <c r="B2314" i="9"/>
  <c r="B2250" i="9"/>
  <c r="F2249" i="9"/>
  <c r="H2249" i="9" a="1"/>
  <c r="F2313" i="9"/>
  <c r="H2313" i="9" a="1"/>
  <c r="H2313" i="9" l="1"/>
  <c r="H2249" i="9"/>
  <c r="B2315" i="9"/>
  <c r="B2251" i="9"/>
  <c r="H2250" i="9" a="1"/>
  <c r="F2250" i="9"/>
  <c r="H2314" i="9" a="1"/>
  <c r="F2314" i="9"/>
  <c r="H2314" i="9" l="1"/>
  <c r="H2250" i="9"/>
  <c r="B2316" i="9"/>
  <c r="B2252" i="9"/>
  <c r="F2251" i="9"/>
  <c r="H2315" i="9" a="1"/>
  <c r="H2251" i="9" a="1"/>
  <c r="F2315" i="9"/>
  <c r="H2251" i="9" l="1"/>
  <c r="H2315" i="9"/>
  <c r="B2317" i="9"/>
  <c r="F2252" i="9"/>
  <c r="F2316" i="9"/>
  <c r="H2252" i="9" a="1"/>
  <c r="H2316" i="9" a="1"/>
  <c r="H2316" i="9" l="1"/>
  <c r="H2252" i="9"/>
  <c r="B2318" i="9"/>
  <c r="H2317" i="9" a="1"/>
  <c r="F2317" i="9"/>
  <c r="H2317" i="9" l="1"/>
  <c r="B2319" i="9"/>
  <c r="F2318" i="9"/>
  <c r="H2318" i="9" a="1"/>
  <c r="H2318" i="9" l="1"/>
  <c r="B2320" i="9"/>
  <c r="F2319" i="9"/>
  <c r="H2319" i="9" a="1"/>
  <c r="H2319" i="9" l="1"/>
  <c r="B2321" i="9"/>
  <c r="F2320" i="9"/>
  <c r="H2320" i="9" a="1"/>
  <c r="H2320" i="9" l="1"/>
  <c r="B2322" i="9"/>
  <c r="F2321" i="9"/>
  <c r="H2321" i="9" a="1"/>
  <c r="H2321" i="9" l="1"/>
  <c r="B2323" i="9"/>
  <c r="F2322" i="9"/>
  <c r="H2322" i="9" a="1"/>
  <c r="H2322" i="9" l="1"/>
  <c r="B2324" i="9"/>
  <c r="F2323" i="9"/>
  <c r="H2323" i="9" a="1"/>
  <c r="H2323" i="9" l="1"/>
  <c r="B2325" i="9"/>
  <c r="F2324" i="9"/>
  <c r="H2324" i="9" a="1"/>
  <c r="H2324" i="9" l="1"/>
  <c r="B2326" i="9"/>
  <c r="F2325" i="9"/>
  <c r="H2325" i="9" a="1"/>
  <c r="H2325" i="9" l="1"/>
  <c r="B2327" i="9"/>
  <c r="F2326" i="9"/>
  <c r="H2326" i="9" a="1"/>
  <c r="H2326" i="9" l="1"/>
  <c r="B2328" i="9"/>
  <c r="F2327" i="9"/>
  <c r="H2327" i="9" a="1"/>
  <c r="H2327" i="9" l="1"/>
  <c r="B2329" i="9"/>
  <c r="F2328" i="9"/>
  <c r="H2328" i="9" a="1"/>
  <c r="H2328" i="9" l="1"/>
  <c r="B2330" i="9"/>
  <c r="F2329" i="9"/>
  <c r="H2329" i="9" a="1"/>
  <c r="H2329" i="9" l="1"/>
  <c r="B2331" i="9"/>
  <c r="F2330" i="9"/>
  <c r="H2330" i="9" a="1"/>
  <c r="H2330" i="9" l="1"/>
  <c r="B2332" i="9"/>
  <c r="F2331" i="9"/>
  <c r="H2331" i="9" a="1"/>
  <c r="H2331" i="9" l="1"/>
  <c r="B2333" i="9"/>
  <c r="F2332" i="9"/>
  <c r="H2332" i="9" a="1"/>
  <c r="H2332" i="9" l="1"/>
  <c r="B2334" i="9"/>
  <c r="F2333" i="9"/>
  <c r="H2333" i="9" a="1"/>
  <c r="H2333" i="9" l="1"/>
  <c r="B2335" i="9"/>
  <c r="F2334" i="9"/>
  <c r="H2334" i="9" a="1"/>
  <c r="H2334" i="9" l="1"/>
  <c r="B2336" i="9"/>
  <c r="F2335" i="9"/>
  <c r="H2335" i="9" a="1"/>
  <c r="H2335" i="9" l="1"/>
  <c r="B2337" i="9"/>
  <c r="F2336" i="9"/>
  <c r="H2336" i="9" a="1"/>
  <c r="H2336" i="9" l="1"/>
  <c r="B2338" i="9"/>
  <c r="F2337" i="9"/>
  <c r="H2337" i="9" a="1"/>
  <c r="H2337" i="9" l="1"/>
  <c r="B2339" i="9"/>
  <c r="F2338" i="9"/>
  <c r="H2338" i="9" a="1"/>
  <c r="H2338" i="9" l="1"/>
  <c r="B2340" i="9"/>
  <c r="F2339" i="9"/>
  <c r="H2339" i="9" a="1"/>
  <c r="H2339" i="9" l="1"/>
  <c r="B2341" i="9"/>
  <c r="F2340" i="9"/>
  <c r="H2340" i="9" a="1"/>
  <c r="H2340" i="9" l="1"/>
  <c r="B2342" i="9"/>
  <c r="F2341" i="9"/>
  <c r="H2341" i="9" a="1"/>
  <c r="H2341" i="9" l="1"/>
  <c r="B2343" i="9"/>
  <c r="F2342" i="9"/>
  <c r="H2342" i="9" a="1"/>
  <c r="H2342" i="9" l="1"/>
  <c r="F2343" i="9"/>
  <c r="H2343" i="9" a="1"/>
  <c r="H2343" i="9" l="1"/>
</calcChain>
</file>

<file path=xl/sharedStrings.xml><?xml version="1.0" encoding="utf-8"?>
<sst xmlns="http://schemas.openxmlformats.org/spreadsheetml/2006/main" count="7879" uniqueCount="1082">
  <si>
    <t>Formal Plan Name</t>
  </si>
  <si>
    <t>Fiscal Year End</t>
  </si>
  <si>
    <t>Valuation Date</t>
  </si>
  <si>
    <t>Prior Measurement Date</t>
  </si>
  <si>
    <t>Measurement Date (MD)</t>
  </si>
  <si>
    <t>Membership Data: Retirees and Beneficiaries</t>
  </si>
  <si>
    <t>Membership Data: Inactive Vested</t>
  </si>
  <si>
    <t>Membership Data: Inactive Nonvested</t>
  </si>
  <si>
    <t>Membership Data: Active</t>
  </si>
  <si>
    <t>Membership Data: Total</t>
  </si>
  <si>
    <t>SEIR: Long-term Expected Rate of Return</t>
  </si>
  <si>
    <t>SEIR: Municipal Bond Index at Prior MD</t>
  </si>
  <si>
    <t>SEIR: Municipal Bond Index at Current MD</t>
  </si>
  <si>
    <t>SEIR: Year in which Fiduciary Net Position is Projected to be Depleted</t>
  </si>
  <si>
    <t>SEIR at Prior MD</t>
  </si>
  <si>
    <t>SEIR for Current MD</t>
  </si>
  <si>
    <t>Total Pension Liability</t>
  </si>
  <si>
    <t>Fiduciary Net Position</t>
  </si>
  <si>
    <t>Net Pension Liability</t>
  </si>
  <si>
    <t>GASB 67/68 Funded Ratio</t>
  </si>
  <si>
    <t>Covered Payroll</t>
  </si>
  <si>
    <t>Pension Expense</t>
  </si>
  <si>
    <t>Deferred Outflows of Resources</t>
  </si>
  <si>
    <t>Deferred Inflows of Resources</t>
  </si>
  <si>
    <t>Actuarially Determined Employer Contribution (GASB 67/68)</t>
  </si>
  <si>
    <t>Total ADEC Paid (GASB 67/68)</t>
  </si>
  <si>
    <t>Total ADEC Missed (GASB 67/68)</t>
  </si>
  <si>
    <t>Percent of ADEC Paid (GASB 67)</t>
  </si>
  <si>
    <t>PE: Service Cost at end of year</t>
  </si>
  <si>
    <t>PE: Interest on TPL</t>
  </si>
  <si>
    <t>PE: Current-period benefit term changes</t>
  </si>
  <si>
    <t>PE: Expensed portion of current period difference between expected and actual experience in the TPL</t>
  </si>
  <si>
    <t>PE: Expensed portion of current-period assumption changes</t>
  </si>
  <si>
    <t>PE: Employee contributions including service purchases</t>
  </si>
  <si>
    <t>PE: Projected earnings on plan investment</t>
  </si>
  <si>
    <t>PE: Expensed portion of current-period difference between projected and actual earnings on plan investments</t>
  </si>
  <si>
    <t>PE: Administrative expenses</t>
  </si>
  <si>
    <t>PE: Recognition of beginning Deferred Outflows of Resources</t>
  </si>
  <si>
    <t>PE: Recognition of beginning Deferred Inflows of Resources</t>
  </si>
  <si>
    <t>PE: Others</t>
  </si>
  <si>
    <t>PE: Total Pension Expense</t>
  </si>
  <si>
    <t>Sensitivity Analysis: 1% Decrease (Rate)</t>
  </si>
  <si>
    <t>Sensitivity Analysis: Current Discount Rate (Rate)</t>
  </si>
  <si>
    <t>Sensitivity Analysis: 1% Increase (Rate)</t>
  </si>
  <si>
    <t>Sensitivity Analysis: 1% Decrease (Dollar)</t>
  </si>
  <si>
    <t>Sensitivity Analysis: Current Discount Rate (Dollar)</t>
  </si>
  <si>
    <t>Sensitivity Analysis: 1% Increase (Dollar)</t>
  </si>
  <si>
    <t>Expected Remaining Service Life</t>
  </si>
  <si>
    <t>Balances at Prior MD</t>
  </si>
  <si>
    <t>Service Cost</t>
  </si>
  <si>
    <t>Interest</t>
  </si>
  <si>
    <t>Benefit Term Changes</t>
  </si>
  <si>
    <t>Differences Between Expected and Actual Experience</t>
  </si>
  <si>
    <t>Assumption Changes</t>
  </si>
  <si>
    <t>Employer Contributions</t>
  </si>
  <si>
    <t>Employee Contributions, Including Service Purchases</t>
  </si>
  <si>
    <t>Net Investment Income, Including Net Securities Lending Income</t>
  </si>
  <si>
    <t>Benefit Payments, Not Including Refunds</t>
  </si>
  <si>
    <t>Refund Payments</t>
  </si>
  <si>
    <t>Benefit Payments, Including Member Refunds</t>
  </si>
  <si>
    <t>Administrative Expenses</t>
  </si>
  <si>
    <t>Other Changes</t>
  </si>
  <si>
    <t>Other Changes, Notes Describing</t>
  </si>
  <si>
    <t>Changes at Current MD</t>
  </si>
  <si>
    <t>Full_Name</t>
  </si>
  <si>
    <t>FYE</t>
  </si>
  <si>
    <t>VD</t>
  </si>
  <si>
    <t>PMD</t>
  </si>
  <si>
    <t>CMD</t>
  </si>
  <si>
    <t>GASB_Retirees</t>
  </si>
  <si>
    <t>GASB_InactiveVest</t>
  </si>
  <si>
    <t>GASB_InactiveNonvest</t>
  </si>
  <si>
    <t>GASB_Active</t>
  </si>
  <si>
    <t>GASB_TotMembers</t>
  </si>
  <si>
    <t>SEIR_ARR</t>
  </si>
  <si>
    <t>SEIR_MuniPMD</t>
  </si>
  <si>
    <t>SEIR_MuniCMD</t>
  </si>
  <si>
    <t>SEIR_Deplete</t>
  </si>
  <si>
    <t>SEIR_PMD</t>
  </si>
  <si>
    <t>SEIR_CMD</t>
  </si>
  <si>
    <t>TPL</t>
  </si>
  <si>
    <t>FNP</t>
  </si>
  <si>
    <t>NPL</t>
  </si>
  <si>
    <t>FundedRatio_GASB68</t>
  </si>
  <si>
    <t>GASB_Payroll</t>
  </si>
  <si>
    <t>PE_Total</t>
  </si>
  <si>
    <t>GASB_Outflow</t>
  </si>
  <si>
    <t>GASB_Inflow</t>
  </si>
  <si>
    <t>ADEC_Pct</t>
  </si>
  <si>
    <t>ADEC_PaidPct</t>
  </si>
  <si>
    <t>ADEC_Amt</t>
  </si>
  <si>
    <t>ADEC_PaidAmt</t>
  </si>
  <si>
    <t>ADEC_Missed</t>
  </si>
  <si>
    <t>PE_ServiceCost</t>
  </si>
  <si>
    <t>PE_InterestTPL</t>
  </si>
  <si>
    <t>PE_CurrentChanges</t>
  </si>
  <si>
    <t>PE_ExpensedDifferenceExperience</t>
  </si>
  <si>
    <t>PE_ExpensedCurrentAssumption</t>
  </si>
  <si>
    <t>PE_EmployeeContribution</t>
  </si>
  <si>
    <t>PE_ProjectedEarnings</t>
  </si>
  <si>
    <t>PE_ExpensedDifferenceEarnings</t>
  </si>
  <si>
    <t>PE_AdminEx</t>
  </si>
  <si>
    <t>PE_Outflow</t>
  </si>
  <si>
    <t>PE_Inflow</t>
  </si>
  <si>
    <t>PE_Other</t>
  </si>
  <si>
    <t>PE_TotalCalc</t>
  </si>
  <si>
    <t>SensitivityRate_100bpDown</t>
  </si>
  <si>
    <t>SensitivityRate_Actual</t>
  </si>
  <si>
    <t>SensitivityRate_100bpUp</t>
  </si>
  <si>
    <t>SensitivityDollar_100bpDown</t>
  </si>
  <si>
    <t>SensitivityDollar_Actual</t>
  </si>
  <si>
    <t>SensitivityDollar_100bpUp</t>
  </si>
  <si>
    <t>ServiceLife</t>
  </si>
  <si>
    <t>ApxA_StartBalance</t>
  </si>
  <si>
    <t>ApxA_ServiceCost</t>
  </si>
  <si>
    <t>ApxA_Interest</t>
  </si>
  <si>
    <t>ApxA_BenefitChanges</t>
  </si>
  <si>
    <t>ApxA_ExperienceDiff</t>
  </si>
  <si>
    <t>ApxA_AssumptionChanges</t>
  </si>
  <si>
    <t>ApxA_EmployerContribution</t>
  </si>
  <si>
    <t>ApxA_EmployeeContribution</t>
  </si>
  <si>
    <t>ApxA_InvestIncome</t>
  </si>
  <si>
    <t>ApxA_BenefitPayment</t>
  </si>
  <si>
    <t>ApxA_Refunds</t>
  </si>
  <si>
    <t>ApxA_BenefitsRefunds</t>
  </si>
  <si>
    <t>ApxA_AdminEx</t>
  </si>
  <si>
    <t>ApxA_OtherChanges</t>
  </si>
  <si>
    <t>ApxA_Desc</t>
  </si>
  <si>
    <t>ApxA_CurrentBalance</t>
  </si>
  <si>
    <t>Source</t>
  </si>
  <si>
    <t>Actuarial firm</t>
  </si>
  <si>
    <t>Normal Cost, Total</t>
  </si>
  <si>
    <t>Normal Cost, Employer</t>
  </si>
  <si>
    <t>Normal Cost, Employee</t>
  </si>
  <si>
    <t>Amortization Payment, Employer</t>
  </si>
  <si>
    <t>Amortization Payment, Employee</t>
  </si>
  <si>
    <t>Health Care Premium (ex. 401h), Employer</t>
  </si>
  <si>
    <t>Health Care Premium (ex. 401h), Employee</t>
  </si>
  <si>
    <t>DB Employer Contribution, Total</t>
  </si>
  <si>
    <t>DB Employee Contribution, Total</t>
  </si>
  <si>
    <t>DB Multiplier, Single Rate or Range?</t>
  </si>
  <si>
    <t>DB Multiplier, Miniumum</t>
  </si>
  <si>
    <t>DB Multiplier, Maximum</t>
  </si>
  <si>
    <t>DB Multiplier, Range</t>
  </si>
  <si>
    <t>COLA or PBI Offered?</t>
  </si>
  <si>
    <t>COLA Benefit</t>
  </si>
  <si>
    <t>Maximum COLA</t>
  </si>
  <si>
    <t>DROP Offered to Current Actives and Retirees?</t>
  </si>
  <si>
    <t>DROP Available for New Hires?</t>
  </si>
  <si>
    <t>Employees Are Covered by Social Security (Yes, No, Mix)</t>
  </si>
  <si>
    <t>Health Benefit Funded Thru Plan (ex. 401a, or health insurance supplement)</t>
  </si>
  <si>
    <t>DB Plan Associated With a Hybrid DC?</t>
  </si>
  <si>
    <t>Optional 457 or Other Supplemental Plan Available to Members?</t>
  </si>
  <si>
    <t>Optional DC Only Plan Available to Members?</t>
  </si>
  <si>
    <t>Inflation Rate Assumption</t>
  </si>
  <si>
    <t>Interest Rate Assumption</t>
  </si>
  <si>
    <t>Payroll Growth Assumption</t>
  </si>
  <si>
    <t>Salary / Wage Growth Assumption</t>
  </si>
  <si>
    <t>Separation / Termination Rate Assumption</t>
  </si>
  <si>
    <t>Retirement Rate Assumption</t>
  </si>
  <si>
    <t>Mortality Table</t>
  </si>
  <si>
    <t>Mortality Table Version Year</t>
  </si>
  <si>
    <t>Mortality Table Projection Scale</t>
  </si>
  <si>
    <t>Amortizaton Method: Level percent of payroll ("Level Percent"), level dollar ("Level Dollar"); "Open" or "Closed"</t>
  </si>
  <si>
    <t>Number of Years Remaining on Amortization Schedule</t>
  </si>
  <si>
    <t>Actuarial Cost Method in Valuation (EAN, PUC, AGC, FIL)</t>
  </si>
  <si>
    <t>Discount Rate Assumption</t>
  </si>
  <si>
    <t>Does the Plan Apply Different Discount Rates to Different Sets of Liabilities?</t>
  </si>
  <si>
    <t>Rate of Return Assumption</t>
  </si>
  <si>
    <t>Number of Years Used for Smoothing Actuarial Return</t>
  </si>
  <si>
    <t>Actuarial Investment Return (AVA Basis)</t>
  </si>
  <si>
    <t>Market Investment Return (MVA Basis)</t>
  </si>
  <si>
    <t>Are OPEB data reported in the Val Report?</t>
  </si>
  <si>
    <t>Actuarial Value of Assets</t>
  </si>
  <si>
    <t>Actuarial Accrued Liability</t>
  </si>
  <si>
    <t>Unfunded Accrued Liability</t>
  </si>
  <si>
    <t>GASB 25 Funded Ratio</t>
  </si>
  <si>
    <t>Non-Investment Actuarial Experience</t>
  </si>
  <si>
    <t>actuarial_firm</t>
  </si>
  <si>
    <t>NC_Total</t>
  </si>
  <si>
    <t>NC_ER</t>
  </si>
  <si>
    <t>NC_EE</t>
  </si>
  <si>
    <t>Amo_Total</t>
  </si>
  <si>
    <t>Amo_ER</t>
  </si>
  <si>
    <t>Amo_EE</t>
  </si>
  <si>
    <t>HC_ER</t>
  </si>
  <si>
    <t>HC_EE</t>
  </si>
  <si>
    <t>ER_Total</t>
  </si>
  <si>
    <t>EE_Total</t>
  </si>
  <si>
    <t>Multiplier_Basis</t>
  </si>
  <si>
    <t>Multiplier_Min</t>
  </si>
  <si>
    <t>Multiplier_Max</t>
  </si>
  <si>
    <t>Multiplier_Text</t>
  </si>
  <si>
    <t>COLA</t>
  </si>
  <si>
    <t>COLA_Benefit_Type</t>
  </si>
  <si>
    <t>COLA_Benefit_Max_Pct</t>
  </si>
  <si>
    <t>DROP_Current</t>
  </si>
  <si>
    <t>DROP_NewHire</t>
  </si>
  <si>
    <t>Soc_Sec</t>
  </si>
  <si>
    <t>HealthCare_FundedByPlan</t>
  </si>
  <si>
    <t>DB_Hybrid</t>
  </si>
  <si>
    <t>Option_SuppDC</t>
  </si>
  <si>
    <t>Option_PrimaryDC</t>
  </si>
  <si>
    <t>Assum_Inflation</t>
  </si>
  <si>
    <t>Assum_Interest</t>
  </si>
  <si>
    <t>Assum_PayrollGrowth</t>
  </si>
  <si>
    <t>Assum_SalaryGrowth</t>
  </si>
  <si>
    <t>Assum_TerminationRate</t>
  </si>
  <si>
    <t>Assum_RetirementRate</t>
  </si>
  <si>
    <t>Assum_Mortality_Table</t>
  </si>
  <si>
    <t>Assum_Mortality_Table_Year</t>
  </si>
  <si>
    <t>Assum_Mortality_Projecton_Scale</t>
  </si>
  <si>
    <t>Assum_Mortality_Table_SetBack</t>
  </si>
  <si>
    <t>Assum_Mortality_Table_SetForward</t>
  </si>
  <si>
    <t>AmoMethod</t>
  </si>
  <si>
    <t>AmoYears</t>
  </si>
  <si>
    <t>CostMethod_Valuation</t>
  </si>
  <si>
    <t>Assum_DiscountRate</t>
  </si>
  <si>
    <t>Assum_VariableDR</t>
  </si>
  <si>
    <t>Assum_ReturnRate</t>
  </si>
  <si>
    <t>Smoothing</t>
  </si>
  <si>
    <t>Actuarial_Return</t>
  </si>
  <si>
    <t>Market_Return</t>
  </si>
  <si>
    <t>OPEB_Val</t>
  </si>
  <si>
    <t>AVA</t>
  </si>
  <si>
    <t>AAL</t>
  </si>
  <si>
    <t>UAL</t>
  </si>
  <si>
    <t>FundedRatio_Old</t>
  </si>
  <si>
    <t>Payroll</t>
  </si>
  <si>
    <t>Changes to Methods &amp; Assumptions</t>
  </si>
  <si>
    <t>Additions to the liability from investment returns below the assumed rate</t>
  </si>
  <si>
    <t>Additions to the liability from members retiring at younger ages that assumed</t>
  </si>
  <si>
    <t xml:space="preserve"> Additions to the liability from disability claims exceeding the assumed amount</t>
  </si>
  <si>
    <t>Additions to the liability from retirees living longer than assumed</t>
  </si>
  <si>
    <t>Additions to the liability from survivor claims exceeding the assumed amount</t>
  </si>
  <si>
    <t>Additions to the liability from withdrawal rates being smaller than assumed, meaning fewer liabilities are released</t>
  </si>
  <si>
    <t>Additions to the liability from salary increases exceeding the assumed rate</t>
  </si>
  <si>
    <t>Additions to the liability from payroll increases exceeding the assumed rate</t>
  </si>
  <si>
    <t>Additions to the liability from the number of new hires exceeding the assumed amount</t>
  </si>
  <si>
    <t>Additions to the liability from other divergences from actuarial assumptions</t>
  </si>
  <si>
    <t>Additions to the liability caused by divergences from actuarial assumptions not including investment experience</t>
  </si>
  <si>
    <t>When actual experience differs from what was assumed it can increase or decrease the UAL</t>
  </si>
  <si>
    <t>Changes to the plan (i.e. COLA or Benfits) can increase or decrease the UAL</t>
  </si>
  <si>
    <t>Changes to actuarial assumptions or accounting methods (i.e. amortization) can increase or decrease the UAL</t>
  </si>
  <si>
    <t>If a plan holds a large unfunded liability, they can experience a negative amortization on the debt, which adds to the UAL</t>
  </si>
  <si>
    <t>If contributions are below the ADC, the UAL is increased</t>
  </si>
  <si>
    <t>SOURCE</t>
  </si>
  <si>
    <t>Are OPEB data reported in the CAFR?</t>
  </si>
  <si>
    <t>Actuarially Required Contribution (GASB 25)</t>
  </si>
  <si>
    <t>Total ARC Paid (GASB 25)</t>
  </si>
  <si>
    <t>Total ARC Missed 
(GASB 25)</t>
  </si>
  <si>
    <t>Actuarial Cost Method in Funding Policy, CAFR (EAN, PUC, AGC, FIL)</t>
  </si>
  <si>
    <t>Percent of ARC Paid (GASB 25)</t>
  </si>
  <si>
    <t>ADEC (GASB 25)</t>
  </si>
  <si>
    <t>Total ADEC Paid (GASB 25)</t>
  </si>
  <si>
    <t>Total ADEC Missed 
(GASB 25)</t>
  </si>
  <si>
    <t>Percent of ADEC Paid (GASB 25)</t>
  </si>
  <si>
    <t>ADEC as a Percent of Payroll</t>
  </si>
  <si>
    <t>ARC as a Percent of Payroll</t>
  </si>
  <si>
    <t>Market Value of Assets</t>
  </si>
  <si>
    <t>Market Value Funded Ratio</t>
  </si>
  <si>
    <t>Total Actuarial Gain/Loss</t>
  </si>
  <si>
    <t>Refunds</t>
  </si>
  <si>
    <t>Others</t>
  </si>
  <si>
    <t>Total Outflow (Benefits + Refunds + Admin)</t>
  </si>
  <si>
    <t>OPEB_CAFR</t>
  </si>
  <si>
    <t>ARC</t>
  </si>
  <si>
    <t>ARC_Paid</t>
  </si>
  <si>
    <t>ARC_Missed</t>
  </si>
  <si>
    <t>CostMethod_Funding</t>
  </si>
  <si>
    <t>ARC_Pct</t>
  </si>
  <si>
    <t>MVA</t>
  </si>
  <si>
    <t>FundedRatio_MVA</t>
  </si>
  <si>
    <t>GainLoss_Tot</t>
  </si>
  <si>
    <t>Outflows_Benefits</t>
  </si>
  <si>
    <t>Outflows_Refunds</t>
  </si>
  <si>
    <t>Outflows_Admin</t>
  </si>
  <si>
    <t>Outflows_Other</t>
  </si>
  <si>
    <t>Outflows_Total</t>
  </si>
  <si>
    <t>NA</t>
  </si>
  <si>
    <t>TAB</t>
  </si>
  <si>
    <t>HEADING</t>
  </si>
  <si>
    <t>YEARS</t>
  </si>
  <si>
    <t>COMMENT</t>
  </si>
  <si>
    <t>Actuarial Valuation</t>
  </si>
  <si>
    <t>CAFR</t>
  </si>
  <si>
    <t>NO</t>
  </si>
  <si>
    <t>EAN</t>
  </si>
  <si>
    <t>N/A</t>
  </si>
  <si>
    <t>DC PFRS TRS CAFR 2018.pdf.Pg.No 43</t>
  </si>
  <si>
    <t>DC PFRS TRS CAFR 2018.pdf.Pg.No 33</t>
  </si>
  <si>
    <t>DC PFRS TRS CAFR 2018.pdf.Pg.No 44</t>
  </si>
  <si>
    <t>DC PFRS TRS CAFR 2018.pdf.Pg.No 49</t>
  </si>
  <si>
    <t>DC PFRS TRS CAFR 2018.pdf.Pg.No 51</t>
  </si>
  <si>
    <t>DC PFRS TRS CAFR 2019.pdf.Pg.No 38</t>
  </si>
  <si>
    <t>DC PFRS TRS CAFR 2019.pdf.Pg.No 54</t>
  </si>
  <si>
    <t>DC PFRS TRS CAFR 2019.pdf.Pg.No 56</t>
  </si>
  <si>
    <t>DC PFRS TRS CAFR 2019.pdf.Pg.No 51</t>
  </si>
  <si>
    <t>DC PFRS TRS CAFR 2017.pdf.Pg.No 44</t>
  </si>
  <si>
    <t>DC PFRS TRS CAFR 2017.pdf.Pg.No 33</t>
  </si>
  <si>
    <t>DC PFRS TRS CAFR 2017.pdf.Pg.No 45</t>
  </si>
  <si>
    <t>DC PFRS TRS CAFR 2017.pdf.Pg.No 51</t>
  </si>
  <si>
    <t>DC PFRS TRS CAFR 2017.pdf.Pg.No 53</t>
  </si>
  <si>
    <t>DC PFRS TRS CAFR 2017.pdf.Pg.No 46</t>
  </si>
  <si>
    <t>DC PFRS TRS CAFR 2016.pdf.Pg.No 44</t>
  </si>
  <si>
    <t>DC PFRS TRS CAFR 2016.pdf.Pg.No 33</t>
  </si>
  <si>
    <t>DC PFRS TRS CAFR 2016.pdf.Pg.No 45</t>
  </si>
  <si>
    <t>DC PFRS TRS CAFR 2016.pdf.Pg.No 51</t>
  </si>
  <si>
    <t>DC PFRS TRS CAFR 2016.pdf.Pg.No 53</t>
  </si>
  <si>
    <t>DC PFRS TRS CAFR 2016.pdf.Pg.No 46</t>
  </si>
  <si>
    <t>DC PFRS TRS CAFR 2015.pdf.Pg.No 69</t>
  </si>
  <si>
    <t>DC PFRS TRS CAFR 2015.pdf.Pg.No 65</t>
  </si>
  <si>
    <t>DC PFRS TRS CAFR 2015.pdf.Pg.No 71</t>
  </si>
  <si>
    <t>DC PFRS TRS CAFR 2015.pdf.Pg.No 51</t>
  </si>
  <si>
    <t>DC PFRS TRS CAFR 2015.pdf.Pg.No 64</t>
  </si>
  <si>
    <t>DC PFRS TRS CAFR 2014.pdf.Pg.No 61</t>
  </si>
  <si>
    <t>DC PFRS TRS CAFR 2014.pdf.Pg.No 42</t>
  </si>
  <si>
    <t>DC PFRS TRS CAFR 2014.pdf.Pg.No 67</t>
  </si>
  <si>
    <t>DC PFRS TRS CAFR 2014.pdf.Pg.No 70</t>
  </si>
  <si>
    <t>DC PFRS TRS CAFR 2014.pdf.Pg.No 63</t>
  </si>
  <si>
    <t>DC PFRS TRS CAFR 2014.pdf.Pg.No 62</t>
  </si>
  <si>
    <t>5.3%-8.8%</t>
  </si>
  <si>
    <t>Aggregate</t>
  </si>
  <si>
    <t>5.5% - 10.0%</t>
  </si>
  <si>
    <t>5.3% - 10.0%</t>
  </si>
  <si>
    <t>Actuarial cost method for Contributions is Aggregate and for Accrued Liabilities is Entry Age Normal</t>
  </si>
  <si>
    <t>4.8% - 10.0%</t>
  </si>
  <si>
    <t>7 years</t>
  </si>
  <si>
    <t>Level Dollar Closed</t>
  </si>
  <si>
    <t>20 years</t>
  </si>
  <si>
    <t>Entry Age Normal</t>
  </si>
  <si>
    <t>19 years</t>
  </si>
  <si>
    <t>18 years</t>
  </si>
  <si>
    <t>17 years</t>
  </si>
  <si>
    <t>16 years</t>
  </si>
  <si>
    <t>15 years</t>
  </si>
  <si>
    <t>5 years</t>
  </si>
  <si>
    <t>13.9 years</t>
  </si>
  <si>
    <t>RP-2000</t>
  </si>
  <si>
    <t>RPH-2014</t>
  </si>
  <si>
    <t>DC PFRS TRS CAFR 2019.pdf.Pg.No 55</t>
  </si>
  <si>
    <t>Percentage</t>
  </si>
  <si>
    <t>Pg No 57</t>
  </si>
  <si>
    <t>Pg No 54</t>
  </si>
  <si>
    <t>Pg No 50</t>
  </si>
  <si>
    <t>Pg No 29</t>
  </si>
  <si>
    <t>Pg No 45</t>
  </si>
  <si>
    <t>Pg No 53</t>
  </si>
  <si>
    <t>Pg No 49</t>
  </si>
  <si>
    <t>Pg No 28</t>
  </si>
  <si>
    <t>DC PFRS TRS CAFR 2018.pdf.Pg.No 45</t>
  </si>
  <si>
    <t>DC PFRS TRS CAFR 2019.pdf.Pg.No 50</t>
  </si>
  <si>
    <t>DC PFRS TRS CAFR 2019.pdf.Pg.No 49</t>
  </si>
  <si>
    <t>GASB 68</t>
  </si>
  <si>
    <t>Prior year data taken to form trend</t>
  </si>
  <si>
    <t>Pension expense</t>
  </si>
  <si>
    <t>Data taken from changes in NPL as deemed relevant. Resulting total will not be equal to the pension expense for the year</t>
  </si>
  <si>
    <t>Range</t>
  </si>
  <si>
    <t>Pg No 47</t>
  </si>
  <si>
    <t>1994 Uninsured Pension (UP94)</t>
  </si>
  <si>
    <t>Pg No 41</t>
  </si>
  <si>
    <t>Projection scale AA</t>
  </si>
  <si>
    <t>Pg No 57-58</t>
  </si>
  <si>
    <t>Pg No 31,33</t>
  </si>
  <si>
    <t>Pg No 34,36</t>
  </si>
  <si>
    <t>Pg No 33,35</t>
  </si>
  <si>
    <t>Pg No 32,34</t>
  </si>
  <si>
    <t>Projection scale BB</t>
  </si>
  <si>
    <t>Pg No 37,38</t>
  </si>
  <si>
    <t>Pg No 65,66</t>
  </si>
  <si>
    <t>Projection scale AA to 2015</t>
  </si>
  <si>
    <t>(i)- Participants hired before 10/11/96; (ii)- For participants hired after 10/11/96; CS- Credited service, Dep- Departmental service</t>
  </si>
  <si>
    <t>MILLIMAN USA</t>
  </si>
  <si>
    <t>EFI Actuaries</t>
  </si>
  <si>
    <t>Cavanaugh Macdonald Consulting, LLC</t>
  </si>
  <si>
    <t>Bolton Partners, Inc.</t>
  </si>
  <si>
    <t>Normal contribution employer assumed to be Normal cost employer</t>
  </si>
  <si>
    <t>Normal Cost</t>
  </si>
  <si>
    <t>Expense - 2.10% included to Employer Normal Cost and DB Employer Contribution</t>
  </si>
  <si>
    <t>3.00% ( COLA limited for those hired after 11/1/96)</t>
  </si>
  <si>
    <t>Hired prior 11/01/1996: 3.50% , Hired Post 11/01/1996: 3.0%.</t>
  </si>
  <si>
    <t>Actual COLA</t>
  </si>
  <si>
    <t>Minimum COLA</t>
  </si>
  <si>
    <t>5.25 %- 9.75%</t>
  </si>
  <si>
    <t>4.75% – 9.25%</t>
  </si>
  <si>
    <t>4.25% – 9.25%</t>
  </si>
  <si>
    <t>4.25% – 9.98%</t>
  </si>
  <si>
    <t>Pg No 56-57</t>
  </si>
  <si>
    <t>Pg No 55-56</t>
  </si>
  <si>
    <t>Male and Female: Active- 3 years; Inactive- 2 years</t>
  </si>
  <si>
    <t>Male and Female: Active- 3 years; Retirees- 2 years</t>
  </si>
  <si>
    <t>Active- 3 years; Retirees- 2 years</t>
  </si>
  <si>
    <t>UP-1994</t>
  </si>
  <si>
    <t>Females - 1 year</t>
  </si>
  <si>
    <t>Male - 1 year</t>
  </si>
  <si>
    <t>District of Columbia - Police Officers and Firefighters’ Retirement Fund</t>
  </si>
  <si>
    <t>"Adjustment to Prior Year's Valuation" considered here.</t>
  </si>
  <si>
    <t>cont_rate_FY</t>
  </si>
  <si>
    <t>Amortization Payment, Total $ Amount</t>
  </si>
  <si>
    <t>Amo_Total_Amt</t>
  </si>
  <si>
    <t>Employee Payment, Total $ Amount</t>
  </si>
  <si>
    <t>Statutory Payment in Dollars, Employer</t>
  </si>
  <si>
    <t>Statutory Payment Percentage, Employer</t>
  </si>
  <si>
    <t>EE_Total_Amt</t>
  </si>
  <si>
    <t>Statutory_Amt_ER</t>
  </si>
  <si>
    <t>Statutory_Pct_ER</t>
  </si>
  <si>
    <t>actual_COLA</t>
  </si>
  <si>
    <t>min_COLA</t>
  </si>
  <si>
    <t>Administrative Expenses (Actual, as Percentage of Assets)</t>
  </si>
  <si>
    <t>Admin_Expense_Pct</t>
  </si>
  <si>
    <t>NC_Prior_Year</t>
  </si>
  <si>
    <t>Gain or loss due to normal contributions for the prior year</t>
  </si>
  <si>
    <t>Benefit_Changes</t>
  </si>
  <si>
    <t>COLA_Gain_Loss</t>
  </si>
  <si>
    <t>PBI_Gain_Loss</t>
  </si>
  <si>
    <t>Gain or loss due to changes in benefits</t>
  </si>
  <si>
    <t>Gain or loss due to changes in COLA Provisions</t>
  </si>
  <si>
    <t>Gain or loss due to changes in Planned Benefit Increases</t>
  </si>
  <si>
    <t>Other_Interest</t>
  </si>
  <si>
    <t>Gain or loss due to interest other than that accruing on the unfunded liability</t>
  </si>
  <si>
    <t>Mortality Table SetBack in Years</t>
  </si>
  <si>
    <t>Mortality Table SetForward in Years</t>
  </si>
  <si>
    <t>Investment_Experience</t>
  </si>
  <si>
    <t>Age_of_Retirement_Experience</t>
  </si>
  <si>
    <t>Disability_Claim_Experience_Active</t>
  </si>
  <si>
    <t>Disability_Claim_Experience_Inactive</t>
  </si>
  <si>
    <t>Disability_Claim_Experience_Retired</t>
  </si>
  <si>
    <t>Disability_Claim_Experience_Total</t>
  </si>
  <si>
    <t>Mortality_Rate_Experience_Active</t>
  </si>
  <si>
    <t>Mortality_Rate_Experience_Inactive</t>
  </si>
  <si>
    <t>Mortality_Rate_Experience_Retired</t>
  </si>
  <si>
    <t>Mortality_Rate_Experience_Total</t>
  </si>
  <si>
    <t>Survivor_Claim_Experience_Active</t>
  </si>
  <si>
    <t>Survivor_Claim_Experience_Inactive</t>
  </si>
  <si>
    <t>Survivor_Claim_Experience_Retired</t>
  </si>
  <si>
    <t>Survivor_Claim_Experience_Total</t>
  </si>
  <si>
    <t>Withdrawal_Experience</t>
  </si>
  <si>
    <t>Salary_Experience</t>
  </si>
  <si>
    <t>Payroll_Experience</t>
  </si>
  <si>
    <t>New_Entrant_Experience</t>
  </si>
  <si>
    <t>Rehire_Experiennce</t>
  </si>
  <si>
    <t>Other_Actuarial_Experience</t>
  </si>
  <si>
    <t>Interest_Smoothing</t>
  </si>
  <si>
    <t>Non_Investment_Actuarial_Experience</t>
  </si>
  <si>
    <t>Actuarial_Experience</t>
  </si>
  <si>
    <t>Legislative_Changes</t>
  </si>
  <si>
    <t>Changes_to_Methods_&amp;_Assumptions</t>
  </si>
  <si>
    <t>Interest_on_Debt</t>
  </si>
  <si>
    <t>Contribution_Deficiency</t>
  </si>
  <si>
    <t>adec_pct_reason</t>
  </si>
  <si>
    <t>arcpct_payroll</t>
  </si>
  <si>
    <t>attribute column name</t>
  </si>
  <si>
    <t>attribute id</t>
  </si>
  <si>
    <t>adec_amt_from_gasb68</t>
  </si>
  <si>
    <t>adec_paidamt_from_gasb68</t>
  </si>
  <si>
    <t>adec_missed_from_gasb68</t>
  </si>
  <si>
    <t>ava_from_av</t>
  </si>
  <si>
    <t>aal_from_av</t>
  </si>
  <si>
    <t>ual_from_av</t>
  </si>
  <si>
    <t>fundedratio_old_from_av</t>
  </si>
  <si>
    <t>payroll_from_av</t>
  </si>
  <si>
    <t>adec_paidpct_from_gasb68</t>
  </si>
  <si>
    <t>adec_pct_from_gasb68</t>
  </si>
  <si>
    <t>statutory_amt_er</t>
  </si>
  <si>
    <t>statutory_pct_er</t>
  </si>
  <si>
    <t>cafr_file</t>
  </si>
  <si>
    <t>actuarial_valuation_file</t>
  </si>
  <si>
    <t>gasb_68_valuation_file</t>
  </si>
  <si>
    <t>experience_study_file</t>
  </si>
  <si>
    <t>apxa_startbalance</t>
  </si>
  <si>
    <t>vd</t>
  </si>
  <si>
    <t>pmd</t>
  </si>
  <si>
    <t>cmd</t>
  </si>
  <si>
    <t>gasb_retirees</t>
  </si>
  <si>
    <t>gasb_inactivevest</t>
  </si>
  <si>
    <t>gasb_inactivenonvest</t>
  </si>
  <si>
    <t>gasb_active</t>
  </si>
  <si>
    <t>gasb_totmembers</t>
  </si>
  <si>
    <t>seir_arr</t>
  </si>
  <si>
    <t>seir_munipmd</t>
  </si>
  <si>
    <t>seir_municmd</t>
  </si>
  <si>
    <t>seir_deplete</t>
  </si>
  <si>
    <t>seir_pmd</t>
  </si>
  <si>
    <t>seir_cmd</t>
  </si>
  <si>
    <t>tpl</t>
  </si>
  <si>
    <t>fnp</t>
  </si>
  <si>
    <t>npl</t>
  </si>
  <si>
    <t>fundedratio_gasb68</t>
  </si>
  <si>
    <t>gasb_payroll</t>
  </si>
  <si>
    <t>pe_total</t>
  </si>
  <si>
    <t>gasb_outflow</t>
  </si>
  <si>
    <t>gasb_inflow</t>
  </si>
  <si>
    <t>adec_pct</t>
  </si>
  <si>
    <t>adec_paidpct</t>
  </si>
  <si>
    <t>adec_amt</t>
  </si>
  <si>
    <t>adec_paidamt</t>
  </si>
  <si>
    <t>adec_missed</t>
  </si>
  <si>
    <t>pe_servicecost</t>
  </si>
  <si>
    <t>pe_interesttpl</t>
  </si>
  <si>
    <t>pe_currentchanges</t>
  </si>
  <si>
    <t>pe_expenseddifferenceexperience</t>
  </si>
  <si>
    <t>pe_expensedcurrentassumption</t>
  </si>
  <si>
    <t>pe_employeecontribution</t>
  </si>
  <si>
    <t>pe_projectedearnings</t>
  </si>
  <si>
    <t>pe_expenseddifferenceearnings</t>
  </si>
  <si>
    <t>pe_adminex</t>
  </si>
  <si>
    <t>pe_outflow</t>
  </si>
  <si>
    <t>pe_inflow</t>
  </si>
  <si>
    <t>pe_totalcalc</t>
  </si>
  <si>
    <t>sensitivityrate_100bpdown</t>
  </si>
  <si>
    <t>sensitivityrate_actual</t>
  </si>
  <si>
    <t>sensitivityrate_100bpup</t>
  </si>
  <si>
    <t>sensitivitydollar_100bpdown</t>
  </si>
  <si>
    <t>sensitivitydollar_actual</t>
  </si>
  <si>
    <t>sensitivitydollar_100bpup</t>
  </si>
  <si>
    <t>servicelife</t>
  </si>
  <si>
    <t>apxa_servicecost</t>
  </si>
  <si>
    <t>apxa_interest</t>
  </si>
  <si>
    <t>apxa_benefitchanges</t>
  </si>
  <si>
    <t>apxa_experiencediff</t>
  </si>
  <si>
    <t>apxa_assumptionchanges</t>
  </si>
  <si>
    <t>apxa_employercontribution</t>
  </si>
  <si>
    <t>apxa_employeecontribution</t>
  </si>
  <si>
    <t>apxa_investincome</t>
  </si>
  <si>
    <t>apxa_benefitpayment</t>
  </si>
  <si>
    <t>apxa_refunds</t>
  </si>
  <si>
    <t>apxa_benefitsrefunds</t>
  </si>
  <si>
    <t>apxa_adminex</t>
  </si>
  <si>
    <t>apxa_otherchanges</t>
  </si>
  <si>
    <t>apxa_desc</t>
  </si>
  <si>
    <t>apxa_currentbalance</t>
  </si>
  <si>
    <t>nc_total</t>
  </si>
  <si>
    <t>nc_er</t>
  </si>
  <si>
    <t>nc_ee</t>
  </si>
  <si>
    <t>nc_breakdown</t>
  </si>
  <si>
    <t>amo_total</t>
  </si>
  <si>
    <t>amo_er</t>
  </si>
  <si>
    <t>amo_ee</t>
  </si>
  <si>
    <t>hc_er</t>
  </si>
  <si>
    <t>hc_ee</t>
  </si>
  <si>
    <t>er_total</t>
  </si>
  <si>
    <t>ee_total</t>
  </si>
  <si>
    <t>multiplier_basis</t>
  </si>
  <si>
    <t>multiplier_rate</t>
  </si>
  <si>
    <t>multiplier_min</t>
  </si>
  <si>
    <t>multiplier_max</t>
  </si>
  <si>
    <t>rule_of_years</t>
  </si>
  <si>
    <t>multiplier_cap</t>
  </si>
  <si>
    <t>cola</t>
  </si>
  <si>
    <t>cola_benefit_type</t>
  </si>
  <si>
    <t>cola_benefit_max_pct</t>
  </si>
  <si>
    <t>drop_current</t>
  </si>
  <si>
    <t>drop_newhire</t>
  </si>
  <si>
    <t>drop_guaranteedrate</t>
  </si>
  <si>
    <t>soc_sec</t>
  </si>
  <si>
    <t>healthcare_fundedbyplan</t>
  </si>
  <si>
    <t>db_hybrid</t>
  </si>
  <si>
    <t>option_primarydc</t>
  </si>
  <si>
    <t>option_suppdc</t>
  </si>
  <si>
    <t>option_defaultdc</t>
  </si>
  <si>
    <t>option_mutexcldc</t>
  </si>
  <si>
    <t>assum_inflation</t>
  </si>
  <si>
    <t>assum_interest</t>
  </si>
  <si>
    <t>assum_payrollgrowth</t>
  </si>
  <si>
    <t>assum_payrollgrowth_lowerbound</t>
  </si>
  <si>
    <t>assum_payrollgrowth_upperbound</t>
  </si>
  <si>
    <t>assum_salarygrowth</t>
  </si>
  <si>
    <t>assum_salarygrowth_lowerbound</t>
  </si>
  <si>
    <t>assum_salarygrowth_upperbound</t>
  </si>
  <si>
    <t>assum_terminationrate</t>
  </si>
  <si>
    <t>assum_terminationpage</t>
  </si>
  <si>
    <t>assum_retirementrate</t>
  </si>
  <si>
    <t>assum_retirementpage</t>
  </si>
  <si>
    <t>assum_single_mortality_table</t>
  </si>
  <si>
    <t>assum_mortality_table</t>
  </si>
  <si>
    <t>assum_mortality_table_year</t>
  </si>
  <si>
    <t>assum_mortality_projecton_scale</t>
  </si>
  <si>
    <t>assum_mortality_table_setback</t>
  </si>
  <si>
    <t>assum_mortality_table_setforward</t>
  </si>
  <si>
    <t>amomethod</t>
  </si>
  <si>
    <t>amoyears</t>
  </si>
  <si>
    <t>costmethod_funding</t>
  </si>
  <si>
    <t>costmethod_valuation</t>
  </si>
  <si>
    <t>assum_discountrate</t>
  </si>
  <si>
    <t>assum_variabledr</t>
  </si>
  <si>
    <t>assum_returnrate</t>
  </si>
  <si>
    <t>smoothing</t>
  </si>
  <si>
    <t>actuarial_return</t>
  </si>
  <si>
    <t>market_return</t>
  </si>
  <si>
    <t>opeb_cafr</t>
  </si>
  <si>
    <t>opeb_val</t>
  </si>
  <si>
    <t>arc</t>
  </si>
  <si>
    <t>arc_paid</t>
  </si>
  <si>
    <t>arc_missed</t>
  </si>
  <si>
    <t>arc_pct</t>
  </si>
  <si>
    <t>ava</t>
  </si>
  <si>
    <t>aal</t>
  </si>
  <si>
    <t>ual</t>
  </si>
  <si>
    <t>fundedratio_old</t>
  </si>
  <si>
    <t>payroll</t>
  </si>
  <si>
    <t>ADEC_Paid_Pct_Payroll</t>
  </si>
  <si>
    <t>ADEC_PaidPct_Payroll_from_gasb68</t>
  </si>
  <si>
    <t>mva</t>
  </si>
  <si>
    <t>fundedratio_mva</t>
  </si>
  <si>
    <t>gainloss_tot</t>
  </si>
  <si>
    <t>outflows_benefits</t>
  </si>
  <si>
    <t>outflows_refunds</t>
  </si>
  <si>
    <t>outflows_admin</t>
  </si>
  <si>
    <t>outflows_other</t>
  </si>
  <si>
    <t>outflows_total</t>
  </si>
  <si>
    <t>arcpct_payroll_reason</t>
  </si>
  <si>
    <t>pe_other</t>
  </si>
  <si>
    <t>multiplier_text</t>
  </si>
  <si>
    <t>arc_inferred</t>
  </si>
  <si>
    <t>employer_allocation_percentage</t>
  </si>
  <si>
    <t>npl_at_discount_rate_plus_1</t>
  </si>
  <si>
    <t>npl_at_discount_rate_minus_1</t>
  </si>
  <si>
    <t>Plan ID</t>
  </si>
  <si>
    <t>Sheet</t>
  </si>
  <si>
    <t>Row</t>
  </si>
  <si>
    <t>Column</t>
  </si>
  <si>
    <t>plan_id</t>
  </si>
  <si>
    <t>year</t>
  </si>
  <si>
    <t>plan_attribute_id</t>
  </si>
  <si>
    <t>attribute_value</t>
  </si>
  <si>
    <t>Pg No 66,67</t>
  </si>
  <si>
    <t>DC PFRS TRS CAFR 2002.pdf Pg No 288</t>
  </si>
  <si>
    <t>DC PFRS TRS CAFR 2003.pdf Pg No 317</t>
  </si>
  <si>
    <t>DC PFRS TRS CAFR 2004.pdf Pg No 402</t>
  </si>
  <si>
    <t>DC PFRS TRS CAFR 2005.pdf Pg No 175</t>
  </si>
  <si>
    <t>DC PFRS TRS CAFR 2006.pdf Pg No 20</t>
  </si>
  <si>
    <t>DC PFRS TRS CAFR 2007.pdf Pg No 41</t>
  </si>
  <si>
    <t>DC PFRS TRS CAFR 2008.pdf Pg No 31</t>
  </si>
  <si>
    <t>DC PFRS TRS CAFR 2009.pdf Pg No 31</t>
  </si>
  <si>
    <t>DC PFRS TRS CAFR 2010.pdf Pg No 26</t>
  </si>
  <si>
    <t>DC PFRS TRS CAFR 2011.pdf Pg No 27</t>
  </si>
  <si>
    <t>DC PFRS TRS CAFR 2011.pdf Pg No 75</t>
  </si>
  <si>
    <t>DC PFRS TRS CAFR 2012.pdf Pg No 29</t>
  </si>
  <si>
    <t>DC PFRS TRS CAFR 2012.pdf Pg No 79</t>
  </si>
  <si>
    <t>DC PFRS TRS CAFR 2013.pdf Pg No 33</t>
  </si>
  <si>
    <t>DC PFRS TRS CAFR 2013.pdf Pg No 84</t>
  </si>
  <si>
    <t>DC PFRS TRS CAFR 2014.pdf Pg No 37</t>
  </si>
  <si>
    <t>DC PFRS TRS CAFR 2014.pdf Pg No 113</t>
  </si>
  <si>
    <t>DC PFRS TRS CAFR 2015.pdf Pg No 47</t>
  </si>
  <si>
    <t>DC PFRS TRS CAFR 2015.pdf Pg No 117</t>
  </si>
  <si>
    <t>DC PFRS TRS CAFR 2016.pdf Pg No 29</t>
  </si>
  <si>
    <t>DC PFRS TRS CAFR 2016.pdf Pg No 98</t>
  </si>
  <si>
    <t>DC PFRS TRS CAFR 2017.pdf Pg No 29</t>
  </si>
  <si>
    <t>DC PFRS TRS CAFR 2017.pdf Pg No 98</t>
  </si>
  <si>
    <t>DC PFRS TRS CAFR 2018.pdf Pg No 29</t>
  </si>
  <si>
    <t>DC PFRS TRS CAFR 2018.pdf Pg No 97</t>
  </si>
  <si>
    <t>DC PFRS TRS CAFR 2019.pdf Pg No 34</t>
  </si>
  <si>
    <t>DC PFRS TRS CAFR 2019.pdf Pg No 103</t>
  </si>
  <si>
    <t>DC PFRS TRS CAFR 2020.pdf Pg No 32</t>
  </si>
  <si>
    <t>DC PFRS TRS Valuation 2011.pdf Pg No 18</t>
  </si>
  <si>
    <t>DC PFRS TRS Valuation 2014.pdf Pg No 19</t>
  </si>
  <si>
    <t>DC PFRS TRS CAFR 2015.pdf Pg No 129</t>
  </si>
  <si>
    <t>DC PFRS TRS Valuation 2016.pdf Pg No 19</t>
  </si>
  <si>
    <t>DC PFRS TRS Valuation 2017.pdf Pg No 19</t>
  </si>
  <si>
    <t>DC PFRS TRS Valuation 2018.pdf Pg No 23</t>
  </si>
  <si>
    <t>DC PFRS TRS CAFR 2019.pdf Pg No 107</t>
  </si>
  <si>
    <t>DC PFRS TRS CAFR 2009.pdf  Pg No 45</t>
  </si>
  <si>
    <t>DC PFRS TRS CAFR 2011.pdf  Pg No 44</t>
  </si>
  <si>
    <t>DC PFRS TRS CAFR 2013.pdf  Pg No 103</t>
  </si>
  <si>
    <t>DC PFRS TRS CAFR 2014.pdf  Pg No 74</t>
  </si>
  <si>
    <t>DC PFRS TRS CAFR 2014.pdf Pg No 70</t>
  </si>
  <si>
    <t>DC PFRS TRS CAFR 2015.pdf Pg No 71</t>
  </si>
  <si>
    <t>DC PFRS TRS CAFR 2016.pdf Pg No 53</t>
  </si>
  <si>
    <t>DC PFRS TRS CAFR 2017.pdf Pg No 53</t>
  </si>
  <si>
    <t>DC PFRS TRS CAFR 2018.pdf Pg No 51</t>
  </si>
  <si>
    <t>DC PFRS TRS CAFR 2019.pdf Pg No 56</t>
  </si>
  <si>
    <t>DC PFRS TRS CAFR 2002.pdf Pg No 304</t>
  </si>
  <si>
    <t>DC PFRS TRS CAFR 2003.pdf Pg No 334</t>
  </si>
  <si>
    <t>DC PFRS TRS CAFR 2004.pdf Pg No 420</t>
  </si>
  <si>
    <t>DC PFRS TRS CAFR 2005.pdf Pg No 193</t>
  </si>
  <si>
    <t>DC PFRS TRS CAFR 2006.pdf Pg No 31</t>
  </si>
  <si>
    <t>DC PFRS TRS CAFR 2007.pdf Pg No 52</t>
  </si>
  <si>
    <t>DC PFRS TRS CAFR 2008.pdf Pg No 44</t>
  </si>
  <si>
    <t>DC PFRS TRS CAFR 2009.pdf Pg No 44</t>
  </si>
  <si>
    <t>DC PFRS TRS Valuation 2010.pdf Pg No 19</t>
  </si>
  <si>
    <t>DC PFRS TRS Valuation 2011.pdf Pg No 19</t>
  </si>
  <si>
    <t>DC PFRS TRS Valuation 2012.pdf Pg No 21</t>
  </si>
  <si>
    <t>DC PFRS TRS Valuation 2013.pdf Pg No 21</t>
  </si>
  <si>
    <t>DC PFRS TRS Valuation 2017.pdf Pg No 20</t>
  </si>
  <si>
    <t>DC PFRS TRS CAFR 2002.pdf Pg No 303</t>
  </si>
  <si>
    <t>DC PFRS TRS CAFR 2003.pdf Pg No 333</t>
  </si>
  <si>
    <t>DC PFRS TRS CAFR 2004.pdf Pg No 419</t>
  </si>
  <si>
    <t>DC PFRS TRS CAFR 2005.pdf Pg No 192</t>
  </si>
  <si>
    <t>DC PFRS TRS CAFR 2009.pdf Pg No 43</t>
  </si>
  <si>
    <t>DC PFRS TRS CAFR 2010.pdf Pg No 38</t>
  </si>
  <si>
    <t>DC PFRS TRS CAFR 2011.pdf Pg No 41</t>
  </si>
  <si>
    <t>DC PFRS TRS Valuation 2012.pdf Pg No 22</t>
  </si>
  <si>
    <t>DC PFRS TRS CAFR 2013.pdf Pg No 52</t>
  </si>
  <si>
    <t>DC PFRS TRS Valuation 2011.pdf Pg No 60</t>
  </si>
  <si>
    <t>DC PFRS TRS Valuation 2012.pdf Pg No 63</t>
  </si>
  <si>
    <t>DC PFRS TRS Valuation 2012.pdf Pg No 24</t>
  </si>
  <si>
    <t>DC PFRS TRS Valuation 2013.pdf Pg No 63</t>
  </si>
  <si>
    <t>DC PFRS TRS Valuation 2013.pdf Pg No 24</t>
  </si>
  <si>
    <t>DC PFRS TRS Valuation 2014.pdf Pg No 62</t>
  </si>
  <si>
    <t>DC PFRS TRS Valuation 2014.pdf Pg No 23</t>
  </si>
  <si>
    <t>DC PFRS TRS Valuation 2015.pdf Pg No 60</t>
  </si>
  <si>
    <t>DC PFRS TRS Valuation 2015.pdf Pg No 22</t>
  </si>
  <si>
    <t>DC PFRS TRS Valuation 2016.pdf Pg No 60</t>
  </si>
  <si>
    <t>DC PFRS TRS Valuation 2016.pdf Pg No 22</t>
  </si>
  <si>
    <t>DC PFRS TRS Valuation 2017.pdf Pg No 61</t>
  </si>
  <si>
    <t>DC PFRS TRS Valuation 2017.pdf Pg No 22</t>
  </si>
  <si>
    <t>DC PFRS TRS Valuation 2018.pdf Pg No 63</t>
  </si>
  <si>
    <t>DC PFRS TRS Valuation 2018.pdf Pg No 26</t>
  </si>
  <si>
    <t>DC PFRS TRS Valuation 2019.pdf Pg No 78</t>
  </si>
  <si>
    <t>DC PFRS TRS Valuation 2019.pdf Pg No 17,18</t>
  </si>
  <si>
    <t>DC PFRS TRS Valuation 2010.pdf Pg No 18</t>
  </si>
  <si>
    <t>DC PFRS TRS Valuation 2008.pdf Pg No 69</t>
  </si>
  <si>
    <t>DC PFRS TRS Valuation 2009.pdf Pg No 48</t>
  </si>
  <si>
    <t>DC PFRS TRS Valuation 2012.pdf Pg No 20</t>
  </si>
  <si>
    <t>DC PFRS TRS Valuation 2013.pdf Pg No 20</t>
  </si>
  <si>
    <t>DC PFRS TRS Valuation 2015.pdf Pg No 19</t>
  </si>
  <si>
    <t>DC PFRS TRS Valuation 2019.pdf Pg No 72</t>
  </si>
  <si>
    <t>DC PFRS TRS Valuation 2009.pdf Pg No 46</t>
  </si>
  <si>
    <t>DC PFRS TRS Valuation 2010.pdf Pg No 27</t>
  </si>
  <si>
    <t>DC PFRS TRS Valuation 2011.pdf Pg No 27</t>
  </si>
  <si>
    <t>DC PFRS TRS Valuation 2012.pdf Pg No 31</t>
  </si>
  <si>
    <t>DC PFRS TRS Valuation 2013.pdf Pg No 31</t>
  </si>
  <si>
    <t>DC PFRS TRS Valuation 2014.pdf Pg No 20</t>
  </si>
  <si>
    <t>DC PFRS TRS Valuation 2014.pdf Pg No 28</t>
  </si>
  <si>
    <t>DC PFRS TRS Valuation 2014.pdf Pg No 30</t>
  </si>
  <si>
    <t>DC PFRS TRS Valuation 2015.pdf Pg No 20</t>
  </si>
  <si>
    <t>DC PFRS TRS Valuation 2015.pdf Pg No 27</t>
  </si>
  <si>
    <t>DC PFRS TRS Valuation 2015.pdf Pg No 29</t>
  </si>
  <si>
    <t>DC PFRS TRS Valuation 2016.pdf Pg No 20</t>
  </si>
  <si>
    <t>DC PFRS TRS Valuation 2016.pdf Pg No 27</t>
  </si>
  <si>
    <t>DC PFRS TRS Valuation 2016.pdf Pg No 29</t>
  </si>
  <si>
    <t>DC PFRS TRS Valuation 2017.pdf Pg No 27</t>
  </si>
  <si>
    <t>DC PFRS TRS Valuation 2017.pdf Pg No 29</t>
  </si>
  <si>
    <t>DC PFRS TRS Valuation 2018.pdf Pg No 24</t>
  </si>
  <si>
    <t>DC PFRS TRS Valuation 2018.pdf Pg No 31</t>
  </si>
  <si>
    <t>DC PFRS TRS Valuation 2018.pdf Pg No 33</t>
  </si>
  <si>
    <t>DC PFRS TRS Valuation 2019.pdf Pg No 62</t>
  </si>
  <si>
    <t>DC PFRS TRS Valuation 2019.pdf Pg No 29</t>
  </si>
  <si>
    <t>DC PFRS TRS Valuation 2019.pdf Pg No 25</t>
  </si>
  <si>
    <t>DC PFRS TRS Valuation 2002.pdf Pg No 13</t>
  </si>
  <si>
    <t>DC PFRS TRS Valuation 2003.pdf Pg No 62</t>
  </si>
  <si>
    <t>DC PFRS TRS Valuation 2004.pdf Pg No 61</t>
  </si>
  <si>
    <t>DC PFRS TRS Valuation 2005.pdf Pg No 58</t>
  </si>
  <si>
    <t>DC PFRS TRS Valuation 2006.pdf Pg No 58</t>
  </si>
  <si>
    <t>DC PFRS TRS Valuation 2007.pdf Pg No 62</t>
  </si>
  <si>
    <t>DC PFRS TRS Valuation 2001.pdf Pg No 64</t>
  </si>
  <si>
    <t>DC PFRS TRS Valuation 2002.pdf Pg No 59</t>
  </si>
  <si>
    <t>DC PFRS TRS Valuation 2003.pdf Pg No 77</t>
  </si>
  <si>
    <t>DC PFRS TRS Valuation 2004.pdf Pg No 77</t>
  </si>
  <si>
    <t>DC PFRS TRS Valuation 2005.pdf Pg No 73</t>
  </si>
  <si>
    <t>DC PFRS TRS Valuation 2006.pdf Pg No 73</t>
  </si>
  <si>
    <t>DC PFRS TRS Valuation 2007.pdf Pg No 74</t>
  </si>
  <si>
    <t>DC PFRS TRS Valuation 2008.pdf Pg No 67</t>
  </si>
  <si>
    <t>DC PFRS TRS Valuation 2001.pdf Pg No 48</t>
  </si>
  <si>
    <t>DC PFRS TRS Valuation 2002.pdf Pg No 42</t>
  </si>
  <si>
    <t>DC PFRS TRS Valuation 2003.pdf Pg No 55</t>
  </si>
  <si>
    <t>DC PFRS TRS Valuation 2004.pdf Pg No 54</t>
  </si>
  <si>
    <t>DC PFRS TRS Valuation 2005.pdf Pg No 51</t>
  </si>
  <si>
    <t>DC PFRS TRS Valuation 2006.pdf Pg No 51</t>
  </si>
  <si>
    <t>DC PFRS TRS Valuation 2007.pdf Pg No 54</t>
  </si>
  <si>
    <t>DC PFRS TRS Valuation 2008.pdf Pg No 48</t>
  </si>
  <si>
    <t>DC PFRS TRS Valuation 2009.pdf Pg No 27</t>
  </si>
  <si>
    <t>DC PFRS TRS Valuation 2010.pdf Pg No 28</t>
  </si>
  <si>
    <t>DC PFRS TRS Valuation 2010.pdf Pg No 32</t>
  </si>
  <si>
    <t>DC PFRS TRS Valuation 2011.pdf Pg No 28</t>
  </si>
  <si>
    <t>DC PFRS TRS Valuation 2011.pdf Pg No 32</t>
  </si>
  <si>
    <t>DC PFRS TRS Valuation 2012.pdf Pg No 32</t>
  </si>
  <si>
    <t>DC PFRS TRS Valuation 2012.pdf Pg No 35</t>
  </si>
  <si>
    <t>DC PFRS TRS Valuation 2013.pdf Pg No 32</t>
  </si>
  <si>
    <t>DC PFRS TRS Valuation 2013.pdf Pg No 35</t>
  </si>
  <si>
    <t>DC PFRS TRS Valuation 2014.pdf Pg No 31</t>
  </si>
  <si>
    <t>DC PFRS TRS Valuation 2014.pdf Pg No 34</t>
  </si>
  <si>
    <t>DC PFRS TRS Valuation 2015.pdf Pg No 30</t>
  </si>
  <si>
    <t>DC PFRS TRS Valuation 2015.pdf Pg No 33</t>
  </si>
  <si>
    <t>DC PFRS TRS Valuation 2016.pdf Pg No 30</t>
  </si>
  <si>
    <t>DC PFRS TRS Valuation 2016.pdf Pg No 33</t>
  </si>
  <si>
    <t>DC PFRS TRS Valuation 2017.pdf Pg No 30</t>
  </si>
  <si>
    <t>DC PFRS TRS Valuation 2017.pdf Pg No 36</t>
  </si>
  <si>
    <t>DC PFRS TRS Valuation 2018.pdf Pg No 34</t>
  </si>
  <si>
    <t>DC PFRS TRS Valuation 2018.pdf Pg No 35</t>
  </si>
  <si>
    <t>DC PFRS TRS Valuation 2019.pdf Pg No 63</t>
  </si>
  <si>
    <t>DC PFRS TRS Valuation 2001.pdf Pg No 12</t>
  </si>
  <si>
    <t>DC PFRS TRS Valuation 2001.pdf Pg No 16</t>
  </si>
  <si>
    <t>DC PFRS TRS Valuation 2001.pdf Pg No 59</t>
  </si>
  <si>
    <t>DC PFRS TRS Valuation 2001.pdf Pg No 46</t>
  </si>
  <si>
    <t>DC PFRS TRS Valuation 2002.pdf Pg No 9</t>
  </si>
  <si>
    <t>DC PFRS TRS Valuation 2002.pdf Pg No 54</t>
  </si>
  <si>
    <t>DC PFRS TRS Valuation 2002.pdf Pg No 40</t>
  </si>
  <si>
    <t>DC PFRS TRS Valuation 2003.pdf Pg No 70</t>
  </si>
  <si>
    <t>DC PFRS TRS Valuation 2003.pdf Pg No 61</t>
  </si>
  <si>
    <t>DC PFRS TRS Valuation 2003.pdf Pg No 22</t>
  </si>
  <si>
    <t>DC PFRS TRS Valuation 2003.pdf Pg No 54</t>
  </si>
  <si>
    <t>DC PFRS TRS Valuation 2004.pdf Pg No 69</t>
  </si>
  <si>
    <t>DC PFRS TRS Valuation 2004.pdf Pg No 21</t>
  </si>
  <si>
    <t>DC PFRS TRS Valuation 2004.pdf Pg No 53</t>
  </si>
  <si>
    <t>DC PFRS TRS Valuation 2005.pdf Pg No 66</t>
  </si>
  <si>
    <t>DC PFRS TRS Valuation 2005.pdf Pg No 57</t>
  </si>
  <si>
    <t>DC PFRS TRS Valuation 2005.pdf Pg No 19</t>
  </si>
  <si>
    <t>DC PFRS TRS Valuation 2005.pdf Pg No 50</t>
  </si>
  <si>
    <t>DC PFRS TRS Valuation 2006.pdf Pg No 66</t>
  </si>
  <si>
    <t>DC PFRS TRS Valuation 2006.pdf Pg No 57</t>
  </si>
  <si>
    <t>DC PFRS TRS Valuation 2006.pdf Pg No 19</t>
  </si>
  <si>
    <t>DC PFRS TRS Valuation 2006.pdf Pg No 50</t>
  </si>
  <si>
    <t>DC PFRS TRS Valuation 2007.pdf Pg No 3</t>
  </si>
  <si>
    <t>DC PFRS TRS Valuation 2007.pdf Pg No 61</t>
  </si>
  <si>
    <t>DC PFRS TRS Valuation 2007.pdf Pg No 4</t>
  </si>
  <si>
    <t>DC PFRS TRS Valuation 2007.pdf Pg No 21</t>
  </si>
  <si>
    <t>DC PFRS TRS Valuation 2007.pdf Pg No 52</t>
  </si>
  <si>
    <t>DC PFRS TRS Valuation 2008.pdf Pg No 3</t>
  </si>
  <si>
    <t>DC PFRS TRS Valuation 2008.pdf Pg No 54</t>
  </si>
  <si>
    <t>DC PFRS TRS Valuation 2008.pdf Pg No 4</t>
  </si>
  <si>
    <t>DC PFRS TRS Valuation 2008.pdf Pg No 16</t>
  </si>
  <si>
    <t>DC PFRS TRS Valuation 2008.pdf Pg No 47</t>
  </si>
  <si>
    <t>DC PFRS TRS Valuation 2009.pdf Pg No 3</t>
  </si>
  <si>
    <t>DC PFRS TRS Valuation 2009.pdf Pg No 33</t>
  </si>
  <si>
    <t>DC PFRS TRS Valuation 2009.pdf Pg No 4</t>
  </si>
  <si>
    <t>DC PFRS TRS Valuation 2009.pdf Pg No 18</t>
  </si>
  <si>
    <t>DC PFRS TRS Valuation 2009.pdf Pg No 26</t>
  </si>
  <si>
    <t>DC PFRS TRS Valuation 2010.pdf Pg No 7</t>
  </si>
  <si>
    <t>DC PFRS TRS Valuation 2010.pdf Pg No 41</t>
  </si>
  <si>
    <t>DC PFRS TRS Valuation 2011.pdf Pg No 7</t>
  </si>
  <si>
    <t>DC PFRS TRS Valuation 2011.pdf Pg No 41</t>
  </si>
  <si>
    <t>DC PFRS TRS Valuation 2012.pdf Pg No 8</t>
  </si>
  <si>
    <t>DC PFRS TRS Valuation 2012.pdf Pg No 44</t>
  </si>
  <si>
    <t>DC PFRS TRS Valuation 2013.pdf Pg No 8</t>
  </si>
  <si>
    <t>DC PFRS TRS Valuation 2013.pdf Pg No 44</t>
  </si>
  <si>
    <t>DC PFRS TRS Valuation 2014.pdf Pg No 8</t>
  </si>
  <si>
    <t>DC PFRS TRS Valuation 2014.pdf Pg No 43</t>
  </si>
  <si>
    <t>DC PFRS TRS Valuation 2015.pdf Pg No 8</t>
  </si>
  <si>
    <t>DC PFRS TRS Valuation 2015.pdf Pg No 42</t>
  </si>
  <si>
    <t>DC PFRS TRS Valuation 2016.pdf Pg No 8</t>
  </si>
  <si>
    <t>DC PFRS TRS Valuation 2016.pdf Pg No 42</t>
  </si>
  <si>
    <t>DC PFRS TRS Valuation 2017.pdf Pg No 8</t>
  </si>
  <si>
    <t>DC PFRS TRS Valuation 2017.pdf Pg No 43</t>
  </si>
  <si>
    <t>DC PFRS TRS Valuation 2018.pdf Pg No 8</t>
  </si>
  <si>
    <t>DC PFRS TRS Valuation 2018.pdf Pg No 45</t>
  </si>
  <si>
    <t>DC PFRS TRS Valuation 2019.pdf Pg No 20</t>
  </si>
  <si>
    <t>DC PFRS TRS Valuation 2019.pdf Pg No 57</t>
  </si>
  <si>
    <t>2001-2020</t>
  </si>
  <si>
    <t>Composite gain or loss has been taken here</t>
  </si>
  <si>
    <t>Contribution Rate Effective FY</t>
  </si>
  <si>
    <t>Amortization Payment, Total</t>
  </si>
  <si>
    <t>Benefit Payements</t>
  </si>
  <si>
    <t>Prior year source entered here</t>
  </si>
  <si>
    <t>DC PFRS TRS CAFR 2021.pdf Pg.No 86</t>
  </si>
  <si>
    <t>DC PFRS TRS CAFR 2021.pdf Pg.No 48</t>
  </si>
  <si>
    <t>DC PFRS TRS CAFR 2021.pdf Pg.No 36</t>
  </si>
  <si>
    <t>DC PFRS TRS CAFR 2021.pdf Pg.No 49</t>
  </si>
  <si>
    <t>DC PFRS TRS CAFR 2021.pdf Pg.No 54</t>
  </si>
  <si>
    <t>DC PFRS TRS CAFR 2021.pdf Pg.No 56</t>
  </si>
  <si>
    <t>DC PFRS TRS CAFR 2021.pdf Pg.No 51</t>
  </si>
  <si>
    <t>Pg No 67,69</t>
  </si>
  <si>
    <t>Pg No 68,70</t>
  </si>
  <si>
    <t>Pub-2010 Safety Employees and Healthy Retiree Mortality Table</t>
  </si>
  <si>
    <t>MP-2020</t>
  </si>
  <si>
    <t>2015-2021</t>
  </si>
  <si>
    <t>2014-2021</t>
  </si>
  <si>
    <t>(i) 2.5% of Avg pay times dep service upto 25 yrs+ 3% of avg pay times dep service over 25yrs+ 2.5% of Avg pay times CS, Max 80% of pay. (ii) 2.5% of avg pay times total service, Max 80% of pay</t>
  </si>
  <si>
    <t>2001-2021</t>
  </si>
  <si>
    <t>2019-2021</t>
  </si>
  <si>
    <t>Hired Post 11/01/1996: 3.0%.</t>
  </si>
  <si>
    <t>(i)5.15% - 8.15% (ii)4.25% - 7.30%</t>
  </si>
  <si>
    <t>(i)4.25% - 6.34% (ii)5.55% - 7.38%</t>
  </si>
  <si>
    <t>DC PFRS TRS Valuation 2019.pdf Pg No 65,66</t>
  </si>
  <si>
    <t>No</t>
  </si>
  <si>
    <t>2011-2021</t>
  </si>
  <si>
    <t>DC PFRS TRS CAFR 2020.pdf.Pg.No 90</t>
  </si>
  <si>
    <t>DC PFRS TRS CAFR 2020.pdf.Pg.No 48</t>
  </si>
  <si>
    <t>DC PFRS TRS CAFR 2020.pdf.Pg.No 36</t>
  </si>
  <si>
    <t>DC PFRS TRS CAFR 2020.pdf.Pg.No 49</t>
  </si>
  <si>
    <t>DC PFRS TRS CAFR 2020.pdf.Pg.No 54</t>
  </si>
  <si>
    <t>DC PFRS TRS CAFR 2020.pdf.Pg.No 56</t>
  </si>
  <si>
    <t>DC PFRS TRS CAFR 2020.pdf.Pg.No 50</t>
  </si>
  <si>
    <t>DC PFRS TRS Valuation 2020.pdf.Pg.No 20</t>
  </si>
  <si>
    <t>DC PFRS TRS Valuation 2020.pdf.Pg.No 25</t>
  </si>
  <si>
    <t>DC PFRS TRS Valuation 2020.pdf.Pg.No 58</t>
  </si>
  <si>
    <t>DC PFRS TRS Valuation 2020.pdf.Pg.No 64</t>
  </si>
  <si>
    <t>DC PFRS TRS Valuation 2020.pdf.Pg.No 63</t>
  </si>
  <si>
    <t>DC PFRS TRS Valuation 2020.pdf.Pg.No 66,67</t>
  </si>
  <si>
    <t>DC PFRS TRS Valuation 2020.pdf.Pg.No 29</t>
  </si>
  <si>
    <t>DC PFRS TRS Valuation 2020.pdf.Pg.No 73</t>
  </si>
  <si>
    <t>DC PFRS TRS Valuation 2020.pdf.Pg.No 79</t>
  </si>
  <si>
    <t>DC PFRS TRS Valuation 2020.pdf.Pg.No 17,18</t>
  </si>
  <si>
    <t>DC PFRS TRS Valuation 2021.pdf.Pg.No 58</t>
  </si>
  <si>
    <t>DC PFRS TRS Valuation 2021.pdf.Pg.No 62</t>
  </si>
  <si>
    <t>DC PFRS TRS Valuation 2021.pdf.Pg.No 20</t>
  </si>
  <si>
    <t>DC PFRS TRS Valuation 2021.pdf.Pg.No 25</t>
  </si>
  <si>
    <t>DC PFRS TRS Valuation 2021.pdf.Pg.No 63</t>
  </si>
  <si>
    <t>DC PFRS TRS Valuation 2021.pdf.Pg.No 67,69</t>
  </si>
  <si>
    <t>DC PFRS TRS Valuation 2021.pdf.Pg.No 64</t>
  </si>
  <si>
    <t>DC PFRS TRS Valuation 2021.pdf.Pg.No 73</t>
  </si>
  <si>
    <t>DC PFRS TRS Valuation 2021.pdf.Pg.No 29</t>
  </si>
  <si>
    <t>DC PFRS TRS Valuation 2021.pdf.Pg.No 26</t>
  </si>
  <si>
    <t>DC PFRS TRS Valuation 2021.pdf.Pg.No 76</t>
  </si>
  <si>
    <t>DC PFRS TRS Valuation 2021.pdf.Pg.No 82</t>
  </si>
  <si>
    <t>DC PFRS TRS Valuation 2021.pdf.Pg.No 17 &amp; 18</t>
  </si>
  <si>
    <t>DC PFRS TRS CAFR 2020.pdf Pg No 56</t>
  </si>
  <si>
    <t>DC PFRS TRS Valuation 2020.pdf Pg No 73</t>
  </si>
  <si>
    <t>DC PFRS TRS CAFR 2020.pdf Pg No 108</t>
  </si>
  <si>
    <t>DC PFRS TRS CAFR 2021.pdf Pg No 48</t>
  </si>
  <si>
    <t>DC PFRS TRS CAFR 2021.pdf Pg No 56</t>
  </si>
  <si>
    <t>DC PFRS TRS CAFR 2021.pdf Pg No 108</t>
  </si>
  <si>
    <t>DC PFRS TRS CAFR 2021.pdf Pg No 32</t>
  </si>
  <si>
    <t>DC PFRS TRS CAFR 2021.pdf Pg No 104</t>
  </si>
  <si>
    <t>Active International Equity Actual Allocation</t>
  </si>
  <si>
    <t>Core Equity Actual Allocation</t>
  </si>
  <si>
    <t>Developed International Equity Actual Allocation</t>
  </si>
  <si>
    <t>Emerging International Equity Actual Allocation</t>
  </si>
  <si>
    <t>Equity Securities Lending Actual Allocation</t>
  </si>
  <si>
    <t>Global Equity Actual Allocation</t>
  </si>
  <si>
    <t>Global Growth Equity Actual Allocation</t>
  </si>
  <si>
    <t>Large Cap Domestic Equity Actual Allocation</t>
  </si>
  <si>
    <t>Large Cap Equity Actual Allocation</t>
  </si>
  <si>
    <t>Micro Cap Equity Actual Allocation</t>
  </si>
  <si>
    <t>Mid Cap Domestic Equity Actual Allocation</t>
  </si>
  <si>
    <t>Misc. Domestic Equity Actual Allocation</t>
  </si>
  <si>
    <t>Misc. Equity Actual Allocation</t>
  </si>
  <si>
    <t>Misc. International Equity Actual Allocation</t>
  </si>
  <si>
    <t>Opportunistic Equity Actual Allocation</t>
  </si>
  <si>
    <t>Passive International Equity Actual Allocation</t>
  </si>
  <si>
    <t>Small Cap Domestic Equity Actual Allocation</t>
  </si>
  <si>
    <t>Small Cap Equity” Actual Allocation</t>
  </si>
  <si>
    <t>Social Responsibility Equity Actual Allocation</t>
  </si>
  <si>
    <t>Percent of assets invested in equity investments (total)</t>
  </si>
  <si>
    <t>Convertible Fixed Income Actual Allocation</t>
  </si>
  <si>
    <t>Core Fixed Income Actual Allocation</t>
  </si>
  <si>
    <t>Corporate Bonds Actual Allocation</t>
  </si>
  <si>
    <t>Domestic Fixed Income Actual Allocation</t>
  </si>
  <si>
    <t>Emerging Fixed Income Actual Allocation</t>
  </si>
  <si>
    <t>Fixed Income + Alternatives Actual Allocation</t>
  </si>
  <si>
    <t>Fixed Income + Cash Actual Allocation</t>
  </si>
  <si>
    <t>Fixed Income Below Investment Grade Actual Allocation</t>
  </si>
  <si>
    <t>Fixed Income ETI Actual Allocation</t>
  </si>
  <si>
    <t>Fixed Income Funds of Funds Actual Allocation</t>
  </si>
  <si>
    <t>Fixed Income Mortgages/Securitized Debt Actual Allocation</t>
  </si>
  <si>
    <t>GIPS Actual Allocation</t>
  </si>
  <si>
    <t>Global Fixed Income Actual Allocation</t>
  </si>
  <si>
    <t>High Yield Fixed Income Actual Allocation</t>
  </si>
  <si>
    <t>Inflation Linked Bonds/TIPS Actual Allocation</t>
  </si>
  <si>
    <t>International Fixed Income Actual Allocation</t>
  </si>
  <si>
    <t>Investment Grade Fixed Income Actual Allocation</t>
  </si>
  <si>
    <t>Loans Actual Allocation</t>
  </si>
  <si>
    <t>Misc. Fixed Income Actual Allocation</t>
  </si>
  <si>
    <t>Nominal Fixed Income Actual Allocation</t>
  </si>
  <si>
    <t>Non-Core Fixed Income Actual Allocation</t>
  </si>
  <si>
    <t>Opportunistic Fixed Income Actual Allocation</t>
  </si>
  <si>
    <t>Structured Fixed Income Actual Allocation</t>
  </si>
  <si>
    <t>US Treasury Actual Allocation</t>
  </si>
  <si>
    <t>Value Added Fixed Income Actual Allocation</t>
  </si>
  <si>
    <t>Percent of assets invested in fixed income</t>
  </si>
  <si>
    <t>Core Real Estate Actual Allocation</t>
  </si>
  <si>
    <t>Misc. Real Estate Actual Allocation</t>
  </si>
  <si>
    <t>Non-Core Real Estate Actual Allocation</t>
  </si>
  <si>
    <t>Private Real Estate Actual Allocation</t>
  </si>
  <si>
    <t>REIT Actual Allocation</t>
  </si>
  <si>
    <t>Triple Net Lease Actual Allocation</t>
  </si>
  <si>
    <t>Percent of assets invested in real estate</t>
  </si>
  <si>
    <t>Cash/Short-term Actual Allocation</t>
  </si>
  <si>
    <t>Percent of assets invested in cash</t>
  </si>
  <si>
    <t>MLP/Limited Partnership Actual Allocation</t>
  </si>
  <si>
    <t>Private Debt Actual Allocation</t>
  </si>
  <si>
    <t>Private Equity Actual Allocation</t>
  </si>
  <si>
    <t>Private Placement Actual Allocation</t>
  </si>
  <si>
    <t>Percent of assets invested in private equity</t>
  </si>
  <si>
    <t>Absolute Return/Value Fund Actual Allocation</t>
  </si>
  <si>
    <t>Covered Call Actual Allocation</t>
  </si>
  <si>
    <t>Credit Opportunities/Private Credit Actual Allocation</t>
  </si>
  <si>
    <t>Distressed Debt Actual Allocation</t>
  </si>
  <si>
    <t>Distressed Lending Actual Allocation</t>
  </si>
  <si>
    <t>Equity Hedge Actual Allocation</t>
  </si>
  <si>
    <t>GTAA/GAA/Global Macro Hedge Actual Allocation</t>
  </si>
  <si>
    <t>Inflation-Sensititive Actual Allocation</t>
  </si>
  <si>
    <t>Hedge Funds Actual Allocation</t>
  </si>
  <si>
    <t>Multi-Asset Class/Diversified Actual Allocation</t>
  </si>
  <si>
    <t>Opportunistic Debt Alernatives Actual Allocation</t>
  </si>
  <si>
    <t>Opportunistic Equity Alternative Actual Allocation</t>
  </si>
  <si>
    <t>Opportunity/Opportunistic Actual Allocation</t>
  </si>
  <si>
    <t>Relative Return/Value Fund Actual Allocation</t>
  </si>
  <si>
    <t>Risk Parity Actual Allocation</t>
  </si>
  <si>
    <t>Percent of assets invested in hedge funds</t>
  </si>
  <si>
    <t>Commodities Actual Allocation</t>
  </si>
  <si>
    <t>Farmland/Agriculture Actual Allocation</t>
  </si>
  <si>
    <t>Infrastructure Actual Allocation</t>
  </si>
  <si>
    <t>Natural Resources Actual Allocation</t>
  </si>
  <si>
    <t>Real Assets/Real Return Actual Allocation</t>
  </si>
  <si>
    <t>Timberland Actual Allocation</t>
  </si>
  <si>
    <t>Percent of assets invested in commodities</t>
  </si>
  <si>
    <t>Misc. Alternatives Actual Allocation</t>
  </si>
  <si>
    <t xml:space="preserve">	Percent of assets invested in misc. alternatives</t>
  </si>
  <si>
    <t>Misc. Equity and Fixed Income Blends Actual Allocation</t>
  </si>
  <si>
    <t>Other” Actual Allocation</t>
  </si>
  <si>
    <t>Percent of assets invested in other investments</t>
  </si>
  <si>
    <t>Grand Total (for checking purposes only, should be 100.00%)</t>
  </si>
  <si>
    <t>EQIntlActv_Actl</t>
  </si>
  <si>
    <t>EQCore_Actl</t>
  </si>
  <si>
    <t>EQIntlDev_Actl</t>
  </si>
  <si>
    <t>EQIntlEmerg_Actl</t>
  </si>
  <si>
    <t>EQSecLend_Actl</t>
  </si>
  <si>
    <t>EQGlobal_Actl</t>
  </si>
  <si>
    <t>EQGlobalGrowth_Actl</t>
  </si>
  <si>
    <t>EQDomesticLarge_Actl</t>
  </si>
  <si>
    <t>EQLarge_Actl</t>
  </si>
  <si>
    <t>EQMicro_Actl</t>
  </si>
  <si>
    <t>EQDomesticMid_Actl</t>
  </si>
  <si>
    <t>EQDomesticMisc_Actl</t>
  </si>
  <si>
    <t>EQMisc_Actl</t>
  </si>
  <si>
    <t>EQIntlMisc_Actl</t>
  </si>
  <si>
    <t>EQOpportunistic_Actl</t>
  </si>
  <si>
    <t>EQIntlPass_Actl</t>
  </si>
  <si>
    <t>EQDomesticSmall_Actl</t>
  </si>
  <si>
    <t>EQSmall_Actl</t>
  </si>
  <si>
    <t>EQSocialResp_Actl</t>
  </si>
  <si>
    <t>EQTotal_Actl</t>
  </si>
  <si>
    <t>FIConv_Actl</t>
  </si>
  <si>
    <t>FICore_Actl</t>
  </si>
  <si>
    <t>FICorpBonds_Actl</t>
  </si>
  <si>
    <t>FIDomestic_Actl</t>
  </si>
  <si>
    <t>FIEmerg_Actl</t>
  </si>
  <si>
    <t>FIAlt_Actl</t>
  </si>
  <si>
    <t>FICash_Actl</t>
  </si>
  <si>
    <t>FIBelowInvestGrd_Actl</t>
  </si>
  <si>
    <t>FIETI_Actl</t>
  </si>
  <si>
    <t>FIFundsFunds_Actl</t>
  </si>
  <si>
    <t>FIMortgage_Actl</t>
  </si>
  <si>
    <t>FIGIPS_Actl</t>
  </si>
  <si>
    <t>FIGlobal_Actl</t>
  </si>
  <si>
    <t>FIHighYield_Actl</t>
  </si>
  <si>
    <t>FITIPS_Actl</t>
  </si>
  <si>
    <t>FIIntl_Actl</t>
  </si>
  <si>
    <t>FIInvestGrd_Actl</t>
  </si>
  <si>
    <t>FILoans_Actl</t>
  </si>
  <si>
    <t>FIMisc_Actl</t>
  </si>
  <si>
    <t>FINominal_Actl</t>
  </si>
  <si>
    <t>FINonCore_Actl</t>
  </si>
  <si>
    <t>FIOpp_Actl</t>
  </si>
  <si>
    <t>FIStructured_Actl</t>
  </si>
  <si>
    <t>FITreasury_Actl</t>
  </si>
  <si>
    <t>FIValue_Actl</t>
  </si>
  <si>
    <t>FITotal_Actl</t>
  </si>
  <si>
    <t>RECore_Actl</t>
  </si>
  <si>
    <t>REMisc_Actl</t>
  </si>
  <si>
    <t>RENonCore_Actl</t>
  </si>
  <si>
    <t>PrivRealEstate_Actl</t>
  </si>
  <si>
    <t>REIT_Actl</t>
  </si>
  <si>
    <t>RETriple_Actl</t>
  </si>
  <si>
    <t>RETotal_Actl</t>
  </si>
  <si>
    <t>Cash_Actl</t>
  </si>
  <si>
    <t>CashTotal_Actl</t>
  </si>
  <si>
    <t>MLP_Actl</t>
  </si>
  <si>
    <t>PrivateDebt_Actl</t>
  </si>
  <si>
    <t>EQPrivate_Actl</t>
  </si>
  <si>
    <t>PrivatePlacement_Actl</t>
  </si>
  <si>
    <t>PETotal_Actl</t>
  </si>
  <si>
    <t>AbsRtrn_Actl</t>
  </si>
  <si>
    <t>CoveredCall_Actl</t>
  </si>
  <si>
    <t>CreditOpp_Actl</t>
  </si>
  <si>
    <t>DistrssedDebt_Actl</t>
  </si>
  <si>
    <t>DistrssedLend_Actl</t>
  </si>
  <si>
    <t>HedgeEQ_Actl</t>
  </si>
  <si>
    <t>GTAA_Actl</t>
  </si>
  <si>
    <t>AltInflation_Actl</t>
  </si>
  <si>
    <t>Hedge_Actl</t>
  </si>
  <si>
    <t>MultiClass_Actl</t>
  </si>
  <si>
    <t>OppDebt_Actl</t>
  </si>
  <si>
    <t>OppEQ_Actl</t>
  </si>
  <si>
    <t>Opp_Actl</t>
  </si>
  <si>
    <t>RelativeRtrn_Actl</t>
  </si>
  <si>
    <t>RiskParity_Actl</t>
  </si>
  <si>
    <t>HFTotal_Actl</t>
  </si>
  <si>
    <t>Commod_Actl</t>
  </si>
  <si>
    <t>Farm_Actl</t>
  </si>
  <si>
    <t>Infrast_Actl</t>
  </si>
  <si>
    <t>NatResources_Actl</t>
  </si>
  <si>
    <t>RealAssets_Actl</t>
  </si>
  <si>
    <t>Timber_Actl</t>
  </si>
  <si>
    <t>COMDTotal_Actl</t>
  </si>
  <si>
    <t>AltMisc_Actl</t>
  </si>
  <si>
    <t>AltMiscTotal_Actl</t>
  </si>
  <si>
    <t>MiscEQFI_Actl</t>
  </si>
  <si>
    <t>Other_Actl</t>
  </si>
  <si>
    <t>OtherTotal_Actl</t>
  </si>
  <si>
    <t>Allocations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</si>
</sst>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(* #,##0.00_);_(* \(#,##0.00\);_(* &quot;-&quot;??_);_(@_)"/>
    <numFmt numFmtId="164" formatCode="_(* #,##0_);_(* \(#,##0\);_(* &quot;-&quot;??_);_(@_)"/>
  </numFmts>
  <fonts count="17" x14ac:knownFonts="1">
    <font>
      <sz val="11"/>
      <color theme="1"/>
      <name val="Arial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</font>
    <font>
      <sz val="11"/>
      <color theme="1"/>
      <name val="Calibri"/>
      <family val="2"/>
    </font>
    <font>
      <sz val="11"/>
      <color theme="1"/>
      <name val="Arial"/>
      <family val="2"/>
    </font>
    <font>
      <sz val="8"/>
      <name val="Arial"/>
      <family val="2"/>
    </font>
    <font>
      <sz val="11"/>
      <name val="Calibri"/>
      <family val="2"/>
    </font>
    <font>
      <sz val="11"/>
      <color rgb="FFFFC000"/>
      <name val="Calibri"/>
      <family val="2"/>
    </font>
    <font>
      <sz val="11"/>
      <color theme="1"/>
      <name val="Arial"/>
      <family val="2"/>
    </font>
    <font>
      <b/>
      <sz val="11"/>
      <name val="Calibri"/>
      <family val="2"/>
    </font>
    <font>
      <b/>
      <sz val="9"/>
      <color theme="1"/>
      <name val="Arial"/>
      <family val="2"/>
    </font>
    <font>
      <b/>
      <sz val="9"/>
      <color theme="1"/>
      <name val="Calibri"/>
      <family val="2"/>
    </font>
    <font>
      <b/>
      <sz val="9"/>
      <name val="Calibri"/>
      <family val="2"/>
    </font>
    <font>
      <sz val="11"/>
      <color theme="1"/>
      <name val="Calibri"/>
      <family val="2"/>
      <scheme val="major"/>
    </font>
    <font>
      <sz val="11"/>
      <name val="Calibri"/>
      <family val="2"/>
      <scheme val="minor"/>
    </font>
    <font>
      <sz val="11"/>
      <name val="Arial"/>
      <family val="2"/>
    </font>
    <font>
      <b/>
      <sz val="11"/>
      <color rgb="FFFF0000"/>
      <name val="Calibri"/>
      <family val="2"/>
    </font>
  </fonts>
  <fills count="8">
    <fill>
      <patternFill patternType="none"/>
    </fill>
    <fill>
      <patternFill patternType="gray125"/>
    </fill>
    <fill>
      <patternFill patternType="solid">
        <fgColor rgb="FF95B3D7"/>
        <bgColor rgb="FF95B3D7"/>
      </patternFill>
    </fill>
    <fill>
      <patternFill patternType="solid">
        <fgColor rgb="FF92D050"/>
        <bgColor rgb="FF92D050"/>
      </patternFill>
    </fill>
    <fill>
      <patternFill patternType="solid">
        <fgColor theme="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0" tint="-0.14999847407452621"/>
        <bgColor indexed="64"/>
      </patternFill>
    </fill>
  </fills>
  <borders count="2">
    <border>
      <left/>
      <right/>
      <top/>
      <bottom/>
      <diagonal/>
    </border>
    <border>
      <left/>
      <right/>
      <top/>
      <bottom/>
      <diagonal/>
    </border>
  </borders>
  <cellStyleXfs count="14">
    <xf numFmtId="0" fontId="0" fillId="0" borderId="0"/>
    <xf numFmtId="43" fontId="8" fillId="0" borderId="0" applyFont="0" applyFill="0" applyBorder="0" applyAlignment="0" applyProtection="0"/>
    <xf numFmtId="0" fontId="4" fillId="0" borderId="1"/>
    <xf numFmtId="0" fontId="4" fillId="0" borderId="1"/>
    <xf numFmtId="0" fontId="4" fillId="0" borderId="1"/>
    <xf numFmtId="0" fontId="4" fillId="0" borderId="1"/>
    <xf numFmtId="0" fontId="4" fillId="0" borderId="1"/>
    <xf numFmtId="43" fontId="4" fillId="0" borderId="1" applyFont="0" applyFill="0" applyBorder="0" applyAlignment="0" applyProtection="0"/>
    <xf numFmtId="0" fontId="4" fillId="0" borderId="1"/>
    <xf numFmtId="0" fontId="4" fillId="0" borderId="1"/>
    <xf numFmtId="0" fontId="4" fillId="0" borderId="1"/>
    <xf numFmtId="0" fontId="4" fillId="0" borderId="1"/>
    <xf numFmtId="9" fontId="4" fillId="0" borderId="1" applyFont="0" applyFill="0" applyBorder="0" applyAlignment="0" applyProtection="0"/>
    <xf numFmtId="0" fontId="1" fillId="0" borderId="1"/>
  </cellStyleXfs>
  <cellXfs count="102">
    <xf numFmtId="0" fontId="0" fillId="0" borderId="0" xfId="0" applyFont="1" applyAlignment="1"/>
    <xf numFmtId="0" fontId="2" fillId="0" borderId="0" xfId="0" applyFont="1" applyAlignment="1">
      <alignment horizontal="center" vertical="center" wrapText="1"/>
    </xf>
    <xf numFmtId="0" fontId="3" fillId="0" borderId="0" xfId="0" applyFont="1"/>
    <xf numFmtId="164" fontId="3" fillId="0" borderId="0" xfId="0" applyNumberFormat="1" applyFont="1"/>
    <xf numFmtId="10" fontId="3" fillId="0" borderId="0" xfId="0" applyNumberFormat="1" applyFont="1"/>
    <xf numFmtId="164" fontId="3" fillId="2" borderId="1" xfId="0" applyNumberFormat="1" applyFont="1" applyFill="1" applyBorder="1"/>
    <xf numFmtId="10" fontId="3" fillId="0" borderId="0" xfId="0" applyNumberFormat="1" applyFont="1" applyAlignment="1">
      <alignment horizontal="right"/>
    </xf>
    <xf numFmtId="10" fontId="3" fillId="2" borderId="1" xfId="0" applyNumberFormat="1" applyFont="1" applyFill="1" applyBorder="1"/>
    <xf numFmtId="9" fontId="2" fillId="0" borderId="0" xfId="0" applyNumberFormat="1" applyFont="1" applyAlignment="1">
      <alignment horizontal="center" vertical="center"/>
    </xf>
    <xf numFmtId="0" fontId="3" fillId="0" borderId="0" xfId="0" applyFont="1" applyFill="1"/>
    <xf numFmtId="0" fontId="3" fillId="0" borderId="1" xfId="0" applyFont="1" applyBorder="1"/>
    <xf numFmtId="15" fontId="3" fillId="0" borderId="1" xfId="0" applyNumberFormat="1" applyFont="1" applyBorder="1"/>
    <xf numFmtId="164" fontId="3" fillId="0" borderId="1" xfId="0" applyNumberFormat="1" applyFont="1" applyBorder="1"/>
    <xf numFmtId="10" fontId="3" fillId="0" borderId="1" xfId="0" applyNumberFormat="1" applyFont="1" applyBorder="1"/>
    <xf numFmtId="10" fontId="3" fillId="0" borderId="1" xfId="0" applyNumberFormat="1" applyFont="1" applyBorder="1" applyAlignment="1">
      <alignment horizontal="right"/>
    </xf>
    <xf numFmtId="43" fontId="3" fillId="0" borderId="1" xfId="0" applyNumberFormat="1" applyFont="1" applyBorder="1"/>
    <xf numFmtId="15" fontId="6" fillId="0" borderId="1" xfId="0" applyNumberFormat="1" applyFont="1" applyBorder="1"/>
    <xf numFmtId="0" fontId="2" fillId="0" borderId="1" xfId="0" applyFont="1" applyBorder="1"/>
    <xf numFmtId="0" fontId="6" fillId="0" borderId="1" xfId="0" applyFont="1" applyBorder="1"/>
    <xf numFmtId="0" fontId="3" fillId="0" borderId="1" xfId="0" applyFont="1" applyBorder="1" applyAlignment="1">
      <alignment wrapText="1"/>
    </xf>
    <xf numFmtId="0" fontId="3" fillId="0" borderId="1" xfId="0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 wrapText="1"/>
    </xf>
    <xf numFmtId="9" fontId="2" fillId="0" borderId="1" xfId="0" applyNumberFormat="1" applyFont="1" applyBorder="1" applyAlignment="1">
      <alignment horizontal="center" vertical="center"/>
    </xf>
    <xf numFmtId="164" fontId="3" fillId="0" borderId="1" xfId="0" applyNumberFormat="1" applyFont="1" applyBorder="1" applyAlignment="1">
      <alignment horizontal="right"/>
    </xf>
    <xf numFmtId="164" fontId="7" fillId="0" borderId="1" xfId="0" applyNumberFormat="1" applyFont="1" applyBorder="1"/>
    <xf numFmtId="164" fontId="6" fillId="0" borderId="1" xfId="0" applyNumberFormat="1" applyFont="1" applyBorder="1"/>
    <xf numFmtId="10" fontId="6" fillId="0" borderId="1" xfId="0" applyNumberFormat="1" applyFont="1" applyBorder="1"/>
    <xf numFmtId="0" fontId="3" fillId="0" borderId="1" xfId="0" applyFont="1" applyFill="1" applyBorder="1"/>
    <xf numFmtId="164" fontId="3" fillId="4" borderId="1" xfId="0" applyNumberFormat="1" applyFont="1" applyFill="1" applyBorder="1"/>
    <xf numFmtId="10" fontId="3" fillId="0" borderId="0" xfId="0" applyNumberFormat="1" applyFont="1" applyFill="1"/>
    <xf numFmtId="164" fontId="3" fillId="0" borderId="0" xfId="0" applyNumberFormat="1" applyFont="1" applyFill="1"/>
    <xf numFmtId="0" fontId="2" fillId="0" borderId="0" xfId="0" applyFont="1" applyFill="1" applyAlignment="1">
      <alignment horizontal="center" vertical="center" wrapText="1"/>
    </xf>
    <xf numFmtId="164" fontId="3" fillId="0" borderId="0" xfId="1" applyNumberFormat="1" applyFont="1" applyFill="1"/>
    <xf numFmtId="0" fontId="3" fillId="0" borderId="1" xfId="0" applyFont="1" applyBorder="1" applyAlignment="1">
      <alignment vertical="center"/>
    </xf>
    <xf numFmtId="0" fontId="9" fillId="0" borderId="1" xfId="0" applyFont="1" applyBorder="1" applyAlignment="1">
      <alignment horizontal="center" vertical="center" wrapText="1"/>
    </xf>
    <xf numFmtId="9" fontId="9" fillId="0" borderId="1" xfId="0" applyNumberFormat="1" applyFont="1" applyBorder="1" applyAlignment="1">
      <alignment horizontal="center" vertical="center"/>
    </xf>
    <xf numFmtId="164" fontId="3" fillId="0" borderId="1" xfId="0" applyNumberFormat="1" applyFont="1" applyFill="1" applyBorder="1"/>
    <xf numFmtId="0" fontId="2" fillId="0" borderId="0" xfId="0" applyFont="1" applyAlignment="1">
      <alignment horizontal="center" vertical="center"/>
    </xf>
    <xf numFmtId="10" fontId="3" fillId="0" borderId="1" xfId="0" applyNumberFormat="1" applyFont="1" applyBorder="1" applyAlignment="1">
      <alignment vertical="center"/>
    </xf>
    <xf numFmtId="9" fontId="2" fillId="0" borderId="0" xfId="0" applyNumberFormat="1" applyFont="1" applyFill="1" applyAlignment="1">
      <alignment horizontal="center" vertical="center"/>
    </xf>
    <xf numFmtId="0" fontId="4" fillId="0" borderId="1" xfId="0" applyFont="1" applyBorder="1"/>
    <xf numFmtId="0" fontId="4" fillId="0" borderId="1" xfId="0" applyFont="1" applyBorder="1" applyAlignment="1">
      <alignment wrapText="1"/>
    </xf>
    <xf numFmtId="0" fontId="3" fillId="0" borderId="0" xfId="0" applyFont="1" applyAlignment="1"/>
    <xf numFmtId="0" fontId="2" fillId="3" borderId="1" xfId="0" applyFont="1" applyFill="1" applyBorder="1" applyAlignment="1">
      <alignment wrapText="1"/>
    </xf>
    <xf numFmtId="0" fontId="3" fillId="0" borderId="0" xfId="0" applyFont="1" applyAlignment="1">
      <alignment wrapText="1"/>
    </xf>
    <xf numFmtId="10" fontId="3" fillId="0" borderId="0" xfId="0" applyNumberFormat="1" applyFont="1" applyAlignment="1">
      <alignment wrapText="1"/>
    </xf>
    <xf numFmtId="0" fontId="3" fillId="0" borderId="1" xfId="0" applyFont="1" applyBorder="1" applyAlignment="1"/>
    <xf numFmtId="164" fontId="3" fillId="0" borderId="0" xfId="1" applyNumberFormat="1" applyFont="1" applyFill="1" applyAlignment="1"/>
    <xf numFmtId="164" fontId="3" fillId="0" borderId="1" xfId="1" applyNumberFormat="1" applyFont="1" applyBorder="1"/>
    <xf numFmtId="164" fontId="3" fillId="0" borderId="0" xfId="1" applyNumberFormat="1" applyFont="1"/>
    <xf numFmtId="164" fontId="2" fillId="0" borderId="0" xfId="1" applyNumberFormat="1" applyFont="1" applyAlignment="1">
      <alignment horizontal="center" vertical="center" wrapText="1"/>
    </xf>
    <xf numFmtId="164" fontId="3" fillId="0" borderId="0" xfId="1" applyNumberFormat="1" applyFont="1" applyAlignment="1"/>
    <xf numFmtId="0" fontId="3" fillId="0" borderId="1" xfId="2" applyFont="1" applyAlignment="1"/>
    <xf numFmtId="0" fontId="2" fillId="0" borderId="1" xfId="2" applyFont="1" applyAlignment="1">
      <alignment horizontal="center" vertical="center" wrapText="1"/>
    </xf>
    <xf numFmtId="0" fontId="9" fillId="0" borderId="0" xfId="0" applyFont="1" applyAlignment="1">
      <alignment horizontal="center" vertical="center" wrapText="1"/>
    </xf>
    <xf numFmtId="0" fontId="9" fillId="0" borderId="0" xfId="0" applyFont="1" applyAlignment="1">
      <alignment horizontal="center" vertical="center"/>
    </xf>
    <xf numFmtId="9" fontId="9" fillId="0" borderId="0" xfId="0" applyNumberFormat="1" applyFont="1" applyAlignment="1">
      <alignment horizontal="center" vertical="center"/>
    </xf>
    <xf numFmtId="9" fontId="9" fillId="0" borderId="0" xfId="0" applyNumberFormat="1" applyFont="1" applyAlignment="1">
      <alignment horizontal="center" vertical="center" wrapText="1"/>
    </xf>
    <xf numFmtId="0" fontId="9" fillId="0" borderId="1" xfId="0" applyFont="1" applyBorder="1" applyAlignment="1">
      <alignment horizontal="center" vertical="center"/>
    </xf>
    <xf numFmtId="164" fontId="3" fillId="0" borderId="1" xfId="7" applyNumberFormat="1" applyFont="1" applyBorder="1"/>
    <xf numFmtId="164" fontId="3" fillId="0" borderId="1" xfId="7" applyNumberFormat="1" applyFont="1" applyFill="1"/>
    <xf numFmtId="164" fontId="3" fillId="0" borderId="1" xfId="7" applyNumberFormat="1" applyFont="1"/>
    <xf numFmtId="164" fontId="2" fillId="0" borderId="1" xfId="7" applyNumberFormat="1" applyFont="1" applyAlignment="1">
      <alignment horizontal="center" vertical="center" wrapText="1"/>
    </xf>
    <xf numFmtId="164" fontId="3" fillId="0" borderId="1" xfId="7" applyNumberFormat="1" applyFont="1" applyAlignment="1"/>
    <xf numFmtId="0" fontId="2" fillId="0" borderId="0" xfId="0" applyFont="1" applyFill="1" applyAlignment="1">
      <alignment horizontal="center" vertical="center"/>
    </xf>
    <xf numFmtId="0" fontId="3" fillId="0" borderId="0" xfId="0" applyFont="1" applyFill="1" applyAlignment="1"/>
    <xf numFmtId="164" fontId="6" fillId="0" borderId="1" xfId="1" applyNumberFormat="1" applyFont="1" applyBorder="1"/>
    <xf numFmtId="0" fontId="2" fillId="0" borderId="1" xfId="9" applyFont="1" applyAlignment="1">
      <alignment horizontal="center" vertical="center" wrapText="1"/>
    </xf>
    <xf numFmtId="0" fontId="9" fillId="0" borderId="1" xfId="9" applyFont="1" applyAlignment="1">
      <alignment horizontal="center" vertical="center" wrapText="1"/>
    </xf>
    <xf numFmtId="0" fontId="10" fillId="0" borderId="1" xfId="11" applyFont="1" applyAlignment="1">
      <alignment horizontal="center" vertical="center" wrapText="1"/>
    </xf>
    <xf numFmtId="0" fontId="10" fillId="6" borderId="1" xfId="11" applyFont="1" applyFill="1" applyAlignment="1">
      <alignment horizontal="center" vertical="center" wrapText="1"/>
    </xf>
    <xf numFmtId="0" fontId="10" fillId="0" borderId="1" xfId="9" applyFont="1" applyAlignment="1">
      <alignment horizontal="center" vertical="center" wrapText="1"/>
    </xf>
    <xf numFmtId="0" fontId="0" fillId="0" borderId="1" xfId="9" applyFont="1"/>
    <xf numFmtId="0" fontId="2" fillId="0" borderId="1" xfId="9" applyFont="1" applyAlignment="1">
      <alignment horizontal="center" vertical="center"/>
    </xf>
    <xf numFmtId="0" fontId="9" fillId="0" borderId="1" xfId="9" applyFont="1" applyAlignment="1">
      <alignment horizontal="center" vertical="center"/>
    </xf>
    <xf numFmtId="9" fontId="11" fillId="0" borderId="1" xfId="9" applyNumberFormat="1" applyFont="1" applyAlignment="1">
      <alignment horizontal="center" vertical="center"/>
    </xf>
    <xf numFmtId="0" fontId="11" fillId="0" borderId="1" xfId="9" applyFont="1" applyAlignment="1">
      <alignment horizontal="center" vertical="center"/>
    </xf>
    <xf numFmtId="9" fontId="12" fillId="6" borderId="1" xfId="9" applyNumberFormat="1" applyFont="1" applyFill="1" applyAlignment="1">
      <alignment horizontal="center" vertical="center"/>
    </xf>
    <xf numFmtId="9" fontId="12" fillId="0" borderId="1" xfId="9" applyNumberFormat="1" applyFont="1" applyAlignment="1">
      <alignment horizontal="center" vertical="center"/>
    </xf>
    <xf numFmtId="0" fontId="10" fillId="0" borderId="1" xfId="9" applyFont="1" applyAlignment="1">
      <alignment horizontal="center"/>
    </xf>
    <xf numFmtId="0" fontId="10" fillId="6" borderId="1" xfId="9" applyFont="1" applyFill="1" applyAlignment="1">
      <alignment horizontal="center"/>
    </xf>
    <xf numFmtId="0" fontId="13" fillId="0" borderId="1" xfId="11" applyFont="1"/>
    <xf numFmtId="0" fontId="6" fillId="0" borderId="1" xfId="9" applyFont="1"/>
    <xf numFmtId="10" fontId="3" fillId="7" borderId="1" xfId="9" applyNumberFormat="1" applyFont="1" applyFill="1"/>
    <xf numFmtId="10" fontId="3" fillId="6" borderId="1" xfId="9" applyNumberFormat="1" applyFont="1" applyFill="1"/>
    <xf numFmtId="10" fontId="1" fillId="0" borderId="1" xfId="9" applyNumberFormat="1" applyFont="1"/>
    <xf numFmtId="10" fontId="6" fillId="0" borderId="1" xfId="9" applyNumberFormat="1" applyFont="1"/>
    <xf numFmtId="10" fontId="6" fillId="6" borderId="1" xfId="9" applyNumberFormat="1" applyFont="1" applyFill="1"/>
    <xf numFmtId="10" fontId="14" fillId="0" borderId="1" xfId="9" applyNumberFormat="1" applyFont="1"/>
    <xf numFmtId="0" fontId="15" fillId="0" borderId="1" xfId="9" applyFont="1"/>
    <xf numFmtId="0" fontId="3" fillId="0" borderId="1" xfId="9" applyFont="1"/>
    <xf numFmtId="0" fontId="16" fillId="0" borderId="1" xfId="9" applyFont="1"/>
    <xf numFmtId="10" fontId="3" fillId="0" borderId="1" xfId="12" applyNumberFormat="1" applyFont="1" applyBorder="1"/>
    <xf numFmtId="0" fontId="2" fillId="0" borderId="1" xfId="9" applyFont="1"/>
    <xf numFmtId="0" fontId="0" fillId="5" borderId="1" xfId="0" applyFill="1" applyBorder="1"/>
    <xf numFmtId="0" fontId="0" fillId="0" borderId="1" xfId="0" applyBorder="1"/>
    <xf numFmtId="0" fontId="0" fillId="0" borderId="0" xfId="0"/>
    <xf numFmtId="0" fontId="0" fillId="0" borderId="0" xfId="0" applyAlignment="1">
      <alignment horizontal="right"/>
    </xf>
    <xf numFmtId="0" fontId="0" fillId="0" borderId="1" xfId="0" applyBorder="1" applyAlignment="1">
      <alignment horizontal="left"/>
    </xf>
    <xf numFmtId="0" fontId="1" fillId="0" borderId="1" xfId="13"/>
    <xf numFmtId="0" fontId="2" fillId="0" borderId="0" xfId="0" applyFont="1" applyFill="1" applyAlignment="1">
      <alignment horizontal="center" vertical="center"/>
    </xf>
    <xf numFmtId="0" fontId="3" fillId="0" borderId="0" xfId="0" applyFont="1" applyFill="1" applyAlignment="1"/>
  </cellXfs>
  <cellStyles count="14">
    <cellStyle name="Comma" xfId="1" builtinId="3"/>
    <cellStyle name="Comma 2" xfId="7" xr:uid="{81124136-00A9-4FBC-9A83-CF3624AB0567}"/>
    <cellStyle name="Normal" xfId="0" builtinId="0"/>
    <cellStyle name="Normal 14" xfId="11" xr:uid="{04758C39-F443-463A-A078-808E6B8B202C}"/>
    <cellStyle name="Normal 15" xfId="13" xr:uid="{4C892C61-C2EB-4ED1-984F-1334A8C8A4A3}"/>
    <cellStyle name="Normal 2" xfId="3" xr:uid="{50C78921-22C9-4A84-A372-6654A9CFF86B}"/>
    <cellStyle name="Normal 3" xfId="4" xr:uid="{B65D6E23-0C77-4ADB-91F5-93B2BBA2DDF4}"/>
    <cellStyle name="Normal 3 2" xfId="8" xr:uid="{CAF0D799-31E0-4ACB-9EAD-87D18F34072C}"/>
    <cellStyle name="Normal 4" xfId="5" xr:uid="{03620CE3-F020-42A2-9AE2-E87E02F892A2}"/>
    <cellStyle name="Normal 4 2" xfId="9" xr:uid="{88B7BA60-76E6-420F-965D-3531900CF240}"/>
    <cellStyle name="Normal 5" xfId="6" xr:uid="{E362D3AB-1CA0-4A29-9A88-78C6358B5053}"/>
    <cellStyle name="Normal 5 2" xfId="10" xr:uid="{FC6472E5-0AA7-49BA-A91C-3B83384BCA08}"/>
    <cellStyle name="Normal 6" xfId="2" xr:uid="{89A30654-BCD2-4344-8B0B-65BE2B5922EC}"/>
    <cellStyle name="Percent 2" xfId="12" xr:uid="{5FF4E100-E15D-48D1-9C9F-C7762F419B5C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O1001"/>
  <sheetViews>
    <sheetView tabSelected="1" zoomScale="80" zoomScaleNormal="80" workbookViewId="0"/>
  </sheetViews>
  <sheetFormatPr defaultColWidth="12.58203125" defaultRowHeight="14.5" x14ac:dyDescent="0.35"/>
  <cols>
    <col min="1" max="1" width="55.1640625" style="46" bestFit="1" customWidth="1"/>
    <col min="2" max="2" width="8.9140625" style="46" bestFit="1" customWidth="1"/>
    <col min="3" max="5" width="29.75" style="46" bestFit="1" customWidth="1"/>
    <col min="6" max="6" width="36.58203125" style="46" bestFit="1" customWidth="1"/>
    <col min="7" max="7" width="29.75" style="46" bestFit="1" customWidth="1"/>
    <col min="8" max="8" width="21.75" style="46" bestFit="1" customWidth="1"/>
    <col min="9" max="11" width="29.75" style="46" bestFit="1" customWidth="1"/>
    <col min="12" max="13" width="17.9140625" style="46" bestFit="1" customWidth="1"/>
    <col min="14" max="14" width="35.4140625" style="46" bestFit="1" customWidth="1"/>
    <col min="15" max="21" width="29.75" style="46" bestFit="1" customWidth="1"/>
    <col min="22" max="22" width="13.6640625" style="46" bestFit="1" customWidth="1"/>
    <col min="23" max="23" width="26" style="46" bestFit="1" customWidth="1"/>
    <col min="24" max="24" width="24.6640625" style="46" bestFit="1" customWidth="1"/>
    <col min="25" max="25" width="27.25" style="46" bestFit="1" customWidth="1"/>
    <col min="26" max="26" width="13.5" style="46" bestFit="1" customWidth="1"/>
    <col min="27" max="27" width="36.83203125" style="46" bestFit="1" customWidth="1"/>
    <col min="28" max="28" width="29.75" style="46" bestFit="1" customWidth="1"/>
    <col min="29" max="29" width="26.83203125" style="46" bestFit="1" customWidth="1"/>
    <col min="30" max="30" width="26.1640625" style="46" bestFit="1" customWidth="1"/>
    <col min="31" max="32" width="29.75" style="46" bestFit="1" customWidth="1"/>
    <col min="33" max="33" width="32.1640625" style="46" bestFit="1" customWidth="1"/>
    <col min="34" max="34" width="46.6640625" style="46" bestFit="1" customWidth="1"/>
    <col min="35" max="35" width="31.1640625" style="46" bestFit="1" customWidth="1"/>
    <col min="36" max="36" width="35.25" style="46" bestFit="1" customWidth="1"/>
    <col min="37" max="37" width="33.6640625" style="46" bestFit="1" customWidth="1"/>
    <col min="38" max="38" width="58.25" style="46" bestFit="1" customWidth="1"/>
    <col min="39" max="39" width="29.75" style="46" bestFit="1" customWidth="1"/>
    <col min="40" max="40" width="37.6640625" style="46" bestFit="1" customWidth="1"/>
    <col min="41" max="41" width="38.25" style="46" bestFit="1" customWidth="1"/>
    <col min="42" max="42" width="9.08203125" style="46" bestFit="1" customWidth="1"/>
    <col min="43" max="43" width="21" style="46" bestFit="1" customWidth="1"/>
    <col min="44" max="44" width="32.1640625" style="46" bestFit="1" customWidth="1"/>
    <col min="45" max="45" width="34.33203125" style="46" bestFit="1" customWidth="1"/>
    <col min="46" max="46" width="31.6640625" style="46" bestFit="1" customWidth="1"/>
    <col min="47" max="47" width="33.25" style="46" bestFit="1" customWidth="1"/>
    <col min="48" max="48" width="34.33203125" style="46" bestFit="1" customWidth="1"/>
    <col min="49" max="49" width="32.6640625" style="46" bestFit="1" customWidth="1"/>
    <col min="50" max="50" width="26.58203125" style="46" bestFit="1" customWidth="1"/>
    <col min="51" max="54" width="29.75" style="46" bestFit="1" customWidth="1"/>
    <col min="55" max="55" width="34.08203125" style="46" bestFit="1" customWidth="1"/>
    <col min="56" max="57" width="29.75" style="46" bestFit="1" customWidth="1"/>
    <col min="58" max="58" width="33.33203125" style="46" bestFit="1" customWidth="1"/>
    <col min="59" max="59" width="38.08203125" style="46" bestFit="1" customWidth="1"/>
    <col min="60" max="60" width="32.4140625" style="46" bestFit="1" customWidth="1"/>
    <col min="61" max="61" width="29.75" style="46" bestFit="1" customWidth="1"/>
    <col min="62" max="62" width="36.25" style="46" bestFit="1" customWidth="1"/>
    <col min="63" max="64" width="29.75" style="46" bestFit="1" customWidth="1"/>
    <col min="65" max="65" width="26.1640625" style="46" bestFit="1" customWidth="1"/>
    <col min="66" max="67" width="29.75" style="46" bestFit="1" customWidth="1"/>
    <col min="68" max="16384" width="12.58203125" style="46"/>
  </cols>
  <sheetData>
    <row r="1" spans="1:67" ht="29" x14ac:dyDescent="0.35">
      <c r="A1" s="54" t="s">
        <v>0</v>
      </c>
      <c r="B1" s="54" t="s">
        <v>1</v>
      </c>
      <c r="C1" s="54" t="s">
        <v>2</v>
      </c>
      <c r="D1" s="54" t="s">
        <v>3</v>
      </c>
      <c r="E1" s="54" t="s">
        <v>4</v>
      </c>
      <c r="F1" s="54" t="s">
        <v>5</v>
      </c>
      <c r="G1" s="54" t="s">
        <v>6</v>
      </c>
      <c r="H1" s="54" t="s">
        <v>7</v>
      </c>
      <c r="I1" s="54" t="s">
        <v>8</v>
      </c>
      <c r="J1" s="54" t="s">
        <v>9</v>
      </c>
      <c r="K1" s="54" t="s">
        <v>10</v>
      </c>
      <c r="L1" s="54" t="s">
        <v>11</v>
      </c>
      <c r="M1" s="54" t="s">
        <v>12</v>
      </c>
      <c r="N1" s="54" t="s">
        <v>13</v>
      </c>
      <c r="O1" s="54" t="s">
        <v>14</v>
      </c>
      <c r="P1" s="54" t="s">
        <v>15</v>
      </c>
      <c r="Q1" s="54" t="s">
        <v>16</v>
      </c>
      <c r="R1" s="54" t="s">
        <v>17</v>
      </c>
      <c r="S1" s="54" t="s">
        <v>18</v>
      </c>
      <c r="T1" s="54" t="s">
        <v>19</v>
      </c>
      <c r="U1" s="54" t="s">
        <v>20</v>
      </c>
      <c r="V1" s="54" t="s">
        <v>21</v>
      </c>
      <c r="W1" s="54" t="s">
        <v>22</v>
      </c>
      <c r="X1" s="54" t="s">
        <v>23</v>
      </c>
      <c r="Y1" s="54" t="s">
        <v>24</v>
      </c>
      <c r="Z1" s="54" t="s">
        <v>25</v>
      </c>
      <c r="AA1" s="54" t="s">
        <v>24</v>
      </c>
      <c r="AB1" s="54" t="s">
        <v>25</v>
      </c>
      <c r="AC1" s="54" t="s">
        <v>26</v>
      </c>
      <c r="AD1" s="54" t="s">
        <v>27</v>
      </c>
      <c r="AE1" s="54" t="s">
        <v>28</v>
      </c>
      <c r="AF1" s="54" t="s">
        <v>29</v>
      </c>
      <c r="AG1" s="54" t="s">
        <v>30</v>
      </c>
      <c r="AH1" s="54" t="s">
        <v>31</v>
      </c>
      <c r="AI1" s="54" t="s">
        <v>32</v>
      </c>
      <c r="AJ1" s="54" t="s">
        <v>33</v>
      </c>
      <c r="AK1" s="54" t="s">
        <v>34</v>
      </c>
      <c r="AL1" s="54" t="s">
        <v>35</v>
      </c>
      <c r="AM1" s="54" t="s">
        <v>36</v>
      </c>
      <c r="AN1" s="54" t="s">
        <v>37</v>
      </c>
      <c r="AO1" s="54" t="s">
        <v>38</v>
      </c>
      <c r="AP1" s="54" t="s">
        <v>39</v>
      </c>
      <c r="AQ1" s="54" t="s">
        <v>40</v>
      </c>
      <c r="AR1" s="54" t="s">
        <v>41</v>
      </c>
      <c r="AS1" s="54" t="s">
        <v>42</v>
      </c>
      <c r="AT1" s="54" t="s">
        <v>43</v>
      </c>
      <c r="AU1" s="54" t="s">
        <v>44</v>
      </c>
      <c r="AV1" s="54" t="s">
        <v>45</v>
      </c>
      <c r="AW1" s="54" t="s">
        <v>46</v>
      </c>
      <c r="AX1" s="54" t="s">
        <v>47</v>
      </c>
      <c r="AY1" s="54" t="s">
        <v>48</v>
      </c>
      <c r="AZ1" s="54" t="s">
        <v>49</v>
      </c>
      <c r="BA1" s="54" t="s">
        <v>50</v>
      </c>
      <c r="BB1" s="54" t="s">
        <v>51</v>
      </c>
      <c r="BC1" s="54" t="s">
        <v>52</v>
      </c>
      <c r="BD1" s="54" t="s">
        <v>53</v>
      </c>
      <c r="BE1" s="54" t="s">
        <v>54</v>
      </c>
      <c r="BF1" s="54" t="s">
        <v>55</v>
      </c>
      <c r="BG1" s="54" t="s">
        <v>56</v>
      </c>
      <c r="BH1" s="54" t="s">
        <v>57</v>
      </c>
      <c r="BI1" s="54" t="s">
        <v>58</v>
      </c>
      <c r="BJ1" s="54" t="s">
        <v>59</v>
      </c>
      <c r="BK1" s="54" t="s">
        <v>60</v>
      </c>
      <c r="BL1" s="54" t="s">
        <v>61</v>
      </c>
      <c r="BM1" s="54" t="s">
        <v>62</v>
      </c>
      <c r="BN1" s="54" t="s">
        <v>48</v>
      </c>
      <c r="BO1" s="54" t="s">
        <v>63</v>
      </c>
    </row>
    <row r="2" spans="1:67" x14ac:dyDescent="0.35">
      <c r="A2" s="55" t="s">
        <v>64</v>
      </c>
      <c r="B2" s="55" t="s">
        <v>65</v>
      </c>
      <c r="C2" s="55" t="s">
        <v>66</v>
      </c>
      <c r="D2" s="55" t="s">
        <v>67</v>
      </c>
      <c r="E2" s="55" t="s">
        <v>68</v>
      </c>
      <c r="F2" s="55" t="s">
        <v>69</v>
      </c>
      <c r="G2" s="55" t="s">
        <v>70</v>
      </c>
      <c r="H2" s="55" t="s">
        <v>71</v>
      </c>
      <c r="I2" s="55" t="s">
        <v>72</v>
      </c>
      <c r="J2" s="55" t="s">
        <v>73</v>
      </c>
      <c r="K2" s="55" t="s">
        <v>74</v>
      </c>
      <c r="L2" s="55" t="s">
        <v>75</v>
      </c>
      <c r="M2" s="55" t="s">
        <v>76</v>
      </c>
      <c r="N2" s="55" t="s">
        <v>77</v>
      </c>
      <c r="O2" s="55" t="s">
        <v>78</v>
      </c>
      <c r="P2" s="55" t="s">
        <v>79</v>
      </c>
      <c r="Q2" s="55" t="s">
        <v>80</v>
      </c>
      <c r="R2" s="55" t="s">
        <v>81</v>
      </c>
      <c r="S2" s="55" t="s">
        <v>82</v>
      </c>
      <c r="T2" s="55" t="s">
        <v>83</v>
      </c>
      <c r="U2" s="55" t="s">
        <v>84</v>
      </c>
      <c r="V2" s="55" t="s">
        <v>85</v>
      </c>
      <c r="W2" s="55" t="s">
        <v>86</v>
      </c>
      <c r="X2" s="55" t="s">
        <v>87</v>
      </c>
      <c r="Y2" s="55" t="s">
        <v>88</v>
      </c>
      <c r="Z2" s="55" t="s">
        <v>89</v>
      </c>
      <c r="AA2" s="55" t="s">
        <v>90</v>
      </c>
      <c r="AB2" s="55" t="s">
        <v>91</v>
      </c>
      <c r="AC2" s="55" t="s">
        <v>92</v>
      </c>
      <c r="AD2" s="55" t="s">
        <v>88</v>
      </c>
      <c r="AE2" s="55" t="s">
        <v>93</v>
      </c>
      <c r="AF2" s="55" t="s">
        <v>94</v>
      </c>
      <c r="AG2" s="55" t="s">
        <v>95</v>
      </c>
      <c r="AH2" s="55" t="s">
        <v>96</v>
      </c>
      <c r="AI2" s="55" t="s">
        <v>97</v>
      </c>
      <c r="AJ2" s="55" t="s">
        <v>98</v>
      </c>
      <c r="AK2" s="55" t="s">
        <v>99</v>
      </c>
      <c r="AL2" s="55" t="s">
        <v>100</v>
      </c>
      <c r="AM2" s="55" t="s">
        <v>101</v>
      </c>
      <c r="AN2" s="55" t="s">
        <v>102</v>
      </c>
      <c r="AO2" s="55" t="s">
        <v>103</v>
      </c>
      <c r="AP2" s="55" t="s">
        <v>104</v>
      </c>
      <c r="AQ2" s="55" t="s">
        <v>105</v>
      </c>
      <c r="AR2" s="55" t="s">
        <v>106</v>
      </c>
      <c r="AS2" s="55" t="s">
        <v>107</v>
      </c>
      <c r="AT2" s="55" t="s">
        <v>108</v>
      </c>
      <c r="AU2" s="55" t="s">
        <v>109</v>
      </c>
      <c r="AV2" s="55" t="s">
        <v>110</v>
      </c>
      <c r="AW2" s="55" t="s">
        <v>111</v>
      </c>
      <c r="AX2" s="55" t="s">
        <v>112</v>
      </c>
      <c r="AY2" s="55" t="s">
        <v>113</v>
      </c>
      <c r="AZ2" s="55" t="s">
        <v>114</v>
      </c>
      <c r="BA2" s="55" t="s">
        <v>115</v>
      </c>
      <c r="BB2" s="55" t="s">
        <v>116</v>
      </c>
      <c r="BC2" s="55" t="s">
        <v>117</v>
      </c>
      <c r="BD2" s="55" t="s">
        <v>118</v>
      </c>
      <c r="BE2" s="55" t="s">
        <v>119</v>
      </c>
      <c r="BF2" s="55" t="s">
        <v>120</v>
      </c>
      <c r="BG2" s="55" t="s">
        <v>121</v>
      </c>
      <c r="BH2" s="55" t="s">
        <v>122</v>
      </c>
      <c r="BI2" s="55" t="s">
        <v>123</v>
      </c>
      <c r="BJ2" s="55" t="s">
        <v>124</v>
      </c>
      <c r="BK2" s="55" t="s">
        <v>125</v>
      </c>
      <c r="BL2" s="55" t="s">
        <v>126</v>
      </c>
      <c r="BM2" s="55" t="s">
        <v>127</v>
      </c>
      <c r="BN2" s="55" t="s">
        <v>113</v>
      </c>
      <c r="BO2" s="55" t="s">
        <v>128</v>
      </c>
    </row>
    <row r="3" spans="1:67" x14ac:dyDescent="0.35">
      <c r="A3" s="10" t="s">
        <v>395</v>
      </c>
      <c r="B3" s="10">
        <v>2014</v>
      </c>
      <c r="C3" s="11">
        <v>41548</v>
      </c>
      <c r="D3" s="11">
        <v>41547</v>
      </c>
      <c r="E3" s="11">
        <v>41912</v>
      </c>
      <c r="F3" s="12">
        <v>2365</v>
      </c>
      <c r="G3" s="48">
        <v>257</v>
      </c>
      <c r="H3" s="48"/>
      <c r="I3" s="48">
        <v>5551</v>
      </c>
      <c r="J3" s="48">
        <v>8173</v>
      </c>
      <c r="K3" s="13">
        <v>6.5000000000000002E-2</v>
      </c>
      <c r="L3" s="13"/>
      <c r="M3" s="13"/>
      <c r="N3" s="10"/>
      <c r="O3" s="13"/>
      <c r="P3" s="13">
        <v>6.5000000000000002E-2</v>
      </c>
      <c r="Q3" s="12">
        <f>4000863*1000</f>
        <v>4000863000</v>
      </c>
      <c r="R3" s="12">
        <f>4588129*1000</f>
        <v>4588129000</v>
      </c>
      <c r="S3" s="12">
        <f>-587266*1000</f>
        <v>-587266000</v>
      </c>
      <c r="T3" s="14">
        <v>1.1468</v>
      </c>
      <c r="U3" s="12">
        <f>426135*1000</f>
        <v>426135000</v>
      </c>
      <c r="V3" s="12"/>
      <c r="W3" s="12"/>
      <c r="X3" s="12"/>
      <c r="Y3" s="7">
        <f t="shared" ref="Y3:Y8" si="0">AA3/U3</f>
        <v>0.25993171178147773</v>
      </c>
      <c r="Z3" s="7">
        <f t="shared" ref="Z3:Z8" si="1">AB3/U3</f>
        <v>0.25993171178147773</v>
      </c>
      <c r="AA3" s="12">
        <f>110766*1000</f>
        <v>110766000</v>
      </c>
      <c r="AB3" s="12">
        <f>110766*1000</f>
        <v>110766000</v>
      </c>
      <c r="AC3" s="5">
        <f t="shared" ref="AC3:AC8" si="2">AA3-AB3</f>
        <v>0</v>
      </c>
      <c r="AD3" s="7">
        <f t="shared" ref="AD3:AD8" si="3">AB3/AA3</f>
        <v>1</v>
      </c>
      <c r="AE3" s="12">
        <f>176102*1000</f>
        <v>176102000</v>
      </c>
      <c r="AF3" s="12">
        <f>235097*1000</f>
        <v>235097000</v>
      </c>
      <c r="AG3" s="12">
        <v>0</v>
      </c>
      <c r="AH3" s="10"/>
      <c r="AI3" s="10"/>
      <c r="AJ3" s="12">
        <f>-32821*1000</f>
        <v>-32821000</v>
      </c>
      <c r="AK3" s="12"/>
      <c r="AL3" s="12"/>
      <c r="AM3" s="12">
        <f>9730*1000</f>
        <v>9730000</v>
      </c>
      <c r="AN3" s="12"/>
      <c r="AO3" s="12"/>
      <c r="AP3" s="12"/>
      <c r="AQ3" s="12"/>
      <c r="AR3" s="13">
        <v>5.5E-2</v>
      </c>
      <c r="AS3" s="13">
        <v>6.5000000000000002E-2</v>
      </c>
      <c r="AT3" s="13">
        <v>7.4999999999999997E-2</v>
      </c>
      <c r="AU3" s="12">
        <f>130907*1000</f>
        <v>130907000</v>
      </c>
      <c r="AV3" s="12">
        <f>-587266*1000</f>
        <v>-587266000</v>
      </c>
      <c r="AW3" s="12">
        <f>-1165043*1000</f>
        <v>-1165043000</v>
      </c>
      <c r="AX3" s="15"/>
      <c r="AY3" s="12">
        <f>3644085*1000</f>
        <v>3644085000</v>
      </c>
      <c r="AZ3" s="12">
        <f>176102*1000</f>
        <v>176102000</v>
      </c>
      <c r="BA3" s="12">
        <f>235097*1000</f>
        <v>235097000</v>
      </c>
      <c r="BB3" s="12">
        <v>0</v>
      </c>
      <c r="BC3" s="12">
        <v>0</v>
      </c>
      <c r="BD3" s="12">
        <v>0</v>
      </c>
      <c r="BE3" s="12">
        <f>110766*1000</f>
        <v>110766000</v>
      </c>
      <c r="BF3" s="12">
        <f>32821*1000</f>
        <v>32821000</v>
      </c>
      <c r="BG3" s="12">
        <f>338894*1000</f>
        <v>338894000</v>
      </c>
      <c r="BH3" s="12">
        <f>-52784*1000</f>
        <v>-52784000</v>
      </c>
      <c r="BI3" s="12">
        <f>-1637*1000</f>
        <v>-1637000</v>
      </c>
      <c r="BJ3" s="12">
        <f>BI3+BH3</f>
        <v>-54421000</v>
      </c>
      <c r="BK3" s="12">
        <f>-9730*1000</f>
        <v>-9730000</v>
      </c>
      <c r="BL3" s="12">
        <v>1342000</v>
      </c>
      <c r="BM3" s="12"/>
      <c r="BN3" s="12">
        <f>4168457*1000</f>
        <v>4168457000</v>
      </c>
      <c r="BO3" s="12">
        <f>-587266*1000</f>
        <v>-587266000</v>
      </c>
    </row>
    <row r="4" spans="1:67" x14ac:dyDescent="0.35">
      <c r="A4" s="10" t="s">
        <v>395</v>
      </c>
      <c r="B4" s="10">
        <f t="shared" ref="B4:B7" si="4">B3+1</f>
        <v>2015</v>
      </c>
      <c r="C4" s="11">
        <v>41913</v>
      </c>
      <c r="D4" s="11">
        <v>41912</v>
      </c>
      <c r="E4" s="11">
        <v>42277</v>
      </c>
      <c r="F4" s="12">
        <v>2609</v>
      </c>
      <c r="G4" s="48">
        <v>319</v>
      </c>
      <c r="H4" s="48"/>
      <c r="I4" s="48">
        <v>5537</v>
      </c>
      <c r="J4" s="48">
        <v>8465</v>
      </c>
      <c r="K4" s="13">
        <v>6.5000000000000002E-2</v>
      </c>
      <c r="L4" s="13"/>
      <c r="M4" s="13"/>
      <c r="N4" s="10"/>
      <c r="O4" s="13">
        <v>6.5000000000000002E-2</v>
      </c>
      <c r="P4" s="13">
        <v>6.5000000000000002E-2</v>
      </c>
      <c r="Q4" s="12">
        <f>4383413*1000</f>
        <v>4383413000</v>
      </c>
      <c r="R4" s="12">
        <f>4461998*1000</f>
        <v>4461998000</v>
      </c>
      <c r="S4" s="12">
        <f>-78585*1000</f>
        <v>-78585000</v>
      </c>
      <c r="T4" s="14">
        <v>1.0179</v>
      </c>
      <c r="U4" s="12">
        <f>446201*1000</f>
        <v>446201000</v>
      </c>
      <c r="V4" s="12"/>
      <c r="W4" s="12"/>
      <c r="X4" s="12"/>
      <c r="Y4" s="7">
        <f t="shared" si="0"/>
        <v>0.23180136306283491</v>
      </c>
      <c r="Z4" s="7">
        <f t="shared" si="1"/>
        <v>0.23180136306283491</v>
      </c>
      <c r="AA4" s="12">
        <f>103430*1000</f>
        <v>103430000</v>
      </c>
      <c r="AB4" s="12">
        <f>103430*1000</f>
        <v>103430000</v>
      </c>
      <c r="AC4" s="5">
        <f t="shared" si="2"/>
        <v>0</v>
      </c>
      <c r="AD4" s="7">
        <f t="shared" si="3"/>
        <v>1</v>
      </c>
      <c r="AE4" s="12">
        <f>192114*1000</f>
        <v>192114000</v>
      </c>
      <c r="AF4" s="12">
        <f>257943*1000</f>
        <v>257943000</v>
      </c>
      <c r="AG4" s="12">
        <v>0</v>
      </c>
      <c r="AH4" s="10"/>
      <c r="AI4" s="10"/>
      <c r="AJ4" s="12">
        <f>-33679*1000</f>
        <v>-33679000</v>
      </c>
      <c r="AK4" s="12"/>
      <c r="AL4" s="12"/>
      <c r="AM4" s="12">
        <f>11939*1000</f>
        <v>11939000</v>
      </c>
      <c r="AN4" s="12"/>
      <c r="AO4" s="12"/>
      <c r="AP4" s="12"/>
      <c r="AQ4" s="12"/>
      <c r="AR4" s="13">
        <v>5.5E-2</v>
      </c>
      <c r="AS4" s="13">
        <v>6.5000000000000002E-2</v>
      </c>
      <c r="AT4" s="13">
        <v>7.4999999999999997E-2</v>
      </c>
      <c r="AU4" s="12">
        <f>698746*1000</f>
        <v>698746000</v>
      </c>
      <c r="AV4" s="12">
        <f>-78585*1000</f>
        <v>-78585000</v>
      </c>
      <c r="AW4" s="12">
        <f>-704007*1000</f>
        <v>-704007000</v>
      </c>
      <c r="AX4" s="15"/>
      <c r="AY4" s="12">
        <f>4000863*1000</f>
        <v>4000863000</v>
      </c>
      <c r="AZ4" s="12">
        <f>192114*1000</f>
        <v>192114000</v>
      </c>
      <c r="BA4" s="12">
        <f>257943*1000</f>
        <v>257943000</v>
      </c>
      <c r="BB4" s="12">
        <v>0</v>
      </c>
      <c r="BC4" s="12">
        <f>-2477*1000</f>
        <v>-2477000</v>
      </c>
      <c r="BD4" s="12">
        <v>0</v>
      </c>
      <c r="BE4" s="12">
        <f>103430*1000</f>
        <v>103430000</v>
      </c>
      <c r="BF4" s="12">
        <f>33679*1000</f>
        <v>33679000</v>
      </c>
      <c r="BG4" s="12">
        <f>-187283*1000</f>
        <v>-187283000</v>
      </c>
      <c r="BH4" s="12">
        <f>-63634*1000</f>
        <v>-63634000</v>
      </c>
      <c r="BI4" s="12">
        <f>-1396*1000</f>
        <v>-1396000</v>
      </c>
      <c r="BJ4" s="12">
        <f t="shared" ref="BJ4:BJ9" si="5">BI4+BH4</f>
        <v>-65030000</v>
      </c>
      <c r="BK4" s="12">
        <v>-11939000</v>
      </c>
      <c r="BL4" s="12">
        <v>1012000</v>
      </c>
      <c r="BM4" s="12"/>
      <c r="BN4" s="12">
        <f>4588129*1000</f>
        <v>4588129000</v>
      </c>
      <c r="BO4" s="12">
        <f>-78585*1000</f>
        <v>-78585000</v>
      </c>
    </row>
    <row r="5" spans="1:67" x14ac:dyDescent="0.35">
      <c r="A5" s="10" t="s">
        <v>395</v>
      </c>
      <c r="B5" s="10">
        <f t="shared" si="4"/>
        <v>2016</v>
      </c>
      <c r="C5" s="11">
        <v>42278</v>
      </c>
      <c r="D5" s="11">
        <v>42277</v>
      </c>
      <c r="E5" s="11">
        <v>42643</v>
      </c>
      <c r="F5" s="12">
        <v>3003</v>
      </c>
      <c r="G5" s="48">
        <v>293</v>
      </c>
      <c r="H5" s="48"/>
      <c r="I5" s="48">
        <v>5359</v>
      </c>
      <c r="J5" s="48">
        <v>8655</v>
      </c>
      <c r="K5" s="13">
        <v>6.5000000000000002E-2</v>
      </c>
      <c r="L5" s="13"/>
      <c r="M5" s="13"/>
      <c r="N5" s="10"/>
      <c r="O5" s="13">
        <v>6.5000000000000002E-2</v>
      </c>
      <c r="P5" s="13">
        <v>6.5000000000000002E-2</v>
      </c>
      <c r="Q5" s="12">
        <f>4675562*1000</f>
        <v>4675562000</v>
      </c>
      <c r="R5" s="12">
        <f>4954631*1000</f>
        <v>4954631000</v>
      </c>
      <c r="S5" s="12">
        <f>-279069*1000</f>
        <v>-279069000</v>
      </c>
      <c r="T5" s="14">
        <v>1.0597000000000001</v>
      </c>
      <c r="U5" s="12">
        <f>438114*1000</f>
        <v>438114000</v>
      </c>
      <c r="V5" s="12"/>
      <c r="W5" s="12"/>
      <c r="X5" s="12"/>
      <c r="Y5" s="7">
        <f t="shared" si="0"/>
        <v>0.31068397722967084</v>
      </c>
      <c r="Z5" s="7">
        <f t="shared" si="1"/>
        <v>0.31068397722967084</v>
      </c>
      <c r="AA5" s="12">
        <f>136115*1000</f>
        <v>136115000</v>
      </c>
      <c r="AB5" s="12">
        <f>136115*1000</f>
        <v>136115000</v>
      </c>
      <c r="AC5" s="5">
        <f t="shared" si="2"/>
        <v>0</v>
      </c>
      <c r="AD5" s="7">
        <f t="shared" si="3"/>
        <v>1</v>
      </c>
      <c r="AE5" s="12">
        <f>198020*1000</f>
        <v>198020000</v>
      </c>
      <c r="AF5" s="12">
        <f>282285*1000</f>
        <v>282285000</v>
      </c>
      <c r="AG5" s="12">
        <v>0</v>
      </c>
      <c r="AH5" s="10"/>
      <c r="AI5" s="10"/>
      <c r="AJ5" s="12">
        <f>-32785*1000</f>
        <v>-32785000</v>
      </c>
      <c r="AK5" s="12"/>
      <c r="AL5" s="12"/>
      <c r="AM5" s="12">
        <f>12918*1000</f>
        <v>12918000</v>
      </c>
      <c r="AN5" s="12"/>
      <c r="AO5" s="12"/>
      <c r="AP5" s="12"/>
      <c r="AQ5" s="12"/>
      <c r="AR5" s="13">
        <v>5.5E-2</v>
      </c>
      <c r="AS5" s="13">
        <v>6.5000000000000002E-2</v>
      </c>
      <c r="AT5" s="13">
        <v>7.4999999999999997E-2</v>
      </c>
      <c r="AU5" s="12">
        <f>532621*1000</f>
        <v>532621000</v>
      </c>
      <c r="AV5" s="12">
        <f>-279069*1000</f>
        <v>-279069000</v>
      </c>
      <c r="AW5" s="12">
        <f>-943216*1000</f>
        <v>-943216000</v>
      </c>
      <c r="AX5" s="15"/>
      <c r="AY5" s="12">
        <f>4383413*1000</f>
        <v>4383413000</v>
      </c>
      <c r="AZ5" s="12">
        <f>198020*1000</f>
        <v>198020000</v>
      </c>
      <c r="BA5" s="12">
        <f>282285*1000</f>
        <v>282285000</v>
      </c>
      <c r="BB5" s="12">
        <v>0</v>
      </c>
      <c r="BC5" s="12">
        <f>-106840*1000</f>
        <v>-106840000</v>
      </c>
      <c r="BD5" s="12">
        <v>0</v>
      </c>
      <c r="BE5" s="12">
        <f>136115*1000</f>
        <v>136115000</v>
      </c>
      <c r="BF5" s="12">
        <f>32785*1000</f>
        <v>32785000</v>
      </c>
      <c r="BG5" s="12">
        <f>415157*1000</f>
        <v>415157000</v>
      </c>
      <c r="BH5" s="12">
        <f>-79137*1000</f>
        <v>-79137000</v>
      </c>
      <c r="BI5" s="12">
        <f>-2179*1000</f>
        <v>-2179000</v>
      </c>
      <c r="BJ5" s="12">
        <f t="shared" si="5"/>
        <v>-81316000</v>
      </c>
      <c r="BK5" s="12">
        <v>-12918000</v>
      </c>
      <c r="BL5" s="12">
        <v>2810000</v>
      </c>
      <c r="BM5" s="12"/>
      <c r="BN5" s="12">
        <f>4461998*1000</f>
        <v>4461998000</v>
      </c>
      <c r="BO5" s="12">
        <f>-279069*1000</f>
        <v>-279069000</v>
      </c>
    </row>
    <row r="6" spans="1:67" x14ac:dyDescent="0.35">
      <c r="A6" s="10" t="s">
        <v>395</v>
      </c>
      <c r="B6" s="10">
        <f t="shared" si="4"/>
        <v>2017</v>
      </c>
      <c r="C6" s="16">
        <v>43009</v>
      </c>
      <c r="D6" s="11">
        <v>42643</v>
      </c>
      <c r="E6" s="11">
        <v>43008</v>
      </c>
      <c r="F6" s="12">
        <v>3215</v>
      </c>
      <c r="G6" s="48">
        <v>340</v>
      </c>
      <c r="H6" s="48"/>
      <c r="I6" s="48">
        <v>5312</v>
      </c>
      <c r="J6" s="48">
        <v>8867</v>
      </c>
      <c r="K6" s="13">
        <v>6.5000000000000002E-2</v>
      </c>
      <c r="L6" s="13"/>
      <c r="M6" s="13"/>
      <c r="N6" s="10"/>
      <c r="O6" s="13">
        <v>6.5000000000000002E-2</v>
      </c>
      <c r="P6" s="13">
        <v>6.5000000000000002E-2</v>
      </c>
      <c r="Q6" s="12">
        <f>4957340*1000</f>
        <v>4957340000</v>
      </c>
      <c r="R6" s="12">
        <f>5684442*1000</f>
        <v>5684442000</v>
      </c>
      <c r="S6" s="12">
        <f>-727102*1000</f>
        <v>-727102000</v>
      </c>
      <c r="T6" s="14">
        <v>1.1467000000000001</v>
      </c>
      <c r="U6" s="12">
        <f>441904*1000</f>
        <v>441904000</v>
      </c>
      <c r="V6" s="12"/>
      <c r="W6" s="12"/>
      <c r="X6" s="12"/>
      <c r="Y6" s="7">
        <f t="shared" si="0"/>
        <v>0.32955347767840981</v>
      </c>
      <c r="Z6" s="7">
        <f t="shared" si="1"/>
        <v>0.32955347767840981</v>
      </c>
      <c r="AA6" s="12">
        <f>145631*1000</f>
        <v>145631000</v>
      </c>
      <c r="AB6" s="12">
        <f>145631*1000</f>
        <v>145631000</v>
      </c>
      <c r="AC6" s="5">
        <f t="shared" si="2"/>
        <v>0</v>
      </c>
      <c r="AD6" s="7">
        <f t="shared" si="3"/>
        <v>1</v>
      </c>
      <c r="AE6" s="12">
        <v>196629000</v>
      </c>
      <c r="AF6" s="12">
        <v>300626000</v>
      </c>
      <c r="AG6" s="12">
        <v>0</v>
      </c>
      <c r="AH6" s="10"/>
      <c r="AI6" s="10"/>
      <c r="AJ6" s="12">
        <v>-33424000</v>
      </c>
      <c r="AK6" s="12"/>
      <c r="AL6" s="12"/>
      <c r="AM6" s="12">
        <v>12838000</v>
      </c>
      <c r="AN6" s="12"/>
      <c r="AO6" s="12"/>
      <c r="AP6" s="12"/>
      <c r="AQ6" s="12"/>
      <c r="AR6" s="13">
        <v>5.5E-2</v>
      </c>
      <c r="AS6" s="13">
        <v>6.5000000000000002E-2</v>
      </c>
      <c r="AT6" s="13">
        <v>7.4999999999999997E-2</v>
      </c>
      <c r="AU6" s="12">
        <f>215463*1000</f>
        <v>215463000</v>
      </c>
      <c r="AV6" s="12">
        <f>-727102*1000</f>
        <v>-727102000</v>
      </c>
      <c r="AW6" s="12">
        <f>-1467631*1000</f>
        <v>-1467631000</v>
      </c>
      <c r="AX6" s="10"/>
      <c r="AY6" s="12">
        <f>4675562*1000</f>
        <v>4675562000</v>
      </c>
      <c r="AZ6" s="12">
        <f>196629*1000</f>
        <v>196629000</v>
      </c>
      <c r="BA6" s="12">
        <f>300626*1000</f>
        <v>300626000</v>
      </c>
      <c r="BB6" s="12"/>
      <c r="BC6" s="12">
        <f>-188549*1000</f>
        <v>-188549000</v>
      </c>
      <c r="BD6" s="12">
        <f>67256*1000</f>
        <v>67256000</v>
      </c>
      <c r="BE6" s="12">
        <f>145631*1000</f>
        <v>145631000</v>
      </c>
      <c r="BF6" s="12">
        <f>33424*1000</f>
        <v>33424000</v>
      </c>
      <c r="BG6" s="12">
        <f>655310*1000</f>
        <v>655310000</v>
      </c>
      <c r="BH6" s="12">
        <f>-92537*1000</f>
        <v>-92537000</v>
      </c>
      <c r="BI6" s="12">
        <f>-1647*1000</f>
        <v>-1647000</v>
      </c>
      <c r="BJ6" s="12">
        <f t="shared" si="5"/>
        <v>-94184000</v>
      </c>
      <c r="BK6" s="12">
        <v>-12838000</v>
      </c>
      <c r="BL6" s="12">
        <v>2468000</v>
      </c>
      <c r="BM6" s="12"/>
      <c r="BN6" s="12">
        <f>4954631*1000</f>
        <v>4954631000</v>
      </c>
      <c r="BO6" s="12">
        <f>-727102*1000</f>
        <v>-727102000</v>
      </c>
    </row>
    <row r="7" spans="1:67" x14ac:dyDescent="0.35">
      <c r="A7" s="10" t="s">
        <v>395</v>
      </c>
      <c r="B7" s="10">
        <f t="shared" si="4"/>
        <v>2018</v>
      </c>
      <c r="C7" s="11">
        <v>43009</v>
      </c>
      <c r="D7" s="11">
        <v>43008</v>
      </c>
      <c r="E7" s="11">
        <v>43373</v>
      </c>
      <c r="F7" s="12">
        <v>3441</v>
      </c>
      <c r="G7" s="48">
        <v>315</v>
      </c>
      <c r="H7" s="48"/>
      <c r="I7" s="48">
        <v>5349</v>
      </c>
      <c r="J7" s="48">
        <v>9105</v>
      </c>
      <c r="K7" s="13">
        <v>6.5000000000000002E-2</v>
      </c>
      <c r="L7" s="13"/>
      <c r="M7" s="13"/>
      <c r="N7" s="10"/>
      <c r="O7" s="13">
        <v>6.5000000000000002E-2</v>
      </c>
      <c r="P7" s="13">
        <v>6.5000000000000002E-2</v>
      </c>
      <c r="Q7" s="12">
        <f>5265874*1000</f>
        <v>5265874000</v>
      </c>
      <c r="R7" s="12">
        <f>6023770*1000</f>
        <v>6023770000</v>
      </c>
      <c r="S7" s="12">
        <f>-757896*1000</f>
        <v>-757896000</v>
      </c>
      <c r="T7" s="14">
        <v>1.1438999999999999</v>
      </c>
      <c r="U7" s="12">
        <f>454209*1000</f>
        <v>454209000</v>
      </c>
      <c r="V7" s="12"/>
      <c r="W7" s="12"/>
      <c r="X7" s="12"/>
      <c r="Y7" s="7">
        <f t="shared" si="0"/>
        <v>0.23248328412691074</v>
      </c>
      <c r="Z7" s="7">
        <f t="shared" si="1"/>
        <v>0.23248328412691074</v>
      </c>
      <c r="AA7" s="12">
        <f>105596*1000</f>
        <v>105596000</v>
      </c>
      <c r="AB7" s="12">
        <f>105596*1000</f>
        <v>105596000</v>
      </c>
      <c r="AC7" s="5">
        <f t="shared" si="2"/>
        <v>0</v>
      </c>
      <c r="AD7" s="7">
        <f t="shared" si="3"/>
        <v>1</v>
      </c>
      <c r="AE7" s="12">
        <f>182641*1000</f>
        <v>182641000</v>
      </c>
      <c r="AF7" s="12">
        <f>318719*1000</f>
        <v>318719000</v>
      </c>
      <c r="AG7" s="12">
        <v>0</v>
      </c>
      <c r="AH7" s="10"/>
      <c r="AI7" s="10"/>
      <c r="AJ7" s="12">
        <f>-34478*1000</f>
        <v>-34478000</v>
      </c>
      <c r="AK7" s="10"/>
      <c r="AL7" s="10"/>
      <c r="AM7" s="12">
        <f>11570*1000</f>
        <v>11570000</v>
      </c>
      <c r="AN7" s="10"/>
      <c r="AO7" s="10"/>
      <c r="AP7" s="12"/>
      <c r="AQ7" s="12"/>
      <c r="AR7" s="13">
        <v>5.5E-2</v>
      </c>
      <c r="AS7" s="13">
        <v>6.5000000000000002E-2</v>
      </c>
      <c r="AT7" s="13">
        <v>7.4999999999999997E-2</v>
      </c>
      <c r="AU7" s="12">
        <v>232199000</v>
      </c>
      <c r="AV7" s="12">
        <v>-757896000</v>
      </c>
      <c r="AW7" s="12">
        <v>-1536649000</v>
      </c>
      <c r="AX7" s="15"/>
      <c r="AY7" s="12">
        <f>4957340*1000</f>
        <v>4957340000</v>
      </c>
      <c r="AZ7" s="12">
        <f>182641*1000</f>
        <v>182641000</v>
      </c>
      <c r="BA7" s="12">
        <f>318719*1000</f>
        <v>318719000</v>
      </c>
      <c r="BB7" s="12">
        <v>0</v>
      </c>
      <c r="BC7" s="12">
        <f>-84452*1000</f>
        <v>-84452000</v>
      </c>
      <c r="BD7" s="12">
        <v>0</v>
      </c>
      <c r="BE7" s="12">
        <f>105596*1000</f>
        <v>105596000</v>
      </c>
      <c r="BF7" s="12">
        <f>34478*1000</f>
        <v>34478000</v>
      </c>
      <c r="BG7" s="12">
        <f>316842*1000</f>
        <v>316842000</v>
      </c>
      <c r="BH7" s="12">
        <f>-106794*1000</f>
        <v>-106794000</v>
      </c>
      <c r="BI7" s="12">
        <f>-1580*1000</f>
        <v>-1580000</v>
      </c>
      <c r="BJ7" s="12">
        <f t="shared" si="5"/>
        <v>-108374000</v>
      </c>
      <c r="BK7" s="12">
        <v>-11570000</v>
      </c>
      <c r="BL7" s="12">
        <v>2356000</v>
      </c>
      <c r="BM7" s="12"/>
      <c r="BN7" s="12">
        <f>5684442*1000</f>
        <v>5684442000</v>
      </c>
      <c r="BO7" s="12">
        <f>-757896*1000</f>
        <v>-757896000</v>
      </c>
    </row>
    <row r="8" spans="1:67" x14ac:dyDescent="0.35">
      <c r="A8" s="10" t="s">
        <v>395</v>
      </c>
      <c r="B8" s="10">
        <v>2019</v>
      </c>
      <c r="C8" s="11">
        <v>43374</v>
      </c>
      <c r="D8" s="11">
        <v>43373</v>
      </c>
      <c r="E8" s="11">
        <v>43738</v>
      </c>
      <c r="F8" s="12">
        <v>3699</v>
      </c>
      <c r="G8" s="48">
        <v>261</v>
      </c>
      <c r="H8" s="48"/>
      <c r="I8" s="48">
        <v>5406</v>
      </c>
      <c r="J8" s="48">
        <v>9366</v>
      </c>
      <c r="K8" s="13">
        <v>6.5000000000000002E-2</v>
      </c>
      <c r="L8" s="13"/>
      <c r="M8" s="13"/>
      <c r="N8" s="10"/>
      <c r="O8" s="13">
        <v>6.5000000000000002E-2</v>
      </c>
      <c r="P8" s="13">
        <v>6.5000000000000002E-2</v>
      </c>
      <c r="Q8" s="12">
        <f>5604573*1000</f>
        <v>5604573000</v>
      </c>
      <c r="R8" s="12">
        <f>6256363*1000</f>
        <v>6256363000</v>
      </c>
      <c r="S8" s="12">
        <f>-651790*1000</f>
        <v>-651790000</v>
      </c>
      <c r="T8" s="14">
        <v>1.1163000000000001</v>
      </c>
      <c r="U8" s="12">
        <f>460686*1000</f>
        <v>460686000</v>
      </c>
      <c r="V8" s="12"/>
      <c r="W8" s="12"/>
      <c r="X8" s="12"/>
      <c r="Y8" s="7">
        <f t="shared" si="0"/>
        <v>0.19814797931779998</v>
      </c>
      <c r="Z8" s="7">
        <f t="shared" si="1"/>
        <v>0.19814797931779998</v>
      </c>
      <c r="AA8" s="12">
        <f>91284*1000</f>
        <v>91284000</v>
      </c>
      <c r="AB8" s="12">
        <f>91284*1000</f>
        <v>91284000</v>
      </c>
      <c r="AC8" s="5">
        <f t="shared" si="2"/>
        <v>0</v>
      </c>
      <c r="AD8" s="7">
        <f t="shared" si="3"/>
        <v>1</v>
      </c>
      <c r="AE8" s="12">
        <f>180928*1000</f>
        <v>180928000</v>
      </c>
      <c r="AF8" s="12">
        <f>338288*1000</f>
        <v>338288000</v>
      </c>
      <c r="AG8" s="12"/>
      <c r="AH8" s="10"/>
      <c r="AI8" s="10"/>
      <c r="AJ8" s="12">
        <f>-38243*1000</f>
        <v>-38243000</v>
      </c>
      <c r="AK8" s="10"/>
      <c r="AL8" s="10"/>
      <c r="AM8" s="12">
        <f>9481*1000</f>
        <v>9481000</v>
      </c>
      <c r="AN8" s="10"/>
      <c r="AO8" s="10"/>
      <c r="AP8" s="12"/>
      <c r="AQ8" s="12"/>
      <c r="AR8" s="13">
        <v>5.5E-2</v>
      </c>
      <c r="AS8" s="13">
        <v>6.5000000000000002E-2</v>
      </c>
      <c r="AT8" s="13">
        <v>7.4999999999999997E-2</v>
      </c>
      <c r="AU8" s="12">
        <f>372957*1000</f>
        <v>372957000</v>
      </c>
      <c r="AV8" s="12">
        <f>-651790*1000</f>
        <v>-651790000</v>
      </c>
      <c r="AW8" s="12">
        <f>-1460879*1000</f>
        <v>-1460879000</v>
      </c>
      <c r="AX8" s="15"/>
      <c r="AY8" s="12">
        <f>5265874*1000</f>
        <v>5265874000</v>
      </c>
      <c r="AZ8" s="12">
        <f>180928*1000</f>
        <v>180928000</v>
      </c>
      <c r="BA8" s="12">
        <f>338288*1000</f>
        <v>338288000</v>
      </c>
      <c r="BB8" s="12"/>
      <c r="BC8" s="12">
        <f>-57642*1000</f>
        <v>-57642000</v>
      </c>
      <c r="BD8" s="12">
        <v>0</v>
      </c>
      <c r="BE8" s="12">
        <f>91284*1000</f>
        <v>91284000</v>
      </c>
      <c r="BF8" s="12">
        <f>38243*1000</f>
        <v>38243000</v>
      </c>
      <c r="BG8" s="12">
        <f>232987*1000</f>
        <v>232987000</v>
      </c>
      <c r="BH8" s="12">
        <f>-121342*1000</f>
        <v>-121342000</v>
      </c>
      <c r="BI8" s="12">
        <f>-1533*1000</f>
        <v>-1533000</v>
      </c>
      <c r="BJ8" s="12">
        <f t="shared" si="5"/>
        <v>-122875000</v>
      </c>
      <c r="BK8" s="12">
        <v>-9481000</v>
      </c>
      <c r="BL8" s="12">
        <v>2435000</v>
      </c>
      <c r="BM8" s="12"/>
      <c r="BN8" s="12">
        <f>6023770*1000</f>
        <v>6023770000</v>
      </c>
      <c r="BO8" s="12">
        <f>-651790*1000</f>
        <v>-651790000</v>
      </c>
    </row>
    <row r="9" spans="1:67" x14ac:dyDescent="0.35">
      <c r="A9" s="10" t="s">
        <v>395</v>
      </c>
      <c r="B9" s="10">
        <v>2020</v>
      </c>
      <c r="C9" s="11">
        <v>44105</v>
      </c>
      <c r="D9" s="11">
        <v>43738</v>
      </c>
      <c r="E9" s="11">
        <v>44104</v>
      </c>
      <c r="F9" s="12">
        <v>3929</v>
      </c>
      <c r="G9" s="48">
        <v>303</v>
      </c>
      <c r="H9" s="48"/>
      <c r="I9" s="48">
        <v>5377</v>
      </c>
      <c r="J9" s="48">
        <v>9609</v>
      </c>
      <c r="K9" s="13">
        <v>6.5000000000000002E-2</v>
      </c>
      <c r="L9" s="10"/>
      <c r="M9" s="10"/>
      <c r="N9" s="10"/>
      <c r="O9" s="13">
        <v>6.5000000000000002E-2</v>
      </c>
      <c r="P9" s="13">
        <v>6.5000000000000002E-2</v>
      </c>
      <c r="Q9" s="12">
        <v>6023843000</v>
      </c>
      <c r="R9" s="12">
        <v>6620190000</v>
      </c>
      <c r="S9" s="12">
        <v>-596347000</v>
      </c>
      <c r="T9" s="13">
        <v>1.099</v>
      </c>
      <c r="U9" s="12">
        <v>473513000</v>
      </c>
      <c r="V9" s="10"/>
      <c r="W9" s="10"/>
      <c r="X9" s="10"/>
      <c r="Y9" s="7">
        <f t="shared" ref="Y9:Y10" si="6">AA9/U9</f>
        <v>0.19653314692521642</v>
      </c>
      <c r="Z9" s="7">
        <f t="shared" ref="Z9:Z10" si="7">AB9/U9</f>
        <v>0.19653314692521642</v>
      </c>
      <c r="AA9" s="12">
        <v>93061000</v>
      </c>
      <c r="AB9" s="12">
        <v>93061000</v>
      </c>
      <c r="AC9" s="5">
        <f t="shared" ref="AC9:AC10" si="8">AA9-AB9</f>
        <v>0</v>
      </c>
      <c r="AD9" s="7">
        <f t="shared" ref="AD9:AD10" si="9">AB9/AA9</f>
        <v>1</v>
      </c>
      <c r="AE9" s="12">
        <v>209411000</v>
      </c>
      <c r="AF9" s="12">
        <v>359706000</v>
      </c>
      <c r="AG9" s="12"/>
      <c r="AH9" s="12"/>
      <c r="AI9" s="12"/>
      <c r="AJ9" s="12">
        <v>-37880000</v>
      </c>
      <c r="AK9" s="12"/>
      <c r="AL9" s="12"/>
      <c r="AM9" s="12">
        <v>9648000</v>
      </c>
      <c r="AN9" s="12"/>
      <c r="AO9" s="12"/>
      <c r="AP9" s="12"/>
      <c r="AQ9" s="10"/>
      <c r="AR9" s="13">
        <v>5.5E-2</v>
      </c>
      <c r="AS9" s="13">
        <v>6.5000000000000002E-2</v>
      </c>
      <c r="AT9" s="13">
        <v>7.4999999999999997E-2</v>
      </c>
      <c r="AU9" s="12">
        <v>494053000</v>
      </c>
      <c r="AV9" s="12">
        <v>-596347000</v>
      </c>
      <c r="AW9" s="12">
        <v>-1457860000</v>
      </c>
      <c r="AX9" s="10"/>
      <c r="AY9" s="12">
        <v>5604573000</v>
      </c>
      <c r="AZ9" s="12">
        <v>209411000</v>
      </c>
      <c r="BA9" s="12">
        <v>359706000</v>
      </c>
      <c r="BB9" s="12"/>
      <c r="BC9" s="12">
        <v>-8567000</v>
      </c>
      <c r="BD9" s="12">
        <v>0</v>
      </c>
      <c r="BE9" s="12">
        <v>93061000</v>
      </c>
      <c r="BF9" s="12">
        <v>37880000</v>
      </c>
      <c r="BG9" s="12">
        <v>381607000</v>
      </c>
      <c r="BH9" s="12">
        <v>-140044000</v>
      </c>
      <c r="BI9" s="12">
        <v>-1236000</v>
      </c>
      <c r="BJ9" s="12">
        <f t="shared" si="5"/>
        <v>-141280000</v>
      </c>
      <c r="BK9" s="12">
        <v>-9648000</v>
      </c>
      <c r="BL9" s="12">
        <v>2207000</v>
      </c>
      <c r="BM9" s="12"/>
      <c r="BN9" s="12">
        <v>6256363000</v>
      </c>
      <c r="BO9" s="12">
        <v>-596347000</v>
      </c>
    </row>
    <row r="10" spans="1:67" s="10" customFormat="1" x14ac:dyDescent="0.35">
      <c r="A10" s="10" t="s">
        <v>395</v>
      </c>
      <c r="B10" s="10">
        <v>2021</v>
      </c>
      <c r="C10" s="11">
        <v>44470</v>
      </c>
      <c r="D10" s="11">
        <v>44104</v>
      </c>
      <c r="E10" s="11">
        <v>44469</v>
      </c>
      <c r="F10" s="12">
        <v>4115</v>
      </c>
      <c r="G10" s="48">
        <v>342</v>
      </c>
      <c r="H10" s="48"/>
      <c r="I10" s="48">
        <v>5242</v>
      </c>
      <c r="J10" s="48">
        <v>9699</v>
      </c>
      <c r="K10" s="13">
        <v>6.25E-2</v>
      </c>
      <c r="O10" s="13">
        <v>6.5000000000000002E-2</v>
      </c>
      <c r="P10" s="13">
        <v>6.25E-2</v>
      </c>
      <c r="Q10" s="59">
        <v>6181614000</v>
      </c>
      <c r="R10" s="59">
        <v>7991994000</v>
      </c>
      <c r="S10" s="59">
        <v>-1810380000</v>
      </c>
      <c r="T10" s="13">
        <v>1.2928999999999999</v>
      </c>
      <c r="U10" s="12">
        <v>516881000</v>
      </c>
      <c r="Y10" s="7">
        <f t="shared" si="6"/>
        <v>0.21268531828409248</v>
      </c>
      <c r="Z10" s="7">
        <f t="shared" si="7"/>
        <v>0.21268531828409248</v>
      </c>
      <c r="AA10" s="59">
        <v>109933000</v>
      </c>
      <c r="AB10" s="59">
        <v>109933000</v>
      </c>
      <c r="AC10" s="5">
        <f t="shared" si="8"/>
        <v>0</v>
      </c>
      <c r="AD10" s="7">
        <f t="shared" si="9"/>
        <v>1</v>
      </c>
      <c r="AE10" s="59">
        <v>217495000</v>
      </c>
      <c r="AF10" s="59">
        <v>386386000</v>
      </c>
      <c r="AG10" s="59"/>
      <c r="AH10" s="59"/>
      <c r="AI10" s="59"/>
      <c r="AJ10" s="59">
        <v>-37433000</v>
      </c>
      <c r="AK10" s="59"/>
      <c r="AL10" s="59"/>
      <c r="AM10" s="59">
        <v>11208000</v>
      </c>
      <c r="AN10" s="59"/>
      <c r="AO10" s="59"/>
      <c r="AP10" s="12"/>
      <c r="AR10" s="13">
        <v>5.2499999999999998E-2</v>
      </c>
      <c r="AS10" s="13">
        <v>6.25E-2</v>
      </c>
      <c r="AT10" s="13">
        <v>7.2499999999999995E-2</v>
      </c>
      <c r="AU10" s="12">
        <v>-734961000</v>
      </c>
      <c r="AV10" s="12">
        <v>-1810380000</v>
      </c>
      <c r="AW10" s="12">
        <v>-2666327000</v>
      </c>
      <c r="AY10" s="59">
        <v>6023843000</v>
      </c>
      <c r="AZ10" s="59">
        <v>217495000</v>
      </c>
      <c r="BA10" s="59">
        <v>386386000</v>
      </c>
      <c r="BB10" s="59"/>
      <c r="BC10" s="59">
        <v>-189740000</v>
      </c>
      <c r="BD10" s="59">
        <v>-97495000</v>
      </c>
      <c r="BE10" s="59">
        <v>109933000</v>
      </c>
      <c r="BF10" s="59">
        <v>37433000</v>
      </c>
      <c r="BG10" s="59">
        <v>1391936000</v>
      </c>
      <c r="BH10" s="59">
        <v>-156455000</v>
      </c>
      <c r="BI10" s="59">
        <v>-2420000</v>
      </c>
      <c r="BJ10" s="59">
        <f>(BI10+BH10)</f>
        <v>-158875000</v>
      </c>
      <c r="BK10" s="59">
        <v>-11208000</v>
      </c>
      <c r="BL10" s="59">
        <v>2585000</v>
      </c>
      <c r="BM10" s="59"/>
      <c r="BN10" s="59">
        <v>6620190000</v>
      </c>
      <c r="BO10" s="59">
        <v>-1810380000</v>
      </c>
    </row>
    <row r="11" spans="1:67" x14ac:dyDescent="0.35">
      <c r="A11" s="10"/>
      <c r="B11" s="10"/>
      <c r="C11" s="10"/>
      <c r="D11" s="10"/>
      <c r="E11" s="10"/>
      <c r="F11" s="10"/>
      <c r="G11" s="10"/>
      <c r="H11" s="10"/>
      <c r="I11" s="10"/>
      <c r="J11" s="12"/>
      <c r="K11" s="10"/>
      <c r="L11" s="10"/>
      <c r="M11" s="10"/>
      <c r="N11" s="10"/>
      <c r="O11" s="10"/>
      <c r="P11" s="10"/>
      <c r="Q11" s="10"/>
      <c r="R11" s="10"/>
      <c r="S11" s="10"/>
      <c r="T11" s="10"/>
      <c r="U11" s="10"/>
      <c r="V11" s="10"/>
      <c r="W11" s="10"/>
      <c r="X11" s="10"/>
      <c r="Y11" s="10"/>
      <c r="Z11" s="10"/>
      <c r="AA11" s="10"/>
      <c r="AB11" s="10"/>
      <c r="AC11" s="10"/>
      <c r="AD11" s="10"/>
      <c r="AE11" s="10"/>
      <c r="AF11" s="10"/>
      <c r="AG11" s="10"/>
      <c r="AH11" s="10"/>
      <c r="AI11" s="10"/>
      <c r="AJ11" s="10"/>
      <c r="AK11" s="10"/>
      <c r="AL11" s="10"/>
      <c r="AM11" s="10"/>
      <c r="AN11" s="10"/>
      <c r="AO11" s="10"/>
      <c r="AP11" s="10"/>
      <c r="AQ11" s="10"/>
      <c r="AR11" s="10"/>
      <c r="AS11" s="10"/>
      <c r="AT11" s="10"/>
      <c r="AU11" s="10"/>
      <c r="AV11" s="10"/>
      <c r="AW11" s="10"/>
      <c r="AX11" s="10"/>
      <c r="AY11" s="10"/>
      <c r="AZ11" s="10"/>
      <c r="BA11" s="10"/>
      <c r="BB11" s="10"/>
      <c r="BC11" s="10"/>
      <c r="BD11" s="10"/>
      <c r="BE11" s="10"/>
      <c r="BF11" s="10"/>
      <c r="BG11" s="10"/>
      <c r="BH11" s="10"/>
      <c r="BI11" s="10"/>
      <c r="BJ11" s="10"/>
      <c r="BK11" s="10"/>
      <c r="BL11" s="10"/>
      <c r="BM11" s="10"/>
      <c r="BN11" s="10"/>
      <c r="BO11" s="12"/>
    </row>
    <row r="12" spans="1:67" x14ac:dyDescent="0.35">
      <c r="A12" s="17" t="s">
        <v>129</v>
      </c>
      <c r="B12" s="10"/>
      <c r="C12" s="10"/>
      <c r="D12" s="10"/>
      <c r="E12" s="10"/>
      <c r="F12" s="10"/>
      <c r="G12" s="10"/>
      <c r="H12" s="10"/>
      <c r="I12" s="10"/>
      <c r="J12" s="10"/>
      <c r="K12" s="10"/>
      <c r="L12" s="10"/>
      <c r="M12" s="10"/>
      <c r="N12" s="10"/>
      <c r="O12" s="10"/>
      <c r="P12" s="10"/>
      <c r="Q12" s="10"/>
      <c r="R12" s="10"/>
      <c r="S12" s="10"/>
      <c r="T12" s="10"/>
      <c r="U12" s="10"/>
      <c r="V12" s="10"/>
      <c r="W12" s="10"/>
      <c r="X12" s="10"/>
      <c r="Y12" s="10"/>
      <c r="Z12" s="10"/>
      <c r="AA12" s="10"/>
      <c r="AB12" s="10"/>
      <c r="AC12" s="10"/>
      <c r="AD12" s="10"/>
      <c r="AE12" s="10"/>
      <c r="AF12" s="10"/>
      <c r="AG12" s="10"/>
      <c r="AH12" s="10"/>
      <c r="AI12" s="10"/>
      <c r="AJ12" s="10"/>
      <c r="AK12" s="10"/>
      <c r="AL12" s="10"/>
      <c r="AM12" s="10"/>
      <c r="AN12" s="10"/>
      <c r="AO12" s="10"/>
      <c r="AP12" s="10"/>
      <c r="AQ12" s="10"/>
      <c r="AR12" s="10"/>
      <c r="AS12" s="10"/>
      <c r="AT12" s="10"/>
      <c r="AU12" s="10"/>
      <c r="AV12" s="10"/>
      <c r="AW12" s="10"/>
      <c r="AX12" s="10"/>
      <c r="AY12" s="10"/>
      <c r="AZ12" s="10"/>
      <c r="BA12" s="10"/>
      <c r="BB12" s="10"/>
      <c r="BC12" s="10"/>
      <c r="BD12" s="10"/>
      <c r="BE12" s="10"/>
      <c r="BF12" s="10"/>
      <c r="BG12" s="10"/>
      <c r="BH12" s="10"/>
      <c r="BI12" s="10"/>
      <c r="BJ12" s="10"/>
      <c r="BK12" s="10"/>
      <c r="BL12" s="10"/>
      <c r="BM12" s="10"/>
      <c r="BN12" s="10"/>
      <c r="BO12" s="10"/>
    </row>
    <row r="13" spans="1:67" x14ac:dyDescent="0.35">
      <c r="A13" s="10" t="s">
        <v>395</v>
      </c>
      <c r="B13" s="10">
        <v>2014</v>
      </c>
      <c r="C13" s="10" t="s">
        <v>315</v>
      </c>
      <c r="D13" s="10"/>
      <c r="E13" s="10" t="s">
        <v>315</v>
      </c>
      <c r="F13" s="10" t="s">
        <v>316</v>
      </c>
      <c r="G13" s="10" t="s">
        <v>316</v>
      </c>
      <c r="H13" s="10"/>
      <c r="I13" s="10" t="s">
        <v>316</v>
      </c>
      <c r="J13" s="10" t="s">
        <v>316</v>
      </c>
      <c r="K13" s="10" t="s">
        <v>315</v>
      </c>
      <c r="L13" s="10"/>
      <c r="M13" s="10"/>
      <c r="N13" s="10"/>
      <c r="O13" s="10"/>
      <c r="P13" s="10" t="s">
        <v>320</v>
      </c>
      <c r="Q13" s="10" t="s">
        <v>317</v>
      </c>
      <c r="R13" s="10" t="s">
        <v>317</v>
      </c>
      <c r="S13" s="10" t="s">
        <v>317</v>
      </c>
      <c r="T13" s="10" t="s">
        <v>317</v>
      </c>
      <c r="U13" s="10" t="s">
        <v>317</v>
      </c>
      <c r="V13" s="10"/>
      <c r="W13" s="10"/>
      <c r="X13" s="10"/>
      <c r="Y13" s="10"/>
      <c r="Z13" s="10"/>
      <c r="AA13" s="10" t="s">
        <v>318</v>
      </c>
      <c r="AB13" s="10" t="s">
        <v>318</v>
      </c>
      <c r="AC13" s="10"/>
      <c r="AD13" s="10"/>
      <c r="AE13" s="10" t="s">
        <v>317</v>
      </c>
      <c r="AF13" s="10" t="s">
        <v>317</v>
      </c>
      <c r="AG13" s="10" t="s">
        <v>317</v>
      </c>
      <c r="AH13" s="10"/>
      <c r="AI13" s="10"/>
      <c r="AJ13" s="10" t="s">
        <v>317</v>
      </c>
      <c r="AK13" s="10"/>
      <c r="AL13" s="10"/>
      <c r="AM13" s="10" t="s">
        <v>317</v>
      </c>
      <c r="AN13" s="10"/>
      <c r="AO13" s="10"/>
      <c r="AP13" s="10"/>
      <c r="AQ13" s="10"/>
      <c r="AR13" s="10" t="s">
        <v>319</v>
      </c>
      <c r="AS13" s="10" t="s">
        <v>319</v>
      </c>
      <c r="AT13" s="10" t="s">
        <v>319</v>
      </c>
      <c r="AU13" s="10" t="s">
        <v>319</v>
      </c>
      <c r="AV13" s="10" t="s">
        <v>319</v>
      </c>
      <c r="AW13" s="10" t="s">
        <v>319</v>
      </c>
      <c r="AX13" s="10"/>
      <c r="AY13" s="10" t="s">
        <v>317</v>
      </c>
      <c r="AZ13" s="10" t="s">
        <v>317</v>
      </c>
      <c r="BA13" s="10" t="s">
        <v>317</v>
      </c>
      <c r="BB13" s="10" t="s">
        <v>317</v>
      </c>
      <c r="BC13" s="10" t="s">
        <v>317</v>
      </c>
      <c r="BD13" s="10" t="s">
        <v>317</v>
      </c>
      <c r="BE13" s="10" t="s">
        <v>317</v>
      </c>
      <c r="BF13" s="10" t="s">
        <v>317</v>
      </c>
      <c r="BG13" s="10" t="s">
        <v>317</v>
      </c>
      <c r="BH13" s="10" t="s">
        <v>317</v>
      </c>
      <c r="BI13" s="10" t="s">
        <v>317</v>
      </c>
      <c r="BJ13" s="10" t="s">
        <v>317</v>
      </c>
      <c r="BK13" s="10" t="s">
        <v>317</v>
      </c>
      <c r="BL13" s="10" t="s">
        <v>317</v>
      </c>
      <c r="BM13" s="10"/>
      <c r="BN13" s="10" t="s">
        <v>317</v>
      </c>
      <c r="BO13" s="10" t="s">
        <v>317</v>
      </c>
    </row>
    <row r="14" spans="1:67" x14ac:dyDescent="0.35">
      <c r="A14" s="10" t="s">
        <v>395</v>
      </c>
      <c r="B14" s="10">
        <f t="shared" ref="B14:B17" si="10">B13+1</f>
        <v>2015</v>
      </c>
      <c r="C14" s="10" t="s">
        <v>314</v>
      </c>
      <c r="D14" s="10" t="s">
        <v>315</v>
      </c>
      <c r="E14" s="10" t="s">
        <v>314</v>
      </c>
      <c r="F14" s="10" t="s">
        <v>313</v>
      </c>
      <c r="G14" s="10" t="s">
        <v>313</v>
      </c>
      <c r="H14" s="10"/>
      <c r="I14" s="10" t="s">
        <v>313</v>
      </c>
      <c r="J14" s="10" t="s">
        <v>313</v>
      </c>
      <c r="K14" s="10" t="s">
        <v>314</v>
      </c>
      <c r="L14" s="10"/>
      <c r="M14" s="10"/>
      <c r="N14" s="10"/>
      <c r="O14" s="10" t="s">
        <v>320</v>
      </c>
      <c r="P14" s="10" t="s">
        <v>311</v>
      </c>
      <c r="Q14" s="10" t="s">
        <v>310</v>
      </c>
      <c r="R14" s="10" t="s">
        <v>310</v>
      </c>
      <c r="S14" s="10" t="s">
        <v>310</v>
      </c>
      <c r="T14" s="10" t="s">
        <v>310</v>
      </c>
      <c r="U14" s="10" t="s">
        <v>310</v>
      </c>
      <c r="V14" s="10"/>
      <c r="W14" s="10"/>
      <c r="X14" s="10"/>
      <c r="Y14" s="10"/>
      <c r="Z14" s="10"/>
      <c r="AA14" s="10" t="s">
        <v>312</v>
      </c>
      <c r="AB14" s="10" t="s">
        <v>312</v>
      </c>
      <c r="AC14" s="10"/>
      <c r="AD14" s="10"/>
      <c r="AE14" s="10" t="s">
        <v>310</v>
      </c>
      <c r="AF14" s="10" t="s">
        <v>310</v>
      </c>
      <c r="AG14" s="10" t="s">
        <v>310</v>
      </c>
      <c r="AH14" s="10"/>
      <c r="AI14" s="10"/>
      <c r="AJ14" s="10" t="s">
        <v>310</v>
      </c>
      <c r="AK14" s="10"/>
      <c r="AL14" s="10"/>
      <c r="AM14" s="10" t="s">
        <v>310</v>
      </c>
      <c r="AN14" s="10"/>
      <c r="AO14" s="10"/>
      <c r="AP14" s="10"/>
      <c r="AQ14" s="10"/>
      <c r="AR14" s="10" t="s">
        <v>311</v>
      </c>
      <c r="AS14" s="10" t="s">
        <v>311</v>
      </c>
      <c r="AT14" s="10" t="s">
        <v>311</v>
      </c>
      <c r="AU14" s="10" t="s">
        <v>311</v>
      </c>
      <c r="AV14" s="10" t="s">
        <v>311</v>
      </c>
      <c r="AW14" s="10" t="s">
        <v>311</v>
      </c>
      <c r="AX14" s="10"/>
      <c r="AY14" s="10" t="s">
        <v>310</v>
      </c>
      <c r="AZ14" s="10" t="s">
        <v>310</v>
      </c>
      <c r="BA14" s="10" t="s">
        <v>310</v>
      </c>
      <c r="BB14" s="10" t="s">
        <v>310</v>
      </c>
      <c r="BC14" s="10" t="s">
        <v>310</v>
      </c>
      <c r="BD14" s="10" t="s">
        <v>310</v>
      </c>
      <c r="BE14" s="10" t="s">
        <v>310</v>
      </c>
      <c r="BF14" s="10" t="s">
        <v>310</v>
      </c>
      <c r="BG14" s="10" t="s">
        <v>310</v>
      </c>
      <c r="BH14" s="10" t="s">
        <v>310</v>
      </c>
      <c r="BI14" s="10" t="s">
        <v>310</v>
      </c>
      <c r="BJ14" s="10" t="s">
        <v>310</v>
      </c>
      <c r="BK14" s="10" t="s">
        <v>310</v>
      </c>
      <c r="BL14" s="10" t="s">
        <v>310</v>
      </c>
      <c r="BM14" s="10"/>
      <c r="BN14" s="10" t="s">
        <v>310</v>
      </c>
      <c r="BO14" s="10" t="s">
        <v>310</v>
      </c>
    </row>
    <row r="15" spans="1:67" x14ac:dyDescent="0.35">
      <c r="A15" s="10" t="s">
        <v>395</v>
      </c>
      <c r="B15" s="10">
        <f t="shared" si="10"/>
        <v>2016</v>
      </c>
      <c r="C15" s="10" t="s">
        <v>304</v>
      </c>
      <c r="D15" s="10" t="s">
        <v>314</v>
      </c>
      <c r="E15" s="10" t="s">
        <v>304</v>
      </c>
      <c r="F15" s="10" t="s">
        <v>305</v>
      </c>
      <c r="G15" s="10" t="s">
        <v>305</v>
      </c>
      <c r="H15" s="10"/>
      <c r="I15" s="10" t="s">
        <v>305</v>
      </c>
      <c r="J15" s="10" t="s">
        <v>305</v>
      </c>
      <c r="K15" s="10" t="s">
        <v>304</v>
      </c>
      <c r="L15" s="10"/>
      <c r="M15" s="10"/>
      <c r="N15" s="10"/>
      <c r="O15" s="10" t="s">
        <v>311</v>
      </c>
      <c r="P15" s="10" t="s">
        <v>306</v>
      </c>
      <c r="Q15" s="10" t="s">
        <v>307</v>
      </c>
      <c r="R15" s="10" t="s">
        <v>307</v>
      </c>
      <c r="S15" s="10" t="s">
        <v>307</v>
      </c>
      <c r="T15" s="10" t="s">
        <v>307</v>
      </c>
      <c r="U15" s="10" t="s">
        <v>307</v>
      </c>
      <c r="V15" s="10"/>
      <c r="W15" s="10"/>
      <c r="X15" s="10"/>
      <c r="Y15" s="10"/>
      <c r="Z15" s="10"/>
      <c r="AA15" s="10" t="s">
        <v>308</v>
      </c>
      <c r="AB15" s="10" t="s">
        <v>308</v>
      </c>
      <c r="AC15" s="10"/>
      <c r="AD15" s="10"/>
      <c r="AE15" s="10" t="s">
        <v>307</v>
      </c>
      <c r="AF15" s="10" t="s">
        <v>307</v>
      </c>
      <c r="AG15" s="10" t="s">
        <v>307</v>
      </c>
      <c r="AH15" s="10"/>
      <c r="AI15" s="10"/>
      <c r="AJ15" s="10" t="s">
        <v>307</v>
      </c>
      <c r="AK15" s="10"/>
      <c r="AL15" s="10"/>
      <c r="AM15" s="10" t="s">
        <v>307</v>
      </c>
      <c r="AN15" s="10"/>
      <c r="AO15" s="10"/>
      <c r="AP15" s="10"/>
      <c r="AQ15" s="10"/>
      <c r="AR15" s="10" t="s">
        <v>309</v>
      </c>
      <c r="AS15" s="10" t="s">
        <v>309</v>
      </c>
      <c r="AT15" s="10" t="s">
        <v>309</v>
      </c>
      <c r="AU15" s="10" t="s">
        <v>309</v>
      </c>
      <c r="AV15" s="10" t="s">
        <v>309</v>
      </c>
      <c r="AW15" s="10" t="s">
        <v>309</v>
      </c>
      <c r="AX15" s="10"/>
      <c r="AY15" s="10" t="s">
        <v>307</v>
      </c>
      <c r="AZ15" s="10" t="s">
        <v>307</v>
      </c>
      <c r="BA15" s="10" t="s">
        <v>307</v>
      </c>
      <c r="BB15" s="10" t="s">
        <v>307</v>
      </c>
      <c r="BC15" s="10" t="s">
        <v>307</v>
      </c>
      <c r="BD15" s="10" t="s">
        <v>307</v>
      </c>
      <c r="BE15" s="10" t="s">
        <v>307</v>
      </c>
      <c r="BF15" s="10" t="s">
        <v>307</v>
      </c>
      <c r="BG15" s="10" t="s">
        <v>307</v>
      </c>
      <c r="BH15" s="10" t="s">
        <v>307</v>
      </c>
      <c r="BI15" s="10" t="s">
        <v>307</v>
      </c>
      <c r="BJ15" s="10" t="s">
        <v>307</v>
      </c>
      <c r="BK15" s="10" t="s">
        <v>307</v>
      </c>
      <c r="BL15" s="10" t="s">
        <v>307</v>
      </c>
      <c r="BM15" s="10"/>
      <c r="BN15" s="10" t="s">
        <v>307</v>
      </c>
      <c r="BO15" s="10" t="s">
        <v>307</v>
      </c>
    </row>
    <row r="16" spans="1:67" x14ac:dyDescent="0.35">
      <c r="A16" s="10" t="s">
        <v>395</v>
      </c>
      <c r="B16" s="10">
        <f t="shared" si="10"/>
        <v>2017</v>
      </c>
      <c r="C16" s="10" t="s">
        <v>298</v>
      </c>
      <c r="D16" s="10" t="s">
        <v>304</v>
      </c>
      <c r="E16" s="10" t="s">
        <v>298</v>
      </c>
      <c r="F16" s="10" t="s">
        <v>299</v>
      </c>
      <c r="G16" s="10" t="s">
        <v>299</v>
      </c>
      <c r="H16" s="10"/>
      <c r="I16" s="10" t="s">
        <v>299</v>
      </c>
      <c r="J16" s="10" t="s">
        <v>299</v>
      </c>
      <c r="K16" s="10" t="s">
        <v>298</v>
      </c>
      <c r="L16" s="10"/>
      <c r="M16" s="10"/>
      <c r="N16" s="10"/>
      <c r="O16" s="10" t="s">
        <v>306</v>
      </c>
      <c r="P16" s="10" t="s">
        <v>300</v>
      </c>
      <c r="Q16" s="10" t="s">
        <v>301</v>
      </c>
      <c r="R16" s="10" t="s">
        <v>301</v>
      </c>
      <c r="S16" s="10" t="s">
        <v>301</v>
      </c>
      <c r="T16" s="10" t="s">
        <v>301</v>
      </c>
      <c r="U16" s="10" t="s">
        <v>301</v>
      </c>
      <c r="V16" s="10"/>
      <c r="W16" s="10"/>
      <c r="X16" s="10"/>
      <c r="Y16" s="10"/>
      <c r="Z16" s="10"/>
      <c r="AA16" s="10" t="s">
        <v>302</v>
      </c>
      <c r="AB16" s="10" t="s">
        <v>302</v>
      </c>
      <c r="AC16" s="10"/>
      <c r="AD16" s="10"/>
      <c r="AE16" s="10" t="s">
        <v>301</v>
      </c>
      <c r="AF16" s="10" t="s">
        <v>301</v>
      </c>
      <c r="AG16" s="10" t="s">
        <v>301</v>
      </c>
      <c r="AH16" s="10"/>
      <c r="AI16" s="10"/>
      <c r="AJ16" s="10" t="s">
        <v>301</v>
      </c>
      <c r="AK16" s="10"/>
      <c r="AL16" s="10"/>
      <c r="AM16" s="10" t="s">
        <v>301</v>
      </c>
      <c r="AN16" s="10"/>
      <c r="AO16" s="10"/>
      <c r="AP16" s="10"/>
      <c r="AQ16" s="10"/>
      <c r="AR16" s="10" t="s">
        <v>303</v>
      </c>
      <c r="AS16" s="10" t="s">
        <v>303</v>
      </c>
      <c r="AT16" s="10" t="s">
        <v>303</v>
      </c>
      <c r="AU16" s="10" t="s">
        <v>303</v>
      </c>
      <c r="AV16" s="10" t="s">
        <v>303</v>
      </c>
      <c r="AW16" s="10" t="s">
        <v>303</v>
      </c>
      <c r="AX16" s="10"/>
      <c r="AY16" s="10" t="s">
        <v>301</v>
      </c>
      <c r="AZ16" s="10" t="s">
        <v>301</v>
      </c>
      <c r="BA16" s="10" t="s">
        <v>301</v>
      </c>
      <c r="BB16" s="10"/>
      <c r="BC16" s="10" t="s">
        <v>301</v>
      </c>
      <c r="BD16" s="10" t="s">
        <v>301</v>
      </c>
      <c r="BE16" s="10" t="s">
        <v>301</v>
      </c>
      <c r="BF16" s="10" t="s">
        <v>301</v>
      </c>
      <c r="BG16" s="10" t="s">
        <v>301</v>
      </c>
      <c r="BH16" s="10" t="s">
        <v>301</v>
      </c>
      <c r="BI16" s="10" t="s">
        <v>301</v>
      </c>
      <c r="BJ16" s="10" t="s">
        <v>301</v>
      </c>
      <c r="BK16" s="10" t="s">
        <v>301</v>
      </c>
      <c r="BL16" s="10" t="s">
        <v>301</v>
      </c>
      <c r="BM16" s="10"/>
      <c r="BN16" s="10" t="s">
        <v>301</v>
      </c>
      <c r="BO16" s="10" t="s">
        <v>301</v>
      </c>
    </row>
    <row r="17" spans="1:67" x14ac:dyDescent="0.35">
      <c r="A17" s="10" t="s">
        <v>395</v>
      </c>
      <c r="B17" s="10">
        <f t="shared" si="10"/>
        <v>2018</v>
      </c>
      <c r="C17" s="10" t="s">
        <v>289</v>
      </c>
      <c r="D17" s="10" t="s">
        <v>298</v>
      </c>
      <c r="E17" s="10" t="s">
        <v>289</v>
      </c>
      <c r="F17" s="10" t="s">
        <v>290</v>
      </c>
      <c r="G17" s="10" t="s">
        <v>290</v>
      </c>
      <c r="H17" s="10"/>
      <c r="I17" s="10" t="s">
        <v>290</v>
      </c>
      <c r="J17" s="10" t="s">
        <v>290</v>
      </c>
      <c r="K17" s="10" t="s">
        <v>289</v>
      </c>
      <c r="L17" s="10"/>
      <c r="M17" s="10"/>
      <c r="N17" s="10"/>
      <c r="O17" s="10" t="s">
        <v>300</v>
      </c>
      <c r="P17" s="10" t="s">
        <v>291</v>
      </c>
      <c r="Q17" s="10" t="s">
        <v>292</v>
      </c>
      <c r="R17" s="10" t="s">
        <v>292</v>
      </c>
      <c r="S17" s="10" t="s">
        <v>292</v>
      </c>
      <c r="T17" s="10" t="s">
        <v>292</v>
      </c>
      <c r="U17" s="10" t="s">
        <v>292</v>
      </c>
      <c r="V17" s="10"/>
      <c r="W17" s="10"/>
      <c r="X17" s="10"/>
      <c r="Y17" s="10"/>
      <c r="Z17" s="10"/>
      <c r="AA17" s="10" t="s">
        <v>293</v>
      </c>
      <c r="AB17" s="10" t="s">
        <v>293</v>
      </c>
      <c r="AC17" s="10"/>
      <c r="AD17" s="10"/>
      <c r="AE17" s="10" t="s">
        <v>292</v>
      </c>
      <c r="AF17" s="10" t="s">
        <v>292</v>
      </c>
      <c r="AG17" s="10" t="s">
        <v>292</v>
      </c>
      <c r="AH17" s="10"/>
      <c r="AI17" s="10"/>
      <c r="AJ17" s="10" t="s">
        <v>292</v>
      </c>
      <c r="AK17" s="10"/>
      <c r="AL17" s="10"/>
      <c r="AM17" s="10" t="s">
        <v>292</v>
      </c>
      <c r="AN17" s="10"/>
      <c r="AO17" s="10"/>
      <c r="AP17" s="10"/>
      <c r="AQ17" s="10"/>
      <c r="AR17" s="10" t="s">
        <v>350</v>
      </c>
      <c r="AS17" s="10" t="s">
        <v>350</v>
      </c>
      <c r="AT17" s="10" t="s">
        <v>350</v>
      </c>
      <c r="AU17" s="10" t="s">
        <v>350</v>
      </c>
      <c r="AV17" s="10" t="s">
        <v>350</v>
      </c>
      <c r="AW17" s="10" t="s">
        <v>350</v>
      </c>
      <c r="AX17" s="10"/>
      <c r="AY17" s="10" t="s">
        <v>292</v>
      </c>
      <c r="AZ17" s="10" t="s">
        <v>292</v>
      </c>
      <c r="BA17" s="10" t="s">
        <v>292</v>
      </c>
      <c r="BB17" s="10" t="s">
        <v>292</v>
      </c>
      <c r="BC17" s="10" t="s">
        <v>292</v>
      </c>
      <c r="BD17" s="10" t="s">
        <v>292</v>
      </c>
      <c r="BE17" s="10" t="s">
        <v>292</v>
      </c>
      <c r="BF17" s="10" t="s">
        <v>292</v>
      </c>
      <c r="BG17" s="10" t="s">
        <v>292</v>
      </c>
      <c r="BH17" s="10" t="s">
        <v>292</v>
      </c>
      <c r="BI17" s="10" t="s">
        <v>292</v>
      </c>
      <c r="BJ17" s="10" t="s">
        <v>292</v>
      </c>
      <c r="BK17" s="10" t="s">
        <v>292</v>
      </c>
      <c r="BL17" s="10" t="s">
        <v>292</v>
      </c>
      <c r="BM17" s="10"/>
      <c r="BN17" s="10" t="s">
        <v>292</v>
      </c>
      <c r="BO17" s="10" t="s">
        <v>292</v>
      </c>
    </row>
    <row r="18" spans="1:67" x14ac:dyDescent="0.35">
      <c r="A18" s="10" t="s">
        <v>395</v>
      </c>
      <c r="B18" s="10">
        <v>2019</v>
      </c>
      <c r="C18" s="10" t="s">
        <v>340</v>
      </c>
      <c r="D18" s="10" t="s">
        <v>289</v>
      </c>
      <c r="E18" s="10" t="s">
        <v>352</v>
      </c>
      <c r="F18" s="10" t="s">
        <v>294</v>
      </c>
      <c r="G18" s="10" t="s">
        <v>294</v>
      </c>
      <c r="H18" s="10"/>
      <c r="I18" s="10" t="s">
        <v>294</v>
      </c>
      <c r="J18" s="10" t="s">
        <v>294</v>
      </c>
      <c r="K18" s="18" t="s">
        <v>352</v>
      </c>
      <c r="L18" s="10"/>
      <c r="M18" s="10"/>
      <c r="N18" s="10"/>
      <c r="O18" s="10" t="s">
        <v>291</v>
      </c>
      <c r="P18" s="10" t="s">
        <v>351</v>
      </c>
      <c r="Q18" s="10" t="s">
        <v>295</v>
      </c>
      <c r="R18" s="10" t="s">
        <v>295</v>
      </c>
      <c r="S18" s="10" t="s">
        <v>295</v>
      </c>
      <c r="T18" s="10" t="s">
        <v>295</v>
      </c>
      <c r="U18" s="10" t="s">
        <v>295</v>
      </c>
      <c r="V18" s="10"/>
      <c r="W18" s="10"/>
      <c r="X18" s="10"/>
      <c r="Y18" s="10"/>
      <c r="Z18" s="10"/>
      <c r="AA18" s="10" t="s">
        <v>296</v>
      </c>
      <c r="AB18" s="10" t="s">
        <v>296</v>
      </c>
      <c r="AC18" s="10"/>
      <c r="AD18" s="10"/>
      <c r="AE18" s="10" t="s">
        <v>295</v>
      </c>
      <c r="AF18" s="10" t="s">
        <v>295</v>
      </c>
      <c r="AG18" s="10"/>
      <c r="AH18" s="10"/>
      <c r="AI18" s="10"/>
      <c r="AJ18" s="10" t="s">
        <v>295</v>
      </c>
      <c r="AK18" s="10"/>
      <c r="AL18" s="10"/>
      <c r="AM18" s="10" t="s">
        <v>295</v>
      </c>
      <c r="AN18" s="10"/>
      <c r="AO18" s="10"/>
      <c r="AP18" s="10"/>
      <c r="AQ18" s="10"/>
      <c r="AR18" s="10" t="s">
        <v>297</v>
      </c>
      <c r="AS18" s="10" t="s">
        <v>297</v>
      </c>
      <c r="AT18" s="10" t="s">
        <v>297</v>
      </c>
      <c r="AU18" s="10" t="s">
        <v>297</v>
      </c>
      <c r="AV18" s="10" t="s">
        <v>297</v>
      </c>
      <c r="AW18" s="10" t="s">
        <v>297</v>
      </c>
      <c r="AX18" s="10"/>
      <c r="AY18" s="10" t="s">
        <v>295</v>
      </c>
      <c r="AZ18" s="10" t="s">
        <v>295</v>
      </c>
      <c r="BA18" s="10" t="s">
        <v>295</v>
      </c>
      <c r="BB18" s="10"/>
      <c r="BC18" s="10" t="s">
        <v>295</v>
      </c>
      <c r="BD18" s="10" t="s">
        <v>295</v>
      </c>
      <c r="BE18" s="10" t="s">
        <v>295</v>
      </c>
      <c r="BF18" s="10" t="s">
        <v>295</v>
      </c>
      <c r="BG18" s="10" t="s">
        <v>295</v>
      </c>
      <c r="BH18" s="10" t="s">
        <v>295</v>
      </c>
      <c r="BI18" s="10" t="s">
        <v>295</v>
      </c>
      <c r="BJ18" s="10" t="s">
        <v>295</v>
      </c>
      <c r="BK18" s="10" t="s">
        <v>295</v>
      </c>
      <c r="BL18" s="10" t="s">
        <v>295</v>
      </c>
      <c r="BM18" s="10"/>
      <c r="BN18" s="10" t="s">
        <v>295</v>
      </c>
      <c r="BO18" s="10" t="s">
        <v>295</v>
      </c>
    </row>
    <row r="19" spans="1:67" x14ac:dyDescent="0.35">
      <c r="A19" s="10" t="s">
        <v>395</v>
      </c>
      <c r="B19" s="10">
        <v>2020</v>
      </c>
      <c r="C19" s="10" t="s">
        <v>866</v>
      </c>
      <c r="D19" s="10" t="s">
        <v>352</v>
      </c>
      <c r="E19" s="19" t="s">
        <v>867</v>
      </c>
      <c r="F19" s="10" t="s">
        <v>868</v>
      </c>
      <c r="G19" s="10" t="s">
        <v>868</v>
      </c>
      <c r="H19" s="10"/>
      <c r="I19" s="10" t="s">
        <v>868</v>
      </c>
      <c r="J19" s="10" t="s">
        <v>868</v>
      </c>
      <c r="K19" s="10" t="s">
        <v>869</v>
      </c>
      <c r="L19" s="10"/>
      <c r="M19" s="10"/>
      <c r="N19" s="10"/>
      <c r="O19" s="10" t="s">
        <v>351</v>
      </c>
      <c r="P19" s="10" t="s">
        <v>869</v>
      </c>
      <c r="Q19" s="10" t="s">
        <v>870</v>
      </c>
      <c r="R19" s="10" t="s">
        <v>870</v>
      </c>
      <c r="S19" s="10" t="s">
        <v>870</v>
      </c>
      <c r="T19" s="10" t="s">
        <v>870</v>
      </c>
      <c r="U19" s="10" t="s">
        <v>870</v>
      </c>
      <c r="V19" s="10"/>
      <c r="W19" s="10"/>
      <c r="X19" s="10"/>
      <c r="Y19" s="10"/>
      <c r="Z19" s="10"/>
      <c r="AA19" s="10" t="s">
        <v>871</v>
      </c>
      <c r="AB19" s="10" t="s">
        <v>871</v>
      </c>
      <c r="AC19" s="10"/>
      <c r="AD19" s="10"/>
      <c r="AE19" s="10" t="s">
        <v>870</v>
      </c>
      <c r="AF19" s="10" t="s">
        <v>870</v>
      </c>
      <c r="AG19" s="10"/>
      <c r="AH19" s="10"/>
      <c r="AI19" s="10"/>
      <c r="AJ19" s="10" t="s">
        <v>870</v>
      </c>
      <c r="AK19" s="10"/>
      <c r="AL19" s="10"/>
      <c r="AM19" s="10" t="s">
        <v>870</v>
      </c>
      <c r="AN19" s="10"/>
      <c r="AO19" s="10"/>
      <c r="AP19" s="10"/>
      <c r="AQ19" s="10"/>
      <c r="AR19" s="10" t="s">
        <v>872</v>
      </c>
      <c r="AS19" s="10" t="s">
        <v>872</v>
      </c>
      <c r="AT19" s="10" t="s">
        <v>872</v>
      </c>
      <c r="AU19" s="10" t="s">
        <v>872</v>
      </c>
      <c r="AV19" s="10" t="s">
        <v>872</v>
      </c>
      <c r="AW19" s="10" t="s">
        <v>872</v>
      </c>
      <c r="AX19" s="10"/>
      <c r="AY19" s="10" t="s">
        <v>870</v>
      </c>
      <c r="AZ19" s="10" t="s">
        <v>870</v>
      </c>
      <c r="BA19" s="10" t="s">
        <v>870</v>
      </c>
      <c r="BB19" s="10"/>
      <c r="BC19" s="10" t="s">
        <v>870</v>
      </c>
      <c r="BD19" s="10" t="s">
        <v>870</v>
      </c>
      <c r="BE19" s="10" t="s">
        <v>870</v>
      </c>
      <c r="BF19" s="10" t="s">
        <v>870</v>
      </c>
      <c r="BG19" s="10" t="s">
        <v>870</v>
      </c>
      <c r="BH19" s="10" t="s">
        <v>870</v>
      </c>
      <c r="BI19" s="10" t="s">
        <v>870</v>
      </c>
      <c r="BJ19" s="10" t="s">
        <v>870</v>
      </c>
      <c r="BK19" s="10" t="s">
        <v>870</v>
      </c>
      <c r="BL19" s="10" t="s">
        <v>870</v>
      </c>
      <c r="BM19" s="10"/>
      <c r="BN19" s="10" t="s">
        <v>870</v>
      </c>
      <c r="BO19" s="10" t="s">
        <v>870</v>
      </c>
    </row>
    <row r="20" spans="1:67" s="10" customFormat="1" x14ac:dyDescent="0.35">
      <c r="A20" s="10" t="s">
        <v>395</v>
      </c>
      <c r="B20" s="10">
        <v>2021</v>
      </c>
      <c r="C20" s="10" t="s">
        <v>844</v>
      </c>
      <c r="D20" s="19" t="s">
        <v>867</v>
      </c>
      <c r="E20" s="10" t="s">
        <v>845</v>
      </c>
      <c r="F20" s="10" t="s">
        <v>846</v>
      </c>
      <c r="G20" s="10" t="s">
        <v>846</v>
      </c>
      <c r="I20" s="10" t="s">
        <v>846</v>
      </c>
      <c r="J20" s="10" t="s">
        <v>846</v>
      </c>
      <c r="K20" s="10" t="s">
        <v>847</v>
      </c>
      <c r="O20" s="10" t="s">
        <v>869</v>
      </c>
      <c r="P20" s="10" t="s">
        <v>847</v>
      </c>
      <c r="Q20" s="10" t="s">
        <v>845</v>
      </c>
      <c r="R20" s="10" t="s">
        <v>845</v>
      </c>
      <c r="S20" s="10" t="s">
        <v>845</v>
      </c>
      <c r="T20" s="10" t="s">
        <v>845</v>
      </c>
      <c r="U20" s="10" t="s">
        <v>848</v>
      </c>
      <c r="AA20" s="10" t="s">
        <v>849</v>
      </c>
      <c r="AB20" s="10" t="s">
        <v>849</v>
      </c>
      <c r="AE20" s="10" t="s">
        <v>848</v>
      </c>
      <c r="AF20" s="10" t="s">
        <v>848</v>
      </c>
      <c r="AJ20" s="10" t="s">
        <v>848</v>
      </c>
      <c r="AM20" s="10" t="s">
        <v>848</v>
      </c>
      <c r="AR20" s="10" t="s">
        <v>850</v>
      </c>
      <c r="AS20" s="10" t="s">
        <v>850</v>
      </c>
      <c r="AT20" s="10" t="s">
        <v>850</v>
      </c>
      <c r="AU20" s="10" t="s">
        <v>850</v>
      </c>
      <c r="AV20" s="10" t="s">
        <v>850</v>
      </c>
      <c r="AW20" s="10" t="s">
        <v>850</v>
      </c>
      <c r="AY20" s="10" t="s">
        <v>848</v>
      </c>
      <c r="AZ20" s="10" t="s">
        <v>848</v>
      </c>
      <c r="BA20" s="10" t="s">
        <v>848</v>
      </c>
      <c r="BC20" s="10" t="s">
        <v>848</v>
      </c>
      <c r="BD20" s="10" t="s">
        <v>848</v>
      </c>
      <c r="BE20" s="10" t="s">
        <v>848</v>
      </c>
      <c r="BF20" s="10" t="s">
        <v>848</v>
      </c>
      <c r="BG20" s="10" t="s">
        <v>848</v>
      </c>
      <c r="BH20" s="10" t="s">
        <v>848</v>
      </c>
      <c r="BI20" s="10" t="s">
        <v>848</v>
      </c>
      <c r="BJ20" s="10" t="s">
        <v>848</v>
      </c>
      <c r="BK20" s="10" t="s">
        <v>848</v>
      </c>
      <c r="BL20" s="10" t="s">
        <v>848</v>
      </c>
      <c r="BN20" s="10" t="s">
        <v>848</v>
      </c>
      <c r="BO20" s="10" t="s">
        <v>848</v>
      </c>
    </row>
    <row r="21" spans="1:67" x14ac:dyDescent="0.35">
      <c r="A21" s="10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S21" s="10"/>
      <c r="T21" s="10"/>
      <c r="U21" s="10"/>
      <c r="V21" s="10"/>
      <c r="W21" s="10"/>
      <c r="X21" s="10"/>
      <c r="Y21" s="10"/>
      <c r="Z21" s="10"/>
      <c r="AA21" s="10"/>
      <c r="AB21" s="10"/>
      <c r="AC21" s="10"/>
      <c r="AD21" s="10"/>
      <c r="AE21" s="10"/>
      <c r="AF21" s="10"/>
      <c r="AG21" s="10"/>
      <c r="AH21" s="10"/>
      <c r="AI21" s="10"/>
      <c r="AJ21" s="10"/>
      <c r="AK21" s="10"/>
      <c r="AL21" s="10"/>
      <c r="AM21" s="10"/>
      <c r="AN21" s="10"/>
      <c r="AO21" s="10"/>
      <c r="AP21" s="10"/>
      <c r="AQ21" s="10"/>
      <c r="AR21" s="10"/>
      <c r="AS21" s="10"/>
      <c r="AT21" s="10"/>
      <c r="AU21" s="10"/>
      <c r="AV21" s="10"/>
      <c r="AW21" s="10"/>
      <c r="AX21" s="10"/>
      <c r="AY21" s="10"/>
      <c r="AZ21" s="10"/>
      <c r="BA21" s="10"/>
      <c r="BB21" s="10"/>
      <c r="BC21" s="10"/>
      <c r="BD21" s="10"/>
      <c r="BE21" s="10"/>
      <c r="BF21" s="10"/>
      <c r="BG21" s="10"/>
      <c r="BH21" s="10"/>
      <c r="BI21" s="10"/>
      <c r="BJ21" s="10"/>
      <c r="BK21" s="10"/>
      <c r="BL21" s="10"/>
      <c r="BM21" s="10"/>
      <c r="BN21" s="10"/>
      <c r="BO21" s="10"/>
    </row>
    <row r="22" spans="1:67" x14ac:dyDescent="0.35">
      <c r="A22" s="10"/>
      <c r="B22" s="10"/>
      <c r="C22" s="10"/>
      <c r="D22" s="10"/>
      <c r="E22" s="10"/>
      <c r="F22" s="10"/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  <c r="AA22" s="10"/>
      <c r="AB22" s="10"/>
      <c r="AC22" s="10"/>
      <c r="AD22" s="10"/>
      <c r="AE22" s="10"/>
      <c r="AF22" s="10"/>
      <c r="AG22" s="10"/>
      <c r="AH22" s="10"/>
      <c r="AI22" s="10"/>
      <c r="AJ22" s="10"/>
      <c r="AK22" s="10"/>
      <c r="AL22" s="10"/>
      <c r="AM22" s="10"/>
      <c r="AN22" s="10"/>
      <c r="AO22" s="10"/>
      <c r="AP22" s="10"/>
      <c r="AQ22" s="10"/>
      <c r="AR22" s="10"/>
      <c r="AS22" s="10"/>
      <c r="AT22" s="10"/>
      <c r="AU22" s="10"/>
      <c r="AV22" s="10"/>
      <c r="AW22" s="10"/>
      <c r="AX22" s="10"/>
      <c r="AY22" s="10"/>
      <c r="AZ22" s="10"/>
      <c r="BA22" s="10"/>
      <c r="BB22" s="10"/>
      <c r="BC22" s="10"/>
      <c r="BD22" s="10"/>
      <c r="BE22" s="10"/>
      <c r="BF22" s="10"/>
      <c r="BG22" s="10"/>
      <c r="BH22" s="10"/>
      <c r="BI22" s="10"/>
      <c r="BJ22" s="10"/>
      <c r="BK22" s="10"/>
      <c r="BL22" s="10"/>
      <c r="BM22" s="10"/>
      <c r="BN22" s="10"/>
      <c r="BO22" s="10"/>
    </row>
    <row r="23" spans="1:67" x14ac:dyDescent="0.35">
      <c r="A23" s="10"/>
      <c r="B23" s="10"/>
      <c r="C23" s="10"/>
      <c r="D23" s="10"/>
      <c r="E23" s="10"/>
      <c r="F23" s="10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  <c r="W23" s="10"/>
      <c r="X23" s="10"/>
      <c r="Y23" s="10"/>
      <c r="Z23" s="10"/>
      <c r="AA23" s="10"/>
      <c r="AB23" s="10"/>
      <c r="AC23" s="10"/>
      <c r="AD23" s="10"/>
      <c r="AE23" s="10"/>
      <c r="AF23" s="10"/>
      <c r="AG23" s="10"/>
      <c r="AH23" s="10"/>
      <c r="AI23" s="10"/>
      <c r="AJ23" s="10"/>
      <c r="AK23" s="10"/>
      <c r="AL23" s="10"/>
      <c r="AM23" s="10"/>
      <c r="AN23" s="10"/>
      <c r="AO23" s="10"/>
      <c r="AP23" s="10"/>
      <c r="AQ23" s="10"/>
      <c r="AR23" s="10"/>
      <c r="AS23" s="10"/>
      <c r="AT23" s="10"/>
      <c r="AU23" s="10"/>
      <c r="AV23" s="10"/>
      <c r="AW23" s="10"/>
      <c r="AX23" s="10"/>
      <c r="AY23" s="10"/>
      <c r="AZ23" s="10"/>
      <c r="BA23" s="10"/>
      <c r="BB23" s="10"/>
      <c r="BC23" s="10"/>
      <c r="BD23" s="10"/>
      <c r="BE23" s="10"/>
      <c r="BF23" s="10"/>
      <c r="BG23" s="10"/>
      <c r="BH23" s="10"/>
      <c r="BI23" s="10"/>
      <c r="BJ23" s="10"/>
      <c r="BK23" s="10"/>
      <c r="BL23" s="10"/>
      <c r="BM23" s="10"/>
      <c r="BN23" s="10"/>
      <c r="BO23" s="10"/>
    </row>
    <row r="24" spans="1:67" x14ac:dyDescent="0.35">
      <c r="A24" s="10"/>
      <c r="B24" s="10"/>
      <c r="C24" s="10"/>
      <c r="D24" s="10"/>
      <c r="E24" s="10"/>
      <c r="F24" s="10"/>
      <c r="G24" s="10"/>
      <c r="H24" s="10"/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  <c r="AA24" s="10"/>
      <c r="AB24" s="10"/>
      <c r="AC24" s="10"/>
      <c r="AD24" s="10"/>
      <c r="AE24" s="10"/>
      <c r="AF24" s="10"/>
      <c r="AG24" s="10"/>
      <c r="AH24" s="10"/>
      <c r="AI24" s="10"/>
      <c r="AJ24" s="10"/>
      <c r="AK24" s="10"/>
      <c r="AL24" s="10"/>
      <c r="AM24" s="10"/>
      <c r="AN24" s="10"/>
      <c r="AO24" s="10"/>
      <c r="AP24" s="10"/>
      <c r="AQ24" s="10"/>
      <c r="AR24" s="10"/>
      <c r="AS24" s="10"/>
      <c r="AT24" s="10"/>
      <c r="AU24" s="10"/>
      <c r="AV24" s="10"/>
      <c r="AW24" s="10"/>
      <c r="AX24" s="10"/>
      <c r="AY24" s="10"/>
      <c r="AZ24" s="10"/>
      <c r="BA24" s="10"/>
      <c r="BB24" s="10"/>
      <c r="BC24" s="10"/>
      <c r="BD24" s="10"/>
      <c r="BE24" s="10"/>
      <c r="BF24" s="10"/>
      <c r="BG24" s="10"/>
      <c r="BH24" s="10"/>
      <c r="BI24" s="10"/>
      <c r="BJ24" s="10"/>
      <c r="BK24" s="10"/>
      <c r="BL24" s="10"/>
      <c r="BM24" s="10"/>
      <c r="BN24" s="10"/>
      <c r="BO24" s="10"/>
    </row>
    <row r="25" spans="1:67" x14ac:dyDescent="0.35">
      <c r="A25" s="10"/>
      <c r="B25" s="10"/>
      <c r="C25" s="10"/>
      <c r="D25" s="10"/>
      <c r="E25" s="10"/>
      <c r="F25" s="10"/>
      <c r="G25" s="10"/>
      <c r="H25" s="10"/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  <c r="AA25" s="10"/>
      <c r="AB25" s="10"/>
      <c r="AC25" s="10"/>
      <c r="AD25" s="10"/>
      <c r="AE25" s="10"/>
      <c r="AF25" s="10"/>
      <c r="AG25" s="10"/>
      <c r="AH25" s="10"/>
      <c r="AI25" s="10"/>
      <c r="AJ25" s="10"/>
      <c r="AK25" s="10"/>
      <c r="AL25" s="10"/>
      <c r="AM25" s="10"/>
      <c r="AN25" s="10"/>
      <c r="AO25" s="10"/>
      <c r="AP25" s="10"/>
      <c r="AQ25" s="10"/>
      <c r="AR25" s="10"/>
      <c r="AS25" s="10"/>
      <c r="AT25" s="10"/>
      <c r="AU25" s="10"/>
      <c r="AV25" s="10"/>
      <c r="AW25" s="10"/>
      <c r="AX25" s="10"/>
      <c r="AY25" s="10"/>
      <c r="AZ25" s="10"/>
      <c r="BA25" s="10"/>
      <c r="BB25" s="10"/>
      <c r="BC25" s="10"/>
      <c r="BD25" s="10"/>
      <c r="BE25" s="10"/>
      <c r="BF25" s="10"/>
      <c r="BG25" s="10"/>
      <c r="BH25" s="10"/>
      <c r="BI25" s="10"/>
      <c r="BJ25" s="10"/>
      <c r="BK25" s="10"/>
      <c r="BL25" s="10"/>
      <c r="BM25" s="10"/>
      <c r="BN25" s="10"/>
      <c r="BO25" s="10"/>
    </row>
    <row r="26" spans="1:67" x14ac:dyDescent="0.35">
      <c r="A26" s="10"/>
      <c r="B26" s="10"/>
      <c r="C26" s="10"/>
      <c r="D26" s="10"/>
      <c r="E26" s="10"/>
      <c r="F26" s="10"/>
      <c r="G26" s="10"/>
      <c r="H26" s="10"/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0"/>
      <c r="AH26" s="10"/>
      <c r="AI26" s="10"/>
      <c r="AJ26" s="10"/>
      <c r="AK26" s="10"/>
      <c r="AL26" s="10"/>
      <c r="AM26" s="10"/>
      <c r="AN26" s="10"/>
      <c r="AO26" s="10"/>
      <c r="AP26" s="10"/>
      <c r="AQ26" s="10"/>
      <c r="AR26" s="10"/>
      <c r="AS26" s="10"/>
      <c r="AT26" s="10"/>
      <c r="AU26" s="10"/>
      <c r="AV26" s="10"/>
      <c r="AW26" s="10"/>
      <c r="AX26" s="10"/>
      <c r="AY26" s="10"/>
      <c r="AZ26" s="10"/>
      <c r="BA26" s="10"/>
      <c r="BB26" s="10"/>
      <c r="BC26" s="10"/>
      <c r="BD26" s="10"/>
      <c r="BE26" s="10"/>
      <c r="BF26" s="10"/>
      <c r="BG26" s="10"/>
      <c r="BH26" s="10"/>
      <c r="BI26" s="10"/>
      <c r="BJ26" s="10"/>
      <c r="BK26" s="10"/>
      <c r="BL26" s="10"/>
      <c r="BM26" s="10"/>
      <c r="BN26" s="10"/>
      <c r="BO26" s="10"/>
    </row>
    <row r="27" spans="1:67" x14ac:dyDescent="0.35">
      <c r="A27" s="10"/>
      <c r="B27" s="10"/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  <c r="AB27" s="10"/>
      <c r="AC27" s="10"/>
      <c r="AD27" s="10"/>
      <c r="AE27" s="10"/>
      <c r="AF27" s="10"/>
      <c r="AG27" s="10"/>
      <c r="AH27" s="10"/>
      <c r="AI27" s="10"/>
      <c r="AJ27" s="10"/>
      <c r="AK27" s="10"/>
      <c r="AL27" s="10"/>
      <c r="AM27" s="10"/>
      <c r="AN27" s="10"/>
      <c r="AO27" s="10"/>
      <c r="AP27" s="10"/>
      <c r="AQ27" s="10"/>
      <c r="AR27" s="10"/>
      <c r="AS27" s="10"/>
      <c r="AT27" s="10"/>
      <c r="AU27" s="10"/>
      <c r="AV27" s="10"/>
      <c r="AW27" s="10"/>
      <c r="AX27" s="10"/>
      <c r="AY27" s="10"/>
      <c r="AZ27" s="10"/>
      <c r="BA27" s="10"/>
      <c r="BB27" s="10"/>
      <c r="BC27" s="10"/>
      <c r="BD27" s="10"/>
      <c r="BE27" s="10"/>
      <c r="BF27" s="10"/>
      <c r="BG27" s="10"/>
      <c r="BH27" s="10"/>
      <c r="BI27" s="10"/>
      <c r="BJ27" s="10"/>
      <c r="BK27" s="10"/>
      <c r="BL27" s="10"/>
      <c r="BM27" s="10"/>
      <c r="BN27" s="10"/>
      <c r="BO27" s="10"/>
    </row>
    <row r="28" spans="1:67" x14ac:dyDescent="0.35">
      <c r="A28" s="10"/>
      <c r="B28" s="10"/>
      <c r="C28" s="10"/>
      <c r="D28" s="10"/>
      <c r="E28" s="10"/>
      <c r="F28" s="10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0"/>
      <c r="AH28" s="10"/>
      <c r="AI28" s="10"/>
      <c r="AJ28" s="10"/>
      <c r="AK28" s="10"/>
      <c r="AL28" s="10"/>
      <c r="AM28" s="10"/>
      <c r="AN28" s="10"/>
      <c r="AO28" s="10"/>
      <c r="AP28" s="10"/>
      <c r="AQ28" s="10"/>
      <c r="AR28" s="10"/>
      <c r="AS28" s="10"/>
      <c r="AT28" s="10"/>
      <c r="AU28" s="10"/>
      <c r="AV28" s="10"/>
      <c r="AW28" s="10"/>
      <c r="AX28" s="10"/>
      <c r="AY28" s="10"/>
      <c r="AZ28" s="10"/>
      <c r="BA28" s="10"/>
      <c r="BB28" s="10"/>
      <c r="BC28" s="10"/>
      <c r="BD28" s="10"/>
      <c r="BE28" s="10"/>
      <c r="BF28" s="10"/>
      <c r="BG28" s="10"/>
      <c r="BH28" s="10"/>
      <c r="BI28" s="10"/>
      <c r="BJ28" s="10"/>
      <c r="BK28" s="10"/>
      <c r="BL28" s="10"/>
      <c r="BM28" s="10"/>
      <c r="BN28" s="10"/>
      <c r="BO28" s="10"/>
    </row>
    <row r="29" spans="1:67" x14ac:dyDescent="0.35">
      <c r="A29" s="10"/>
      <c r="B29" s="10"/>
      <c r="C29" s="10"/>
      <c r="D29" s="10"/>
      <c r="E29" s="10"/>
      <c r="F29" s="10"/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10"/>
      <c r="AI29" s="10"/>
      <c r="AJ29" s="10"/>
      <c r="AK29" s="10"/>
      <c r="AL29" s="10"/>
      <c r="AM29" s="10"/>
      <c r="AN29" s="10"/>
      <c r="AO29" s="10"/>
      <c r="AP29" s="10"/>
      <c r="AQ29" s="10"/>
      <c r="AR29" s="10"/>
      <c r="AS29" s="10"/>
      <c r="AT29" s="10"/>
      <c r="AU29" s="10"/>
      <c r="AV29" s="10"/>
      <c r="AW29" s="10"/>
      <c r="AX29" s="10"/>
      <c r="AY29" s="10"/>
      <c r="AZ29" s="10"/>
      <c r="BA29" s="10"/>
      <c r="BB29" s="10"/>
      <c r="BC29" s="10"/>
      <c r="BD29" s="10"/>
      <c r="BE29" s="10"/>
      <c r="BF29" s="10"/>
      <c r="BG29" s="10"/>
      <c r="BH29" s="10"/>
      <c r="BI29" s="10"/>
      <c r="BJ29" s="10"/>
      <c r="BK29" s="10"/>
      <c r="BL29" s="10"/>
      <c r="BM29" s="10"/>
      <c r="BN29" s="10"/>
      <c r="BO29" s="10"/>
    </row>
    <row r="30" spans="1:67" x14ac:dyDescent="0.35">
      <c r="A30" s="10"/>
      <c r="B30" s="10"/>
      <c r="C30" s="10"/>
      <c r="D30" s="10"/>
      <c r="E30" s="10"/>
      <c r="F30" s="10"/>
      <c r="G30" s="10"/>
      <c r="H30" s="10"/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  <c r="AA30" s="10"/>
      <c r="AB30" s="10"/>
      <c r="AC30" s="10"/>
      <c r="AD30" s="10"/>
      <c r="AE30" s="10"/>
      <c r="AF30" s="10"/>
      <c r="AG30" s="10"/>
      <c r="AH30" s="10"/>
      <c r="AI30" s="10"/>
      <c r="AJ30" s="10"/>
      <c r="AK30" s="10"/>
      <c r="AL30" s="10"/>
      <c r="AM30" s="10"/>
      <c r="AN30" s="10"/>
      <c r="AO30" s="10"/>
      <c r="AP30" s="10"/>
      <c r="AQ30" s="10"/>
      <c r="AR30" s="10"/>
      <c r="AS30" s="10"/>
      <c r="AT30" s="10"/>
      <c r="AU30" s="10"/>
      <c r="AV30" s="10"/>
      <c r="AW30" s="10"/>
      <c r="AX30" s="10"/>
      <c r="AY30" s="10"/>
      <c r="AZ30" s="10"/>
      <c r="BA30" s="10"/>
      <c r="BB30" s="10"/>
      <c r="BC30" s="10"/>
      <c r="BD30" s="10"/>
      <c r="BE30" s="10"/>
      <c r="BF30" s="10"/>
      <c r="BG30" s="10"/>
      <c r="BH30" s="10"/>
      <c r="BI30" s="10"/>
      <c r="BJ30" s="10"/>
      <c r="BK30" s="10"/>
      <c r="BL30" s="10"/>
      <c r="BM30" s="10"/>
      <c r="BN30" s="10"/>
      <c r="BO30" s="10"/>
    </row>
    <row r="31" spans="1:67" x14ac:dyDescent="0.35">
      <c r="A31" s="10"/>
      <c r="B31" s="10"/>
      <c r="C31" s="10"/>
      <c r="D31" s="10"/>
      <c r="E31" s="10"/>
      <c r="F31" s="10"/>
      <c r="G31" s="10"/>
      <c r="H31" s="10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0"/>
      <c r="AK31" s="10"/>
      <c r="AL31" s="10"/>
      <c r="AM31" s="10"/>
      <c r="AN31" s="10"/>
      <c r="AO31" s="10"/>
      <c r="AP31" s="10"/>
      <c r="AQ31" s="10"/>
      <c r="AR31" s="10"/>
      <c r="AS31" s="10"/>
      <c r="AT31" s="10"/>
      <c r="AU31" s="10"/>
      <c r="AV31" s="10"/>
      <c r="AW31" s="10"/>
      <c r="AX31" s="10"/>
      <c r="AY31" s="10"/>
      <c r="AZ31" s="10"/>
      <c r="BA31" s="10"/>
      <c r="BB31" s="10"/>
      <c r="BC31" s="10"/>
      <c r="BD31" s="10"/>
      <c r="BE31" s="10"/>
      <c r="BF31" s="10"/>
      <c r="BG31" s="10"/>
      <c r="BH31" s="10"/>
      <c r="BI31" s="10"/>
      <c r="BJ31" s="10"/>
      <c r="BK31" s="10"/>
      <c r="BL31" s="10"/>
      <c r="BM31" s="10"/>
      <c r="BN31" s="10"/>
      <c r="BO31" s="10"/>
    </row>
    <row r="32" spans="1:67" x14ac:dyDescent="0.35">
      <c r="A32" s="10"/>
      <c r="B32" s="10"/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  <c r="AM32" s="10"/>
      <c r="AN32" s="10"/>
      <c r="AO32" s="10"/>
      <c r="AP32" s="10"/>
      <c r="AQ32" s="10"/>
      <c r="AR32" s="10"/>
      <c r="AS32" s="10"/>
      <c r="AT32" s="10"/>
      <c r="AU32" s="10"/>
      <c r="AV32" s="10"/>
      <c r="AW32" s="10"/>
      <c r="AX32" s="10"/>
      <c r="AY32" s="10"/>
      <c r="AZ32" s="10"/>
      <c r="BA32" s="10"/>
      <c r="BB32" s="10"/>
      <c r="BC32" s="10"/>
      <c r="BD32" s="10"/>
      <c r="BE32" s="10"/>
      <c r="BF32" s="10"/>
      <c r="BG32" s="10"/>
      <c r="BH32" s="10"/>
      <c r="BI32" s="10"/>
      <c r="BJ32" s="10"/>
      <c r="BK32" s="10"/>
      <c r="BL32" s="10"/>
      <c r="BM32" s="10"/>
      <c r="BN32" s="10"/>
      <c r="BO32" s="10"/>
    </row>
    <row r="33" spans="1:67" x14ac:dyDescent="0.35">
      <c r="A33" s="10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10"/>
      <c r="AK33" s="10"/>
      <c r="AL33" s="10"/>
      <c r="AM33" s="10"/>
      <c r="AN33" s="10"/>
      <c r="AO33" s="10"/>
      <c r="AP33" s="10"/>
      <c r="AQ33" s="10"/>
      <c r="AR33" s="10"/>
      <c r="AS33" s="10"/>
      <c r="AT33" s="10"/>
      <c r="AU33" s="10"/>
      <c r="AV33" s="10"/>
      <c r="AW33" s="10"/>
      <c r="AX33" s="10"/>
      <c r="AY33" s="10"/>
      <c r="AZ33" s="10"/>
      <c r="BA33" s="10"/>
      <c r="BB33" s="10"/>
      <c r="BC33" s="10"/>
      <c r="BD33" s="10"/>
      <c r="BE33" s="10"/>
      <c r="BF33" s="10"/>
      <c r="BG33" s="10"/>
      <c r="BH33" s="10"/>
      <c r="BI33" s="10"/>
      <c r="BJ33" s="10"/>
      <c r="BK33" s="10"/>
      <c r="BL33" s="10"/>
      <c r="BM33" s="10"/>
      <c r="BN33" s="10"/>
      <c r="BO33" s="10"/>
    </row>
    <row r="34" spans="1:67" x14ac:dyDescent="0.35">
      <c r="A34" s="10"/>
      <c r="B34" s="10"/>
      <c r="C34" s="10"/>
      <c r="D34" s="10"/>
      <c r="E34" s="10"/>
      <c r="F34" s="10"/>
      <c r="G34" s="10"/>
      <c r="H34" s="10"/>
      <c r="I34" s="10"/>
      <c r="J34" s="10"/>
      <c r="K34" s="10"/>
      <c r="L34" s="10"/>
      <c r="M34" s="10"/>
      <c r="N34" s="10"/>
      <c r="O34" s="10"/>
      <c r="P34" s="10"/>
      <c r="Q34" s="10"/>
      <c r="R34" s="10"/>
      <c r="S34" s="10"/>
      <c r="T34" s="10"/>
      <c r="U34" s="10"/>
      <c r="V34" s="10"/>
      <c r="W34" s="10"/>
      <c r="X34" s="10"/>
      <c r="Y34" s="10"/>
      <c r="Z34" s="10"/>
      <c r="AA34" s="10"/>
      <c r="AB34" s="10"/>
      <c r="AC34" s="10"/>
      <c r="AD34" s="10"/>
      <c r="AE34" s="10"/>
      <c r="AF34" s="10"/>
      <c r="AG34" s="10"/>
      <c r="AH34" s="10"/>
      <c r="AI34" s="10"/>
      <c r="AJ34" s="10"/>
      <c r="AK34" s="10"/>
      <c r="AL34" s="10"/>
      <c r="AM34" s="10"/>
      <c r="AN34" s="10"/>
      <c r="AO34" s="10"/>
      <c r="AP34" s="10"/>
      <c r="AQ34" s="10"/>
      <c r="AR34" s="10"/>
      <c r="AS34" s="10"/>
      <c r="AT34" s="10"/>
      <c r="AU34" s="10"/>
      <c r="AV34" s="10"/>
      <c r="AW34" s="10"/>
      <c r="AX34" s="10"/>
      <c r="AY34" s="10"/>
      <c r="AZ34" s="10"/>
      <c r="BA34" s="10"/>
      <c r="BB34" s="10"/>
      <c r="BC34" s="10"/>
      <c r="BD34" s="10"/>
      <c r="BE34" s="10"/>
      <c r="BF34" s="10"/>
      <c r="BG34" s="10"/>
      <c r="BH34" s="10"/>
      <c r="BI34" s="10"/>
      <c r="BJ34" s="10"/>
      <c r="BK34" s="10"/>
      <c r="BL34" s="10"/>
      <c r="BM34" s="10"/>
      <c r="BN34" s="10"/>
      <c r="BO34" s="10"/>
    </row>
    <row r="35" spans="1:67" x14ac:dyDescent="0.35">
      <c r="A35" s="10"/>
      <c r="B35" s="10"/>
      <c r="C35" s="10"/>
      <c r="D35" s="10"/>
      <c r="E35" s="10"/>
      <c r="F35" s="10"/>
      <c r="G35" s="10"/>
      <c r="H35" s="10"/>
      <c r="I35" s="10"/>
      <c r="J35" s="10"/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  <c r="AA35" s="10"/>
      <c r="AB35" s="10"/>
      <c r="AC35" s="10"/>
      <c r="AD35" s="10"/>
      <c r="AE35" s="10"/>
      <c r="AF35" s="10"/>
      <c r="AG35" s="10"/>
      <c r="AH35" s="10"/>
      <c r="AI35" s="10"/>
      <c r="AJ35" s="10"/>
      <c r="AK35" s="10"/>
      <c r="AL35" s="10"/>
      <c r="AM35" s="10"/>
      <c r="AN35" s="10"/>
      <c r="AO35" s="10"/>
      <c r="AP35" s="10"/>
      <c r="AQ35" s="10"/>
      <c r="AR35" s="10"/>
      <c r="AS35" s="10"/>
      <c r="AT35" s="10"/>
      <c r="AU35" s="10"/>
      <c r="AV35" s="10"/>
      <c r="AW35" s="10"/>
      <c r="AX35" s="10"/>
      <c r="AY35" s="10"/>
      <c r="AZ35" s="10"/>
      <c r="BA35" s="10"/>
      <c r="BB35" s="10"/>
      <c r="BC35" s="10"/>
      <c r="BD35" s="10"/>
      <c r="BE35" s="10"/>
      <c r="BF35" s="10"/>
      <c r="BG35" s="10"/>
      <c r="BH35" s="10"/>
      <c r="BI35" s="10"/>
      <c r="BJ35" s="10"/>
      <c r="BK35" s="10"/>
      <c r="BL35" s="10"/>
      <c r="BM35" s="10"/>
      <c r="BN35" s="10"/>
      <c r="BO35" s="10"/>
    </row>
    <row r="36" spans="1:67" x14ac:dyDescent="0.35">
      <c r="A36" s="10"/>
      <c r="B36" s="10"/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  <c r="AA36" s="10"/>
      <c r="AB36" s="10"/>
      <c r="AC36" s="10"/>
      <c r="AD36" s="10"/>
      <c r="AE36" s="10"/>
      <c r="AF36" s="10"/>
      <c r="AG36" s="10"/>
      <c r="AH36" s="10"/>
      <c r="AI36" s="10"/>
      <c r="AJ36" s="10"/>
      <c r="AK36" s="10"/>
      <c r="AL36" s="10"/>
      <c r="AM36" s="10"/>
      <c r="AN36" s="10"/>
      <c r="AO36" s="10"/>
      <c r="AP36" s="10"/>
      <c r="AQ36" s="10"/>
      <c r="AR36" s="10"/>
      <c r="AS36" s="10"/>
      <c r="AT36" s="10"/>
      <c r="AU36" s="10"/>
      <c r="AV36" s="10"/>
      <c r="AW36" s="10"/>
      <c r="AX36" s="10"/>
      <c r="AY36" s="10"/>
      <c r="AZ36" s="10"/>
      <c r="BA36" s="10"/>
      <c r="BB36" s="10"/>
      <c r="BC36" s="10"/>
      <c r="BD36" s="10"/>
      <c r="BE36" s="10"/>
      <c r="BF36" s="10"/>
      <c r="BG36" s="10"/>
      <c r="BH36" s="10"/>
      <c r="BI36" s="10"/>
      <c r="BJ36" s="10"/>
      <c r="BK36" s="10"/>
      <c r="BL36" s="10"/>
      <c r="BM36" s="10"/>
      <c r="BN36" s="10"/>
      <c r="BO36" s="10"/>
    </row>
    <row r="37" spans="1:67" x14ac:dyDescent="0.35">
      <c r="A37" s="10"/>
      <c r="B37" s="10"/>
      <c r="C37" s="10"/>
      <c r="D37" s="10"/>
      <c r="E37" s="10"/>
      <c r="F37" s="10"/>
      <c r="G37" s="10"/>
      <c r="H37" s="10"/>
      <c r="I37" s="10"/>
      <c r="J37" s="10"/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  <c r="AA37" s="10"/>
      <c r="AB37" s="10"/>
      <c r="AC37" s="10"/>
      <c r="AD37" s="10"/>
      <c r="AE37" s="10"/>
      <c r="AF37" s="10"/>
      <c r="AG37" s="10"/>
      <c r="AH37" s="10"/>
      <c r="AI37" s="10"/>
      <c r="AJ37" s="10"/>
      <c r="AK37" s="10"/>
      <c r="AL37" s="10"/>
      <c r="AM37" s="10"/>
      <c r="AN37" s="10"/>
      <c r="AO37" s="10"/>
      <c r="AP37" s="10"/>
      <c r="AQ37" s="10"/>
      <c r="AR37" s="10"/>
      <c r="AS37" s="10"/>
      <c r="AT37" s="10"/>
      <c r="AU37" s="10"/>
      <c r="AV37" s="10"/>
      <c r="AW37" s="10"/>
      <c r="AX37" s="10"/>
      <c r="AY37" s="10"/>
      <c r="AZ37" s="10"/>
      <c r="BA37" s="10"/>
      <c r="BB37" s="10"/>
      <c r="BC37" s="10"/>
      <c r="BD37" s="10"/>
      <c r="BE37" s="10"/>
      <c r="BF37" s="10"/>
      <c r="BG37" s="10"/>
      <c r="BH37" s="10"/>
      <c r="BI37" s="10"/>
      <c r="BJ37" s="10"/>
      <c r="BK37" s="10"/>
      <c r="BL37" s="10"/>
      <c r="BM37" s="10"/>
      <c r="BN37" s="10"/>
      <c r="BO37" s="10"/>
    </row>
    <row r="38" spans="1:67" x14ac:dyDescent="0.35">
      <c r="A38" s="10"/>
      <c r="B38" s="10"/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0"/>
      <c r="AN38" s="10"/>
      <c r="AO38" s="10"/>
      <c r="AP38" s="10"/>
      <c r="AQ38" s="10"/>
      <c r="AR38" s="10"/>
      <c r="AS38" s="10"/>
      <c r="AT38" s="10"/>
      <c r="AU38" s="10"/>
      <c r="AV38" s="10"/>
      <c r="AW38" s="10"/>
      <c r="AX38" s="10"/>
      <c r="AY38" s="10"/>
      <c r="AZ38" s="10"/>
      <c r="BA38" s="10"/>
      <c r="BB38" s="10"/>
      <c r="BC38" s="10"/>
      <c r="BD38" s="10"/>
      <c r="BE38" s="10"/>
      <c r="BF38" s="10"/>
      <c r="BG38" s="10"/>
      <c r="BH38" s="10"/>
      <c r="BI38" s="10"/>
      <c r="BJ38" s="10"/>
      <c r="BK38" s="10"/>
      <c r="BL38" s="10"/>
      <c r="BM38" s="10"/>
      <c r="BN38" s="10"/>
      <c r="BO38" s="10"/>
    </row>
    <row r="39" spans="1:67" x14ac:dyDescent="0.35">
      <c r="A39" s="10"/>
      <c r="B39" s="10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0"/>
      <c r="AO39" s="10"/>
      <c r="AP39" s="10"/>
      <c r="AQ39" s="10"/>
      <c r="AR39" s="10"/>
      <c r="AS39" s="10"/>
      <c r="AT39" s="10"/>
      <c r="AU39" s="10"/>
      <c r="AV39" s="10"/>
      <c r="AW39" s="10"/>
      <c r="AX39" s="10"/>
      <c r="AY39" s="10"/>
      <c r="AZ39" s="10"/>
      <c r="BA39" s="10"/>
      <c r="BB39" s="10"/>
      <c r="BC39" s="10"/>
      <c r="BD39" s="10"/>
      <c r="BE39" s="10"/>
      <c r="BF39" s="10"/>
      <c r="BG39" s="10"/>
      <c r="BH39" s="10"/>
      <c r="BI39" s="10"/>
      <c r="BJ39" s="10"/>
      <c r="BK39" s="10"/>
      <c r="BL39" s="10"/>
      <c r="BM39" s="10"/>
      <c r="BN39" s="10"/>
      <c r="BO39" s="10"/>
    </row>
    <row r="40" spans="1:67" x14ac:dyDescent="0.35">
      <c r="A40" s="10"/>
      <c r="B40" s="10"/>
      <c r="C40" s="10"/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0"/>
      <c r="AO40" s="10"/>
      <c r="AP40" s="10"/>
      <c r="AQ40" s="10"/>
      <c r="AR40" s="10"/>
      <c r="AS40" s="10"/>
      <c r="AT40" s="10"/>
      <c r="AU40" s="10"/>
      <c r="AV40" s="10"/>
      <c r="AW40" s="10"/>
      <c r="AX40" s="10"/>
      <c r="AY40" s="10"/>
      <c r="AZ40" s="10"/>
      <c r="BA40" s="10"/>
      <c r="BB40" s="10"/>
      <c r="BC40" s="10"/>
      <c r="BD40" s="10"/>
      <c r="BE40" s="10"/>
      <c r="BF40" s="10"/>
      <c r="BG40" s="10"/>
      <c r="BH40" s="10"/>
      <c r="BI40" s="10"/>
      <c r="BJ40" s="10"/>
      <c r="BK40" s="10"/>
      <c r="BL40" s="10"/>
      <c r="BM40" s="10"/>
      <c r="BN40" s="10"/>
      <c r="BO40" s="10"/>
    </row>
    <row r="41" spans="1:67" x14ac:dyDescent="0.35">
      <c r="A41" s="10"/>
      <c r="B41" s="10"/>
      <c r="C41" s="10"/>
      <c r="D41" s="10"/>
      <c r="E41" s="10"/>
      <c r="F41" s="10"/>
      <c r="G41" s="10"/>
      <c r="H41" s="10"/>
      <c r="I41" s="10"/>
      <c r="J41" s="10"/>
      <c r="K41" s="10"/>
      <c r="L41" s="10"/>
      <c r="M41" s="10"/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0"/>
      <c r="Y41" s="10"/>
      <c r="Z41" s="10"/>
      <c r="AA41" s="10"/>
      <c r="AB41" s="10"/>
      <c r="AC41" s="10"/>
      <c r="AD41" s="10"/>
      <c r="AE41" s="10"/>
      <c r="AF41" s="10"/>
      <c r="AG41" s="10"/>
      <c r="AH41" s="10"/>
      <c r="AI41" s="10"/>
      <c r="AJ41" s="10"/>
      <c r="AK41" s="10"/>
      <c r="AL41" s="10"/>
      <c r="AM41" s="10"/>
      <c r="AN41" s="10"/>
      <c r="AO41" s="10"/>
      <c r="AP41" s="10"/>
      <c r="AQ41" s="10"/>
      <c r="AR41" s="10"/>
      <c r="AS41" s="10"/>
      <c r="AT41" s="10"/>
      <c r="AU41" s="10"/>
      <c r="AV41" s="10"/>
      <c r="AW41" s="10"/>
      <c r="AX41" s="10"/>
      <c r="AY41" s="10"/>
      <c r="AZ41" s="10"/>
      <c r="BA41" s="10"/>
      <c r="BB41" s="10"/>
      <c r="BC41" s="10"/>
      <c r="BD41" s="10"/>
      <c r="BE41" s="10"/>
      <c r="BF41" s="10"/>
      <c r="BG41" s="10"/>
      <c r="BH41" s="10"/>
      <c r="BI41" s="10"/>
      <c r="BJ41" s="10"/>
      <c r="BK41" s="10"/>
      <c r="BL41" s="10"/>
      <c r="BM41" s="10"/>
      <c r="BN41" s="10"/>
      <c r="BO41" s="10"/>
    </row>
    <row r="42" spans="1:67" x14ac:dyDescent="0.35">
      <c r="A42" s="10"/>
      <c r="B42" s="10"/>
      <c r="C42" s="10"/>
      <c r="D42" s="10"/>
      <c r="E42" s="10"/>
      <c r="F42" s="10"/>
      <c r="G42" s="10"/>
      <c r="H42" s="10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0"/>
      <c r="AJ42" s="10"/>
      <c r="AK42" s="10"/>
      <c r="AL42" s="10"/>
      <c r="AM42" s="10"/>
      <c r="AN42" s="10"/>
      <c r="AO42" s="10"/>
      <c r="AP42" s="10"/>
      <c r="AQ42" s="10"/>
      <c r="AR42" s="10"/>
      <c r="AS42" s="10"/>
      <c r="AT42" s="10"/>
      <c r="AU42" s="10"/>
      <c r="AV42" s="10"/>
      <c r="AW42" s="10"/>
      <c r="AX42" s="10"/>
      <c r="AY42" s="10"/>
      <c r="AZ42" s="10"/>
      <c r="BA42" s="10"/>
      <c r="BB42" s="10"/>
      <c r="BC42" s="10"/>
      <c r="BD42" s="10"/>
      <c r="BE42" s="10"/>
      <c r="BF42" s="10"/>
      <c r="BG42" s="10"/>
      <c r="BH42" s="10"/>
      <c r="BI42" s="10"/>
      <c r="BJ42" s="10"/>
      <c r="BK42" s="10"/>
      <c r="BL42" s="10"/>
      <c r="BM42" s="10"/>
      <c r="BN42" s="10"/>
      <c r="BO42" s="10"/>
    </row>
    <row r="43" spans="1:67" x14ac:dyDescent="0.35">
      <c r="A43" s="10"/>
      <c r="B43" s="10"/>
      <c r="C43" s="10"/>
      <c r="D43" s="10"/>
      <c r="E43" s="10"/>
      <c r="F43" s="10"/>
      <c r="G43" s="10"/>
      <c r="H43" s="10"/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  <c r="AA43" s="10"/>
      <c r="AB43" s="10"/>
      <c r="AC43" s="10"/>
      <c r="AD43" s="10"/>
      <c r="AE43" s="10"/>
      <c r="AF43" s="10"/>
      <c r="AG43" s="10"/>
      <c r="AH43" s="10"/>
      <c r="AI43" s="10"/>
      <c r="AJ43" s="10"/>
      <c r="AK43" s="10"/>
      <c r="AL43" s="10"/>
      <c r="AM43" s="10"/>
      <c r="AN43" s="10"/>
      <c r="AO43" s="10"/>
      <c r="AP43" s="10"/>
      <c r="AQ43" s="10"/>
      <c r="AR43" s="10"/>
      <c r="AS43" s="10"/>
      <c r="AT43" s="10"/>
      <c r="AU43" s="10"/>
      <c r="AV43" s="10"/>
      <c r="AW43" s="10"/>
      <c r="AX43" s="10"/>
      <c r="AY43" s="10"/>
      <c r="AZ43" s="10"/>
      <c r="BA43" s="10"/>
      <c r="BB43" s="10"/>
      <c r="BC43" s="10"/>
      <c r="BD43" s="10"/>
      <c r="BE43" s="10"/>
      <c r="BF43" s="10"/>
      <c r="BG43" s="10"/>
      <c r="BH43" s="10"/>
      <c r="BI43" s="10"/>
      <c r="BJ43" s="10"/>
      <c r="BK43" s="10"/>
      <c r="BL43" s="10"/>
      <c r="BM43" s="10"/>
      <c r="BN43" s="10"/>
      <c r="BO43" s="10"/>
    </row>
    <row r="44" spans="1:67" x14ac:dyDescent="0.35">
      <c r="A44" s="10"/>
      <c r="B44" s="10"/>
      <c r="C44" s="10"/>
      <c r="D44" s="10"/>
      <c r="E44" s="10"/>
      <c r="F44" s="10"/>
      <c r="G44" s="10"/>
      <c r="H44" s="10"/>
      <c r="I44" s="10"/>
      <c r="J44" s="10"/>
      <c r="K44" s="10"/>
      <c r="L44" s="10"/>
      <c r="M44" s="10"/>
      <c r="N44" s="10"/>
      <c r="O44" s="10"/>
      <c r="P44" s="10"/>
      <c r="Q44" s="10"/>
      <c r="R44" s="10"/>
      <c r="S44" s="10"/>
      <c r="T44" s="10"/>
      <c r="U44" s="10"/>
      <c r="V44" s="10"/>
      <c r="W44" s="10"/>
      <c r="X44" s="10"/>
      <c r="Y44" s="10"/>
      <c r="Z44" s="10"/>
      <c r="AA44" s="10"/>
      <c r="AB44" s="10"/>
      <c r="AC44" s="10"/>
      <c r="AD44" s="10"/>
      <c r="AE44" s="10"/>
      <c r="AF44" s="10"/>
      <c r="AG44" s="10"/>
      <c r="AH44" s="10"/>
      <c r="AI44" s="10"/>
      <c r="AJ44" s="10"/>
      <c r="AK44" s="10"/>
      <c r="AL44" s="10"/>
      <c r="AM44" s="10"/>
      <c r="AN44" s="10"/>
      <c r="AO44" s="10"/>
      <c r="AP44" s="10"/>
      <c r="AQ44" s="10"/>
      <c r="AR44" s="10"/>
      <c r="AS44" s="10"/>
      <c r="AT44" s="10"/>
      <c r="AU44" s="10"/>
      <c r="AV44" s="10"/>
      <c r="AW44" s="10"/>
      <c r="AX44" s="10"/>
      <c r="AY44" s="10"/>
      <c r="AZ44" s="10"/>
      <c r="BA44" s="10"/>
      <c r="BB44" s="10"/>
      <c r="BC44" s="10"/>
      <c r="BD44" s="10"/>
      <c r="BE44" s="10"/>
      <c r="BF44" s="10"/>
      <c r="BG44" s="10"/>
      <c r="BH44" s="10"/>
      <c r="BI44" s="10"/>
      <c r="BJ44" s="10"/>
      <c r="BK44" s="10"/>
      <c r="BL44" s="10"/>
      <c r="BM44" s="10"/>
      <c r="BN44" s="10"/>
      <c r="BO44" s="10"/>
    </row>
    <row r="45" spans="1:67" x14ac:dyDescent="0.35">
      <c r="A45" s="10"/>
      <c r="B45" s="10"/>
      <c r="C45" s="10"/>
      <c r="D45" s="10"/>
      <c r="E45" s="10"/>
      <c r="F45" s="10"/>
      <c r="G45" s="10"/>
      <c r="H45" s="10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  <c r="AA45" s="10"/>
      <c r="AB45" s="10"/>
      <c r="AC45" s="10"/>
      <c r="AD45" s="10"/>
      <c r="AE45" s="10"/>
      <c r="AF45" s="10"/>
      <c r="AG45" s="10"/>
      <c r="AH45" s="10"/>
      <c r="AI45" s="10"/>
      <c r="AJ45" s="10"/>
      <c r="AK45" s="10"/>
      <c r="AL45" s="10"/>
      <c r="AM45" s="10"/>
      <c r="AN45" s="10"/>
      <c r="AO45" s="10"/>
      <c r="AP45" s="10"/>
      <c r="AQ45" s="10"/>
      <c r="AR45" s="10"/>
      <c r="AS45" s="10"/>
      <c r="AT45" s="10"/>
      <c r="AU45" s="10"/>
      <c r="AV45" s="10"/>
      <c r="AW45" s="10"/>
      <c r="AX45" s="10"/>
      <c r="AY45" s="10"/>
      <c r="AZ45" s="10"/>
      <c r="BA45" s="10"/>
      <c r="BB45" s="10"/>
      <c r="BC45" s="10"/>
      <c r="BD45" s="10"/>
      <c r="BE45" s="10"/>
      <c r="BF45" s="10"/>
      <c r="BG45" s="10"/>
      <c r="BH45" s="10"/>
      <c r="BI45" s="10"/>
      <c r="BJ45" s="10"/>
      <c r="BK45" s="10"/>
      <c r="BL45" s="10"/>
      <c r="BM45" s="10"/>
      <c r="BN45" s="10"/>
      <c r="BO45" s="10"/>
    </row>
    <row r="46" spans="1:67" x14ac:dyDescent="0.35">
      <c r="A46" s="10"/>
      <c r="B46" s="10"/>
      <c r="C46" s="10"/>
      <c r="D46" s="10"/>
      <c r="E46" s="10"/>
      <c r="F46" s="10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  <c r="AK46" s="10"/>
      <c r="AL46" s="10"/>
      <c r="AM46" s="10"/>
      <c r="AN46" s="10"/>
      <c r="AO46" s="10"/>
      <c r="AP46" s="10"/>
      <c r="AQ46" s="10"/>
      <c r="AR46" s="10"/>
      <c r="AS46" s="10"/>
      <c r="AT46" s="10"/>
      <c r="AU46" s="10"/>
      <c r="AV46" s="10"/>
      <c r="AW46" s="10"/>
      <c r="AX46" s="10"/>
      <c r="AY46" s="10"/>
      <c r="AZ46" s="10"/>
      <c r="BA46" s="10"/>
      <c r="BB46" s="10"/>
      <c r="BC46" s="10"/>
      <c r="BD46" s="10"/>
      <c r="BE46" s="10"/>
      <c r="BF46" s="10"/>
      <c r="BG46" s="10"/>
      <c r="BH46" s="10"/>
      <c r="BI46" s="10"/>
      <c r="BJ46" s="10"/>
      <c r="BK46" s="10"/>
      <c r="BL46" s="10"/>
      <c r="BM46" s="10"/>
      <c r="BN46" s="10"/>
      <c r="BO46" s="10"/>
    </row>
    <row r="47" spans="1:67" x14ac:dyDescent="0.35">
      <c r="A47" s="10"/>
      <c r="B47" s="10"/>
      <c r="C47" s="10"/>
      <c r="D47" s="10"/>
      <c r="E47" s="10"/>
      <c r="F47" s="10"/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  <c r="AA47" s="10"/>
      <c r="AB47" s="10"/>
      <c r="AC47" s="10"/>
      <c r="AD47" s="10"/>
      <c r="AE47" s="10"/>
      <c r="AF47" s="10"/>
      <c r="AG47" s="10"/>
      <c r="AH47" s="10"/>
      <c r="AI47" s="10"/>
      <c r="AJ47" s="10"/>
      <c r="AK47" s="10"/>
      <c r="AL47" s="10"/>
      <c r="AM47" s="10"/>
      <c r="AN47" s="10"/>
      <c r="AO47" s="10"/>
      <c r="AP47" s="10"/>
      <c r="AQ47" s="10"/>
      <c r="AR47" s="10"/>
      <c r="AS47" s="10"/>
      <c r="AT47" s="10"/>
      <c r="AU47" s="10"/>
      <c r="AV47" s="10"/>
      <c r="AW47" s="10"/>
      <c r="AX47" s="10"/>
      <c r="AY47" s="10"/>
      <c r="AZ47" s="10"/>
      <c r="BA47" s="10"/>
      <c r="BB47" s="10"/>
      <c r="BC47" s="10"/>
      <c r="BD47" s="10"/>
      <c r="BE47" s="10"/>
      <c r="BF47" s="10"/>
      <c r="BG47" s="10"/>
      <c r="BH47" s="10"/>
      <c r="BI47" s="10"/>
      <c r="BJ47" s="10"/>
      <c r="BK47" s="10"/>
      <c r="BL47" s="10"/>
      <c r="BM47" s="10"/>
      <c r="BN47" s="10"/>
      <c r="BO47" s="10"/>
    </row>
    <row r="48" spans="1:67" x14ac:dyDescent="0.35">
      <c r="A48" s="10"/>
      <c r="B48" s="10"/>
      <c r="C48" s="10"/>
      <c r="D48" s="10"/>
      <c r="E48" s="10"/>
      <c r="F48" s="10"/>
      <c r="G48" s="10"/>
      <c r="H48" s="10"/>
      <c r="I48" s="10"/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  <c r="Y48" s="10"/>
      <c r="Z48" s="10"/>
      <c r="AA48" s="10"/>
      <c r="AB48" s="10"/>
      <c r="AC48" s="10"/>
      <c r="AD48" s="10"/>
      <c r="AE48" s="10"/>
      <c r="AF48" s="10"/>
      <c r="AG48" s="10"/>
      <c r="AH48" s="10"/>
      <c r="AI48" s="10"/>
      <c r="AJ48" s="10"/>
      <c r="AK48" s="10"/>
      <c r="AL48" s="10"/>
      <c r="AM48" s="10"/>
      <c r="AN48" s="10"/>
      <c r="AO48" s="10"/>
      <c r="AP48" s="10"/>
      <c r="AQ48" s="10"/>
      <c r="AR48" s="10"/>
      <c r="AS48" s="10"/>
      <c r="AT48" s="10"/>
      <c r="AU48" s="10"/>
      <c r="AV48" s="10"/>
      <c r="AW48" s="10"/>
      <c r="AX48" s="10"/>
      <c r="AY48" s="10"/>
      <c r="AZ48" s="10"/>
      <c r="BA48" s="10"/>
      <c r="BB48" s="10"/>
      <c r="BC48" s="10"/>
      <c r="BD48" s="10"/>
      <c r="BE48" s="10"/>
      <c r="BF48" s="10"/>
      <c r="BG48" s="10"/>
      <c r="BH48" s="10"/>
      <c r="BI48" s="10"/>
      <c r="BJ48" s="10"/>
      <c r="BK48" s="10"/>
      <c r="BL48" s="10"/>
      <c r="BM48" s="10"/>
      <c r="BN48" s="10"/>
      <c r="BO48" s="10"/>
    </row>
    <row r="49" spans="1:67" x14ac:dyDescent="0.35">
      <c r="A49" s="10"/>
      <c r="B49" s="10"/>
      <c r="C49" s="10"/>
      <c r="D49" s="10"/>
      <c r="E49" s="10"/>
      <c r="F49" s="10"/>
      <c r="G49" s="10"/>
      <c r="H49" s="10"/>
      <c r="I49" s="10"/>
      <c r="J49" s="10"/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  <c r="Y49" s="10"/>
      <c r="Z49" s="10"/>
      <c r="AA49" s="10"/>
      <c r="AB49" s="10"/>
      <c r="AC49" s="10"/>
      <c r="AD49" s="10"/>
      <c r="AE49" s="10"/>
      <c r="AF49" s="10"/>
      <c r="AG49" s="10"/>
      <c r="AH49" s="10"/>
      <c r="AI49" s="10"/>
      <c r="AJ49" s="10"/>
      <c r="AK49" s="10"/>
      <c r="AL49" s="10"/>
      <c r="AM49" s="10"/>
      <c r="AN49" s="10"/>
      <c r="AO49" s="10"/>
      <c r="AP49" s="10"/>
      <c r="AQ49" s="10"/>
      <c r="AR49" s="10"/>
      <c r="AS49" s="10"/>
      <c r="AT49" s="10"/>
      <c r="AU49" s="10"/>
      <c r="AV49" s="10"/>
      <c r="AW49" s="10"/>
      <c r="AX49" s="10"/>
      <c r="AY49" s="10"/>
      <c r="AZ49" s="10"/>
      <c r="BA49" s="10"/>
      <c r="BB49" s="10"/>
      <c r="BC49" s="10"/>
      <c r="BD49" s="10"/>
      <c r="BE49" s="10"/>
      <c r="BF49" s="10"/>
      <c r="BG49" s="10"/>
      <c r="BH49" s="10"/>
      <c r="BI49" s="10"/>
      <c r="BJ49" s="10"/>
      <c r="BK49" s="10"/>
      <c r="BL49" s="10"/>
      <c r="BM49" s="10"/>
      <c r="BN49" s="10"/>
      <c r="BO49" s="10"/>
    </row>
    <row r="50" spans="1:67" x14ac:dyDescent="0.35">
      <c r="A50" s="10"/>
      <c r="B50" s="10"/>
      <c r="C50" s="10"/>
      <c r="D50" s="10"/>
      <c r="E50" s="10"/>
      <c r="F50" s="10"/>
      <c r="G50" s="10"/>
      <c r="H50" s="10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  <c r="AA50" s="10"/>
      <c r="AB50" s="10"/>
      <c r="AC50" s="10"/>
      <c r="AD50" s="10"/>
      <c r="AE50" s="10"/>
      <c r="AF50" s="10"/>
      <c r="AG50" s="10"/>
      <c r="AH50" s="10"/>
      <c r="AI50" s="10"/>
      <c r="AJ50" s="10"/>
      <c r="AK50" s="10"/>
      <c r="AL50" s="10"/>
      <c r="AM50" s="10"/>
      <c r="AN50" s="10"/>
      <c r="AO50" s="10"/>
      <c r="AP50" s="10"/>
      <c r="AQ50" s="10"/>
      <c r="AR50" s="10"/>
      <c r="AS50" s="10"/>
      <c r="AT50" s="10"/>
      <c r="AU50" s="10"/>
      <c r="AV50" s="10"/>
      <c r="AW50" s="10"/>
      <c r="AX50" s="10"/>
      <c r="AY50" s="10"/>
      <c r="AZ50" s="10"/>
      <c r="BA50" s="10"/>
      <c r="BB50" s="10"/>
      <c r="BC50" s="10"/>
      <c r="BD50" s="10"/>
      <c r="BE50" s="10"/>
      <c r="BF50" s="10"/>
      <c r="BG50" s="10"/>
      <c r="BH50" s="10"/>
      <c r="BI50" s="10"/>
      <c r="BJ50" s="10"/>
      <c r="BK50" s="10"/>
      <c r="BL50" s="10"/>
      <c r="BM50" s="10"/>
      <c r="BN50" s="10"/>
      <c r="BO50" s="10"/>
    </row>
    <row r="51" spans="1:67" x14ac:dyDescent="0.35">
      <c r="A51" s="10"/>
      <c r="B51" s="10"/>
      <c r="C51" s="10"/>
      <c r="D51" s="10"/>
      <c r="E51" s="10"/>
      <c r="F51" s="10"/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  <c r="AA51" s="10"/>
      <c r="AB51" s="10"/>
      <c r="AC51" s="10"/>
      <c r="AD51" s="10"/>
      <c r="AE51" s="10"/>
      <c r="AF51" s="10"/>
      <c r="AG51" s="10"/>
      <c r="AH51" s="10"/>
      <c r="AI51" s="10"/>
      <c r="AJ51" s="10"/>
      <c r="AK51" s="10"/>
      <c r="AL51" s="10"/>
      <c r="AM51" s="10"/>
      <c r="AN51" s="10"/>
      <c r="AO51" s="10"/>
      <c r="AP51" s="10"/>
      <c r="AQ51" s="10"/>
      <c r="AR51" s="10"/>
      <c r="AS51" s="10"/>
      <c r="AT51" s="10"/>
      <c r="AU51" s="10"/>
      <c r="AV51" s="10"/>
      <c r="AW51" s="10"/>
      <c r="AX51" s="10"/>
      <c r="AY51" s="10"/>
      <c r="AZ51" s="10"/>
      <c r="BA51" s="10"/>
      <c r="BB51" s="10"/>
      <c r="BC51" s="10"/>
      <c r="BD51" s="10"/>
      <c r="BE51" s="10"/>
      <c r="BF51" s="10"/>
      <c r="BG51" s="10"/>
      <c r="BH51" s="10"/>
      <c r="BI51" s="10"/>
      <c r="BJ51" s="10"/>
      <c r="BK51" s="10"/>
      <c r="BL51" s="10"/>
      <c r="BM51" s="10"/>
      <c r="BN51" s="10"/>
      <c r="BO51" s="10"/>
    </row>
    <row r="52" spans="1:67" x14ac:dyDescent="0.35">
      <c r="A52" s="10"/>
      <c r="B52" s="10"/>
      <c r="C52" s="10"/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  <c r="AA52" s="10"/>
      <c r="AB52" s="10"/>
      <c r="AC52" s="10"/>
      <c r="AD52" s="10"/>
      <c r="AE52" s="10"/>
      <c r="AF52" s="10"/>
      <c r="AG52" s="10"/>
      <c r="AH52" s="10"/>
      <c r="AI52" s="10"/>
      <c r="AJ52" s="10"/>
      <c r="AK52" s="10"/>
      <c r="AL52" s="10"/>
      <c r="AM52" s="10"/>
      <c r="AN52" s="10"/>
      <c r="AO52" s="10"/>
      <c r="AP52" s="10"/>
      <c r="AQ52" s="10"/>
      <c r="AR52" s="10"/>
      <c r="AS52" s="10"/>
      <c r="AT52" s="10"/>
      <c r="AU52" s="10"/>
      <c r="AV52" s="10"/>
      <c r="AW52" s="10"/>
      <c r="AX52" s="10"/>
      <c r="AY52" s="10"/>
      <c r="AZ52" s="10"/>
      <c r="BA52" s="10"/>
      <c r="BB52" s="10"/>
      <c r="BC52" s="10"/>
      <c r="BD52" s="10"/>
      <c r="BE52" s="10"/>
      <c r="BF52" s="10"/>
      <c r="BG52" s="10"/>
      <c r="BH52" s="10"/>
      <c r="BI52" s="10"/>
      <c r="BJ52" s="10"/>
      <c r="BK52" s="10"/>
      <c r="BL52" s="10"/>
      <c r="BM52" s="10"/>
      <c r="BN52" s="10"/>
      <c r="BO52" s="10"/>
    </row>
    <row r="53" spans="1:67" x14ac:dyDescent="0.35">
      <c r="A53" s="10"/>
      <c r="B53" s="10"/>
      <c r="C53" s="10"/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  <c r="AA53" s="10"/>
      <c r="AB53" s="10"/>
      <c r="AC53" s="10"/>
      <c r="AD53" s="10"/>
      <c r="AE53" s="10"/>
      <c r="AF53" s="10"/>
      <c r="AG53" s="10"/>
      <c r="AH53" s="10"/>
      <c r="AI53" s="10"/>
      <c r="AJ53" s="10"/>
      <c r="AK53" s="10"/>
      <c r="AL53" s="10"/>
      <c r="AM53" s="10"/>
      <c r="AN53" s="10"/>
      <c r="AO53" s="10"/>
      <c r="AP53" s="10"/>
      <c r="AQ53" s="10"/>
      <c r="AR53" s="10"/>
      <c r="AS53" s="10"/>
      <c r="AT53" s="10"/>
      <c r="AU53" s="10"/>
      <c r="AV53" s="10"/>
      <c r="AW53" s="10"/>
      <c r="AX53" s="10"/>
      <c r="AY53" s="10"/>
      <c r="AZ53" s="10"/>
      <c r="BA53" s="10"/>
      <c r="BB53" s="10"/>
      <c r="BC53" s="10"/>
      <c r="BD53" s="10"/>
      <c r="BE53" s="10"/>
      <c r="BF53" s="10"/>
      <c r="BG53" s="10"/>
      <c r="BH53" s="10"/>
      <c r="BI53" s="10"/>
      <c r="BJ53" s="10"/>
      <c r="BK53" s="10"/>
      <c r="BL53" s="10"/>
      <c r="BM53" s="10"/>
      <c r="BN53" s="10"/>
      <c r="BO53" s="10"/>
    </row>
    <row r="54" spans="1:67" x14ac:dyDescent="0.35">
      <c r="A54" s="10"/>
      <c r="B54" s="10"/>
      <c r="C54" s="10"/>
      <c r="D54" s="10"/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  <c r="AA54" s="10"/>
      <c r="AB54" s="10"/>
      <c r="AC54" s="10"/>
      <c r="AD54" s="10"/>
      <c r="AE54" s="10"/>
      <c r="AF54" s="10"/>
      <c r="AG54" s="10"/>
      <c r="AH54" s="10"/>
      <c r="AI54" s="10"/>
      <c r="AJ54" s="10"/>
      <c r="AK54" s="10"/>
      <c r="AL54" s="10"/>
      <c r="AM54" s="10"/>
      <c r="AN54" s="10"/>
      <c r="AO54" s="10"/>
      <c r="AP54" s="10"/>
      <c r="AQ54" s="10"/>
      <c r="AR54" s="10"/>
      <c r="AS54" s="10"/>
      <c r="AT54" s="10"/>
      <c r="AU54" s="10"/>
      <c r="AV54" s="10"/>
      <c r="AW54" s="10"/>
      <c r="AX54" s="10"/>
      <c r="AY54" s="10"/>
      <c r="AZ54" s="10"/>
      <c r="BA54" s="10"/>
      <c r="BB54" s="10"/>
      <c r="BC54" s="10"/>
      <c r="BD54" s="10"/>
      <c r="BE54" s="10"/>
      <c r="BF54" s="10"/>
      <c r="BG54" s="10"/>
      <c r="BH54" s="10"/>
      <c r="BI54" s="10"/>
      <c r="BJ54" s="10"/>
      <c r="BK54" s="10"/>
      <c r="BL54" s="10"/>
      <c r="BM54" s="10"/>
      <c r="BN54" s="10"/>
      <c r="BO54" s="10"/>
    </row>
    <row r="55" spans="1:67" x14ac:dyDescent="0.35">
      <c r="A55" s="10"/>
      <c r="B55" s="10"/>
      <c r="C55" s="10"/>
      <c r="D55" s="10"/>
      <c r="E55" s="10"/>
      <c r="F55" s="10"/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  <c r="AA55" s="10"/>
      <c r="AB55" s="10"/>
      <c r="AC55" s="10"/>
      <c r="AD55" s="10"/>
      <c r="AE55" s="10"/>
      <c r="AF55" s="10"/>
      <c r="AG55" s="10"/>
      <c r="AH55" s="10"/>
      <c r="AI55" s="10"/>
      <c r="AJ55" s="10"/>
      <c r="AK55" s="10"/>
      <c r="AL55" s="10"/>
      <c r="AM55" s="10"/>
      <c r="AN55" s="10"/>
      <c r="AO55" s="10"/>
      <c r="AP55" s="10"/>
      <c r="AQ55" s="10"/>
      <c r="AR55" s="10"/>
      <c r="AS55" s="10"/>
      <c r="AT55" s="10"/>
      <c r="AU55" s="10"/>
      <c r="AV55" s="10"/>
      <c r="AW55" s="10"/>
      <c r="AX55" s="10"/>
      <c r="AY55" s="10"/>
      <c r="AZ55" s="10"/>
      <c r="BA55" s="10"/>
      <c r="BB55" s="10"/>
      <c r="BC55" s="10"/>
      <c r="BD55" s="10"/>
      <c r="BE55" s="10"/>
      <c r="BF55" s="10"/>
      <c r="BG55" s="10"/>
      <c r="BH55" s="10"/>
      <c r="BI55" s="10"/>
      <c r="BJ55" s="10"/>
      <c r="BK55" s="10"/>
      <c r="BL55" s="10"/>
      <c r="BM55" s="10"/>
      <c r="BN55" s="10"/>
      <c r="BO55" s="10"/>
    </row>
    <row r="56" spans="1:67" x14ac:dyDescent="0.35">
      <c r="A56" s="10"/>
      <c r="B56" s="10"/>
      <c r="C56" s="10"/>
      <c r="D56" s="10"/>
      <c r="E56" s="10"/>
      <c r="F56" s="10"/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10"/>
      <c r="AI56" s="10"/>
      <c r="AJ56" s="10"/>
      <c r="AK56" s="10"/>
      <c r="AL56" s="10"/>
      <c r="AM56" s="10"/>
      <c r="AN56" s="10"/>
      <c r="AO56" s="10"/>
      <c r="AP56" s="10"/>
      <c r="AQ56" s="10"/>
      <c r="AR56" s="10"/>
      <c r="AS56" s="10"/>
      <c r="AT56" s="10"/>
      <c r="AU56" s="10"/>
      <c r="AV56" s="10"/>
      <c r="AW56" s="10"/>
      <c r="AX56" s="10"/>
      <c r="AY56" s="10"/>
      <c r="AZ56" s="10"/>
      <c r="BA56" s="10"/>
      <c r="BB56" s="10"/>
      <c r="BC56" s="10"/>
      <c r="BD56" s="10"/>
      <c r="BE56" s="10"/>
      <c r="BF56" s="10"/>
      <c r="BG56" s="10"/>
      <c r="BH56" s="10"/>
      <c r="BI56" s="10"/>
      <c r="BJ56" s="10"/>
      <c r="BK56" s="10"/>
      <c r="BL56" s="10"/>
      <c r="BM56" s="10"/>
      <c r="BN56" s="10"/>
      <c r="BO56" s="10"/>
    </row>
    <row r="57" spans="1:67" x14ac:dyDescent="0.35">
      <c r="A57" s="10"/>
      <c r="B57" s="10"/>
      <c r="C57" s="10"/>
      <c r="D57" s="10"/>
      <c r="E57" s="10"/>
      <c r="F57" s="10"/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  <c r="AA57" s="10"/>
      <c r="AB57" s="10"/>
      <c r="AC57" s="10"/>
      <c r="AD57" s="10"/>
      <c r="AE57" s="10"/>
      <c r="AF57" s="10"/>
      <c r="AG57" s="10"/>
      <c r="AH57" s="10"/>
      <c r="AI57" s="10"/>
      <c r="AJ57" s="10"/>
      <c r="AK57" s="10"/>
      <c r="AL57" s="10"/>
      <c r="AM57" s="10"/>
      <c r="AN57" s="10"/>
      <c r="AO57" s="10"/>
      <c r="AP57" s="10"/>
      <c r="AQ57" s="10"/>
      <c r="AR57" s="10"/>
      <c r="AS57" s="10"/>
      <c r="AT57" s="10"/>
      <c r="AU57" s="10"/>
      <c r="AV57" s="10"/>
      <c r="AW57" s="10"/>
      <c r="AX57" s="10"/>
      <c r="AY57" s="10"/>
      <c r="AZ57" s="10"/>
      <c r="BA57" s="10"/>
      <c r="BB57" s="10"/>
      <c r="BC57" s="10"/>
      <c r="BD57" s="10"/>
      <c r="BE57" s="10"/>
      <c r="BF57" s="10"/>
      <c r="BG57" s="10"/>
      <c r="BH57" s="10"/>
      <c r="BI57" s="10"/>
      <c r="BJ57" s="10"/>
      <c r="BK57" s="10"/>
      <c r="BL57" s="10"/>
      <c r="BM57" s="10"/>
      <c r="BN57" s="10"/>
      <c r="BO57" s="10"/>
    </row>
    <row r="58" spans="1:67" x14ac:dyDescent="0.35">
      <c r="A58" s="10"/>
      <c r="B58" s="10"/>
      <c r="C58" s="10"/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  <c r="AA58" s="10"/>
      <c r="AB58" s="10"/>
      <c r="AC58" s="10"/>
      <c r="AD58" s="10"/>
      <c r="AE58" s="10"/>
      <c r="AF58" s="10"/>
      <c r="AG58" s="10"/>
      <c r="AH58" s="10"/>
      <c r="AI58" s="10"/>
      <c r="AJ58" s="10"/>
      <c r="AK58" s="10"/>
      <c r="AL58" s="10"/>
      <c r="AM58" s="10"/>
      <c r="AN58" s="10"/>
      <c r="AO58" s="10"/>
      <c r="AP58" s="10"/>
      <c r="AQ58" s="10"/>
      <c r="AR58" s="10"/>
      <c r="AS58" s="10"/>
      <c r="AT58" s="10"/>
      <c r="AU58" s="10"/>
      <c r="AV58" s="10"/>
      <c r="AW58" s="10"/>
      <c r="AX58" s="10"/>
      <c r="AY58" s="10"/>
      <c r="AZ58" s="10"/>
      <c r="BA58" s="10"/>
      <c r="BB58" s="10"/>
      <c r="BC58" s="10"/>
      <c r="BD58" s="10"/>
      <c r="BE58" s="10"/>
      <c r="BF58" s="10"/>
      <c r="BG58" s="10"/>
      <c r="BH58" s="10"/>
      <c r="BI58" s="10"/>
      <c r="BJ58" s="10"/>
      <c r="BK58" s="10"/>
      <c r="BL58" s="10"/>
      <c r="BM58" s="10"/>
      <c r="BN58" s="10"/>
      <c r="BO58" s="10"/>
    </row>
    <row r="59" spans="1:67" x14ac:dyDescent="0.35">
      <c r="A59" s="10"/>
      <c r="B59" s="10"/>
      <c r="C59" s="10"/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  <c r="AA59" s="10"/>
      <c r="AB59" s="10"/>
      <c r="AC59" s="10"/>
      <c r="AD59" s="10"/>
      <c r="AE59" s="10"/>
      <c r="AF59" s="10"/>
      <c r="AG59" s="10"/>
      <c r="AH59" s="10"/>
      <c r="AI59" s="10"/>
      <c r="AJ59" s="10"/>
      <c r="AK59" s="10"/>
      <c r="AL59" s="10"/>
      <c r="AM59" s="10"/>
      <c r="AN59" s="10"/>
      <c r="AO59" s="10"/>
      <c r="AP59" s="10"/>
      <c r="AQ59" s="10"/>
      <c r="AR59" s="10"/>
      <c r="AS59" s="10"/>
      <c r="AT59" s="10"/>
      <c r="AU59" s="10"/>
      <c r="AV59" s="10"/>
      <c r="AW59" s="10"/>
      <c r="AX59" s="10"/>
      <c r="AY59" s="10"/>
      <c r="AZ59" s="10"/>
      <c r="BA59" s="10"/>
      <c r="BB59" s="10"/>
      <c r="BC59" s="10"/>
      <c r="BD59" s="10"/>
      <c r="BE59" s="10"/>
      <c r="BF59" s="10"/>
      <c r="BG59" s="10"/>
      <c r="BH59" s="10"/>
      <c r="BI59" s="10"/>
      <c r="BJ59" s="10"/>
      <c r="BK59" s="10"/>
      <c r="BL59" s="10"/>
      <c r="BM59" s="10"/>
      <c r="BN59" s="10"/>
      <c r="BO59" s="10"/>
    </row>
    <row r="60" spans="1:67" x14ac:dyDescent="0.35">
      <c r="A60" s="10"/>
      <c r="B60" s="10"/>
      <c r="C60" s="10"/>
      <c r="D60" s="10"/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  <c r="AI60" s="10"/>
      <c r="AJ60" s="10"/>
      <c r="AK60" s="10"/>
      <c r="AL60" s="10"/>
      <c r="AM60" s="10"/>
      <c r="AN60" s="10"/>
      <c r="AO60" s="10"/>
      <c r="AP60" s="10"/>
      <c r="AQ60" s="10"/>
      <c r="AR60" s="10"/>
      <c r="AS60" s="10"/>
      <c r="AT60" s="10"/>
      <c r="AU60" s="10"/>
      <c r="AV60" s="10"/>
      <c r="AW60" s="10"/>
      <c r="AX60" s="10"/>
      <c r="AY60" s="10"/>
      <c r="AZ60" s="10"/>
      <c r="BA60" s="10"/>
      <c r="BB60" s="10"/>
      <c r="BC60" s="10"/>
      <c r="BD60" s="10"/>
      <c r="BE60" s="10"/>
      <c r="BF60" s="10"/>
      <c r="BG60" s="10"/>
      <c r="BH60" s="10"/>
      <c r="BI60" s="10"/>
      <c r="BJ60" s="10"/>
      <c r="BK60" s="10"/>
      <c r="BL60" s="10"/>
      <c r="BM60" s="10"/>
      <c r="BN60" s="10"/>
      <c r="BO60" s="10"/>
    </row>
    <row r="61" spans="1:67" x14ac:dyDescent="0.35">
      <c r="A61" s="10"/>
      <c r="B61" s="10"/>
      <c r="C61" s="10"/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  <c r="AA61" s="10"/>
      <c r="AB61" s="10"/>
      <c r="AC61" s="10"/>
      <c r="AD61" s="10"/>
      <c r="AE61" s="10"/>
      <c r="AF61" s="10"/>
      <c r="AG61" s="10"/>
      <c r="AH61" s="10"/>
      <c r="AI61" s="10"/>
      <c r="AJ61" s="10"/>
      <c r="AK61" s="10"/>
      <c r="AL61" s="10"/>
      <c r="AM61" s="10"/>
      <c r="AN61" s="10"/>
      <c r="AO61" s="10"/>
      <c r="AP61" s="10"/>
      <c r="AQ61" s="10"/>
      <c r="AR61" s="10"/>
      <c r="AS61" s="10"/>
      <c r="AT61" s="10"/>
      <c r="AU61" s="10"/>
      <c r="AV61" s="10"/>
      <c r="AW61" s="10"/>
      <c r="AX61" s="10"/>
      <c r="AY61" s="10"/>
      <c r="AZ61" s="10"/>
      <c r="BA61" s="10"/>
      <c r="BB61" s="10"/>
      <c r="BC61" s="10"/>
      <c r="BD61" s="10"/>
      <c r="BE61" s="10"/>
      <c r="BF61" s="10"/>
      <c r="BG61" s="10"/>
      <c r="BH61" s="10"/>
      <c r="BI61" s="10"/>
      <c r="BJ61" s="10"/>
      <c r="BK61" s="10"/>
      <c r="BL61" s="10"/>
      <c r="BM61" s="10"/>
      <c r="BN61" s="10"/>
      <c r="BO61" s="10"/>
    </row>
    <row r="62" spans="1:67" x14ac:dyDescent="0.35">
      <c r="A62" s="10"/>
      <c r="B62" s="10"/>
      <c r="C62" s="10"/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0"/>
      <c r="AH62" s="10"/>
      <c r="AI62" s="10"/>
      <c r="AJ62" s="10"/>
      <c r="AK62" s="10"/>
      <c r="AL62" s="10"/>
      <c r="AM62" s="10"/>
      <c r="AN62" s="10"/>
      <c r="AO62" s="10"/>
      <c r="AP62" s="10"/>
      <c r="AQ62" s="10"/>
      <c r="AR62" s="10"/>
      <c r="AS62" s="10"/>
      <c r="AT62" s="10"/>
      <c r="AU62" s="10"/>
      <c r="AV62" s="10"/>
      <c r="AW62" s="10"/>
      <c r="AX62" s="10"/>
      <c r="AY62" s="10"/>
      <c r="AZ62" s="10"/>
      <c r="BA62" s="10"/>
      <c r="BB62" s="10"/>
      <c r="BC62" s="10"/>
      <c r="BD62" s="10"/>
      <c r="BE62" s="10"/>
      <c r="BF62" s="10"/>
      <c r="BG62" s="10"/>
      <c r="BH62" s="10"/>
      <c r="BI62" s="10"/>
      <c r="BJ62" s="10"/>
      <c r="BK62" s="10"/>
      <c r="BL62" s="10"/>
      <c r="BM62" s="10"/>
      <c r="BN62" s="10"/>
      <c r="BO62" s="10"/>
    </row>
    <row r="63" spans="1:67" x14ac:dyDescent="0.35">
      <c r="A63" s="10"/>
      <c r="B63" s="10"/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  <c r="AA63" s="10"/>
      <c r="AB63" s="10"/>
      <c r="AC63" s="10"/>
      <c r="AD63" s="10"/>
      <c r="AE63" s="10"/>
      <c r="AF63" s="10"/>
      <c r="AG63" s="10"/>
      <c r="AH63" s="10"/>
      <c r="AI63" s="10"/>
      <c r="AJ63" s="10"/>
      <c r="AK63" s="10"/>
      <c r="AL63" s="10"/>
      <c r="AM63" s="10"/>
      <c r="AN63" s="10"/>
      <c r="AO63" s="10"/>
      <c r="AP63" s="10"/>
      <c r="AQ63" s="10"/>
      <c r="AR63" s="10"/>
      <c r="AS63" s="10"/>
      <c r="AT63" s="10"/>
      <c r="AU63" s="10"/>
      <c r="AV63" s="10"/>
      <c r="AW63" s="10"/>
      <c r="AX63" s="10"/>
      <c r="AY63" s="10"/>
      <c r="AZ63" s="10"/>
      <c r="BA63" s="10"/>
      <c r="BB63" s="10"/>
      <c r="BC63" s="10"/>
      <c r="BD63" s="10"/>
      <c r="BE63" s="10"/>
      <c r="BF63" s="10"/>
      <c r="BG63" s="10"/>
      <c r="BH63" s="10"/>
      <c r="BI63" s="10"/>
      <c r="BJ63" s="10"/>
      <c r="BK63" s="10"/>
      <c r="BL63" s="10"/>
      <c r="BM63" s="10"/>
      <c r="BN63" s="10"/>
      <c r="BO63" s="10"/>
    </row>
    <row r="64" spans="1:67" x14ac:dyDescent="0.35">
      <c r="A64" s="10"/>
      <c r="B64" s="10"/>
      <c r="C64" s="10"/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  <c r="AA64" s="10"/>
      <c r="AB64" s="10"/>
      <c r="AC64" s="10"/>
      <c r="AD64" s="10"/>
      <c r="AE64" s="10"/>
      <c r="AF64" s="10"/>
      <c r="AG64" s="10"/>
      <c r="AH64" s="10"/>
      <c r="AI64" s="10"/>
      <c r="AJ64" s="10"/>
      <c r="AK64" s="10"/>
      <c r="AL64" s="10"/>
      <c r="AM64" s="10"/>
      <c r="AN64" s="10"/>
      <c r="AO64" s="10"/>
      <c r="AP64" s="10"/>
      <c r="AQ64" s="10"/>
      <c r="AR64" s="10"/>
      <c r="AS64" s="10"/>
      <c r="AT64" s="10"/>
      <c r="AU64" s="10"/>
      <c r="AV64" s="10"/>
      <c r="AW64" s="10"/>
      <c r="AX64" s="10"/>
      <c r="AY64" s="10"/>
      <c r="AZ64" s="10"/>
      <c r="BA64" s="10"/>
      <c r="BB64" s="10"/>
      <c r="BC64" s="10"/>
      <c r="BD64" s="10"/>
      <c r="BE64" s="10"/>
      <c r="BF64" s="10"/>
      <c r="BG64" s="10"/>
      <c r="BH64" s="10"/>
      <c r="BI64" s="10"/>
      <c r="BJ64" s="10"/>
      <c r="BK64" s="10"/>
      <c r="BL64" s="10"/>
      <c r="BM64" s="10"/>
      <c r="BN64" s="10"/>
      <c r="BO64" s="10"/>
    </row>
    <row r="65" spans="1:67" x14ac:dyDescent="0.35">
      <c r="A65" s="10"/>
      <c r="B65" s="10"/>
      <c r="C65" s="10"/>
      <c r="D65" s="10"/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  <c r="AA65" s="10"/>
      <c r="AB65" s="10"/>
      <c r="AC65" s="10"/>
      <c r="AD65" s="10"/>
      <c r="AE65" s="10"/>
      <c r="AF65" s="10"/>
      <c r="AG65" s="10"/>
      <c r="AH65" s="10"/>
      <c r="AI65" s="10"/>
      <c r="AJ65" s="10"/>
      <c r="AK65" s="10"/>
      <c r="AL65" s="10"/>
      <c r="AM65" s="10"/>
      <c r="AN65" s="10"/>
      <c r="AO65" s="10"/>
      <c r="AP65" s="10"/>
      <c r="AQ65" s="10"/>
      <c r="AR65" s="10"/>
      <c r="AS65" s="10"/>
      <c r="AT65" s="10"/>
      <c r="AU65" s="10"/>
      <c r="AV65" s="10"/>
      <c r="AW65" s="10"/>
      <c r="AX65" s="10"/>
      <c r="AY65" s="10"/>
      <c r="AZ65" s="10"/>
      <c r="BA65" s="10"/>
      <c r="BB65" s="10"/>
      <c r="BC65" s="10"/>
      <c r="BD65" s="10"/>
      <c r="BE65" s="10"/>
      <c r="BF65" s="10"/>
      <c r="BG65" s="10"/>
      <c r="BH65" s="10"/>
      <c r="BI65" s="10"/>
      <c r="BJ65" s="10"/>
      <c r="BK65" s="10"/>
      <c r="BL65" s="10"/>
      <c r="BM65" s="10"/>
      <c r="BN65" s="10"/>
      <c r="BO65" s="10"/>
    </row>
    <row r="66" spans="1:67" x14ac:dyDescent="0.35">
      <c r="A66" s="10"/>
      <c r="B66" s="10"/>
      <c r="C66" s="10"/>
      <c r="D66" s="10"/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  <c r="AA66" s="10"/>
      <c r="AB66" s="10"/>
      <c r="AC66" s="10"/>
      <c r="AD66" s="10"/>
      <c r="AE66" s="10"/>
      <c r="AF66" s="10"/>
      <c r="AG66" s="10"/>
      <c r="AH66" s="10"/>
      <c r="AI66" s="10"/>
      <c r="AJ66" s="10"/>
      <c r="AK66" s="10"/>
      <c r="AL66" s="10"/>
      <c r="AM66" s="10"/>
      <c r="AN66" s="10"/>
      <c r="AO66" s="10"/>
      <c r="AP66" s="10"/>
      <c r="AQ66" s="10"/>
      <c r="AR66" s="10"/>
      <c r="AS66" s="10"/>
      <c r="AT66" s="10"/>
      <c r="AU66" s="10"/>
      <c r="AV66" s="10"/>
      <c r="AW66" s="10"/>
      <c r="AX66" s="10"/>
      <c r="AY66" s="10"/>
      <c r="AZ66" s="10"/>
      <c r="BA66" s="10"/>
      <c r="BB66" s="10"/>
      <c r="BC66" s="10"/>
      <c r="BD66" s="10"/>
      <c r="BE66" s="10"/>
      <c r="BF66" s="10"/>
      <c r="BG66" s="10"/>
      <c r="BH66" s="10"/>
      <c r="BI66" s="10"/>
      <c r="BJ66" s="10"/>
      <c r="BK66" s="10"/>
      <c r="BL66" s="10"/>
      <c r="BM66" s="10"/>
      <c r="BN66" s="10"/>
      <c r="BO66" s="10"/>
    </row>
    <row r="67" spans="1:67" x14ac:dyDescent="0.35">
      <c r="A67" s="10"/>
      <c r="B67" s="10"/>
      <c r="C67" s="10"/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  <c r="AA67" s="10"/>
      <c r="AB67" s="10"/>
      <c r="AC67" s="10"/>
      <c r="AD67" s="10"/>
      <c r="AE67" s="10"/>
      <c r="AF67" s="10"/>
      <c r="AG67" s="10"/>
      <c r="AH67" s="10"/>
      <c r="AI67" s="10"/>
      <c r="AJ67" s="10"/>
      <c r="AK67" s="10"/>
      <c r="AL67" s="10"/>
      <c r="AM67" s="10"/>
      <c r="AN67" s="10"/>
      <c r="AO67" s="10"/>
      <c r="AP67" s="10"/>
      <c r="AQ67" s="10"/>
      <c r="AR67" s="10"/>
      <c r="AS67" s="10"/>
      <c r="AT67" s="10"/>
      <c r="AU67" s="10"/>
      <c r="AV67" s="10"/>
      <c r="AW67" s="10"/>
      <c r="AX67" s="10"/>
      <c r="AY67" s="10"/>
      <c r="AZ67" s="10"/>
      <c r="BA67" s="10"/>
      <c r="BB67" s="10"/>
      <c r="BC67" s="10"/>
      <c r="BD67" s="10"/>
      <c r="BE67" s="10"/>
      <c r="BF67" s="10"/>
      <c r="BG67" s="10"/>
      <c r="BH67" s="10"/>
      <c r="BI67" s="10"/>
      <c r="BJ67" s="10"/>
      <c r="BK67" s="10"/>
      <c r="BL67" s="10"/>
      <c r="BM67" s="10"/>
      <c r="BN67" s="10"/>
      <c r="BO67" s="10"/>
    </row>
    <row r="68" spans="1:67" x14ac:dyDescent="0.35">
      <c r="A68" s="10"/>
      <c r="B68" s="10"/>
      <c r="C68" s="10"/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G68" s="10"/>
      <c r="AH68" s="10"/>
      <c r="AI68" s="10"/>
      <c r="AJ68" s="10"/>
      <c r="AK68" s="10"/>
      <c r="AL68" s="10"/>
      <c r="AM68" s="10"/>
      <c r="AN68" s="10"/>
      <c r="AO68" s="10"/>
      <c r="AP68" s="10"/>
      <c r="AQ68" s="10"/>
      <c r="AR68" s="10"/>
      <c r="AS68" s="10"/>
      <c r="AT68" s="10"/>
      <c r="AU68" s="10"/>
      <c r="AV68" s="10"/>
      <c r="AW68" s="10"/>
      <c r="AX68" s="10"/>
      <c r="AY68" s="10"/>
      <c r="AZ68" s="10"/>
      <c r="BA68" s="10"/>
      <c r="BB68" s="10"/>
      <c r="BC68" s="10"/>
      <c r="BD68" s="10"/>
      <c r="BE68" s="10"/>
      <c r="BF68" s="10"/>
      <c r="BG68" s="10"/>
      <c r="BH68" s="10"/>
      <c r="BI68" s="10"/>
      <c r="BJ68" s="10"/>
      <c r="BK68" s="10"/>
      <c r="BL68" s="10"/>
      <c r="BM68" s="10"/>
      <c r="BN68" s="10"/>
      <c r="BO68" s="10"/>
    </row>
    <row r="69" spans="1:67" x14ac:dyDescent="0.35">
      <c r="A69" s="10"/>
      <c r="B69" s="10"/>
      <c r="C69" s="10"/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  <c r="AA69" s="10"/>
      <c r="AB69" s="10"/>
      <c r="AC69" s="10"/>
      <c r="AD69" s="10"/>
      <c r="AE69" s="10"/>
      <c r="AF69" s="10"/>
      <c r="AG69" s="10"/>
      <c r="AH69" s="10"/>
      <c r="AI69" s="10"/>
      <c r="AJ69" s="10"/>
      <c r="AK69" s="10"/>
      <c r="AL69" s="10"/>
      <c r="AM69" s="10"/>
      <c r="AN69" s="10"/>
      <c r="AO69" s="10"/>
      <c r="AP69" s="10"/>
      <c r="AQ69" s="10"/>
      <c r="AR69" s="10"/>
      <c r="AS69" s="10"/>
      <c r="AT69" s="10"/>
      <c r="AU69" s="10"/>
      <c r="AV69" s="10"/>
      <c r="AW69" s="10"/>
      <c r="AX69" s="10"/>
      <c r="AY69" s="10"/>
      <c r="AZ69" s="10"/>
      <c r="BA69" s="10"/>
      <c r="BB69" s="10"/>
      <c r="BC69" s="10"/>
      <c r="BD69" s="10"/>
      <c r="BE69" s="10"/>
      <c r="BF69" s="10"/>
      <c r="BG69" s="10"/>
      <c r="BH69" s="10"/>
      <c r="BI69" s="10"/>
      <c r="BJ69" s="10"/>
      <c r="BK69" s="10"/>
      <c r="BL69" s="10"/>
      <c r="BM69" s="10"/>
      <c r="BN69" s="10"/>
      <c r="BO69" s="10"/>
    </row>
    <row r="70" spans="1:67" x14ac:dyDescent="0.35">
      <c r="A70" s="10"/>
      <c r="B70" s="10"/>
      <c r="C70" s="10"/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  <c r="AA70" s="10"/>
      <c r="AB70" s="10"/>
      <c r="AC70" s="10"/>
      <c r="AD70" s="10"/>
      <c r="AE70" s="10"/>
      <c r="AF70" s="10"/>
      <c r="AG70" s="10"/>
      <c r="AH70" s="10"/>
      <c r="AI70" s="10"/>
      <c r="AJ70" s="10"/>
      <c r="AK70" s="10"/>
      <c r="AL70" s="10"/>
      <c r="AM70" s="10"/>
      <c r="AN70" s="10"/>
      <c r="AO70" s="10"/>
      <c r="AP70" s="10"/>
      <c r="AQ70" s="10"/>
      <c r="AR70" s="10"/>
      <c r="AS70" s="10"/>
      <c r="AT70" s="10"/>
      <c r="AU70" s="10"/>
      <c r="AV70" s="10"/>
      <c r="AW70" s="10"/>
      <c r="AX70" s="10"/>
      <c r="AY70" s="10"/>
      <c r="AZ70" s="10"/>
      <c r="BA70" s="10"/>
      <c r="BB70" s="10"/>
      <c r="BC70" s="10"/>
      <c r="BD70" s="10"/>
      <c r="BE70" s="10"/>
      <c r="BF70" s="10"/>
      <c r="BG70" s="10"/>
      <c r="BH70" s="10"/>
      <c r="BI70" s="10"/>
      <c r="BJ70" s="10"/>
      <c r="BK70" s="10"/>
      <c r="BL70" s="10"/>
      <c r="BM70" s="10"/>
      <c r="BN70" s="10"/>
      <c r="BO70" s="10"/>
    </row>
    <row r="71" spans="1:67" x14ac:dyDescent="0.35">
      <c r="A71" s="10"/>
      <c r="B71" s="10"/>
      <c r="C71" s="10"/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  <c r="AA71" s="10"/>
      <c r="AB71" s="10"/>
      <c r="AC71" s="10"/>
      <c r="AD71" s="10"/>
      <c r="AE71" s="10"/>
      <c r="AF71" s="10"/>
      <c r="AG71" s="10"/>
      <c r="AH71" s="10"/>
      <c r="AI71" s="10"/>
      <c r="AJ71" s="10"/>
      <c r="AK71" s="10"/>
      <c r="AL71" s="10"/>
      <c r="AM71" s="10"/>
      <c r="AN71" s="10"/>
      <c r="AO71" s="10"/>
      <c r="AP71" s="10"/>
      <c r="AQ71" s="10"/>
      <c r="AR71" s="10"/>
      <c r="AS71" s="10"/>
      <c r="AT71" s="10"/>
      <c r="AU71" s="10"/>
      <c r="AV71" s="10"/>
      <c r="AW71" s="10"/>
      <c r="AX71" s="10"/>
      <c r="AY71" s="10"/>
      <c r="AZ71" s="10"/>
      <c r="BA71" s="10"/>
      <c r="BB71" s="10"/>
      <c r="BC71" s="10"/>
      <c r="BD71" s="10"/>
      <c r="BE71" s="10"/>
      <c r="BF71" s="10"/>
      <c r="BG71" s="10"/>
      <c r="BH71" s="10"/>
      <c r="BI71" s="10"/>
      <c r="BJ71" s="10"/>
      <c r="BK71" s="10"/>
      <c r="BL71" s="10"/>
      <c r="BM71" s="10"/>
      <c r="BN71" s="10"/>
      <c r="BO71" s="10"/>
    </row>
    <row r="72" spans="1:67" x14ac:dyDescent="0.35">
      <c r="A72" s="10"/>
      <c r="B72" s="10"/>
      <c r="C72" s="10"/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  <c r="AA72" s="10"/>
      <c r="AB72" s="10"/>
      <c r="AC72" s="10"/>
      <c r="AD72" s="10"/>
      <c r="AE72" s="10"/>
      <c r="AF72" s="10"/>
      <c r="AG72" s="10"/>
      <c r="AH72" s="10"/>
      <c r="AI72" s="10"/>
      <c r="AJ72" s="10"/>
      <c r="AK72" s="10"/>
      <c r="AL72" s="10"/>
      <c r="AM72" s="10"/>
      <c r="AN72" s="10"/>
      <c r="AO72" s="10"/>
      <c r="AP72" s="10"/>
      <c r="AQ72" s="10"/>
      <c r="AR72" s="10"/>
      <c r="AS72" s="10"/>
      <c r="AT72" s="10"/>
      <c r="AU72" s="10"/>
      <c r="AV72" s="10"/>
      <c r="AW72" s="10"/>
      <c r="AX72" s="10"/>
      <c r="AY72" s="10"/>
      <c r="AZ72" s="10"/>
      <c r="BA72" s="10"/>
      <c r="BB72" s="10"/>
      <c r="BC72" s="10"/>
      <c r="BD72" s="10"/>
      <c r="BE72" s="10"/>
      <c r="BF72" s="10"/>
      <c r="BG72" s="10"/>
      <c r="BH72" s="10"/>
      <c r="BI72" s="10"/>
      <c r="BJ72" s="10"/>
      <c r="BK72" s="10"/>
      <c r="BL72" s="10"/>
      <c r="BM72" s="10"/>
      <c r="BN72" s="10"/>
      <c r="BO72" s="10"/>
    </row>
    <row r="73" spans="1:67" x14ac:dyDescent="0.35">
      <c r="A73" s="10"/>
      <c r="B73" s="10"/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0"/>
      <c r="AN73" s="10"/>
      <c r="AO73" s="10"/>
      <c r="AP73" s="10"/>
      <c r="AQ73" s="10"/>
      <c r="AR73" s="10"/>
      <c r="AS73" s="10"/>
      <c r="AT73" s="10"/>
      <c r="AU73" s="10"/>
      <c r="AV73" s="10"/>
      <c r="AW73" s="10"/>
      <c r="AX73" s="10"/>
      <c r="AY73" s="10"/>
      <c r="AZ73" s="10"/>
      <c r="BA73" s="10"/>
      <c r="BB73" s="10"/>
      <c r="BC73" s="10"/>
      <c r="BD73" s="10"/>
      <c r="BE73" s="10"/>
      <c r="BF73" s="10"/>
      <c r="BG73" s="10"/>
      <c r="BH73" s="10"/>
      <c r="BI73" s="10"/>
      <c r="BJ73" s="10"/>
      <c r="BK73" s="10"/>
      <c r="BL73" s="10"/>
      <c r="BM73" s="10"/>
      <c r="BN73" s="10"/>
      <c r="BO73" s="10"/>
    </row>
    <row r="74" spans="1:67" x14ac:dyDescent="0.35">
      <c r="A74" s="10"/>
      <c r="B74" s="10"/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0"/>
      <c r="AO74" s="10"/>
      <c r="AP74" s="10"/>
      <c r="AQ74" s="10"/>
      <c r="AR74" s="10"/>
      <c r="AS74" s="10"/>
      <c r="AT74" s="10"/>
      <c r="AU74" s="10"/>
      <c r="AV74" s="10"/>
      <c r="AW74" s="10"/>
      <c r="AX74" s="10"/>
      <c r="AY74" s="10"/>
      <c r="AZ74" s="10"/>
      <c r="BA74" s="10"/>
      <c r="BB74" s="10"/>
      <c r="BC74" s="10"/>
      <c r="BD74" s="10"/>
      <c r="BE74" s="10"/>
      <c r="BF74" s="10"/>
      <c r="BG74" s="10"/>
      <c r="BH74" s="10"/>
      <c r="BI74" s="10"/>
      <c r="BJ74" s="10"/>
      <c r="BK74" s="10"/>
      <c r="BL74" s="10"/>
      <c r="BM74" s="10"/>
      <c r="BN74" s="10"/>
      <c r="BO74" s="10"/>
    </row>
    <row r="75" spans="1:67" x14ac:dyDescent="0.35">
      <c r="A75" s="10"/>
      <c r="B75" s="10"/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  <c r="AK75" s="10"/>
      <c r="AL75" s="10"/>
      <c r="AM75" s="10"/>
      <c r="AN75" s="10"/>
      <c r="AO75" s="10"/>
      <c r="AP75" s="10"/>
      <c r="AQ75" s="10"/>
      <c r="AR75" s="10"/>
      <c r="AS75" s="10"/>
      <c r="AT75" s="10"/>
      <c r="AU75" s="10"/>
      <c r="AV75" s="10"/>
      <c r="AW75" s="10"/>
      <c r="AX75" s="10"/>
      <c r="AY75" s="10"/>
      <c r="AZ75" s="10"/>
      <c r="BA75" s="10"/>
      <c r="BB75" s="10"/>
      <c r="BC75" s="10"/>
      <c r="BD75" s="10"/>
      <c r="BE75" s="10"/>
      <c r="BF75" s="10"/>
      <c r="BG75" s="10"/>
      <c r="BH75" s="10"/>
      <c r="BI75" s="10"/>
      <c r="BJ75" s="10"/>
      <c r="BK75" s="10"/>
      <c r="BL75" s="10"/>
      <c r="BM75" s="10"/>
      <c r="BN75" s="10"/>
      <c r="BO75" s="10"/>
    </row>
    <row r="76" spans="1:67" x14ac:dyDescent="0.35">
      <c r="A76" s="10"/>
      <c r="B76" s="10"/>
      <c r="C76" s="10"/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  <c r="AI76" s="10"/>
      <c r="AJ76" s="10"/>
      <c r="AK76" s="10"/>
      <c r="AL76" s="10"/>
      <c r="AM76" s="10"/>
      <c r="AN76" s="10"/>
      <c r="AO76" s="10"/>
      <c r="AP76" s="10"/>
      <c r="AQ76" s="10"/>
      <c r="AR76" s="10"/>
      <c r="AS76" s="10"/>
      <c r="AT76" s="10"/>
      <c r="AU76" s="10"/>
      <c r="AV76" s="10"/>
      <c r="AW76" s="10"/>
      <c r="AX76" s="10"/>
      <c r="AY76" s="10"/>
      <c r="AZ76" s="10"/>
      <c r="BA76" s="10"/>
      <c r="BB76" s="10"/>
      <c r="BC76" s="10"/>
      <c r="BD76" s="10"/>
      <c r="BE76" s="10"/>
      <c r="BF76" s="10"/>
      <c r="BG76" s="10"/>
      <c r="BH76" s="10"/>
      <c r="BI76" s="10"/>
      <c r="BJ76" s="10"/>
      <c r="BK76" s="10"/>
      <c r="BL76" s="10"/>
      <c r="BM76" s="10"/>
      <c r="BN76" s="10"/>
      <c r="BO76" s="10"/>
    </row>
    <row r="77" spans="1:67" x14ac:dyDescent="0.35">
      <c r="A77" s="10"/>
      <c r="B77" s="10"/>
      <c r="C77" s="10"/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  <c r="AL77" s="10"/>
      <c r="AM77" s="10"/>
      <c r="AN77" s="10"/>
      <c r="AO77" s="10"/>
      <c r="AP77" s="10"/>
      <c r="AQ77" s="10"/>
      <c r="AR77" s="10"/>
      <c r="AS77" s="10"/>
      <c r="AT77" s="10"/>
      <c r="AU77" s="10"/>
      <c r="AV77" s="10"/>
      <c r="AW77" s="10"/>
      <c r="AX77" s="10"/>
      <c r="AY77" s="10"/>
      <c r="AZ77" s="10"/>
      <c r="BA77" s="10"/>
      <c r="BB77" s="10"/>
      <c r="BC77" s="10"/>
      <c r="BD77" s="10"/>
      <c r="BE77" s="10"/>
      <c r="BF77" s="10"/>
      <c r="BG77" s="10"/>
      <c r="BH77" s="10"/>
      <c r="BI77" s="10"/>
      <c r="BJ77" s="10"/>
      <c r="BK77" s="10"/>
      <c r="BL77" s="10"/>
      <c r="BM77" s="10"/>
      <c r="BN77" s="10"/>
      <c r="BO77" s="10"/>
    </row>
    <row r="78" spans="1:67" x14ac:dyDescent="0.35">
      <c r="A78" s="10"/>
      <c r="B78" s="10"/>
      <c r="C78" s="10"/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0"/>
      <c r="AH78" s="10"/>
      <c r="AI78" s="10"/>
      <c r="AJ78" s="10"/>
      <c r="AK78" s="10"/>
      <c r="AL78" s="10"/>
      <c r="AM78" s="10"/>
      <c r="AN78" s="10"/>
      <c r="AO78" s="10"/>
      <c r="AP78" s="10"/>
      <c r="AQ78" s="10"/>
      <c r="AR78" s="10"/>
      <c r="AS78" s="10"/>
      <c r="AT78" s="10"/>
      <c r="AU78" s="10"/>
      <c r="AV78" s="10"/>
      <c r="AW78" s="10"/>
      <c r="AX78" s="10"/>
      <c r="AY78" s="10"/>
      <c r="AZ78" s="10"/>
      <c r="BA78" s="10"/>
      <c r="BB78" s="10"/>
      <c r="BC78" s="10"/>
      <c r="BD78" s="10"/>
      <c r="BE78" s="10"/>
      <c r="BF78" s="10"/>
      <c r="BG78" s="10"/>
      <c r="BH78" s="10"/>
      <c r="BI78" s="10"/>
      <c r="BJ78" s="10"/>
      <c r="BK78" s="10"/>
      <c r="BL78" s="10"/>
      <c r="BM78" s="10"/>
      <c r="BN78" s="10"/>
      <c r="BO78" s="10"/>
    </row>
    <row r="79" spans="1:67" x14ac:dyDescent="0.35">
      <c r="A79" s="10"/>
      <c r="B79" s="10"/>
      <c r="C79" s="10"/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  <c r="AA79" s="10"/>
      <c r="AB79" s="10"/>
      <c r="AC79" s="10"/>
      <c r="AD79" s="10"/>
      <c r="AE79" s="10"/>
      <c r="AF79" s="10"/>
      <c r="AG79" s="10"/>
      <c r="AH79" s="10"/>
      <c r="AI79" s="10"/>
      <c r="AJ79" s="10"/>
      <c r="AK79" s="10"/>
      <c r="AL79" s="10"/>
      <c r="AM79" s="10"/>
      <c r="AN79" s="10"/>
      <c r="AO79" s="10"/>
      <c r="AP79" s="10"/>
      <c r="AQ79" s="10"/>
      <c r="AR79" s="10"/>
      <c r="AS79" s="10"/>
      <c r="AT79" s="10"/>
      <c r="AU79" s="10"/>
      <c r="AV79" s="10"/>
      <c r="AW79" s="10"/>
      <c r="AX79" s="10"/>
      <c r="AY79" s="10"/>
      <c r="AZ79" s="10"/>
      <c r="BA79" s="10"/>
      <c r="BB79" s="10"/>
      <c r="BC79" s="10"/>
      <c r="BD79" s="10"/>
      <c r="BE79" s="10"/>
      <c r="BF79" s="10"/>
      <c r="BG79" s="10"/>
      <c r="BH79" s="10"/>
      <c r="BI79" s="10"/>
      <c r="BJ79" s="10"/>
      <c r="BK79" s="10"/>
      <c r="BL79" s="10"/>
      <c r="BM79" s="10"/>
      <c r="BN79" s="10"/>
      <c r="BO79" s="10"/>
    </row>
    <row r="80" spans="1:67" x14ac:dyDescent="0.35">
      <c r="A80" s="10"/>
      <c r="B80" s="10"/>
      <c r="C80" s="10"/>
      <c r="D80" s="10"/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  <c r="AA80" s="10"/>
      <c r="AB80" s="10"/>
      <c r="AC80" s="10"/>
      <c r="AD80" s="10"/>
      <c r="AE80" s="10"/>
      <c r="AF80" s="10"/>
      <c r="AG80" s="10"/>
      <c r="AH80" s="10"/>
      <c r="AI80" s="10"/>
      <c r="AJ80" s="10"/>
      <c r="AK80" s="10"/>
      <c r="AL80" s="10"/>
      <c r="AM80" s="10"/>
      <c r="AN80" s="10"/>
      <c r="AO80" s="10"/>
      <c r="AP80" s="10"/>
      <c r="AQ80" s="10"/>
      <c r="AR80" s="10"/>
      <c r="AS80" s="10"/>
      <c r="AT80" s="10"/>
      <c r="AU80" s="10"/>
      <c r="AV80" s="10"/>
      <c r="AW80" s="10"/>
      <c r="AX80" s="10"/>
      <c r="AY80" s="10"/>
      <c r="AZ80" s="10"/>
      <c r="BA80" s="10"/>
      <c r="BB80" s="10"/>
      <c r="BC80" s="10"/>
      <c r="BD80" s="10"/>
      <c r="BE80" s="10"/>
      <c r="BF80" s="10"/>
      <c r="BG80" s="10"/>
      <c r="BH80" s="10"/>
      <c r="BI80" s="10"/>
      <c r="BJ80" s="10"/>
      <c r="BK80" s="10"/>
      <c r="BL80" s="10"/>
      <c r="BM80" s="10"/>
      <c r="BN80" s="10"/>
      <c r="BO80" s="10"/>
    </row>
    <row r="81" spans="1:67" x14ac:dyDescent="0.35">
      <c r="A81" s="10"/>
      <c r="B81" s="10"/>
      <c r="C81" s="10"/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  <c r="AA81" s="10"/>
      <c r="AB81" s="10"/>
      <c r="AC81" s="10"/>
      <c r="AD81" s="10"/>
      <c r="AE81" s="10"/>
      <c r="AF81" s="10"/>
      <c r="AG81" s="10"/>
      <c r="AH81" s="10"/>
      <c r="AI81" s="10"/>
      <c r="AJ81" s="10"/>
      <c r="AK81" s="10"/>
      <c r="AL81" s="10"/>
      <c r="AM81" s="10"/>
      <c r="AN81" s="10"/>
      <c r="AO81" s="10"/>
      <c r="AP81" s="10"/>
      <c r="AQ81" s="10"/>
      <c r="AR81" s="10"/>
      <c r="AS81" s="10"/>
      <c r="AT81" s="10"/>
      <c r="AU81" s="10"/>
      <c r="AV81" s="10"/>
      <c r="AW81" s="10"/>
      <c r="AX81" s="10"/>
      <c r="AY81" s="10"/>
      <c r="AZ81" s="10"/>
      <c r="BA81" s="10"/>
      <c r="BB81" s="10"/>
      <c r="BC81" s="10"/>
      <c r="BD81" s="10"/>
      <c r="BE81" s="10"/>
      <c r="BF81" s="10"/>
      <c r="BG81" s="10"/>
      <c r="BH81" s="10"/>
      <c r="BI81" s="10"/>
      <c r="BJ81" s="10"/>
      <c r="BK81" s="10"/>
      <c r="BL81" s="10"/>
      <c r="BM81" s="10"/>
      <c r="BN81" s="10"/>
      <c r="BO81" s="10"/>
    </row>
    <row r="82" spans="1:67" x14ac:dyDescent="0.35">
      <c r="A82" s="10"/>
      <c r="B82" s="10"/>
      <c r="C82" s="10"/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  <c r="AA82" s="10"/>
      <c r="AB82" s="10"/>
      <c r="AC82" s="10"/>
      <c r="AD82" s="10"/>
      <c r="AE82" s="10"/>
      <c r="AF82" s="10"/>
      <c r="AG82" s="10"/>
      <c r="AH82" s="10"/>
      <c r="AI82" s="10"/>
      <c r="AJ82" s="10"/>
      <c r="AK82" s="10"/>
      <c r="AL82" s="10"/>
      <c r="AM82" s="10"/>
      <c r="AN82" s="10"/>
      <c r="AO82" s="10"/>
      <c r="AP82" s="10"/>
      <c r="AQ82" s="10"/>
      <c r="AR82" s="10"/>
      <c r="AS82" s="10"/>
      <c r="AT82" s="10"/>
      <c r="AU82" s="10"/>
      <c r="AV82" s="10"/>
      <c r="AW82" s="10"/>
      <c r="AX82" s="10"/>
      <c r="AY82" s="10"/>
      <c r="AZ82" s="10"/>
      <c r="BA82" s="10"/>
      <c r="BB82" s="10"/>
      <c r="BC82" s="10"/>
      <c r="BD82" s="10"/>
      <c r="BE82" s="10"/>
      <c r="BF82" s="10"/>
      <c r="BG82" s="10"/>
      <c r="BH82" s="10"/>
      <c r="BI82" s="10"/>
      <c r="BJ82" s="10"/>
      <c r="BK82" s="10"/>
      <c r="BL82" s="10"/>
      <c r="BM82" s="10"/>
      <c r="BN82" s="10"/>
      <c r="BO82" s="10"/>
    </row>
    <row r="83" spans="1:67" x14ac:dyDescent="0.35">
      <c r="A83" s="10"/>
      <c r="B83" s="10"/>
      <c r="C83" s="10"/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  <c r="AA83" s="10"/>
      <c r="AB83" s="10"/>
      <c r="AC83" s="10"/>
      <c r="AD83" s="10"/>
      <c r="AE83" s="10"/>
      <c r="AF83" s="10"/>
      <c r="AG83" s="10"/>
      <c r="AH83" s="10"/>
      <c r="AI83" s="10"/>
      <c r="AJ83" s="10"/>
      <c r="AK83" s="10"/>
      <c r="AL83" s="10"/>
      <c r="AM83" s="10"/>
      <c r="AN83" s="10"/>
      <c r="AO83" s="10"/>
      <c r="AP83" s="10"/>
      <c r="AQ83" s="10"/>
      <c r="AR83" s="10"/>
      <c r="AS83" s="10"/>
      <c r="AT83" s="10"/>
      <c r="AU83" s="10"/>
      <c r="AV83" s="10"/>
      <c r="AW83" s="10"/>
      <c r="AX83" s="10"/>
      <c r="AY83" s="10"/>
      <c r="AZ83" s="10"/>
      <c r="BA83" s="10"/>
      <c r="BB83" s="10"/>
      <c r="BC83" s="10"/>
      <c r="BD83" s="10"/>
      <c r="BE83" s="10"/>
      <c r="BF83" s="10"/>
      <c r="BG83" s="10"/>
      <c r="BH83" s="10"/>
      <c r="BI83" s="10"/>
      <c r="BJ83" s="10"/>
      <c r="BK83" s="10"/>
      <c r="BL83" s="10"/>
      <c r="BM83" s="10"/>
      <c r="BN83" s="10"/>
      <c r="BO83" s="10"/>
    </row>
    <row r="84" spans="1:67" x14ac:dyDescent="0.35">
      <c r="A84" s="10"/>
      <c r="B84" s="10"/>
      <c r="C84" s="10"/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  <c r="AA84" s="10"/>
      <c r="AB84" s="10"/>
      <c r="AC84" s="10"/>
      <c r="AD84" s="10"/>
      <c r="AE84" s="10"/>
      <c r="AF84" s="10"/>
      <c r="AG84" s="10"/>
      <c r="AH84" s="10"/>
      <c r="AI84" s="10"/>
      <c r="AJ84" s="10"/>
      <c r="AK84" s="10"/>
      <c r="AL84" s="10"/>
      <c r="AM84" s="10"/>
      <c r="AN84" s="10"/>
      <c r="AO84" s="10"/>
      <c r="AP84" s="10"/>
      <c r="AQ84" s="10"/>
      <c r="AR84" s="10"/>
      <c r="AS84" s="10"/>
      <c r="AT84" s="10"/>
      <c r="AU84" s="10"/>
      <c r="AV84" s="10"/>
      <c r="AW84" s="10"/>
      <c r="AX84" s="10"/>
      <c r="AY84" s="10"/>
      <c r="AZ84" s="10"/>
      <c r="BA84" s="10"/>
      <c r="BB84" s="10"/>
      <c r="BC84" s="10"/>
      <c r="BD84" s="10"/>
      <c r="BE84" s="10"/>
      <c r="BF84" s="10"/>
      <c r="BG84" s="10"/>
      <c r="BH84" s="10"/>
      <c r="BI84" s="10"/>
      <c r="BJ84" s="10"/>
      <c r="BK84" s="10"/>
      <c r="BL84" s="10"/>
      <c r="BM84" s="10"/>
      <c r="BN84" s="10"/>
      <c r="BO84" s="10"/>
    </row>
    <row r="85" spans="1:67" x14ac:dyDescent="0.35">
      <c r="A85" s="10"/>
      <c r="B85" s="10"/>
      <c r="C85" s="10"/>
      <c r="D85" s="10"/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  <c r="AA85" s="10"/>
      <c r="AB85" s="10"/>
      <c r="AC85" s="10"/>
      <c r="AD85" s="10"/>
      <c r="AE85" s="10"/>
      <c r="AF85" s="10"/>
      <c r="AG85" s="10"/>
      <c r="AH85" s="10"/>
      <c r="AI85" s="10"/>
      <c r="AJ85" s="10"/>
      <c r="AK85" s="10"/>
      <c r="AL85" s="10"/>
      <c r="AM85" s="10"/>
      <c r="AN85" s="10"/>
      <c r="AO85" s="10"/>
      <c r="AP85" s="10"/>
      <c r="AQ85" s="10"/>
      <c r="AR85" s="10"/>
      <c r="AS85" s="10"/>
      <c r="AT85" s="10"/>
      <c r="AU85" s="10"/>
      <c r="AV85" s="10"/>
      <c r="AW85" s="10"/>
      <c r="AX85" s="10"/>
      <c r="AY85" s="10"/>
      <c r="AZ85" s="10"/>
      <c r="BA85" s="10"/>
      <c r="BB85" s="10"/>
      <c r="BC85" s="10"/>
      <c r="BD85" s="10"/>
      <c r="BE85" s="10"/>
      <c r="BF85" s="10"/>
      <c r="BG85" s="10"/>
      <c r="BH85" s="10"/>
      <c r="BI85" s="10"/>
      <c r="BJ85" s="10"/>
      <c r="BK85" s="10"/>
      <c r="BL85" s="10"/>
      <c r="BM85" s="10"/>
      <c r="BN85" s="10"/>
      <c r="BO85" s="10"/>
    </row>
    <row r="86" spans="1:67" x14ac:dyDescent="0.35">
      <c r="A86" s="10"/>
      <c r="B86" s="10"/>
      <c r="C86" s="10"/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  <c r="AA86" s="10"/>
      <c r="AB86" s="10"/>
      <c r="AC86" s="10"/>
      <c r="AD86" s="10"/>
      <c r="AE86" s="10"/>
      <c r="AF86" s="10"/>
      <c r="AG86" s="10"/>
      <c r="AH86" s="10"/>
      <c r="AI86" s="10"/>
      <c r="AJ86" s="10"/>
      <c r="AK86" s="10"/>
      <c r="AL86" s="10"/>
      <c r="AM86" s="10"/>
      <c r="AN86" s="10"/>
      <c r="AO86" s="10"/>
      <c r="AP86" s="10"/>
      <c r="AQ86" s="10"/>
      <c r="AR86" s="10"/>
      <c r="AS86" s="10"/>
      <c r="AT86" s="10"/>
      <c r="AU86" s="10"/>
      <c r="AV86" s="10"/>
      <c r="AW86" s="10"/>
      <c r="AX86" s="10"/>
      <c r="AY86" s="10"/>
      <c r="AZ86" s="10"/>
      <c r="BA86" s="10"/>
      <c r="BB86" s="10"/>
      <c r="BC86" s="10"/>
      <c r="BD86" s="10"/>
      <c r="BE86" s="10"/>
      <c r="BF86" s="10"/>
      <c r="BG86" s="10"/>
      <c r="BH86" s="10"/>
      <c r="BI86" s="10"/>
      <c r="BJ86" s="10"/>
      <c r="BK86" s="10"/>
      <c r="BL86" s="10"/>
      <c r="BM86" s="10"/>
      <c r="BN86" s="10"/>
      <c r="BO86" s="10"/>
    </row>
    <row r="87" spans="1:67" x14ac:dyDescent="0.35">
      <c r="A87" s="10"/>
      <c r="B87" s="10"/>
      <c r="C87" s="10"/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  <c r="AA87" s="10"/>
      <c r="AB87" s="10"/>
      <c r="AC87" s="10"/>
      <c r="AD87" s="10"/>
      <c r="AE87" s="10"/>
      <c r="AF87" s="10"/>
      <c r="AG87" s="10"/>
      <c r="AH87" s="10"/>
      <c r="AI87" s="10"/>
      <c r="AJ87" s="10"/>
      <c r="AK87" s="10"/>
      <c r="AL87" s="10"/>
      <c r="AM87" s="10"/>
      <c r="AN87" s="10"/>
      <c r="AO87" s="10"/>
      <c r="AP87" s="10"/>
      <c r="AQ87" s="10"/>
      <c r="AR87" s="10"/>
      <c r="AS87" s="10"/>
      <c r="AT87" s="10"/>
      <c r="AU87" s="10"/>
      <c r="AV87" s="10"/>
      <c r="AW87" s="10"/>
      <c r="AX87" s="10"/>
      <c r="AY87" s="10"/>
      <c r="AZ87" s="10"/>
      <c r="BA87" s="10"/>
      <c r="BB87" s="10"/>
      <c r="BC87" s="10"/>
      <c r="BD87" s="10"/>
      <c r="BE87" s="10"/>
      <c r="BF87" s="10"/>
      <c r="BG87" s="10"/>
      <c r="BH87" s="10"/>
      <c r="BI87" s="10"/>
      <c r="BJ87" s="10"/>
      <c r="BK87" s="10"/>
      <c r="BL87" s="10"/>
      <c r="BM87" s="10"/>
      <c r="BN87" s="10"/>
      <c r="BO87" s="10"/>
    </row>
    <row r="88" spans="1:67" x14ac:dyDescent="0.35">
      <c r="A88" s="10"/>
      <c r="B88" s="10"/>
      <c r="C88" s="10"/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  <c r="AA88" s="10"/>
      <c r="AB88" s="10"/>
      <c r="AC88" s="10"/>
      <c r="AD88" s="10"/>
      <c r="AE88" s="10"/>
      <c r="AF88" s="10"/>
      <c r="AG88" s="10"/>
      <c r="AH88" s="10"/>
      <c r="AI88" s="10"/>
      <c r="AJ88" s="10"/>
      <c r="AK88" s="10"/>
      <c r="AL88" s="10"/>
      <c r="AM88" s="10"/>
      <c r="AN88" s="10"/>
      <c r="AO88" s="10"/>
      <c r="AP88" s="10"/>
      <c r="AQ88" s="10"/>
      <c r="AR88" s="10"/>
      <c r="AS88" s="10"/>
      <c r="AT88" s="10"/>
      <c r="AU88" s="10"/>
      <c r="AV88" s="10"/>
      <c r="AW88" s="10"/>
      <c r="AX88" s="10"/>
      <c r="AY88" s="10"/>
      <c r="AZ88" s="10"/>
      <c r="BA88" s="10"/>
      <c r="BB88" s="10"/>
      <c r="BC88" s="10"/>
      <c r="BD88" s="10"/>
      <c r="BE88" s="10"/>
      <c r="BF88" s="10"/>
      <c r="BG88" s="10"/>
      <c r="BH88" s="10"/>
      <c r="BI88" s="10"/>
      <c r="BJ88" s="10"/>
      <c r="BK88" s="10"/>
      <c r="BL88" s="10"/>
      <c r="BM88" s="10"/>
      <c r="BN88" s="10"/>
      <c r="BO88" s="10"/>
    </row>
    <row r="89" spans="1:67" x14ac:dyDescent="0.35">
      <c r="A89" s="10"/>
      <c r="B89" s="10"/>
      <c r="C89" s="10"/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  <c r="AA89" s="10"/>
      <c r="AB89" s="10"/>
      <c r="AC89" s="10"/>
      <c r="AD89" s="10"/>
      <c r="AE89" s="10"/>
      <c r="AF89" s="10"/>
      <c r="AG89" s="10"/>
      <c r="AH89" s="10"/>
      <c r="AI89" s="10"/>
      <c r="AJ89" s="10"/>
      <c r="AK89" s="10"/>
      <c r="AL89" s="10"/>
      <c r="AM89" s="10"/>
      <c r="AN89" s="10"/>
      <c r="AO89" s="10"/>
      <c r="AP89" s="10"/>
      <c r="AQ89" s="10"/>
      <c r="AR89" s="10"/>
      <c r="AS89" s="10"/>
      <c r="AT89" s="10"/>
      <c r="AU89" s="10"/>
      <c r="AV89" s="10"/>
      <c r="AW89" s="10"/>
      <c r="AX89" s="10"/>
      <c r="AY89" s="10"/>
      <c r="AZ89" s="10"/>
      <c r="BA89" s="10"/>
      <c r="BB89" s="10"/>
      <c r="BC89" s="10"/>
      <c r="BD89" s="10"/>
      <c r="BE89" s="10"/>
      <c r="BF89" s="10"/>
      <c r="BG89" s="10"/>
      <c r="BH89" s="10"/>
      <c r="BI89" s="10"/>
      <c r="BJ89" s="10"/>
      <c r="BK89" s="10"/>
      <c r="BL89" s="10"/>
      <c r="BM89" s="10"/>
      <c r="BN89" s="10"/>
      <c r="BO89" s="10"/>
    </row>
    <row r="90" spans="1:67" x14ac:dyDescent="0.35">
      <c r="A90" s="10"/>
      <c r="B90" s="10"/>
      <c r="C90" s="10"/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  <c r="AA90" s="10"/>
      <c r="AB90" s="10"/>
      <c r="AC90" s="10"/>
      <c r="AD90" s="10"/>
      <c r="AE90" s="10"/>
      <c r="AF90" s="10"/>
      <c r="AG90" s="10"/>
      <c r="AH90" s="10"/>
      <c r="AI90" s="10"/>
      <c r="AJ90" s="10"/>
      <c r="AK90" s="10"/>
      <c r="AL90" s="10"/>
      <c r="AM90" s="10"/>
      <c r="AN90" s="10"/>
      <c r="AO90" s="10"/>
      <c r="AP90" s="10"/>
      <c r="AQ90" s="10"/>
      <c r="AR90" s="10"/>
      <c r="AS90" s="10"/>
      <c r="AT90" s="10"/>
      <c r="AU90" s="10"/>
      <c r="AV90" s="10"/>
      <c r="AW90" s="10"/>
      <c r="AX90" s="10"/>
      <c r="AY90" s="10"/>
      <c r="AZ90" s="10"/>
      <c r="BA90" s="10"/>
      <c r="BB90" s="10"/>
      <c r="BC90" s="10"/>
      <c r="BD90" s="10"/>
      <c r="BE90" s="10"/>
      <c r="BF90" s="10"/>
      <c r="BG90" s="10"/>
      <c r="BH90" s="10"/>
      <c r="BI90" s="10"/>
      <c r="BJ90" s="10"/>
      <c r="BK90" s="10"/>
      <c r="BL90" s="10"/>
      <c r="BM90" s="10"/>
      <c r="BN90" s="10"/>
      <c r="BO90" s="10"/>
    </row>
    <row r="91" spans="1:67" x14ac:dyDescent="0.35">
      <c r="A91" s="10"/>
      <c r="B91" s="10"/>
      <c r="C91" s="10"/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  <c r="AA91" s="10"/>
      <c r="AB91" s="10"/>
      <c r="AC91" s="10"/>
      <c r="AD91" s="10"/>
      <c r="AE91" s="10"/>
      <c r="AF91" s="10"/>
      <c r="AG91" s="10"/>
      <c r="AH91" s="10"/>
      <c r="AI91" s="10"/>
      <c r="AJ91" s="10"/>
      <c r="AK91" s="10"/>
      <c r="AL91" s="10"/>
      <c r="AM91" s="10"/>
      <c r="AN91" s="10"/>
      <c r="AO91" s="10"/>
      <c r="AP91" s="10"/>
      <c r="AQ91" s="10"/>
      <c r="AR91" s="10"/>
      <c r="AS91" s="10"/>
      <c r="AT91" s="10"/>
      <c r="AU91" s="10"/>
      <c r="AV91" s="10"/>
      <c r="AW91" s="10"/>
      <c r="AX91" s="10"/>
      <c r="AY91" s="10"/>
      <c r="AZ91" s="10"/>
      <c r="BA91" s="10"/>
      <c r="BB91" s="10"/>
      <c r="BC91" s="10"/>
      <c r="BD91" s="10"/>
      <c r="BE91" s="10"/>
      <c r="BF91" s="10"/>
      <c r="BG91" s="10"/>
      <c r="BH91" s="10"/>
      <c r="BI91" s="10"/>
      <c r="BJ91" s="10"/>
      <c r="BK91" s="10"/>
      <c r="BL91" s="10"/>
      <c r="BM91" s="10"/>
      <c r="BN91" s="10"/>
      <c r="BO91" s="10"/>
    </row>
    <row r="92" spans="1:67" x14ac:dyDescent="0.35">
      <c r="A92" s="10"/>
      <c r="B92" s="10"/>
      <c r="C92" s="10"/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  <c r="AA92" s="10"/>
      <c r="AB92" s="10"/>
      <c r="AC92" s="10"/>
      <c r="AD92" s="10"/>
      <c r="AE92" s="10"/>
      <c r="AF92" s="10"/>
      <c r="AG92" s="10"/>
      <c r="AH92" s="10"/>
      <c r="AI92" s="10"/>
      <c r="AJ92" s="10"/>
      <c r="AK92" s="10"/>
      <c r="AL92" s="10"/>
      <c r="AM92" s="10"/>
      <c r="AN92" s="10"/>
      <c r="AO92" s="10"/>
      <c r="AP92" s="10"/>
      <c r="AQ92" s="10"/>
      <c r="AR92" s="10"/>
      <c r="AS92" s="10"/>
      <c r="AT92" s="10"/>
      <c r="AU92" s="10"/>
      <c r="AV92" s="10"/>
      <c r="AW92" s="10"/>
      <c r="AX92" s="10"/>
      <c r="AY92" s="10"/>
      <c r="AZ92" s="10"/>
      <c r="BA92" s="10"/>
      <c r="BB92" s="10"/>
      <c r="BC92" s="10"/>
      <c r="BD92" s="10"/>
      <c r="BE92" s="10"/>
      <c r="BF92" s="10"/>
      <c r="BG92" s="10"/>
      <c r="BH92" s="10"/>
      <c r="BI92" s="10"/>
      <c r="BJ92" s="10"/>
      <c r="BK92" s="10"/>
      <c r="BL92" s="10"/>
      <c r="BM92" s="10"/>
      <c r="BN92" s="10"/>
      <c r="BO92" s="10"/>
    </row>
    <row r="93" spans="1:67" x14ac:dyDescent="0.35">
      <c r="A93" s="10"/>
      <c r="B93" s="10"/>
      <c r="C93" s="10"/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  <c r="AA93" s="10"/>
      <c r="AB93" s="10"/>
      <c r="AC93" s="10"/>
      <c r="AD93" s="10"/>
      <c r="AE93" s="10"/>
      <c r="AF93" s="10"/>
      <c r="AG93" s="10"/>
      <c r="AH93" s="10"/>
      <c r="AI93" s="10"/>
      <c r="AJ93" s="10"/>
      <c r="AK93" s="10"/>
      <c r="AL93" s="10"/>
      <c r="AM93" s="10"/>
      <c r="AN93" s="10"/>
      <c r="AO93" s="10"/>
      <c r="AP93" s="10"/>
      <c r="AQ93" s="10"/>
      <c r="AR93" s="10"/>
      <c r="AS93" s="10"/>
      <c r="AT93" s="10"/>
      <c r="AU93" s="10"/>
      <c r="AV93" s="10"/>
      <c r="AW93" s="10"/>
      <c r="AX93" s="10"/>
      <c r="AY93" s="10"/>
      <c r="AZ93" s="10"/>
      <c r="BA93" s="10"/>
      <c r="BB93" s="10"/>
      <c r="BC93" s="10"/>
      <c r="BD93" s="10"/>
      <c r="BE93" s="10"/>
      <c r="BF93" s="10"/>
      <c r="BG93" s="10"/>
      <c r="BH93" s="10"/>
      <c r="BI93" s="10"/>
      <c r="BJ93" s="10"/>
      <c r="BK93" s="10"/>
      <c r="BL93" s="10"/>
      <c r="BM93" s="10"/>
      <c r="BN93" s="10"/>
      <c r="BO93" s="10"/>
    </row>
    <row r="94" spans="1:67" x14ac:dyDescent="0.35">
      <c r="A94" s="10"/>
      <c r="B94" s="10"/>
      <c r="C94" s="10"/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  <c r="AA94" s="10"/>
      <c r="AB94" s="10"/>
      <c r="AC94" s="10"/>
      <c r="AD94" s="10"/>
      <c r="AE94" s="10"/>
      <c r="AF94" s="10"/>
      <c r="AG94" s="10"/>
      <c r="AH94" s="10"/>
      <c r="AI94" s="10"/>
      <c r="AJ94" s="10"/>
      <c r="AK94" s="10"/>
      <c r="AL94" s="10"/>
      <c r="AM94" s="10"/>
      <c r="AN94" s="10"/>
      <c r="AO94" s="10"/>
      <c r="AP94" s="10"/>
      <c r="AQ94" s="10"/>
      <c r="AR94" s="10"/>
      <c r="AS94" s="10"/>
      <c r="AT94" s="10"/>
      <c r="AU94" s="10"/>
      <c r="AV94" s="10"/>
      <c r="AW94" s="10"/>
      <c r="AX94" s="10"/>
      <c r="AY94" s="10"/>
      <c r="AZ94" s="10"/>
      <c r="BA94" s="10"/>
      <c r="BB94" s="10"/>
      <c r="BC94" s="10"/>
      <c r="BD94" s="10"/>
      <c r="BE94" s="10"/>
      <c r="BF94" s="10"/>
      <c r="BG94" s="10"/>
      <c r="BH94" s="10"/>
      <c r="BI94" s="10"/>
      <c r="BJ94" s="10"/>
      <c r="BK94" s="10"/>
      <c r="BL94" s="10"/>
      <c r="BM94" s="10"/>
      <c r="BN94" s="10"/>
      <c r="BO94" s="10"/>
    </row>
    <row r="95" spans="1:67" x14ac:dyDescent="0.35">
      <c r="A95" s="10"/>
      <c r="B95" s="10"/>
      <c r="C95" s="10"/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  <c r="AA95" s="10"/>
      <c r="AB95" s="10"/>
      <c r="AC95" s="10"/>
      <c r="AD95" s="10"/>
      <c r="AE95" s="10"/>
      <c r="AF95" s="10"/>
      <c r="AG95" s="10"/>
      <c r="AH95" s="10"/>
      <c r="AI95" s="10"/>
      <c r="AJ95" s="10"/>
      <c r="AK95" s="10"/>
      <c r="AL95" s="10"/>
      <c r="AM95" s="10"/>
      <c r="AN95" s="10"/>
      <c r="AO95" s="10"/>
      <c r="AP95" s="10"/>
      <c r="AQ95" s="10"/>
      <c r="AR95" s="10"/>
      <c r="AS95" s="10"/>
      <c r="AT95" s="10"/>
      <c r="AU95" s="10"/>
      <c r="AV95" s="10"/>
      <c r="AW95" s="10"/>
      <c r="AX95" s="10"/>
      <c r="AY95" s="10"/>
      <c r="AZ95" s="10"/>
      <c r="BA95" s="10"/>
      <c r="BB95" s="10"/>
      <c r="BC95" s="10"/>
      <c r="BD95" s="10"/>
      <c r="BE95" s="10"/>
      <c r="BF95" s="10"/>
      <c r="BG95" s="10"/>
      <c r="BH95" s="10"/>
      <c r="BI95" s="10"/>
      <c r="BJ95" s="10"/>
      <c r="BK95" s="10"/>
      <c r="BL95" s="10"/>
      <c r="BM95" s="10"/>
      <c r="BN95" s="10"/>
      <c r="BO95" s="10"/>
    </row>
    <row r="96" spans="1:67" x14ac:dyDescent="0.35">
      <c r="A96" s="10"/>
      <c r="B96" s="10"/>
      <c r="C96" s="10"/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  <c r="AA96" s="10"/>
      <c r="AB96" s="10"/>
      <c r="AC96" s="10"/>
      <c r="AD96" s="10"/>
      <c r="AE96" s="10"/>
      <c r="AF96" s="10"/>
      <c r="AG96" s="10"/>
      <c r="AH96" s="10"/>
      <c r="AI96" s="10"/>
      <c r="AJ96" s="10"/>
      <c r="AK96" s="10"/>
      <c r="AL96" s="10"/>
      <c r="AM96" s="10"/>
      <c r="AN96" s="10"/>
      <c r="AO96" s="10"/>
      <c r="AP96" s="10"/>
      <c r="AQ96" s="10"/>
      <c r="AR96" s="10"/>
      <c r="AS96" s="10"/>
      <c r="AT96" s="10"/>
      <c r="AU96" s="10"/>
      <c r="AV96" s="10"/>
      <c r="AW96" s="10"/>
      <c r="AX96" s="10"/>
      <c r="AY96" s="10"/>
      <c r="AZ96" s="10"/>
      <c r="BA96" s="10"/>
      <c r="BB96" s="10"/>
      <c r="BC96" s="10"/>
      <c r="BD96" s="10"/>
      <c r="BE96" s="10"/>
      <c r="BF96" s="10"/>
      <c r="BG96" s="10"/>
      <c r="BH96" s="10"/>
      <c r="BI96" s="10"/>
      <c r="BJ96" s="10"/>
      <c r="BK96" s="10"/>
      <c r="BL96" s="10"/>
      <c r="BM96" s="10"/>
      <c r="BN96" s="10"/>
      <c r="BO96" s="10"/>
    </row>
    <row r="97" spans="1:67" x14ac:dyDescent="0.35">
      <c r="A97" s="10"/>
      <c r="B97" s="10"/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10"/>
      <c r="AC97" s="10"/>
      <c r="AD97" s="10"/>
      <c r="AE97" s="10"/>
      <c r="AF97" s="10"/>
      <c r="AG97" s="10"/>
      <c r="AH97" s="10"/>
      <c r="AI97" s="10"/>
      <c r="AJ97" s="10"/>
      <c r="AK97" s="10"/>
      <c r="AL97" s="10"/>
      <c r="AM97" s="10"/>
      <c r="AN97" s="10"/>
      <c r="AO97" s="10"/>
      <c r="AP97" s="10"/>
      <c r="AQ97" s="10"/>
      <c r="AR97" s="10"/>
      <c r="AS97" s="10"/>
      <c r="AT97" s="10"/>
      <c r="AU97" s="10"/>
      <c r="AV97" s="10"/>
      <c r="AW97" s="10"/>
      <c r="AX97" s="10"/>
      <c r="AY97" s="10"/>
      <c r="AZ97" s="10"/>
      <c r="BA97" s="10"/>
      <c r="BB97" s="10"/>
      <c r="BC97" s="10"/>
      <c r="BD97" s="10"/>
      <c r="BE97" s="10"/>
      <c r="BF97" s="10"/>
      <c r="BG97" s="10"/>
      <c r="BH97" s="10"/>
      <c r="BI97" s="10"/>
      <c r="BJ97" s="10"/>
      <c r="BK97" s="10"/>
      <c r="BL97" s="10"/>
      <c r="BM97" s="10"/>
      <c r="BN97" s="10"/>
      <c r="BO97" s="10"/>
    </row>
    <row r="98" spans="1:67" x14ac:dyDescent="0.35">
      <c r="A98" s="10"/>
      <c r="B98" s="10"/>
      <c r="C98" s="10"/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  <c r="AA98" s="10"/>
      <c r="AB98" s="10"/>
      <c r="AC98" s="10"/>
      <c r="AD98" s="10"/>
      <c r="AE98" s="10"/>
      <c r="AF98" s="10"/>
      <c r="AG98" s="10"/>
      <c r="AH98" s="10"/>
      <c r="AI98" s="10"/>
      <c r="AJ98" s="10"/>
      <c r="AK98" s="10"/>
      <c r="AL98" s="10"/>
      <c r="AM98" s="10"/>
      <c r="AN98" s="10"/>
      <c r="AO98" s="10"/>
      <c r="AP98" s="10"/>
      <c r="AQ98" s="10"/>
      <c r="AR98" s="10"/>
      <c r="AS98" s="10"/>
      <c r="AT98" s="10"/>
      <c r="AU98" s="10"/>
      <c r="AV98" s="10"/>
      <c r="AW98" s="10"/>
      <c r="AX98" s="10"/>
      <c r="AY98" s="10"/>
      <c r="AZ98" s="10"/>
      <c r="BA98" s="10"/>
      <c r="BB98" s="10"/>
      <c r="BC98" s="10"/>
      <c r="BD98" s="10"/>
      <c r="BE98" s="10"/>
      <c r="BF98" s="10"/>
      <c r="BG98" s="10"/>
      <c r="BH98" s="10"/>
      <c r="BI98" s="10"/>
      <c r="BJ98" s="10"/>
      <c r="BK98" s="10"/>
      <c r="BL98" s="10"/>
      <c r="BM98" s="10"/>
      <c r="BN98" s="10"/>
      <c r="BO98" s="10"/>
    </row>
    <row r="99" spans="1:67" x14ac:dyDescent="0.35">
      <c r="A99" s="10"/>
      <c r="B99" s="10"/>
      <c r="C99" s="10"/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  <c r="AA99" s="10"/>
      <c r="AB99" s="10"/>
      <c r="AC99" s="10"/>
      <c r="AD99" s="10"/>
      <c r="AE99" s="10"/>
      <c r="AF99" s="10"/>
      <c r="AG99" s="10"/>
      <c r="AH99" s="10"/>
      <c r="AI99" s="10"/>
      <c r="AJ99" s="10"/>
      <c r="AK99" s="10"/>
      <c r="AL99" s="10"/>
      <c r="AM99" s="10"/>
      <c r="AN99" s="10"/>
      <c r="AO99" s="10"/>
      <c r="AP99" s="10"/>
      <c r="AQ99" s="10"/>
      <c r="AR99" s="10"/>
      <c r="AS99" s="10"/>
      <c r="AT99" s="10"/>
      <c r="AU99" s="10"/>
      <c r="AV99" s="10"/>
      <c r="AW99" s="10"/>
      <c r="AX99" s="10"/>
      <c r="AY99" s="10"/>
      <c r="AZ99" s="10"/>
      <c r="BA99" s="10"/>
      <c r="BB99" s="10"/>
      <c r="BC99" s="10"/>
      <c r="BD99" s="10"/>
      <c r="BE99" s="10"/>
      <c r="BF99" s="10"/>
      <c r="BG99" s="10"/>
      <c r="BH99" s="10"/>
      <c r="BI99" s="10"/>
      <c r="BJ99" s="10"/>
      <c r="BK99" s="10"/>
      <c r="BL99" s="10"/>
      <c r="BM99" s="10"/>
      <c r="BN99" s="10"/>
      <c r="BO99" s="10"/>
    </row>
    <row r="100" spans="1:67" x14ac:dyDescent="0.35">
      <c r="A100" s="10"/>
      <c r="B100" s="10"/>
      <c r="C100" s="10"/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  <c r="AA100" s="10"/>
      <c r="AB100" s="10"/>
      <c r="AC100" s="10"/>
      <c r="AD100" s="10"/>
      <c r="AE100" s="10"/>
      <c r="AF100" s="10"/>
      <c r="AG100" s="10"/>
      <c r="AH100" s="10"/>
      <c r="AI100" s="10"/>
      <c r="AJ100" s="10"/>
      <c r="AK100" s="10"/>
      <c r="AL100" s="10"/>
      <c r="AM100" s="10"/>
      <c r="AN100" s="10"/>
      <c r="AO100" s="10"/>
      <c r="AP100" s="10"/>
      <c r="AQ100" s="10"/>
      <c r="AR100" s="10"/>
      <c r="AS100" s="10"/>
      <c r="AT100" s="10"/>
      <c r="AU100" s="10"/>
      <c r="AV100" s="10"/>
      <c r="AW100" s="10"/>
      <c r="AX100" s="10"/>
      <c r="AY100" s="10"/>
      <c r="AZ100" s="10"/>
      <c r="BA100" s="10"/>
      <c r="BB100" s="10"/>
      <c r="BC100" s="10"/>
      <c r="BD100" s="10"/>
      <c r="BE100" s="10"/>
      <c r="BF100" s="10"/>
      <c r="BG100" s="10"/>
      <c r="BH100" s="10"/>
      <c r="BI100" s="10"/>
      <c r="BJ100" s="10"/>
      <c r="BK100" s="10"/>
      <c r="BL100" s="10"/>
      <c r="BM100" s="10"/>
      <c r="BN100" s="10"/>
      <c r="BO100" s="10"/>
    </row>
    <row r="101" spans="1:67" x14ac:dyDescent="0.35">
      <c r="A101" s="10"/>
      <c r="B101" s="10"/>
      <c r="C101" s="10"/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0"/>
      <c r="AB101" s="10"/>
      <c r="AC101" s="10"/>
      <c r="AD101" s="10"/>
      <c r="AE101" s="10"/>
      <c r="AF101" s="10"/>
      <c r="AG101" s="10"/>
      <c r="AH101" s="10"/>
      <c r="AI101" s="10"/>
      <c r="AJ101" s="10"/>
      <c r="AK101" s="10"/>
      <c r="AL101" s="10"/>
      <c r="AM101" s="10"/>
      <c r="AN101" s="10"/>
      <c r="AO101" s="10"/>
      <c r="AP101" s="10"/>
      <c r="AQ101" s="10"/>
      <c r="AR101" s="10"/>
      <c r="AS101" s="10"/>
      <c r="AT101" s="10"/>
      <c r="AU101" s="10"/>
      <c r="AV101" s="10"/>
      <c r="AW101" s="10"/>
      <c r="AX101" s="10"/>
      <c r="AY101" s="10"/>
      <c r="AZ101" s="10"/>
      <c r="BA101" s="10"/>
      <c r="BB101" s="10"/>
      <c r="BC101" s="10"/>
      <c r="BD101" s="10"/>
      <c r="BE101" s="10"/>
      <c r="BF101" s="10"/>
      <c r="BG101" s="10"/>
      <c r="BH101" s="10"/>
      <c r="BI101" s="10"/>
      <c r="BJ101" s="10"/>
      <c r="BK101" s="10"/>
      <c r="BL101" s="10"/>
      <c r="BM101" s="10"/>
      <c r="BN101" s="10"/>
      <c r="BO101" s="10"/>
    </row>
    <row r="102" spans="1:67" x14ac:dyDescent="0.35">
      <c r="A102" s="10"/>
      <c r="B102" s="10"/>
      <c r="C102" s="10"/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0"/>
      <c r="AB102" s="10"/>
      <c r="AC102" s="10"/>
      <c r="AD102" s="10"/>
      <c r="AE102" s="10"/>
      <c r="AF102" s="10"/>
      <c r="AG102" s="10"/>
      <c r="AH102" s="10"/>
      <c r="AI102" s="10"/>
      <c r="AJ102" s="10"/>
      <c r="AK102" s="10"/>
      <c r="AL102" s="10"/>
      <c r="AM102" s="10"/>
      <c r="AN102" s="10"/>
      <c r="AO102" s="10"/>
      <c r="AP102" s="10"/>
      <c r="AQ102" s="10"/>
      <c r="AR102" s="10"/>
      <c r="AS102" s="10"/>
      <c r="AT102" s="10"/>
      <c r="AU102" s="10"/>
      <c r="AV102" s="10"/>
      <c r="AW102" s="10"/>
      <c r="AX102" s="10"/>
      <c r="AY102" s="10"/>
      <c r="AZ102" s="10"/>
      <c r="BA102" s="10"/>
      <c r="BB102" s="10"/>
      <c r="BC102" s="10"/>
      <c r="BD102" s="10"/>
      <c r="BE102" s="10"/>
      <c r="BF102" s="10"/>
      <c r="BG102" s="10"/>
      <c r="BH102" s="10"/>
      <c r="BI102" s="10"/>
      <c r="BJ102" s="10"/>
      <c r="BK102" s="10"/>
      <c r="BL102" s="10"/>
      <c r="BM102" s="10"/>
      <c r="BN102" s="10"/>
      <c r="BO102" s="10"/>
    </row>
    <row r="103" spans="1:67" x14ac:dyDescent="0.35">
      <c r="A103" s="10"/>
      <c r="B103" s="10"/>
      <c r="C103" s="10"/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0"/>
      <c r="AB103" s="10"/>
      <c r="AC103" s="10"/>
      <c r="AD103" s="10"/>
      <c r="AE103" s="10"/>
      <c r="AF103" s="10"/>
      <c r="AG103" s="10"/>
      <c r="AH103" s="10"/>
      <c r="AI103" s="10"/>
      <c r="AJ103" s="10"/>
      <c r="AK103" s="10"/>
      <c r="AL103" s="10"/>
      <c r="AM103" s="10"/>
      <c r="AN103" s="10"/>
      <c r="AO103" s="10"/>
      <c r="AP103" s="10"/>
      <c r="AQ103" s="10"/>
      <c r="AR103" s="10"/>
      <c r="AS103" s="10"/>
      <c r="AT103" s="10"/>
      <c r="AU103" s="10"/>
      <c r="AV103" s="10"/>
      <c r="AW103" s="10"/>
      <c r="AX103" s="10"/>
      <c r="AY103" s="10"/>
      <c r="AZ103" s="10"/>
      <c r="BA103" s="10"/>
      <c r="BB103" s="10"/>
      <c r="BC103" s="10"/>
      <c r="BD103" s="10"/>
      <c r="BE103" s="10"/>
      <c r="BF103" s="10"/>
      <c r="BG103" s="10"/>
      <c r="BH103" s="10"/>
      <c r="BI103" s="10"/>
      <c r="BJ103" s="10"/>
      <c r="BK103" s="10"/>
      <c r="BL103" s="10"/>
      <c r="BM103" s="10"/>
      <c r="BN103" s="10"/>
      <c r="BO103" s="10"/>
    </row>
    <row r="104" spans="1:67" x14ac:dyDescent="0.35">
      <c r="A104" s="10"/>
      <c r="B104" s="10"/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0"/>
      <c r="AH104" s="10"/>
      <c r="AI104" s="10"/>
      <c r="AJ104" s="10"/>
      <c r="AK104" s="10"/>
      <c r="AL104" s="10"/>
      <c r="AM104" s="10"/>
      <c r="AN104" s="10"/>
      <c r="AO104" s="10"/>
      <c r="AP104" s="10"/>
      <c r="AQ104" s="10"/>
      <c r="AR104" s="10"/>
      <c r="AS104" s="10"/>
      <c r="AT104" s="10"/>
      <c r="AU104" s="10"/>
      <c r="AV104" s="10"/>
      <c r="AW104" s="10"/>
      <c r="AX104" s="10"/>
      <c r="AY104" s="10"/>
      <c r="AZ104" s="10"/>
      <c r="BA104" s="10"/>
      <c r="BB104" s="10"/>
      <c r="BC104" s="10"/>
      <c r="BD104" s="10"/>
      <c r="BE104" s="10"/>
      <c r="BF104" s="10"/>
      <c r="BG104" s="10"/>
      <c r="BH104" s="10"/>
      <c r="BI104" s="10"/>
      <c r="BJ104" s="10"/>
      <c r="BK104" s="10"/>
      <c r="BL104" s="10"/>
      <c r="BM104" s="10"/>
      <c r="BN104" s="10"/>
      <c r="BO104" s="10"/>
    </row>
    <row r="105" spans="1:67" x14ac:dyDescent="0.35">
      <c r="A105" s="10"/>
      <c r="B105" s="10"/>
      <c r="C105" s="10"/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  <c r="AB105" s="10"/>
      <c r="AC105" s="10"/>
      <c r="AD105" s="10"/>
      <c r="AE105" s="10"/>
      <c r="AF105" s="10"/>
      <c r="AG105" s="10"/>
      <c r="AH105" s="10"/>
      <c r="AI105" s="10"/>
      <c r="AJ105" s="10"/>
      <c r="AK105" s="10"/>
      <c r="AL105" s="10"/>
      <c r="AM105" s="10"/>
      <c r="AN105" s="10"/>
      <c r="AO105" s="10"/>
      <c r="AP105" s="10"/>
      <c r="AQ105" s="10"/>
      <c r="AR105" s="10"/>
      <c r="AS105" s="10"/>
      <c r="AT105" s="10"/>
      <c r="AU105" s="10"/>
      <c r="AV105" s="10"/>
      <c r="AW105" s="10"/>
      <c r="AX105" s="10"/>
      <c r="AY105" s="10"/>
      <c r="AZ105" s="10"/>
      <c r="BA105" s="10"/>
      <c r="BB105" s="10"/>
      <c r="BC105" s="10"/>
      <c r="BD105" s="10"/>
      <c r="BE105" s="10"/>
      <c r="BF105" s="10"/>
      <c r="BG105" s="10"/>
      <c r="BH105" s="10"/>
      <c r="BI105" s="10"/>
      <c r="BJ105" s="10"/>
      <c r="BK105" s="10"/>
      <c r="BL105" s="10"/>
      <c r="BM105" s="10"/>
      <c r="BN105" s="10"/>
      <c r="BO105" s="10"/>
    </row>
    <row r="106" spans="1:67" x14ac:dyDescent="0.35">
      <c r="A106" s="10"/>
      <c r="B106" s="10"/>
      <c r="C106" s="10"/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  <c r="AB106" s="10"/>
      <c r="AC106" s="10"/>
      <c r="AD106" s="10"/>
      <c r="AE106" s="10"/>
      <c r="AF106" s="10"/>
      <c r="AG106" s="10"/>
      <c r="AH106" s="10"/>
      <c r="AI106" s="10"/>
      <c r="AJ106" s="10"/>
      <c r="AK106" s="10"/>
      <c r="AL106" s="10"/>
      <c r="AM106" s="10"/>
      <c r="AN106" s="10"/>
      <c r="AO106" s="10"/>
      <c r="AP106" s="10"/>
      <c r="AQ106" s="10"/>
      <c r="AR106" s="10"/>
      <c r="AS106" s="10"/>
      <c r="AT106" s="10"/>
      <c r="AU106" s="10"/>
      <c r="AV106" s="10"/>
      <c r="AW106" s="10"/>
      <c r="AX106" s="10"/>
      <c r="AY106" s="10"/>
      <c r="AZ106" s="10"/>
      <c r="BA106" s="10"/>
      <c r="BB106" s="10"/>
      <c r="BC106" s="10"/>
      <c r="BD106" s="10"/>
      <c r="BE106" s="10"/>
      <c r="BF106" s="10"/>
      <c r="BG106" s="10"/>
      <c r="BH106" s="10"/>
      <c r="BI106" s="10"/>
      <c r="BJ106" s="10"/>
      <c r="BK106" s="10"/>
      <c r="BL106" s="10"/>
      <c r="BM106" s="10"/>
      <c r="BN106" s="10"/>
      <c r="BO106" s="10"/>
    </row>
    <row r="107" spans="1:67" x14ac:dyDescent="0.35">
      <c r="A107" s="10"/>
      <c r="B107" s="10"/>
      <c r="C107" s="10"/>
      <c r="D107" s="10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  <c r="AB107" s="10"/>
      <c r="AC107" s="10"/>
      <c r="AD107" s="10"/>
      <c r="AE107" s="10"/>
      <c r="AF107" s="10"/>
      <c r="AG107" s="10"/>
      <c r="AH107" s="10"/>
      <c r="AI107" s="10"/>
      <c r="AJ107" s="10"/>
      <c r="AK107" s="10"/>
      <c r="AL107" s="10"/>
      <c r="AM107" s="10"/>
      <c r="AN107" s="10"/>
      <c r="AO107" s="10"/>
      <c r="AP107" s="10"/>
      <c r="AQ107" s="10"/>
      <c r="AR107" s="10"/>
      <c r="AS107" s="10"/>
      <c r="AT107" s="10"/>
      <c r="AU107" s="10"/>
      <c r="AV107" s="10"/>
      <c r="AW107" s="10"/>
      <c r="AX107" s="10"/>
      <c r="AY107" s="10"/>
      <c r="AZ107" s="10"/>
      <c r="BA107" s="10"/>
      <c r="BB107" s="10"/>
      <c r="BC107" s="10"/>
      <c r="BD107" s="10"/>
      <c r="BE107" s="10"/>
      <c r="BF107" s="10"/>
      <c r="BG107" s="10"/>
      <c r="BH107" s="10"/>
      <c r="BI107" s="10"/>
      <c r="BJ107" s="10"/>
      <c r="BK107" s="10"/>
      <c r="BL107" s="10"/>
      <c r="BM107" s="10"/>
      <c r="BN107" s="10"/>
      <c r="BO107" s="10"/>
    </row>
    <row r="108" spans="1:67" x14ac:dyDescent="0.35">
      <c r="A108" s="10"/>
      <c r="B108" s="10"/>
      <c r="C108" s="10"/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10"/>
      <c r="AC108" s="10"/>
      <c r="AD108" s="10"/>
      <c r="AE108" s="10"/>
      <c r="AF108" s="10"/>
      <c r="AG108" s="10"/>
      <c r="AH108" s="10"/>
      <c r="AI108" s="10"/>
      <c r="AJ108" s="10"/>
      <c r="AK108" s="10"/>
      <c r="AL108" s="10"/>
      <c r="AM108" s="10"/>
      <c r="AN108" s="10"/>
      <c r="AO108" s="10"/>
      <c r="AP108" s="10"/>
      <c r="AQ108" s="10"/>
      <c r="AR108" s="10"/>
      <c r="AS108" s="10"/>
      <c r="AT108" s="10"/>
      <c r="AU108" s="10"/>
      <c r="AV108" s="10"/>
      <c r="AW108" s="10"/>
      <c r="AX108" s="10"/>
      <c r="AY108" s="10"/>
      <c r="AZ108" s="10"/>
      <c r="BA108" s="10"/>
      <c r="BB108" s="10"/>
      <c r="BC108" s="10"/>
      <c r="BD108" s="10"/>
      <c r="BE108" s="10"/>
      <c r="BF108" s="10"/>
      <c r="BG108" s="10"/>
      <c r="BH108" s="10"/>
      <c r="BI108" s="10"/>
      <c r="BJ108" s="10"/>
      <c r="BK108" s="10"/>
      <c r="BL108" s="10"/>
      <c r="BM108" s="10"/>
      <c r="BN108" s="10"/>
      <c r="BO108" s="10"/>
    </row>
    <row r="109" spans="1:67" x14ac:dyDescent="0.35">
      <c r="A109" s="10"/>
      <c r="B109" s="10"/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0"/>
      <c r="AO109" s="10"/>
      <c r="AP109" s="10"/>
      <c r="AQ109" s="10"/>
      <c r="AR109" s="10"/>
      <c r="AS109" s="10"/>
      <c r="AT109" s="10"/>
      <c r="AU109" s="10"/>
      <c r="AV109" s="10"/>
      <c r="AW109" s="10"/>
      <c r="AX109" s="10"/>
      <c r="AY109" s="10"/>
      <c r="AZ109" s="10"/>
      <c r="BA109" s="10"/>
      <c r="BB109" s="10"/>
      <c r="BC109" s="10"/>
      <c r="BD109" s="10"/>
      <c r="BE109" s="10"/>
      <c r="BF109" s="10"/>
      <c r="BG109" s="10"/>
      <c r="BH109" s="10"/>
      <c r="BI109" s="10"/>
      <c r="BJ109" s="10"/>
      <c r="BK109" s="10"/>
      <c r="BL109" s="10"/>
      <c r="BM109" s="10"/>
      <c r="BN109" s="10"/>
      <c r="BO109" s="10"/>
    </row>
    <row r="110" spans="1:67" x14ac:dyDescent="0.35">
      <c r="A110" s="10"/>
      <c r="B110" s="10"/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  <c r="AI110" s="10"/>
      <c r="AJ110" s="10"/>
      <c r="AK110" s="10"/>
      <c r="AL110" s="10"/>
      <c r="AM110" s="10"/>
      <c r="AN110" s="10"/>
      <c r="AO110" s="10"/>
      <c r="AP110" s="10"/>
      <c r="AQ110" s="10"/>
      <c r="AR110" s="10"/>
      <c r="AS110" s="10"/>
      <c r="AT110" s="10"/>
      <c r="AU110" s="10"/>
      <c r="AV110" s="10"/>
      <c r="AW110" s="10"/>
      <c r="AX110" s="10"/>
      <c r="AY110" s="10"/>
      <c r="AZ110" s="10"/>
      <c r="BA110" s="10"/>
      <c r="BB110" s="10"/>
      <c r="BC110" s="10"/>
      <c r="BD110" s="10"/>
      <c r="BE110" s="10"/>
      <c r="BF110" s="10"/>
      <c r="BG110" s="10"/>
      <c r="BH110" s="10"/>
      <c r="BI110" s="10"/>
      <c r="BJ110" s="10"/>
      <c r="BK110" s="10"/>
      <c r="BL110" s="10"/>
      <c r="BM110" s="10"/>
      <c r="BN110" s="10"/>
      <c r="BO110" s="10"/>
    </row>
    <row r="111" spans="1:67" x14ac:dyDescent="0.35">
      <c r="A111" s="10"/>
      <c r="B111" s="10"/>
      <c r="C111" s="10"/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10"/>
      <c r="AC111" s="10"/>
      <c r="AD111" s="10"/>
      <c r="AE111" s="10"/>
      <c r="AF111" s="10"/>
      <c r="AG111" s="10"/>
      <c r="AH111" s="10"/>
      <c r="AI111" s="10"/>
      <c r="AJ111" s="10"/>
      <c r="AK111" s="10"/>
      <c r="AL111" s="10"/>
      <c r="AM111" s="10"/>
      <c r="AN111" s="10"/>
      <c r="AO111" s="10"/>
      <c r="AP111" s="10"/>
      <c r="AQ111" s="10"/>
      <c r="AR111" s="10"/>
      <c r="AS111" s="10"/>
      <c r="AT111" s="10"/>
      <c r="AU111" s="10"/>
      <c r="AV111" s="10"/>
      <c r="AW111" s="10"/>
      <c r="AX111" s="10"/>
      <c r="AY111" s="10"/>
      <c r="AZ111" s="10"/>
      <c r="BA111" s="10"/>
      <c r="BB111" s="10"/>
      <c r="BC111" s="10"/>
      <c r="BD111" s="10"/>
      <c r="BE111" s="10"/>
      <c r="BF111" s="10"/>
      <c r="BG111" s="10"/>
      <c r="BH111" s="10"/>
      <c r="BI111" s="10"/>
      <c r="BJ111" s="10"/>
      <c r="BK111" s="10"/>
      <c r="BL111" s="10"/>
      <c r="BM111" s="10"/>
      <c r="BN111" s="10"/>
      <c r="BO111" s="10"/>
    </row>
    <row r="112" spans="1:67" x14ac:dyDescent="0.35">
      <c r="A112" s="10"/>
      <c r="B112" s="10"/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  <c r="AI112" s="10"/>
      <c r="AJ112" s="10"/>
      <c r="AK112" s="10"/>
      <c r="AL112" s="10"/>
      <c r="AM112" s="10"/>
      <c r="AN112" s="10"/>
      <c r="AO112" s="10"/>
      <c r="AP112" s="10"/>
      <c r="AQ112" s="10"/>
      <c r="AR112" s="10"/>
      <c r="AS112" s="10"/>
      <c r="AT112" s="10"/>
      <c r="AU112" s="10"/>
      <c r="AV112" s="10"/>
      <c r="AW112" s="10"/>
      <c r="AX112" s="10"/>
      <c r="AY112" s="10"/>
      <c r="AZ112" s="10"/>
      <c r="BA112" s="10"/>
      <c r="BB112" s="10"/>
      <c r="BC112" s="10"/>
      <c r="BD112" s="10"/>
      <c r="BE112" s="10"/>
      <c r="BF112" s="10"/>
      <c r="BG112" s="10"/>
      <c r="BH112" s="10"/>
      <c r="BI112" s="10"/>
      <c r="BJ112" s="10"/>
      <c r="BK112" s="10"/>
      <c r="BL112" s="10"/>
      <c r="BM112" s="10"/>
      <c r="BN112" s="10"/>
      <c r="BO112" s="10"/>
    </row>
    <row r="113" spans="1:67" x14ac:dyDescent="0.35">
      <c r="A113" s="10"/>
      <c r="B113" s="10"/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  <c r="AG113" s="10"/>
      <c r="AH113" s="10"/>
      <c r="AI113" s="10"/>
      <c r="AJ113" s="10"/>
      <c r="AK113" s="10"/>
      <c r="AL113" s="10"/>
      <c r="AM113" s="10"/>
      <c r="AN113" s="10"/>
      <c r="AO113" s="10"/>
      <c r="AP113" s="10"/>
      <c r="AQ113" s="10"/>
      <c r="AR113" s="10"/>
      <c r="AS113" s="10"/>
      <c r="AT113" s="10"/>
      <c r="AU113" s="10"/>
      <c r="AV113" s="10"/>
      <c r="AW113" s="10"/>
      <c r="AX113" s="10"/>
      <c r="AY113" s="10"/>
      <c r="AZ113" s="10"/>
      <c r="BA113" s="10"/>
      <c r="BB113" s="10"/>
      <c r="BC113" s="10"/>
      <c r="BD113" s="10"/>
      <c r="BE113" s="10"/>
      <c r="BF113" s="10"/>
      <c r="BG113" s="10"/>
      <c r="BH113" s="10"/>
      <c r="BI113" s="10"/>
      <c r="BJ113" s="10"/>
      <c r="BK113" s="10"/>
      <c r="BL113" s="10"/>
      <c r="BM113" s="10"/>
      <c r="BN113" s="10"/>
      <c r="BO113" s="10"/>
    </row>
    <row r="114" spans="1:67" x14ac:dyDescent="0.35">
      <c r="A114" s="10"/>
      <c r="B114" s="10"/>
      <c r="C114" s="10"/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  <c r="AD114" s="10"/>
      <c r="AE114" s="10"/>
      <c r="AF114" s="10"/>
      <c r="AG114" s="10"/>
      <c r="AH114" s="10"/>
      <c r="AI114" s="10"/>
      <c r="AJ114" s="10"/>
      <c r="AK114" s="10"/>
      <c r="AL114" s="10"/>
      <c r="AM114" s="10"/>
      <c r="AN114" s="10"/>
      <c r="AO114" s="10"/>
      <c r="AP114" s="10"/>
      <c r="AQ114" s="10"/>
      <c r="AR114" s="10"/>
      <c r="AS114" s="10"/>
      <c r="AT114" s="10"/>
      <c r="AU114" s="10"/>
      <c r="AV114" s="10"/>
      <c r="AW114" s="10"/>
      <c r="AX114" s="10"/>
      <c r="AY114" s="10"/>
      <c r="AZ114" s="10"/>
      <c r="BA114" s="10"/>
      <c r="BB114" s="10"/>
      <c r="BC114" s="10"/>
      <c r="BD114" s="10"/>
      <c r="BE114" s="10"/>
      <c r="BF114" s="10"/>
      <c r="BG114" s="10"/>
      <c r="BH114" s="10"/>
      <c r="BI114" s="10"/>
      <c r="BJ114" s="10"/>
      <c r="BK114" s="10"/>
      <c r="BL114" s="10"/>
      <c r="BM114" s="10"/>
      <c r="BN114" s="10"/>
      <c r="BO114" s="10"/>
    </row>
    <row r="115" spans="1:67" x14ac:dyDescent="0.35">
      <c r="A115" s="10"/>
      <c r="B115" s="10"/>
      <c r="C115" s="10"/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10"/>
      <c r="AC115" s="10"/>
      <c r="AD115" s="10"/>
      <c r="AE115" s="10"/>
      <c r="AF115" s="10"/>
      <c r="AG115" s="10"/>
      <c r="AH115" s="10"/>
      <c r="AI115" s="10"/>
      <c r="AJ115" s="10"/>
      <c r="AK115" s="10"/>
      <c r="AL115" s="10"/>
      <c r="AM115" s="10"/>
      <c r="AN115" s="10"/>
      <c r="AO115" s="10"/>
      <c r="AP115" s="10"/>
      <c r="AQ115" s="10"/>
      <c r="AR115" s="10"/>
      <c r="AS115" s="10"/>
      <c r="AT115" s="10"/>
      <c r="AU115" s="10"/>
      <c r="AV115" s="10"/>
      <c r="AW115" s="10"/>
      <c r="AX115" s="10"/>
      <c r="AY115" s="10"/>
      <c r="AZ115" s="10"/>
      <c r="BA115" s="10"/>
      <c r="BB115" s="10"/>
      <c r="BC115" s="10"/>
      <c r="BD115" s="10"/>
      <c r="BE115" s="10"/>
      <c r="BF115" s="10"/>
      <c r="BG115" s="10"/>
      <c r="BH115" s="10"/>
      <c r="BI115" s="10"/>
      <c r="BJ115" s="10"/>
      <c r="BK115" s="10"/>
      <c r="BL115" s="10"/>
      <c r="BM115" s="10"/>
      <c r="BN115" s="10"/>
      <c r="BO115" s="10"/>
    </row>
    <row r="116" spans="1:67" x14ac:dyDescent="0.35">
      <c r="A116" s="10"/>
      <c r="B116" s="10"/>
      <c r="C116" s="10"/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10"/>
      <c r="AC116" s="10"/>
      <c r="AD116" s="10"/>
      <c r="AE116" s="10"/>
      <c r="AF116" s="10"/>
      <c r="AG116" s="10"/>
      <c r="AH116" s="10"/>
      <c r="AI116" s="10"/>
      <c r="AJ116" s="10"/>
      <c r="AK116" s="10"/>
      <c r="AL116" s="10"/>
      <c r="AM116" s="10"/>
      <c r="AN116" s="10"/>
      <c r="AO116" s="10"/>
      <c r="AP116" s="10"/>
      <c r="AQ116" s="10"/>
      <c r="AR116" s="10"/>
      <c r="AS116" s="10"/>
      <c r="AT116" s="10"/>
      <c r="AU116" s="10"/>
      <c r="AV116" s="10"/>
      <c r="AW116" s="10"/>
      <c r="AX116" s="10"/>
      <c r="AY116" s="10"/>
      <c r="AZ116" s="10"/>
      <c r="BA116" s="10"/>
      <c r="BB116" s="10"/>
      <c r="BC116" s="10"/>
      <c r="BD116" s="10"/>
      <c r="BE116" s="10"/>
      <c r="BF116" s="10"/>
      <c r="BG116" s="10"/>
      <c r="BH116" s="10"/>
      <c r="BI116" s="10"/>
      <c r="BJ116" s="10"/>
      <c r="BK116" s="10"/>
      <c r="BL116" s="10"/>
      <c r="BM116" s="10"/>
      <c r="BN116" s="10"/>
      <c r="BO116" s="10"/>
    </row>
    <row r="117" spans="1:67" x14ac:dyDescent="0.35">
      <c r="A117" s="10"/>
      <c r="B117" s="10"/>
      <c r="C117" s="10"/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  <c r="AD117" s="10"/>
      <c r="AE117" s="10"/>
      <c r="AF117" s="10"/>
      <c r="AG117" s="10"/>
      <c r="AH117" s="10"/>
      <c r="AI117" s="10"/>
      <c r="AJ117" s="10"/>
      <c r="AK117" s="10"/>
      <c r="AL117" s="10"/>
      <c r="AM117" s="10"/>
      <c r="AN117" s="10"/>
      <c r="AO117" s="10"/>
      <c r="AP117" s="10"/>
      <c r="AQ117" s="10"/>
      <c r="AR117" s="10"/>
      <c r="AS117" s="10"/>
      <c r="AT117" s="10"/>
      <c r="AU117" s="10"/>
      <c r="AV117" s="10"/>
      <c r="AW117" s="10"/>
      <c r="AX117" s="10"/>
      <c r="AY117" s="10"/>
      <c r="AZ117" s="10"/>
      <c r="BA117" s="10"/>
      <c r="BB117" s="10"/>
      <c r="BC117" s="10"/>
      <c r="BD117" s="10"/>
      <c r="BE117" s="10"/>
      <c r="BF117" s="10"/>
      <c r="BG117" s="10"/>
      <c r="BH117" s="10"/>
      <c r="BI117" s="10"/>
      <c r="BJ117" s="10"/>
      <c r="BK117" s="10"/>
      <c r="BL117" s="10"/>
      <c r="BM117" s="10"/>
      <c r="BN117" s="10"/>
      <c r="BO117" s="10"/>
    </row>
    <row r="118" spans="1:67" x14ac:dyDescent="0.35">
      <c r="A118" s="10"/>
      <c r="B118" s="10"/>
      <c r="C118" s="10"/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0"/>
      <c r="AB118" s="10"/>
      <c r="AC118" s="10"/>
      <c r="AD118" s="10"/>
      <c r="AE118" s="10"/>
      <c r="AF118" s="10"/>
      <c r="AG118" s="10"/>
      <c r="AH118" s="10"/>
      <c r="AI118" s="10"/>
      <c r="AJ118" s="10"/>
      <c r="AK118" s="10"/>
      <c r="AL118" s="10"/>
      <c r="AM118" s="10"/>
      <c r="AN118" s="10"/>
      <c r="AO118" s="10"/>
      <c r="AP118" s="10"/>
      <c r="AQ118" s="10"/>
      <c r="AR118" s="10"/>
      <c r="AS118" s="10"/>
      <c r="AT118" s="10"/>
      <c r="AU118" s="10"/>
      <c r="AV118" s="10"/>
      <c r="AW118" s="10"/>
      <c r="AX118" s="10"/>
      <c r="AY118" s="10"/>
      <c r="AZ118" s="10"/>
      <c r="BA118" s="10"/>
      <c r="BB118" s="10"/>
      <c r="BC118" s="10"/>
      <c r="BD118" s="10"/>
      <c r="BE118" s="10"/>
      <c r="BF118" s="10"/>
      <c r="BG118" s="10"/>
      <c r="BH118" s="10"/>
      <c r="BI118" s="10"/>
      <c r="BJ118" s="10"/>
      <c r="BK118" s="10"/>
      <c r="BL118" s="10"/>
      <c r="BM118" s="10"/>
      <c r="BN118" s="10"/>
      <c r="BO118" s="10"/>
    </row>
    <row r="119" spans="1:67" x14ac:dyDescent="0.35">
      <c r="A119" s="10"/>
      <c r="B119" s="10"/>
      <c r="C119" s="10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  <c r="AB119" s="10"/>
      <c r="AC119" s="10"/>
      <c r="AD119" s="10"/>
      <c r="AE119" s="10"/>
      <c r="AF119" s="10"/>
      <c r="AG119" s="10"/>
      <c r="AH119" s="10"/>
      <c r="AI119" s="10"/>
      <c r="AJ119" s="10"/>
      <c r="AK119" s="10"/>
      <c r="AL119" s="10"/>
      <c r="AM119" s="10"/>
      <c r="AN119" s="10"/>
      <c r="AO119" s="10"/>
      <c r="AP119" s="10"/>
      <c r="AQ119" s="10"/>
      <c r="AR119" s="10"/>
      <c r="AS119" s="10"/>
      <c r="AT119" s="10"/>
      <c r="AU119" s="10"/>
      <c r="AV119" s="10"/>
      <c r="AW119" s="10"/>
      <c r="AX119" s="10"/>
      <c r="AY119" s="10"/>
      <c r="AZ119" s="10"/>
      <c r="BA119" s="10"/>
      <c r="BB119" s="10"/>
      <c r="BC119" s="10"/>
      <c r="BD119" s="10"/>
      <c r="BE119" s="10"/>
      <c r="BF119" s="10"/>
      <c r="BG119" s="10"/>
      <c r="BH119" s="10"/>
      <c r="BI119" s="10"/>
      <c r="BJ119" s="10"/>
      <c r="BK119" s="10"/>
      <c r="BL119" s="10"/>
      <c r="BM119" s="10"/>
      <c r="BN119" s="10"/>
      <c r="BO119" s="10"/>
    </row>
    <row r="120" spans="1:67" x14ac:dyDescent="0.35">
      <c r="A120" s="10"/>
      <c r="B120" s="10"/>
      <c r="C120" s="10"/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0"/>
      <c r="AC120" s="10"/>
      <c r="AD120" s="10"/>
      <c r="AE120" s="10"/>
      <c r="AF120" s="10"/>
      <c r="AG120" s="10"/>
      <c r="AH120" s="10"/>
      <c r="AI120" s="10"/>
      <c r="AJ120" s="10"/>
      <c r="AK120" s="10"/>
      <c r="AL120" s="10"/>
      <c r="AM120" s="10"/>
      <c r="AN120" s="10"/>
      <c r="AO120" s="10"/>
      <c r="AP120" s="10"/>
      <c r="AQ120" s="10"/>
      <c r="AR120" s="10"/>
      <c r="AS120" s="10"/>
      <c r="AT120" s="10"/>
      <c r="AU120" s="10"/>
      <c r="AV120" s="10"/>
      <c r="AW120" s="10"/>
      <c r="AX120" s="10"/>
      <c r="AY120" s="10"/>
      <c r="AZ120" s="10"/>
      <c r="BA120" s="10"/>
      <c r="BB120" s="10"/>
      <c r="BC120" s="10"/>
      <c r="BD120" s="10"/>
      <c r="BE120" s="10"/>
      <c r="BF120" s="10"/>
      <c r="BG120" s="10"/>
      <c r="BH120" s="10"/>
      <c r="BI120" s="10"/>
      <c r="BJ120" s="10"/>
      <c r="BK120" s="10"/>
      <c r="BL120" s="10"/>
      <c r="BM120" s="10"/>
      <c r="BN120" s="10"/>
      <c r="BO120" s="10"/>
    </row>
    <row r="121" spans="1:67" x14ac:dyDescent="0.35">
      <c r="A121" s="10"/>
      <c r="B121" s="10"/>
      <c r="C121" s="10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0"/>
      <c r="AC121" s="10"/>
      <c r="AD121" s="10"/>
      <c r="AE121" s="10"/>
      <c r="AF121" s="10"/>
      <c r="AG121" s="10"/>
      <c r="AH121" s="10"/>
      <c r="AI121" s="10"/>
      <c r="AJ121" s="10"/>
      <c r="AK121" s="10"/>
      <c r="AL121" s="10"/>
      <c r="AM121" s="10"/>
      <c r="AN121" s="10"/>
      <c r="AO121" s="10"/>
      <c r="AP121" s="10"/>
      <c r="AQ121" s="10"/>
      <c r="AR121" s="10"/>
      <c r="AS121" s="10"/>
      <c r="AT121" s="10"/>
      <c r="AU121" s="10"/>
      <c r="AV121" s="10"/>
      <c r="AW121" s="10"/>
      <c r="AX121" s="10"/>
      <c r="AY121" s="10"/>
      <c r="AZ121" s="10"/>
      <c r="BA121" s="10"/>
      <c r="BB121" s="10"/>
      <c r="BC121" s="10"/>
      <c r="BD121" s="10"/>
      <c r="BE121" s="10"/>
      <c r="BF121" s="10"/>
      <c r="BG121" s="10"/>
      <c r="BH121" s="10"/>
      <c r="BI121" s="10"/>
      <c r="BJ121" s="10"/>
      <c r="BK121" s="10"/>
      <c r="BL121" s="10"/>
      <c r="BM121" s="10"/>
      <c r="BN121" s="10"/>
      <c r="BO121" s="10"/>
    </row>
    <row r="122" spans="1:67" x14ac:dyDescent="0.35">
      <c r="A122" s="10"/>
      <c r="B122" s="10"/>
      <c r="C122" s="10"/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  <c r="AB122" s="10"/>
      <c r="AC122" s="10"/>
      <c r="AD122" s="10"/>
      <c r="AE122" s="10"/>
      <c r="AF122" s="10"/>
      <c r="AG122" s="10"/>
      <c r="AH122" s="10"/>
      <c r="AI122" s="10"/>
      <c r="AJ122" s="10"/>
      <c r="AK122" s="10"/>
      <c r="AL122" s="10"/>
      <c r="AM122" s="10"/>
      <c r="AN122" s="10"/>
      <c r="AO122" s="10"/>
      <c r="AP122" s="10"/>
      <c r="AQ122" s="10"/>
      <c r="AR122" s="10"/>
      <c r="AS122" s="10"/>
      <c r="AT122" s="10"/>
      <c r="AU122" s="10"/>
      <c r="AV122" s="10"/>
      <c r="AW122" s="10"/>
      <c r="AX122" s="10"/>
      <c r="AY122" s="10"/>
      <c r="AZ122" s="10"/>
      <c r="BA122" s="10"/>
      <c r="BB122" s="10"/>
      <c r="BC122" s="10"/>
      <c r="BD122" s="10"/>
      <c r="BE122" s="10"/>
      <c r="BF122" s="10"/>
      <c r="BG122" s="10"/>
      <c r="BH122" s="10"/>
      <c r="BI122" s="10"/>
      <c r="BJ122" s="10"/>
      <c r="BK122" s="10"/>
      <c r="BL122" s="10"/>
      <c r="BM122" s="10"/>
      <c r="BN122" s="10"/>
      <c r="BO122" s="10"/>
    </row>
    <row r="123" spans="1:67" x14ac:dyDescent="0.35">
      <c r="A123" s="10"/>
      <c r="B123" s="10"/>
      <c r="C123" s="10"/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  <c r="AB123" s="10"/>
      <c r="AC123" s="10"/>
      <c r="AD123" s="10"/>
      <c r="AE123" s="10"/>
      <c r="AF123" s="10"/>
      <c r="AG123" s="10"/>
      <c r="AH123" s="10"/>
      <c r="AI123" s="10"/>
      <c r="AJ123" s="10"/>
      <c r="AK123" s="10"/>
      <c r="AL123" s="10"/>
      <c r="AM123" s="10"/>
      <c r="AN123" s="10"/>
      <c r="AO123" s="10"/>
      <c r="AP123" s="10"/>
      <c r="AQ123" s="10"/>
      <c r="AR123" s="10"/>
      <c r="AS123" s="10"/>
      <c r="AT123" s="10"/>
      <c r="AU123" s="10"/>
      <c r="AV123" s="10"/>
      <c r="AW123" s="10"/>
      <c r="AX123" s="10"/>
      <c r="AY123" s="10"/>
      <c r="AZ123" s="10"/>
      <c r="BA123" s="10"/>
      <c r="BB123" s="10"/>
      <c r="BC123" s="10"/>
      <c r="BD123" s="10"/>
      <c r="BE123" s="10"/>
      <c r="BF123" s="10"/>
      <c r="BG123" s="10"/>
      <c r="BH123" s="10"/>
      <c r="BI123" s="10"/>
      <c r="BJ123" s="10"/>
      <c r="BK123" s="10"/>
      <c r="BL123" s="10"/>
      <c r="BM123" s="10"/>
      <c r="BN123" s="10"/>
      <c r="BO123" s="10"/>
    </row>
    <row r="124" spans="1:67" x14ac:dyDescent="0.35">
      <c r="A124" s="10"/>
      <c r="B124" s="10"/>
      <c r="C124" s="10"/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  <c r="AA124" s="10"/>
      <c r="AB124" s="10"/>
      <c r="AC124" s="10"/>
      <c r="AD124" s="10"/>
      <c r="AE124" s="10"/>
      <c r="AF124" s="10"/>
      <c r="AG124" s="10"/>
      <c r="AH124" s="10"/>
      <c r="AI124" s="10"/>
      <c r="AJ124" s="10"/>
      <c r="AK124" s="10"/>
      <c r="AL124" s="10"/>
      <c r="AM124" s="10"/>
      <c r="AN124" s="10"/>
      <c r="AO124" s="10"/>
      <c r="AP124" s="10"/>
      <c r="AQ124" s="10"/>
      <c r="AR124" s="10"/>
      <c r="AS124" s="10"/>
      <c r="AT124" s="10"/>
      <c r="AU124" s="10"/>
      <c r="AV124" s="10"/>
      <c r="AW124" s="10"/>
      <c r="AX124" s="10"/>
      <c r="AY124" s="10"/>
      <c r="AZ124" s="10"/>
      <c r="BA124" s="10"/>
      <c r="BB124" s="10"/>
      <c r="BC124" s="10"/>
      <c r="BD124" s="10"/>
      <c r="BE124" s="10"/>
      <c r="BF124" s="10"/>
      <c r="BG124" s="10"/>
      <c r="BH124" s="10"/>
      <c r="BI124" s="10"/>
      <c r="BJ124" s="10"/>
      <c r="BK124" s="10"/>
      <c r="BL124" s="10"/>
      <c r="BM124" s="10"/>
      <c r="BN124" s="10"/>
      <c r="BO124" s="10"/>
    </row>
    <row r="125" spans="1:67" x14ac:dyDescent="0.35">
      <c r="A125" s="10"/>
      <c r="B125" s="10"/>
      <c r="C125" s="10"/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10"/>
      <c r="AB125" s="10"/>
      <c r="AC125" s="10"/>
      <c r="AD125" s="10"/>
      <c r="AE125" s="10"/>
      <c r="AF125" s="10"/>
      <c r="AG125" s="10"/>
      <c r="AH125" s="10"/>
      <c r="AI125" s="10"/>
      <c r="AJ125" s="10"/>
      <c r="AK125" s="10"/>
      <c r="AL125" s="10"/>
      <c r="AM125" s="10"/>
      <c r="AN125" s="10"/>
      <c r="AO125" s="10"/>
      <c r="AP125" s="10"/>
      <c r="AQ125" s="10"/>
      <c r="AR125" s="10"/>
      <c r="AS125" s="10"/>
      <c r="AT125" s="10"/>
      <c r="AU125" s="10"/>
      <c r="AV125" s="10"/>
      <c r="AW125" s="10"/>
      <c r="AX125" s="10"/>
      <c r="AY125" s="10"/>
      <c r="AZ125" s="10"/>
      <c r="BA125" s="10"/>
      <c r="BB125" s="10"/>
      <c r="BC125" s="10"/>
      <c r="BD125" s="10"/>
      <c r="BE125" s="10"/>
      <c r="BF125" s="10"/>
      <c r="BG125" s="10"/>
      <c r="BH125" s="10"/>
      <c r="BI125" s="10"/>
      <c r="BJ125" s="10"/>
      <c r="BK125" s="10"/>
      <c r="BL125" s="10"/>
      <c r="BM125" s="10"/>
      <c r="BN125" s="10"/>
      <c r="BO125" s="10"/>
    </row>
    <row r="126" spans="1:67" x14ac:dyDescent="0.35">
      <c r="A126" s="10"/>
      <c r="B126" s="10"/>
      <c r="C126" s="10"/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  <c r="AB126" s="10"/>
      <c r="AC126" s="10"/>
      <c r="AD126" s="10"/>
      <c r="AE126" s="10"/>
      <c r="AF126" s="10"/>
      <c r="AG126" s="10"/>
      <c r="AH126" s="10"/>
      <c r="AI126" s="10"/>
      <c r="AJ126" s="10"/>
      <c r="AK126" s="10"/>
      <c r="AL126" s="10"/>
      <c r="AM126" s="10"/>
      <c r="AN126" s="10"/>
      <c r="AO126" s="10"/>
      <c r="AP126" s="10"/>
      <c r="AQ126" s="10"/>
      <c r="AR126" s="10"/>
      <c r="AS126" s="10"/>
      <c r="AT126" s="10"/>
      <c r="AU126" s="10"/>
      <c r="AV126" s="10"/>
      <c r="AW126" s="10"/>
      <c r="AX126" s="10"/>
      <c r="AY126" s="10"/>
      <c r="AZ126" s="10"/>
      <c r="BA126" s="10"/>
      <c r="BB126" s="10"/>
      <c r="BC126" s="10"/>
      <c r="BD126" s="10"/>
      <c r="BE126" s="10"/>
      <c r="BF126" s="10"/>
      <c r="BG126" s="10"/>
      <c r="BH126" s="10"/>
      <c r="BI126" s="10"/>
      <c r="BJ126" s="10"/>
      <c r="BK126" s="10"/>
      <c r="BL126" s="10"/>
      <c r="BM126" s="10"/>
      <c r="BN126" s="10"/>
      <c r="BO126" s="10"/>
    </row>
    <row r="127" spans="1:67" x14ac:dyDescent="0.35">
      <c r="A127" s="10"/>
      <c r="B127" s="10"/>
      <c r="C127" s="10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  <c r="AA127" s="10"/>
      <c r="AB127" s="10"/>
      <c r="AC127" s="10"/>
      <c r="AD127" s="10"/>
      <c r="AE127" s="10"/>
      <c r="AF127" s="10"/>
      <c r="AG127" s="10"/>
      <c r="AH127" s="10"/>
      <c r="AI127" s="10"/>
      <c r="AJ127" s="10"/>
      <c r="AK127" s="10"/>
      <c r="AL127" s="10"/>
      <c r="AM127" s="10"/>
      <c r="AN127" s="10"/>
      <c r="AO127" s="10"/>
      <c r="AP127" s="10"/>
      <c r="AQ127" s="10"/>
      <c r="AR127" s="10"/>
      <c r="AS127" s="10"/>
      <c r="AT127" s="10"/>
      <c r="AU127" s="10"/>
      <c r="AV127" s="10"/>
      <c r="AW127" s="10"/>
      <c r="AX127" s="10"/>
      <c r="AY127" s="10"/>
      <c r="AZ127" s="10"/>
      <c r="BA127" s="10"/>
      <c r="BB127" s="10"/>
      <c r="BC127" s="10"/>
      <c r="BD127" s="10"/>
      <c r="BE127" s="10"/>
      <c r="BF127" s="10"/>
      <c r="BG127" s="10"/>
      <c r="BH127" s="10"/>
      <c r="BI127" s="10"/>
      <c r="BJ127" s="10"/>
      <c r="BK127" s="10"/>
      <c r="BL127" s="10"/>
      <c r="BM127" s="10"/>
      <c r="BN127" s="10"/>
      <c r="BO127" s="10"/>
    </row>
    <row r="128" spans="1:67" x14ac:dyDescent="0.35">
      <c r="A128" s="10"/>
      <c r="B128" s="10"/>
      <c r="C128" s="10"/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  <c r="AA128" s="10"/>
      <c r="AB128" s="10"/>
      <c r="AC128" s="10"/>
      <c r="AD128" s="10"/>
      <c r="AE128" s="10"/>
      <c r="AF128" s="10"/>
      <c r="AG128" s="10"/>
      <c r="AH128" s="10"/>
      <c r="AI128" s="10"/>
      <c r="AJ128" s="10"/>
      <c r="AK128" s="10"/>
      <c r="AL128" s="10"/>
      <c r="AM128" s="10"/>
      <c r="AN128" s="10"/>
      <c r="AO128" s="10"/>
      <c r="AP128" s="10"/>
      <c r="AQ128" s="10"/>
      <c r="AR128" s="10"/>
      <c r="AS128" s="10"/>
      <c r="AT128" s="10"/>
      <c r="AU128" s="10"/>
      <c r="AV128" s="10"/>
      <c r="AW128" s="10"/>
      <c r="AX128" s="10"/>
      <c r="AY128" s="10"/>
      <c r="AZ128" s="10"/>
      <c r="BA128" s="10"/>
      <c r="BB128" s="10"/>
      <c r="BC128" s="10"/>
      <c r="BD128" s="10"/>
      <c r="BE128" s="10"/>
      <c r="BF128" s="10"/>
      <c r="BG128" s="10"/>
      <c r="BH128" s="10"/>
      <c r="BI128" s="10"/>
      <c r="BJ128" s="10"/>
      <c r="BK128" s="10"/>
      <c r="BL128" s="10"/>
      <c r="BM128" s="10"/>
      <c r="BN128" s="10"/>
      <c r="BO128" s="10"/>
    </row>
    <row r="129" spans="1:67" x14ac:dyDescent="0.35">
      <c r="A129" s="10"/>
      <c r="B129" s="10"/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10"/>
      <c r="AD129" s="10"/>
      <c r="AE129" s="10"/>
      <c r="AF129" s="10"/>
      <c r="AG129" s="10"/>
      <c r="AH129" s="10"/>
      <c r="AI129" s="10"/>
      <c r="AJ129" s="10"/>
      <c r="AK129" s="10"/>
      <c r="AL129" s="10"/>
      <c r="AM129" s="10"/>
      <c r="AN129" s="10"/>
      <c r="AO129" s="10"/>
      <c r="AP129" s="10"/>
      <c r="AQ129" s="10"/>
      <c r="AR129" s="10"/>
      <c r="AS129" s="10"/>
      <c r="AT129" s="10"/>
      <c r="AU129" s="10"/>
      <c r="AV129" s="10"/>
      <c r="AW129" s="10"/>
      <c r="AX129" s="10"/>
      <c r="AY129" s="10"/>
      <c r="AZ129" s="10"/>
      <c r="BA129" s="10"/>
      <c r="BB129" s="10"/>
      <c r="BC129" s="10"/>
      <c r="BD129" s="10"/>
      <c r="BE129" s="10"/>
      <c r="BF129" s="10"/>
      <c r="BG129" s="10"/>
      <c r="BH129" s="10"/>
      <c r="BI129" s="10"/>
      <c r="BJ129" s="10"/>
      <c r="BK129" s="10"/>
      <c r="BL129" s="10"/>
      <c r="BM129" s="10"/>
      <c r="BN129" s="10"/>
      <c r="BO129" s="10"/>
    </row>
    <row r="130" spans="1:67" x14ac:dyDescent="0.35">
      <c r="A130" s="10"/>
      <c r="B130" s="10"/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  <c r="AC130" s="10"/>
      <c r="AD130" s="10"/>
      <c r="AE130" s="10"/>
      <c r="AF130" s="10"/>
      <c r="AG130" s="10"/>
      <c r="AH130" s="10"/>
      <c r="AI130" s="10"/>
      <c r="AJ130" s="10"/>
      <c r="AK130" s="10"/>
      <c r="AL130" s="10"/>
      <c r="AM130" s="10"/>
      <c r="AN130" s="10"/>
      <c r="AO130" s="10"/>
      <c r="AP130" s="10"/>
      <c r="AQ130" s="10"/>
      <c r="AR130" s="10"/>
      <c r="AS130" s="10"/>
      <c r="AT130" s="10"/>
      <c r="AU130" s="10"/>
      <c r="AV130" s="10"/>
      <c r="AW130" s="10"/>
      <c r="AX130" s="10"/>
      <c r="AY130" s="10"/>
      <c r="AZ130" s="10"/>
      <c r="BA130" s="10"/>
      <c r="BB130" s="10"/>
      <c r="BC130" s="10"/>
      <c r="BD130" s="10"/>
      <c r="BE130" s="10"/>
      <c r="BF130" s="10"/>
      <c r="BG130" s="10"/>
      <c r="BH130" s="10"/>
      <c r="BI130" s="10"/>
      <c r="BJ130" s="10"/>
      <c r="BK130" s="10"/>
      <c r="BL130" s="10"/>
      <c r="BM130" s="10"/>
      <c r="BN130" s="10"/>
      <c r="BO130" s="10"/>
    </row>
    <row r="131" spans="1:67" x14ac:dyDescent="0.35">
      <c r="A131" s="10"/>
      <c r="B131" s="10"/>
      <c r="C131" s="10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  <c r="AB131" s="10"/>
      <c r="AC131" s="10"/>
      <c r="AD131" s="10"/>
      <c r="AE131" s="10"/>
      <c r="AF131" s="10"/>
      <c r="AG131" s="10"/>
      <c r="AH131" s="10"/>
      <c r="AI131" s="10"/>
      <c r="AJ131" s="10"/>
      <c r="AK131" s="10"/>
      <c r="AL131" s="10"/>
      <c r="AM131" s="10"/>
      <c r="AN131" s="10"/>
      <c r="AO131" s="10"/>
      <c r="AP131" s="10"/>
      <c r="AQ131" s="10"/>
      <c r="AR131" s="10"/>
      <c r="AS131" s="10"/>
      <c r="AT131" s="10"/>
      <c r="AU131" s="10"/>
      <c r="AV131" s="10"/>
      <c r="AW131" s="10"/>
      <c r="AX131" s="10"/>
      <c r="AY131" s="10"/>
      <c r="AZ131" s="10"/>
      <c r="BA131" s="10"/>
      <c r="BB131" s="10"/>
      <c r="BC131" s="10"/>
      <c r="BD131" s="10"/>
      <c r="BE131" s="10"/>
      <c r="BF131" s="10"/>
      <c r="BG131" s="10"/>
      <c r="BH131" s="10"/>
      <c r="BI131" s="10"/>
      <c r="BJ131" s="10"/>
      <c r="BK131" s="10"/>
      <c r="BL131" s="10"/>
      <c r="BM131" s="10"/>
      <c r="BN131" s="10"/>
      <c r="BO131" s="10"/>
    </row>
    <row r="132" spans="1:67" x14ac:dyDescent="0.35">
      <c r="A132" s="10"/>
      <c r="B132" s="10"/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0"/>
      <c r="AB132" s="10"/>
      <c r="AC132" s="10"/>
      <c r="AD132" s="10"/>
      <c r="AE132" s="10"/>
      <c r="AF132" s="10"/>
      <c r="AG132" s="10"/>
      <c r="AH132" s="10"/>
      <c r="AI132" s="10"/>
      <c r="AJ132" s="10"/>
      <c r="AK132" s="10"/>
      <c r="AL132" s="10"/>
      <c r="AM132" s="10"/>
      <c r="AN132" s="10"/>
      <c r="AO132" s="10"/>
      <c r="AP132" s="10"/>
      <c r="AQ132" s="10"/>
      <c r="AR132" s="10"/>
      <c r="AS132" s="10"/>
      <c r="AT132" s="10"/>
      <c r="AU132" s="10"/>
      <c r="AV132" s="10"/>
      <c r="AW132" s="10"/>
      <c r="AX132" s="10"/>
      <c r="AY132" s="10"/>
      <c r="AZ132" s="10"/>
      <c r="BA132" s="10"/>
      <c r="BB132" s="10"/>
      <c r="BC132" s="10"/>
      <c r="BD132" s="10"/>
      <c r="BE132" s="10"/>
      <c r="BF132" s="10"/>
      <c r="BG132" s="10"/>
      <c r="BH132" s="10"/>
      <c r="BI132" s="10"/>
      <c r="BJ132" s="10"/>
      <c r="BK132" s="10"/>
      <c r="BL132" s="10"/>
      <c r="BM132" s="10"/>
      <c r="BN132" s="10"/>
      <c r="BO132" s="10"/>
    </row>
    <row r="133" spans="1:67" x14ac:dyDescent="0.35">
      <c r="A133" s="10"/>
      <c r="B133" s="10"/>
      <c r="C133" s="10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  <c r="AA133" s="10"/>
      <c r="AB133" s="10"/>
      <c r="AC133" s="10"/>
      <c r="AD133" s="10"/>
      <c r="AE133" s="10"/>
      <c r="AF133" s="10"/>
      <c r="AG133" s="10"/>
      <c r="AH133" s="10"/>
      <c r="AI133" s="10"/>
      <c r="AJ133" s="10"/>
      <c r="AK133" s="10"/>
      <c r="AL133" s="10"/>
      <c r="AM133" s="10"/>
      <c r="AN133" s="10"/>
      <c r="AO133" s="10"/>
      <c r="AP133" s="10"/>
      <c r="AQ133" s="10"/>
      <c r="AR133" s="10"/>
      <c r="AS133" s="10"/>
      <c r="AT133" s="10"/>
      <c r="AU133" s="10"/>
      <c r="AV133" s="10"/>
      <c r="AW133" s="10"/>
      <c r="AX133" s="10"/>
      <c r="AY133" s="10"/>
      <c r="AZ133" s="10"/>
      <c r="BA133" s="10"/>
      <c r="BB133" s="10"/>
      <c r="BC133" s="10"/>
      <c r="BD133" s="10"/>
      <c r="BE133" s="10"/>
      <c r="BF133" s="10"/>
      <c r="BG133" s="10"/>
      <c r="BH133" s="10"/>
      <c r="BI133" s="10"/>
      <c r="BJ133" s="10"/>
      <c r="BK133" s="10"/>
      <c r="BL133" s="10"/>
      <c r="BM133" s="10"/>
      <c r="BN133" s="10"/>
      <c r="BO133" s="10"/>
    </row>
    <row r="134" spans="1:67" x14ac:dyDescent="0.35">
      <c r="A134" s="10"/>
      <c r="B134" s="10"/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  <c r="AA134" s="10"/>
      <c r="AB134" s="10"/>
      <c r="AC134" s="10"/>
      <c r="AD134" s="10"/>
      <c r="AE134" s="10"/>
      <c r="AF134" s="10"/>
      <c r="AG134" s="10"/>
      <c r="AH134" s="10"/>
      <c r="AI134" s="10"/>
      <c r="AJ134" s="10"/>
      <c r="AK134" s="10"/>
      <c r="AL134" s="10"/>
      <c r="AM134" s="10"/>
      <c r="AN134" s="10"/>
      <c r="AO134" s="10"/>
      <c r="AP134" s="10"/>
      <c r="AQ134" s="10"/>
      <c r="AR134" s="10"/>
      <c r="AS134" s="10"/>
      <c r="AT134" s="10"/>
      <c r="AU134" s="10"/>
      <c r="AV134" s="10"/>
      <c r="AW134" s="10"/>
      <c r="AX134" s="10"/>
      <c r="AY134" s="10"/>
      <c r="AZ134" s="10"/>
      <c r="BA134" s="10"/>
      <c r="BB134" s="10"/>
      <c r="BC134" s="10"/>
      <c r="BD134" s="10"/>
      <c r="BE134" s="10"/>
      <c r="BF134" s="10"/>
      <c r="BG134" s="10"/>
      <c r="BH134" s="10"/>
      <c r="BI134" s="10"/>
      <c r="BJ134" s="10"/>
      <c r="BK134" s="10"/>
      <c r="BL134" s="10"/>
      <c r="BM134" s="10"/>
      <c r="BN134" s="10"/>
      <c r="BO134" s="10"/>
    </row>
    <row r="135" spans="1:67" x14ac:dyDescent="0.35">
      <c r="A135" s="10"/>
      <c r="B135" s="10"/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  <c r="AA135" s="10"/>
      <c r="AB135" s="10"/>
      <c r="AC135" s="10"/>
      <c r="AD135" s="10"/>
      <c r="AE135" s="10"/>
      <c r="AF135" s="10"/>
      <c r="AG135" s="10"/>
      <c r="AH135" s="10"/>
      <c r="AI135" s="10"/>
      <c r="AJ135" s="10"/>
      <c r="AK135" s="10"/>
      <c r="AL135" s="10"/>
      <c r="AM135" s="10"/>
      <c r="AN135" s="10"/>
      <c r="AO135" s="10"/>
      <c r="AP135" s="10"/>
      <c r="AQ135" s="10"/>
      <c r="AR135" s="10"/>
      <c r="AS135" s="10"/>
      <c r="AT135" s="10"/>
      <c r="AU135" s="10"/>
      <c r="AV135" s="10"/>
      <c r="AW135" s="10"/>
      <c r="AX135" s="10"/>
      <c r="AY135" s="10"/>
      <c r="AZ135" s="10"/>
      <c r="BA135" s="10"/>
      <c r="BB135" s="10"/>
      <c r="BC135" s="10"/>
      <c r="BD135" s="10"/>
      <c r="BE135" s="10"/>
      <c r="BF135" s="10"/>
      <c r="BG135" s="10"/>
      <c r="BH135" s="10"/>
      <c r="BI135" s="10"/>
      <c r="BJ135" s="10"/>
      <c r="BK135" s="10"/>
      <c r="BL135" s="10"/>
      <c r="BM135" s="10"/>
      <c r="BN135" s="10"/>
      <c r="BO135" s="10"/>
    </row>
    <row r="136" spans="1:67" x14ac:dyDescent="0.35">
      <c r="A136" s="10"/>
      <c r="B136" s="10"/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  <c r="AA136" s="10"/>
      <c r="AB136" s="10"/>
      <c r="AC136" s="10"/>
      <c r="AD136" s="10"/>
      <c r="AE136" s="10"/>
      <c r="AF136" s="10"/>
      <c r="AG136" s="10"/>
      <c r="AH136" s="10"/>
      <c r="AI136" s="10"/>
      <c r="AJ136" s="10"/>
      <c r="AK136" s="10"/>
      <c r="AL136" s="10"/>
      <c r="AM136" s="10"/>
      <c r="AN136" s="10"/>
      <c r="AO136" s="10"/>
      <c r="AP136" s="10"/>
      <c r="AQ136" s="10"/>
      <c r="AR136" s="10"/>
      <c r="AS136" s="10"/>
      <c r="AT136" s="10"/>
      <c r="AU136" s="10"/>
      <c r="AV136" s="10"/>
      <c r="AW136" s="10"/>
      <c r="AX136" s="10"/>
      <c r="AY136" s="10"/>
      <c r="AZ136" s="10"/>
      <c r="BA136" s="10"/>
      <c r="BB136" s="10"/>
      <c r="BC136" s="10"/>
      <c r="BD136" s="10"/>
      <c r="BE136" s="10"/>
      <c r="BF136" s="10"/>
      <c r="BG136" s="10"/>
      <c r="BH136" s="10"/>
      <c r="BI136" s="10"/>
      <c r="BJ136" s="10"/>
      <c r="BK136" s="10"/>
      <c r="BL136" s="10"/>
      <c r="BM136" s="10"/>
      <c r="BN136" s="10"/>
      <c r="BO136" s="10"/>
    </row>
    <row r="137" spans="1:67" x14ac:dyDescent="0.35">
      <c r="A137" s="10"/>
      <c r="B137" s="10"/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  <c r="AA137" s="10"/>
      <c r="AB137" s="10"/>
      <c r="AC137" s="10"/>
      <c r="AD137" s="10"/>
      <c r="AE137" s="10"/>
      <c r="AF137" s="10"/>
      <c r="AG137" s="10"/>
      <c r="AH137" s="10"/>
      <c r="AI137" s="10"/>
      <c r="AJ137" s="10"/>
      <c r="AK137" s="10"/>
      <c r="AL137" s="10"/>
      <c r="AM137" s="10"/>
      <c r="AN137" s="10"/>
      <c r="AO137" s="10"/>
      <c r="AP137" s="10"/>
      <c r="AQ137" s="10"/>
      <c r="AR137" s="10"/>
      <c r="AS137" s="10"/>
      <c r="AT137" s="10"/>
      <c r="AU137" s="10"/>
      <c r="AV137" s="10"/>
      <c r="AW137" s="10"/>
      <c r="AX137" s="10"/>
      <c r="AY137" s="10"/>
      <c r="AZ137" s="10"/>
      <c r="BA137" s="10"/>
      <c r="BB137" s="10"/>
      <c r="BC137" s="10"/>
      <c r="BD137" s="10"/>
      <c r="BE137" s="10"/>
      <c r="BF137" s="10"/>
      <c r="BG137" s="10"/>
      <c r="BH137" s="10"/>
      <c r="BI137" s="10"/>
      <c r="BJ137" s="10"/>
      <c r="BK137" s="10"/>
      <c r="BL137" s="10"/>
      <c r="BM137" s="10"/>
      <c r="BN137" s="10"/>
      <c r="BO137" s="10"/>
    </row>
    <row r="138" spans="1:67" x14ac:dyDescent="0.35">
      <c r="A138" s="10"/>
      <c r="B138" s="10"/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  <c r="AA138" s="10"/>
      <c r="AB138" s="10"/>
      <c r="AC138" s="10"/>
      <c r="AD138" s="10"/>
      <c r="AE138" s="10"/>
      <c r="AF138" s="10"/>
      <c r="AG138" s="10"/>
      <c r="AH138" s="10"/>
      <c r="AI138" s="10"/>
      <c r="AJ138" s="10"/>
      <c r="AK138" s="10"/>
      <c r="AL138" s="10"/>
      <c r="AM138" s="10"/>
      <c r="AN138" s="10"/>
      <c r="AO138" s="10"/>
      <c r="AP138" s="10"/>
      <c r="AQ138" s="10"/>
      <c r="AR138" s="10"/>
      <c r="AS138" s="10"/>
      <c r="AT138" s="10"/>
      <c r="AU138" s="10"/>
      <c r="AV138" s="10"/>
      <c r="AW138" s="10"/>
      <c r="AX138" s="10"/>
      <c r="AY138" s="10"/>
      <c r="AZ138" s="10"/>
      <c r="BA138" s="10"/>
      <c r="BB138" s="10"/>
      <c r="BC138" s="10"/>
      <c r="BD138" s="10"/>
      <c r="BE138" s="10"/>
      <c r="BF138" s="10"/>
      <c r="BG138" s="10"/>
      <c r="BH138" s="10"/>
      <c r="BI138" s="10"/>
      <c r="BJ138" s="10"/>
      <c r="BK138" s="10"/>
      <c r="BL138" s="10"/>
      <c r="BM138" s="10"/>
      <c r="BN138" s="10"/>
      <c r="BO138" s="10"/>
    </row>
    <row r="139" spans="1:67" x14ac:dyDescent="0.35">
      <c r="A139" s="10"/>
      <c r="B139" s="10"/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  <c r="AA139" s="10"/>
      <c r="AB139" s="10"/>
      <c r="AC139" s="10"/>
      <c r="AD139" s="10"/>
      <c r="AE139" s="10"/>
      <c r="AF139" s="10"/>
      <c r="AG139" s="10"/>
      <c r="AH139" s="10"/>
      <c r="AI139" s="10"/>
      <c r="AJ139" s="10"/>
      <c r="AK139" s="10"/>
      <c r="AL139" s="10"/>
      <c r="AM139" s="10"/>
      <c r="AN139" s="10"/>
      <c r="AO139" s="10"/>
      <c r="AP139" s="10"/>
      <c r="AQ139" s="10"/>
      <c r="AR139" s="10"/>
      <c r="AS139" s="10"/>
      <c r="AT139" s="10"/>
      <c r="AU139" s="10"/>
      <c r="AV139" s="10"/>
      <c r="AW139" s="10"/>
      <c r="AX139" s="10"/>
      <c r="AY139" s="10"/>
      <c r="AZ139" s="10"/>
      <c r="BA139" s="10"/>
      <c r="BB139" s="10"/>
      <c r="BC139" s="10"/>
      <c r="BD139" s="10"/>
      <c r="BE139" s="10"/>
      <c r="BF139" s="10"/>
      <c r="BG139" s="10"/>
      <c r="BH139" s="10"/>
      <c r="BI139" s="10"/>
      <c r="BJ139" s="10"/>
      <c r="BK139" s="10"/>
      <c r="BL139" s="10"/>
      <c r="BM139" s="10"/>
      <c r="BN139" s="10"/>
      <c r="BO139" s="10"/>
    </row>
    <row r="140" spans="1:67" x14ac:dyDescent="0.35">
      <c r="A140" s="10"/>
      <c r="B140" s="10"/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  <c r="AA140" s="10"/>
      <c r="AB140" s="10"/>
      <c r="AC140" s="10"/>
      <c r="AD140" s="10"/>
      <c r="AE140" s="10"/>
      <c r="AF140" s="10"/>
      <c r="AG140" s="10"/>
      <c r="AH140" s="10"/>
      <c r="AI140" s="10"/>
      <c r="AJ140" s="10"/>
      <c r="AK140" s="10"/>
      <c r="AL140" s="10"/>
      <c r="AM140" s="10"/>
      <c r="AN140" s="10"/>
      <c r="AO140" s="10"/>
      <c r="AP140" s="10"/>
      <c r="AQ140" s="10"/>
      <c r="AR140" s="10"/>
      <c r="AS140" s="10"/>
      <c r="AT140" s="10"/>
      <c r="AU140" s="10"/>
      <c r="AV140" s="10"/>
      <c r="AW140" s="10"/>
      <c r="AX140" s="10"/>
      <c r="AY140" s="10"/>
      <c r="AZ140" s="10"/>
      <c r="BA140" s="10"/>
      <c r="BB140" s="10"/>
      <c r="BC140" s="10"/>
      <c r="BD140" s="10"/>
      <c r="BE140" s="10"/>
      <c r="BF140" s="10"/>
      <c r="BG140" s="10"/>
      <c r="BH140" s="10"/>
      <c r="BI140" s="10"/>
      <c r="BJ140" s="10"/>
      <c r="BK140" s="10"/>
      <c r="BL140" s="10"/>
      <c r="BM140" s="10"/>
      <c r="BN140" s="10"/>
      <c r="BO140" s="10"/>
    </row>
    <row r="141" spans="1:67" x14ac:dyDescent="0.35">
      <c r="A141" s="10"/>
      <c r="B141" s="10"/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  <c r="AB141" s="10"/>
      <c r="AC141" s="10"/>
      <c r="AD141" s="10"/>
      <c r="AE141" s="10"/>
      <c r="AF141" s="10"/>
      <c r="AG141" s="10"/>
      <c r="AH141" s="10"/>
      <c r="AI141" s="10"/>
      <c r="AJ141" s="10"/>
      <c r="AK141" s="10"/>
      <c r="AL141" s="10"/>
      <c r="AM141" s="10"/>
      <c r="AN141" s="10"/>
      <c r="AO141" s="10"/>
      <c r="AP141" s="10"/>
      <c r="AQ141" s="10"/>
      <c r="AR141" s="10"/>
      <c r="AS141" s="10"/>
      <c r="AT141" s="10"/>
      <c r="AU141" s="10"/>
      <c r="AV141" s="10"/>
      <c r="AW141" s="10"/>
      <c r="AX141" s="10"/>
      <c r="AY141" s="10"/>
      <c r="AZ141" s="10"/>
      <c r="BA141" s="10"/>
      <c r="BB141" s="10"/>
      <c r="BC141" s="10"/>
      <c r="BD141" s="10"/>
      <c r="BE141" s="10"/>
      <c r="BF141" s="10"/>
      <c r="BG141" s="10"/>
      <c r="BH141" s="10"/>
      <c r="BI141" s="10"/>
      <c r="BJ141" s="10"/>
      <c r="BK141" s="10"/>
      <c r="BL141" s="10"/>
      <c r="BM141" s="10"/>
      <c r="BN141" s="10"/>
      <c r="BO141" s="10"/>
    </row>
    <row r="142" spans="1:67" x14ac:dyDescent="0.35">
      <c r="A142" s="10"/>
      <c r="B142" s="10"/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  <c r="AI142" s="10"/>
      <c r="AJ142" s="10"/>
      <c r="AK142" s="10"/>
      <c r="AL142" s="10"/>
      <c r="AM142" s="10"/>
      <c r="AN142" s="10"/>
      <c r="AO142" s="10"/>
      <c r="AP142" s="10"/>
      <c r="AQ142" s="10"/>
      <c r="AR142" s="10"/>
      <c r="AS142" s="10"/>
      <c r="AT142" s="10"/>
      <c r="AU142" s="10"/>
      <c r="AV142" s="10"/>
      <c r="AW142" s="10"/>
      <c r="AX142" s="10"/>
      <c r="AY142" s="10"/>
      <c r="AZ142" s="10"/>
      <c r="BA142" s="10"/>
      <c r="BB142" s="10"/>
      <c r="BC142" s="10"/>
      <c r="BD142" s="10"/>
      <c r="BE142" s="10"/>
      <c r="BF142" s="10"/>
      <c r="BG142" s="10"/>
      <c r="BH142" s="10"/>
      <c r="BI142" s="10"/>
      <c r="BJ142" s="10"/>
      <c r="BK142" s="10"/>
      <c r="BL142" s="10"/>
      <c r="BM142" s="10"/>
      <c r="BN142" s="10"/>
      <c r="BO142" s="10"/>
    </row>
    <row r="143" spans="1:67" x14ac:dyDescent="0.35">
      <c r="A143" s="10"/>
      <c r="B143" s="10"/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  <c r="AI143" s="10"/>
      <c r="AJ143" s="10"/>
      <c r="AK143" s="10"/>
      <c r="AL143" s="10"/>
      <c r="AM143" s="10"/>
      <c r="AN143" s="10"/>
      <c r="AO143" s="10"/>
      <c r="AP143" s="10"/>
      <c r="AQ143" s="10"/>
      <c r="AR143" s="10"/>
      <c r="AS143" s="10"/>
      <c r="AT143" s="10"/>
      <c r="AU143" s="10"/>
      <c r="AV143" s="10"/>
      <c r="AW143" s="10"/>
      <c r="AX143" s="10"/>
      <c r="AY143" s="10"/>
      <c r="AZ143" s="10"/>
      <c r="BA143" s="10"/>
      <c r="BB143" s="10"/>
      <c r="BC143" s="10"/>
      <c r="BD143" s="10"/>
      <c r="BE143" s="10"/>
      <c r="BF143" s="10"/>
      <c r="BG143" s="10"/>
      <c r="BH143" s="10"/>
      <c r="BI143" s="10"/>
      <c r="BJ143" s="10"/>
      <c r="BK143" s="10"/>
      <c r="BL143" s="10"/>
      <c r="BM143" s="10"/>
      <c r="BN143" s="10"/>
      <c r="BO143" s="10"/>
    </row>
    <row r="144" spans="1:67" x14ac:dyDescent="0.35">
      <c r="A144" s="10"/>
      <c r="B144" s="10"/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  <c r="AB144" s="10"/>
      <c r="AC144" s="10"/>
      <c r="AD144" s="10"/>
      <c r="AE144" s="10"/>
      <c r="AF144" s="10"/>
      <c r="AG144" s="10"/>
      <c r="AH144" s="10"/>
      <c r="AI144" s="10"/>
      <c r="AJ144" s="10"/>
      <c r="AK144" s="10"/>
      <c r="AL144" s="10"/>
      <c r="AM144" s="10"/>
      <c r="AN144" s="10"/>
      <c r="AO144" s="10"/>
      <c r="AP144" s="10"/>
      <c r="AQ144" s="10"/>
      <c r="AR144" s="10"/>
      <c r="AS144" s="10"/>
      <c r="AT144" s="10"/>
      <c r="AU144" s="10"/>
      <c r="AV144" s="10"/>
      <c r="AW144" s="10"/>
      <c r="AX144" s="10"/>
      <c r="AY144" s="10"/>
      <c r="AZ144" s="10"/>
      <c r="BA144" s="10"/>
      <c r="BB144" s="10"/>
      <c r="BC144" s="10"/>
      <c r="BD144" s="10"/>
      <c r="BE144" s="10"/>
      <c r="BF144" s="10"/>
      <c r="BG144" s="10"/>
      <c r="BH144" s="10"/>
      <c r="BI144" s="10"/>
      <c r="BJ144" s="10"/>
      <c r="BK144" s="10"/>
      <c r="BL144" s="10"/>
      <c r="BM144" s="10"/>
      <c r="BN144" s="10"/>
      <c r="BO144" s="10"/>
    </row>
    <row r="145" spans="1:67" x14ac:dyDescent="0.35">
      <c r="A145" s="10"/>
      <c r="B145" s="10"/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  <c r="AI145" s="10"/>
      <c r="AJ145" s="10"/>
      <c r="AK145" s="10"/>
      <c r="AL145" s="10"/>
      <c r="AM145" s="10"/>
      <c r="AN145" s="10"/>
      <c r="AO145" s="10"/>
      <c r="AP145" s="10"/>
      <c r="AQ145" s="10"/>
      <c r="AR145" s="10"/>
      <c r="AS145" s="10"/>
      <c r="AT145" s="10"/>
      <c r="AU145" s="10"/>
      <c r="AV145" s="10"/>
      <c r="AW145" s="10"/>
      <c r="AX145" s="10"/>
      <c r="AY145" s="10"/>
      <c r="AZ145" s="10"/>
      <c r="BA145" s="10"/>
      <c r="BB145" s="10"/>
      <c r="BC145" s="10"/>
      <c r="BD145" s="10"/>
      <c r="BE145" s="10"/>
      <c r="BF145" s="10"/>
      <c r="BG145" s="10"/>
      <c r="BH145" s="10"/>
      <c r="BI145" s="10"/>
      <c r="BJ145" s="10"/>
      <c r="BK145" s="10"/>
      <c r="BL145" s="10"/>
      <c r="BM145" s="10"/>
      <c r="BN145" s="10"/>
      <c r="BO145" s="10"/>
    </row>
    <row r="146" spans="1:67" x14ac:dyDescent="0.35">
      <c r="A146" s="10"/>
      <c r="B146" s="10"/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  <c r="AB146" s="10"/>
      <c r="AC146" s="10"/>
      <c r="AD146" s="10"/>
      <c r="AE146" s="10"/>
      <c r="AF146" s="10"/>
      <c r="AG146" s="10"/>
      <c r="AH146" s="10"/>
      <c r="AI146" s="10"/>
      <c r="AJ146" s="10"/>
      <c r="AK146" s="10"/>
      <c r="AL146" s="10"/>
      <c r="AM146" s="10"/>
      <c r="AN146" s="10"/>
      <c r="AO146" s="10"/>
      <c r="AP146" s="10"/>
      <c r="AQ146" s="10"/>
      <c r="AR146" s="10"/>
      <c r="AS146" s="10"/>
      <c r="AT146" s="10"/>
      <c r="AU146" s="10"/>
      <c r="AV146" s="10"/>
      <c r="AW146" s="10"/>
      <c r="AX146" s="10"/>
      <c r="AY146" s="10"/>
      <c r="AZ146" s="10"/>
      <c r="BA146" s="10"/>
      <c r="BB146" s="10"/>
      <c r="BC146" s="10"/>
      <c r="BD146" s="10"/>
      <c r="BE146" s="10"/>
      <c r="BF146" s="10"/>
      <c r="BG146" s="10"/>
      <c r="BH146" s="10"/>
      <c r="BI146" s="10"/>
      <c r="BJ146" s="10"/>
      <c r="BK146" s="10"/>
      <c r="BL146" s="10"/>
      <c r="BM146" s="10"/>
      <c r="BN146" s="10"/>
      <c r="BO146" s="10"/>
    </row>
    <row r="147" spans="1:67" x14ac:dyDescent="0.35">
      <c r="A147" s="10"/>
      <c r="B147" s="10"/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0"/>
      <c r="AC147" s="10"/>
      <c r="AD147" s="10"/>
      <c r="AE147" s="10"/>
      <c r="AF147" s="10"/>
      <c r="AG147" s="10"/>
      <c r="AH147" s="10"/>
      <c r="AI147" s="10"/>
      <c r="AJ147" s="10"/>
      <c r="AK147" s="10"/>
      <c r="AL147" s="10"/>
      <c r="AM147" s="10"/>
      <c r="AN147" s="10"/>
      <c r="AO147" s="10"/>
      <c r="AP147" s="10"/>
      <c r="AQ147" s="10"/>
      <c r="AR147" s="10"/>
      <c r="AS147" s="10"/>
      <c r="AT147" s="10"/>
      <c r="AU147" s="10"/>
      <c r="AV147" s="10"/>
      <c r="AW147" s="10"/>
      <c r="AX147" s="10"/>
      <c r="AY147" s="10"/>
      <c r="AZ147" s="10"/>
      <c r="BA147" s="10"/>
      <c r="BB147" s="10"/>
      <c r="BC147" s="10"/>
      <c r="BD147" s="10"/>
      <c r="BE147" s="10"/>
      <c r="BF147" s="10"/>
      <c r="BG147" s="10"/>
      <c r="BH147" s="10"/>
      <c r="BI147" s="10"/>
      <c r="BJ147" s="10"/>
      <c r="BK147" s="10"/>
      <c r="BL147" s="10"/>
      <c r="BM147" s="10"/>
      <c r="BN147" s="10"/>
      <c r="BO147" s="10"/>
    </row>
    <row r="148" spans="1:67" x14ac:dyDescent="0.35">
      <c r="A148" s="10"/>
      <c r="B148" s="10"/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  <c r="AB148" s="10"/>
      <c r="AC148" s="10"/>
      <c r="AD148" s="10"/>
      <c r="AE148" s="10"/>
      <c r="AF148" s="10"/>
      <c r="AG148" s="10"/>
      <c r="AH148" s="10"/>
      <c r="AI148" s="10"/>
      <c r="AJ148" s="10"/>
      <c r="AK148" s="10"/>
      <c r="AL148" s="10"/>
      <c r="AM148" s="10"/>
      <c r="AN148" s="10"/>
      <c r="AO148" s="10"/>
      <c r="AP148" s="10"/>
      <c r="AQ148" s="10"/>
      <c r="AR148" s="10"/>
      <c r="AS148" s="10"/>
      <c r="AT148" s="10"/>
      <c r="AU148" s="10"/>
      <c r="AV148" s="10"/>
      <c r="AW148" s="10"/>
      <c r="AX148" s="10"/>
      <c r="AY148" s="10"/>
      <c r="AZ148" s="10"/>
      <c r="BA148" s="10"/>
      <c r="BB148" s="10"/>
      <c r="BC148" s="10"/>
      <c r="BD148" s="10"/>
      <c r="BE148" s="10"/>
      <c r="BF148" s="10"/>
      <c r="BG148" s="10"/>
      <c r="BH148" s="10"/>
      <c r="BI148" s="10"/>
      <c r="BJ148" s="10"/>
      <c r="BK148" s="10"/>
      <c r="BL148" s="10"/>
      <c r="BM148" s="10"/>
      <c r="BN148" s="10"/>
      <c r="BO148" s="10"/>
    </row>
    <row r="149" spans="1:67" x14ac:dyDescent="0.35">
      <c r="A149" s="10"/>
      <c r="B149" s="10"/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/>
      <c r="AB149" s="10"/>
      <c r="AC149" s="10"/>
      <c r="AD149" s="10"/>
      <c r="AE149" s="10"/>
      <c r="AF149" s="10"/>
      <c r="AG149" s="10"/>
      <c r="AH149" s="10"/>
      <c r="AI149" s="10"/>
      <c r="AJ149" s="10"/>
      <c r="AK149" s="10"/>
      <c r="AL149" s="10"/>
      <c r="AM149" s="10"/>
      <c r="AN149" s="10"/>
      <c r="AO149" s="10"/>
      <c r="AP149" s="10"/>
      <c r="AQ149" s="10"/>
      <c r="AR149" s="10"/>
      <c r="AS149" s="10"/>
      <c r="AT149" s="10"/>
      <c r="AU149" s="10"/>
      <c r="AV149" s="10"/>
      <c r="AW149" s="10"/>
      <c r="AX149" s="10"/>
      <c r="AY149" s="10"/>
      <c r="AZ149" s="10"/>
      <c r="BA149" s="10"/>
      <c r="BB149" s="10"/>
      <c r="BC149" s="10"/>
      <c r="BD149" s="10"/>
      <c r="BE149" s="10"/>
      <c r="BF149" s="10"/>
      <c r="BG149" s="10"/>
      <c r="BH149" s="10"/>
      <c r="BI149" s="10"/>
      <c r="BJ149" s="10"/>
      <c r="BK149" s="10"/>
      <c r="BL149" s="10"/>
      <c r="BM149" s="10"/>
      <c r="BN149" s="10"/>
      <c r="BO149" s="10"/>
    </row>
    <row r="150" spans="1:67" x14ac:dyDescent="0.35">
      <c r="A150" s="10"/>
      <c r="B150" s="10"/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  <c r="AB150" s="10"/>
      <c r="AC150" s="10"/>
      <c r="AD150" s="10"/>
      <c r="AE150" s="10"/>
      <c r="AF150" s="10"/>
      <c r="AG150" s="10"/>
      <c r="AH150" s="10"/>
      <c r="AI150" s="10"/>
      <c r="AJ150" s="10"/>
      <c r="AK150" s="10"/>
      <c r="AL150" s="10"/>
      <c r="AM150" s="10"/>
      <c r="AN150" s="10"/>
      <c r="AO150" s="10"/>
      <c r="AP150" s="10"/>
      <c r="AQ150" s="10"/>
      <c r="AR150" s="10"/>
      <c r="AS150" s="10"/>
      <c r="AT150" s="10"/>
      <c r="AU150" s="10"/>
      <c r="AV150" s="10"/>
      <c r="AW150" s="10"/>
      <c r="AX150" s="10"/>
      <c r="AY150" s="10"/>
      <c r="AZ150" s="10"/>
      <c r="BA150" s="10"/>
      <c r="BB150" s="10"/>
      <c r="BC150" s="10"/>
      <c r="BD150" s="10"/>
      <c r="BE150" s="10"/>
      <c r="BF150" s="10"/>
      <c r="BG150" s="10"/>
      <c r="BH150" s="10"/>
      <c r="BI150" s="10"/>
      <c r="BJ150" s="10"/>
      <c r="BK150" s="10"/>
      <c r="BL150" s="10"/>
      <c r="BM150" s="10"/>
      <c r="BN150" s="10"/>
      <c r="BO150" s="10"/>
    </row>
    <row r="151" spans="1:67" x14ac:dyDescent="0.35">
      <c r="A151" s="10"/>
      <c r="B151" s="10"/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  <c r="AB151" s="10"/>
      <c r="AC151" s="10"/>
      <c r="AD151" s="10"/>
      <c r="AE151" s="10"/>
      <c r="AF151" s="10"/>
      <c r="AG151" s="10"/>
      <c r="AH151" s="10"/>
      <c r="AI151" s="10"/>
      <c r="AJ151" s="10"/>
      <c r="AK151" s="10"/>
      <c r="AL151" s="10"/>
      <c r="AM151" s="10"/>
      <c r="AN151" s="10"/>
      <c r="AO151" s="10"/>
      <c r="AP151" s="10"/>
      <c r="AQ151" s="10"/>
      <c r="AR151" s="10"/>
      <c r="AS151" s="10"/>
      <c r="AT151" s="10"/>
      <c r="AU151" s="10"/>
      <c r="AV151" s="10"/>
      <c r="AW151" s="10"/>
      <c r="AX151" s="10"/>
      <c r="AY151" s="10"/>
      <c r="AZ151" s="10"/>
      <c r="BA151" s="10"/>
      <c r="BB151" s="10"/>
      <c r="BC151" s="10"/>
      <c r="BD151" s="10"/>
      <c r="BE151" s="10"/>
      <c r="BF151" s="10"/>
      <c r="BG151" s="10"/>
      <c r="BH151" s="10"/>
      <c r="BI151" s="10"/>
      <c r="BJ151" s="10"/>
      <c r="BK151" s="10"/>
      <c r="BL151" s="10"/>
      <c r="BM151" s="10"/>
      <c r="BN151" s="10"/>
      <c r="BO151" s="10"/>
    </row>
    <row r="152" spans="1:67" x14ac:dyDescent="0.35">
      <c r="A152" s="10"/>
      <c r="B152" s="10"/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  <c r="AB152" s="10"/>
      <c r="AC152" s="10"/>
      <c r="AD152" s="10"/>
      <c r="AE152" s="10"/>
      <c r="AF152" s="10"/>
      <c r="AG152" s="10"/>
      <c r="AH152" s="10"/>
      <c r="AI152" s="10"/>
      <c r="AJ152" s="10"/>
      <c r="AK152" s="10"/>
      <c r="AL152" s="10"/>
      <c r="AM152" s="10"/>
      <c r="AN152" s="10"/>
      <c r="AO152" s="10"/>
      <c r="AP152" s="10"/>
      <c r="AQ152" s="10"/>
      <c r="AR152" s="10"/>
      <c r="AS152" s="10"/>
      <c r="AT152" s="10"/>
      <c r="AU152" s="10"/>
      <c r="AV152" s="10"/>
      <c r="AW152" s="10"/>
      <c r="AX152" s="10"/>
      <c r="AY152" s="10"/>
      <c r="AZ152" s="10"/>
      <c r="BA152" s="10"/>
      <c r="BB152" s="10"/>
      <c r="BC152" s="10"/>
      <c r="BD152" s="10"/>
      <c r="BE152" s="10"/>
      <c r="BF152" s="10"/>
      <c r="BG152" s="10"/>
      <c r="BH152" s="10"/>
      <c r="BI152" s="10"/>
      <c r="BJ152" s="10"/>
      <c r="BK152" s="10"/>
      <c r="BL152" s="10"/>
      <c r="BM152" s="10"/>
      <c r="BN152" s="10"/>
      <c r="BO152" s="10"/>
    </row>
    <row r="153" spans="1:67" x14ac:dyDescent="0.35">
      <c r="A153" s="10"/>
      <c r="B153" s="10"/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  <c r="AB153" s="10"/>
      <c r="AC153" s="10"/>
      <c r="AD153" s="10"/>
      <c r="AE153" s="10"/>
      <c r="AF153" s="10"/>
      <c r="AG153" s="10"/>
      <c r="AH153" s="10"/>
      <c r="AI153" s="10"/>
      <c r="AJ153" s="10"/>
      <c r="AK153" s="10"/>
      <c r="AL153" s="10"/>
      <c r="AM153" s="10"/>
      <c r="AN153" s="10"/>
      <c r="AO153" s="10"/>
      <c r="AP153" s="10"/>
      <c r="AQ153" s="10"/>
      <c r="AR153" s="10"/>
      <c r="AS153" s="10"/>
      <c r="AT153" s="10"/>
      <c r="AU153" s="10"/>
      <c r="AV153" s="10"/>
      <c r="AW153" s="10"/>
      <c r="AX153" s="10"/>
      <c r="AY153" s="10"/>
      <c r="AZ153" s="10"/>
      <c r="BA153" s="10"/>
      <c r="BB153" s="10"/>
      <c r="BC153" s="10"/>
      <c r="BD153" s="10"/>
      <c r="BE153" s="10"/>
      <c r="BF153" s="10"/>
      <c r="BG153" s="10"/>
      <c r="BH153" s="10"/>
      <c r="BI153" s="10"/>
      <c r="BJ153" s="10"/>
      <c r="BK153" s="10"/>
      <c r="BL153" s="10"/>
      <c r="BM153" s="10"/>
      <c r="BN153" s="10"/>
      <c r="BO153" s="10"/>
    </row>
    <row r="154" spans="1:67" x14ac:dyDescent="0.35">
      <c r="A154" s="10"/>
      <c r="B154" s="10"/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  <c r="AB154" s="10"/>
      <c r="AC154" s="10"/>
      <c r="AD154" s="10"/>
      <c r="AE154" s="10"/>
      <c r="AF154" s="10"/>
      <c r="AG154" s="10"/>
      <c r="AH154" s="10"/>
      <c r="AI154" s="10"/>
      <c r="AJ154" s="10"/>
      <c r="AK154" s="10"/>
      <c r="AL154" s="10"/>
      <c r="AM154" s="10"/>
      <c r="AN154" s="10"/>
      <c r="AO154" s="10"/>
      <c r="AP154" s="10"/>
      <c r="AQ154" s="10"/>
      <c r="AR154" s="10"/>
      <c r="AS154" s="10"/>
      <c r="AT154" s="10"/>
      <c r="AU154" s="10"/>
      <c r="AV154" s="10"/>
      <c r="AW154" s="10"/>
      <c r="AX154" s="10"/>
      <c r="AY154" s="10"/>
      <c r="AZ154" s="10"/>
      <c r="BA154" s="10"/>
      <c r="BB154" s="10"/>
      <c r="BC154" s="10"/>
      <c r="BD154" s="10"/>
      <c r="BE154" s="10"/>
      <c r="BF154" s="10"/>
      <c r="BG154" s="10"/>
      <c r="BH154" s="10"/>
      <c r="BI154" s="10"/>
      <c r="BJ154" s="10"/>
      <c r="BK154" s="10"/>
      <c r="BL154" s="10"/>
      <c r="BM154" s="10"/>
      <c r="BN154" s="10"/>
      <c r="BO154" s="10"/>
    </row>
    <row r="155" spans="1:67" x14ac:dyDescent="0.35">
      <c r="A155" s="10"/>
      <c r="B155" s="10"/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  <c r="AB155" s="10"/>
      <c r="AC155" s="10"/>
      <c r="AD155" s="10"/>
      <c r="AE155" s="10"/>
      <c r="AF155" s="10"/>
      <c r="AG155" s="10"/>
      <c r="AH155" s="10"/>
      <c r="AI155" s="10"/>
      <c r="AJ155" s="10"/>
      <c r="AK155" s="10"/>
      <c r="AL155" s="10"/>
      <c r="AM155" s="10"/>
      <c r="AN155" s="10"/>
      <c r="AO155" s="10"/>
      <c r="AP155" s="10"/>
      <c r="AQ155" s="10"/>
      <c r="AR155" s="10"/>
      <c r="AS155" s="10"/>
      <c r="AT155" s="10"/>
      <c r="AU155" s="10"/>
      <c r="AV155" s="10"/>
      <c r="AW155" s="10"/>
      <c r="AX155" s="10"/>
      <c r="AY155" s="10"/>
      <c r="AZ155" s="10"/>
      <c r="BA155" s="10"/>
      <c r="BB155" s="10"/>
      <c r="BC155" s="10"/>
      <c r="BD155" s="10"/>
      <c r="BE155" s="10"/>
      <c r="BF155" s="10"/>
      <c r="BG155" s="10"/>
      <c r="BH155" s="10"/>
      <c r="BI155" s="10"/>
      <c r="BJ155" s="10"/>
      <c r="BK155" s="10"/>
      <c r="BL155" s="10"/>
      <c r="BM155" s="10"/>
      <c r="BN155" s="10"/>
      <c r="BO155" s="10"/>
    </row>
    <row r="156" spans="1:67" x14ac:dyDescent="0.35">
      <c r="A156" s="10"/>
      <c r="B156" s="10"/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  <c r="AB156" s="10"/>
      <c r="AC156" s="10"/>
      <c r="AD156" s="10"/>
      <c r="AE156" s="10"/>
      <c r="AF156" s="10"/>
      <c r="AG156" s="10"/>
      <c r="AH156" s="10"/>
      <c r="AI156" s="10"/>
      <c r="AJ156" s="10"/>
      <c r="AK156" s="10"/>
      <c r="AL156" s="10"/>
      <c r="AM156" s="10"/>
      <c r="AN156" s="10"/>
      <c r="AO156" s="10"/>
      <c r="AP156" s="10"/>
      <c r="AQ156" s="10"/>
      <c r="AR156" s="10"/>
      <c r="AS156" s="10"/>
      <c r="AT156" s="10"/>
      <c r="AU156" s="10"/>
      <c r="AV156" s="10"/>
      <c r="AW156" s="10"/>
      <c r="AX156" s="10"/>
      <c r="AY156" s="10"/>
      <c r="AZ156" s="10"/>
      <c r="BA156" s="10"/>
      <c r="BB156" s="10"/>
      <c r="BC156" s="10"/>
      <c r="BD156" s="10"/>
      <c r="BE156" s="10"/>
      <c r="BF156" s="10"/>
      <c r="BG156" s="10"/>
      <c r="BH156" s="10"/>
      <c r="BI156" s="10"/>
      <c r="BJ156" s="10"/>
      <c r="BK156" s="10"/>
      <c r="BL156" s="10"/>
      <c r="BM156" s="10"/>
      <c r="BN156" s="10"/>
      <c r="BO156" s="10"/>
    </row>
    <row r="157" spans="1:67" x14ac:dyDescent="0.35">
      <c r="A157" s="10"/>
      <c r="B157" s="10"/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  <c r="AB157" s="10"/>
      <c r="AC157" s="10"/>
      <c r="AD157" s="10"/>
      <c r="AE157" s="10"/>
      <c r="AF157" s="10"/>
      <c r="AG157" s="10"/>
      <c r="AH157" s="10"/>
      <c r="AI157" s="10"/>
      <c r="AJ157" s="10"/>
      <c r="AK157" s="10"/>
      <c r="AL157" s="10"/>
      <c r="AM157" s="10"/>
      <c r="AN157" s="10"/>
      <c r="AO157" s="10"/>
      <c r="AP157" s="10"/>
      <c r="AQ157" s="10"/>
      <c r="AR157" s="10"/>
      <c r="AS157" s="10"/>
      <c r="AT157" s="10"/>
      <c r="AU157" s="10"/>
      <c r="AV157" s="10"/>
      <c r="AW157" s="10"/>
      <c r="AX157" s="10"/>
      <c r="AY157" s="10"/>
      <c r="AZ157" s="10"/>
      <c r="BA157" s="10"/>
      <c r="BB157" s="10"/>
      <c r="BC157" s="10"/>
      <c r="BD157" s="10"/>
      <c r="BE157" s="10"/>
      <c r="BF157" s="10"/>
      <c r="BG157" s="10"/>
      <c r="BH157" s="10"/>
      <c r="BI157" s="10"/>
      <c r="BJ157" s="10"/>
      <c r="BK157" s="10"/>
      <c r="BL157" s="10"/>
      <c r="BM157" s="10"/>
      <c r="BN157" s="10"/>
      <c r="BO157" s="10"/>
    </row>
    <row r="158" spans="1:67" x14ac:dyDescent="0.35">
      <c r="A158" s="10"/>
      <c r="B158" s="10"/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  <c r="AB158" s="10"/>
      <c r="AC158" s="10"/>
      <c r="AD158" s="10"/>
      <c r="AE158" s="10"/>
      <c r="AF158" s="10"/>
      <c r="AG158" s="10"/>
      <c r="AH158" s="10"/>
      <c r="AI158" s="10"/>
      <c r="AJ158" s="10"/>
      <c r="AK158" s="10"/>
      <c r="AL158" s="10"/>
      <c r="AM158" s="10"/>
      <c r="AN158" s="10"/>
      <c r="AO158" s="10"/>
      <c r="AP158" s="10"/>
      <c r="AQ158" s="10"/>
      <c r="AR158" s="10"/>
      <c r="AS158" s="10"/>
      <c r="AT158" s="10"/>
      <c r="AU158" s="10"/>
      <c r="AV158" s="10"/>
      <c r="AW158" s="10"/>
      <c r="AX158" s="10"/>
      <c r="AY158" s="10"/>
      <c r="AZ158" s="10"/>
      <c r="BA158" s="10"/>
      <c r="BB158" s="10"/>
      <c r="BC158" s="10"/>
      <c r="BD158" s="10"/>
      <c r="BE158" s="10"/>
      <c r="BF158" s="10"/>
      <c r="BG158" s="10"/>
      <c r="BH158" s="10"/>
      <c r="BI158" s="10"/>
      <c r="BJ158" s="10"/>
      <c r="BK158" s="10"/>
      <c r="BL158" s="10"/>
      <c r="BM158" s="10"/>
      <c r="BN158" s="10"/>
      <c r="BO158" s="10"/>
    </row>
    <row r="159" spans="1:67" x14ac:dyDescent="0.35">
      <c r="A159" s="10"/>
      <c r="B159" s="10"/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  <c r="AB159" s="10"/>
      <c r="AC159" s="10"/>
      <c r="AD159" s="10"/>
      <c r="AE159" s="10"/>
      <c r="AF159" s="10"/>
      <c r="AG159" s="10"/>
      <c r="AH159" s="10"/>
      <c r="AI159" s="10"/>
      <c r="AJ159" s="10"/>
      <c r="AK159" s="10"/>
      <c r="AL159" s="10"/>
      <c r="AM159" s="10"/>
      <c r="AN159" s="10"/>
      <c r="AO159" s="10"/>
      <c r="AP159" s="10"/>
      <c r="AQ159" s="10"/>
      <c r="AR159" s="10"/>
      <c r="AS159" s="10"/>
      <c r="AT159" s="10"/>
      <c r="AU159" s="10"/>
      <c r="AV159" s="10"/>
      <c r="AW159" s="10"/>
      <c r="AX159" s="10"/>
      <c r="AY159" s="10"/>
      <c r="AZ159" s="10"/>
      <c r="BA159" s="10"/>
      <c r="BB159" s="10"/>
      <c r="BC159" s="10"/>
      <c r="BD159" s="10"/>
      <c r="BE159" s="10"/>
      <c r="BF159" s="10"/>
      <c r="BG159" s="10"/>
      <c r="BH159" s="10"/>
      <c r="BI159" s="10"/>
      <c r="BJ159" s="10"/>
      <c r="BK159" s="10"/>
      <c r="BL159" s="10"/>
      <c r="BM159" s="10"/>
      <c r="BN159" s="10"/>
      <c r="BO159" s="10"/>
    </row>
    <row r="160" spans="1:67" x14ac:dyDescent="0.35">
      <c r="A160" s="10"/>
      <c r="B160" s="10"/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  <c r="AB160" s="10"/>
      <c r="AC160" s="10"/>
      <c r="AD160" s="10"/>
      <c r="AE160" s="10"/>
      <c r="AF160" s="10"/>
      <c r="AG160" s="10"/>
      <c r="AH160" s="10"/>
      <c r="AI160" s="10"/>
      <c r="AJ160" s="10"/>
      <c r="AK160" s="10"/>
      <c r="AL160" s="10"/>
      <c r="AM160" s="10"/>
      <c r="AN160" s="10"/>
      <c r="AO160" s="10"/>
      <c r="AP160" s="10"/>
      <c r="AQ160" s="10"/>
      <c r="AR160" s="10"/>
      <c r="AS160" s="10"/>
      <c r="AT160" s="10"/>
      <c r="AU160" s="10"/>
      <c r="AV160" s="10"/>
      <c r="AW160" s="10"/>
      <c r="AX160" s="10"/>
      <c r="AY160" s="10"/>
      <c r="AZ160" s="10"/>
      <c r="BA160" s="10"/>
      <c r="BB160" s="10"/>
      <c r="BC160" s="10"/>
      <c r="BD160" s="10"/>
      <c r="BE160" s="10"/>
      <c r="BF160" s="10"/>
      <c r="BG160" s="10"/>
      <c r="BH160" s="10"/>
      <c r="BI160" s="10"/>
      <c r="BJ160" s="10"/>
      <c r="BK160" s="10"/>
      <c r="BL160" s="10"/>
      <c r="BM160" s="10"/>
      <c r="BN160" s="10"/>
      <c r="BO160" s="10"/>
    </row>
    <row r="161" spans="1:67" x14ac:dyDescent="0.35">
      <c r="A161" s="10"/>
      <c r="B161" s="10"/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  <c r="AB161" s="10"/>
      <c r="AC161" s="10"/>
      <c r="AD161" s="10"/>
      <c r="AE161" s="10"/>
      <c r="AF161" s="10"/>
      <c r="AG161" s="10"/>
      <c r="AH161" s="10"/>
      <c r="AI161" s="10"/>
      <c r="AJ161" s="10"/>
      <c r="AK161" s="10"/>
      <c r="AL161" s="10"/>
      <c r="AM161" s="10"/>
      <c r="AN161" s="10"/>
      <c r="AO161" s="10"/>
      <c r="AP161" s="10"/>
      <c r="AQ161" s="10"/>
      <c r="AR161" s="10"/>
      <c r="AS161" s="10"/>
      <c r="AT161" s="10"/>
      <c r="AU161" s="10"/>
      <c r="AV161" s="10"/>
      <c r="AW161" s="10"/>
      <c r="AX161" s="10"/>
      <c r="AY161" s="10"/>
      <c r="AZ161" s="10"/>
      <c r="BA161" s="10"/>
      <c r="BB161" s="10"/>
      <c r="BC161" s="10"/>
      <c r="BD161" s="10"/>
      <c r="BE161" s="10"/>
      <c r="BF161" s="10"/>
      <c r="BG161" s="10"/>
      <c r="BH161" s="10"/>
      <c r="BI161" s="10"/>
      <c r="BJ161" s="10"/>
      <c r="BK161" s="10"/>
      <c r="BL161" s="10"/>
      <c r="BM161" s="10"/>
      <c r="BN161" s="10"/>
      <c r="BO161" s="10"/>
    </row>
    <row r="162" spans="1:67" x14ac:dyDescent="0.35">
      <c r="A162" s="10"/>
      <c r="B162" s="10"/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  <c r="AB162" s="10"/>
      <c r="AC162" s="10"/>
      <c r="AD162" s="10"/>
      <c r="AE162" s="10"/>
      <c r="AF162" s="10"/>
      <c r="AG162" s="10"/>
      <c r="AH162" s="10"/>
      <c r="AI162" s="10"/>
      <c r="AJ162" s="10"/>
      <c r="AK162" s="10"/>
      <c r="AL162" s="10"/>
      <c r="AM162" s="10"/>
      <c r="AN162" s="10"/>
      <c r="AO162" s="10"/>
      <c r="AP162" s="10"/>
      <c r="AQ162" s="10"/>
      <c r="AR162" s="10"/>
      <c r="AS162" s="10"/>
      <c r="AT162" s="10"/>
      <c r="AU162" s="10"/>
      <c r="AV162" s="10"/>
      <c r="AW162" s="10"/>
      <c r="AX162" s="10"/>
      <c r="AY162" s="10"/>
      <c r="AZ162" s="10"/>
      <c r="BA162" s="10"/>
      <c r="BB162" s="10"/>
      <c r="BC162" s="10"/>
      <c r="BD162" s="10"/>
      <c r="BE162" s="10"/>
      <c r="BF162" s="10"/>
      <c r="BG162" s="10"/>
      <c r="BH162" s="10"/>
      <c r="BI162" s="10"/>
      <c r="BJ162" s="10"/>
      <c r="BK162" s="10"/>
      <c r="BL162" s="10"/>
      <c r="BM162" s="10"/>
      <c r="BN162" s="10"/>
      <c r="BO162" s="10"/>
    </row>
    <row r="163" spans="1:67" x14ac:dyDescent="0.35">
      <c r="A163" s="10"/>
      <c r="B163" s="10"/>
      <c r="C163" s="10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  <c r="AA163" s="10"/>
      <c r="AB163" s="10"/>
      <c r="AC163" s="10"/>
      <c r="AD163" s="10"/>
      <c r="AE163" s="10"/>
      <c r="AF163" s="10"/>
      <c r="AG163" s="10"/>
      <c r="AH163" s="10"/>
      <c r="AI163" s="10"/>
      <c r="AJ163" s="10"/>
      <c r="AK163" s="10"/>
      <c r="AL163" s="10"/>
      <c r="AM163" s="10"/>
      <c r="AN163" s="10"/>
      <c r="AO163" s="10"/>
      <c r="AP163" s="10"/>
      <c r="AQ163" s="10"/>
      <c r="AR163" s="10"/>
      <c r="AS163" s="10"/>
      <c r="AT163" s="10"/>
      <c r="AU163" s="10"/>
      <c r="AV163" s="10"/>
      <c r="AW163" s="10"/>
      <c r="AX163" s="10"/>
      <c r="AY163" s="10"/>
      <c r="AZ163" s="10"/>
      <c r="BA163" s="10"/>
      <c r="BB163" s="10"/>
      <c r="BC163" s="10"/>
      <c r="BD163" s="10"/>
      <c r="BE163" s="10"/>
      <c r="BF163" s="10"/>
      <c r="BG163" s="10"/>
      <c r="BH163" s="10"/>
      <c r="BI163" s="10"/>
      <c r="BJ163" s="10"/>
      <c r="BK163" s="10"/>
      <c r="BL163" s="10"/>
      <c r="BM163" s="10"/>
      <c r="BN163" s="10"/>
      <c r="BO163" s="10"/>
    </row>
    <row r="164" spans="1:67" x14ac:dyDescent="0.35">
      <c r="A164" s="10"/>
      <c r="B164" s="10"/>
      <c r="C164" s="10"/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  <c r="AA164" s="10"/>
      <c r="AB164" s="10"/>
      <c r="AC164" s="10"/>
      <c r="AD164" s="10"/>
      <c r="AE164" s="10"/>
      <c r="AF164" s="10"/>
      <c r="AG164" s="10"/>
      <c r="AH164" s="10"/>
      <c r="AI164" s="10"/>
      <c r="AJ164" s="10"/>
      <c r="AK164" s="10"/>
      <c r="AL164" s="10"/>
      <c r="AM164" s="10"/>
      <c r="AN164" s="10"/>
      <c r="AO164" s="10"/>
      <c r="AP164" s="10"/>
      <c r="AQ164" s="10"/>
      <c r="AR164" s="10"/>
      <c r="AS164" s="10"/>
      <c r="AT164" s="10"/>
      <c r="AU164" s="10"/>
      <c r="AV164" s="10"/>
      <c r="AW164" s="10"/>
      <c r="AX164" s="10"/>
      <c r="AY164" s="10"/>
      <c r="AZ164" s="10"/>
      <c r="BA164" s="10"/>
      <c r="BB164" s="10"/>
      <c r="BC164" s="10"/>
      <c r="BD164" s="10"/>
      <c r="BE164" s="10"/>
      <c r="BF164" s="10"/>
      <c r="BG164" s="10"/>
      <c r="BH164" s="10"/>
      <c r="BI164" s="10"/>
      <c r="BJ164" s="10"/>
      <c r="BK164" s="10"/>
      <c r="BL164" s="10"/>
      <c r="BM164" s="10"/>
      <c r="BN164" s="10"/>
      <c r="BO164" s="10"/>
    </row>
    <row r="165" spans="1:67" x14ac:dyDescent="0.35">
      <c r="A165" s="10"/>
      <c r="B165" s="10"/>
      <c r="C165" s="10"/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  <c r="AA165" s="10"/>
      <c r="AB165" s="10"/>
      <c r="AC165" s="10"/>
      <c r="AD165" s="10"/>
      <c r="AE165" s="10"/>
      <c r="AF165" s="10"/>
      <c r="AG165" s="10"/>
      <c r="AH165" s="10"/>
      <c r="AI165" s="10"/>
      <c r="AJ165" s="10"/>
      <c r="AK165" s="10"/>
      <c r="AL165" s="10"/>
      <c r="AM165" s="10"/>
      <c r="AN165" s="10"/>
      <c r="AO165" s="10"/>
      <c r="AP165" s="10"/>
      <c r="AQ165" s="10"/>
      <c r="AR165" s="10"/>
      <c r="AS165" s="10"/>
      <c r="AT165" s="10"/>
      <c r="AU165" s="10"/>
      <c r="AV165" s="10"/>
      <c r="AW165" s="10"/>
      <c r="AX165" s="10"/>
      <c r="AY165" s="10"/>
      <c r="AZ165" s="10"/>
      <c r="BA165" s="10"/>
      <c r="BB165" s="10"/>
      <c r="BC165" s="10"/>
      <c r="BD165" s="10"/>
      <c r="BE165" s="10"/>
      <c r="BF165" s="10"/>
      <c r="BG165" s="10"/>
      <c r="BH165" s="10"/>
      <c r="BI165" s="10"/>
      <c r="BJ165" s="10"/>
      <c r="BK165" s="10"/>
      <c r="BL165" s="10"/>
      <c r="BM165" s="10"/>
      <c r="BN165" s="10"/>
      <c r="BO165" s="10"/>
    </row>
    <row r="166" spans="1:67" x14ac:dyDescent="0.35">
      <c r="A166" s="10"/>
      <c r="B166" s="10"/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  <c r="AB166" s="10"/>
      <c r="AC166" s="10"/>
      <c r="AD166" s="10"/>
      <c r="AE166" s="10"/>
      <c r="AF166" s="10"/>
      <c r="AG166" s="10"/>
      <c r="AH166" s="10"/>
      <c r="AI166" s="10"/>
      <c r="AJ166" s="10"/>
      <c r="AK166" s="10"/>
      <c r="AL166" s="10"/>
      <c r="AM166" s="10"/>
      <c r="AN166" s="10"/>
      <c r="AO166" s="10"/>
      <c r="AP166" s="10"/>
      <c r="AQ166" s="10"/>
      <c r="AR166" s="10"/>
      <c r="AS166" s="10"/>
      <c r="AT166" s="10"/>
      <c r="AU166" s="10"/>
      <c r="AV166" s="10"/>
      <c r="AW166" s="10"/>
      <c r="AX166" s="10"/>
      <c r="AY166" s="10"/>
      <c r="AZ166" s="10"/>
      <c r="BA166" s="10"/>
      <c r="BB166" s="10"/>
      <c r="BC166" s="10"/>
      <c r="BD166" s="10"/>
      <c r="BE166" s="10"/>
      <c r="BF166" s="10"/>
      <c r="BG166" s="10"/>
      <c r="BH166" s="10"/>
      <c r="BI166" s="10"/>
      <c r="BJ166" s="10"/>
      <c r="BK166" s="10"/>
      <c r="BL166" s="10"/>
      <c r="BM166" s="10"/>
      <c r="BN166" s="10"/>
      <c r="BO166" s="10"/>
    </row>
    <row r="167" spans="1:67" x14ac:dyDescent="0.35">
      <c r="A167" s="10"/>
      <c r="B167" s="10"/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  <c r="AB167" s="10"/>
      <c r="AC167" s="10"/>
      <c r="AD167" s="10"/>
      <c r="AE167" s="10"/>
      <c r="AF167" s="10"/>
      <c r="AG167" s="10"/>
      <c r="AH167" s="10"/>
      <c r="AI167" s="10"/>
      <c r="AJ167" s="10"/>
      <c r="AK167" s="10"/>
      <c r="AL167" s="10"/>
      <c r="AM167" s="10"/>
      <c r="AN167" s="10"/>
      <c r="AO167" s="10"/>
      <c r="AP167" s="10"/>
      <c r="AQ167" s="10"/>
      <c r="AR167" s="10"/>
      <c r="AS167" s="10"/>
      <c r="AT167" s="10"/>
      <c r="AU167" s="10"/>
      <c r="AV167" s="10"/>
      <c r="AW167" s="10"/>
      <c r="AX167" s="10"/>
      <c r="AY167" s="10"/>
      <c r="AZ167" s="10"/>
      <c r="BA167" s="10"/>
      <c r="BB167" s="10"/>
      <c r="BC167" s="10"/>
      <c r="BD167" s="10"/>
      <c r="BE167" s="10"/>
      <c r="BF167" s="10"/>
      <c r="BG167" s="10"/>
      <c r="BH167" s="10"/>
      <c r="BI167" s="10"/>
      <c r="BJ167" s="10"/>
      <c r="BK167" s="10"/>
      <c r="BL167" s="10"/>
      <c r="BM167" s="10"/>
      <c r="BN167" s="10"/>
      <c r="BO167" s="10"/>
    </row>
    <row r="168" spans="1:67" x14ac:dyDescent="0.35">
      <c r="A168" s="10"/>
      <c r="B168" s="10"/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  <c r="AB168" s="10"/>
      <c r="AC168" s="10"/>
      <c r="AD168" s="10"/>
      <c r="AE168" s="10"/>
      <c r="AF168" s="10"/>
      <c r="AG168" s="10"/>
      <c r="AH168" s="10"/>
      <c r="AI168" s="10"/>
      <c r="AJ168" s="10"/>
      <c r="AK168" s="10"/>
      <c r="AL168" s="10"/>
      <c r="AM168" s="10"/>
      <c r="AN168" s="10"/>
      <c r="AO168" s="10"/>
      <c r="AP168" s="10"/>
      <c r="AQ168" s="10"/>
      <c r="AR168" s="10"/>
      <c r="AS168" s="10"/>
      <c r="AT168" s="10"/>
      <c r="AU168" s="10"/>
      <c r="AV168" s="10"/>
      <c r="AW168" s="10"/>
      <c r="AX168" s="10"/>
      <c r="AY168" s="10"/>
      <c r="AZ168" s="10"/>
      <c r="BA168" s="10"/>
      <c r="BB168" s="10"/>
      <c r="BC168" s="10"/>
      <c r="BD168" s="10"/>
      <c r="BE168" s="10"/>
      <c r="BF168" s="10"/>
      <c r="BG168" s="10"/>
      <c r="BH168" s="10"/>
      <c r="BI168" s="10"/>
      <c r="BJ168" s="10"/>
      <c r="BK168" s="10"/>
      <c r="BL168" s="10"/>
      <c r="BM168" s="10"/>
      <c r="BN168" s="10"/>
      <c r="BO168" s="10"/>
    </row>
    <row r="169" spans="1:67" x14ac:dyDescent="0.35">
      <c r="A169" s="10"/>
      <c r="B169" s="10"/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  <c r="AB169" s="10"/>
      <c r="AC169" s="10"/>
      <c r="AD169" s="10"/>
      <c r="AE169" s="10"/>
      <c r="AF169" s="10"/>
      <c r="AG169" s="10"/>
      <c r="AH169" s="10"/>
      <c r="AI169" s="10"/>
      <c r="AJ169" s="10"/>
      <c r="AK169" s="10"/>
      <c r="AL169" s="10"/>
      <c r="AM169" s="10"/>
      <c r="AN169" s="10"/>
      <c r="AO169" s="10"/>
      <c r="AP169" s="10"/>
      <c r="AQ169" s="10"/>
      <c r="AR169" s="10"/>
      <c r="AS169" s="10"/>
      <c r="AT169" s="10"/>
      <c r="AU169" s="10"/>
      <c r="AV169" s="10"/>
      <c r="AW169" s="10"/>
      <c r="AX169" s="10"/>
      <c r="AY169" s="10"/>
      <c r="AZ169" s="10"/>
      <c r="BA169" s="10"/>
      <c r="BB169" s="10"/>
      <c r="BC169" s="10"/>
      <c r="BD169" s="10"/>
      <c r="BE169" s="10"/>
      <c r="BF169" s="10"/>
      <c r="BG169" s="10"/>
      <c r="BH169" s="10"/>
      <c r="BI169" s="10"/>
      <c r="BJ169" s="10"/>
      <c r="BK169" s="10"/>
      <c r="BL169" s="10"/>
      <c r="BM169" s="10"/>
      <c r="BN169" s="10"/>
      <c r="BO169" s="10"/>
    </row>
    <row r="170" spans="1:67" x14ac:dyDescent="0.35">
      <c r="A170" s="10"/>
      <c r="B170" s="10"/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  <c r="AB170" s="10"/>
      <c r="AC170" s="10"/>
      <c r="AD170" s="10"/>
      <c r="AE170" s="10"/>
      <c r="AF170" s="10"/>
      <c r="AG170" s="10"/>
      <c r="AH170" s="10"/>
      <c r="AI170" s="10"/>
      <c r="AJ170" s="10"/>
      <c r="AK170" s="10"/>
      <c r="AL170" s="10"/>
      <c r="AM170" s="10"/>
      <c r="AN170" s="10"/>
      <c r="AO170" s="10"/>
      <c r="AP170" s="10"/>
      <c r="AQ170" s="10"/>
      <c r="AR170" s="10"/>
      <c r="AS170" s="10"/>
      <c r="AT170" s="10"/>
      <c r="AU170" s="10"/>
      <c r="AV170" s="10"/>
      <c r="AW170" s="10"/>
      <c r="AX170" s="10"/>
      <c r="AY170" s="10"/>
      <c r="AZ170" s="10"/>
      <c r="BA170" s="10"/>
      <c r="BB170" s="10"/>
      <c r="BC170" s="10"/>
      <c r="BD170" s="10"/>
      <c r="BE170" s="10"/>
      <c r="BF170" s="10"/>
      <c r="BG170" s="10"/>
      <c r="BH170" s="10"/>
      <c r="BI170" s="10"/>
      <c r="BJ170" s="10"/>
      <c r="BK170" s="10"/>
      <c r="BL170" s="10"/>
      <c r="BM170" s="10"/>
      <c r="BN170" s="10"/>
      <c r="BO170" s="10"/>
    </row>
    <row r="171" spans="1:67" x14ac:dyDescent="0.35">
      <c r="A171" s="10"/>
      <c r="B171" s="10"/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  <c r="AB171" s="10"/>
      <c r="AC171" s="10"/>
      <c r="AD171" s="10"/>
      <c r="AE171" s="10"/>
      <c r="AF171" s="10"/>
      <c r="AG171" s="10"/>
      <c r="AH171" s="10"/>
      <c r="AI171" s="10"/>
      <c r="AJ171" s="10"/>
      <c r="AK171" s="10"/>
      <c r="AL171" s="10"/>
      <c r="AM171" s="10"/>
      <c r="AN171" s="10"/>
      <c r="AO171" s="10"/>
      <c r="AP171" s="10"/>
      <c r="AQ171" s="10"/>
      <c r="AR171" s="10"/>
      <c r="AS171" s="10"/>
      <c r="AT171" s="10"/>
      <c r="AU171" s="10"/>
      <c r="AV171" s="10"/>
      <c r="AW171" s="10"/>
      <c r="AX171" s="10"/>
      <c r="AY171" s="10"/>
      <c r="AZ171" s="10"/>
      <c r="BA171" s="10"/>
      <c r="BB171" s="10"/>
      <c r="BC171" s="10"/>
      <c r="BD171" s="10"/>
      <c r="BE171" s="10"/>
      <c r="BF171" s="10"/>
      <c r="BG171" s="10"/>
      <c r="BH171" s="10"/>
      <c r="BI171" s="10"/>
      <c r="BJ171" s="10"/>
      <c r="BK171" s="10"/>
      <c r="BL171" s="10"/>
      <c r="BM171" s="10"/>
      <c r="BN171" s="10"/>
      <c r="BO171" s="10"/>
    </row>
    <row r="172" spans="1:67" x14ac:dyDescent="0.35">
      <c r="A172" s="10"/>
      <c r="B172" s="10"/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  <c r="AB172" s="10"/>
      <c r="AC172" s="10"/>
      <c r="AD172" s="10"/>
      <c r="AE172" s="10"/>
      <c r="AF172" s="10"/>
      <c r="AG172" s="10"/>
      <c r="AH172" s="10"/>
      <c r="AI172" s="10"/>
      <c r="AJ172" s="10"/>
      <c r="AK172" s="10"/>
      <c r="AL172" s="10"/>
      <c r="AM172" s="10"/>
      <c r="AN172" s="10"/>
      <c r="AO172" s="10"/>
      <c r="AP172" s="10"/>
      <c r="AQ172" s="10"/>
      <c r="AR172" s="10"/>
      <c r="AS172" s="10"/>
      <c r="AT172" s="10"/>
      <c r="AU172" s="10"/>
      <c r="AV172" s="10"/>
      <c r="AW172" s="10"/>
      <c r="AX172" s="10"/>
      <c r="AY172" s="10"/>
      <c r="AZ172" s="10"/>
      <c r="BA172" s="10"/>
      <c r="BB172" s="10"/>
      <c r="BC172" s="10"/>
      <c r="BD172" s="10"/>
      <c r="BE172" s="10"/>
      <c r="BF172" s="10"/>
      <c r="BG172" s="10"/>
      <c r="BH172" s="10"/>
      <c r="BI172" s="10"/>
      <c r="BJ172" s="10"/>
      <c r="BK172" s="10"/>
      <c r="BL172" s="10"/>
      <c r="BM172" s="10"/>
      <c r="BN172" s="10"/>
      <c r="BO172" s="10"/>
    </row>
    <row r="173" spans="1:67" x14ac:dyDescent="0.35">
      <c r="A173" s="10"/>
      <c r="B173" s="10"/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  <c r="AB173" s="10"/>
      <c r="AC173" s="10"/>
      <c r="AD173" s="10"/>
      <c r="AE173" s="10"/>
      <c r="AF173" s="10"/>
      <c r="AG173" s="10"/>
      <c r="AH173" s="10"/>
      <c r="AI173" s="10"/>
      <c r="AJ173" s="10"/>
      <c r="AK173" s="10"/>
      <c r="AL173" s="10"/>
      <c r="AM173" s="10"/>
      <c r="AN173" s="10"/>
      <c r="AO173" s="10"/>
      <c r="AP173" s="10"/>
      <c r="AQ173" s="10"/>
      <c r="AR173" s="10"/>
      <c r="AS173" s="10"/>
      <c r="AT173" s="10"/>
      <c r="AU173" s="10"/>
      <c r="AV173" s="10"/>
      <c r="AW173" s="10"/>
      <c r="AX173" s="10"/>
      <c r="AY173" s="10"/>
      <c r="AZ173" s="10"/>
      <c r="BA173" s="10"/>
      <c r="BB173" s="10"/>
      <c r="BC173" s="10"/>
      <c r="BD173" s="10"/>
      <c r="BE173" s="10"/>
      <c r="BF173" s="10"/>
      <c r="BG173" s="10"/>
      <c r="BH173" s="10"/>
      <c r="BI173" s="10"/>
      <c r="BJ173" s="10"/>
      <c r="BK173" s="10"/>
      <c r="BL173" s="10"/>
      <c r="BM173" s="10"/>
      <c r="BN173" s="10"/>
      <c r="BO173" s="10"/>
    </row>
    <row r="174" spans="1:67" x14ac:dyDescent="0.35">
      <c r="A174" s="10"/>
      <c r="B174" s="10"/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  <c r="AA174" s="10"/>
      <c r="AB174" s="10"/>
      <c r="AC174" s="10"/>
      <c r="AD174" s="10"/>
      <c r="AE174" s="10"/>
      <c r="AF174" s="10"/>
      <c r="AG174" s="10"/>
      <c r="AH174" s="10"/>
      <c r="AI174" s="10"/>
      <c r="AJ174" s="10"/>
      <c r="AK174" s="10"/>
      <c r="AL174" s="10"/>
      <c r="AM174" s="10"/>
      <c r="AN174" s="10"/>
      <c r="AO174" s="10"/>
      <c r="AP174" s="10"/>
      <c r="AQ174" s="10"/>
      <c r="AR174" s="10"/>
      <c r="AS174" s="10"/>
      <c r="AT174" s="10"/>
      <c r="AU174" s="10"/>
      <c r="AV174" s="10"/>
      <c r="AW174" s="10"/>
      <c r="AX174" s="10"/>
      <c r="AY174" s="10"/>
      <c r="AZ174" s="10"/>
      <c r="BA174" s="10"/>
      <c r="BB174" s="10"/>
      <c r="BC174" s="10"/>
      <c r="BD174" s="10"/>
      <c r="BE174" s="10"/>
      <c r="BF174" s="10"/>
      <c r="BG174" s="10"/>
      <c r="BH174" s="10"/>
      <c r="BI174" s="10"/>
      <c r="BJ174" s="10"/>
      <c r="BK174" s="10"/>
      <c r="BL174" s="10"/>
      <c r="BM174" s="10"/>
      <c r="BN174" s="10"/>
      <c r="BO174" s="10"/>
    </row>
    <row r="175" spans="1:67" x14ac:dyDescent="0.35">
      <c r="A175" s="10"/>
      <c r="B175" s="10"/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  <c r="AB175" s="10"/>
      <c r="AC175" s="10"/>
      <c r="AD175" s="10"/>
      <c r="AE175" s="10"/>
      <c r="AF175" s="10"/>
      <c r="AG175" s="10"/>
      <c r="AH175" s="10"/>
      <c r="AI175" s="10"/>
      <c r="AJ175" s="10"/>
      <c r="AK175" s="10"/>
      <c r="AL175" s="10"/>
      <c r="AM175" s="10"/>
      <c r="AN175" s="10"/>
      <c r="AO175" s="10"/>
      <c r="AP175" s="10"/>
      <c r="AQ175" s="10"/>
      <c r="AR175" s="10"/>
      <c r="AS175" s="10"/>
      <c r="AT175" s="10"/>
      <c r="AU175" s="10"/>
      <c r="AV175" s="10"/>
      <c r="AW175" s="10"/>
      <c r="AX175" s="10"/>
      <c r="AY175" s="10"/>
      <c r="AZ175" s="10"/>
      <c r="BA175" s="10"/>
      <c r="BB175" s="10"/>
      <c r="BC175" s="10"/>
      <c r="BD175" s="10"/>
      <c r="BE175" s="10"/>
      <c r="BF175" s="10"/>
      <c r="BG175" s="10"/>
      <c r="BH175" s="10"/>
      <c r="BI175" s="10"/>
      <c r="BJ175" s="10"/>
      <c r="BK175" s="10"/>
      <c r="BL175" s="10"/>
      <c r="BM175" s="10"/>
      <c r="BN175" s="10"/>
      <c r="BO175" s="10"/>
    </row>
    <row r="176" spans="1:67" x14ac:dyDescent="0.35">
      <c r="A176" s="10"/>
      <c r="B176" s="10"/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  <c r="AB176" s="10"/>
      <c r="AC176" s="10"/>
      <c r="AD176" s="10"/>
      <c r="AE176" s="10"/>
      <c r="AF176" s="10"/>
      <c r="AG176" s="10"/>
      <c r="AH176" s="10"/>
      <c r="AI176" s="10"/>
      <c r="AJ176" s="10"/>
      <c r="AK176" s="10"/>
      <c r="AL176" s="10"/>
      <c r="AM176" s="10"/>
      <c r="AN176" s="10"/>
      <c r="AO176" s="10"/>
      <c r="AP176" s="10"/>
      <c r="AQ176" s="10"/>
      <c r="AR176" s="10"/>
      <c r="AS176" s="10"/>
      <c r="AT176" s="10"/>
      <c r="AU176" s="10"/>
      <c r="AV176" s="10"/>
      <c r="AW176" s="10"/>
      <c r="AX176" s="10"/>
      <c r="AY176" s="10"/>
      <c r="AZ176" s="10"/>
      <c r="BA176" s="10"/>
      <c r="BB176" s="10"/>
      <c r="BC176" s="10"/>
      <c r="BD176" s="10"/>
      <c r="BE176" s="10"/>
      <c r="BF176" s="10"/>
      <c r="BG176" s="10"/>
      <c r="BH176" s="10"/>
      <c r="BI176" s="10"/>
      <c r="BJ176" s="10"/>
      <c r="BK176" s="10"/>
      <c r="BL176" s="10"/>
      <c r="BM176" s="10"/>
      <c r="BN176" s="10"/>
      <c r="BO176" s="10"/>
    </row>
    <row r="177" spans="1:67" x14ac:dyDescent="0.35">
      <c r="A177" s="10"/>
      <c r="B177" s="10"/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  <c r="AB177" s="10"/>
      <c r="AC177" s="10"/>
      <c r="AD177" s="10"/>
      <c r="AE177" s="10"/>
      <c r="AF177" s="10"/>
      <c r="AG177" s="10"/>
      <c r="AH177" s="10"/>
      <c r="AI177" s="10"/>
      <c r="AJ177" s="10"/>
      <c r="AK177" s="10"/>
      <c r="AL177" s="10"/>
      <c r="AM177" s="10"/>
      <c r="AN177" s="10"/>
      <c r="AO177" s="10"/>
      <c r="AP177" s="10"/>
      <c r="AQ177" s="10"/>
      <c r="AR177" s="10"/>
      <c r="AS177" s="10"/>
      <c r="AT177" s="10"/>
      <c r="AU177" s="10"/>
      <c r="AV177" s="10"/>
      <c r="AW177" s="10"/>
      <c r="AX177" s="10"/>
      <c r="AY177" s="10"/>
      <c r="AZ177" s="10"/>
      <c r="BA177" s="10"/>
      <c r="BB177" s="10"/>
      <c r="BC177" s="10"/>
      <c r="BD177" s="10"/>
      <c r="BE177" s="10"/>
      <c r="BF177" s="10"/>
      <c r="BG177" s="10"/>
      <c r="BH177" s="10"/>
      <c r="BI177" s="10"/>
      <c r="BJ177" s="10"/>
      <c r="BK177" s="10"/>
      <c r="BL177" s="10"/>
      <c r="BM177" s="10"/>
      <c r="BN177" s="10"/>
      <c r="BO177" s="10"/>
    </row>
    <row r="178" spans="1:67" x14ac:dyDescent="0.35">
      <c r="A178" s="10"/>
      <c r="B178" s="10"/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  <c r="AB178" s="10"/>
      <c r="AC178" s="10"/>
      <c r="AD178" s="10"/>
      <c r="AE178" s="10"/>
      <c r="AF178" s="10"/>
      <c r="AG178" s="10"/>
      <c r="AH178" s="10"/>
      <c r="AI178" s="10"/>
      <c r="AJ178" s="10"/>
      <c r="AK178" s="10"/>
      <c r="AL178" s="10"/>
      <c r="AM178" s="10"/>
      <c r="AN178" s="10"/>
      <c r="AO178" s="10"/>
      <c r="AP178" s="10"/>
      <c r="AQ178" s="10"/>
      <c r="AR178" s="10"/>
      <c r="AS178" s="10"/>
      <c r="AT178" s="10"/>
      <c r="AU178" s="10"/>
      <c r="AV178" s="10"/>
      <c r="AW178" s="10"/>
      <c r="AX178" s="10"/>
      <c r="AY178" s="10"/>
      <c r="AZ178" s="10"/>
      <c r="BA178" s="10"/>
      <c r="BB178" s="10"/>
      <c r="BC178" s="10"/>
      <c r="BD178" s="10"/>
      <c r="BE178" s="10"/>
      <c r="BF178" s="10"/>
      <c r="BG178" s="10"/>
      <c r="BH178" s="10"/>
      <c r="BI178" s="10"/>
      <c r="BJ178" s="10"/>
      <c r="BK178" s="10"/>
      <c r="BL178" s="10"/>
      <c r="BM178" s="10"/>
      <c r="BN178" s="10"/>
      <c r="BO178" s="10"/>
    </row>
    <row r="179" spans="1:67" x14ac:dyDescent="0.35">
      <c r="A179" s="10"/>
      <c r="B179" s="10"/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  <c r="AB179" s="10"/>
      <c r="AC179" s="10"/>
      <c r="AD179" s="10"/>
      <c r="AE179" s="10"/>
      <c r="AF179" s="10"/>
      <c r="AG179" s="10"/>
      <c r="AH179" s="10"/>
      <c r="AI179" s="10"/>
      <c r="AJ179" s="10"/>
      <c r="AK179" s="10"/>
      <c r="AL179" s="10"/>
      <c r="AM179" s="10"/>
      <c r="AN179" s="10"/>
      <c r="AO179" s="10"/>
      <c r="AP179" s="10"/>
      <c r="AQ179" s="10"/>
      <c r="AR179" s="10"/>
      <c r="AS179" s="10"/>
      <c r="AT179" s="10"/>
      <c r="AU179" s="10"/>
      <c r="AV179" s="10"/>
      <c r="AW179" s="10"/>
      <c r="AX179" s="10"/>
      <c r="AY179" s="10"/>
      <c r="AZ179" s="10"/>
      <c r="BA179" s="10"/>
      <c r="BB179" s="10"/>
      <c r="BC179" s="10"/>
      <c r="BD179" s="10"/>
      <c r="BE179" s="10"/>
      <c r="BF179" s="10"/>
      <c r="BG179" s="10"/>
      <c r="BH179" s="10"/>
      <c r="BI179" s="10"/>
      <c r="BJ179" s="10"/>
      <c r="BK179" s="10"/>
      <c r="BL179" s="10"/>
      <c r="BM179" s="10"/>
      <c r="BN179" s="10"/>
      <c r="BO179" s="10"/>
    </row>
    <row r="180" spans="1:67" x14ac:dyDescent="0.35">
      <c r="A180" s="10"/>
      <c r="B180" s="10"/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  <c r="AB180" s="10"/>
      <c r="AC180" s="10"/>
      <c r="AD180" s="10"/>
      <c r="AE180" s="10"/>
      <c r="AF180" s="10"/>
      <c r="AG180" s="10"/>
      <c r="AH180" s="10"/>
      <c r="AI180" s="10"/>
      <c r="AJ180" s="10"/>
      <c r="AK180" s="10"/>
      <c r="AL180" s="10"/>
      <c r="AM180" s="10"/>
      <c r="AN180" s="10"/>
      <c r="AO180" s="10"/>
      <c r="AP180" s="10"/>
      <c r="AQ180" s="10"/>
      <c r="AR180" s="10"/>
      <c r="AS180" s="10"/>
      <c r="AT180" s="10"/>
      <c r="AU180" s="10"/>
      <c r="AV180" s="10"/>
      <c r="AW180" s="10"/>
      <c r="AX180" s="10"/>
      <c r="AY180" s="10"/>
      <c r="AZ180" s="10"/>
      <c r="BA180" s="10"/>
      <c r="BB180" s="10"/>
      <c r="BC180" s="10"/>
      <c r="BD180" s="10"/>
      <c r="BE180" s="10"/>
      <c r="BF180" s="10"/>
      <c r="BG180" s="10"/>
      <c r="BH180" s="10"/>
      <c r="BI180" s="10"/>
      <c r="BJ180" s="10"/>
      <c r="BK180" s="10"/>
      <c r="BL180" s="10"/>
      <c r="BM180" s="10"/>
      <c r="BN180" s="10"/>
      <c r="BO180" s="10"/>
    </row>
    <row r="181" spans="1:67" x14ac:dyDescent="0.35">
      <c r="A181" s="10"/>
      <c r="B181" s="10"/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  <c r="AB181" s="10"/>
      <c r="AC181" s="10"/>
      <c r="AD181" s="10"/>
      <c r="AE181" s="10"/>
      <c r="AF181" s="10"/>
      <c r="AG181" s="10"/>
      <c r="AH181" s="10"/>
      <c r="AI181" s="10"/>
      <c r="AJ181" s="10"/>
      <c r="AK181" s="10"/>
      <c r="AL181" s="10"/>
      <c r="AM181" s="10"/>
      <c r="AN181" s="10"/>
      <c r="AO181" s="10"/>
      <c r="AP181" s="10"/>
      <c r="AQ181" s="10"/>
      <c r="AR181" s="10"/>
      <c r="AS181" s="10"/>
      <c r="AT181" s="10"/>
      <c r="AU181" s="10"/>
      <c r="AV181" s="10"/>
      <c r="AW181" s="10"/>
      <c r="AX181" s="10"/>
      <c r="AY181" s="10"/>
      <c r="AZ181" s="10"/>
      <c r="BA181" s="10"/>
      <c r="BB181" s="10"/>
      <c r="BC181" s="10"/>
      <c r="BD181" s="10"/>
      <c r="BE181" s="10"/>
      <c r="BF181" s="10"/>
      <c r="BG181" s="10"/>
      <c r="BH181" s="10"/>
      <c r="BI181" s="10"/>
      <c r="BJ181" s="10"/>
      <c r="BK181" s="10"/>
      <c r="BL181" s="10"/>
      <c r="BM181" s="10"/>
      <c r="BN181" s="10"/>
      <c r="BO181" s="10"/>
    </row>
    <row r="182" spans="1:67" x14ac:dyDescent="0.35">
      <c r="A182" s="10"/>
      <c r="B182" s="10"/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  <c r="AD182" s="10"/>
      <c r="AE182" s="10"/>
      <c r="AF182" s="10"/>
      <c r="AG182" s="10"/>
      <c r="AH182" s="10"/>
      <c r="AI182" s="10"/>
      <c r="AJ182" s="10"/>
      <c r="AK182" s="10"/>
      <c r="AL182" s="10"/>
      <c r="AM182" s="10"/>
      <c r="AN182" s="10"/>
      <c r="AO182" s="10"/>
      <c r="AP182" s="10"/>
      <c r="AQ182" s="10"/>
      <c r="AR182" s="10"/>
      <c r="AS182" s="10"/>
      <c r="AT182" s="10"/>
      <c r="AU182" s="10"/>
      <c r="AV182" s="10"/>
      <c r="AW182" s="10"/>
      <c r="AX182" s="10"/>
      <c r="AY182" s="10"/>
      <c r="AZ182" s="10"/>
      <c r="BA182" s="10"/>
      <c r="BB182" s="10"/>
      <c r="BC182" s="10"/>
      <c r="BD182" s="10"/>
      <c r="BE182" s="10"/>
      <c r="BF182" s="10"/>
      <c r="BG182" s="10"/>
      <c r="BH182" s="10"/>
      <c r="BI182" s="10"/>
      <c r="BJ182" s="10"/>
      <c r="BK182" s="10"/>
      <c r="BL182" s="10"/>
      <c r="BM182" s="10"/>
      <c r="BN182" s="10"/>
      <c r="BO182" s="10"/>
    </row>
    <row r="183" spans="1:67" x14ac:dyDescent="0.35">
      <c r="A183" s="10"/>
      <c r="B183" s="10"/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  <c r="AD183" s="10"/>
      <c r="AE183" s="10"/>
      <c r="AF183" s="10"/>
      <c r="AG183" s="10"/>
      <c r="AH183" s="10"/>
      <c r="AI183" s="10"/>
      <c r="AJ183" s="10"/>
      <c r="AK183" s="10"/>
      <c r="AL183" s="10"/>
      <c r="AM183" s="10"/>
      <c r="AN183" s="10"/>
      <c r="AO183" s="10"/>
      <c r="AP183" s="10"/>
      <c r="AQ183" s="10"/>
      <c r="AR183" s="10"/>
      <c r="AS183" s="10"/>
      <c r="AT183" s="10"/>
      <c r="AU183" s="10"/>
      <c r="AV183" s="10"/>
      <c r="AW183" s="10"/>
      <c r="AX183" s="10"/>
      <c r="AY183" s="10"/>
      <c r="AZ183" s="10"/>
      <c r="BA183" s="10"/>
      <c r="BB183" s="10"/>
      <c r="BC183" s="10"/>
      <c r="BD183" s="10"/>
      <c r="BE183" s="10"/>
      <c r="BF183" s="10"/>
      <c r="BG183" s="10"/>
      <c r="BH183" s="10"/>
      <c r="BI183" s="10"/>
      <c r="BJ183" s="10"/>
      <c r="BK183" s="10"/>
      <c r="BL183" s="10"/>
      <c r="BM183" s="10"/>
      <c r="BN183" s="10"/>
      <c r="BO183" s="10"/>
    </row>
    <row r="184" spans="1:67" x14ac:dyDescent="0.35">
      <c r="A184" s="10"/>
      <c r="B184" s="10"/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  <c r="AD184" s="10"/>
      <c r="AE184" s="10"/>
      <c r="AF184" s="10"/>
      <c r="AG184" s="10"/>
      <c r="AH184" s="10"/>
      <c r="AI184" s="10"/>
      <c r="AJ184" s="10"/>
      <c r="AK184" s="10"/>
      <c r="AL184" s="10"/>
      <c r="AM184" s="10"/>
      <c r="AN184" s="10"/>
      <c r="AO184" s="10"/>
      <c r="AP184" s="10"/>
      <c r="AQ184" s="10"/>
      <c r="AR184" s="10"/>
      <c r="AS184" s="10"/>
      <c r="AT184" s="10"/>
      <c r="AU184" s="10"/>
      <c r="AV184" s="10"/>
      <c r="AW184" s="10"/>
      <c r="AX184" s="10"/>
      <c r="AY184" s="10"/>
      <c r="AZ184" s="10"/>
      <c r="BA184" s="10"/>
      <c r="BB184" s="10"/>
      <c r="BC184" s="10"/>
      <c r="BD184" s="10"/>
      <c r="BE184" s="10"/>
      <c r="BF184" s="10"/>
      <c r="BG184" s="10"/>
      <c r="BH184" s="10"/>
      <c r="BI184" s="10"/>
      <c r="BJ184" s="10"/>
      <c r="BK184" s="10"/>
      <c r="BL184" s="10"/>
      <c r="BM184" s="10"/>
      <c r="BN184" s="10"/>
      <c r="BO184" s="10"/>
    </row>
    <row r="185" spans="1:67" x14ac:dyDescent="0.35">
      <c r="A185" s="10"/>
      <c r="B185" s="10"/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  <c r="AD185" s="10"/>
      <c r="AE185" s="10"/>
      <c r="AF185" s="10"/>
      <c r="AG185" s="10"/>
      <c r="AH185" s="10"/>
      <c r="AI185" s="10"/>
      <c r="AJ185" s="10"/>
      <c r="AK185" s="10"/>
      <c r="AL185" s="10"/>
      <c r="AM185" s="10"/>
      <c r="AN185" s="10"/>
      <c r="AO185" s="10"/>
      <c r="AP185" s="10"/>
      <c r="AQ185" s="10"/>
      <c r="AR185" s="10"/>
      <c r="AS185" s="10"/>
      <c r="AT185" s="10"/>
      <c r="AU185" s="10"/>
      <c r="AV185" s="10"/>
      <c r="AW185" s="10"/>
      <c r="AX185" s="10"/>
      <c r="AY185" s="10"/>
      <c r="AZ185" s="10"/>
      <c r="BA185" s="10"/>
      <c r="BB185" s="10"/>
      <c r="BC185" s="10"/>
      <c r="BD185" s="10"/>
      <c r="BE185" s="10"/>
      <c r="BF185" s="10"/>
      <c r="BG185" s="10"/>
      <c r="BH185" s="10"/>
      <c r="BI185" s="10"/>
      <c r="BJ185" s="10"/>
      <c r="BK185" s="10"/>
      <c r="BL185" s="10"/>
      <c r="BM185" s="10"/>
      <c r="BN185" s="10"/>
      <c r="BO185" s="10"/>
    </row>
    <row r="186" spans="1:67" x14ac:dyDescent="0.35">
      <c r="A186" s="10"/>
      <c r="B186" s="10"/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  <c r="AD186" s="10"/>
      <c r="AE186" s="10"/>
      <c r="AF186" s="10"/>
      <c r="AG186" s="10"/>
      <c r="AH186" s="10"/>
      <c r="AI186" s="10"/>
      <c r="AJ186" s="10"/>
      <c r="AK186" s="10"/>
      <c r="AL186" s="10"/>
      <c r="AM186" s="10"/>
      <c r="AN186" s="10"/>
      <c r="AO186" s="10"/>
      <c r="AP186" s="10"/>
      <c r="AQ186" s="10"/>
      <c r="AR186" s="10"/>
      <c r="AS186" s="10"/>
      <c r="AT186" s="10"/>
      <c r="AU186" s="10"/>
      <c r="AV186" s="10"/>
      <c r="AW186" s="10"/>
      <c r="AX186" s="10"/>
      <c r="AY186" s="10"/>
      <c r="AZ186" s="10"/>
      <c r="BA186" s="10"/>
      <c r="BB186" s="10"/>
      <c r="BC186" s="10"/>
      <c r="BD186" s="10"/>
      <c r="BE186" s="10"/>
      <c r="BF186" s="10"/>
      <c r="BG186" s="10"/>
      <c r="BH186" s="10"/>
      <c r="BI186" s="10"/>
      <c r="BJ186" s="10"/>
      <c r="BK186" s="10"/>
      <c r="BL186" s="10"/>
      <c r="BM186" s="10"/>
      <c r="BN186" s="10"/>
      <c r="BO186" s="10"/>
    </row>
    <row r="187" spans="1:67" x14ac:dyDescent="0.35">
      <c r="A187" s="10"/>
      <c r="B187" s="10"/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  <c r="AD187" s="10"/>
      <c r="AE187" s="10"/>
      <c r="AF187" s="10"/>
      <c r="AG187" s="10"/>
      <c r="AH187" s="10"/>
      <c r="AI187" s="10"/>
      <c r="AJ187" s="10"/>
      <c r="AK187" s="10"/>
      <c r="AL187" s="10"/>
      <c r="AM187" s="10"/>
      <c r="AN187" s="10"/>
      <c r="AO187" s="10"/>
      <c r="AP187" s="10"/>
      <c r="AQ187" s="10"/>
      <c r="AR187" s="10"/>
      <c r="AS187" s="10"/>
      <c r="AT187" s="10"/>
      <c r="AU187" s="10"/>
      <c r="AV187" s="10"/>
      <c r="AW187" s="10"/>
      <c r="AX187" s="10"/>
      <c r="AY187" s="10"/>
      <c r="AZ187" s="10"/>
      <c r="BA187" s="10"/>
      <c r="BB187" s="10"/>
      <c r="BC187" s="10"/>
      <c r="BD187" s="10"/>
      <c r="BE187" s="10"/>
      <c r="BF187" s="10"/>
      <c r="BG187" s="10"/>
      <c r="BH187" s="10"/>
      <c r="BI187" s="10"/>
      <c r="BJ187" s="10"/>
      <c r="BK187" s="10"/>
      <c r="BL187" s="10"/>
      <c r="BM187" s="10"/>
      <c r="BN187" s="10"/>
      <c r="BO187" s="10"/>
    </row>
    <row r="188" spans="1:67" x14ac:dyDescent="0.35">
      <c r="A188" s="10"/>
      <c r="B188" s="10"/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  <c r="AD188" s="10"/>
      <c r="AE188" s="10"/>
      <c r="AF188" s="10"/>
      <c r="AG188" s="10"/>
      <c r="AH188" s="10"/>
      <c r="AI188" s="10"/>
      <c r="AJ188" s="10"/>
      <c r="AK188" s="10"/>
      <c r="AL188" s="10"/>
      <c r="AM188" s="10"/>
      <c r="AN188" s="10"/>
      <c r="AO188" s="10"/>
      <c r="AP188" s="10"/>
      <c r="AQ188" s="10"/>
      <c r="AR188" s="10"/>
      <c r="AS188" s="10"/>
      <c r="AT188" s="10"/>
      <c r="AU188" s="10"/>
      <c r="AV188" s="10"/>
      <c r="AW188" s="10"/>
      <c r="AX188" s="10"/>
      <c r="AY188" s="10"/>
      <c r="AZ188" s="10"/>
      <c r="BA188" s="10"/>
      <c r="BB188" s="10"/>
      <c r="BC188" s="10"/>
      <c r="BD188" s="10"/>
      <c r="BE188" s="10"/>
      <c r="BF188" s="10"/>
      <c r="BG188" s="10"/>
      <c r="BH188" s="10"/>
      <c r="BI188" s="10"/>
      <c r="BJ188" s="10"/>
      <c r="BK188" s="10"/>
      <c r="BL188" s="10"/>
      <c r="BM188" s="10"/>
      <c r="BN188" s="10"/>
      <c r="BO188" s="10"/>
    </row>
    <row r="189" spans="1:67" x14ac:dyDescent="0.35">
      <c r="A189" s="10"/>
      <c r="B189" s="10"/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  <c r="AD189" s="10"/>
      <c r="AE189" s="10"/>
      <c r="AF189" s="10"/>
      <c r="AG189" s="10"/>
      <c r="AH189" s="10"/>
      <c r="AI189" s="10"/>
      <c r="AJ189" s="10"/>
      <c r="AK189" s="10"/>
      <c r="AL189" s="10"/>
      <c r="AM189" s="10"/>
      <c r="AN189" s="10"/>
      <c r="AO189" s="10"/>
      <c r="AP189" s="10"/>
      <c r="AQ189" s="10"/>
      <c r="AR189" s="10"/>
      <c r="AS189" s="10"/>
      <c r="AT189" s="10"/>
      <c r="AU189" s="10"/>
      <c r="AV189" s="10"/>
      <c r="AW189" s="10"/>
      <c r="AX189" s="10"/>
      <c r="AY189" s="10"/>
      <c r="AZ189" s="10"/>
      <c r="BA189" s="10"/>
      <c r="BB189" s="10"/>
      <c r="BC189" s="10"/>
      <c r="BD189" s="10"/>
      <c r="BE189" s="10"/>
      <c r="BF189" s="10"/>
      <c r="BG189" s="10"/>
      <c r="BH189" s="10"/>
      <c r="BI189" s="10"/>
      <c r="BJ189" s="10"/>
      <c r="BK189" s="10"/>
      <c r="BL189" s="10"/>
      <c r="BM189" s="10"/>
      <c r="BN189" s="10"/>
      <c r="BO189" s="10"/>
    </row>
    <row r="190" spans="1:67" x14ac:dyDescent="0.35">
      <c r="A190" s="10"/>
      <c r="B190" s="10"/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  <c r="AD190" s="10"/>
      <c r="AE190" s="10"/>
      <c r="AF190" s="10"/>
      <c r="AG190" s="10"/>
      <c r="AH190" s="10"/>
      <c r="AI190" s="10"/>
      <c r="AJ190" s="10"/>
      <c r="AK190" s="10"/>
      <c r="AL190" s="10"/>
      <c r="AM190" s="10"/>
      <c r="AN190" s="10"/>
      <c r="AO190" s="10"/>
      <c r="AP190" s="10"/>
      <c r="AQ190" s="10"/>
      <c r="AR190" s="10"/>
      <c r="AS190" s="10"/>
      <c r="AT190" s="10"/>
      <c r="AU190" s="10"/>
      <c r="AV190" s="10"/>
      <c r="AW190" s="10"/>
      <c r="AX190" s="10"/>
      <c r="AY190" s="10"/>
      <c r="AZ190" s="10"/>
      <c r="BA190" s="10"/>
      <c r="BB190" s="10"/>
      <c r="BC190" s="10"/>
      <c r="BD190" s="10"/>
      <c r="BE190" s="10"/>
      <c r="BF190" s="10"/>
      <c r="BG190" s="10"/>
      <c r="BH190" s="10"/>
      <c r="BI190" s="10"/>
      <c r="BJ190" s="10"/>
      <c r="BK190" s="10"/>
      <c r="BL190" s="10"/>
      <c r="BM190" s="10"/>
      <c r="BN190" s="10"/>
      <c r="BO190" s="10"/>
    </row>
    <row r="191" spans="1:67" x14ac:dyDescent="0.35">
      <c r="A191" s="10"/>
      <c r="B191" s="10"/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  <c r="AB191" s="10"/>
      <c r="AC191" s="10"/>
      <c r="AD191" s="10"/>
      <c r="AE191" s="10"/>
      <c r="AF191" s="10"/>
      <c r="AG191" s="10"/>
      <c r="AH191" s="10"/>
      <c r="AI191" s="10"/>
      <c r="AJ191" s="10"/>
      <c r="AK191" s="10"/>
      <c r="AL191" s="10"/>
      <c r="AM191" s="10"/>
      <c r="AN191" s="10"/>
      <c r="AO191" s="10"/>
      <c r="AP191" s="10"/>
      <c r="AQ191" s="10"/>
      <c r="AR191" s="10"/>
      <c r="AS191" s="10"/>
      <c r="AT191" s="10"/>
      <c r="AU191" s="10"/>
      <c r="AV191" s="10"/>
      <c r="AW191" s="10"/>
      <c r="AX191" s="10"/>
      <c r="AY191" s="10"/>
      <c r="AZ191" s="10"/>
      <c r="BA191" s="10"/>
      <c r="BB191" s="10"/>
      <c r="BC191" s="10"/>
      <c r="BD191" s="10"/>
      <c r="BE191" s="10"/>
      <c r="BF191" s="10"/>
      <c r="BG191" s="10"/>
      <c r="BH191" s="10"/>
      <c r="BI191" s="10"/>
      <c r="BJ191" s="10"/>
      <c r="BK191" s="10"/>
      <c r="BL191" s="10"/>
      <c r="BM191" s="10"/>
      <c r="BN191" s="10"/>
      <c r="BO191" s="10"/>
    </row>
    <row r="192" spans="1:67" x14ac:dyDescent="0.35">
      <c r="A192" s="10"/>
      <c r="B192" s="10"/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  <c r="AB192" s="10"/>
      <c r="AC192" s="10"/>
      <c r="AD192" s="10"/>
      <c r="AE192" s="10"/>
      <c r="AF192" s="10"/>
      <c r="AG192" s="10"/>
      <c r="AH192" s="10"/>
      <c r="AI192" s="10"/>
      <c r="AJ192" s="10"/>
      <c r="AK192" s="10"/>
      <c r="AL192" s="10"/>
      <c r="AM192" s="10"/>
      <c r="AN192" s="10"/>
      <c r="AO192" s="10"/>
      <c r="AP192" s="10"/>
      <c r="AQ192" s="10"/>
      <c r="AR192" s="10"/>
      <c r="AS192" s="10"/>
      <c r="AT192" s="10"/>
      <c r="AU192" s="10"/>
      <c r="AV192" s="10"/>
      <c r="AW192" s="10"/>
      <c r="AX192" s="10"/>
      <c r="AY192" s="10"/>
      <c r="AZ192" s="10"/>
      <c r="BA192" s="10"/>
      <c r="BB192" s="10"/>
      <c r="BC192" s="10"/>
      <c r="BD192" s="10"/>
      <c r="BE192" s="10"/>
      <c r="BF192" s="10"/>
      <c r="BG192" s="10"/>
      <c r="BH192" s="10"/>
      <c r="BI192" s="10"/>
      <c r="BJ192" s="10"/>
      <c r="BK192" s="10"/>
      <c r="BL192" s="10"/>
      <c r="BM192" s="10"/>
      <c r="BN192" s="10"/>
      <c r="BO192" s="10"/>
    </row>
    <row r="193" spans="1:67" x14ac:dyDescent="0.35">
      <c r="A193" s="10"/>
      <c r="B193" s="10"/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  <c r="AB193" s="10"/>
      <c r="AC193" s="10"/>
      <c r="AD193" s="10"/>
      <c r="AE193" s="10"/>
      <c r="AF193" s="10"/>
      <c r="AG193" s="10"/>
      <c r="AH193" s="10"/>
      <c r="AI193" s="10"/>
      <c r="AJ193" s="10"/>
      <c r="AK193" s="10"/>
      <c r="AL193" s="10"/>
      <c r="AM193" s="10"/>
      <c r="AN193" s="10"/>
      <c r="AO193" s="10"/>
      <c r="AP193" s="10"/>
      <c r="AQ193" s="10"/>
      <c r="AR193" s="10"/>
      <c r="AS193" s="10"/>
      <c r="AT193" s="10"/>
      <c r="AU193" s="10"/>
      <c r="AV193" s="10"/>
      <c r="AW193" s="10"/>
      <c r="AX193" s="10"/>
      <c r="AY193" s="10"/>
      <c r="AZ193" s="10"/>
      <c r="BA193" s="10"/>
      <c r="BB193" s="10"/>
      <c r="BC193" s="10"/>
      <c r="BD193" s="10"/>
      <c r="BE193" s="10"/>
      <c r="BF193" s="10"/>
      <c r="BG193" s="10"/>
      <c r="BH193" s="10"/>
      <c r="BI193" s="10"/>
      <c r="BJ193" s="10"/>
      <c r="BK193" s="10"/>
      <c r="BL193" s="10"/>
      <c r="BM193" s="10"/>
      <c r="BN193" s="10"/>
      <c r="BO193" s="10"/>
    </row>
    <row r="194" spans="1:67" x14ac:dyDescent="0.35">
      <c r="A194" s="10"/>
      <c r="B194" s="10"/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  <c r="AB194" s="10"/>
      <c r="AC194" s="10"/>
      <c r="AD194" s="10"/>
      <c r="AE194" s="10"/>
      <c r="AF194" s="10"/>
      <c r="AG194" s="10"/>
      <c r="AH194" s="10"/>
      <c r="AI194" s="10"/>
      <c r="AJ194" s="10"/>
      <c r="AK194" s="10"/>
      <c r="AL194" s="10"/>
      <c r="AM194" s="10"/>
      <c r="AN194" s="10"/>
      <c r="AO194" s="10"/>
      <c r="AP194" s="10"/>
      <c r="AQ194" s="10"/>
      <c r="AR194" s="10"/>
      <c r="AS194" s="10"/>
      <c r="AT194" s="10"/>
      <c r="AU194" s="10"/>
      <c r="AV194" s="10"/>
      <c r="AW194" s="10"/>
      <c r="AX194" s="10"/>
      <c r="AY194" s="10"/>
      <c r="AZ194" s="10"/>
      <c r="BA194" s="10"/>
      <c r="BB194" s="10"/>
      <c r="BC194" s="10"/>
      <c r="BD194" s="10"/>
      <c r="BE194" s="10"/>
      <c r="BF194" s="10"/>
      <c r="BG194" s="10"/>
      <c r="BH194" s="10"/>
      <c r="BI194" s="10"/>
      <c r="BJ194" s="10"/>
      <c r="BK194" s="10"/>
      <c r="BL194" s="10"/>
      <c r="BM194" s="10"/>
      <c r="BN194" s="10"/>
      <c r="BO194" s="10"/>
    </row>
    <row r="195" spans="1:67" x14ac:dyDescent="0.35">
      <c r="A195" s="10"/>
      <c r="B195" s="10"/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  <c r="AB195" s="10"/>
      <c r="AC195" s="10"/>
      <c r="AD195" s="10"/>
      <c r="AE195" s="10"/>
      <c r="AF195" s="10"/>
      <c r="AG195" s="10"/>
      <c r="AH195" s="10"/>
      <c r="AI195" s="10"/>
      <c r="AJ195" s="10"/>
      <c r="AK195" s="10"/>
      <c r="AL195" s="10"/>
      <c r="AM195" s="10"/>
      <c r="AN195" s="10"/>
      <c r="AO195" s="10"/>
      <c r="AP195" s="10"/>
      <c r="AQ195" s="10"/>
      <c r="AR195" s="10"/>
      <c r="AS195" s="10"/>
      <c r="AT195" s="10"/>
      <c r="AU195" s="10"/>
      <c r="AV195" s="10"/>
      <c r="AW195" s="10"/>
      <c r="AX195" s="10"/>
      <c r="AY195" s="10"/>
      <c r="AZ195" s="10"/>
      <c r="BA195" s="10"/>
      <c r="BB195" s="10"/>
      <c r="BC195" s="10"/>
      <c r="BD195" s="10"/>
      <c r="BE195" s="10"/>
      <c r="BF195" s="10"/>
      <c r="BG195" s="10"/>
      <c r="BH195" s="10"/>
      <c r="BI195" s="10"/>
      <c r="BJ195" s="10"/>
      <c r="BK195" s="10"/>
      <c r="BL195" s="10"/>
      <c r="BM195" s="10"/>
      <c r="BN195" s="10"/>
      <c r="BO195" s="10"/>
    </row>
    <row r="196" spans="1:67" x14ac:dyDescent="0.35">
      <c r="A196" s="10"/>
      <c r="B196" s="10"/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  <c r="AB196" s="10"/>
      <c r="AC196" s="10"/>
      <c r="AD196" s="10"/>
      <c r="AE196" s="10"/>
      <c r="AF196" s="10"/>
      <c r="AG196" s="10"/>
      <c r="AH196" s="10"/>
      <c r="AI196" s="10"/>
      <c r="AJ196" s="10"/>
      <c r="AK196" s="10"/>
      <c r="AL196" s="10"/>
      <c r="AM196" s="10"/>
      <c r="AN196" s="10"/>
      <c r="AO196" s="10"/>
      <c r="AP196" s="10"/>
      <c r="AQ196" s="10"/>
      <c r="AR196" s="10"/>
      <c r="AS196" s="10"/>
      <c r="AT196" s="10"/>
      <c r="AU196" s="10"/>
      <c r="AV196" s="10"/>
      <c r="AW196" s="10"/>
      <c r="AX196" s="10"/>
      <c r="AY196" s="10"/>
      <c r="AZ196" s="10"/>
      <c r="BA196" s="10"/>
      <c r="BB196" s="10"/>
      <c r="BC196" s="10"/>
      <c r="BD196" s="10"/>
      <c r="BE196" s="10"/>
      <c r="BF196" s="10"/>
      <c r="BG196" s="10"/>
      <c r="BH196" s="10"/>
      <c r="BI196" s="10"/>
      <c r="BJ196" s="10"/>
      <c r="BK196" s="10"/>
      <c r="BL196" s="10"/>
      <c r="BM196" s="10"/>
      <c r="BN196" s="10"/>
      <c r="BO196" s="10"/>
    </row>
    <row r="197" spans="1:67" x14ac:dyDescent="0.35">
      <c r="A197" s="10"/>
      <c r="B197" s="10"/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  <c r="AB197" s="10"/>
      <c r="AC197" s="10"/>
      <c r="AD197" s="10"/>
      <c r="AE197" s="10"/>
      <c r="AF197" s="10"/>
      <c r="AG197" s="10"/>
      <c r="AH197" s="10"/>
      <c r="AI197" s="10"/>
      <c r="AJ197" s="10"/>
      <c r="AK197" s="10"/>
      <c r="AL197" s="10"/>
      <c r="AM197" s="10"/>
      <c r="AN197" s="10"/>
      <c r="AO197" s="10"/>
      <c r="AP197" s="10"/>
      <c r="AQ197" s="10"/>
      <c r="AR197" s="10"/>
      <c r="AS197" s="10"/>
      <c r="AT197" s="10"/>
      <c r="AU197" s="10"/>
      <c r="AV197" s="10"/>
      <c r="AW197" s="10"/>
      <c r="AX197" s="10"/>
      <c r="AY197" s="10"/>
      <c r="AZ197" s="10"/>
      <c r="BA197" s="10"/>
      <c r="BB197" s="10"/>
      <c r="BC197" s="10"/>
      <c r="BD197" s="10"/>
      <c r="BE197" s="10"/>
      <c r="BF197" s="10"/>
      <c r="BG197" s="10"/>
      <c r="BH197" s="10"/>
      <c r="BI197" s="10"/>
      <c r="BJ197" s="10"/>
      <c r="BK197" s="10"/>
      <c r="BL197" s="10"/>
      <c r="BM197" s="10"/>
      <c r="BN197" s="10"/>
      <c r="BO197" s="10"/>
    </row>
    <row r="198" spans="1:67" x14ac:dyDescent="0.35">
      <c r="A198" s="10"/>
      <c r="B198" s="10"/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  <c r="AB198" s="10"/>
      <c r="AC198" s="10"/>
      <c r="AD198" s="10"/>
      <c r="AE198" s="10"/>
      <c r="AF198" s="10"/>
      <c r="AG198" s="10"/>
      <c r="AH198" s="10"/>
      <c r="AI198" s="10"/>
      <c r="AJ198" s="10"/>
      <c r="AK198" s="10"/>
      <c r="AL198" s="10"/>
      <c r="AM198" s="10"/>
      <c r="AN198" s="10"/>
      <c r="AO198" s="10"/>
      <c r="AP198" s="10"/>
      <c r="AQ198" s="10"/>
      <c r="AR198" s="10"/>
      <c r="AS198" s="10"/>
      <c r="AT198" s="10"/>
      <c r="AU198" s="10"/>
      <c r="AV198" s="10"/>
      <c r="AW198" s="10"/>
      <c r="AX198" s="10"/>
      <c r="AY198" s="10"/>
      <c r="AZ198" s="10"/>
      <c r="BA198" s="10"/>
      <c r="BB198" s="10"/>
      <c r="BC198" s="10"/>
      <c r="BD198" s="10"/>
      <c r="BE198" s="10"/>
      <c r="BF198" s="10"/>
      <c r="BG198" s="10"/>
      <c r="BH198" s="10"/>
      <c r="BI198" s="10"/>
      <c r="BJ198" s="10"/>
      <c r="BK198" s="10"/>
      <c r="BL198" s="10"/>
      <c r="BM198" s="10"/>
      <c r="BN198" s="10"/>
      <c r="BO198" s="10"/>
    </row>
    <row r="199" spans="1:67" x14ac:dyDescent="0.35">
      <c r="A199" s="10"/>
      <c r="B199" s="10"/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  <c r="AB199" s="10"/>
      <c r="AC199" s="10"/>
      <c r="AD199" s="10"/>
      <c r="AE199" s="10"/>
      <c r="AF199" s="10"/>
      <c r="AG199" s="10"/>
      <c r="AH199" s="10"/>
      <c r="AI199" s="10"/>
      <c r="AJ199" s="10"/>
      <c r="AK199" s="10"/>
      <c r="AL199" s="10"/>
      <c r="AM199" s="10"/>
      <c r="AN199" s="10"/>
      <c r="AO199" s="10"/>
      <c r="AP199" s="10"/>
      <c r="AQ199" s="10"/>
      <c r="AR199" s="10"/>
      <c r="AS199" s="10"/>
      <c r="AT199" s="10"/>
      <c r="AU199" s="10"/>
      <c r="AV199" s="10"/>
      <c r="AW199" s="10"/>
      <c r="AX199" s="10"/>
      <c r="AY199" s="10"/>
      <c r="AZ199" s="10"/>
      <c r="BA199" s="10"/>
      <c r="BB199" s="10"/>
      <c r="BC199" s="10"/>
      <c r="BD199" s="10"/>
      <c r="BE199" s="10"/>
      <c r="BF199" s="10"/>
      <c r="BG199" s="10"/>
      <c r="BH199" s="10"/>
      <c r="BI199" s="10"/>
      <c r="BJ199" s="10"/>
      <c r="BK199" s="10"/>
      <c r="BL199" s="10"/>
      <c r="BM199" s="10"/>
      <c r="BN199" s="10"/>
      <c r="BO199" s="10"/>
    </row>
    <row r="200" spans="1:67" x14ac:dyDescent="0.35">
      <c r="A200" s="10"/>
      <c r="B200" s="10"/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  <c r="AB200" s="10"/>
      <c r="AC200" s="10"/>
      <c r="AD200" s="10"/>
      <c r="AE200" s="10"/>
      <c r="AF200" s="10"/>
      <c r="AG200" s="10"/>
      <c r="AH200" s="10"/>
      <c r="AI200" s="10"/>
      <c r="AJ200" s="10"/>
      <c r="AK200" s="10"/>
      <c r="AL200" s="10"/>
      <c r="AM200" s="10"/>
      <c r="AN200" s="10"/>
      <c r="AO200" s="10"/>
      <c r="AP200" s="10"/>
      <c r="AQ200" s="10"/>
      <c r="AR200" s="10"/>
      <c r="AS200" s="10"/>
      <c r="AT200" s="10"/>
      <c r="AU200" s="10"/>
      <c r="AV200" s="10"/>
      <c r="AW200" s="10"/>
      <c r="AX200" s="10"/>
      <c r="AY200" s="10"/>
      <c r="AZ200" s="10"/>
      <c r="BA200" s="10"/>
      <c r="BB200" s="10"/>
      <c r="BC200" s="10"/>
      <c r="BD200" s="10"/>
      <c r="BE200" s="10"/>
      <c r="BF200" s="10"/>
      <c r="BG200" s="10"/>
      <c r="BH200" s="10"/>
      <c r="BI200" s="10"/>
      <c r="BJ200" s="10"/>
      <c r="BK200" s="10"/>
      <c r="BL200" s="10"/>
      <c r="BM200" s="10"/>
      <c r="BN200" s="10"/>
      <c r="BO200" s="10"/>
    </row>
    <row r="201" spans="1:67" x14ac:dyDescent="0.35">
      <c r="A201" s="10"/>
      <c r="B201" s="10"/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  <c r="AB201" s="10"/>
      <c r="AC201" s="10"/>
      <c r="AD201" s="10"/>
      <c r="AE201" s="10"/>
      <c r="AF201" s="10"/>
      <c r="AG201" s="10"/>
      <c r="AH201" s="10"/>
      <c r="AI201" s="10"/>
      <c r="AJ201" s="10"/>
      <c r="AK201" s="10"/>
      <c r="AL201" s="10"/>
      <c r="AM201" s="10"/>
      <c r="AN201" s="10"/>
      <c r="AO201" s="10"/>
      <c r="AP201" s="10"/>
      <c r="AQ201" s="10"/>
      <c r="AR201" s="10"/>
      <c r="AS201" s="10"/>
      <c r="AT201" s="10"/>
      <c r="AU201" s="10"/>
      <c r="AV201" s="10"/>
      <c r="AW201" s="10"/>
      <c r="AX201" s="10"/>
      <c r="AY201" s="10"/>
      <c r="AZ201" s="10"/>
      <c r="BA201" s="10"/>
      <c r="BB201" s="10"/>
      <c r="BC201" s="10"/>
      <c r="BD201" s="10"/>
      <c r="BE201" s="10"/>
      <c r="BF201" s="10"/>
      <c r="BG201" s="10"/>
      <c r="BH201" s="10"/>
      <c r="BI201" s="10"/>
      <c r="BJ201" s="10"/>
      <c r="BK201" s="10"/>
      <c r="BL201" s="10"/>
      <c r="BM201" s="10"/>
      <c r="BN201" s="10"/>
      <c r="BO201" s="10"/>
    </row>
    <row r="202" spans="1:67" x14ac:dyDescent="0.35">
      <c r="A202" s="10"/>
      <c r="B202" s="10"/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0"/>
      <c r="AB202" s="10"/>
      <c r="AC202" s="10"/>
      <c r="AD202" s="10"/>
      <c r="AE202" s="10"/>
      <c r="AF202" s="10"/>
      <c r="AG202" s="10"/>
      <c r="AH202" s="10"/>
      <c r="AI202" s="10"/>
      <c r="AJ202" s="10"/>
      <c r="AK202" s="10"/>
      <c r="AL202" s="10"/>
      <c r="AM202" s="10"/>
      <c r="AN202" s="10"/>
      <c r="AO202" s="10"/>
      <c r="AP202" s="10"/>
      <c r="AQ202" s="10"/>
      <c r="AR202" s="10"/>
      <c r="AS202" s="10"/>
      <c r="AT202" s="10"/>
      <c r="AU202" s="10"/>
      <c r="AV202" s="10"/>
      <c r="AW202" s="10"/>
      <c r="AX202" s="10"/>
      <c r="AY202" s="10"/>
      <c r="AZ202" s="10"/>
      <c r="BA202" s="10"/>
      <c r="BB202" s="10"/>
      <c r="BC202" s="10"/>
      <c r="BD202" s="10"/>
      <c r="BE202" s="10"/>
      <c r="BF202" s="10"/>
      <c r="BG202" s="10"/>
      <c r="BH202" s="10"/>
      <c r="BI202" s="10"/>
      <c r="BJ202" s="10"/>
      <c r="BK202" s="10"/>
      <c r="BL202" s="10"/>
      <c r="BM202" s="10"/>
      <c r="BN202" s="10"/>
      <c r="BO202" s="10"/>
    </row>
    <row r="203" spans="1:67" x14ac:dyDescent="0.35">
      <c r="A203" s="10"/>
      <c r="B203" s="10"/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  <c r="AB203" s="10"/>
      <c r="AC203" s="10"/>
      <c r="AD203" s="10"/>
      <c r="AE203" s="10"/>
      <c r="AF203" s="10"/>
      <c r="AG203" s="10"/>
      <c r="AH203" s="10"/>
      <c r="AI203" s="10"/>
      <c r="AJ203" s="10"/>
      <c r="AK203" s="10"/>
      <c r="AL203" s="10"/>
      <c r="AM203" s="10"/>
      <c r="AN203" s="10"/>
      <c r="AO203" s="10"/>
      <c r="AP203" s="10"/>
      <c r="AQ203" s="10"/>
      <c r="AR203" s="10"/>
      <c r="AS203" s="10"/>
      <c r="AT203" s="10"/>
      <c r="AU203" s="10"/>
      <c r="AV203" s="10"/>
      <c r="AW203" s="10"/>
      <c r="AX203" s="10"/>
      <c r="AY203" s="10"/>
      <c r="AZ203" s="10"/>
      <c r="BA203" s="10"/>
      <c r="BB203" s="10"/>
      <c r="BC203" s="10"/>
      <c r="BD203" s="10"/>
      <c r="BE203" s="10"/>
      <c r="BF203" s="10"/>
      <c r="BG203" s="10"/>
      <c r="BH203" s="10"/>
      <c r="BI203" s="10"/>
      <c r="BJ203" s="10"/>
      <c r="BK203" s="10"/>
      <c r="BL203" s="10"/>
      <c r="BM203" s="10"/>
      <c r="BN203" s="10"/>
      <c r="BO203" s="10"/>
    </row>
    <row r="204" spans="1:67" x14ac:dyDescent="0.35">
      <c r="A204" s="10"/>
      <c r="B204" s="10"/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  <c r="AB204" s="10"/>
      <c r="AC204" s="10"/>
      <c r="AD204" s="10"/>
      <c r="AE204" s="10"/>
      <c r="AF204" s="10"/>
      <c r="AG204" s="10"/>
      <c r="AH204" s="10"/>
      <c r="AI204" s="10"/>
      <c r="AJ204" s="10"/>
      <c r="AK204" s="10"/>
      <c r="AL204" s="10"/>
      <c r="AM204" s="10"/>
      <c r="AN204" s="10"/>
      <c r="AO204" s="10"/>
      <c r="AP204" s="10"/>
      <c r="AQ204" s="10"/>
      <c r="AR204" s="10"/>
      <c r="AS204" s="10"/>
      <c r="AT204" s="10"/>
      <c r="AU204" s="10"/>
      <c r="AV204" s="10"/>
      <c r="AW204" s="10"/>
      <c r="AX204" s="10"/>
      <c r="AY204" s="10"/>
      <c r="AZ204" s="10"/>
      <c r="BA204" s="10"/>
      <c r="BB204" s="10"/>
      <c r="BC204" s="10"/>
      <c r="BD204" s="10"/>
      <c r="BE204" s="10"/>
      <c r="BF204" s="10"/>
      <c r="BG204" s="10"/>
      <c r="BH204" s="10"/>
      <c r="BI204" s="10"/>
      <c r="BJ204" s="10"/>
      <c r="BK204" s="10"/>
      <c r="BL204" s="10"/>
      <c r="BM204" s="10"/>
      <c r="BN204" s="10"/>
      <c r="BO204" s="10"/>
    </row>
    <row r="205" spans="1:67" x14ac:dyDescent="0.35">
      <c r="A205" s="10"/>
      <c r="B205" s="10"/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  <c r="AB205" s="10"/>
      <c r="AC205" s="10"/>
      <c r="AD205" s="10"/>
      <c r="AE205" s="10"/>
      <c r="AF205" s="10"/>
      <c r="AG205" s="10"/>
      <c r="AH205" s="10"/>
      <c r="AI205" s="10"/>
      <c r="AJ205" s="10"/>
      <c r="AK205" s="10"/>
      <c r="AL205" s="10"/>
      <c r="AM205" s="10"/>
      <c r="AN205" s="10"/>
      <c r="AO205" s="10"/>
      <c r="AP205" s="10"/>
      <c r="AQ205" s="10"/>
      <c r="AR205" s="10"/>
      <c r="AS205" s="10"/>
      <c r="AT205" s="10"/>
      <c r="AU205" s="10"/>
      <c r="AV205" s="10"/>
      <c r="AW205" s="10"/>
      <c r="AX205" s="10"/>
      <c r="AY205" s="10"/>
      <c r="AZ205" s="10"/>
      <c r="BA205" s="10"/>
      <c r="BB205" s="10"/>
      <c r="BC205" s="10"/>
      <c r="BD205" s="10"/>
      <c r="BE205" s="10"/>
      <c r="BF205" s="10"/>
      <c r="BG205" s="10"/>
      <c r="BH205" s="10"/>
      <c r="BI205" s="10"/>
      <c r="BJ205" s="10"/>
      <c r="BK205" s="10"/>
      <c r="BL205" s="10"/>
      <c r="BM205" s="10"/>
      <c r="BN205" s="10"/>
      <c r="BO205" s="10"/>
    </row>
    <row r="206" spans="1:67" x14ac:dyDescent="0.35">
      <c r="A206" s="10"/>
      <c r="B206" s="10"/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  <c r="AB206" s="10"/>
      <c r="AC206" s="10"/>
      <c r="AD206" s="10"/>
      <c r="AE206" s="10"/>
      <c r="AF206" s="10"/>
      <c r="AG206" s="10"/>
      <c r="AH206" s="10"/>
      <c r="AI206" s="10"/>
      <c r="AJ206" s="10"/>
      <c r="AK206" s="10"/>
      <c r="AL206" s="10"/>
      <c r="AM206" s="10"/>
      <c r="AN206" s="10"/>
      <c r="AO206" s="10"/>
      <c r="AP206" s="10"/>
      <c r="AQ206" s="10"/>
      <c r="AR206" s="10"/>
      <c r="AS206" s="10"/>
      <c r="AT206" s="10"/>
      <c r="AU206" s="10"/>
      <c r="AV206" s="10"/>
      <c r="AW206" s="10"/>
      <c r="AX206" s="10"/>
      <c r="AY206" s="10"/>
      <c r="AZ206" s="10"/>
      <c r="BA206" s="10"/>
      <c r="BB206" s="10"/>
      <c r="BC206" s="10"/>
      <c r="BD206" s="10"/>
      <c r="BE206" s="10"/>
      <c r="BF206" s="10"/>
      <c r="BG206" s="10"/>
      <c r="BH206" s="10"/>
      <c r="BI206" s="10"/>
      <c r="BJ206" s="10"/>
      <c r="BK206" s="10"/>
      <c r="BL206" s="10"/>
      <c r="BM206" s="10"/>
      <c r="BN206" s="10"/>
      <c r="BO206" s="10"/>
    </row>
    <row r="207" spans="1:67" x14ac:dyDescent="0.35">
      <c r="A207" s="10"/>
      <c r="B207" s="10"/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  <c r="AB207" s="10"/>
      <c r="AC207" s="10"/>
      <c r="AD207" s="10"/>
      <c r="AE207" s="10"/>
      <c r="AF207" s="10"/>
      <c r="AG207" s="10"/>
      <c r="AH207" s="10"/>
      <c r="AI207" s="10"/>
      <c r="AJ207" s="10"/>
      <c r="AK207" s="10"/>
      <c r="AL207" s="10"/>
      <c r="AM207" s="10"/>
      <c r="AN207" s="10"/>
      <c r="AO207" s="10"/>
      <c r="AP207" s="10"/>
      <c r="AQ207" s="10"/>
      <c r="AR207" s="10"/>
      <c r="AS207" s="10"/>
      <c r="AT207" s="10"/>
      <c r="AU207" s="10"/>
      <c r="AV207" s="10"/>
      <c r="AW207" s="10"/>
      <c r="AX207" s="10"/>
      <c r="AY207" s="10"/>
      <c r="AZ207" s="10"/>
      <c r="BA207" s="10"/>
      <c r="BB207" s="10"/>
      <c r="BC207" s="10"/>
      <c r="BD207" s="10"/>
      <c r="BE207" s="10"/>
      <c r="BF207" s="10"/>
      <c r="BG207" s="10"/>
      <c r="BH207" s="10"/>
      <c r="BI207" s="10"/>
      <c r="BJ207" s="10"/>
      <c r="BK207" s="10"/>
      <c r="BL207" s="10"/>
      <c r="BM207" s="10"/>
      <c r="BN207" s="10"/>
      <c r="BO207" s="10"/>
    </row>
    <row r="208" spans="1:67" x14ac:dyDescent="0.35">
      <c r="A208" s="10"/>
      <c r="B208" s="10"/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10"/>
      <c r="AB208" s="10"/>
      <c r="AC208" s="10"/>
      <c r="AD208" s="10"/>
      <c r="AE208" s="10"/>
      <c r="AF208" s="10"/>
      <c r="AG208" s="10"/>
      <c r="AH208" s="10"/>
      <c r="AI208" s="10"/>
      <c r="AJ208" s="10"/>
      <c r="AK208" s="10"/>
      <c r="AL208" s="10"/>
      <c r="AM208" s="10"/>
      <c r="AN208" s="10"/>
      <c r="AO208" s="10"/>
      <c r="AP208" s="10"/>
      <c r="AQ208" s="10"/>
      <c r="AR208" s="10"/>
      <c r="AS208" s="10"/>
      <c r="AT208" s="10"/>
      <c r="AU208" s="10"/>
      <c r="AV208" s="10"/>
      <c r="AW208" s="10"/>
      <c r="AX208" s="10"/>
      <c r="AY208" s="10"/>
      <c r="AZ208" s="10"/>
      <c r="BA208" s="10"/>
      <c r="BB208" s="10"/>
      <c r="BC208" s="10"/>
      <c r="BD208" s="10"/>
      <c r="BE208" s="10"/>
      <c r="BF208" s="10"/>
      <c r="BG208" s="10"/>
      <c r="BH208" s="10"/>
      <c r="BI208" s="10"/>
      <c r="BJ208" s="10"/>
      <c r="BK208" s="10"/>
      <c r="BL208" s="10"/>
      <c r="BM208" s="10"/>
      <c r="BN208" s="10"/>
      <c r="BO208" s="10"/>
    </row>
    <row r="209" spans="1:67" x14ac:dyDescent="0.35">
      <c r="A209" s="10"/>
      <c r="B209" s="10"/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  <c r="AB209" s="10"/>
      <c r="AC209" s="10"/>
      <c r="AD209" s="10"/>
      <c r="AE209" s="10"/>
      <c r="AF209" s="10"/>
      <c r="AG209" s="10"/>
      <c r="AH209" s="10"/>
      <c r="AI209" s="10"/>
      <c r="AJ209" s="10"/>
      <c r="AK209" s="10"/>
      <c r="AL209" s="10"/>
      <c r="AM209" s="10"/>
      <c r="AN209" s="10"/>
      <c r="AO209" s="10"/>
      <c r="AP209" s="10"/>
      <c r="AQ209" s="10"/>
      <c r="AR209" s="10"/>
      <c r="AS209" s="10"/>
      <c r="AT209" s="10"/>
      <c r="AU209" s="10"/>
      <c r="AV209" s="10"/>
      <c r="AW209" s="10"/>
      <c r="AX209" s="10"/>
      <c r="AY209" s="10"/>
      <c r="AZ209" s="10"/>
      <c r="BA209" s="10"/>
      <c r="BB209" s="10"/>
      <c r="BC209" s="10"/>
      <c r="BD209" s="10"/>
      <c r="BE209" s="10"/>
      <c r="BF209" s="10"/>
      <c r="BG209" s="10"/>
      <c r="BH209" s="10"/>
      <c r="BI209" s="10"/>
      <c r="BJ209" s="10"/>
      <c r="BK209" s="10"/>
      <c r="BL209" s="10"/>
      <c r="BM209" s="10"/>
      <c r="BN209" s="10"/>
      <c r="BO209" s="10"/>
    </row>
    <row r="210" spans="1:67" x14ac:dyDescent="0.35">
      <c r="A210" s="10"/>
      <c r="B210" s="10"/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  <c r="AA210" s="10"/>
      <c r="AB210" s="10"/>
      <c r="AC210" s="10"/>
      <c r="AD210" s="10"/>
      <c r="AE210" s="10"/>
      <c r="AF210" s="10"/>
      <c r="AG210" s="10"/>
      <c r="AH210" s="10"/>
      <c r="AI210" s="10"/>
      <c r="AJ210" s="10"/>
      <c r="AK210" s="10"/>
      <c r="AL210" s="10"/>
      <c r="AM210" s="10"/>
      <c r="AN210" s="10"/>
      <c r="AO210" s="10"/>
      <c r="AP210" s="10"/>
      <c r="AQ210" s="10"/>
      <c r="AR210" s="10"/>
      <c r="AS210" s="10"/>
      <c r="AT210" s="10"/>
      <c r="AU210" s="10"/>
      <c r="AV210" s="10"/>
      <c r="AW210" s="10"/>
      <c r="AX210" s="10"/>
      <c r="AY210" s="10"/>
      <c r="AZ210" s="10"/>
      <c r="BA210" s="10"/>
      <c r="BB210" s="10"/>
      <c r="BC210" s="10"/>
      <c r="BD210" s="10"/>
      <c r="BE210" s="10"/>
      <c r="BF210" s="10"/>
      <c r="BG210" s="10"/>
      <c r="BH210" s="10"/>
      <c r="BI210" s="10"/>
      <c r="BJ210" s="10"/>
      <c r="BK210" s="10"/>
      <c r="BL210" s="10"/>
      <c r="BM210" s="10"/>
      <c r="BN210" s="10"/>
      <c r="BO210" s="10"/>
    </row>
    <row r="211" spans="1:67" x14ac:dyDescent="0.35">
      <c r="A211" s="10"/>
      <c r="B211" s="10"/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0"/>
      <c r="AB211" s="10"/>
      <c r="AC211" s="10"/>
      <c r="AD211" s="10"/>
      <c r="AE211" s="10"/>
      <c r="AF211" s="10"/>
      <c r="AG211" s="10"/>
      <c r="AH211" s="10"/>
      <c r="AI211" s="10"/>
      <c r="AJ211" s="10"/>
      <c r="AK211" s="10"/>
      <c r="AL211" s="10"/>
      <c r="AM211" s="10"/>
      <c r="AN211" s="10"/>
      <c r="AO211" s="10"/>
      <c r="AP211" s="10"/>
      <c r="AQ211" s="10"/>
      <c r="AR211" s="10"/>
      <c r="AS211" s="10"/>
      <c r="AT211" s="10"/>
      <c r="AU211" s="10"/>
      <c r="AV211" s="10"/>
      <c r="AW211" s="10"/>
      <c r="AX211" s="10"/>
      <c r="AY211" s="10"/>
      <c r="AZ211" s="10"/>
      <c r="BA211" s="10"/>
      <c r="BB211" s="10"/>
      <c r="BC211" s="10"/>
      <c r="BD211" s="10"/>
      <c r="BE211" s="10"/>
      <c r="BF211" s="10"/>
      <c r="BG211" s="10"/>
      <c r="BH211" s="10"/>
      <c r="BI211" s="10"/>
      <c r="BJ211" s="10"/>
      <c r="BK211" s="10"/>
      <c r="BL211" s="10"/>
      <c r="BM211" s="10"/>
      <c r="BN211" s="10"/>
      <c r="BO211" s="10"/>
    </row>
    <row r="212" spans="1:67" x14ac:dyDescent="0.35">
      <c r="A212" s="10"/>
      <c r="B212" s="10"/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0"/>
      <c r="AB212" s="10"/>
      <c r="AC212" s="10"/>
      <c r="AD212" s="10"/>
      <c r="AE212" s="10"/>
      <c r="AF212" s="10"/>
      <c r="AG212" s="10"/>
      <c r="AH212" s="10"/>
      <c r="AI212" s="10"/>
      <c r="AJ212" s="10"/>
      <c r="AK212" s="10"/>
      <c r="AL212" s="10"/>
      <c r="AM212" s="10"/>
      <c r="AN212" s="10"/>
      <c r="AO212" s="10"/>
      <c r="AP212" s="10"/>
      <c r="AQ212" s="10"/>
      <c r="AR212" s="10"/>
      <c r="AS212" s="10"/>
      <c r="AT212" s="10"/>
      <c r="AU212" s="10"/>
      <c r="AV212" s="10"/>
      <c r="AW212" s="10"/>
      <c r="AX212" s="10"/>
      <c r="AY212" s="10"/>
      <c r="AZ212" s="10"/>
      <c r="BA212" s="10"/>
      <c r="BB212" s="10"/>
      <c r="BC212" s="10"/>
      <c r="BD212" s="10"/>
      <c r="BE212" s="10"/>
      <c r="BF212" s="10"/>
      <c r="BG212" s="10"/>
      <c r="BH212" s="10"/>
      <c r="BI212" s="10"/>
      <c r="BJ212" s="10"/>
      <c r="BK212" s="10"/>
      <c r="BL212" s="10"/>
      <c r="BM212" s="10"/>
      <c r="BN212" s="10"/>
      <c r="BO212" s="10"/>
    </row>
    <row r="213" spans="1:67" x14ac:dyDescent="0.35">
      <c r="A213" s="10"/>
      <c r="B213" s="10"/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0"/>
      <c r="AB213" s="10"/>
      <c r="AC213" s="10"/>
      <c r="AD213" s="10"/>
      <c r="AE213" s="10"/>
      <c r="AF213" s="10"/>
      <c r="AG213" s="10"/>
      <c r="AH213" s="10"/>
      <c r="AI213" s="10"/>
      <c r="AJ213" s="10"/>
      <c r="AK213" s="10"/>
      <c r="AL213" s="10"/>
      <c r="AM213" s="10"/>
      <c r="AN213" s="10"/>
      <c r="AO213" s="10"/>
      <c r="AP213" s="10"/>
      <c r="AQ213" s="10"/>
      <c r="AR213" s="10"/>
      <c r="AS213" s="10"/>
      <c r="AT213" s="10"/>
      <c r="AU213" s="10"/>
      <c r="AV213" s="10"/>
      <c r="AW213" s="10"/>
      <c r="AX213" s="10"/>
      <c r="AY213" s="10"/>
      <c r="AZ213" s="10"/>
      <c r="BA213" s="10"/>
      <c r="BB213" s="10"/>
      <c r="BC213" s="10"/>
      <c r="BD213" s="10"/>
      <c r="BE213" s="10"/>
      <c r="BF213" s="10"/>
      <c r="BG213" s="10"/>
      <c r="BH213" s="10"/>
      <c r="BI213" s="10"/>
      <c r="BJ213" s="10"/>
      <c r="BK213" s="10"/>
      <c r="BL213" s="10"/>
      <c r="BM213" s="10"/>
      <c r="BN213" s="10"/>
      <c r="BO213" s="10"/>
    </row>
    <row r="214" spans="1:67" x14ac:dyDescent="0.35">
      <c r="A214" s="10"/>
      <c r="B214" s="10"/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0"/>
      <c r="AB214" s="10"/>
      <c r="AC214" s="10"/>
      <c r="AD214" s="10"/>
      <c r="AE214" s="10"/>
      <c r="AF214" s="10"/>
      <c r="AG214" s="10"/>
      <c r="AH214" s="10"/>
      <c r="AI214" s="10"/>
      <c r="AJ214" s="10"/>
      <c r="AK214" s="10"/>
      <c r="AL214" s="10"/>
      <c r="AM214" s="10"/>
      <c r="AN214" s="10"/>
      <c r="AO214" s="10"/>
      <c r="AP214" s="10"/>
      <c r="AQ214" s="10"/>
      <c r="AR214" s="10"/>
      <c r="AS214" s="10"/>
      <c r="AT214" s="10"/>
      <c r="AU214" s="10"/>
      <c r="AV214" s="10"/>
      <c r="AW214" s="10"/>
      <c r="AX214" s="10"/>
      <c r="AY214" s="10"/>
      <c r="AZ214" s="10"/>
      <c r="BA214" s="10"/>
      <c r="BB214" s="10"/>
      <c r="BC214" s="10"/>
      <c r="BD214" s="10"/>
      <c r="BE214" s="10"/>
      <c r="BF214" s="10"/>
      <c r="BG214" s="10"/>
      <c r="BH214" s="10"/>
      <c r="BI214" s="10"/>
      <c r="BJ214" s="10"/>
      <c r="BK214" s="10"/>
      <c r="BL214" s="10"/>
      <c r="BM214" s="10"/>
      <c r="BN214" s="10"/>
      <c r="BO214" s="10"/>
    </row>
    <row r="215" spans="1:67" x14ac:dyDescent="0.35">
      <c r="A215" s="10"/>
      <c r="B215" s="10"/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0"/>
      <c r="AB215" s="10"/>
      <c r="AC215" s="10"/>
      <c r="AD215" s="10"/>
      <c r="AE215" s="10"/>
      <c r="AF215" s="10"/>
      <c r="AG215" s="10"/>
      <c r="AH215" s="10"/>
      <c r="AI215" s="10"/>
      <c r="AJ215" s="10"/>
      <c r="AK215" s="10"/>
      <c r="AL215" s="10"/>
      <c r="AM215" s="10"/>
      <c r="AN215" s="10"/>
      <c r="AO215" s="10"/>
      <c r="AP215" s="10"/>
      <c r="AQ215" s="10"/>
      <c r="AR215" s="10"/>
      <c r="AS215" s="10"/>
      <c r="AT215" s="10"/>
      <c r="AU215" s="10"/>
      <c r="AV215" s="10"/>
      <c r="AW215" s="10"/>
      <c r="AX215" s="10"/>
      <c r="AY215" s="10"/>
      <c r="AZ215" s="10"/>
      <c r="BA215" s="10"/>
      <c r="BB215" s="10"/>
      <c r="BC215" s="10"/>
      <c r="BD215" s="10"/>
      <c r="BE215" s="10"/>
      <c r="BF215" s="10"/>
      <c r="BG215" s="10"/>
      <c r="BH215" s="10"/>
      <c r="BI215" s="10"/>
      <c r="BJ215" s="10"/>
      <c r="BK215" s="10"/>
      <c r="BL215" s="10"/>
      <c r="BM215" s="10"/>
      <c r="BN215" s="10"/>
      <c r="BO215" s="10"/>
    </row>
    <row r="216" spans="1:67" x14ac:dyDescent="0.35">
      <c r="A216" s="10"/>
      <c r="B216" s="10"/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  <c r="AA216" s="10"/>
      <c r="AB216" s="10"/>
      <c r="AC216" s="10"/>
      <c r="AD216" s="10"/>
      <c r="AE216" s="10"/>
      <c r="AF216" s="10"/>
      <c r="AG216" s="10"/>
      <c r="AH216" s="10"/>
      <c r="AI216" s="10"/>
      <c r="AJ216" s="10"/>
      <c r="AK216" s="10"/>
      <c r="AL216" s="10"/>
      <c r="AM216" s="10"/>
      <c r="AN216" s="10"/>
      <c r="AO216" s="10"/>
      <c r="AP216" s="10"/>
      <c r="AQ216" s="10"/>
      <c r="AR216" s="10"/>
      <c r="AS216" s="10"/>
      <c r="AT216" s="10"/>
      <c r="AU216" s="10"/>
      <c r="AV216" s="10"/>
      <c r="AW216" s="10"/>
      <c r="AX216" s="10"/>
      <c r="AY216" s="10"/>
      <c r="AZ216" s="10"/>
      <c r="BA216" s="10"/>
      <c r="BB216" s="10"/>
      <c r="BC216" s="10"/>
      <c r="BD216" s="10"/>
      <c r="BE216" s="10"/>
      <c r="BF216" s="10"/>
      <c r="BG216" s="10"/>
      <c r="BH216" s="10"/>
      <c r="BI216" s="10"/>
      <c r="BJ216" s="10"/>
      <c r="BK216" s="10"/>
      <c r="BL216" s="10"/>
      <c r="BM216" s="10"/>
      <c r="BN216" s="10"/>
      <c r="BO216" s="10"/>
    </row>
    <row r="217" spans="1:67" x14ac:dyDescent="0.35">
      <c r="A217" s="10"/>
      <c r="B217" s="10"/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  <c r="AA217" s="10"/>
      <c r="AB217" s="10"/>
      <c r="AC217" s="10"/>
      <c r="AD217" s="10"/>
      <c r="AE217" s="10"/>
      <c r="AF217" s="10"/>
      <c r="AG217" s="10"/>
      <c r="AH217" s="10"/>
      <c r="AI217" s="10"/>
      <c r="AJ217" s="10"/>
      <c r="AK217" s="10"/>
      <c r="AL217" s="10"/>
      <c r="AM217" s="10"/>
      <c r="AN217" s="10"/>
      <c r="AO217" s="10"/>
      <c r="AP217" s="10"/>
      <c r="AQ217" s="10"/>
      <c r="AR217" s="10"/>
      <c r="AS217" s="10"/>
      <c r="AT217" s="10"/>
      <c r="AU217" s="10"/>
      <c r="AV217" s="10"/>
      <c r="AW217" s="10"/>
      <c r="AX217" s="10"/>
      <c r="AY217" s="10"/>
      <c r="AZ217" s="10"/>
      <c r="BA217" s="10"/>
      <c r="BB217" s="10"/>
      <c r="BC217" s="10"/>
      <c r="BD217" s="10"/>
      <c r="BE217" s="10"/>
      <c r="BF217" s="10"/>
      <c r="BG217" s="10"/>
      <c r="BH217" s="10"/>
      <c r="BI217" s="10"/>
      <c r="BJ217" s="10"/>
      <c r="BK217" s="10"/>
      <c r="BL217" s="10"/>
      <c r="BM217" s="10"/>
      <c r="BN217" s="10"/>
      <c r="BO217" s="10"/>
    </row>
    <row r="218" spans="1:67" x14ac:dyDescent="0.35">
      <c r="A218" s="10"/>
      <c r="B218" s="10"/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  <c r="AA218" s="10"/>
      <c r="AB218" s="10"/>
      <c r="AC218" s="10"/>
      <c r="AD218" s="10"/>
      <c r="AE218" s="10"/>
      <c r="AF218" s="10"/>
      <c r="AG218" s="10"/>
      <c r="AH218" s="10"/>
      <c r="AI218" s="10"/>
      <c r="AJ218" s="10"/>
      <c r="AK218" s="10"/>
      <c r="AL218" s="10"/>
      <c r="AM218" s="10"/>
      <c r="AN218" s="10"/>
      <c r="AO218" s="10"/>
      <c r="AP218" s="10"/>
      <c r="AQ218" s="10"/>
      <c r="AR218" s="10"/>
      <c r="AS218" s="10"/>
      <c r="AT218" s="10"/>
      <c r="AU218" s="10"/>
      <c r="AV218" s="10"/>
      <c r="AW218" s="10"/>
      <c r="AX218" s="10"/>
      <c r="AY218" s="10"/>
      <c r="AZ218" s="10"/>
      <c r="BA218" s="10"/>
      <c r="BB218" s="10"/>
      <c r="BC218" s="10"/>
      <c r="BD218" s="10"/>
      <c r="BE218" s="10"/>
      <c r="BF218" s="10"/>
      <c r="BG218" s="10"/>
      <c r="BH218" s="10"/>
      <c r="BI218" s="10"/>
      <c r="BJ218" s="10"/>
      <c r="BK218" s="10"/>
      <c r="BL218" s="10"/>
      <c r="BM218" s="10"/>
      <c r="BN218" s="10"/>
      <c r="BO218" s="10"/>
    </row>
    <row r="219" spans="1:67" x14ac:dyDescent="0.35">
      <c r="A219" s="10"/>
      <c r="B219" s="10"/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0"/>
      <c r="AB219" s="10"/>
      <c r="AC219" s="10"/>
      <c r="AD219" s="10"/>
      <c r="AE219" s="10"/>
      <c r="AF219" s="10"/>
      <c r="AG219" s="10"/>
      <c r="AH219" s="10"/>
      <c r="AI219" s="10"/>
      <c r="AJ219" s="10"/>
      <c r="AK219" s="10"/>
      <c r="AL219" s="10"/>
      <c r="AM219" s="10"/>
      <c r="AN219" s="10"/>
      <c r="AO219" s="10"/>
      <c r="AP219" s="10"/>
      <c r="AQ219" s="10"/>
      <c r="AR219" s="10"/>
      <c r="AS219" s="10"/>
      <c r="AT219" s="10"/>
      <c r="AU219" s="10"/>
      <c r="AV219" s="10"/>
      <c r="AW219" s="10"/>
      <c r="AX219" s="10"/>
      <c r="AY219" s="10"/>
      <c r="AZ219" s="10"/>
      <c r="BA219" s="10"/>
      <c r="BB219" s="10"/>
      <c r="BC219" s="10"/>
      <c r="BD219" s="10"/>
      <c r="BE219" s="10"/>
      <c r="BF219" s="10"/>
      <c r="BG219" s="10"/>
      <c r="BH219" s="10"/>
      <c r="BI219" s="10"/>
      <c r="BJ219" s="10"/>
      <c r="BK219" s="10"/>
      <c r="BL219" s="10"/>
      <c r="BM219" s="10"/>
      <c r="BN219" s="10"/>
      <c r="BO219" s="10"/>
    </row>
    <row r="220" spans="1:67" x14ac:dyDescent="0.35">
      <c r="A220" s="10"/>
      <c r="B220" s="10"/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0"/>
      <c r="AB220" s="10"/>
      <c r="AC220" s="10"/>
      <c r="AD220" s="10"/>
      <c r="AE220" s="10"/>
      <c r="AF220" s="10"/>
      <c r="AG220" s="10"/>
      <c r="AH220" s="10"/>
      <c r="AI220" s="10"/>
      <c r="AJ220" s="10"/>
      <c r="AK220" s="10"/>
      <c r="AL220" s="10"/>
      <c r="AM220" s="10"/>
      <c r="AN220" s="10"/>
      <c r="AO220" s="10"/>
      <c r="AP220" s="10"/>
      <c r="AQ220" s="10"/>
      <c r="AR220" s="10"/>
      <c r="AS220" s="10"/>
      <c r="AT220" s="10"/>
      <c r="AU220" s="10"/>
      <c r="AV220" s="10"/>
      <c r="AW220" s="10"/>
      <c r="AX220" s="10"/>
      <c r="AY220" s="10"/>
      <c r="AZ220" s="10"/>
      <c r="BA220" s="10"/>
      <c r="BB220" s="10"/>
      <c r="BC220" s="10"/>
      <c r="BD220" s="10"/>
      <c r="BE220" s="10"/>
      <c r="BF220" s="10"/>
      <c r="BG220" s="10"/>
      <c r="BH220" s="10"/>
      <c r="BI220" s="10"/>
      <c r="BJ220" s="10"/>
      <c r="BK220" s="10"/>
      <c r="BL220" s="10"/>
      <c r="BM220" s="10"/>
      <c r="BN220" s="10"/>
      <c r="BO220" s="10"/>
    </row>
    <row r="221" spans="1:67" x14ac:dyDescent="0.35">
      <c r="A221" s="10"/>
      <c r="B221" s="10"/>
      <c r="C221" s="10"/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  <c r="AA221" s="10"/>
      <c r="AB221" s="10"/>
      <c r="AC221" s="10"/>
      <c r="AD221" s="10"/>
      <c r="AE221" s="10"/>
      <c r="AF221" s="10"/>
      <c r="AG221" s="10"/>
      <c r="AH221" s="10"/>
      <c r="AI221" s="10"/>
      <c r="AJ221" s="10"/>
      <c r="AK221" s="10"/>
      <c r="AL221" s="10"/>
      <c r="AM221" s="10"/>
      <c r="AN221" s="10"/>
      <c r="AO221" s="10"/>
      <c r="AP221" s="10"/>
      <c r="AQ221" s="10"/>
      <c r="AR221" s="10"/>
      <c r="AS221" s="10"/>
      <c r="AT221" s="10"/>
      <c r="AU221" s="10"/>
      <c r="AV221" s="10"/>
      <c r="AW221" s="10"/>
      <c r="AX221" s="10"/>
      <c r="AY221" s="10"/>
      <c r="AZ221" s="10"/>
      <c r="BA221" s="10"/>
      <c r="BB221" s="10"/>
      <c r="BC221" s="10"/>
      <c r="BD221" s="10"/>
      <c r="BE221" s="10"/>
      <c r="BF221" s="10"/>
      <c r="BG221" s="10"/>
      <c r="BH221" s="10"/>
      <c r="BI221" s="10"/>
      <c r="BJ221" s="10"/>
      <c r="BK221" s="10"/>
      <c r="BL221" s="10"/>
      <c r="BM221" s="10"/>
      <c r="BN221" s="10"/>
      <c r="BO221" s="10"/>
    </row>
    <row r="222" spans="1:67" x14ac:dyDescent="0.35">
      <c r="A222" s="10"/>
      <c r="B222" s="10"/>
      <c r="C222" s="10"/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  <c r="AA222" s="10"/>
      <c r="AB222" s="10"/>
      <c r="AC222" s="10"/>
      <c r="AD222" s="10"/>
      <c r="AE222" s="10"/>
      <c r="AF222" s="10"/>
      <c r="AG222" s="10"/>
      <c r="AH222" s="10"/>
      <c r="AI222" s="10"/>
      <c r="AJ222" s="10"/>
      <c r="AK222" s="10"/>
      <c r="AL222" s="10"/>
      <c r="AM222" s="10"/>
      <c r="AN222" s="10"/>
      <c r="AO222" s="10"/>
      <c r="AP222" s="10"/>
      <c r="AQ222" s="10"/>
      <c r="AR222" s="10"/>
      <c r="AS222" s="10"/>
      <c r="AT222" s="10"/>
      <c r="AU222" s="10"/>
      <c r="AV222" s="10"/>
      <c r="AW222" s="10"/>
      <c r="AX222" s="10"/>
      <c r="AY222" s="10"/>
      <c r="AZ222" s="10"/>
      <c r="BA222" s="10"/>
      <c r="BB222" s="10"/>
      <c r="BC222" s="10"/>
      <c r="BD222" s="10"/>
      <c r="BE222" s="10"/>
      <c r="BF222" s="10"/>
      <c r="BG222" s="10"/>
      <c r="BH222" s="10"/>
      <c r="BI222" s="10"/>
      <c r="BJ222" s="10"/>
      <c r="BK222" s="10"/>
      <c r="BL222" s="10"/>
      <c r="BM222" s="10"/>
      <c r="BN222" s="10"/>
      <c r="BO222" s="10"/>
    </row>
    <row r="223" spans="1:67" x14ac:dyDescent="0.35">
      <c r="A223" s="10"/>
      <c r="B223" s="10"/>
      <c r="C223" s="10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  <c r="AA223" s="10"/>
      <c r="AB223" s="10"/>
      <c r="AC223" s="10"/>
      <c r="AD223" s="10"/>
      <c r="AE223" s="10"/>
      <c r="AF223" s="10"/>
      <c r="AG223" s="10"/>
      <c r="AH223" s="10"/>
      <c r="AI223" s="10"/>
      <c r="AJ223" s="10"/>
      <c r="AK223" s="10"/>
      <c r="AL223" s="10"/>
      <c r="AM223" s="10"/>
      <c r="AN223" s="10"/>
      <c r="AO223" s="10"/>
      <c r="AP223" s="10"/>
      <c r="AQ223" s="10"/>
      <c r="AR223" s="10"/>
      <c r="AS223" s="10"/>
      <c r="AT223" s="10"/>
      <c r="AU223" s="10"/>
      <c r="AV223" s="10"/>
      <c r="AW223" s="10"/>
      <c r="AX223" s="10"/>
      <c r="AY223" s="10"/>
      <c r="AZ223" s="10"/>
      <c r="BA223" s="10"/>
      <c r="BB223" s="10"/>
      <c r="BC223" s="10"/>
      <c r="BD223" s="10"/>
      <c r="BE223" s="10"/>
      <c r="BF223" s="10"/>
      <c r="BG223" s="10"/>
      <c r="BH223" s="10"/>
      <c r="BI223" s="10"/>
      <c r="BJ223" s="10"/>
      <c r="BK223" s="10"/>
      <c r="BL223" s="10"/>
      <c r="BM223" s="10"/>
      <c r="BN223" s="10"/>
      <c r="BO223" s="10"/>
    </row>
    <row r="224" spans="1:67" x14ac:dyDescent="0.35">
      <c r="A224" s="10"/>
      <c r="B224" s="10"/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0"/>
      <c r="AB224" s="10"/>
      <c r="AC224" s="10"/>
      <c r="AD224" s="10"/>
      <c r="AE224" s="10"/>
      <c r="AF224" s="10"/>
      <c r="AG224" s="10"/>
      <c r="AH224" s="10"/>
      <c r="AI224" s="10"/>
      <c r="AJ224" s="10"/>
      <c r="AK224" s="10"/>
      <c r="AL224" s="10"/>
      <c r="AM224" s="10"/>
      <c r="AN224" s="10"/>
      <c r="AO224" s="10"/>
      <c r="AP224" s="10"/>
      <c r="AQ224" s="10"/>
      <c r="AR224" s="10"/>
      <c r="AS224" s="10"/>
      <c r="AT224" s="10"/>
      <c r="AU224" s="10"/>
      <c r="AV224" s="10"/>
      <c r="AW224" s="10"/>
      <c r="AX224" s="10"/>
      <c r="AY224" s="10"/>
      <c r="AZ224" s="10"/>
      <c r="BA224" s="10"/>
      <c r="BB224" s="10"/>
      <c r="BC224" s="10"/>
      <c r="BD224" s="10"/>
      <c r="BE224" s="10"/>
      <c r="BF224" s="10"/>
      <c r="BG224" s="10"/>
      <c r="BH224" s="10"/>
      <c r="BI224" s="10"/>
      <c r="BJ224" s="10"/>
      <c r="BK224" s="10"/>
      <c r="BL224" s="10"/>
      <c r="BM224" s="10"/>
      <c r="BN224" s="10"/>
      <c r="BO224" s="10"/>
    </row>
    <row r="225" spans="1:67" x14ac:dyDescent="0.35">
      <c r="A225" s="10"/>
      <c r="B225" s="10"/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/>
      <c r="AB225" s="10"/>
      <c r="AC225" s="10"/>
      <c r="AD225" s="10"/>
      <c r="AE225" s="10"/>
      <c r="AF225" s="10"/>
      <c r="AG225" s="10"/>
      <c r="AH225" s="10"/>
      <c r="AI225" s="10"/>
      <c r="AJ225" s="10"/>
      <c r="AK225" s="10"/>
      <c r="AL225" s="10"/>
      <c r="AM225" s="10"/>
      <c r="AN225" s="10"/>
      <c r="AO225" s="10"/>
      <c r="AP225" s="10"/>
      <c r="AQ225" s="10"/>
      <c r="AR225" s="10"/>
      <c r="AS225" s="10"/>
      <c r="AT225" s="10"/>
      <c r="AU225" s="10"/>
      <c r="AV225" s="10"/>
      <c r="AW225" s="10"/>
      <c r="AX225" s="10"/>
      <c r="AY225" s="10"/>
      <c r="AZ225" s="10"/>
      <c r="BA225" s="10"/>
      <c r="BB225" s="10"/>
      <c r="BC225" s="10"/>
      <c r="BD225" s="10"/>
      <c r="BE225" s="10"/>
      <c r="BF225" s="10"/>
      <c r="BG225" s="10"/>
      <c r="BH225" s="10"/>
      <c r="BI225" s="10"/>
      <c r="BJ225" s="10"/>
      <c r="BK225" s="10"/>
      <c r="BL225" s="10"/>
      <c r="BM225" s="10"/>
      <c r="BN225" s="10"/>
      <c r="BO225" s="10"/>
    </row>
    <row r="226" spans="1:67" x14ac:dyDescent="0.35">
      <c r="A226" s="10"/>
      <c r="B226" s="10"/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  <c r="AB226" s="10"/>
      <c r="AC226" s="10"/>
      <c r="AD226" s="10"/>
      <c r="AE226" s="10"/>
      <c r="AF226" s="10"/>
      <c r="AG226" s="10"/>
      <c r="AH226" s="10"/>
      <c r="AI226" s="10"/>
      <c r="AJ226" s="10"/>
      <c r="AK226" s="10"/>
      <c r="AL226" s="10"/>
      <c r="AM226" s="10"/>
      <c r="AN226" s="10"/>
      <c r="AO226" s="10"/>
      <c r="AP226" s="10"/>
      <c r="AQ226" s="10"/>
      <c r="AR226" s="10"/>
      <c r="AS226" s="10"/>
      <c r="AT226" s="10"/>
      <c r="AU226" s="10"/>
      <c r="AV226" s="10"/>
      <c r="AW226" s="10"/>
      <c r="AX226" s="10"/>
      <c r="AY226" s="10"/>
      <c r="AZ226" s="10"/>
      <c r="BA226" s="10"/>
      <c r="BB226" s="10"/>
      <c r="BC226" s="10"/>
      <c r="BD226" s="10"/>
      <c r="BE226" s="10"/>
      <c r="BF226" s="10"/>
      <c r="BG226" s="10"/>
      <c r="BH226" s="10"/>
      <c r="BI226" s="10"/>
      <c r="BJ226" s="10"/>
      <c r="BK226" s="10"/>
      <c r="BL226" s="10"/>
      <c r="BM226" s="10"/>
      <c r="BN226" s="10"/>
      <c r="BO226" s="10"/>
    </row>
    <row r="227" spans="1:67" x14ac:dyDescent="0.35">
      <c r="A227" s="10"/>
      <c r="B227" s="10"/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  <c r="AB227" s="10"/>
      <c r="AC227" s="10"/>
      <c r="AD227" s="10"/>
      <c r="AE227" s="10"/>
      <c r="AF227" s="10"/>
      <c r="AG227" s="10"/>
      <c r="AH227" s="10"/>
      <c r="AI227" s="10"/>
      <c r="AJ227" s="10"/>
      <c r="AK227" s="10"/>
      <c r="AL227" s="10"/>
      <c r="AM227" s="10"/>
      <c r="AN227" s="10"/>
      <c r="AO227" s="10"/>
      <c r="AP227" s="10"/>
      <c r="AQ227" s="10"/>
      <c r="AR227" s="10"/>
      <c r="AS227" s="10"/>
      <c r="AT227" s="10"/>
      <c r="AU227" s="10"/>
      <c r="AV227" s="10"/>
      <c r="AW227" s="10"/>
      <c r="AX227" s="10"/>
      <c r="AY227" s="10"/>
      <c r="AZ227" s="10"/>
      <c r="BA227" s="10"/>
      <c r="BB227" s="10"/>
      <c r="BC227" s="10"/>
      <c r="BD227" s="10"/>
      <c r="BE227" s="10"/>
      <c r="BF227" s="10"/>
      <c r="BG227" s="10"/>
      <c r="BH227" s="10"/>
      <c r="BI227" s="10"/>
      <c r="BJ227" s="10"/>
      <c r="BK227" s="10"/>
      <c r="BL227" s="10"/>
      <c r="BM227" s="10"/>
      <c r="BN227" s="10"/>
      <c r="BO227" s="10"/>
    </row>
    <row r="228" spans="1:67" x14ac:dyDescent="0.35">
      <c r="A228" s="10"/>
      <c r="B228" s="10"/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0"/>
      <c r="AB228" s="10"/>
      <c r="AC228" s="10"/>
      <c r="AD228" s="10"/>
      <c r="AE228" s="10"/>
      <c r="AF228" s="10"/>
      <c r="AG228" s="10"/>
      <c r="AH228" s="10"/>
      <c r="AI228" s="10"/>
      <c r="AJ228" s="10"/>
      <c r="AK228" s="10"/>
      <c r="AL228" s="10"/>
      <c r="AM228" s="10"/>
      <c r="AN228" s="10"/>
      <c r="AO228" s="10"/>
      <c r="AP228" s="10"/>
      <c r="AQ228" s="10"/>
      <c r="AR228" s="10"/>
      <c r="AS228" s="10"/>
      <c r="AT228" s="10"/>
      <c r="AU228" s="10"/>
      <c r="AV228" s="10"/>
      <c r="AW228" s="10"/>
      <c r="AX228" s="10"/>
      <c r="AY228" s="10"/>
      <c r="AZ228" s="10"/>
      <c r="BA228" s="10"/>
      <c r="BB228" s="10"/>
      <c r="BC228" s="10"/>
      <c r="BD228" s="10"/>
      <c r="BE228" s="10"/>
      <c r="BF228" s="10"/>
      <c r="BG228" s="10"/>
      <c r="BH228" s="10"/>
      <c r="BI228" s="10"/>
      <c r="BJ228" s="10"/>
      <c r="BK228" s="10"/>
      <c r="BL228" s="10"/>
      <c r="BM228" s="10"/>
      <c r="BN228" s="10"/>
      <c r="BO228" s="10"/>
    </row>
    <row r="229" spans="1:67" x14ac:dyDescent="0.35">
      <c r="A229" s="10"/>
      <c r="B229" s="10"/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  <c r="AB229" s="10"/>
      <c r="AC229" s="10"/>
      <c r="AD229" s="10"/>
      <c r="AE229" s="10"/>
      <c r="AF229" s="10"/>
      <c r="AG229" s="10"/>
      <c r="AH229" s="10"/>
      <c r="AI229" s="10"/>
      <c r="AJ229" s="10"/>
      <c r="AK229" s="10"/>
      <c r="AL229" s="10"/>
      <c r="AM229" s="10"/>
      <c r="AN229" s="10"/>
      <c r="AO229" s="10"/>
      <c r="AP229" s="10"/>
      <c r="AQ229" s="10"/>
      <c r="AR229" s="10"/>
      <c r="AS229" s="10"/>
      <c r="AT229" s="10"/>
      <c r="AU229" s="10"/>
      <c r="AV229" s="10"/>
      <c r="AW229" s="10"/>
      <c r="AX229" s="10"/>
      <c r="AY229" s="10"/>
      <c r="AZ229" s="10"/>
      <c r="BA229" s="10"/>
      <c r="BB229" s="10"/>
      <c r="BC229" s="10"/>
      <c r="BD229" s="10"/>
      <c r="BE229" s="10"/>
      <c r="BF229" s="10"/>
      <c r="BG229" s="10"/>
      <c r="BH229" s="10"/>
      <c r="BI229" s="10"/>
      <c r="BJ229" s="10"/>
      <c r="BK229" s="10"/>
      <c r="BL229" s="10"/>
      <c r="BM229" s="10"/>
      <c r="BN229" s="10"/>
      <c r="BO229" s="10"/>
    </row>
    <row r="230" spans="1:67" x14ac:dyDescent="0.35">
      <c r="A230" s="10"/>
      <c r="B230" s="10"/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  <c r="AA230" s="10"/>
      <c r="AB230" s="10"/>
      <c r="AC230" s="10"/>
      <c r="AD230" s="10"/>
      <c r="AE230" s="10"/>
      <c r="AF230" s="10"/>
      <c r="AG230" s="10"/>
      <c r="AH230" s="10"/>
      <c r="AI230" s="10"/>
      <c r="AJ230" s="10"/>
      <c r="AK230" s="10"/>
      <c r="AL230" s="10"/>
      <c r="AM230" s="10"/>
      <c r="AN230" s="10"/>
      <c r="AO230" s="10"/>
      <c r="AP230" s="10"/>
      <c r="AQ230" s="10"/>
      <c r="AR230" s="10"/>
      <c r="AS230" s="10"/>
      <c r="AT230" s="10"/>
      <c r="AU230" s="10"/>
      <c r="AV230" s="10"/>
      <c r="AW230" s="10"/>
      <c r="AX230" s="10"/>
      <c r="AY230" s="10"/>
      <c r="AZ230" s="10"/>
      <c r="BA230" s="10"/>
      <c r="BB230" s="10"/>
      <c r="BC230" s="10"/>
      <c r="BD230" s="10"/>
      <c r="BE230" s="10"/>
      <c r="BF230" s="10"/>
      <c r="BG230" s="10"/>
      <c r="BH230" s="10"/>
      <c r="BI230" s="10"/>
      <c r="BJ230" s="10"/>
      <c r="BK230" s="10"/>
      <c r="BL230" s="10"/>
      <c r="BM230" s="10"/>
      <c r="BN230" s="10"/>
      <c r="BO230" s="10"/>
    </row>
    <row r="231" spans="1:67" x14ac:dyDescent="0.35">
      <c r="A231" s="10"/>
      <c r="B231" s="10"/>
      <c r="C231" s="10"/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  <c r="AA231" s="10"/>
      <c r="AB231" s="10"/>
      <c r="AC231" s="10"/>
      <c r="AD231" s="10"/>
      <c r="AE231" s="10"/>
      <c r="AF231" s="10"/>
      <c r="AG231" s="10"/>
      <c r="AH231" s="10"/>
      <c r="AI231" s="10"/>
      <c r="AJ231" s="10"/>
      <c r="AK231" s="10"/>
      <c r="AL231" s="10"/>
      <c r="AM231" s="10"/>
      <c r="AN231" s="10"/>
      <c r="AO231" s="10"/>
      <c r="AP231" s="10"/>
      <c r="AQ231" s="10"/>
      <c r="AR231" s="10"/>
      <c r="AS231" s="10"/>
      <c r="AT231" s="10"/>
      <c r="AU231" s="10"/>
      <c r="AV231" s="10"/>
      <c r="AW231" s="10"/>
      <c r="AX231" s="10"/>
      <c r="AY231" s="10"/>
      <c r="AZ231" s="10"/>
      <c r="BA231" s="10"/>
      <c r="BB231" s="10"/>
      <c r="BC231" s="10"/>
      <c r="BD231" s="10"/>
      <c r="BE231" s="10"/>
      <c r="BF231" s="10"/>
      <c r="BG231" s="10"/>
      <c r="BH231" s="10"/>
      <c r="BI231" s="10"/>
      <c r="BJ231" s="10"/>
      <c r="BK231" s="10"/>
      <c r="BL231" s="10"/>
      <c r="BM231" s="10"/>
      <c r="BN231" s="10"/>
      <c r="BO231" s="10"/>
    </row>
    <row r="232" spans="1:67" x14ac:dyDescent="0.35">
      <c r="A232" s="10"/>
      <c r="B232" s="10"/>
      <c r="C232" s="10"/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  <c r="AA232" s="10"/>
      <c r="AB232" s="10"/>
      <c r="AC232" s="10"/>
      <c r="AD232" s="10"/>
      <c r="AE232" s="10"/>
      <c r="AF232" s="10"/>
      <c r="AG232" s="10"/>
      <c r="AH232" s="10"/>
      <c r="AI232" s="10"/>
      <c r="AJ232" s="10"/>
      <c r="AK232" s="10"/>
      <c r="AL232" s="10"/>
      <c r="AM232" s="10"/>
      <c r="AN232" s="10"/>
      <c r="AO232" s="10"/>
      <c r="AP232" s="10"/>
      <c r="AQ232" s="10"/>
      <c r="AR232" s="10"/>
      <c r="AS232" s="10"/>
      <c r="AT232" s="10"/>
      <c r="AU232" s="10"/>
      <c r="AV232" s="10"/>
      <c r="AW232" s="10"/>
      <c r="AX232" s="10"/>
      <c r="AY232" s="10"/>
      <c r="AZ232" s="10"/>
      <c r="BA232" s="10"/>
      <c r="BB232" s="10"/>
      <c r="BC232" s="10"/>
      <c r="BD232" s="10"/>
      <c r="BE232" s="10"/>
      <c r="BF232" s="10"/>
      <c r="BG232" s="10"/>
      <c r="BH232" s="10"/>
      <c r="BI232" s="10"/>
      <c r="BJ232" s="10"/>
      <c r="BK232" s="10"/>
      <c r="BL232" s="10"/>
      <c r="BM232" s="10"/>
      <c r="BN232" s="10"/>
      <c r="BO232" s="10"/>
    </row>
    <row r="233" spans="1:67" x14ac:dyDescent="0.35">
      <c r="A233" s="10"/>
      <c r="B233" s="10"/>
      <c r="C233" s="10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  <c r="AA233" s="10"/>
      <c r="AB233" s="10"/>
      <c r="AC233" s="10"/>
      <c r="AD233" s="10"/>
      <c r="AE233" s="10"/>
      <c r="AF233" s="10"/>
      <c r="AG233" s="10"/>
      <c r="AH233" s="10"/>
      <c r="AI233" s="10"/>
      <c r="AJ233" s="10"/>
      <c r="AK233" s="10"/>
      <c r="AL233" s="10"/>
      <c r="AM233" s="10"/>
      <c r="AN233" s="10"/>
      <c r="AO233" s="10"/>
      <c r="AP233" s="10"/>
      <c r="AQ233" s="10"/>
      <c r="AR233" s="10"/>
      <c r="AS233" s="10"/>
      <c r="AT233" s="10"/>
      <c r="AU233" s="10"/>
      <c r="AV233" s="10"/>
      <c r="AW233" s="10"/>
      <c r="AX233" s="10"/>
      <c r="AY233" s="10"/>
      <c r="AZ233" s="10"/>
      <c r="BA233" s="10"/>
      <c r="BB233" s="10"/>
      <c r="BC233" s="10"/>
      <c r="BD233" s="10"/>
      <c r="BE233" s="10"/>
      <c r="BF233" s="10"/>
      <c r="BG233" s="10"/>
      <c r="BH233" s="10"/>
      <c r="BI233" s="10"/>
      <c r="BJ233" s="10"/>
      <c r="BK233" s="10"/>
      <c r="BL233" s="10"/>
      <c r="BM233" s="10"/>
      <c r="BN233" s="10"/>
      <c r="BO233" s="10"/>
    </row>
    <row r="234" spans="1:67" x14ac:dyDescent="0.35">
      <c r="A234" s="10"/>
      <c r="B234" s="10"/>
      <c r="C234" s="10"/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  <c r="AA234" s="10"/>
      <c r="AB234" s="10"/>
      <c r="AC234" s="10"/>
      <c r="AD234" s="10"/>
      <c r="AE234" s="10"/>
      <c r="AF234" s="10"/>
      <c r="AG234" s="10"/>
      <c r="AH234" s="10"/>
      <c r="AI234" s="10"/>
      <c r="AJ234" s="10"/>
      <c r="AK234" s="10"/>
      <c r="AL234" s="10"/>
      <c r="AM234" s="10"/>
      <c r="AN234" s="10"/>
      <c r="AO234" s="10"/>
      <c r="AP234" s="10"/>
      <c r="AQ234" s="10"/>
      <c r="AR234" s="10"/>
      <c r="AS234" s="10"/>
      <c r="AT234" s="10"/>
      <c r="AU234" s="10"/>
      <c r="AV234" s="10"/>
      <c r="AW234" s="10"/>
      <c r="AX234" s="10"/>
      <c r="AY234" s="10"/>
      <c r="AZ234" s="10"/>
      <c r="BA234" s="10"/>
      <c r="BB234" s="10"/>
      <c r="BC234" s="10"/>
      <c r="BD234" s="10"/>
      <c r="BE234" s="10"/>
      <c r="BF234" s="10"/>
      <c r="BG234" s="10"/>
      <c r="BH234" s="10"/>
      <c r="BI234" s="10"/>
      <c r="BJ234" s="10"/>
      <c r="BK234" s="10"/>
      <c r="BL234" s="10"/>
      <c r="BM234" s="10"/>
      <c r="BN234" s="10"/>
      <c r="BO234" s="10"/>
    </row>
    <row r="235" spans="1:67" x14ac:dyDescent="0.35">
      <c r="A235" s="10"/>
      <c r="B235" s="10"/>
      <c r="C235" s="10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  <c r="AA235" s="10"/>
      <c r="AB235" s="10"/>
      <c r="AC235" s="10"/>
      <c r="AD235" s="10"/>
      <c r="AE235" s="10"/>
      <c r="AF235" s="10"/>
      <c r="AG235" s="10"/>
      <c r="AH235" s="10"/>
      <c r="AI235" s="10"/>
      <c r="AJ235" s="10"/>
      <c r="AK235" s="10"/>
      <c r="AL235" s="10"/>
      <c r="AM235" s="10"/>
      <c r="AN235" s="10"/>
      <c r="AO235" s="10"/>
      <c r="AP235" s="10"/>
      <c r="AQ235" s="10"/>
      <c r="AR235" s="10"/>
      <c r="AS235" s="10"/>
      <c r="AT235" s="10"/>
      <c r="AU235" s="10"/>
      <c r="AV235" s="10"/>
      <c r="AW235" s="10"/>
      <c r="AX235" s="10"/>
      <c r="AY235" s="10"/>
      <c r="AZ235" s="10"/>
      <c r="BA235" s="10"/>
      <c r="BB235" s="10"/>
      <c r="BC235" s="10"/>
      <c r="BD235" s="10"/>
      <c r="BE235" s="10"/>
      <c r="BF235" s="10"/>
      <c r="BG235" s="10"/>
      <c r="BH235" s="10"/>
      <c r="BI235" s="10"/>
      <c r="BJ235" s="10"/>
      <c r="BK235" s="10"/>
      <c r="BL235" s="10"/>
      <c r="BM235" s="10"/>
      <c r="BN235" s="10"/>
      <c r="BO235" s="10"/>
    </row>
    <row r="236" spans="1:67" x14ac:dyDescent="0.35">
      <c r="A236" s="10"/>
      <c r="B236" s="10"/>
      <c r="C236" s="10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  <c r="AA236" s="10"/>
      <c r="AB236" s="10"/>
      <c r="AC236" s="10"/>
      <c r="AD236" s="10"/>
      <c r="AE236" s="10"/>
      <c r="AF236" s="10"/>
      <c r="AG236" s="10"/>
      <c r="AH236" s="10"/>
      <c r="AI236" s="10"/>
      <c r="AJ236" s="10"/>
      <c r="AK236" s="10"/>
      <c r="AL236" s="10"/>
      <c r="AM236" s="10"/>
      <c r="AN236" s="10"/>
      <c r="AO236" s="10"/>
      <c r="AP236" s="10"/>
      <c r="AQ236" s="10"/>
      <c r="AR236" s="10"/>
      <c r="AS236" s="10"/>
      <c r="AT236" s="10"/>
      <c r="AU236" s="10"/>
      <c r="AV236" s="10"/>
      <c r="AW236" s="10"/>
      <c r="AX236" s="10"/>
      <c r="AY236" s="10"/>
      <c r="AZ236" s="10"/>
      <c r="BA236" s="10"/>
      <c r="BB236" s="10"/>
      <c r="BC236" s="10"/>
      <c r="BD236" s="10"/>
      <c r="BE236" s="10"/>
      <c r="BF236" s="10"/>
      <c r="BG236" s="10"/>
      <c r="BH236" s="10"/>
      <c r="BI236" s="10"/>
      <c r="BJ236" s="10"/>
      <c r="BK236" s="10"/>
      <c r="BL236" s="10"/>
      <c r="BM236" s="10"/>
      <c r="BN236" s="10"/>
      <c r="BO236" s="10"/>
    </row>
    <row r="237" spans="1:67" x14ac:dyDescent="0.35">
      <c r="A237" s="10"/>
      <c r="B237" s="10"/>
      <c r="C237" s="10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  <c r="AA237" s="10"/>
      <c r="AB237" s="10"/>
      <c r="AC237" s="10"/>
      <c r="AD237" s="10"/>
      <c r="AE237" s="10"/>
      <c r="AF237" s="10"/>
      <c r="AG237" s="10"/>
      <c r="AH237" s="10"/>
      <c r="AI237" s="10"/>
      <c r="AJ237" s="10"/>
      <c r="AK237" s="10"/>
      <c r="AL237" s="10"/>
      <c r="AM237" s="10"/>
      <c r="AN237" s="10"/>
      <c r="AO237" s="10"/>
      <c r="AP237" s="10"/>
      <c r="AQ237" s="10"/>
      <c r="AR237" s="10"/>
      <c r="AS237" s="10"/>
      <c r="AT237" s="10"/>
      <c r="AU237" s="10"/>
      <c r="AV237" s="10"/>
      <c r="AW237" s="10"/>
      <c r="AX237" s="10"/>
      <c r="AY237" s="10"/>
      <c r="AZ237" s="10"/>
      <c r="BA237" s="10"/>
      <c r="BB237" s="10"/>
      <c r="BC237" s="10"/>
      <c r="BD237" s="10"/>
      <c r="BE237" s="10"/>
      <c r="BF237" s="10"/>
      <c r="BG237" s="10"/>
      <c r="BH237" s="10"/>
      <c r="BI237" s="10"/>
      <c r="BJ237" s="10"/>
      <c r="BK237" s="10"/>
      <c r="BL237" s="10"/>
      <c r="BM237" s="10"/>
      <c r="BN237" s="10"/>
      <c r="BO237" s="10"/>
    </row>
    <row r="238" spans="1:67" x14ac:dyDescent="0.35">
      <c r="A238" s="10"/>
      <c r="B238" s="10"/>
      <c r="C238" s="10"/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  <c r="AA238" s="10"/>
      <c r="AB238" s="10"/>
      <c r="AC238" s="10"/>
      <c r="AD238" s="10"/>
      <c r="AE238" s="10"/>
      <c r="AF238" s="10"/>
      <c r="AG238" s="10"/>
      <c r="AH238" s="10"/>
      <c r="AI238" s="10"/>
      <c r="AJ238" s="10"/>
      <c r="AK238" s="10"/>
      <c r="AL238" s="10"/>
      <c r="AM238" s="10"/>
      <c r="AN238" s="10"/>
      <c r="AO238" s="10"/>
      <c r="AP238" s="10"/>
      <c r="AQ238" s="10"/>
      <c r="AR238" s="10"/>
      <c r="AS238" s="10"/>
      <c r="AT238" s="10"/>
      <c r="AU238" s="10"/>
      <c r="AV238" s="10"/>
      <c r="AW238" s="10"/>
      <c r="AX238" s="10"/>
      <c r="AY238" s="10"/>
      <c r="AZ238" s="10"/>
      <c r="BA238" s="10"/>
      <c r="BB238" s="10"/>
      <c r="BC238" s="10"/>
      <c r="BD238" s="10"/>
      <c r="BE238" s="10"/>
      <c r="BF238" s="10"/>
      <c r="BG238" s="10"/>
      <c r="BH238" s="10"/>
      <c r="BI238" s="10"/>
      <c r="BJ238" s="10"/>
      <c r="BK238" s="10"/>
      <c r="BL238" s="10"/>
      <c r="BM238" s="10"/>
      <c r="BN238" s="10"/>
      <c r="BO238" s="10"/>
    </row>
    <row r="239" spans="1:67" x14ac:dyDescent="0.35">
      <c r="A239" s="10"/>
      <c r="B239" s="10"/>
      <c r="C239" s="10"/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  <c r="AA239" s="10"/>
      <c r="AB239" s="10"/>
      <c r="AC239" s="10"/>
      <c r="AD239" s="10"/>
      <c r="AE239" s="10"/>
      <c r="AF239" s="10"/>
      <c r="AG239" s="10"/>
      <c r="AH239" s="10"/>
      <c r="AI239" s="10"/>
      <c r="AJ239" s="10"/>
      <c r="AK239" s="10"/>
      <c r="AL239" s="10"/>
      <c r="AM239" s="10"/>
      <c r="AN239" s="10"/>
      <c r="AO239" s="10"/>
      <c r="AP239" s="10"/>
      <c r="AQ239" s="10"/>
      <c r="AR239" s="10"/>
      <c r="AS239" s="10"/>
      <c r="AT239" s="10"/>
      <c r="AU239" s="10"/>
      <c r="AV239" s="10"/>
      <c r="AW239" s="10"/>
      <c r="AX239" s="10"/>
      <c r="AY239" s="10"/>
      <c r="AZ239" s="10"/>
      <c r="BA239" s="10"/>
      <c r="BB239" s="10"/>
      <c r="BC239" s="10"/>
      <c r="BD239" s="10"/>
      <c r="BE239" s="10"/>
      <c r="BF239" s="10"/>
      <c r="BG239" s="10"/>
      <c r="BH239" s="10"/>
      <c r="BI239" s="10"/>
      <c r="BJ239" s="10"/>
      <c r="BK239" s="10"/>
      <c r="BL239" s="10"/>
      <c r="BM239" s="10"/>
      <c r="BN239" s="10"/>
      <c r="BO239" s="10"/>
    </row>
    <row r="240" spans="1:67" x14ac:dyDescent="0.35">
      <c r="A240" s="10"/>
      <c r="B240" s="10"/>
      <c r="C240" s="10"/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  <c r="AA240" s="10"/>
      <c r="AB240" s="10"/>
      <c r="AC240" s="10"/>
      <c r="AD240" s="10"/>
      <c r="AE240" s="10"/>
      <c r="AF240" s="10"/>
      <c r="AG240" s="10"/>
      <c r="AH240" s="10"/>
      <c r="AI240" s="10"/>
      <c r="AJ240" s="10"/>
      <c r="AK240" s="10"/>
      <c r="AL240" s="10"/>
      <c r="AM240" s="10"/>
      <c r="AN240" s="10"/>
      <c r="AO240" s="10"/>
      <c r="AP240" s="10"/>
      <c r="AQ240" s="10"/>
      <c r="AR240" s="10"/>
      <c r="AS240" s="10"/>
      <c r="AT240" s="10"/>
      <c r="AU240" s="10"/>
      <c r="AV240" s="10"/>
      <c r="AW240" s="10"/>
      <c r="AX240" s="10"/>
      <c r="AY240" s="10"/>
      <c r="AZ240" s="10"/>
      <c r="BA240" s="10"/>
      <c r="BB240" s="10"/>
      <c r="BC240" s="10"/>
      <c r="BD240" s="10"/>
      <c r="BE240" s="10"/>
      <c r="BF240" s="10"/>
      <c r="BG240" s="10"/>
      <c r="BH240" s="10"/>
      <c r="BI240" s="10"/>
      <c r="BJ240" s="10"/>
      <c r="BK240" s="10"/>
      <c r="BL240" s="10"/>
      <c r="BM240" s="10"/>
      <c r="BN240" s="10"/>
      <c r="BO240" s="10"/>
    </row>
    <row r="241" spans="1:67" x14ac:dyDescent="0.35">
      <c r="A241" s="10"/>
      <c r="B241" s="10"/>
      <c r="C241" s="10"/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  <c r="AA241" s="10"/>
      <c r="AB241" s="10"/>
      <c r="AC241" s="10"/>
      <c r="AD241" s="10"/>
      <c r="AE241" s="10"/>
      <c r="AF241" s="10"/>
      <c r="AG241" s="10"/>
      <c r="AH241" s="10"/>
      <c r="AI241" s="10"/>
      <c r="AJ241" s="10"/>
      <c r="AK241" s="10"/>
      <c r="AL241" s="10"/>
      <c r="AM241" s="10"/>
      <c r="AN241" s="10"/>
      <c r="AO241" s="10"/>
      <c r="AP241" s="10"/>
      <c r="AQ241" s="10"/>
      <c r="AR241" s="10"/>
      <c r="AS241" s="10"/>
      <c r="AT241" s="10"/>
      <c r="AU241" s="10"/>
      <c r="AV241" s="10"/>
      <c r="AW241" s="10"/>
      <c r="AX241" s="10"/>
      <c r="AY241" s="10"/>
      <c r="AZ241" s="10"/>
      <c r="BA241" s="10"/>
      <c r="BB241" s="10"/>
      <c r="BC241" s="10"/>
      <c r="BD241" s="10"/>
      <c r="BE241" s="10"/>
      <c r="BF241" s="10"/>
      <c r="BG241" s="10"/>
      <c r="BH241" s="10"/>
      <c r="BI241" s="10"/>
      <c r="BJ241" s="10"/>
      <c r="BK241" s="10"/>
      <c r="BL241" s="10"/>
      <c r="BM241" s="10"/>
      <c r="BN241" s="10"/>
      <c r="BO241" s="10"/>
    </row>
    <row r="242" spans="1:67" x14ac:dyDescent="0.35">
      <c r="A242" s="10"/>
      <c r="B242" s="10"/>
      <c r="C242" s="10"/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  <c r="AA242" s="10"/>
      <c r="AB242" s="10"/>
      <c r="AC242" s="10"/>
      <c r="AD242" s="10"/>
      <c r="AE242" s="10"/>
      <c r="AF242" s="10"/>
      <c r="AG242" s="10"/>
      <c r="AH242" s="10"/>
      <c r="AI242" s="10"/>
      <c r="AJ242" s="10"/>
      <c r="AK242" s="10"/>
      <c r="AL242" s="10"/>
      <c r="AM242" s="10"/>
      <c r="AN242" s="10"/>
      <c r="AO242" s="10"/>
      <c r="AP242" s="10"/>
      <c r="AQ242" s="10"/>
      <c r="AR242" s="10"/>
      <c r="AS242" s="10"/>
      <c r="AT242" s="10"/>
      <c r="AU242" s="10"/>
      <c r="AV242" s="10"/>
      <c r="AW242" s="10"/>
      <c r="AX242" s="10"/>
      <c r="AY242" s="10"/>
      <c r="AZ242" s="10"/>
      <c r="BA242" s="10"/>
      <c r="BB242" s="10"/>
      <c r="BC242" s="10"/>
      <c r="BD242" s="10"/>
      <c r="BE242" s="10"/>
      <c r="BF242" s="10"/>
      <c r="BG242" s="10"/>
      <c r="BH242" s="10"/>
      <c r="BI242" s="10"/>
      <c r="BJ242" s="10"/>
      <c r="BK242" s="10"/>
      <c r="BL242" s="10"/>
      <c r="BM242" s="10"/>
      <c r="BN242" s="10"/>
      <c r="BO242" s="10"/>
    </row>
    <row r="243" spans="1:67" x14ac:dyDescent="0.35">
      <c r="A243" s="10"/>
      <c r="B243" s="10"/>
      <c r="C243" s="10"/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  <c r="AA243" s="10"/>
      <c r="AB243" s="10"/>
      <c r="AC243" s="10"/>
      <c r="AD243" s="10"/>
      <c r="AE243" s="10"/>
      <c r="AF243" s="10"/>
      <c r="AG243" s="10"/>
      <c r="AH243" s="10"/>
      <c r="AI243" s="10"/>
      <c r="AJ243" s="10"/>
      <c r="AK243" s="10"/>
      <c r="AL243" s="10"/>
      <c r="AM243" s="10"/>
      <c r="AN243" s="10"/>
      <c r="AO243" s="10"/>
      <c r="AP243" s="10"/>
      <c r="AQ243" s="10"/>
      <c r="AR243" s="10"/>
      <c r="AS243" s="10"/>
      <c r="AT243" s="10"/>
      <c r="AU243" s="10"/>
      <c r="AV243" s="10"/>
      <c r="AW243" s="10"/>
      <c r="AX243" s="10"/>
      <c r="AY243" s="10"/>
      <c r="AZ243" s="10"/>
      <c r="BA243" s="10"/>
      <c r="BB243" s="10"/>
      <c r="BC243" s="10"/>
      <c r="BD243" s="10"/>
      <c r="BE243" s="10"/>
      <c r="BF243" s="10"/>
      <c r="BG243" s="10"/>
      <c r="BH243" s="10"/>
      <c r="BI243" s="10"/>
      <c r="BJ243" s="10"/>
      <c r="BK243" s="10"/>
      <c r="BL243" s="10"/>
      <c r="BM243" s="10"/>
      <c r="BN243" s="10"/>
      <c r="BO243" s="10"/>
    </row>
    <row r="244" spans="1:67" x14ac:dyDescent="0.35">
      <c r="A244" s="10"/>
      <c r="B244" s="10"/>
      <c r="C244" s="10"/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  <c r="AA244" s="10"/>
      <c r="AB244" s="10"/>
      <c r="AC244" s="10"/>
      <c r="AD244" s="10"/>
      <c r="AE244" s="10"/>
      <c r="AF244" s="10"/>
      <c r="AG244" s="10"/>
      <c r="AH244" s="10"/>
      <c r="AI244" s="10"/>
      <c r="AJ244" s="10"/>
      <c r="AK244" s="10"/>
      <c r="AL244" s="10"/>
      <c r="AM244" s="10"/>
      <c r="AN244" s="10"/>
      <c r="AO244" s="10"/>
      <c r="AP244" s="10"/>
      <c r="AQ244" s="10"/>
      <c r="AR244" s="10"/>
      <c r="AS244" s="10"/>
      <c r="AT244" s="10"/>
      <c r="AU244" s="10"/>
      <c r="AV244" s="10"/>
      <c r="AW244" s="10"/>
      <c r="AX244" s="10"/>
      <c r="AY244" s="10"/>
      <c r="AZ244" s="10"/>
      <c r="BA244" s="10"/>
      <c r="BB244" s="10"/>
      <c r="BC244" s="10"/>
      <c r="BD244" s="10"/>
      <c r="BE244" s="10"/>
      <c r="BF244" s="10"/>
      <c r="BG244" s="10"/>
      <c r="BH244" s="10"/>
      <c r="BI244" s="10"/>
      <c r="BJ244" s="10"/>
      <c r="BK244" s="10"/>
      <c r="BL244" s="10"/>
      <c r="BM244" s="10"/>
      <c r="BN244" s="10"/>
      <c r="BO244" s="10"/>
    </row>
    <row r="245" spans="1:67" x14ac:dyDescent="0.35">
      <c r="A245" s="10"/>
      <c r="B245" s="10"/>
      <c r="C245" s="10"/>
      <c r="D245" s="10"/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  <c r="AA245" s="10"/>
      <c r="AB245" s="10"/>
      <c r="AC245" s="10"/>
      <c r="AD245" s="10"/>
      <c r="AE245" s="10"/>
      <c r="AF245" s="10"/>
      <c r="AG245" s="10"/>
      <c r="AH245" s="10"/>
      <c r="AI245" s="10"/>
      <c r="AJ245" s="10"/>
      <c r="AK245" s="10"/>
      <c r="AL245" s="10"/>
      <c r="AM245" s="10"/>
      <c r="AN245" s="10"/>
      <c r="AO245" s="10"/>
      <c r="AP245" s="10"/>
      <c r="AQ245" s="10"/>
      <c r="AR245" s="10"/>
      <c r="AS245" s="10"/>
      <c r="AT245" s="10"/>
      <c r="AU245" s="10"/>
      <c r="AV245" s="10"/>
      <c r="AW245" s="10"/>
      <c r="AX245" s="10"/>
      <c r="AY245" s="10"/>
      <c r="AZ245" s="10"/>
      <c r="BA245" s="10"/>
      <c r="BB245" s="10"/>
      <c r="BC245" s="10"/>
      <c r="BD245" s="10"/>
      <c r="BE245" s="10"/>
      <c r="BF245" s="10"/>
      <c r="BG245" s="10"/>
      <c r="BH245" s="10"/>
      <c r="BI245" s="10"/>
      <c r="BJ245" s="10"/>
      <c r="BK245" s="10"/>
      <c r="BL245" s="10"/>
      <c r="BM245" s="10"/>
      <c r="BN245" s="10"/>
      <c r="BO245" s="10"/>
    </row>
    <row r="246" spans="1:67" x14ac:dyDescent="0.35">
      <c r="A246" s="10"/>
      <c r="B246" s="10"/>
      <c r="C246" s="10"/>
      <c r="D246" s="10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  <c r="AA246" s="10"/>
      <c r="AB246" s="10"/>
      <c r="AC246" s="10"/>
      <c r="AD246" s="10"/>
      <c r="AE246" s="10"/>
      <c r="AF246" s="10"/>
      <c r="AG246" s="10"/>
      <c r="AH246" s="10"/>
      <c r="AI246" s="10"/>
      <c r="AJ246" s="10"/>
      <c r="AK246" s="10"/>
      <c r="AL246" s="10"/>
      <c r="AM246" s="10"/>
      <c r="AN246" s="10"/>
      <c r="AO246" s="10"/>
      <c r="AP246" s="10"/>
      <c r="AQ246" s="10"/>
      <c r="AR246" s="10"/>
      <c r="AS246" s="10"/>
      <c r="AT246" s="10"/>
      <c r="AU246" s="10"/>
      <c r="AV246" s="10"/>
      <c r="AW246" s="10"/>
      <c r="AX246" s="10"/>
      <c r="AY246" s="10"/>
      <c r="AZ246" s="10"/>
      <c r="BA246" s="10"/>
      <c r="BB246" s="10"/>
      <c r="BC246" s="10"/>
      <c r="BD246" s="10"/>
      <c r="BE246" s="10"/>
      <c r="BF246" s="10"/>
      <c r="BG246" s="10"/>
      <c r="BH246" s="10"/>
      <c r="BI246" s="10"/>
      <c r="BJ246" s="10"/>
      <c r="BK246" s="10"/>
      <c r="BL246" s="10"/>
      <c r="BM246" s="10"/>
      <c r="BN246" s="10"/>
      <c r="BO246" s="10"/>
    </row>
    <row r="247" spans="1:67" x14ac:dyDescent="0.35">
      <c r="A247" s="10"/>
      <c r="B247" s="10"/>
      <c r="C247" s="10"/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  <c r="AA247" s="10"/>
      <c r="AB247" s="10"/>
      <c r="AC247" s="10"/>
      <c r="AD247" s="10"/>
      <c r="AE247" s="10"/>
      <c r="AF247" s="10"/>
      <c r="AG247" s="10"/>
      <c r="AH247" s="10"/>
      <c r="AI247" s="10"/>
      <c r="AJ247" s="10"/>
      <c r="AK247" s="10"/>
      <c r="AL247" s="10"/>
      <c r="AM247" s="10"/>
      <c r="AN247" s="10"/>
      <c r="AO247" s="10"/>
      <c r="AP247" s="10"/>
      <c r="AQ247" s="10"/>
      <c r="AR247" s="10"/>
      <c r="AS247" s="10"/>
      <c r="AT247" s="10"/>
      <c r="AU247" s="10"/>
      <c r="AV247" s="10"/>
      <c r="AW247" s="10"/>
      <c r="AX247" s="10"/>
      <c r="AY247" s="10"/>
      <c r="AZ247" s="10"/>
      <c r="BA247" s="10"/>
      <c r="BB247" s="10"/>
      <c r="BC247" s="10"/>
      <c r="BD247" s="10"/>
      <c r="BE247" s="10"/>
      <c r="BF247" s="10"/>
      <c r="BG247" s="10"/>
      <c r="BH247" s="10"/>
      <c r="BI247" s="10"/>
      <c r="BJ247" s="10"/>
      <c r="BK247" s="10"/>
      <c r="BL247" s="10"/>
      <c r="BM247" s="10"/>
      <c r="BN247" s="10"/>
      <c r="BO247" s="10"/>
    </row>
    <row r="248" spans="1:67" x14ac:dyDescent="0.35">
      <c r="A248" s="10"/>
      <c r="B248" s="10"/>
      <c r="C248" s="10"/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  <c r="AA248" s="10"/>
      <c r="AB248" s="10"/>
      <c r="AC248" s="10"/>
      <c r="AD248" s="10"/>
      <c r="AE248" s="10"/>
      <c r="AF248" s="10"/>
      <c r="AG248" s="10"/>
      <c r="AH248" s="10"/>
      <c r="AI248" s="10"/>
      <c r="AJ248" s="10"/>
      <c r="AK248" s="10"/>
      <c r="AL248" s="10"/>
      <c r="AM248" s="10"/>
      <c r="AN248" s="10"/>
      <c r="AO248" s="10"/>
      <c r="AP248" s="10"/>
      <c r="AQ248" s="10"/>
      <c r="AR248" s="10"/>
      <c r="AS248" s="10"/>
      <c r="AT248" s="10"/>
      <c r="AU248" s="10"/>
      <c r="AV248" s="10"/>
      <c r="AW248" s="10"/>
      <c r="AX248" s="10"/>
      <c r="AY248" s="10"/>
      <c r="AZ248" s="10"/>
      <c r="BA248" s="10"/>
      <c r="BB248" s="10"/>
      <c r="BC248" s="10"/>
      <c r="BD248" s="10"/>
      <c r="BE248" s="10"/>
      <c r="BF248" s="10"/>
      <c r="BG248" s="10"/>
      <c r="BH248" s="10"/>
      <c r="BI248" s="10"/>
      <c r="BJ248" s="10"/>
      <c r="BK248" s="10"/>
      <c r="BL248" s="10"/>
      <c r="BM248" s="10"/>
      <c r="BN248" s="10"/>
      <c r="BO248" s="10"/>
    </row>
    <row r="249" spans="1:67" x14ac:dyDescent="0.35">
      <c r="A249" s="10"/>
      <c r="B249" s="10"/>
      <c r="C249" s="10"/>
      <c r="D249" s="10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  <c r="AA249" s="10"/>
      <c r="AB249" s="10"/>
      <c r="AC249" s="10"/>
      <c r="AD249" s="10"/>
      <c r="AE249" s="10"/>
      <c r="AF249" s="10"/>
      <c r="AG249" s="10"/>
      <c r="AH249" s="10"/>
      <c r="AI249" s="10"/>
      <c r="AJ249" s="10"/>
      <c r="AK249" s="10"/>
      <c r="AL249" s="10"/>
      <c r="AM249" s="10"/>
      <c r="AN249" s="10"/>
      <c r="AO249" s="10"/>
      <c r="AP249" s="10"/>
      <c r="AQ249" s="10"/>
      <c r="AR249" s="10"/>
      <c r="AS249" s="10"/>
      <c r="AT249" s="10"/>
      <c r="AU249" s="10"/>
      <c r="AV249" s="10"/>
      <c r="AW249" s="10"/>
      <c r="AX249" s="10"/>
      <c r="AY249" s="10"/>
      <c r="AZ249" s="10"/>
      <c r="BA249" s="10"/>
      <c r="BB249" s="10"/>
      <c r="BC249" s="10"/>
      <c r="BD249" s="10"/>
      <c r="BE249" s="10"/>
      <c r="BF249" s="10"/>
      <c r="BG249" s="10"/>
      <c r="BH249" s="10"/>
      <c r="BI249" s="10"/>
      <c r="BJ249" s="10"/>
      <c r="BK249" s="10"/>
      <c r="BL249" s="10"/>
      <c r="BM249" s="10"/>
      <c r="BN249" s="10"/>
      <c r="BO249" s="10"/>
    </row>
    <row r="250" spans="1:67" x14ac:dyDescent="0.35">
      <c r="A250" s="10"/>
      <c r="B250" s="10"/>
      <c r="C250" s="10"/>
      <c r="D250" s="10"/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  <c r="AA250" s="10"/>
      <c r="AB250" s="10"/>
      <c r="AC250" s="10"/>
      <c r="AD250" s="10"/>
      <c r="AE250" s="10"/>
      <c r="AF250" s="10"/>
      <c r="AG250" s="10"/>
      <c r="AH250" s="10"/>
      <c r="AI250" s="10"/>
      <c r="AJ250" s="10"/>
      <c r="AK250" s="10"/>
      <c r="AL250" s="10"/>
      <c r="AM250" s="10"/>
      <c r="AN250" s="10"/>
      <c r="AO250" s="10"/>
      <c r="AP250" s="10"/>
      <c r="AQ250" s="10"/>
      <c r="AR250" s="10"/>
      <c r="AS250" s="10"/>
      <c r="AT250" s="10"/>
      <c r="AU250" s="10"/>
      <c r="AV250" s="10"/>
      <c r="AW250" s="10"/>
      <c r="AX250" s="10"/>
      <c r="AY250" s="10"/>
      <c r="AZ250" s="10"/>
      <c r="BA250" s="10"/>
      <c r="BB250" s="10"/>
      <c r="BC250" s="10"/>
      <c r="BD250" s="10"/>
      <c r="BE250" s="10"/>
      <c r="BF250" s="10"/>
      <c r="BG250" s="10"/>
      <c r="BH250" s="10"/>
      <c r="BI250" s="10"/>
      <c r="BJ250" s="10"/>
      <c r="BK250" s="10"/>
      <c r="BL250" s="10"/>
      <c r="BM250" s="10"/>
      <c r="BN250" s="10"/>
      <c r="BO250" s="10"/>
    </row>
    <row r="251" spans="1:67" x14ac:dyDescent="0.35">
      <c r="A251" s="10"/>
      <c r="B251" s="10"/>
      <c r="C251" s="10"/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  <c r="AA251" s="10"/>
      <c r="AB251" s="10"/>
      <c r="AC251" s="10"/>
      <c r="AD251" s="10"/>
      <c r="AE251" s="10"/>
      <c r="AF251" s="10"/>
      <c r="AG251" s="10"/>
      <c r="AH251" s="10"/>
      <c r="AI251" s="10"/>
      <c r="AJ251" s="10"/>
      <c r="AK251" s="10"/>
      <c r="AL251" s="10"/>
      <c r="AM251" s="10"/>
      <c r="AN251" s="10"/>
      <c r="AO251" s="10"/>
      <c r="AP251" s="10"/>
      <c r="AQ251" s="10"/>
      <c r="AR251" s="10"/>
      <c r="AS251" s="10"/>
      <c r="AT251" s="10"/>
      <c r="AU251" s="10"/>
      <c r="AV251" s="10"/>
      <c r="AW251" s="10"/>
      <c r="AX251" s="10"/>
      <c r="AY251" s="10"/>
      <c r="AZ251" s="10"/>
      <c r="BA251" s="10"/>
      <c r="BB251" s="10"/>
      <c r="BC251" s="10"/>
      <c r="BD251" s="10"/>
      <c r="BE251" s="10"/>
      <c r="BF251" s="10"/>
      <c r="BG251" s="10"/>
      <c r="BH251" s="10"/>
      <c r="BI251" s="10"/>
      <c r="BJ251" s="10"/>
      <c r="BK251" s="10"/>
      <c r="BL251" s="10"/>
      <c r="BM251" s="10"/>
      <c r="BN251" s="10"/>
      <c r="BO251" s="10"/>
    </row>
    <row r="252" spans="1:67" x14ac:dyDescent="0.35">
      <c r="A252" s="10"/>
      <c r="B252" s="10"/>
      <c r="C252" s="10"/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  <c r="AA252" s="10"/>
      <c r="AB252" s="10"/>
      <c r="AC252" s="10"/>
      <c r="AD252" s="10"/>
      <c r="AE252" s="10"/>
      <c r="AF252" s="10"/>
      <c r="AG252" s="10"/>
      <c r="AH252" s="10"/>
      <c r="AI252" s="10"/>
      <c r="AJ252" s="10"/>
      <c r="AK252" s="10"/>
      <c r="AL252" s="10"/>
      <c r="AM252" s="10"/>
      <c r="AN252" s="10"/>
      <c r="AO252" s="10"/>
      <c r="AP252" s="10"/>
      <c r="AQ252" s="10"/>
      <c r="AR252" s="10"/>
      <c r="AS252" s="10"/>
      <c r="AT252" s="10"/>
      <c r="AU252" s="10"/>
      <c r="AV252" s="10"/>
      <c r="AW252" s="10"/>
      <c r="AX252" s="10"/>
      <c r="AY252" s="10"/>
      <c r="AZ252" s="10"/>
      <c r="BA252" s="10"/>
      <c r="BB252" s="10"/>
      <c r="BC252" s="10"/>
      <c r="BD252" s="10"/>
      <c r="BE252" s="10"/>
      <c r="BF252" s="10"/>
      <c r="BG252" s="10"/>
      <c r="BH252" s="10"/>
      <c r="BI252" s="10"/>
      <c r="BJ252" s="10"/>
      <c r="BK252" s="10"/>
      <c r="BL252" s="10"/>
      <c r="BM252" s="10"/>
      <c r="BN252" s="10"/>
      <c r="BO252" s="10"/>
    </row>
    <row r="253" spans="1:67" x14ac:dyDescent="0.35">
      <c r="A253" s="10"/>
      <c r="B253" s="10"/>
      <c r="C253" s="10"/>
      <c r="D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  <c r="AA253" s="10"/>
      <c r="AB253" s="10"/>
      <c r="AC253" s="10"/>
      <c r="AD253" s="10"/>
      <c r="AE253" s="10"/>
      <c r="AF253" s="10"/>
      <c r="AG253" s="10"/>
      <c r="AH253" s="10"/>
      <c r="AI253" s="10"/>
      <c r="AJ253" s="10"/>
      <c r="AK253" s="10"/>
      <c r="AL253" s="10"/>
      <c r="AM253" s="10"/>
      <c r="AN253" s="10"/>
      <c r="AO253" s="10"/>
      <c r="AP253" s="10"/>
      <c r="AQ253" s="10"/>
      <c r="AR253" s="10"/>
      <c r="AS253" s="10"/>
      <c r="AT253" s="10"/>
      <c r="AU253" s="10"/>
      <c r="AV253" s="10"/>
      <c r="AW253" s="10"/>
      <c r="AX253" s="10"/>
      <c r="AY253" s="10"/>
      <c r="AZ253" s="10"/>
      <c r="BA253" s="10"/>
      <c r="BB253" s="10"/>
      <c r="BC253" s="10"/>
      <c r="BD253" s="10"/>
      <c r="BE253" s="10"/>
      <c r="BF253" s="10"/>
      <c r="BG253" s="10"/>
      <c r="BH253" s="10"/>
      <c r="BI253" s="10"/>
      <c r="BJ253" s="10"/>
      <c r="BK253" s="10"/>
      <c r="BL253" s="10"/>
      <c r="BM253" s="10"/>
      <c r="BN253" s="10"/>
      <c r="BO253" s="10"/>
    </row>
    <row r="254" spans="1:67" x14ac:dyDescent="0.35">
      <c r="A254" s="10"/>
      <c r="B254" s="10"/>
      <c r="C254" s="10"/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  <c r="AA254" s="10"/>
      <c r="AB254" s="10"/>
      <c r="AC254" s="10"/>
      <c r="AD254" s="10"/>
      <c r="AE254" s="10"/>
      <c r="AF254" s="10"/>
      <c r="AG254" s="10"/>
      <c r="AH254" s="10"/>
      <c r="AI254" s="10"/>
      <c r="AJ254" s="10"/>
      <c r="AK254" s="10"/>
      <c r="AL254" s="10"/>
      <c r="AM254" s="10"/>
      <c r="AN254" s="10"/>
      <c r="AO254" s="10"/>
      <c r="AP254" s="10"/>
      <c r="AQ254" s="10"/>
      <c r="AR254" s="10"/>
      <c r="AS254" s="10"/>
      <c r="AT254" s="10"/>
      <c r="AU254" s="10"/>
      <c r="AV254" s="10"/>
      <c r="AW254" s="10"/>
      <c r="AX254" s="10"/>
      <c r="AY254" s="10"/>
      <c r="AZ254" s="10"/>
      <c r="BA254" s="10"/>
      <c r="BB254" s="10"/>
      <c r="BC254" s="10"/>
      <c r="BD254" s="10"/>
      <c r="BE254" s="10"/>
      <c r="BF254" s="10"/>
      <c r="BG254" s="10"/>
      <c r="BH254" s="10"/>
      <c r="BI254" s="10"/>
      <c r="BJ254" s="10"/>
      <c r="BK254" s="10"/>
      <c r="BL254" s="10"/>
      <c r="BM254" s="10"/>
      <c r="BN254" s="10"/>
      <c r="BO254" s="10"/>
    </row>
    <row r="255" spans="1:67" x14ac:dyDescent="0.35">
      <c r="A255" s="10"/>
      <c r="B255" s="10"/>
      <c r="C255" s="10"/>
      <c r="D255" s="10"/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  <c r="AA255" s="10"/>
      <c r="AB255" s="10"/>
      <c r="AC255" s="10"/>
      <c r="AD255" s="10"/>
      <c r="AE255" s="10"/>
      <c r="AF255" s="10"/>
      <c r="AG255" s="10"/>
      <c r="AH255" s="10"/>
      <c r="AI255" s="10"/>
      <c r="AJ255" s="10"/>
      <c r="AK255" s="10"/>
      <c r="AL255" s="10"/>
      <c r="AM255" s="10"/>
      <c r="AN255" s="10"/>
      <c r="AO255" s="10"/>
      <c r="AP255" s="10"/>
      <c r="AQ255" s="10"/>
      <c r="AR255" s="10"/>
      <c r="AS255" s="10"/>
      <c r="AT255" s="10"/>
      <c r="AU255" s="10"/>
      <c r="AV255" s="10"/>
      <c r="AW255" s="10"/>
      <c r="AX255" s="10"/>
      <c r="AY255" s="10"/>
      <c r="AZ255" s="10"/>
      <c r="BA255" s="10"/>
      <c r="BB255" s="10"/>
      <c r="BC255" s="10"/>
      <c r="BD255" s="10"/>
      <c r="BE255" s="10"/>
      <c r="BF255" s="10"/>
      <c r="BG255" s="10"/>
      <c r="BH255" s="10"/>
      <c r="BI255" s="10"/>
      <c r="BJ255" s="10"/>
      <c r="BK255" s="10"/>
      <c r="BL255" s="10"/>
      <c r="BM255" s="10"/>
      <c r="BN255" s="10"/>
      <c r="BO255" s="10"/>
    </row>
    <row r="256" spans="1:67" x14ac:dyDescent="0.35">
      <c r="A256" s="10"/>
      <c r="B256" s="10"/>
      <c r="C256" s="10"/>
      <c r="D256" s="10"/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  <c r="AA256" s="10"/>
      <c r="AB256" s="10"/>
      <c r="AC256" s="10"/>
      <c r="AD256" s="10"/>
      <c r="AE256" s="10"/>
      <c r="AF256" s="10"/>
      <c r="AG256" s="10"/>
      <c r="AH256" s="10"/>
      <c r="AI256" s="10"/>
      <c r="AJ256" s="10"/>
      <c r="AK256" s="10"/>
      <c r="AL256" s="10"/>
      <c r="AM256" s="10"/>
      <c r="AN256" s="10"/>
      <c r="AO256" s="10"/>
      <c r="AP256" s="10"/>
      <c r="AQ256" s="10"/>
      <c r="AR256" s="10"/>
      <c r="AS256" s="10"/>
      <c r="AT256" s="10"/>
      <c r="AU256" s="10"/>
      <c r="AV256" s="10"/>
      <c r="AW256" s="10"/>
      <c r="AX256" s="10"/>
      <c r="AY256" s="10"/>
      <c r="AZ256" s="10"/>
      <c r="BA256" s="10"/>
      <c r="BB256" s="10"/>
      <c r="BC256" s="10"/>
      <c r="BD256" s="10"/>
      <c r="BE256" s="10"/>
      <c r="BF256" s="10"/>
      <c r="BG256" s="10"/>
      <c r="BH256" s="10"/>
      <c r="BI256" s="10"/>
      <c r="BJ256" s="10"/>
      <c r="BK256" s="10"/>
      <c r="BL256" s="10"/>
      <c r="BM256" s="10"/>
      <c r="BN256" s="10"/>
      <c r="BO256" s="10"/>
    </row>
    <row r="257" spans="1:67" x14ac:dyDescent="0.35">
      <c r="A257" s="10"/>
      <c r="B257" s="10"/>
      <c r="C257" s="10"/>
      <c r="D257" s="10"/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  <c r="AA257" s="10"/>
      <c r="AB257" s="10"/>
      <c r="AC257" s="10"/>
      <c r="AD257" s="10"/>
      <c r="AE257" s="10"/>
      <c r="AF257" s="10"/>
      <c r="AG257" s="10"/>
      <c r="AH257" s="10"/>
      <c r="AI257" s="10"/>
      <c r="AJ257" s="10"/>
      <c r="AK257" s="10"/>
      <c r="AL257" s="10"/>
      <c r="AM257" s="10"/>
      <c r="AN257" s="10"/>
      <c r="AO257" s="10"/>
      <c r="AP257" s="10"/>
      <c r="AQ257" s="10"/>
      <c r="AR257" s="10"/>
      <c r="AS257" s="10"/>
      <c r="AT257" s="10"/>
      <c r="AU257" s="10"/>
      <c r="AV257" s="10"/>
      <c r="AW257" s="10"/>
      <c r="AX257" s="10"/>
      <c r="AY257" s="10"/>
      <c r="AZ257" s="10"/>
      <c r="BA257" s="10"/>
      <c r="BB257" s="10"/>
      <c r="BC257" s="10"/>
      <c r="BD257" s="10"/>
      <c r="BE257" s="10"/>
      <c r="BF257" s="10"/>
      <c r="BG257" s="10"/>
      <c r="BH257" s="10"/>
      <c r="BI257" s="10"/>
      <c r="BJ257" s="10"/>
      <c r="BK257" s="10"/>
      <c r="BL257" s="10"/>
      <c r="BM257" s="10"/>
      <c r="BN257" s="10"/>
      <c r="BO257" s="10"/>
    </row>
    <row r="258" spans="1:67" x14ac:dyDescent="0.35">
      <c r="A258" s="10"/>
      <c r="B258" s="10"/>
      <c r="C258" s="10"/>
      <c r="D258" s="10"/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  <c r="AA258" s="10"/>
      <c r="AB258" s="10"/>
      <c r="AC258" s="10"/>
      <c r="AD258" s="10"/>
      <c r="AE258" s="10"/>
      <c r="AF258" s="10"/>
      <c r="AG258" s="10"/>
      <c r="AH258" s="10"/>
      <c r="AI258" s="10"/>
      <c r="AJ258" s="10"/>
      <c r="AK258" s="10"/>
      <c r="AL258" s="10"/>
      <c r="AM258" s="10"/>
      <c r="AN258" s="10"/>
      <c r="AO258" s="10"/>
      <c r="AP258" s="10"/>
      <c r="AQ258" s="10"/>
      <c r="AR258" s="10"/>
      <c r="AS258" s="10"/>
      <c r="AT258" s="10"/>
      <c r="AU258" s="10"/>
      <c r="AV258" s="10"/>
      <c r="AW258" s="10"/>
      <c r="AX258" s="10"/>
      <c r="AY258" s="10"/>
      <c r="AZ258" s="10"/>
      <c r="BA258" s="10"/>
      <c r="BB258" s="10"/>
      <c r="BC258" s="10"/>
      <c r="BD258" s="10"/>
      <c r="BE258" s="10"/>
      <c r="BF258" s="10"/>
      <c r="BG258" s="10"/>
      <c r="BH258" s="10"/>
      <c r="BI258" s="10"/>
      <c r="BJ258" s="10"/>
      <c r="BK258" s="10"/>
      <c r="BL258" s="10"/>
      <c r="BM258" s="10"/>
      <c r="BN258" s="10"/>
      <c r="BO258" s="10"/>
    </row>
    <row r="259" spans="1:67" x14ac:dyDescent="0.35">
      <c r="A259" s="10"/>
      <c r="B259" s="10"/>
      <c r="C259" s="10"/>
      <c r="D259" s="10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  <c r="AA259" s="10"/>
      <c r="AB259" s="10"/>
      <c r="AC259" s="10"/>
      <c r="AD259" s="10"/>
      <c r="AE259" s="10"/>
      <c r="AF259" s="10"/>
      <c r="AG259" s="10"/>
      <c r="AH259" s="10"/>
      <c r="AI259" s="10"/>
      <c r="AJ259" s="10"/>
      <c r="AK259" s="10"/>
      <c r="AL259" s="10"/>
      <c r="AM259" s="10"/>
      <c r="AN259" s="10"/>
      <c r="AO259" s="10"/>
      <c r="AP259" s="10"/>
      <c r="AQ259" s="10"/>
      <c r="AR259" s="10"/>
      <c r="AS259" s="10"/>
      <c r="AT259" s="10"/>
      <c r="AU259" s="10"/>
      <c r="AV259" s="10"/>
      <c r="AW259" s="10"/>
      <c r="AX259" s="10"/>
      <c r="AY259" s="10"/>
      <c r="AZ259" s="10"/>
      <c r="BA259" s="10"/>
      <c r="BB259" s="10"/>
      <c r="BC259" s="10"/>
      <c r="BD259" s="10"/>
      <c r="BE259" s="10"/>
      <c r="BF259" s="10"/>
      <c r="BG259" s="10"/>
      <c r="BH259" s="10"/>
      <c r="BI259" s="10"/>
      <c r="BJ259" s="10"/>
      <c r="BK259" s="10"/>
      <c r="BL259" s="10"/>
      <c r="BM259" s="10"/>
      <c r="BN259" s="10"/>
      <c r="BO259" s="10"/>
    </row>
    <row r="260" spans="1:67" x14ac:dyDescent="0.35">
      <c r="A260" s="10"/>
      <c r="B260" s="10"/>
      <c r="C260" s="10"/>
      <c r="D260" s="10"/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  <c r="AA260" s="10"/>
      <c r="AB260" s="10"/>
      <c r="AC260" s="10"/>
      <c r="AD260" s="10"/>
      <c r="AE260" s="10"/>
      <c r="AF260" s="10"/>
      <c r="AG260" s="10"/>
      <c r="AH260" s="10"/>
      <c r="AI260" s="10"/>
      <c r="AJ260" s="10"/>
      <c r="AK260" s="10"/>
      <c r="AL260" s="10"/>
      <c r="AM260" s="10"/>
      <c r="AN260" s="10"/>
      <c r="AO260" s="10"/>
      <c r="AP260" s="10"/>
      <c r="AQ260" s="10"/>
      <c r="AR260" s="10"/>
      <c r="AS260" s="10"/>
      <c r="AT260" s="10"/>
      <c r="AU260" s="10"/>
      <c r="AV260" s="10"/>
      <c r="AW260" s="10"/>
      <c r="AX260" s="10"/>
      <c r="AY260" s="10"/>
      <c r="AZ260" s="10"/>
      <c r="BA260" s="10"/>
      <c r="BB260" s="10"/>
      <c r="BC260" s="10"/>
      <c r="BD260" s="10"/>
      <c r="BE260" s="10"/>
      <c r="BF260" s="10"/>
      <c r="BG260" s="10"/>
      <c r="BH260" s="10"/>
      <c r="BI260" s="10"/>
      <c r="BJ260" s="10"/>
      <c r="BK260" s="10"/>
      <c r="BL260" s="10"/>
      <c r="BM260" s="10"/>
      <c r="BN260" s="10"/>
      <c r="BO260" s="10"/>
    </row>
    <row r="261" spans="1:67" x14ac:dyDescent="0.35">
      <c r="A261" s="10"/>
      <c r="B261" s="10"/>
      <c r="C261" s="10"/>
      <c r="D261" s="10"/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  <c r="AA261" s="10"/>
      <c r="AB261" s="10"/>
      <c r="AC261" s="10"/>
      <c r="AD261" s="10"/>
      <c r="AE261" s="10"/>
      <c r="AF261" s="10"/>
      <c r="AG261" s="10"/>
      <c r="AH261" s="10"/>
      <c r="AI261" s="10"/>
      <c r="AJ261" s="10"/>
      <c r="AK261" s="10"/>
      <c r="AL261" s="10"/>
      <c r="AM261" s="10"/>
      <c r="AN261" s="10"/>
      <c r="AO261" s="10"/>
      <c r="AP261" s="10"/>
      <c r="AQ261" s="10"/>
      <c r="AR261" s="10"/>
      <c r="AS261" s="10"/>
      <c r="AT261" s="10"/>
      <c r="AU261" s="10"/>
      <c r="AV261" s="10"/>
      <c r="AW261" s="10"/>
      <c r="AX261" s="10"/>
      <c r="AY261" s="10"/>
      <c r="AZ261" s="10"/>
      <c r="BA261" s="10"/>
      <c r="BB261" s="10"/>
      <c r="BC261" s="10"/>
      <c r="BD261" s="10"/>
      <c r="BE261" s="10"/>
      <c r="BF261" s="10"/>
      <c r="BG261" s="10"/>
      <c r="BH261" s="10"/>
      <c r="BI261" s="10"/>
      <c r="BJ261" s="10"/>
      <c r="BK261" s="10"/>
      <c r="BL261" s="10"/>
      <c r="BM261" s="10"/>
      <c r="BN261" s="10"/>
      <c r="BO261" s="10"/>
    </row>
    <row r="262" spans="1:67" x14ac:dyDescent="0.35">
      <c r="A262" s="10"/>
      <c r="B262" s="10"/>
      <c r="C262" s="10"/>
      <c r="D262" s="10"/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  <c r="AA262" s="10"/>
      <c r="AB262" s="10"/>
      <c r="AC262" s="10"/>
      <c r="AD262" s="10"/>
      <c r="AE262" s="10"/>
      <c r="AF262" s="10"/>
      <c r="AG262" s="10"/>
      <c r="AH262" s="10"/>
      <c r="AI262" s="10"/>
      <c r="AJ262" s="10"/>
      <c r="AK262" s="10"/>
      <c r="AL262" s="10"/>
      <c r="AM262" s="10"/>
      <c r="AN262" s="10"/>
      <c r="AO262" s="10"/>
      <c r="AP262" s="10"/>
      <c r="AQ262" s="10"/>
      <c r="AR262" s="10"/>
      <c r="AS262" s="10"/>
      <c r="AT262" s="10"/>
      <c r="AU262" s="10"/>
      <c r="AV262" s="10"/>
      <c r="AW262" s="10"/>
      <c r="AX262" s="10"/>
      <c r="AY262" s="10"/>
      <c r="AZ262" s="10"/>
      <c r="BA262" s="10"/>
      <c r="BB262" s="10"/>
      <c r="BC262" s="10"/>
      <c r="BD262" s="10"/>
      <c r="BE262" s="10"/>
      <c r="BF262" s="10"/>
      <c r="BG262" s="10"/>
      <c r="BH262" s="10"/>
      <c r="BI262" s="10"/>
      <c r="BJ262" s="10"/>
      <c r="BK262" s="10"/>
      <c r="BL262" s="10"/>
      <c r="BM262" s="10"/>
      <c r="BN262" s="10"/>
      <c r="BO262" s="10"/>
    </row>
    <row r="263" spans="1:67" x14ac:dyDescent="0.35">
      <c r="A263" s="10"/>
      <c r="B263" s="10"/>
      <c r="C263" s="10"/>
      <c r="D263" s="10"/>
      <c r="E263" s="10"/>
      <c r="F263" s="10"/>
      <c r="G263" s="10"/>
      <c r="H263" s="10"/>
      <c r="I263" s="10"/>
      <c r="J263" s="10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  <c r="AA263" s="10"/>
      <c r="AB263" s="10"/>
      <c r="AC263" s="10"/>
      <c r="AD263" s="10"/>
      <c r="AE263" s="10"/>
      <c r="AF263" s="10"/>
      <c r="AG263" s="10"/>
      <c r="AH263" s="10"/>
      <c r="AI263" s="10"/>
      <c r="AJ263" s="10"/>
      <c r="AK263" s="10"/>
      <c r="AL263" s="10"/>
      <c r="AM263" s="10"/>
      <c r="AN263" s="10"/>
      <c r="AO263" s="10"/>
      <c r="AP263" s="10"/>
      <c r="AQ263" s="10"/>
      <c r="AR263" s="10"/>
      <c r="AS263" s="10"/>
      <c r="AT263" s="10"/>
      <c r="AU263" s="10"/>
      <c r="AV263" s="10"/>
      <c r="AW263" s="10"/>
      <c r="AX263" s="10"/>
      <c r="AY263" s="10"/>
      <c r="AZ263" s="10"/>
      <c r="BA263" s="10"/>
      <c r="BB263" s="10"/>
      <c r="BC263" s="10"/>
      <c r="BD263" s="10"/>
      <c r="BE263" s="10"/>
      <c r="BF263" s="10"/>
      <c r="BG263" s="10"/>
      <c r="BH263" s="10"/>
      <c r="BI263" s="10"/>
      <c r="BJ263" s="10"/>
      <c r="BK263" s="10"/>
      <c r="BL263" s="10"/>
      <c r="BM263" s="10"/>
      <c r="BN263" s="10"/>
      <c r="BO263" s="10"/>
    </row>
    <row r="264" spans="1:67" x14ac:dyDescent="0.35">
      <c r="A264" s="10"/>
      <c r="B264" s="10"/>
      <c r="C264" s="10"/>
      <c r="D264" s="10"/>
      <c r="E264" s="10"/>
      <c r="F264" s="10"/>
      <c r="G264" s="10"/>
      <c r="H264" s="10"/>
      <c r="I264" s="10"/>
      <c r="J264" s="10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  <c r="AA264" s="10"/>
      <c r="AB264" s="10"/>
      <c r="AC264" s="10"/>
      <c r="AD264" s="10"/>
      <c r="AE264" s="10"/>
      <c r="AF264" s="10"/>
      <c r="AG264" s="10"/>
      <c r="AH264" s="10"/>
      <c r="AI264" s="10"/>
      <c r="AJ264" s="10"/>
      <c r="AK264" s="10"/>
      <c r="AL264" s="10"/>
      <c r="AM264" s="10"/>
      <c r="AN264" s="10"/>
      <c r="AO264" s="10"/>
      <c r="AP264" s="10"/>
      <c r="AQ264" s="10"/>
      <c r="AR264" s="10"/>
      <c r="AS264" s="10"/>
      <c r="AT264" s="10"/>
      <c r="AU264" s="10"/>
      <c r="AV264" s="10"/>
      <c r="AW264" s="10"/>
      <c r="AX264" s="10"/>
      <c r="AY264" s="10"/>
      <c r="AZ264" s="10"/>
      <c r="BA264" s="10"/>
      <c r="BB264" s="10"/>
      <c r="BC264" s="10"/>
      <c r="BD264" s="10"/>
      <c r="BE264" s="10"/>
      <c r="BF264" s="10"/>
      <c r="BG264" s="10"/>
      <c r="BH264" s="10"/>
      <c r="BI264" s="10"/>
      <c r="BJ264" s="10"/>
      <c r="BK264" s="10"/>
      <c r="BL264" s="10"/>
      <c r="BM264" s="10"/>
      <c r="BN264" s="10"/>
      <c r="BO264" s="10"/>
    </row>
    <row r="265" spans="1:67" x14ac:dyDescent="0.35">
      <c r="A265" s="10"/>
      <c r="B265" s="10"/>
      <c r="C265" s="10"/>
      <c r="D265" s="10"/>
      <c r="E265" s="10"/>
      <c r="F265" s="10"/>
      <c r="G265" s="10"/>
      <c r="H265" s="10"/>
      <c r="I265" s="10"/>
      <c r="J265" s="10"/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  <c r="AA265" s="10"/>
      <c r="AB265" s="10"/>
      <c r="AC265" s="10"/>
      <c r="AD265" s="10"/>
      <c r="AE265" s="10"/>
      <c r="AF265" s="10"/>
      <c r="AG265" s="10"/>
      <c r="AH265" s="10"/>
      <c r="AI265" s="10"/>
      <c r="AJ265" s="10"/>
      <c r="AK265" s="10"/>
      <c r="AL265" s="10"/>
      <c r="AM265" s="10"/>
      <c r="AN265" s="10"/>
      <c r="AO265" s="10"/>
      <c r="AP265" s="10"/>
      <c r="AQ265" s="10"/>
      <c r="AR265" s="10"/>
      <c r="AS265" s="10"/>
      <c r="AT265" s="10"/>
      <c r="AU265" s="10"/>
      <c r="AV265" s="10"/>
      <c r="AW265" s="10"/>
      <c r="AX265" s="10"/>
      <c r="AY265" s="10"/>
      <c r="AZ265" s="10"/>
      <c r="BA265" s="10"/>
      <c r="BB265" s="10"/>
      <c r="BC265" s="10"/>
      <c r="BD265" s="10"/>
      <c r="BE265" s="10"/>
      <c r="BF265" s="10"/>
      <c r="BG265" s="10"/>
      <c r="BH265" s="10"/>
      <c r="BI265" s="10"/>
      <c r="BJ265" s="10"/>
      <c r="BK265" s="10"/>
      <c r="BL265" s="10"/>
      <c r="BM265" s="10"/>
      <c r="BN265" s="10"/>
      <c r="BO265" s="10"/>
    </row>
    <row r="266" spans="1:67" x14ac:dyDescent="0.35">
      <c r="A266" s="10"/>
      <c r="B266" s="10"/>
      <c r="C266" s="10"/>
      <c r="D266" s="10"/>
      <c r="E266" s="10"/>
      <c r="F266" s="10"/>
      <c r="G266" s="10"/>
      <c r="H266" s="10"/>
      <c r="I266" s="10"/>
      <c r="J266" s="10"/>
      <c r="K266" s="10"/>
      <c r="L266" s="10"/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  <c r="AA266" s="10"/>
      <c r="AB266" s="10"/>
      <c r="AC266" s="10"/>
      <c r="AD266" s="10"/>
      <c r="AE266" s="10"/>
      <c r="AF266" s="10"/>
      <c r="AG266" s="10"/>
      <c r="AH266" s="10"/>
      <c r="AI266" s="10"/>
      <c r="AJ266" s="10"/>
      <c r="AK266" s="10"/>
      <c r="AL266" s="10"/>
      <c r="AM266" s="10"/>
      <c r="AN266" s="10"/>
      <c r="AO266" s="10"/>
      <c r="AP266" s="10"/>
      <c r="AQ266" s="10"/>
      <c r="AR266" s="10"/>
      <c r="AS266" s="10"/>
      <c r="AT266" s="10"/>
      <c r="AU266" s="10"/>
      <c r="AV266" s="10"/>
      <c r="AW266" s="10"/>
      <c r="AX266" s="10"/>
      <c r="AY266" s="10"/>
      <c r="AZ266" s="10"/>
      <c r="BA266" s="10"/>
      <c r="BB266" s="10"/>
      <c r="BC266" s="10"/>
      <c r="BD266" s="10"/>
      <c r="BE266" s="10"/>
      <c r="BF266" s="10"/>
      <c r="BG266" s="10"/>
      <c r="BH266" s="10"/>
      <c r="BI266" s="10"/>
      <c r="BJ266" s="10"/>
      <c r="BK266" s="10"/>
      <c r="BL266" s="10"/>
      <c r="BM266" s="10"/>
      <c r="BN266" s="10"/>
      <c r="BO266" s="10"/>
    </row>
    <row r="267" spans="1:67" x14ac:dyDescent="0.35">
      <c r="A267" s="10"/>
      <c r="B267" s="10"/>
      <c r="C267" s="10"/>
      <c r="D267" s="10"/>
      <c r="E267" s="10"/>
      <c r="F267" s="10"/>
      <c r="G267" s="10"/>
      <c r="H267" s="10"/>
      <c r="I267" s="10"/>
      <c r="J267" s="10"/>
      <c r="K267" s="10"/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  <c r="AA267" s="10"/>
      <c r="AB267" s="10"/>
      <c r="AC267" s="10"/>
      <c r="AD267" s="10"/>
      <c r="AE267" s="10"/>
      <c r="AF267" s="10"/>
      <c r="AG267" s="10"/>
      <c r="AH267" s="10"/>
      <c r="AI267" s="10"/>
      <c r="AJ267" s="10"/>
      <c r="AK267" s="10"/>
      <c r="AL267" s="10"/>
      <c r="AM267" s="10"/>
      <c r="AN267" s="10"/>
      <c r="AO267" s="10"/>
      <c r="AP267" s="10"/>
      <c r="AQ267" s="10"/>
      <c r="AR267" s="10"/>
      <c r="AS267" s="10"/>
      <c r="AT267" s="10"/>
      <c r="AU267" s="10"/>
      <c r="AV267" s="10"/>
      <c r="AW267" s="10"/>
      <c r="AX267" s="10"/>
      <c r="AY267" s="10"/>
      <c r="AZ267" s="10"/>
      <c r="BA267" s="10"/>
      <c r="BB267" s="10"/>
      <c r="BC267" s="10"/>
      <c r="BD267" s="10"/>
      <c r="BE267" s="10"/>
      <c r="BF267" s="10"/>
      <c r="BG267" s="10"/>
      <c r="BH267" s="10"/>
      <c r="BI267" s="10"/>
      <c r="BJ267" s="10"/>
      <c r="BK267" s="10"/>
      <c r="BL267" s="10"/>
      <c r="BM267" s="10"/>
      <c r="BN267" s="10"/>
      <c r="BO267" s="10"/>
    </row>
    <row r="268" spans="1:67" x14ac:dyDescent="0.35">
      <c r="A268" s="10"/>
      <c r="B268" s="10"/>
      <c r="C268" s="10"/>
      <c r="D268" s="10"/>
      <c r="E268" s="10"/>
      <c r="F268" s="10"/>
      <c r="G268" s="10"/>
      <c r="H268" s="10"/>
      <c r="I268" s="10"/>
      <c r="J268" s="10"/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  <c r="AA268" s="10"/>
      <c r="AB268" s="10"/>
      <c r="AC268" s="10"/>
      <c r="AD268" s="10"/>
      <c r="AE268" s="10"/>
      <c r="AF268" s="10"/>
      <c r="AG268" s="10"/>
      <c r="AH268" s="10"/>
      <c r="AI268" s="10"/>
      <c r="AJ268" s="10"/>
      <c r="AK268" s="10"/>
      <c r="AL268" s="10"/>
      <c r="AM268" s="10"/>
      <c r="AN268" s="10"/>
      <c r="AO268" s="10"/>
      <c r="AP268" s="10"/>
      <c r="AQ268" s="10"/>
      <c r="AR268" s="10"/>
      <c r="AS268" s="10"/>
      <c r="AT268" s="10"/>
      <c r="AU268" s="10"/>
      <c r="AV268" s="10"/>
      <c r="AW268" s="10"/>
      <c r="AX268" s="10"/>
      <c r="AY268" s="10"/>
      <c r="AZ268" s="10"/>
      <c r="BA268" s="10"/>
      <c r="BB268" s="10"/>
      <c r="BC268" s="10"/>
      <c r="BD268" s="10"/>
      <c r="BE268" s="10"/>
      <c r="BF268" s="10"/>
      <c r="BG268" s="10"/>
      <c r="BH268" s="10"/>
      <c r="BI268" s="10"/>
      <c r="BJ268" s="10"/>
      <c r="BK268" s="10"/>
      <c r="BL268" s="10"/>
      <c r="BM268" s="10"/>
      <c r="BN268" s="10"/>
      <c r="BO268" s="10"/>
    </row>
    <row r="269" spans="1:67" x14ac:dyDescent="0.35">
      <c r="A269" s="10"/>
      <c r="B269" s="10"/>
      <c r="C269" s="10"/>
      <c r="D269" s="10"/>
      <c r="E269" s="10"/>
      <c r="F269" s="10"/>
      <c r="G269" s="10"/>
      <c r="H269" s="10"/>
      <c r="I269" s="10"/>
      <c r="J269" s="10"/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  <c r="AA269" s="10"/>
      <c r="AB269" s="10"/>
      <c r="AC269" s="10"/>
      <c r="AD269" s="10"/>
      <c r="AE269" s="10"/>
      <c r="AF269" s="10"/>
      <c r="AG269" s="10"/>
      <c r="AH269" s="10"/>
      <c r="AI269" s="10"/>
      <c r="AJ269" s="10"/>
      <c r="AK269" s="10"/>
      <c r="AL269" s="10"/>
      <c r="AM269" s="10"/>
      <c r="AN269" s="10"/>
      <c r="AO269" s="10"/>
      <c r="AP269" s="10"/>
      <c r="AQ269" s="10"/>
      <c r="AR269" s="10"/>
      <c r="AS269" s="10"/>
      <c r="AT269" s="10"/>
      <c r="AU269" s="10"/>
      <c r="AV269" s="10"/>
      <c r="AW269" s="10"/>
      <c r="AX269" s="10"/>
      <c r="AY269" s="10"/>
      <c r="AZ269" s="10"/>
      <c r="BA269" s="10"/>
      <c r="BB269" s="10"/>
      <c r="BC269" s="10"/>
      <c r="BD269" s="10"/>
      <c r="BE269" s="10"/>
      <c r="BF269" s="10"/>
      <c r="BG269" s="10"/>
      <c r="BH269" s="10"/>
      <c r="BI269" s="10"/>
      <c r="BJ269" s="10"/>
      <c r="BK269" s="10"/>
      <c r="BL269" s="10"/>
      <c r="BM269" s="10"/>
      <c r="BN269" s="10"/>
      <c r="BO269" s="10"/>
    </row>
    <row r="270" spans="1:67" x14ac:dyDescent="0.35">
      <c r="A270" s="10"/>
      <c r="B270" s="10"/>
      <c r="C270" s="10"/>
      <c r="D270" s="10"/>
      <c r="E270" s="10"/>
      <c r="F270" s="10"/>
      <c r="G270" s="10"/>
      <c r="H270" s="10"/>
      <c r="I270" s="10"/>
      <c r="J270" s="10"/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  <c r="AA270" s="10"/>
      <c r="AB270" s="10"/>
      <c r="AC270" s="10"/>
      <c r="AD270" s="10"/>
      <c r="AE270" s="10"/>
      <c r="AF270" s="10"/>
      <c r="AG270" s="10"/>
      <c r="AH270" s="10"/>
      <c r="AI270" s="10"/>
      <c r="AJ270" s="10"/>
      <c r="AK270" s="10"/>
      <c r="AL270" s="10"/>
      <c r="AM270" s="10"/>
      <c r="AN270" s="10"/>
      <c r="AO270" s="10"/>
      <c r="AP270" s="10"/>
      <c r="AQ270" s="10"/>
      <c r="AR270" s="10"/>
      <c r="AS270" s="10"/>
      <c r="AT270" s="10"/>
      <c r="AU270" s="10"/>
      <c r="AV270" s="10"/>
      <c r="AW270" s="10"/>
      <c r="AX270" s="10"/>
      <c r="AY270" s="10"/>
      <c r="AZ270" s="10"/>
      <c r="BA270" s="10"/>
      <c r="BB270" s="10"/>
      <c r="BC270" s="10"/>
      <c r="BD270" s="10"/>
      <c r="BE270" s="10"/>
      <c r="BF270" s="10"/>
      <c r="BG270" s="10"/>
      <c r="BH270" s="10"/>
      <c r="BI270" s="10"/>
      <c r="BJ270" s="10"/>
      <c r="BK270" s="10"/>
      <c r="BL270" s="10"/>
      <c r="BM270" s="10"/>
      <c r="BN270" s="10"/>
      <c r="BO270" s="10"/>
    </row>
    <row r="271" spans="1:67" x14ac:dyDescent="0.35">
      <c r="A271" s="10"/>
      <c r="B271" s="10"/>
      <c r="C271" s="10"/>
      <c r="D271" s="10"/>
      <c r="E271" s="10"/>
      <c r="F271" s="10"/>
      <c r="G271" s="10"/>
      <c r="H271" s="10"/>
      <c r="I271" s="10"/>
      <c r="J271" s="10"/>
      <c r="K271" s="10"/>
      <c r="L271" s="10"/>
      <c r="M271" s="10"/>
      <c r="N271" s="10"/>
      <c r="O271" s="10"/>
      <c r="P271" s="10"/>
      <c r="Q271" s="10"/>
      <c r="R271" s="10"/>
      <c r="S271" s="10"/>
      <c r="T271" s="10"/>
      <c r="U271" s="10"/>
      <c r="V271" s="10"/>
      <c r="W271" s="10"/>
      <c r="X271" s="10"/>
      <c r="Y271" s="10"/>
      <c r="Z271" s="10"/>
      <c r="AA271" s="10"/>
      <c r="AB271" s="10"/>
      <c r="AC271" s="10"/>
      <c r="AD271" s="10"/>
      <c r="AE271" s="10"/>
      <c r="AF271" s="10"/>
      <c r="AG271" s="10"/>
      <c r="AH271" s="10"/>
      <c r="AI271" s="10"/>
      <c r="AJ271" s="10"/>
      <c r="AK271" s="10"/>
      <c r="AL271" s="10"/>
      <c r="AM271" s="10"/>
      <c r="AN271" s="10"/>
      <c r="AO271" s="10"/>
      <c r="AP271" s="10"/>
      <c r="AQ271" s="10"/>
      <c r="AR271" s="10"/>
      <c r="AS271" s="10"/>
      <c r="AT271" s="10"/>
      <c r="AU271" s="10"/>
      <c r="AV271" s="10"/>
      <c r="AW271" s="10"/>
      <c r="AX271" s="10"/>
      <c r="AY271" s="10"/>
      <c r="AZ271" s="10"/>
      <c r="BA271" s="10"/>
      <c r="BB271" s="10"/>
      <c r="BC271" s="10"/>
      <c r="BD271" s="10"/>
      <c r="BE271" s="10"/>
      <c r="BF271" s="10"/>
      <c r="BG271" s="10"/>
      <c r="BH271" s="10"/>
      <c r="BI271" s="10"/>
      <c r="BJ271" s="10"/>
      <c r="BK271" s="10"/>
      <c r="BL271" s="10"/>
      <c r="BM271" s="10"/>
      <c r="BN271" s="10"/>
      <c r="BO271" s="10"/>
    </row>
    <row r="272" spans="1:67" x14ac:dyDescent="0.35">
      <c r="A272" s="10"/>
      <c r="B272" s="10"/>
      <c r="C272" s="10"/>
      <c r="D272" s="10"/>
      <c r="E272" s="10"/>
      <c r="F272" s="10"/>
      <c r="G272" s="10"/>
      <c r="H272" s="10"/>
      <c r="I272" s="10"/>
      <c r="J272" s="10"/>
      <c r="K272" s="10"/>
      <c r="L272" s="10"/>
      <c r="M272" s="10"/>
      <c r="N272" s="10"/>
      <c r="O272" s="10"/>
      <c r="P272" s="10"/>
      <c r="Q272" s="10"/>
      <c r="R272" s="10"/>
      <c r="S272" s="10"/>
      <c r="T272" s="10"/>
      <c r="U272" s="10"/>
      <c r="V272" s="10"/>
      <c r="W272" s="10"/>
      <c r="X272" s="10"/>
      <c r="Y272" s="10"/>
      <c r="Z272" s="10"/>
      <c r="AA272" s="10"/>
      <c r="AB272" s="10"/>
      <c r="AC272" s="10"/>
      <c r="AD272" s="10"/>
      <c r="AE272" s="10"/>
      <c r="AF272" s="10"/>
      <c r="AG272" s="10"/>
      <c r="AH272" s="10"/>
      <c r="AI272" s="10"/>
      <c r="AJ272" s="10"/>
      <c r="AK272" s="10"/>
      <c r="AL272" s="10"/>
      <c r="AM272" s="10"/>
      <c r="AN272" s="10"/>
      <c r="AO272" s="10"/>
      <c r="AP272" s="10"/>
      <c r="AQ272" s="10"/>
      <c r="AR272" s="10"/>
      <c r="AS272" s="10"/>
      <c r="AT272" s="10"/>
      <c r="AU272" s="10"/>
      <c r="AV272" s="10"/>
      <c r="AW272" s="10"/>
      <c r="AX272" s="10"/>
      <c r="AY272" s="10"/>
      <c r="AZ272" s="10"/>
      <c r="BA272" s="10"/>
      <c r="BB272" s="10"/>
      <c r="BC272" s="10"/>
      <c r="BD272" s="10"/>
      <c r="BE272" s="10"/>
      <c r="BF272" s="10"/>
      <c r="BG272" s="10"/>
      <c r="BH272" s="10"/>
      <c r="BI272" s="10"/>
      <c r="BJ272" s="10"/>
      <c r="BK272" s="10"/>
      <c r="BL272" s="10"/>
      <c r="BM272" s="10"/>
      <c r="BN272" s="10"/>
      <c r="BO272" s="10"/>
    </row>
    <row r="273" spans="1:67" x14ac:dyDescent="0.35">
      <c r="A273" s="10"/>
      <c r="B273" s="10"/>
      <c r="C273" s="10"/>
      <c r="D273" s="10"/>
      <c r="E273" s="10"/>
      <c r="F273" s="10"/>
      <c r="G273" s="10"/>
      <c r="H273" s="10"/>
      <c r="I273" s="10"/>
      <c r="J273" s="10"/>
      <c r="K273" s="10"/>
      <c r="L273" s="10"/>
      <c r="M273" s="10"/>
      <c r="N273" s="10"/>
      <c r="O273" s="10"/>
      <c r="P273" s="10"/>
      <c r="Q273" s="10"/>
      <c r="R273" s="10"/>
      <c r="S273" s="10"/>
      <c r="T273" s="10"/>
      <c r="U273" s="10"/>
      <c r="V273" s="10"/>
      <c r="W273" s="10"/>
      <c r="X273" s="10"/>
      <c r="Y273" s="10"/>
      <c r="Z273" s="10"/>
      <c r="AA273" s="10"/>
      <c r="AB273" s="10"/>
      <c r="AC273" s="10"/>
      <c r="AD273" s="10"/>
      <c r="AE273" s="10"/>
      <c r="AF273" s="10"/>
      <c r="AG273" s="10"/>
      <c r="AH273" s="10"/>
      <c r="AI273" s="10"/>
      <c r="AJ273" s="10"/>
      <c r="AK273" s="10"/>
      <c r="AL273" s="10"/>
      <c r="AM273" s="10"/>
      <c r="AN273" s="10"/>
      <c r="AO273" s="10"/>
      <c r="AP273" s="10"/>
      <c r="AQ273" s="10"/>
      <c r="AR273" s="10"/>
      <c r="AS273" s="10"/>
      <c r="AT273" s="10"/>
      <c r="AU273" s="10"/>
      <c r="AV273" s="10"/>
      <c r="AW273" s="10"/>
      <c r="AX273" s="10"/>
      <c r="AY273" s="10"/>
      <c r="AZ273" s="10"/>
      <c r="BA273" s="10"/>
      <c r="BB273" s="10"/>
      <c r="BC273" s="10"/>
      <c r="BD273" s="10"/>
      <c r="BE273" s="10"/>
      <c r="BF273" s="10"/>
      <c r="BG273" s="10"/>
      <c r="BH273" s="10"/>
      <c r="BI273" s="10"/>
      <c r="BJ273" s="10"/>
      <c r="BK273" s="10"/>
      <c r="BL273" s="10"/>
      <c r="BM273" s="10"/>
      <c r="BN273" s="10"/>
      <c r="BO273" s="10"/>
    </row>
    <row r="274" spans="1:67" x14ac:dyDescent="0.35">
      <c r="A274" s="10"/>
      <c r="B274" s="10"/>
      <c r="C274" s="10"/>
      <c r="D274" s="10"/>
      <c r="E274" s="10"/>
      <c r="F274" s="10"/>
      <c r="G274" s="10"/>
      <c r="H274" s="10"/>
      <c r="I274" s="10"/>
      <c r="J274" s="10"/>
      <c r="K274" s="10"/>
      <c r="L274" s="10"/>
      <c r="M274" s="10"/>
      <c r="N274" s="10"/>
      <c r="O274" s="10"/>
      <c r="P274" s="10"/>
      <c r="Q274" s="10"/>
      <c r="R274" s="10"/>
      <c r="S274" s="10"/>
      <c r="T274" s="10"/>
      <c r="U274" s="10"/>
      <c r="V274" s="10"/>
      <c r="W274" s="10"/>
      <c r="X274" s="10"/>
      <c r="Y274" s="10"/>
      <c r="Z274" s="10"/>
      <c r="AA274" s="10"/>
      <c r="AB274" s="10"/>
      <c r="AC274" s="10"/>
      <c r="AD274" s="10"/>
      <c r="AE274" s="10"/>
      <c r="AF274" s="10"/>
      <c r="AG274" s="10"/>
      <c r="AH274" s="10"/>
      <c r="AI274" s="10"/>
      <c r="AJ274" s="10"/>
      <c r="AK274" s="10"/>
      <c r="AL274" s="10"/>
      <c r="AM274" s="10"/>
      <c r="AN274" s="10"/>
      <c r="AO274" s="10"/>
      <c r="AP274" s="10"/>
      <c r="AQ274" s="10"/>
      <c r="AR274" s="10"/>
      <c r="AS274" s="10"/>
      <c r="AT274" s="10"/>
      <c r="AU274" s="10"/>
      <c r="AV274" s="10"/>
      <c r="AW274" s="10"/>
      <c r="AX274" s="10"/>
      <c r="AY274" s="10"/>
      <c r="AZ274" s="10"/>
      <c r="BA274" s="10"/>
      <c r="BB274" s="10"/>
      <c r="BC274" s="10"/>
      <c r="BD274" s="10"/>
      <c r="BE274" s="10"/>
      <c r="BF274" s="10"/>
      <c r="BG274" s="10"/>
      <c r="BH274" s="10"/>
      <c r="BI274" s="10"/>
      <c r="BJ274" s="10"/>
      <c r="BK274" s="10"/>
      <c r="BL274" s="10"/>
      <c r="BM274" s="10"/>
      <c r="BN274" s="10"/>
      <c r="BO274" s="10"/>
    </row>
    <row r="275" spans="1:67" x14ac:dyDescent="0.35">
      <c r="A275" s="10"/>
      <c r="B275" s="10"/>
      <c r="C275" s="10"/>
      <c r="D275" s="10"/>
      <c r="E275" s="10"/>
      <c r="F275" s="10"/>
      <c r="G275" s="10"/>
      <c r="H275" s="10"/>
      <c r="I275" s="10"/>
      <c r="J275" s="10"/>
      <c r="K275" s="10"/>
      <c r="L275" s="10"/>
      <c r="M275" s="10"/>
      <c r="N275" s="10"/>
      <c r="O275" s="10"/>
      <c r="P275" s="10"/>
      <c r="Q275" s="10"/>
      <c r="R275" s="10"/>
      <c r="S275" s="10"/>
      <c r="T275" s="10"/>
      <c r="U275" s="10"/>
      <c r="V275" s="10"/>
      <c r="W275" s="10"/>
      <c r="X275" s="10"/>
      <c r="Y275" s="10"/>
      <c r="Z275" s="10"/>
      <c r="AA275" s="10"/>
      <c r="AB275" s="10"/>
      <c r="AC275" s="10"/>
      <c r="AD275" s="10"/>
      <c r="AE275" s="10"/>
      <c r="AF275" s="10"/>
      <c r="AG275" s="10"/>
      <c r="AH275" s="10"/>
      <c r="AI275" s="10"/>
      <c r="AJ275" s="10"/>
      <c r="AK275" s="10"/>
      <c r="AL275" s="10"/>
      <c r="AM275" s="10"/>
      <c r="AN275" s="10"/>
      <c r="AO275" s="10"/>
      <c r="AP275" s="10"/>
      <c r="AQ275" s="10"/>
      <c r="AR275" s="10"/>
      <c r="AS275" s="10"/>
      <c r="AT275" s="10"/>
      <c r="AU275" s="10"/>
      <c r="AV275" s="10"/>
      <c r="AW275" s="10"/>
      <c r="AX275" s="10"/>
      <c r="AY275" s="10"/>
      <c r="AZ275" s="10"/>
      <c r="BA275" s="10"/>
      <c r="BB275" s="10"/>
      <c r="BC275" s="10"/>
      <c r="BD275" s="10"/>
      <c r="BE275" s="10"/>
      <c r="BF275" s="10"/>
      <c r="BG275" s="10"/>
      <c r="BH275" s="10"/>
      <c r="BI275" s="10"/>
      <c r="BJ275" s="10"/>
      <c r="BK275" s="10"/>
      <c r="BL275" s="10"/>
      <c r="BM275" s="10"/>
      <c r="BN275" s="10"/>
      <c r="BO275" s="10"/>
    </row>
    <row r="276" spans="1:67" x14ac:dyDescent="0.35">
      <c r="A276" s="10"/>
      <c r="B276" s="10"/>
      <c r="C276" s="10"/>
      <c r="D276" s="10"/>
      <c r="E276" s="10"/>
      <c r="F276" s="10"/>
      <c r="G276" s="10"/>
      <c r="H276" s="10"/>
      <c r="I276" s="10"/>
      <c r="J276" s="10"/>
      <c r="K276" s="10"/>
      <c r="L276" s="10"/>
      <c r="M276" s="10"/>
      <c r="N276" s="10"/>
      <c r="O276" s="10"/>
      <c r="P276" s="10"/>
      <c r="Q276" s="10"/>
      <c r="R276" s="10"/>
      <c r="S276" s="10"/>
      <c r="T276" s="10"/>
      <c r="U276" s="10"/>
      <c r="V276" s="10"/>
      <c r="W276" s="10"/>
      <c r="X276" s="10"/>
      <c r="Y276" s="10"/>
      <c r="Z276" s="10"/>
      <c r="AA276" s="10"/>
      <c r="AB276" s="10"/>
      <c r="AC276" s="10"/>
      <c r="AD276" s="10"/>
      <c r="AE276" s="10"/>
      <c r="AF276" s="10"/>
      <c r="AG276" s="10"/>
      <c r="AH276" s="10"/>
      <c r="AI276" s="10"/>
      <c r="AJ276" s="10"/>
      <c r="AK276" s="10"/>
      <c r="AL276" s="10"/>
      <c r="AM276" s="10"/>
      <c r="AN276" s="10"/>
      <c r="AO276" s="10"/>
      <c r="AP276" s="10"/>
      <c r="AQ276" s="10"/>
      <c r="AR276" s="10"/>
      <c r="AS276" s="10"/>
      <c r="AT276" s="10"/>
      <c r="AU276" s="10"/>
      <c r="AV276" s="10"/>
      <c r="AW276" s="10"/>
      <c r="AX276" s="10"/>
      <c r="AY276" s="10"/>
      <c r="AZ276" s="10"/>
      <c r="BA276" s="10"/>
      <c r="BB276" s="10"/>
      <c r="BC276" s="10"/>
      <c r="BD276" s="10"/>
      <c r="BE276" s="10"/>
      <c r="BF276" s="10"/>
      <c r="BG276" s="10"/>
      <c r="BH276" s="10"/>
      <c r="BI276" s="10"/>
      <c r="BJ276" s="10"/>
      <c r="BK276" s="10"/>
      <c r="BL276" s="10"/>
      <c r="BM276" s="10"/>
      <c r="BN276" s="10"/>
      <c r="BO276" s="10"/>
    </row>
    <row r="277" spans="1:67" x14ac:dyDescent="0.35">
      <c r="A277" s="10"/>
      <c r="B277" s="10"/>
      <c r="C277" s="10"/>
      <c r="D277" s="10"/>
      <c r="E277" s="10"/>
      <c r="F277" s="10"/>
      <c r="G277" s="10"/>
      <c r="H277" s="10"/>
      <c r="I277" s="10"/>
      <c r="J277" s="10"/>
      <c r="K277" s="10"/>
      <c r="L277" s="10"/>
      <c r="M277" s="10"/>
      <c r="N277" s="10"/>
      <c r="O277" s="10"/>
      <c r="P277" s="10"/>
      <c r="Q277" s="10"/>
      <c r="R277" s="10"/>
      <c r="S277" s="10"/>
      <c r="T277" s="10"/>
      <c r="U277" s="10"/>
      <c r="V277" s="10"/>
      <c r="W277" s="10"/>
      <c r="X277" s="10"/>
      <c r="Y277" s="10"/>
      <c r="Z277" s="10"/>
      <c r="AA277" s="10"/>
      <c r="AB277" s="10"/>
      <c r="AC277" s="10"/>
      <c r="AD277" s="10"/>
      <c r="AE277" s="10"/>
      <c r="AF277" s="10"/>
      <c r="AG277" s="10"/>
      <c r="AH277" s="10"/>
      <c r="AI277" s="10"/>
      <c r="AJ277" s="10"/>
      <c r="AK277" s="10"/>
      <c r="AL277" s="10"/>
      <c r="AM277" s="10"/>
      <c r="AN277" s="10"/>
      <c r="AO277" s="10"/>
      <c r="AP277" s="10"/>
      <c r="AQ277" s="10"/>
      <c r="AR277" s="10"/>
      <c r="AS277" s="10"/>
      <c r="AT277" s="10"/>
      <c r="AU277" s="10"/>
      <c r="AV277" s="10"/>
      <c r="AW277" s="10"/>
      <c r="AX277" s="10"/>
      <c r="AY277" s="10"/>
      <c r="AZ277" s="10"/>
      <c r="BA277" s="10"/>
      <c r="BB277" s="10"/>
      <c r="BC277" s="10"/>
      <c r="BD277" s="10"/>
      <c r="BE277" s="10"/>
      <c r="BF277" s="10"/>
      <c r="BG277" s="10"/>
      <c r="BH277" s="10"/>
      <c r="BI277" s="10"/>
      <c r="BJ277" s="10"/>
      <c r="BK277" s="10"/>
      <c r="BL277" s="10"/>
      <c r="BM277" s="10"/>
      <c r="BN277" s="10"/>
      <c r="BO277" s="10"/>
    </row>
    <row r="278" spans="1:67" x14ac:dyDescent="0.35">
      <c r="A278" s="10"/>
      <c r="B278" s="10"/>
      <c r="C278" s="10"/>
      <c r="D278" s="10"/>
      <c r="E278" s="10"/>
      <c r="F278" s="10"/>
      <c r="G278" s="10"/>
      <c r="H278" s="10"/>
      <c r="I278" s="10"/>
      <c r="J278" s="10"/>
      <c r="K278" s="10"/>
      <c r="L278" s="10"/>
      <c r="M278" s="10"/>
      <c r="N278" s="10"/>
      <c r="O278" s="10"/>
      <c r="P278" s="10"/>
      <c r="Q278" s="10"/>
      <c r="R278" s="10"/>
      <c r="S278" s="10"/>
      <c r="T278" s="10"/>
      <c r="U278" s="10"/>
      <c r="V278" s="10"/>
      <c r="W278" s="10"/>
      <c r="X278" s="10"/>
      <c r="Y278" s="10"/>
      <c r="Z278" s="10"/>
      <c r="AA278" s="10"/>
      <c r="AB278" s="10"/>
      <c r="AC278" s="10"/>
      <c r="AD278" s="10"/>
      <c r="AE278" s="10"/>
      <c r="AF278" s="10"/>
      <c r="AG278" s="10"/>
      <c r="AH278" s="10"/>
      <c r="AI278" s="10"/>
      <c r="AJ278" s="10"/>
      <c r="AK278" s="10"/>
      <c r="AL278" s="10"/>
      <c r="AM278" s="10"/>
      <c r="AN278" s="10"/>
      <c r="AO278" s="10"/>
      <c r="AP278" s="10"/>
      <c r="AQ278" s="10"/>
      <c r="AR278" s="10"/>
      <c r="AS278" s="10"/>
      <c r="AT278" s="10"/>
      <c r="AU278" s="10"/>
      <c r="AV278" s="10"/>
      <c r="AW278" s="10"/>
      <c r="AX278" s="10"/>
      <c r="AY278" s="10"/>
      <c r="AZ278" s="10"/>
      <c r="BA278" s="10"/>
      <c r="BB278" s="10"/>
      <c r="BC278" s="10"/>
      <c r="BD278" s="10"/>
      <c r="BE278" s="10"/>
      <c r="BF278" s="10"/>
      <c r="BG278" s="10"/>
      <c r="BH278" s="10"/>
      <c r="BI278" s="10"/>
      <c r="BJ278" s="10"/>
      <c r="BK278" s="10"/>
      <c r="BL278" s="10"/>
      <c r="BM278" s="10"/>
      <c r="BN278" s="10"/>
      <c r="BO278" s="10"/>
    </row>
    <row r="279" spans="1:67" x14ac:dyDescent="0.35">
      <c r="A279" s="10"/>
      <c r="B279" s="10"/>
      <c r="C279" s="10"/>
      <c r="D279" s="10"/>
      <c r="E279" s="10"/>
      <c r="F279" s="10"/>
      <c r="G279" s="10"/>
      <c r="H279" s="10"/>
      <c r="I279" s="10"/>
      <c r="J279" s="10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  <c r="AA279" s="10"/>
      <c r="AB279" s="10"/>
      <c r="AC279" s="10"/>
      <c r="AD279" s="10"/>
      <c r="AE279" s="10"/>
      <c r="AF279" s="10"/>
      <c r="AG279" s="10"/>
      <c r="AH279" s="10"/>
      <c r="AI279" s="10"/>
      <c r="AJ279" s="10"/>
      <c r="AK279" s="10"/>
      <c r="AL279" s="10"/>
      <c r="AM279" s="10"/>
      <c r="AN279" s="10"/>
      <c r="AO279" s="10"/>
      <c r="AP279" s="10"/>
      <c r="AQ279" s="10"/>
      <c r="AR279" s="10"/>
      <c r="AS279" s="10"/>
      <c r="AT279" s="10"/>
      <c r="AU279" s="10"/>
      <c r="AV279" s="10"/>
      <c r="AW279" s="10"/>
      <c r="AX279" s="10"/>
      <c r="AY279" s="10"/>
      <c r="AZ279" s="10"/>
      <c r="BA279" s="10"/>
      <c r="BB279" s="10"/>
      <c r="BC279" s="10"/>
      <c r="BD279" s="10"/>
      <c r="BE279" s="10"/>
      <c r="BF279" s="10"/>
      <c r="BG279" s="10"/>
      <c r="BH279" s="10"/>
      <c r="BI279" s="10"/>
      <c r="BJ279" s="10"/>
      <c r="BK279" s="10"/>
      <c r="BL279" s="10"/>
      <c r="BM279" s="10"/>
      <c r="BN279" s="10"/>
      <c r="BO279" s="10"/>
    </row>
    <row r="280" spans="1:67" x14ac:dyDescent="0.35">
      <c r="A280" s="10"/>
      <c r="B280" s="10"/>
      <c r="C280" s="10"/>
      <c r="D280" s="10"/>
      <c r="E280" s="10"/>
      <c r="F280" s="10"/>
      <c r="G280" s="10"/>
      <c r="H280" s="10"/>
      <c r="I280" s="10"/>
      <c r="J280" s="10"/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  <c r="AA280" s="10"/>
      <c r="AB280" s="10"/>
      <c r="AC280" s="10"/>
      <c r="AD280" s="10"/>
      <c r="AE280" s="10"/>
      <c r="AF280" s="10"/>
      <c r="AG280" s="10"/>
      <c r="AH280" s="10"/>
      <c r="AI280" s="10"/>
      <c r="AJ280" s="10"/>
      <c r="AK280" s="10"/>
      <c r="AL280" s="10"/>
      <c r="AM280" s="10"/>
      <c r="AN280" s="10"/>
      <c r="AO280" s="10"/>
      <c r="AP280" s="10"/>
      <c r="AQ280" s="10"/>
      <c r="AR280" s="10"/>
      <c r="AS280" s="10"/>
      <c r="AT280" s="10"/>
      <c r="AU280" s="10"/>
      <c r="AV280" s="10"/>
      <c r="AW280" s="10"/>
      <c r="AX280" s="10"/>
      <c r="AY280" s="10"/>
      <c r="AZ280" s="10"/>
      <c r="BA280" s="10"/>
      <c r="BB280" s="10"/>
      <c r="BC280" s="10"/>
      <c r="BD280" s="10"/>
      <c r="BE280" s="10"/>
      <c r="BF280" s="10"/>
      <c r="BG280" s="10"/>
      <c r="BH280" s="10"/>
      <c r="BI280" s="10"/>
      <c r="BJ280" s="10"/>
      <c r="BK280" s="10"/>
      <c r="BL280" s="10"/>
      <c r="BM280" s="10"/>
      <c r="BN280" s="10"/>
      <c r="BO280" s="10"/>
    </row>
    <row r="281" spans="1:67" x14ac:dyDescent="0.35">
      <c r="A281" s="10"/>
      <c r="B281" s="10"/>
      <c r="C281" s="10"/>
      <c r="D281" s="10"/>
      <c r="E281" s="10"/>
      <c r="F281" s="10"/>
      <c r="G281" s="10"/>
      <c r="H281" s="10"/>
      <c r="I281" s="10"/>
      <c r="J281" s="10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  <c r="AA281" s="10"/>
      <c r="AB281" s="10"/>
      <c r="AC281" s="10"/>
      <c r="AD281" s="10"/>
      <c r="AE281" s="10"/>
      <c r="AF281" s="10"/>
      <c r="AG281" s="10"/>
      <c r="AH281" s="10"/>
      <c r="AI281" s="10"/>
      <c r="AJ281" s="10"/>
      <c r="AK281" s="10"/>
      <c r="AL281" s="10"/>
      <c r="AM281" s="10"/>
      <c r="AN281" s="10"/>
      <c r="AO281" s="10"/>
      <c r="AP281" s="10"/>
      <c r="AQ281" s="10"/>
      <c r="AR281" s="10"/>
      <c r="AS281" s="10"/>
      <c r="AT281" s="10"/>
      <c r="AU281" s="10"/>
      <c r="AV281" s="10"/>
      <c r="AW281" s="10"/>
      <c r="AX281" s="10"/>
      <c r="AY281" s="10"/>
      <c r="AZ281" s="10"/>
      <c r="BA281" s="10"/>
      <c r="BB281" s="10"/>
      <c r="BC281" s="10"/>
      <c r="BD281" s="10"/>
      <c r="BE281" s="10"/>
      <c r="BF281" s="10"/>
      <c r="BG281" s="10"/>
      <c r="BH281" s="10"/>
      <c r="BI281" s="10"/>
      <c r="BJ281" s="10"/>
      <c r="BK281" s="10"/>
      <c r="BL281" s="10"/>
      <c r="BM281" s="10"/>
      <c r="BN281" s="10"/>
      <c r="BO281" s="10"/>
    </row>
    <row r="282" spans="1:67" x14ac:dyDescent="0.35">
      <c r="A282" s="10"/>
      <c r="B282" s="10"/>
      <c r="C282" s="10"/>
      <c r="D282" s="10"/>
      <c r="E282" s="10"/>
      <c r="F282" s="10"/>
      <c r="G282" s="10"/>
      <c r="H282" s="10"/>
      <c r="I282" s="10"/>
      <c r="J282" s="10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  <c r="AA282" s="10"/>
      <c r="AB282" s="10"/>
      <c r="AC282" s="10"/>
      <c r="AD282" s="10"/>
      <c r="AE282" s="10"/>
      <c r="AF282" s="10"/>
      <c r="AG282" s="10"/>
      <c r="AH282" s="10"/>
      <c r="AI282" s="10"/>
      <c r="AJ282" s="10"/>
      <c r="AK282" s="10"/>
      <c r="AL282" s="10"/>
      <c r="AM282" s="10"/>
      <c r="AN282" s="10"/>
      <c r="AO282" s="10"/>
      <c r="AP282" s="10"/>
      <c r="AQ282" s="10"/>
      <c r="AR282" s="10"/>
      <c r="AS282" s="10"/>
      <c r="AT282" s="10"/>
      <c r="AU282" s="10"/>
      <c r="AV282" s="10"/>
      <c r="AW282" s="10"/>
      <c r="AX282" s="10"/>
      <c r="AY282" s="10"/>
      <c r="AZ282" s="10"/>
      <c r="BA282" s="10"/>
      <c r="BB282" s="10"/>
      <c r="BC282" s="10"/>
      <c r="BD282" s="10"/>
      <c r="BE282" s="10"/>
      <c r="BF282" s="10"/>
      <c r="BG282" s="10"/>
      <c r="BH282" s="10"/>
      <c r="BI282" s="10"/>
      <c r="BJ282" s="10"/>
      <c r="BK282" s="10"/>
      <c r="BL282" s="10"/>
      <c r="BM282" s="10"/>
      <c r="BN282" s="10"/>
      <c r="BO282" s="10"/>
    </row>
    <row r="283" spans="1:67" x14ac:dyDescent="0.35">
      <c r="A283" s="10"/>
      <c r="B283" s="10"/>
      <c r="C283" s="10"/>
      <c r="D283" s="10"/>
      <c r="E283" s="10"/>
      <c r="F283" s="10"/>
      <c r="G283" s="10"/>
      <c r="H283" s="10"/>
      <c r="I283" s="10"/>
      <c r="J283" s="10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  <c r="AA283" s="10"/>
      <c r="AB283" s="10"/>
      <c r="AC283" s="10"/>
      <c r="AD283" s="10"/>
      <c r="AE283" s="10"/>
      <c r="AF283" s="10"/>
      <c r="AG283" s="10"/>
      <c r="AH283" s="10"/>
      <c r="AI283" s="10"/>
      <c r="AJ283" s="10"/>
      <c r="AK283" s="10"/>
      <c r="AL283" s="10"/>
      <c r="AM283" s="10"/>
      <c r="AN283" s="10"/>
      <c r="AO283" s="10"/>
      <c r="AP283" s="10"/>
      <c r="AQ283" s="10"/>
      <c r="AR283" s="10"/>
      <c r="AS283" s="10"/>
      <c r="AT283" s="10"/>
      <c r="AU283" s="10"/>
      <c r="AV283" s="10"/>
      <c r="AW283" s="10"/>
      <c r="AX283" s="10"/>
      <c r="AY283" s="10"/>
      <c r="AZ283" s="10"/>
      <c r="BA283" s="10"/>
      <c r="BB283" s="10"/>
      <c r="BC283" s="10"/>
      <c r="BD283" s="10"/>
      <c r="BE283" s="10"/>
      <c r="BF283" s="10"/>
      <c r="BG283" s="10"/>
      <c r="BH283" s="10"/>
      <c r="BI283" s="10"/>
      <c r="BJ283" s="10"/>
      <c r="BK283" s="10"/>
      <c r="BL283" s="10"/>
      <c r="BM283" s="10"/>
      <c r="BN283" s="10"/>
      <c r="BO283" s="10"/>
    </row>
    <row r="284" spans="1:67" x14ac:dyDescent="0.35">
      <c r="A284" s="10"/>
      <c r="B284" s="10"/>
      <c r="C284" s="10"/>
      <c r="D284" s="10"/>
      <c r="E284" s="10"/>
      <c r="F284" s="10"/>
      <c r="G284" s="10"/>
      <c r="H284" s="10"/>
      <c r="I284" s="10"/>
      <c r="J284" s="10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  <c r="AA284" s="10"/>
      <c r="AB284" s="10"/>
      <c r="AC284" s="10"/>
      <c r="AD284" s="10"/>
      <c r="AE284" s="10"/>
      <c r="AF284" s="10"/>
      <c r="AG284" s="10"/>
      <c r="AH284" s="10"/>
      <c r="AI284" s="10"/>
      <c r="AJ284" s="10"/>
      <c r="AK284" s="10"/>
      <c r="AL284" s="10"/>
      <c r="AM284" s="10"/>
      <c r="AN284" s="10"/>
      <c r="AO284" s="10"/>
      <c r="AP284" s="10"/>
      <c r="AQ284" s="10"/>
      <c r="AR284" s="10"/>
      <c r="AS284" s="10"/>
      <c r="AT284" s="10"/>
      <c r="AU284" s="10"/>
      <c r="AV284" s="10"/>
      <c r="AW284" s="10"/>
      <c r="AX284" s="10"/>
      <c r="AY284" s="10"/>
      <c r="AZ284" s="10"/>
      <c r="BA284" s="10"/>
      <c r="BB284" s="10"/>
      <c r="BC284" s="10"/>
      <c r="BD284" s="10"/>
      <c r="BE284" s="10"/>
      <c r="BF284" s="10"/>
      <c r="BG284" s="10"/>
      <c r="BH284" s="10"/>
      <c r="BI284" s="10"/>
      <c r="BJ284" s="10"/>
      <c r="BK284" s="10"/>
      <c r="BL284" s="10"/>
      <c r="BM284" s="10"/>
      <c r="BN284" s="10"/>
      <c r="BO284" s="10"/>
    </row>
    <row r="285" spans="1:67" x14ac:dyDescent="0.35">
      <c r="A285" s="10"/>
      <c r="B285" s="10"/>
      <c r="C285" s="10"/>
      <c r="D285" s="10"/>
      <c r="E285" s="10"/>
      <c r="F285" s="10"/>
      <c r="G285" s="10"/>
      <c r="H285" s="10"/>
      <c r="I285" s="10"/>
      <c r="J285" s="10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  <c r="AA285" s="10"/>
      <c r="AB285" s="10"/>
      <c r="AC285" s="10"/>
      <c r="AD285" s="10"/>
      <c r="AE285" s="10"/>
      <c r="AF285" s="10"/>
      <c r="AG285" s="10"/>
      <c r="AH285" s="10"/>
      <c r="AI285" s="10"/>
      <c r="AJ285" s="10"/>
      <c r="AK285" s="10"/>
      <c r="AL285" s="10"/>
      <c r="AM285" s="10"/>
      <c r="AN285" s="10"/>
      <c r="AO285" s="10"/>
      <c r="AP285" s="10"/>
      <c r="AQ285" s="10"/>
      <c r="AR285" s="10"/>
      <c r="AS285" s="10"/>
      <c r="AT285" s="10"/>
      <c r="AU285" s="10"/>
      <c r="AV285" s="10"/>
      <c r="AW285" s="10"/>
      <c r="AX285" s="10"/>
      <c r="AY285" s="10"/>
      <c r="AZ285" s="10"/>
      <c r="BA285" s="10"/>
      <c r="BB285" s="10"/>
      <c r="BC285" s="10"/>
      <c r="BD285" s="10"/>
      <c r="BE285" s="10"/>
      <c r="BF285" s="10"/>
      <c r="BG285" s="10"/>
      <c r="BH285" s="10"/>
      <c r="BI285" s="10"/>
      <c r="BJ285" s="10"/>
      <c r="BK285" s="10"/>
      <c r="BL285" s="10"/>
      <c r="BM285" s="10"/>
      <c r="BN285" s="10"/>
      <c r="BO285" s="10"/>
    </row>
    <row r="286" spans="1:67" x14ac:dyDescent="0.35">
      <c r="A286" s="10"/>
      <c r="B286" s="10"/>
      <c r="C286" s="10"/>
      <c r="D286" s="10"/>
      <c r="E286" s="10"/>
      <c r="F286" s="10"/>
      <c r="G286" s="10"/>
      <c r="H286" s="10"/>
      <c r="I286" s="10"/>
      <c r="J286" s="10"/>
      <c r="K286" s="10"/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  <c r="AA286" s="10"/>
      <c r="AB286" s="10"/>
      <c r="AC286" s="10"/>
      <c r="AD286" s="10"/>
      <c r="AE286" s="10"/>
      <c r="AF286" s="10"/>
      <c r="AG286" s="10"/>
      <c r="AH286" s="10"/>
      <c r="AI286" s="10"/>
      <c r="AJ286" s="10"/>
      <c r="AK286" s="10"/>
      <c r="AL286" s="10"/>
      <c r="AM286" s="10"/>
      <c r="AN286" s="10"/>
      <c r="AO286" s="10"/>
      <c r="AP286" s="10"/>
      <c r="AQ286" s="10"/>
      <c r="AR286" s="10"/>
      <c r="AS286" s="10"/>
      <c r="AT286" s="10"/>
      <c r="AU286" s="10"/>
      <c r="AV286" s="10"/>
      <c r="AW286" s="10"/>
      <c r="AX286" s="10"/>
      <c r="AY286" s="10"/>
      <c r="AZ286" s="10"/>
      <c r="BA286" s="10"/>
      <c r="BB286" s="10"/>
      <c r="BC286" s="10"/>
      <c r="BD286" s="10"/>
      <c r="BE286" s="10"/>
      <c r="BF286" s="10"/>
      <c r="BG286" s="10"/>
      <c r="BH286" s="10"/>
      <c r="BI286" s="10"/>
      <c r="BJ286" s="10"/>
      <c r="BK286" s="10"/>
      <c r="BL286" s="10"/>
      <c r="BM286" s="10"/>
      <c r="BN286" s="10"/>
      <c r="BO286" s="10"/>
    </row>
    <row r="287" spans="1:67" x14ac:dyDescent="0.35">
      <c r="A287" s="10"/>
      <c r="B287" s="10"/>
      <c r="C287" s="10"/>
      <c r="D287" s="10"/>
      <c r="E287" s="10"/>
      <c r="F287" s="10"/>
      <c r="G287" s="10"/>
      <c r="H287" s="10"/>
      <c r="I287" s="10"/>
      <c r="J287" s="10"/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  <c r="AA287" s="10"/>
      <c r="AB287" s="10"/>
      <c r="AC287" s="10"/>
      <c r="AD287" s="10"/>
      <c r="AE287" s="10"/>
      <c r="AF287" s="10"/>
      <c r="AG287" s="10"/>
      <c r="AH287" s="10"/>
      <c r="AI287" s="10"/>
      <c r="AJ287" s="10"/>
      <c r="AK287" s="10"/>
      <c r="AL287" s="10"/>
      <c r="AM287" s="10"/>
      <c r="AN287" s="10"/>
      <c r="AO287" s="10"/>
      <c r="AP287" s="10"/>
      <c r="AQ287" s="10"/>
      <c r="AR287" s="10"/>
      <c r="AS287" s="10"/>
      <c r="AT287" s="10"/>
      <c r="AU287" s="10"/>
      <c r="AV287" s="10"/>
      <c r="AW287" s="10"/>
      <c r="AX287" s="10"/>
      <c r="AY287" s="10"/>
      <c r="AZ287" s="10"/>
      <c r="BA287" s="10"/>
      <c r="BB287" s="10"/>
      <c r="BC287" s="10"/>
      <c r="BD287" s="10"/>
      <c r="BE287" s="10"/>
      <c r="BF287" s="10"/>
      <c r="BG287" s="10"/>
      <c r="BH287" s="10"/>
      <c r="BI287" s="10"/>
      <c r="BJ287" s="10"/>
      <c r="BK287" s="10"/>
      <c r="BL287" s="10"/>
      <c r="BM287" s="10"/>
      <c r="BN287" s="10"/>
      <c r="BO287" s="10"/>
    </row>
    <row r="288" spans="1:67" x14ac:dyDescent="0.35">
      <c r="A288" s="10"/>
      <c r="B288" s="10"/>
      <c r="C288" s="10"/>
      <c r="D288" s="10"/>
      <c r="E288" s="10"/>
      <c r="F288" s="10"/>
      <c r="G288" s="10"/>
      <c r="H288" s="10"/>
      <c r="I288" s="10"/>
      <c r="J288" s="10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  <c r="AA288" s="10"/>
      <c r="AB288" s="10"/>
      <c r="AC288" s="10"/>
      <c r="AD288" s="10"/>
      <c r="AE288" s="10"/>
      <c r="AF288" s="10"/>
      <c r="AG288" s="10"/>
      <c r="AH288" s="10"/>
      <c r="AI288" s="10"/>
      <c r="AJ288" s="10"/>
      <c r="AK288" s="10"/>
      <c r="AL288" s="10"/>
      <c r="AM288" s="10"/>
      <c r="AN288" s="10"/>
      <c r="AO288" s="10"/>
      <c r="AP288" s="10"/>
      <c r="AQ288" s="10"/>
      <c r="AR288" s="10"/>
      <c r="AS288" s="10"/>
      <c r="AT288" s="10"/>
      <c r="AU288" s="10"/>
      <c r="AV288" s="10"/>
      <c r="AW288" s="10"/>
      <c r="AX288" s="10"/>
      <c r="AY288" s="10"/>
      <c r="AZ288" s="10"/>
      <c r="BA288" s="10"/>
      <c r="BB288" s="10"/>
      <c r="BC288" s="10"/>
      <c r="BD288" s="10"/>
      <c r="BE288" s="10"/>
      <c r="BF288" s="10"/>
      <c r="BG288" s="10"/>
      <c r="BH288" s="10"/>
      <c r="BI288" s="10"/>
      <c r="BJ288" s="10"/>
      <c r="BK288" s="10"/>
      <c r="BL288" s="10"/>
      <c r="BM288" s="10"/>
      <c r="BN288" s="10"/>
      <c r="BO288" s="10"/>
    </row>
    <row r="289" spans="1:67" x14ac:dyDescent="0.35">
      <c r="A289" s="10"/>
      <c r="B289" s="10"/>
      <c r="C289" s="10"/>
      <c r="D289" s="10"/>
      <c r="E289" s="10"/>
      <c r="F289" s="10"/>
      <c r="G289" s="10"/>
      <c r="H289" s="10"/>
      <c r="I289" s="10"/>
      <c r="J289" s="10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  <c r="AA289" s="10"/>
      <c r="AB289" s="10"/>
      <c r="AC289" s="10"/>
      <c r="AD289" s="10"/>
      <c r="AE289" s="10"/>
      <c r="AF289" s="10"/>
      <c r="AG289" s="10"/>
      <c r="AH289" s="10"/>
      <c r="AI289" s="10"/>
      <c r="AJ289" s="10"/>
      <c r="AK289" s="10"/>
      <c r="AL289" s="10"/>
      <c r="AM289" s="10"/>
      <c r="AN289" s="10"/>
      <c r="AO289" s="10"/>
      <c r="AP289" s="10"/>
      <c r="AQ289" s="10"/>
      <c r="AR289" s="10"/>
      <c r="AS289" s="10"/>
      <c r="AT289" s="10"/>
      <c r="AU289" s="10"/>
      <c r="AV289" s="10"/>
      <c r="AW289" s="10"/>
      <c r="AX289" s="10"/>
      <c r="AY289" s="10"/>
      <c r="AZ289" s="10"/>
      <c r="BA289" s="10"/>
      <c r="BB289" s="10"/>
      <c r="BC289" s="10"/>
      <c r="BD289" s="10"/>
      <c r="BE289" s="10"/>
      <c r="BF289" s="10"/>
      <c r="BG289" s="10"/>
      <c r="BH289" s="10"/>
      <c r="BI289" s="10"/>
      <c r="BJ289" s="10"/>
      <c r="BK289" s="10"/>
      <c r="BL289" s="10"/>
      <c r="BM289" s="10"/>
      <c r="BN289" s="10"/>
      <c r="BO289" s="10"/>
    </row>
    <row r="290" spans="1:67" x14ac:dyDescent="0.35">
      <c r="A290" s="10"/>
      <c r="B290" s="10"/>
      <c r="C290" s="10"/>
      <c r="D290" s="10"/>
      <c r="E290" s="10"/>
      <c r="F290" s="10"/>
      <c r="G290" s="10"/>
      <c r="H290" s="10"/>
      <c r="I290" s="10"/>
      <c r="J290" s="10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  <c r="AA290" s="10"/>
      <c r="AB290" s="10"/>
      <c r="AC290" s="10"/>
      <c r="AD290" s="10"/>
      <c r="AE290" s="10"/>
      <c r="AF290" s="10"/>
      <c r="AG290" s="10"/>
      <c r="AH290" s="10"/>
      <c r="AI290" s="10"/>
      <c r="AJ290" s="10"/>
      <c r="AK290" s="10"/>
      <c r="AL290" s="10"/>
      <c r="AM290" s="10"/>
      <c r="AN290" s="10"/>
      <c r="AO290" s="10"/>
      <c r="AP290" s="10"/>
      <c r="AQ290" s="10"/>
      <c r="AR290" s="10"/>
      <c r="AS290" s="10"/>
      <c r="AT290" s="10"/>
      <c r="AU290" s="10"/>
      <c r="AV290" s="10"/>
      <c r="AW290" s="10"/>
      <c r="AX290" s="10"/>
      <c r="AY290" s="10"/>
      <c r="AZ290" s="10"/>
      <c r="BA290" s="10"/>
      <c r="BB290" s="10"/>
      <c r="BC290" s="10"/>
      <c r="BD290" s="10"/>
      <c r="BE290" s="10"/>
      <c r="BF290" s="10"/>
      <c r="BG290" s="10"/>
      <c r="BH290" s="10"/>
      <c r="BI290" s="10"/>
      <c r="BJ290" s="10"/>
      <c r="BK290" s="10"/>
      <c r="BL290" s="10"/>
      <c r="BM290" s="10"/>
      <c r="BN290" s="10"/>
      <c r="BO290" s="10"/>
    </row>
    <row r="291" spans="1:67" x14ac:dyDescent="0.35">
      <c r="A291" s="10"/>
      <c r="B291" s="10"/>
      <c r="C291" s="10"/>
      <c r="D291" s="10"/>
      <c r="E291" s="10"/>
      <c r="F291" s="10"/>
      <c r="G291" s="10"/>
      <c r="H291" s="10"/>
      <c r="I291" s="10"/>
      <c r="J291" s="10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  <c r="AA291" s="10"/>
      <c r="AB291" s="10"/>
      <c r="AC291" s="10"/>
      <c r="AD291" s="10"/>
      <c r="AE291" s="10"/>
      <c r="AF291" s="10"/>
      <c r="AG291" s="10"/>
      <c r="AH291" s="10"/>
      <c r="AI291" s="10"/>
      <c r="AJ291" s="10"/>
      <c r="AK291" s="10"/>
      <c r="AL291" s="10"/>
      <c r="AM291" s="10"/>
      <c r="AN291" s="10"/>
      <c r="AO291" s="10"/>
      <c r="AP291" s="10"/>
      <c r="AQ291" s="10"/>
      <c r="AR291" s="10"/>
      <c r="AS291" s="10"/>
      <c r="AT291" s="10"/>
      <c r="AU291" s="10"/>
      <c r="AV291" s="10"/>
      <c r="AW291" s="10"/>
      <c r="AX291" s="10"/>
      <c r="AY291" s="10"/>
      <c r="AZ291" s="10"/>
      <c r="BA291" s="10"/>
      <c r="BB291" s="10"/>
      <c r="BC291" s="10"/>
      <c r="BD291" s="10"/>
      <c r="BE291" s="10"/>
      <c r="BF291" s="10"/>
      <c r="BG291" s="10"/>
      <c r="BH291" s="10"/>
      <c r="BI291" s="10"/>
      <c r="BJ291" s="10"/>
      <c r="BK291" s="10"/>
      <c r="BL291" s="10"/>
      <c r="BM291" s="10"/>
      <c r="BN291" s="10"/>
      <c r="BO291" s="10"/>
    </row>
    <row r="292" spans="1:67" x14ac:dyDescent="0.35">
      <c r="A292" s="10"/>
      <c r="B292" s="10"/>
      <c r="C292" s="10"/>
      <c r="D292" s="10"/>
      <c r="E292" s="10"/>
      <c r="F292" s="10"/>
      <c r="G292" s="10"/>
      <c r="H292" s="10"/>
      <c r="I292" s="10"/>
      <c r="J292" s="10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  <c r="AA292" s="10"/>
      <c r="AB292" s="10"/>
      <c r="AC292" s="10"/>
      <c r="AD292" s="10"/>
      <c r="AE292" s="10"/>
      <c r="AF292" s="10"/>
      <c r="AG292" s="10"/>
      <c r="AH292" s="10"/>
      <c r="AI292" s="10"/>
      <c r="AJ292" s="10"/>
      <c r="AK292" s="10"/>
      <c r="AL292" s="10"/>
      <c r="AM292" s="10"/>
      <c r="AN292" s="10"/>
      <c r="AO292" s="10"/>
      <c r="AP292" s="10"/>
      <c r="AQ292" s="10"/>
      <c r="AR292" s="10"/>
      <c r="AS292" s="10"/>
      <c r="AT292" s="10"/>
      <c r="AU292" s="10"/>
      <c r="AV292" s="10"/>
      <c r="AW292" s="10"/>
      <c r="AX292" s="10"/>
      <c r="AY292" s="10"/>
      <c r="AZ292" s="10"/>
      <c r="BA292" s="10"/>
      <c r="BB292" s="10"/>
      <c r="BC292" s="10"/>
      <c r="BD292" s="10"/>
      <c r="BE292" s="10"/>
      <c r="BF292" s="10"/>
      <c r="BG292" s="10"/>
      <c r="BH292" s="10"/>
      <c r="BI292" s="10"/>
      <c r="BJ292" s="10"/>
      <c r="BK292" s="10"/>
      <c r="BL292" s="10"/>
      <c r="BM292" s="10"/>
      <c r="BN292" s="10"/>
      <c r="BO292" s="10"/>
    </row>
    <row r="293" spans="1:67" x14ac:dyDescent="0.35">
      <c r="A293" s="10"/>
      <c r="B293" s="10"/>
      <c r="C293" s="10"/>
      <c r="D293" s="10"/>
      <c r="E293" s="10"/>
      <c r="F293" s="10"/>
      <c r="G293" s="10"/>
      <c r="H293" s="10"/>
      <c r="I293" s="10"/>
      <c r="J293" s="10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  <c r="AA293" s="10"/>
      <c r="AB293" s="10"/>
      <c r="AC293" s="10"/>
      <c r="AD293" s="10"/>
      <c r="AE293" s="10"/>
      <c r="AF293" s="10"/>
      <c r="AG293" s="10"/>
      <c r="AH293" s="10"/>
      <c r="AI293" s="10"/>
      <c r="AJ293" s="10"/>
      <c r="AK293" s="10"/>
      <c r="AL293" s="10"/>
      <c r="AM293" s="10"/>
      <c r="AN293" s="10"/>
      <c r="AO293" s="10"/>
      <c r="AP293" s="10"/>
      <c r="AQ293" s="10"/>
      <c r="AR293" s="10"/>
      <c r="AS293" s="10"/>
      <c r="AT293" s="10"/>
      <c r="AU293" s="10"/>
      <c r="AV293" s="10"/>
      <c r="AW293" s="10"/>
      <c r="AX293" s="10"/>
      <c r="AY293" s="10"/>
      <c r="AZ293" s="10"/>
      <c r="BA293" s="10"/>
      <c r="BB293" s="10"/>
      <c r="BC293" s="10"/>
      <c r="BD293" s="10"/>
      <c r="BE293" s="10"/>
      <c r="BF293" s="10"/>
      <c r="BG293" s="10"/>
      <c r="BH293" s="10"/>
      <c r="BI293" s="10"/>
      <c r="BJ293" s="10"/>
      <c r="BK293" s="10"/>
      <c r="BL293" s="10"/>
      <c r="BM293" s="10"/>
      <c r="BN293" s="10"/>
      <c r="BO293" s="10"/>
    </row>
    <row r="294" spans="1:67" x14ac:dyDescent="0.35">
      <c r="A294" s="10"/>
      <c r="B294" s="10"/>
      <c r="C294" s="10"/>
      <c r="D294" s="10"/>
      <c r="E294" s="10"/>
      <c r="F294" s="10"/>
      <c r="G294" s="10"/>
      <c r="H294" s="10"/>
      <c r="I294" s="10"/>
      <c r="J294" s="10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  <c r="AA294" s="10"/>
      <c r="AB294" s="10"/>
      <c r="AC294" s="10"/>
      <c r="AD294" s="10"/>
      <c r="AE294" s="10"/>
      <c r="AF294" s="10"/>
      <c r="AG294" s="10"/>
      <c r="AH294" s="10"/>
      <c r="AI294" s="10"/>
      <c r="AJ294" s="10"/>
      <c r="AK294" s="10"/>
      <c r="AL294" s="10"/>
      <c r="AM294" s="10"/>
      <c r="AN294" s="10"/>
      <c r="AO294" s="10"/>
      <c r="AP294" s="10"/>
      <c r="AQ294" s="10"/>
      <c r="AR294" s="10"/>
      <c r="AS294" s="10"/>
      <c r="AT294" s="10"/>
      <c r="AU294" s="10"/>
      <c r="AV294" s="10"/>
      <c r="AW294" s="10"/>
      <c r="AX294" s="10"/>
      <c r="AY294" s="10"/>
      <c r="AZ294" s="10"/>
      <c r="BA294" s="10"/>
      <c r="BB294" s="10"/>
      <c r="BC294" s="10"/>
      <c r="BD294" s="10"/>
      <c r="BE294" s="10"/>
      <c r="BF294" s="10"/>
      <c r="BG294" s="10"/>
      <c r="BH294" s="10"/>
      <c r="BI294" s="10"/>
      <c r="BJ294" s="10"/>
      <c r="BK294" s="10"/>
      <c r="BL294" s="10"/>
      <c r="BM294" s="10"/>
      <c r="BN294" s="10"/>
      <c r="BO294" s="10"/>
    </row>
    <row r="295" spans="1:67" x14ac:dyDescent="0.35">
      <c r="A295" s="10"/>
      <c r="B295" s="10"/>
      <c r="C295" s="10"/>
      <c r="D295" s="10"/>
      <c r="E295" s="10"/>
      <c r="F295" s="10"/>
      <c r="G295" s="10"/>
      <c r="H295" s="10"/>
      <c r="I295" s="10"/>
      <c r="J295" s="10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  <c r="AA295" s="10"/>
      <c r="AB295" s="10"/>
      <c r="AC295" s="10"/>
      <c r="AD295" s="10"/>
      <c r="AE295" s="10"/>
      <c r="AF295" s="10"/>
      <c r="AG295" s="10"/>
      <c r="AH295" s="10"/>
      <c r="AI295" s="10"/>
      <c r="AJ295" s="10"/>
      <c r="AK295" s="10"/>
      <c r="AL295" s="10"/>
      <c r="AM295" s="10"/>
      <c r="AN295" s="10"/>
      <c r="AO295" s="10"/>
      <c r="AP295" s="10"/>
      <c r="AQ295" s="10"/>
      <c r="AR295" s="10"/>
      <c r="AS295" s="10"/>
      <c r="AT295" s="10"/>
      <c r="AU295" s="10"/>
      <c r="AV295" s="10"/>
      <c r="AW295" s="10"/>
      <c r="AX295" s="10"/>
      <c r="AY295" s="10"/>
      <c r="AZ295" s="10"/>
      <c r="BA295" s="10"/>
      <c r="BB295" s="10"/>
      <c r="BC295" s="10"/>
      <c r="BD295" s="10"/>
      <c r="BE295" s="10"/>
      <c r="BF295" s="10"/>
      <c r="BG295" s="10"/>
      <c r="BH295" s="10"/>
      <c r="BI295" s="10"/>
      <c r="BJ295" s="10"/>
      <c r="BK295" s="10"/>
      <c r="BL295" s="10"/>
      <c r="BM295" s="10"/>
      <c r="BN295" s="10"/>
      <c r="BO295" s="10"/>
    </row>
    <row r="296" spans="1:67" x14ac:dyDescent="0.35">
      <c r="A296" s="10"/>
      <c r="B296" s="10"/>
      <c r="C296" s="10"/>
      <c r="D296" s="10"/>
      <c r="E296" s="10"/>
      <c r="F296" s="10"/>
      <c r="G296" s="10"/>
      <c r="H296" s="10"/>
      <c r="I296" s="10"/>
      <c r="J296" s="10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  <c r="AA296" s="10"/>
      <c r="AB296" s="10"/>
      <c r="AC296" s="10"/>
      <c r="AD296" s="10"/>
      <c r="AE296" s="10"/>
      <c r="AF296" s="10"/>
      <c r="AG296" s="10"/>
      <c r="AH296" s="10"/>
      <c r="AI296" s="10"/>
      <c r="AJ296" s="10"/>
      <c r="AK296" s="10"/>
      <c r="AL296" s="10"/>
      <c r="AM296" s="10"/>
      <c r="AN296" s="10"/>
      <c r="AO296" s="10"/>
      <c r="AP296" s="10"/>
      <c r="AQ296" s="10"/>
      <c r="AR296" s="10"/>
      <c r="AS296" s="10"/>
      <c r="AT296" s="10"/>
      <c r="AU296" s="10"/>
      <c r="AV296" s="10"/>
      <c r="AW296" s="10"/>
      <c r="AX296" s="10"/>
      <c r="AY296" s="10"/>
      <c r="AZ296" s="10"/>
      <c r="BA296" s="10"/>
      <c r="BB296" s="10"/>
      <c r="BC296" s="10"/>
      <c r="BD296" s="10"/>
      <c r="BE296" s="10"/>
      <c r="BF296" s="10"/>
      <c r="BG296" s="10"/>
      <c r="BH296" s="10"/>
      <c r="BI296" s="10"/>
      <c r="BJ296" s="10"/>
      <c r="BK296" s="10"/>
      <c r="BL296" s="10"/>
      <c r="BM296" s="10"/>
      <c r="BN296" s="10"/>
      <c r="BO296" s="10"/>
    </row>
    <row r="297" spans="1:67" x14ac:dyDescent="0.35">
      <c r="A297" s="10"/>
      <c r="B297" s="10"/>
      <c r="C297" s="10"/>
      <c r="D297" s="10"/>
      <c r="E297" s="10"/>
      <c r="F297" s="10"/>
      <c r="G297" s="10"/>
      <c r="H297" s="10"/>
      <c r="I297" s="10"/>
      <c r="J297" s="10"/>
      <c r="K297" s="10"/>
      <c r="L297" s="10"/>
      <c r="M297" s="10"/>
      <c r="N297" s="10"/>
      <c r="O297" s="10"/>
      <c r="P297" s="10"/>
      <c r="Q297" s="10"/>
      <c r="R297" s="10"/>
      <c r="S297" s="10"/>
      <c r="T297" s="10"/>
      <c r="U297" s="10"/>
      <c r="V297" s="10"/>
      <c r="W297" s="10"/>
      <c r="X297" s="10"/>
      <c r="Y297" s="10"/>
      <c r="Z297" s="10"/>
      <c r="AA297" s="10"/>
      <c r="AB297" s="10"/>
      <c r="AC297" s="10"/>
      <c r="AD297" s="10"/>
      <c r="AE297" s="10"/>
      <c r="AF297" s="10"/>
      <c r="AG297" s="10"/>
      <c r="AH297" s="10"/>
      <c r="AI297" s="10"/>
      <c r="AJ297" s="10"/>
      <c r="AK297" s="10"/>
      <c r="AL297" s="10"/>
      <c r="AM297" s="10"/>
      <c r="AN297" s="10"/>
      <c r="AO297" s="10"/>
      <c r="AP297" s="10"/>
      <c r="AQ297" s="10"/>
      <c r="AR297" s="10"/>
      <c r="AS297" s="10"/>
      <c r="AT297" s="10"/>
      <c r="AU297" s="10"/>
      <c r="AV297" s="10"/>
      <c r="AW297" s="10"/>
      <c r="AX297" s="10"/>
      <c r="AY297" s="10"/>
      <c r="AZ297" s="10"/>
      <c r="BA297" s="10"/>
      <c r="BB297" s="10"/>
      <c r="BC297" s="10"/>
      <c r="BD297" s="10"/>
      <c r="BE297" s="10"/>
      <c r="BF297" s="10"/>
      <c r="BG297" s="10"/>
      <c r="BH297" s="10"/>
      <c r="BI297" s="10"/>
      <c r="BJ297" s="10"/>
      <c r="BK297" s="10"/>
      <c r="BL297" s="10"/>
      <c r="BM297" s="10"/>
      <c r="BN297" s="10"/>
      <c r="BO297" s="10"/>
    </row>
    <row r="298" spans="1:67" x14ac:dyDescent="0.35">
      <c r="A298" s="10"/>
      <c r="B298" s="10"/>
      <c r="C298" s="10"/>
      <c r="D298" s="10"/>
      <c r="E298" s="10"/>
      <c r="F298" s="10"/>
      <c r="G298" s="10"/>
      <c r="H298" s="10"/>
      <c r="I298" s="10"/>
      <c r="J298" s="10"/>
      <c r="K298" s="10"/>
      <c r="L298" s="10"/>
      <c r="M298" s="10"/>
      <c r="N298" s="10"/>
      <c r="O298" s="10"/>
      <c r="P298" s="10"/>
      <c r="Q298" s="10"/>
      <c r="R298" s="10"/>
      <c r="S298" s="10"/>
      <c r="T298" s="10"/>
      <c r="U298" s="10"/>
      <c r="V298" s="10"/>
      <c r="W298" s="10"/>
      <c r="X298" s="10"/>
      <c r="Y298" s="10"/>
      <c r="Z298" s="10"/>
      <c r="AA298" s="10"/>
      <c r="AB298" s="10"/>
      <c r="AC298" s="10"/>
      <c r="AD298" s="10"/>
      <c r="AE298" s="10"/>
      <c r="AF298" s="10"/>
      <c r="AG298" s="10"/>
      <c r="AH298" s="10"/>
      <c r="AI298" s="10"/>
      <c r="AJ298" s="10"/>
      <c r="AK298" s="10"/>
      <c r="AL298" s="10"/>
      <c r="AM298" s="10"/>
      <c r="AN298" s="10"/>
      <c r="AO298" s="10"/>
      <c r="AP298" s="10"/>
      <c r="AQ298" s="10"/>
      <c r="AR298" s="10"/>
      <c r="AS298" s="10"/>
      <c r="AT298" s="10"/>
      <c r="AU298" s="10"/>
      <c r="AV298" s="10"/>
      <c r="AW298" s="10"/>
      <c r="AX298" s="10"/>
      <c r="AY298" s="10"/>
      <c r="AZ298" s="10"/>
      <c r="BA298" s="10"/>
      <c r="BB298" s="10"/>
      <c r="BC298" s="10"/>
      <c r="BD298" s="10"/>
      <c r="BE298" s="10"/>
      <c r="BF298" s="10"/>
      <c r="BG298" s="10"/>
      <c r="BH298" s="10"/>
      <c r="BI298" s="10"/>
      <c r="BJ298" s="10"/>
      <c r="BK298" s="10"/>
      <c r="BL298" s="10"/>
      <c r="BM298" s="10"/>
      <c r="BN298" s="10"/>
      <c r="BO298" s="10"/>
    </row>
    <row r="299" spans="1:67" x14ac:dyDescent="0.35">
      <c r="A299" s="10"/>
      <c r="B299" s="10"/>
      <c r="C299" s="10"/>
      <c r="D299" s="10"/>
      <c r="E299" s="10"/>
      <c r="F299" s="10"/>
      <c r="G299" s="10"/>
      <c r="H299" s="10"/>
      <c r="I299" s="10"/>
      <c r="J299" s="10"/>
      <c r="K299" s="10"/>
      <c r="L299" s="10"/>
      <c r="M299" s="10"/>
      <c r="N299" s="10"/>
      <c r="O299" s="10"/>
      <c r="P299" s="10"/>
      <c r="Q299" s="10"/>
      <c r="R299" s="10"/>
      <c r="S299" s="10"/>
      <c r="T299" s="10"/>
      <c r="U299" s="10"/>
      <c r="V299" s="10"/>
      <c r="W299" s="10"/>
      <c r="X299" s="10"/>
      <c r="Y299" s="10"/>
      <c r="Z299" s="10"/>
      <c r="AA299" s="10"/>
      <c r="AB299" s="10"/>
      <c r="AC299" s="10"/>
      <c r="AD299" s="10"/>
      <c r="AE299" s="10"/>
      <c r="AF299" s="10"/>
      <c r="AG299" s="10"/>
      <c r="AH299" s="10"/>
      <c r="AI299" s="10"/>
      <c r="AJ299" s="10"/>
      <c r="AK299" s="10"/>
      <c r="AL299" s="10"/>
      <c r="AM299" s="10"/>
      <c r="AN299" s="10"/>
      <c r="AO299" s="10"/>
      <c r="AP299" s="10"/>
      <c r="AQ299" s="10"/>
      <c r="AR299" s="10"/>
      <c r="AS299" s="10"/>
      <c r="AT299" s="10"/>
      <c r="AU299" s="10"/>
      <c r="AV299" s="10"/>
      <c r="AW299" s="10"/>
      <c r="AX299" s="10"/>
      <c r="AY299" s="10"/>
      <c r="AZ299" s="10"/>
      <c r="BA299" s="10"/>
      <c r="BB299" s="10"/>
      <c r="BC299" s="10"/>
      <c r="BD299" s="10"/>
      <c r="BE299" s="10"/>
      <c r="BF299" s="10"/>
      <c r="BG299" s="10"/>
      <c r="BH299" s="10"/>
      <c r="BI299" s="10"/>
      <c r="BJ299" s="10"/>
      <c r="BK299" s="10"/>
      <c r="BL299" s="10"/>
      <c r="BM299" s="10"/>
      <c r="BN299" s="10"/>
      <c r="BO299" s="10"/>
    </row>
    <row r="300" spans="1:67" x14ac:dyDescent="0.35">
      <c r="A300" s="10"/>
      <c r="B300" s="10"/>
      <c r="C300" s="10"/>
      <c r="D300" s="10"/>
      <c r="E300" s="10"/>
      <c r="F300" s="10"/>
      <c r="G300" s="10"/>
      <c r="H300" s="10"/>
      <c r="I300" s="10"/>
      <c r="J300" s="10"/>
      <c r="K300" s="10"/>
      <c r="L300" s="10"/>
      <c r="M300" s="10"/>
      <c r="N300" s="10"/>
      <c r="O300" s="10"/>
      <c r="P300" s="10"/>
      <c r="Q300" s="10"/>
      <c r="R300" s="10"/>
      <c r="S300" s="10"/>
      <c r="T300" s="10"/>
      <c r="U300" s="10"/>
      <c r="V300" s="10"/>
      <c r="W300" s="10"/>
      <c r="X300" s="10"/>
      <c r="Y300" s="10"/>
      <c r="Z300" s="10"/>
      <c r="AA300" s="10"/>
      <c r="AB300" s="10"/>
      <c r="AC300" s="10"/>
      <c r="AD300" s="10"/>
      <c r="AE300" s="10"/>
      <c r="AF300" s="10"/>
      <c r="AG300" s="10"/>
      <c r="AH300" s="10"/>
      <c r="AI300" s="10"/>
      <c r="AJ300" s="10"/>
      <c r="AK300" s="10"/>
      <c r="AL300" s="10"/>
      <c r="AM300" s="10"/>
      <c r="AN300" s="10"/>
      <c r="AO300" s="10"/>
      <c r="AP300" s="10"/>
      <c r="AQ300" s="10"/>
      <c r="AR300" s="10"/>
      <c r="AS300" s="10"/>
      <c r="AT300" s="10"/>
      <c r="AU300" s="10"/>
      <c r="AV300" s="10"/>
      <c r="AW300" s="10"/>
      <c r="AX300" s="10"/>
      <c r="AY300" s="10"/>
      <c r="AZ300" s="10"/>
      <c r="BA300" s="10"/>
      <c r="BB300" s="10"/>
      <c r="BC300" s="10"/>
      <c r="BD300" s="10"/>
      <c r="BE300" s="10"/>
      <c r="BF300" s="10"/>
      <c r="BG300" s="10"/>
      <c r="BH300" s="10"/>
      <c r="BI300" s="10"/>
      <c r="BJ300" s="10"/>
      <c r="BK300" s="10"/>
      <c r="BL300" s="10"/>
      <c r="BM300" s="10"/>
      <c r="BN300" s="10"/>
      <c r="BO300" s="10"/>
    </row>
    <row r="301" spans="1:67" x14ac:dyDescent="0.35">
      <c r="A301" s="10"/>
      <c r="B301" s="10"/>
      <c r="C301" s="10"/>
      <c r="D301" s="10"/>
      <c r="E301" s="10"/>
      <c r="F301" s="10"/>
      <c r="G301" s="10"/>
      <c r="H301" s="10"/>
      <c r="I301" s="10"/>
      <c r="J301" s="10"/>
      <c r="K301" s="10"/>
      <c r="L301" s="10"/>
      <c r="M301" s="10"/>
      <c r="N301" s="10"/>
      <c r="O301" s="10"/>
      <c r="P301" s="10"/>
      <c r="Q301" s="10"/>
      <c r="R301" s="10"/>
      <c r="S301" s="10"/>
      <c r="T301" s="10"/>
      <c r="U301" s="10"/>
      <c r="V301" s="10"/>
      <c r="W301" s="10"/>
      <c r="X301" s="10"/>
      <c r="Y301" s="10"/>
      <c r="Z301" s="10"/>
      <c r="AA301" s="10"/>
      <c r="AB301" s="10"/>
      <c r="AC301" s="10"/>
      <c r="AD301" s="10"/>
      <c r="AE301" s="10"/>
      <c r="AF301" s="10"/>
      <c r="AG301" s="10"/>
      <c r="AH301" s="10"/>
      <c r="AI301" s="10"/>
      <c r="AJ301" s="10"/>
      <c r="AK301" s="10"/>
      <c r="AL301" s="10"/>
      <c r="AM301" s="10"/>
      <c r="AN301" s="10"/>
      <c r="AO301" s="10"/>
      <c r="AP301" s="10"/>
      <c r="AQ301" s="10"/>
      <c r="AR301" s="10"/>
      <c r="AS301" s="10"/>
      <c r="AT301" s="10"/>
      <c r="AU301" s="10"/>
      <c r="AV301" s="10"/>
      <c r="AW301" s="10"/>
      <c r="AX301" s="10"/>
      <c r="AY301" s="10"/>
      <c r="AZ301" s="10"/>
      <c r="BA301" s="10"/>
      <c r="BB301" s="10"/>
      <c r="BC301" s="10"/>
      <c r="BD301" s="10"/>
      <c r="BE301" s="10"/>
      <c r="BF301" s="10"/>
      <c r="BG301" s="10"/>
      <c r="BH301" s="10"/>
      <c r="BI301" s="10"/>
      <c r="BJ301" s="10"/>
      <c r="BK301" s="10"/>
      <c r="BL301" s="10"/>
      <c r="BM301" s="10"/>
      <c r="BN301" s="10"/>
      <c r="BO301" s="10"/>
    </row>
    <row r="302" spans="1:67" x14ac:dyDescent="0.35">
      <c r="A302" s="10"/>
      <c r="B302" s="10"/>
      <c r="C302" s="10"/>
      <c r="D302" s="10"/>
      <c r="E302" s="10"/>
      <c r="F302" s="10"/>
      <c r="G302" s="10"/>
      <c r="H302" s="10"/>
      <c r="I302" s="10"/>
      <c r="J302" s="10"/>
      <c r="K302" s="10"/>
      <c r="L302" s="10"/>
      <c r="M302" s="10"/>
      <c r="N302" s="10"/>
      <c r="O302" s="10"/>
      <c r="P302" s="10"/>
      <c r="Q302" s="10"/>
      <c r="R302" s="10"/>
      <c r="S302" s="10"/>
      <c r="T302" s="10"/>
      <c r="U302" s="10"/>
      <c r="V302" s="10"/>
      <c r="W302" s="10"/>
      <c r="X302" s="10"/>
      <c r="Y302" s="10"/>
      <c r="Z302" s="10"/>
      <c r="AA302" s="10"/>
      <c r="AB302" s="10"/>
      <c r="AC302" s="10"/>
      <c r="AD302" s="10"/>
      <c r="AE302" s="10"/>
      <c r="AF302" s="10"/>
      <c r="AG302" s="10"/>
      <c r="AH302" s="10"/>
      <c r="AI302" s="10"/>
      <c r="AJ302" s="10"/>
      <c r="AK302" s="10"/>
      <c r="AL302" s="10"/>
      <c r="AM302" s="10"/>
      <c r="AN302" s="10"/>
      <c r="AO302" s="10"/>
      <c r="AP302" s="10"/>
      <c r="AQ302" s="10"/>
      <c r="AR302" s="10"/>
      <c r="AS302" s="10"/>
      <c r="AT302" s="10"/>
      <c r="AU302" s="10"/>
      <c r="AV302" s="10"/>
      <c r="AW302" s="10"/>
      <c r="AX302" s="10"/>
      <c r="AY302" s="10"/>
      <c r="AZ302" s="10"/>
      <c r="BA302" s="10"/>
      <c r="BB302" s="10"/>
      <c r="BC302" s="10"/>
      <c r="BD302" s="10"/>
      <c r="BE302" s="10"/>
      <c r="BF302" s="10"/>
      <c r="BG302" s="10"/>
      <c r="BH302" s="10"/>
      <c r="BI302" s="10"/>
      <c r="BJ302" s="10"/>
      <c r="BK302" s="10"/>
      <c r="BL302" s="10"/>
      <c r="BM302" s="10"/>
      <c r="BN302" s="10"/>
      <c r="BO302" s="10"/>
    </row>
    <row r="303" spans="1:67" x14ac:dyDescent="0.35">
      <c r="A303" s="10"/>
      <c r="B303" s="10"/>
      <c r="C303" s="10"/>
      <c r="D303" s="10"/>
      <c r="E303" s="10"/>
      <c r="F303" s="10"/>
      <c r="G303" s="10"/>
      <c r="H303" s="10"/>
      <c r="I303" s="10"/>
      <c r="J303" s="10"/>
      <c r="K303" s="10"/>
      <c r="L303" s="10"/>
      <c r="M303" s="10"/>
      <c r="N303" s="10"/>
      <c r="O303" s="10"/>
      <c r="P303" s="10"/>
      <c r="Q303" s="10"/>
      <c r="R303" s="10"/>
      <c r="S303" s="10"/>
      <c r="T303" s="10"/>
      <c r="U303" s="10"/>
      <c r="V303" s="10"/>
      <c r="W303" s="10"/>
      <c r="X303" s="10"/>
      <c r="Y303" s="10"/>
      <c r="Z303" s="10"/>
      <c r="AA303" s="10"/>
      <c r="AB303" s="10"/>
      <c r="AC303" s="10"/>
      <c r="AD303" s="10"/>
      <c r="AE303" s="10"/>
      <c r="AF303" s="10"/>
      <c r="AG303" s="10"/>
      <c r="AH303" s="10"/>
      <c r="AI303" s="10"/>
      <c r="AJ303" s="10"/>
      <c r="AK303" s="10"/>
      <c r="AL303" s="10"/>
      <c r="AM303" s="10"/>
      <c r="AN303" s="10"/>
      <c r="AO303" s="10"/>
      <c r="AP303" s="10"/>
      <c r="AQ303" s="10"/>
      <c r="AR303" s="10"/>
      <c r="AS303" s="10"/>
      <c r="AT303" s="10"/>
      <c r="AU303" s="10"/>
      <c r="AV303" s="10"/>
      <c r="AW303" s="10"/>
      <c r="AX303" s="10"/>
      <c r="AY303" s="10"/>
      <c r="AZ303" s="10"/>
      <c r="BA303" s="10"/>
      <c r="BB303" s="10"/>
      <c r="BC303" s="10"/>
      <c r="BD303" s="10"/>
      <c r="BE303" s="10"/>
      <c r="BF303" s="10"/>
      <c r="BG303" s="10"/>
      <c r="BH303" s="10"/>
      <c r="BI303" s="10"/>
      <c r="BJ303" s="10"/>
      <c r="BK303" s="10"/>
      <c r="BL303" s="10"/>
      <c r="BM303" s="10"/>
      <c r="BN303" s="10"/>
      <c r="BO303" s="10"/>
    </row>
    <row r="304" spans="1:67" x14ac:dyDescent="0.35">
      <c r="A304" s="10"/>
      <c r="B304" s="10"/>
      <c r="C304" s="10"/>
      <c r="D304" s="10"/>
      <c r="E304" s="10"/>
      <c r="F304" s="10"/>
      <c r="G304" s="10"/>
      <c r="H304" s="10"/>
      <c r="I304" s="10"/>
      <c r="J304" s="10"/>
      <c r="K304" s="10"/>
      <c r="L304" s="10"/>
      <c r="M304" s="10"/>
      <c r="N304" s="10"/>
      <c r="O304" s="10"/>
      <c r="P304" s="10"/>
      <c r="Q304" s="10"/>
      <c r="R304" s="10"/>
      <c r="S304" s="10"/>
      <c r="T304" s="10"/>
      <c r="U304" s="10"/>
      <c r="V304" s="10"/>
      <c r="W304" s="10"/>
      <c r="X304" s="10"/>
      <c r="Y304" s="10"/>
      <c r="Z304" s="10"/>
      <c r="AA304" s="10"/>
      <c r="AB304" s="10"/>
      <c r="AC304" s="10"/>
      <c r="AD304" s="10"/>
      <c r="AE304" s="10"/>
      <c r="AF304" s="10"/>
      <c r="AG304" s="10"/>
      <c r="AH304" s="10"/>
      <c r="AI304" s="10"/>
      <c r="AJ304" s="10"/>
      <c r="AK304" s="10"/>
      <c r="AL304" s="10"/>
      <c r="AM304" s="10"/>
      <c r="AN304" s="10"/>
      <c r="AO304" s="10"/>
      <c r="AP304" s="10"/>
      <c r="AQ304" s="10"/>
      <c r="AR304" s="10"/>
      <c r="AS304" s="10"/>
      <c r="AT304" s="10"/>
      <c r="AU304" s="10"/>
      <c r="AV304" s="10"/>
      <c r="AW304" s="10"/>
      <c r="AX304" s="10"/>
      <c r="AY304" s="10"/>
      <c r="AZ304" s="10"/>
      <c r="BA304" s="10"/>
      <c r="BB304" s="10"/>
      <c r="BC304" s="10"/>
      <c r="BD304" s="10"/>
      <c r="BE304" s="10"/>
      <c r="BF304" s="10"/>
      <c r="BG304" s="10"/>
      <c r="BH304" s="10"/>
      <c r="BI304" s="10"/>
      <c r="BJ304" s="10"/>
      <c r="BK304" s="10"/>
      <c r="BL304" s="10"/>
      <c r="BM304" s="10"/>
      <c r="BN304" s="10"/>
      <c r="BO304" s="10"/>
    </row>
    <row r="305" spans="1:67" x14ac:dyDescent="0.35">
      <c r="A305" s="10"/>
      <c r="B305" s="10"/>
      <c r="C305" s="10"/>
      <c r="D305" s="10"/>
      <c r="E305" s="10"/>
      <c r="F305" s="10"/>
      <c r="G305" s="10"/>
      <c r="H305" s="10"/>
      <c r="I305" s="10"/>
      <c r="J305" s="10"/>
      <c r="K305" s="10"/>
      <c r="L305" s="10"/>
      <c r="M305" s="10"/>
      <c r="N305" s="10"/>
      <c r="O305" s="10"/>
      <c r="P305" s="10"/>
      <c r="Q305" s="10"/>
      <c r="R305" s="10"/>
      <c r="S305" s="10"/>
      <c r="T305" s="10"/>
      <c r="U305" s="10"/>
      <c r="V305" s="10"/>
      <c r="W305" s="10"/>
      <c r="X305" s="10"/>
      <c r="Y305" s="10"/>
      <c r="Z305" s="10"/>
      <c r="AA305" s="10"/>
      <c r="AB305" s="10"/>
      <c r="AC305" s="10"/>
      <c r="AD305" s="10"/>
      <c r="AE305" s="10"/>
      <c r="AF305" s="10"/>
      <c r="AG305" s="10"/>
      <c r="AH305" s="10"/>
      <c r="AI305" s="10"/>
      <c r="AJ305" s="10"/>
      <c r="AK305" s="10"/>
      <c r="AL305" s="10"/>
      <c r="AM305" s="10"/>
      <c r="AN305" s="10"/>
      <c r="AO305" s="10"/>
      <c r="AP305" s="10"/>
      <c r="AQ305" s="10"/>
      <c r="AR305" s="10"/>
      <c r="AS305" s="10"/>
      <c r="AT305" s="10"/>
      <c r="AU305" s="10"/>
      <c r="AV305" s="10"/>
      <c r="AW305" s="10"/>
      <c r="AX305" s="10"/>
      <c r="AY305" s="10"/>
      <c r="AZ305" s="10"/>
      <c r="BA305" s="10"/>
      <c r="BB305" s="10"/>
      <c r="BC305" s="10"/>
      <c r="BD305" s="10"/>
      <c r="BE305" s="10"/>
      <c r="BF305" s="10"/>
      <c r="BG305" s="10"/>
      <c r="BH305" s="10"/>
      <c r="BI305" s="10"/>
      <c r="BJ305" s="10"/>
      <c r="BK305" s="10"/>
      <c r="BL305" s="10"/>
      <c r="BM305" s="10"/>
      <c r="BN305" s="10"/>
      <c r="BO305" s="10"/>
    </row>
    <row r="306" spans="1:67" x14ac:dyDescent="0.35">
      <c r="A306" s="10"/>
      <c r="B306" s="10"/>
      <c r="C306" s="10"/>
      <c r="D306" s="10"/>
      <c r="E306" s="10"/>
      <c r="F306" s="10"/>
      <c r="G306" s="10"/>
      <c r="H306" s="10"/>
      <c r="I306" s="10"/>
      <c r="J306" s="10"/>
      <c r="K306" s="10"/>
      <c r="L306" s="10"/>
      <c r="M306" s="10"/>
      <c r="N306" s="10"/>
      <c r="O306" s="10"/>
      <c r="P306" s="10"/>
      <c r="Q306" s="10"/>
      <c r="R306" s="10"/>
      <c r="S306" s="10"/>
      <c r="T306" s="10"/>
      <c r="U306" s="10"/>
      <c r="V306" s="10"/>
      <c r="W306" s="10"/>
      <c r="X306" s="10"/>
      <c r="Y306" s="10"/>
      <c r="Z306" s="10"/>
      <c r="AA306" s="10"/>
      <c r="AB306" s="10"/>
      <c r="AC306" s="10"/>
      <c r="AD306" s="10"/>
      <c r="AE306" s="10"/>
      <c r="AF306" s="10"/>
      <c r="AG306" s="10"/>
      <c r="AH306" s="10"/>
      <c r="AI306" s="10"/>
      <c r="AJ306" s="10"/>
      <c r="AK306" s="10"/>
      <c r="AL306" s="10"/>
      <c r="AM306" s="10"/>
      <c r="AN306" s="10"/>
      <c r="AO306" s="10"/>
      <c r="AP306" s="10"/>
      <c r="AQ306" s="10"/>
      <c r="AR306" s="10"/>
      <c r="AS306" s="10"/>
      <c r="AT306" s="10"/>
      <c r="AU306" s="10"/>
      <c r="AV306" s="10"/>
      <c r="AW306" s="10"/>
      <c r="AX306" s="10"/>
      <c r="AY306" s="10"/>
      <c r="AZ306" s="10"/>
      <c r="BA306" s="10"/>
      <c r="BB306" s="10"/>
      <c r="BC306" s="10"/>
      <c r="BD306" s="10"/>
      <c r="BE306" s="10"/>
      <c r="BF306" s="10"/>
      <c r="BG306" s="10"/>
      <c r="BH306" s="10"/>
      <c r="BI306" s="10"/>
      <c r="BJ306" s="10"/>
      <c r="BK306" s="10"/>
      <c r="BL306" s="10"/>
      <c r="BM306" s="10"/>
      <c r="BN306" s="10"/>
      <c r="BO306" s="10"/>
    </row>
    <row r="307" spans="1:67" x14ac:dyDescent="0.35">
      <c r="A307" s="10"/>
      <c r="B307" s="10"/>
      <c r="C307" s="10"/>
      <c r="D307" s="10"/>
      <c r="E307" s="10"/>
      <c r="F307" s="10"/>
      <c r="G307" s="10"/>
      <c r="H307" s="10"/>
      <c r="I307" s="10"/>
      <c r="J307" s="10"/>
      <c r="K307" s="10"/>
      <c r="L307" s="10"/>
      <c r="M307" s="10"/>
      <c r="N307" s="10"/>
      <c r="O307" s="10"/>
      <c r="P307" s="10"/>
      <c r="Q307" s="10"/>
      <c r="R307" s="10"/>
      <c r="S307" s="10"/>
      <c r="T307" s="10"/>
      <c r="U307" s="10"/>
      <c r="V307" s="10"/>
      <c r="W307" s="10"/>
      <c r="X307" s="10"/>
      <c r="Y307" s="10"/>
      <c r="Z307" s="10"/>
      <c r="AA307" s="10"/>
      <c r="AB307" s="10"/>
      <c r="AC307" s="10"/>
      <c r="AD307" s="10"/>
      <c r="AE307" s="10"/>
      <c r="AF307" s="10"/>
      <c r="AG307" s="10"/>
      <c r="AH307" s="10"/>
      <c r="AI307" s="10"/>
      <c r="AJ307" s="10"/>
      <c r="AK307" s="10"/>
      <c r="AL307" s="10"/>
      <c r="AM307" s="10"/>
      <c r="AN307" s="10"/>
      <c r="AO307" s="10"/>
      <c r="AP307" s="10"/>
      <c r="AQ307" s="10"/>
      <c r="AR307" s="10"/>
      <c r="AS307" s="10"/>
      <c r="AT307" s="10"/>
      <c r="AU307" s="10"/>
      <c r="AV307" s="10"/>
      <c r="AW307" s="10"/>
      <c r="AX307" s="10"/>
      <c r="AY307" s="10"/>
      <c r="AZ307" s="10"/>
      <c r="BA307" s="10"/>
      <c r="BB307" s="10"/>
      <c r="BC307" s="10"/>
      <c r="BD307" s="10"/>
      <c r="BE307" s="10"/>
      <c r="BF307" s="10"/>
      <c r="BG307" s="10"/>
      <c r="BH307" s="10"/>
      <c r="BI307" s="10"/>
      <c r="BJ307" s="10"/>
      <c r="BK307" s="10"/>
      <c r="BL307" s="10"/>
      <c r="BM307" s="10"/>
      <c r="BN307" s="10"/>
      <c r="BO307" s="10"/>
    </row>
    <row r="308" spans="1:67" x14ac:dyDescent="0.35">
      <c r="A308" s="10"/>
      <c r="B308" s="10"/>
      <c r="C308" s="10"/>
      <c r="D308" s="10"/>
      <c r="E308" s="10"/>
      <c r="F308" s="10"/>
      <c r="G308" s="10"/>
      <c r="H308" s="10"/>
      <c r="I308" s="10"/>
      <c r="J308" s="10"/>
      <c r="K308" s="10"/>
      <c r="L308" s="10"/>
      <c r="M308" s="10"/>
      <c r="N308" s="10"/>
      <c r="O308" s="10"/>
      <c r="P308" s="10"/>
      <c r="Q308" s="10"/>
      <c r="R308" s="10"/>
      <c r="S308" s="10"/>
      <c r="T308" s="10"/>
      <c r="U308" s="10"/>
      <c r="V308" s="10"/>
      <c r="W308" s="10"/>
      <c r="X308" s="10"/>
      <c r="Y308" s="10"/>
      <c r="Z308" s="10"/>
      <c r="AA308" s="10"/>
      <c r="AB308" s="10"/>
      <c r="AC308" s="10"/>
      <c r="AD308" s="10"/>
      <c r="AE308" s="10"/>
      <c r="AF308" s="10"/>
      <c r="AG308" s="10"/>
      <c r="AH308" s="10"/>
      <c r="AI308" s="10"/>
      <c r="AJ308" s="10"/>
      <c r="AK308" s="10"/>
      <c r="AL308" s="10"/>
      <c r="AM308" s="10"/>
      <c r="AN308" s="10"/>
      <c r="AO308" s="10"/>
      <c r="AP308" s="10"/>
      <c r="AQ308" s="10"/>
      <c r="AR308" s="10"/>
      <c r="AS308" s="10"/>
      <c r="AT308" s="10"/>
      <c r="AU308" s="10"/>
      <c r="AV308" s="10"/>
      <c r="AW308" s="10"/>
      <c r="AX308" s="10"/>
      <c r="AY308" s="10"/>
      <c r="AZ308" s="10"/>
      <c r="BA308" s="10"/>
      <c r="BB308" s="10"/>
      <c r="BC308" s="10"/>
      <c r="BD308" s="10"/>
      <c r="BE308" s="10"/>
      <c r="BF308" s="10"/>
      <c r="BG308" s="10"/>
      <c r="BH308" s="10"/>
      <c r="BI308" s="10"/>
      <c r="BJ308" s="10"/>
      <c r="BK308" s="10"/>
      <c r="BL308" s="10"/>
      <c r="BM308" s="10"/>
      <c r="BN308" s="10"/>
      <c r="BO308" s="10"/>
    </row>
    <row r="309" spans="1:67" x14ac:dyDescent="0.35">
      <c r="A309" s="10"/>
      <c r="B309" s="10"/>
      <c r="C309" s="10"/>
      <c r="D309" s="10"/>
      <c r="E309" s="10"/>
      <c r="F309" s="10"/>
      <c r="G309" s="10"/>
      <c r="H309" s="10"/>
      <c r="I309" s="10"/>
      <c r="J309" s="10"/>
      <c r="K309" s="10"/>
      <c r="L309" s="10"/>
      <c r="M309" s="10"/>
      <c r="N309" s="10"/>
      <c r="O309" s="10"/>
      <c r="P309" s="10"/>
      <c r="Q309" s="10"/>
      <c r="R309" s="10"/>
      <c r="S309" s="10"/>
      <c r="T309" s="10"/>
      <c r="U309" s="10"/>
      <c r="V309" s="10"/>
      <c r="W309" s="10"/>
      <c r="X309" s="10"/>
      <c r="Y309" s="10"/>
      <c r="Z309" s="10"/>
      <c r="AA309" s="10"/>
      <c r="AB309" s="10"/>
      <c r="AC309" s="10"/>
      <c r="AD309" s="10"/>
      <c r="AE309" s="10"/>
      <c r="AF309" s="10"/>
      <c r="AG309" s="10"/>
      <c r="AH309" s="10"/>
      <c r="AI309" s="10"/>
      <c r="AJ309" s="10"/>
      <c r="AK309" s="10"/>
      <c r="AL309" s="10"/>
      <c r="AM309" s="10"/>
      <c r="AN309" s="10"/>
      <c r="AO309" s="10"/>
      <c r="AP309" s="10"/>
      <c r="AQ309" s="10"/>
      <c r="AR309" s="10"/>
      <c r="AS309" s="10"/>
      <c r="AT309" s="10"/>
      <c r="AU309" s="10"/>
      <c r="AV309" s="10"/>
      <c r="AW309" s="10"/>
      <c r="AX309" s="10"/>
      <c r="AY309" s="10"/>
      <c r="AZ309" s="10"/>
      <c r="BA309" s="10"/>
      <c r="BB309" s="10"/>
      <c r="BC309" s="10"/>
      <c r="BD309" s="10"/>
      <c r="BE309" s="10"/>
      <c r="BF309" s="10"/>
      <c r="BG309" s="10"/>
      <c r="BH309" s="10"/>
      <c r="BI309" s="10"/>
      <c r="BJ309" s="10"/>
      <c r="BK309" s="10"/>
      <c r="BL309" s="10"/>
      <c r="BM309" s="10"/>
      <c r="BN309" s="10"/>
      <c r="BO309" s="10"/>
    </row>
    <row r="310" spans="1:67" x14ac:dyDescent="0.35">
      <c r="A310" s="10"/>
      <c r="B310" s="10"/>
      <c r="C310" s="10"/>
      <c r="D310" s="10"/>
      <c r="E310" s="10"/>
      <c r="F310" s="10"/>
      <c r="G310" s="10"/>
      <c r="H310" s="10"/>
      <c r="I310" s="10"/>
      <c r="J310" s="10"/>
      <c r="K310" s="10"/>
      <c r="L310" s="10"/>
      <c r="M310" s="10"/>
      <c r="N310" s="10"/>
      <c r="O310" s="10"/>
      <c r="P310" s="10"/>
      <c r="Q310" s="10"/>
      <c r="R310" s="10"/>
      <c r="S310" s="10"/>
      <c r="T310" s="10"/>
      <c r="U310" s="10"/>
      <c r="V310" s="10"/>
      <c r="W310" s="10"/>
      <c r="X310" s="10"/>
      <c r="Y310" s="10"/>
      <c r="Z310" s="10"/>
      <c r="AA310" s="10"/>
      <c r="AB310" s="10"/>
      <c r="AC310" s="10"/>
      <c r="AD310" s="10"/>
      <c r="AE310" s="10"/>
      <c r="AF310" s="10"/>
      <c r="AG310" s="10"/>
      <c r="AH310" s="10"/>
      <c r="AI310" s="10"/>
      <c r="AJ310" s="10"/>
      <c r="AK310" s="10"/>
      <c r="AL310" s="10"/>
      <c r="AM310" s="10"/>
      <c r="AN310" s="10"/>
      <c r="AO310" s="10"/>
      <c r="AP310" s="10"/>
      <c r="AQ310" s="10"/>
      <c r="AR310" s="10"/>
      <c r="AS310" s="10"/>
      <c r="AT310" s="10"/>
      <c r="AU310" s="10"/>
      <c r="AV310" s="10"/>
      <c r="AW310" s="10"/>
      <c r="AX310" s="10"/>
      <c r="AY310" s="10"/>
      <c r="AZ310" s="10"/>
      <c r="BA310" s="10"/>
      <c r="BB310" s="10"/>
      <c r="BC310" s="10"/>
      <c r="BD310" s="10"/>
      <c r="BE310" s="10"/>
      <c r="BF310" s="10"/>
      <c r="BG310" s="10"/>
      <c r="BH310" s="10"/>
      <c r="BI310" s="10"/>
      <c r="BJ310" s="10"/>
      <c r="BK310" s="10"/>
      <c r="BL310" s="10"/>
      <c r="BM310" s="10"/>
      <c r="BN310" s="10"/>
      <c r="BO310" s="10"/>
    </row>
    <row r="311" spans="1:67" x14ac:dyDescent="0.35">
      <c r="A311" s="10"/>
      <c r="B311" s="10"/>
      <c r="C311" s="10"/>
      <c r="D311" s="10"/>
      <c r="E311" s="10"/>
      <c r="F311" s="10"/>
      <c r="G311" s="10"/>
      <c r="H311" s="10"/>
      <c r="I311" s="10"/>
      <c r="J311" s="10"/>
      <c r="K311" s="10"/>
      <c r="L311" s="10"/>
      <c r="M311" s="10"/>
      <c r="N311" s="10"/>
      <c r="O311" s="10"/>
      <c r="P311" s="10"/>
      <c r="Q311" s="10"/>
      <c r="R311" s="10"/>
      <c r="S311" s="10"/>
      <c r="T311" s="10"/>
      <c r="U311" s="10"/>
      <c r="V311" s="10"/>
      <c r="W311" s="10"/>
      <c r="X311" s="10"/>
      <c r="Y311" s="10"/>
      <c r="Z311" s="10"/>
      <c r="AA311" s="10"/>
      <c r="AB311" s="10"/>
      <c r="AC311" s="10"/>
      <c r="AD311" s="10"/>
      <c r="AE311" s="10"/>
      <c r="AF311" s="10"/>
      <c r="AG311" s="10"/>
      <c r="AH311" s="10"/>
      <c r="AI311" s="10"/>
      <c r="AJ311" s="10"/>
      <c r="AK311" s="10"/>
      <c r="AL311" s="10"/>
      <c r="AM311" s="10"/>
      <c r="AN311" s="10"/>
      <c r="AO311" s="10"/>
      <c r="AP311" s="10"/>
      <c r="AQ311" s="10"/>
      <c r="AR311" s="10"/>
      <c r="AS311" s="10"/>
      <c r="AT311" s="10"/>
      <c r="AU311" s="10"/>
      <c r="AV311" s="10"/>
      <c r="AW311" s="10"/>
      <c r="AX311" s="10"/>
      <c r="AY311" s="10"/>
      <c r="AZ311" s="10"/>
      <c r="BA311" s="10"/>
      <c r="BB311" s="10"/>
      <c r="BC311" s="10"/>
      <c r="BD311" s="10"/>
      <c r="BE311" s="10"/>
      <c r="BF311" s="10"/>
      <c r="BG311" s="10"/>
      <c r="BH311" s="10"/>
      <c r="BI311" s="10"/>
      <c r="BJ311" s="10"/>
      <c r="BK311" s="10"/>
      <c r="BL311" s="10"/>
      <c r="BM311" s="10"/>
      <c r="BN311" s="10"/>
      <c r="BO311" s="10"/>
    </row>
    <row r="312" spans="1:67" x14ac:dyDescent="0.35">
      <c r="A312" s="10"/>
      <c r="B312" s="10"/>
      <c r="C312" s="10"/>
      <c r="D312" s="10"/>
      <c r="E312" s="10"/>
      <c r="F312" s="10"/>
      <c r="G312" s="10"/>
      <c r="H312" s="10"/>
      <c r="I312" s="10"/>
      <c r="J312" s="10"/>
      <c r="K312" s="10"/>
      <c r="L312" s="10"/>
      <c r="M312" s="10"/>
      <c r="N312" s="10"/>
      <c r="O312" s="10"/>
      <c r="P312" s="10"/>
      <c r="Q312" s="10"/>
      <c r="R312" s="10"/>
      <c r="S312" s="10"/>
      <c r="T312" s="10"/>
      <c r="U312" s="10"/>
      <c r="V312" s="10"/>
      <c r="W312" s="10"/>
      <c r="X312" s="10"/>
      <c r="Y312" s="10"/>
      <c r="Z312" s="10"/>
      <c r="AA312" s="10"/>
      <c r="AB312" s="10"/>
      <c r="AC312" s="10"/>
      <c r="AD312" s="10"/>
      <c r="AE312" s="10"/>
      <c r="AF312" s="10"/>
      <c r="AG312" s="10"/>
      <c r="AH312" s="10"/>
      <c r="AI312" s="10"/>
      <c r="AJ312" s="10"/>
      <c r="AK312" s="10"/>
      <c r="AL312" s="10"/>
      <c r="AM312" s="10"/>
      <c r="AN312" s="10"/>
      <c r="AO312" s="10"/>
      <c r="AP312" s="10"/>
      <c r="AQ312" s="10"/>
      <c r="AR312" s="10"/>
      <c r="AS312" s="10"/>
      <c r="AT312" s="10"/>
      <c r="AU312" s="10"/>
      <c r="AV312" s="10"/>
      <c r="AW312" s="10"/>
      <c r="AX312" s="10"/>
      <c r="AY312" s="10"/>
      <c r="AZ312" s="10"/>
      <c r="BA312" s="10"/>
      <c r="BB312" s="10"/>
      <c r="BC312" s="10"/>
      <c r="BD312" s="10"/>
      <c r="BE312" s="10"/>
      <c r="BF312" s="10"/>
      <c r="BG312" s="10"/>
      <c r="BH312" s="10"/>
      <c r="BI312" s="10"/>
      <c r="BJ312" s="10"/>
      <c r="BK312" s="10"/>
      <c r="BL312" s="10"/>
      <c r="BM312" s="10"/>
      <c r="BN312" s="10"/>
      <c r="BO312" s="10"/>
    </row>
    <row r="313" spans="1:67" x14ac:dyDescent="0.35">
      <c r="A313" s="10"/>
      <c r="B313" s="10"/>
      <c r="C313" s="10"/>
      <c r="D313" s="10"/>
      <c r="E313" s="10"/>
      <c r="F313" s="10"/>
      <c r="G313" s="10"/>
      <c r="H313" s="10"/>
      <c r="I313" s="10"/>
      <c r="J313" s="10"/>
      <c r="K313" s="10"/>
      <c r="L313" s="10"/>
      <c r="M313" s="10"/>
      <c r="N313" s="10"/>
      <c r="O313" s="10"/>
      <c r="P313" s="10"/>
      <c r="Q313" s="10"/>
      <c r="R313" s="10"/>
      <c r="S313" s="10"/>
      <c r="T313" s="10"/>
      <c r="U313" s="10"/>
      <c r="V313" s="10"/>
      <c r="W313" s="10"/>
      <c r="X313" s="10"/>
      <c r="Y313" s="10"/>
      <c r="Z313" s="10"/>
      <c r="AA313" s="10"/>
      <c r="AB313" s="10"/>
      <c r="AC313" s="10"/>
      <c r="AD313" s="10"/>
      <c r="AE313" s="10"/>
      <c r="AF313" s="10"/>
      <c r="AG313" s="10"/>
      <c r="AH313" s="10"/>
      <c r="AI313" s="10"/>
      <c r="AJ313" s="10"/>
      <c r="AK313" s="10"/>
      <c r="AL313" s="10"/>
      <c r="AM313" s="10"/>
      <c r="AN313" s="10"/>
      <c r="AO313" s="10"/>
      <c r="AP313" s="10"/>
      <c r="AQ313" s="10"/>
      <c r="AR313" s="10"/>
      <c r="AS313" s="10"/>
      <c r="AT313" s="10"/>
      <c r="AU313" s="10"/>
      <c r="AV313" s="10"/>
      <c r="AW313" s="10"/>
      <c r="AX313" s="10"/>
      <c r="AY313" s="10"/>
      <c r="AZ313" s="10"/>
      <c r="BA313" s="10"/>
      <c r="BB313" s="10"/>
      <c r="BC313" s="10"/>
      <c r="BD313" s="10"/>
      <c r="BE313" s="10"/>
      <c r="BF313" s="10"/>
      <c r="BG313" s="10"/>
      <c r="BH313" s="10"/>
      <c r="BI313" s="10"/>
      <c r="BJ313" s="10"/>
      <c r="BK313" s="10"/>
      <c r="BL313" s="10"/>
      <c r="BM313" s="10"/>
      <c r="BN313" s="10"/>
      <c r="BO313" s="10"/>
    </row>
    <row r="314" spans="1:67" x14ac:dyDescent="0.35">
      <c r="A314" s="10"/>
      <c r="B314" s="10"/>
      <c r="C314" s="10"/>
      <c r="D314" s="10"/>
      <c r="E314" s="10"/>
      <c r="F314" s="10"/>
      <c r="G314" s="10"/>
      <c r="H314" s="10"/>
      <c r="I314" s="10"/>
      <c r="J314" s="10"/>
      <c r="K314" s="10"/>
      <c r="L314" s="10"/>
      <c r="M314" s="10"/>
      <c r="N314" s="10"/>
      <c r="O314" s="10"/>
      <c r="P314" s="10"/>
      <c r="Q314" s="10"/>
      <c r="R314" s="10"/>
      <c r="S314" s="10"/>
      <c r="T314" s="10"/>
      <c r="U314" s="10"/>
      <c r="V314" s="10"/>
      <c r="W314" s="10"/>
      <c r="X314" s="10"/>
      <c r="Y314" s="10"/>
      <c r="Z314" s="10"/>
      <c r="AA314" s="10"/>
      <c r="AB314" s="10"/>
      <c r="AC314" s="10"/>
      <c r="AD314" s="10"/>
      <c r="AE314" s="10"/>
      <c r="AF314" s="10"/>
      <c r="AG314" s="10"/>
      <c r="AH314" s="10"/>
      <c r="AI314" s="10"/>
      <c r="AJ314" s="10"/>
      <c r="AK314" s="10"/>
      <c r="AL314" s="10"/>
      <c r="AM314" s="10"/>
      <c r="AN314" s="10"/>
      <c r="AO314" s="10"/>
      <c r="AP314" s="10"/>
      <c r="AQ314" s="10"/>
      <c r="AR314" s="10"/>
      <c r="AS314" s="10"/>
      <c r="AT314" s="10"/>
      <c r="AU314" s="10"/>
      <c r="AV314" s="10"/>
      <c r="AW314" s="10"/>
      <c r="AX314" s="10"/>
      <c r="AY314" s="10"/>
      <c r="AZ314" s="10"/>
      <c r="BA314" s="10"/>
      <c r="BB314" s="10"/>
      <c r="BC314" s="10"/>
      <c r="BD314" s="10"/>
      <c r="BE314" s="10"/>
      <c r="BF314" s="10"/>
      <c r="BG314" s="10"/>
      <c r="BH314" s="10"/>
      <c r="BI314" s="10"/>
      <c r="BJ314" s="10"/>
      <c r="BK314" s="10"/>
      <c r="BL314" s="10"/>
      <c r="BM314" s="10"/>
      <c r="BN314" s="10"/>
      <c r="BO314" s="10"/>
    </row>
    <row r="315" spans="1:67" x14ac:dyDescent="0.35">
      <c r="A315" s="10"/>
      <c r="B315" s="10"/>
      <c r="C315" s="10"/>
      <c r="D315" s="10"/>
      <c r="E315" s="10"/>
      <c r="F315" s="10"/>
      <c r="G315" s="10"/>
      <c r="H315" s="10"/>
      <c r="I315" s="10"/>
      <c r="J315" s="10"/>
      <c r="K315" s="10"/>
      <c r="L315" s="10"/>
      <c r="M315" s="10"/>
      <c r="N315" s="10"/>
      <c r="O315" s="10"/>
      <c r="P315" s="10"/>
      <c r="Q315" s="10"/>
      <c r="R315" s="10"/>
      <c r="S315" s="10"/>
      <c r="T315" s="10"/>
      <c r="U315" s="10"/>
      <c r="V315" s="10"/>
      <c r="W315" s="10"/>
      <c r="X315" s="10"/>
      <c r="Y315" s="10"/>
      <c r="Z315" s="10"/>
      <c r="AA315" s="10"/>
      <c r="AB315" s="10"/>
      <c r="AC315" s="10"/>
      <c r="AD315" s="10"/>
      <c r="AE315" s="10"/>
      <c r="AF315" s="10"/>
      <c r="AG315" s="10"/>
      <c r="AH315" s="10"/>
      <c r="AI315" s="10"/>
      <c r="AJ315" s="10"/>
      <c r="AK315" s="10"/>
      <c r="AL315" s="10"/>
      <c r="AM315" s="10"/>
      <c r="AN315" s="10"/>
      <c r="AO315" s="10"/>
      <c r="AP315" s="10"/>
      <c r="AQ315" s="10"/>
      <c r="AR315" s="10"/>
      <c r="AS315" s="10"/>
      <c r="AT315" s="10"/>
      <c r="AU315" s="10"/>
      <c r="AV315" s="10"/>
      <c r="AW315" s="10"/>
      <c r="AX315" s="10"/>
      <c r="AY315" s="10"/>
      <c r="AZ315" s="10"/>
      <c r="BA315" s="10"/>
      <c r="BB315" s="10"/>
      <c r="BC315" s="10"/>
      <c r="BD315" s="10"/>
      <c r="BE315" s="10"/>
      <c r="BF315" s="10"/>
      <c r="BG315" s="10"/>
      <c r="BH315" s="10"/>
      <c r="BI315" s="10"/>
      <c r="BJ315" s="10"/>
      <c r="BK315" s="10"/>
      <c r="BL315" s="10"/>
      <c r="BM315" s="10"/>
      <c r="BN315" s="10"/>
      <c r="BO315" s="10"/>
    </row>
    <row r="316" spans="1:67" x14ac:dyDescent="0.35">
      <c r="A316" s="10"/>
      <c r="B316" s="10"/>
      <c r="C316" s="10"/>
      <c r="D316" s="10"/>
      <c r="E316" s="10"/>
      <c r="F316" s="10"/>
      <c r="G316" s="10"/>
      <c r="H316" s="10"/>
      <c r="I316" s="10"/>
      <c r="J316" s="10"/>
      <c r="K316" s="10"/>
      <c r="L316" s="10"/>
      <c r="M316" s="10"/>
      <c r="N316" s="10"/>
      <c r="O316" s="10"/>
      <c r="P316" s="10"/>
      <c r="Q316" s="10"/>
      <c r="R316" s="10"/>
      <c r="S316" s="10"/>
      <c r="T316" s="10"/>
      <c r="U316" s="10"/>
      <c r="V316" s="10"/>
      <c r="W316" s="10"/>
      <c r="X316" s="10"/>
      <c r="Y316" s="10"/>
      <c r="Z316" s="10"/>
      <c r="AA316" s="10"/>
      <c r="AB316" s="10"/>
      <c r="AC316" s="10"/>
      <c r="AD316" s="10"/>
      <c r="AE316" s="10"/>
      <c r="AF316" s="10"/>
      <c r="AG316" s="10"/>
      <c r="AH316" s="10"/>
      <c r="AI316" s="10"/>
      <c r="AJ316" s="10"/>
      <c r="AK316" s="10"/>
      <c r="AL316" s="10"/>
      <c r="AM316" s="10"/>
      <c r="AN316" s="10"/>
      <c r="AO316" s="10"/>
      <c r="AP316" s="10"/>
      <c r="AQ316" s="10"/>
      <c r="AR316" s="10"/>
      <c r="AS316" s="10"/>
      <c r="AT316" s="10"/>
      <c r="AU316" s="10"/>
      <c r="AV316" s="10"/>
      <c r="AW316" s="10"/>
      <c r="AX316" s="10"/>
      <c r="AY316" s="10"/>
      <c r="AZ316" s="10"/>
      <c r="BA316" s="10"/>
      <c r="BB316" s="10"/>
      <c r="BC316" s="10"/>
      <c r="BD316" s="10"/>
      <c r="BE316" s="10"/>
      <c r="BF316" s="10"/>
      <c r="BG316" s="10"/>
      <c r="BH316" s="10"/>
      <c r="BI316" s="10"/>
      <c r="BJ316" s="10"/>
      <c r="BK316" s="10"/>
      <c r="BL316" s="10"/>
      <c r="BM316" s="10"/>
      <c r="BN316" s="10"/>
      <c r="BO316" s="10"/>
    </row>
    <row r="317" spans="1:67" x14ac:dyDescent="0.35">
      <c r="A317" s="10"/>
      <c r="B317" s="10"/>
      <c r="C317" s="10"/>
      <c r="D317" s="10"/>
      <c r="E317" s="10"/>
      <c r="F317" s="10"/>
      <c r="G317" s="10"/>
      <c r="H317" s="10"/>
      <c r="I317" s="10"/>
      <c r="J317" s="10"/>
      <c r="K317" s="10"/>
      <c r="L317" s="10"/>
      <c r="M317" s="10"/>
      <c r="N317" s="10"/>
      <c r="O317" s="10"/>
      <c r="P317" s="10"/>
      <c r="Q317" s="10"/>
      <c r="R317" s="10"/>
      <c r="S317" s="10"/>
      <c r="T317" s="10"/>
      <c r="U317" s="10"/>
      <c r="V317" s="10"/>
      <c r="W317" s="10"/>
      <c r="X317" s="10"/>
      <c r="Y317" s="10"/>
      <c r="Z317" s="10"/>
      <c r="AA317" s="10"/>
      <c r="AB317" s="10"/>
      <c r="AC317" s="10"/>
      <c r="AD317" s="10"/>
      <c r="AE317" s="10"/>
      <c r="AF317" s="10"/>
      <c r="AG317" s="10"/>
      <c r="AH317" s="10"/>
      <c r="AI317" s="10"/>
      <c r="AJ317" s="10"/>
      <c r="AK317" s="10"/>
      <c r="AL317" s="10"/>
      <c r="AM317" s="10"/>
      <c r="AN317" s="10"/>
      <c r="AO317" s="10"/>
      <c r="AP317" s="10"/>
      <c r="AQ317" s="10"/>
      <c r="AR317" s="10"/>
      <c r="AS317" s="10"/>
      <c r="AT317" s="10"/>
      <c r="AU317" s="10"/>
      <c r="AV317" s="10"/>
      <c r="AW317" s="10"/>
      <c r="AX317" s="10"/>
      <c r="AY317" s="10"/>
      <c r="AZ317" s="10"/>
      <c r="BA317" s="10"/>
      <c r="BB317" s="10"/>
      <c r="BC317" s="10"/>
      <c r="BD317" s="10"/>
      <c r="BE317" s="10"/>
      <c r="BF317" s="10"/>
      <c r="BG317" s="10"/>
      <c r="BH317" s="10"/>
      <c r="BI317" s="10"/>
      <c r="BJ317" s="10"/>
      <c r="BK317" s="10"/>
      <c r="BL317" s="10"/>
      <c r="BM317" s="10"/>
      <c r="BN317" s="10"/>
      <c r="BO317" s="10"/>
    </row>
    <row r="318" spans="1:67" x14ac:dyDescent="0.35">
      <c r="A318" s="10"/>
      <c r="B318" s="10"/>
      <c r="C318" s="10"/>
      <c r="D318" s="10"/>
      <c r="E318" s="10"/>
      <c r="F318" s="10"/>
      <c r="G318" s="10"/>
      <c r="H318" s="10"/>
      <c r="I318" s="10"/>
      <c r="J318" s="10"/>
      <c r="K318" s="10"/>
      <c r="L318" s="10"/>
      <c r="M318" s="10"/>
      <c r="N318" s="10"/>
      <c r="O318" s="10"/>
      <c r="P318" s="10"/>
      <c r="Q318" s="10"/>
      <c r="R318" s="10"/>
      <c r="S318" s="10"/>
      <c r="T318" s="10"/>
      <c r="U318" s="10"/>
      <c r="V318" s="10"/>
      <c r="W318" s="10"/>
      <c r="X318" s="10"/>
      <c r="Y318" s="10"/>
      <c r="Z318" s="10"/>
      <c r="AA318" s="10"/>
      <c r="AB318" s="10"/>
      <c r="AC318" s="10"/>
      <c r="AD318" s="10"/>
      <c r="AE318" s="10"/>
      <c r="AF318" s="10"/>
      <c r="AG318" s="10"/>
      <c r="AH318" s="10"/>
      <c r="AI318" s="10"/>
      <c r="AJ318" s="10"/>
      <c r="AK318" s="10"/>
      <c r="AL318" s="10"/>
      <c r="AM318" s="10"/>
      <c r="AN318" s="10"/>
      <c r="AO318" s="10"/>
      <c r="AP318" s="10"/>
      <c r="AQ318" s="10"/>
      <c r="AR318" s="10"/>
      <c r="AS318" s="10"/>
      <c r="AT318" s="10"/>
      <c r="AU318" s="10"/>
      <c r="AV318" s="10"/>
      <c r="AW318" s="10"/>
      <c r="AX318" s="10"/>
      <c r="AY318" s="10"/>
      <c r="AZ318" s="10"/>
      <c r="BA318" s="10"/>
      <c r="BB318" s="10"/>
      <c r="BC318" s="10"/>
      <c r="BD318" s="10"/>
      <c r="BE318" s="10"/>
      <c r="BF318" s="10"/>
      <c r="BG318" s="10"/>
      <c r="BH318" s="10"/>
      <c r="BI318" s="10"/>
      <c r="BJ318" s="10"/>
      <c r="BK318" s="10"/>
      <c r="BL318" s="10"/>
      <c r="BM318" s="10"/>
      <c r="BN318" s="10"/>
      <c r="BO318" s="10"/>
    </row>
    <row r="319" spans="1:67" x14ac:dyDescent="0.35">
      <c r="A319" s="10"/>
      <c r="B319" s="10"/>
      <c r="C319" s="10"/>
      <c r="D319" s="10"/>
      <c r="E319" s="10"/>
      <c r="F319" s="10"/>
      <c r="G319" s="10"/>
      <c r="H319" s="10"/>
      <c r="I319" s="10"/>
      <c r="J319" s="10"/>
      <c r="K319" s="10"/>
      <c r="L319" s="10"/>
      <c r="M319" s="10"/>
      <c r="N319" s="10"/>
      <c r="O319" s="10"/>
      <c r="P319" s="10"/>
      <c r="Q319" s="10"/>
      <c r="R319" s="10"/>
      <c r="S319" s="10"/>
      <c r="T319" s="10"/>
      <c r="U319" s="10"/>
      <c r="V319" s="10"/>
      <c r="W319" s="10"/>
      <c r="X319" s="10"/>
      <c r="Y319" s="10"/>
      <c r="Z319" s="10"/>
      <c r="AA319" s="10"/>
      <c r="AB319" s="10"/>
      <c r="AC319" s="10"/>
      <c r="AD319" s="10"/>
      <c r="AE319" s="10"/>
      <c r="AF319" s="10"/>
      <c r="AG319" s="10"/>
      <c r="AH319" s="10"/>
      <c r="AI319" s="10"/>
      <c r="AJ319" s="10"/>
      <c r="AK319" s="10"/>
      <c r="AL319" s="10"/>
      <c r="AM319" s="10"/>
      <c r="AN319" s="10"/>
      <c r="AO319" s="10"/>
      <c r="AP319" s="10"/>
      <c r="AQ319" s="10"/>
      <c r="AR319" s="10"/>
      <c r="AS319" s="10"/>
      <c r="AT319" s="10"/>
      <c r="AU319" s="10"/>
      <c r="AV319" s="10"/>
      <c r="AW319" s="10"/>
      <c r="AX319" s="10"/>
      <c r="AY319" s="10"/>
      <c r="AZ319" s="10"/>
      <c r="BA319" s="10"/>
      <c r="BB319" s="10"/>
      <c r="BC319" s="10"/>
      <c r="BD319" s="10"/>
      <c r="BE319" s="10"/>
      <c r="BF319" s="10"/>
      <c r="BG319" s="10"/>
      <c r="BH319" s="10"/>
      <c r="BI319" s="10"/>
      <c r="BJ319" s="10"/>
      <c r="BK319" s="10"/>
      <c r="BL319" s="10"/>
      <c r="BM319" s="10"/>
      <c r="BN319" s="10"/>
      <c r="BO319" s="10"/>
    </row>
    <row r="320" spans="1:67" x14ac:dyDescent="0.35">
      <c r="A320" s="10"/>
      <c r="B320" s="10"/>
      <c r="C320" s="10"/>
      <c r="D320" s="10"/>
      <c r="E320" s="10"/>
      <c r="F320" s="10"/>
      <c r="G320" s="10"/>
      <c r="H320" s="10"/>
      <c r="I320" s="10"/>
      <c r="J320" s="10"/>
      <c r="K320" s="10"/>
      <c r="L320" s="10"/>
      <c r="M320" s="10"/>
      <c r="N320" s="10"/>
      <c r="O320" s="10"/>
      <c r="P320" s="10"/>
      <c r="Q320" s="10"/>
      <c r="R320" s="10"/>
      <c r="S320" s="10"/>
      <c r="T320" s="10"/>
      <c r="U320" s="10"/>
      <c r="V320" s="10"/>
      <c r="W320" s="10"/>
      <c r="X320" s="10"/>
      <c r="Y320" s="10"/>
      <c r="Z320" s="10"/>
      <c r="AA320" s="10"/>
      <c r="AB320" s="10"/>
      <c r="AC320" s="10"/>
      <c r="AD320" s="10"/>
      <c r="AE320" s="10"/>
      <c r="AF320" s="10"/>
      <c r="AG320" s="10"/>
      <c r="AH320" s="10"/>
      <c r="AI320" s="10"/>
      <c r="AJ320" s="10"/>
      <c r="AK320" s="10"/>
      <c r="AL320" s="10"/>
      <c r="AM320" s="10"/>
      <c r="AN320" s="10"/>
      <c r="AO320" s="10"/>
      <c r="AP320" s="10"/>
      <c r="AQ320" s="10"/>
      <c r="AR320" s="10"/>
      <c r="AS320" s="10"/>
      <c r="AT320" s="10"/>
      <c r="AU320" s="10"/>
      <c r="AV320" s="10"/>
      <c r="AW320" s="10"/>
      <c r="AX320" s="10"/>
      <c r="AY320" s="10"/>
      <c r="AZ320" s="10"/>
      <c r="BA320" s="10"/>
      <c r="BB320" s="10"/>
      <c r="BC320" s="10"/>
      <c r="BD320" s="10"/>
      <c r="BE320" s="10"/>
      <c r="BF320" s="10"/>
      <c r="BG320" s="10"/>
      <c r="BH320" s="10"/>
      <c r="BI320" s="10"/>
      <c r="BJ320" s="10"/>
      <c r="BK320" s="10"/>
      <c r="BL320" s="10"/>
      <c r="BM320" s="10"/>
      <c r="BN320" s="10"/>
      <c r="BO320" s="10"/>
    </row>
    <row r="321" spans="1:67" x14ac:dyDescent="0.35">
      <c r="A321" s="10"/>
      <c r="B321" s="10"/>
      <c r="C321" s="10"/>
      <c r="D321" s="10"/>
      <c r="E321" s="10"/>
      <c r="F321" s="10"/>
      <c r="G321" s="10"/>
      <c r="H321" s="10"/>
      <c r="I321" s="10"/>
      <c r="J321" s="10"/>
      <c r="K321" s="10"/>
      <c r="L321" s="10"/>
      <c r="M321" s="10"/>
      <c r="N321" s="10"/>
      <c r="O321" s="10"/>
      <c r="P321" s="10"/>
      <c r="Q321" s="10"/>
      <c r="R321" s="10"/>
      <c r="S321" s="10"/>
      <c r="T321" s="10"/>
      <c r="U321" s="10"/>
      <c r="V321" s="10"/>
      <c r="W321" s="10"/>
      <c r="X321" s="10"/>
      <c r="Y321" s="10"/>
      <c r="Z321" s="10"/>
      <c r="AA321" s="10"/>
      <c r="AB321" s="10"/>
      <c r="AC321" s="10"/>
      <c r="AD321" s="10"/>
      <c r="AE321" s="10"/>
      <c r="AF321" s="10"/>
      <c r="AG321" s="10"/>
      <c r="AH321" s="10"/>
      <c r="AI321" s="10"/>
      <c r="AJ321" s="10"/>
      <c r="AK321" s="10"/>
      <c r="AL321" s="10"/>
      <c r="AM321" s="10"/>
      <c r="AN321" s="10"/>
      <c r="AO321" s="10"/>
      <c r="AP321" s="10"/>
      <c r="AQ321" s="10"/>
      <c r="AR321" s="10"/>
      <c r="AS321" s="10"/>
      <c r="AT321" s="10"/>
      <c r="AU321" s="10"/>
      <c r="AV321" s="10"/>
      <c r="AW321" s="10"/>
      <c r="AX321" s="10"/>
      <c r="AY321" s="10"/>
      <c r="AZ321" s="10"/>
      <c r="BA321" s="10"/>
      <c r="BB321" s="10"/>
      <c r="BC321" s="10"/>
      <c r="BD321" s="10"/>
      <c r="BE321" s="10"/>
      <c r="BF321" s="10"/>
      <c r="BG321" s="10"/>
      <c r="BH321" s="10"/>
      <c r="BI321" s="10"/>
      <c r="BJ321" s="10"/>
      <c r="BK321" s="10"/>
      <c r="BL321" s="10"/>
      <c r="BM321" s="10"/>
      <c r="BN321" s="10"/>
      <c r="BO321" s="10"/>
    </row>
    <row r="322" spans="1:67" x14ac:dyDescent="0.35">
      <c r="A322" s="10"/>
      <c r="B322" s="10"/>
      <c r="C322" s="10"/>
      <c r="D322" s="10"/>
      <c r="E322" s="10"/>
      <c r="F322" s="10"/>
      <c r="G322" s="10"/>
      <c r="H322" s="10"/>
      <c r="I322" s="10"/>
      <c r="J322" s="10"/>
      <c r="K322" s="10"/>
      <c r="L322" s="10"/>
      <c r="M322" s="10"/>
      <c r="N322" s="10"/>
      <c r="O322" s="10"/>
      <c r="P322" s="10"/>
      <c r="Q322" s="10"/>
      <c r="R322" s="10"/>
      <c r="S322" s="10"/>
      <c r="T322" s="10"/>
      <c r="U322" s="10"/>
      <c r="V322" s="10"/>
      <c r="W322" s="10"/>
      <c r="X322" s="10"/>
      <c r="Y322" s="10"/>
      <c r="Z322" s="10"/>
      <c r="AA322" s="10"/>
      <c r="AB322" s="10"/>
      <c r="AC322" s="10"/>
      <c r="AD322" s="10"/>
      <c r="AE322" s="10"/>
      <c r="AF322" s="10"/>
      <c r="AG322" s="10"/>
      <c r="AH322" s="10"/>
      <c r="AI322" s="10"/>
      <c r="AJ322" s="10"/>
      <c r="AK322" s="10"/>
      <c r="AL322" s="10"/>
      <c r="AM322" s="10"/>
      <c r="AN322" s="10"/>
      <c r="AO322" s="10"/>
      <c r="AP322" s="10"/>
      <c r="AQ322" s="10"/>
      <c r="AR322" s="10"/>
      <c r="AS322" s="10"/>
      <c r="AT322" s="10"/>
      <c r="AU322" s="10"/>
      <c r="AV322" s="10"/>
      <c r="AW322" s="10"/>
      <c r="AX322" s="10"/>
      <c r="AY322" s="10"/>
      <c r="AZ322" s="10"/>
      <c r="BA322" s="10"/>
      <c r="BB322" s="10"/>
      <c r="BC322" s="10"/>
      <c r="BD322" s="10"/>
      <c r="BE322" s="10"/>
      <c r="BF322" s="10"/>
      <c r="BG322" s="10"/>
      <c r="BH322" s="10"/>
      <c r="BI322" s="10"/>
      <c r="BJ322" s="10"/>
      <c r="BK322" s="10"/>
      <c r="BL322" s="10"/>
      <c r="BM322" s="10"/>
      <c r="BN322" s="10"/>
      <c r="BO322" s="10"/>
    </row>
    <row r="323" spans="1:67" x14ac:dyDescent="0.35">
      <c r="A323" s="10"/>
      <c r="B323" s="10"/>
      <c r="C323" s="10"/>
      <c r="D323" s="10"/>
      <c r="E323" s="10"/>
      <c r="F323" s="10"/>
      <c r="G323" s="10"/>
      <c r="H323" s="10"/>
      <c r="I323" s="10"/>
      <c r="J323" s="10"/>
      <c r="K323" s="10"/>
      <c r="L323" s="10"/>
      <c r="M323" s="10"/>
      <c r="N323" s="10"/>
      <c r="O323" s="10"/>
      <c r="P323" s="10"/>
      <c r="Q323" s="10"/>
      <c r="R323" s="10"/>
      <c r="S323" s="10"/>
      <c r="T323" s="10"/>
      <c r="U323" s="10"/>
      <c r="V323" s="10"/>
      <c r="W323" s="10"/>
      <c r="X323" s="10"/>
      <c r="Y323" s="10"/>
      <c r="Z323" s="10"/>
      <c r="AA323" s="10"/>
      <c r="AB323" s="10"/>
      <c r="AC323" s="10"/>
      <c r="AD323" s="10"/>
      <c r="AE323" s="10"/>
      <c r="AF323" s="10"/>
      <c r="AG323" s="10"/>
      <c r="AH323" s="10"/>
      <c r="AI323" s="10"/>
      <c r="AJ323" s="10"/>
      <c r="AK323" s="10"/>
      <c r="AL323" s="10"/>
      <c r="AM323" s="10"/>
      <c r="AN323" s="10"/>
      <c r="AO323" s="10"/>
      <c r="AP323" s="10"/>
      <c r="AQ323" s="10"/>
      <c r="AR323" s="10"/>
      <c r="AS323" s="10"/>
      <c r="AT323" s="10"/>
      <c r="AU323" s="10"/>
      <c r="AV323" s="10"/>
      <c r="AW323" s="10"/>
      <c r="AX323" s="10"/>
      <c r="AY323" s="10"/>
      <c r="AZ323" s="10"/>
      <c r="BA323" s="10"/>
      <c r="BB323" s="10"/>
      <c r="BC323" s="10"/>
      <c r="BD323" s="10"/>
      <c r="BE323" s="10"/>
      <c r="BF323" s="10"/>
      <c r="BG323" s="10"/>
      <c r="BH323" s="10"/>
      <c r="BI323" s="10"/>
      <c r="BJ323" s="10"/>
      <c r="BK323" s="10"/>
      <c r="BL323" s="10"/>
      <c r="BM323" s="10"/>
      <c r="BN323" s="10"/>
      <c r="BO323" s="10"/>
    </row>
    <row r="324" spans="1:67" x14ac:dyDescent="0.35">
      <c r="A324" s="10"/>
      <c r="B324" s="10"/>
      <c r="C324" s="10"/>
      <c r="D324" s="10"/>
      <c r="E324" s="10"/>
      <c r="F324" s="10"/>
      <c r="G324" s="10"/>
      <c r="H324" s="10"/>
      <c r="I324" s="10"/>
      <c r="J324" s="10"/>
      <c r="K324" s="10"/>
      <c r="L324" s="10"/>
      <c r="M324" s="10"/>
      <c r="N324" s="10"/>
      <c r="O324" s="10"/>
      <c r="P324" s="10"/>
      <c r="Q324" s="10"/>
      <c r="R324" s="10"/>
      <c r="S324" s="10"/>
      <c r="T324" s="10"/>
      <c r="U324" s="10"/>
      <c r="V324" s="10"/>
      <c r="W324" s="10"/>
      <c r="X324" s="10"/>
      <c r="Y324" s="10"/>
      <c r="Z324" s="10"/>
      <c r="AA324" s="10"/>
      <c r="AB324" s="10"/>
      <c r="AC324" s="10"/>
      <c r="AD324" s="10"/>
      <c r="AE324" s="10"/>
      <c r="AF324" s="10"/>
      <c r="AG324" s="10"/>
      <c r="AH324" s="10"/>
      <c r="AI324" s="10"/>
      <c r="AJ324" s="10"/>
      <c r="AK324" s="10"/>
      <c r="AL324" s="10"/>
      <c r="AM324" s="10"/>
      <c r="AN324" s="10"/>
      <c r="AO324" s="10"/>
      <c r="AP324" s="10"/>
      <c r="AQ324" s="10"/>
      <c r="AR324" s="10"/>
      <c r="AS324" s="10"/>
      <c r="AT324" s="10"/>
      <c r="AU324" s="10"/>
      <c r="AV324" s="10"/>
      <c r="AW324" s="10"/>
      <c r="AX324" s="10"/>
      <c r="AY324" s="10"/>
      <c r="AZ324" s="10"/>
      <c r="BA324" s="10"/>
      <c r="BB324" s="10"/>
      <c r="BC324" s="10"/>
      <c r="BD324" s="10"/>
      <c r="BE324" s="10"/>
      <c r="BF324" s="10"/>
      <c r="BG324" s="10"/>
      <c r="BH324" s="10"/>
      <c r="BI324" s="10"/>
      <c r="BJ324" s="10"/>
      <c r="BK324" s="10"/>
      <c r="BL324" s="10"/>
      <c r="BM324" s="10"/>
      <c r="BN324" s="10"/>
      <c r="BO324" s="10"/>
    </row>
    <row r="325" spans="1:67" x14ac:dyDescent="0.35">
      <c r="A325" s="10"/>
      <c r="B325" s="10"/>
      <c r="C325" s="10"/>
      <c r="D325" s="10"/>
      <c r="E325" s="10"/>
      <c r="F325" s="10"/>
      <c r="G325" s="10"/>
      <c r="H325" s="10"/>
      <c r="I325" s="10"/>
      <c r="J325" s="10"/>
      <c r="K325" s="10"/>
      <c r="L325" s="10"/>
      <c r="M325" s="10"/>
      <c r="N325" s="10"/>
      <c r="O325" s="10"/>
      <c r="P325" s="10"/>
      <c r="Q325" s="10"/>
      <c r="R325" s="10"/>
      <c r="S325" s="10"/>
      <c r="T325" s="10"/>
      <c r="U325" s="10"/>
      <c r="V325" s="10"/>
      <c r="W325" s="10"/>
      <c r="X325" s="10"/>
      <c r="Y325" s="10"/>
      <c r="Z325" s="10"/>
      <c r="AA325" s="10"/>
      <c r="AB325" s="10"/>
      <c r="AC325" s="10"/>
      <c r="AD325" s="10"/>
      <c r="AE325" s="10"/>
      <c r="AF325" s="10"/>
      <c r="AG325" s="10"/>
      <c r="AH325" s="10"/>
      <c r="AI325" s="10"/>
      <c r="AJ325" s="10"/>
      <c r="AK325" s="10"/>
      <c r="AL325" s="10"/>
      <c r="AM325" s="10"/>
      <c r="AN325" s="10"/>
      <c r="AO325" s="10"/>
      <c r="AP325" s="10"/>
      <c r="AQ325" s="10"/>
      <c r="AR325" s="10"/>
      <c r="AS325" s="10"/>
      <c r="AT325" s="10"/>
      <c r="AU325" s="10"/>
      <c r="AV325" s="10"/>
      <c r="AW325" s="10"/>
      <c r="AX325" s="10"/>
      <c r="AY325" s="10"/>
      <c r="AZ325" s="10"/>
      <c r="BA325" s="10"/>
      <c r="BB325" s="10"/>
      <c r="BC325" s="10"/>
      <c r="BD325" s="10"/>
      <c r="BE325" s="10"/>
      <c r="BF325" s="10"/>
      <c r="BG325" s="10"/>
      <c r="BH325" s="10"/>
      <c r="BI325" s="10"/>
      <c r="BJ325" s="10"/>
      <c r="BK325" s="10"/>
      <c r="BL325" s="10"/>
      <c r="BM325" s="10"/>
      <c r="BN325" s="10"/>
      <c r="BO325" s="10"/>
    </row>
    <row r="326" spans="1:67" x14ac:dyDescent="0.35">
      <c r="A326" s="10"/>
      <c r="B326" s="10"/>
      <c r="C326" s="10"/>
      <c r="D326" s="10"/>
      <c r="E326" s="10"/>
      <c r="F326" s="10"/>
      <c r="G326" s="10"/>
      <c r="H326" s="10"/>
      <c r="I326" s="10"/>
      <c r="J326" s="10"/>
      <c r="K326" s="10"/>
      <c r="L326" s="10"/>
      <c r="M326" s="10"/>
      <c r="N326" s="10"/>
      <c r="O326" s="10"/>
      <c r="P326" s="10"/>
      <c r="Q326" s="10"/>
      <c r="R326" s="10"/>
      <c r="S326" s="10"/>
      <c r="T326" s="10"/>
      <c r="U326" s="10"/>
      <c r="V326" s="10"/>
      <c r="W326" s="10"/>
      <c r="X326" s="10"/>
      <c r="Y326" s="10"/>
      <c r="Z326" s="10"/>
      <c r="AA326" s="10"/>
      <c r="AB326" s="10"/>
      <c r="AC326" s="10"/>
      <c r="AD326" s="10"/>
      <c r="AE326" s="10"/>
      <c r="AF326" s="10"/>
      <c r="AG326" s="10"/>
      <c r="AH326" s="10"/>
      <c r="AI326" s="10"/>
      <c r="AJ326" s="10"/>
      <c r="AK326" s="10"/>
      <c r="AL326" s="10"/>
      <c r="AM326" s="10"/>
      <c r="AN326" s="10"/>
      <c r="AO326" s="10"/>
      <c r="AP326" s="10"/>
      <c r="AQ326" s="10"/>
      <c r="AR326" s="10"/>
      <c r="AS326" s="10"/>
      <c r="AT326" s="10"/>
      <c r="AU326" s="10"/>
      <c r="AV326" s="10"/>
      <c r="AW326" s="10"/>
      <c r="AX326" s="10"/>
      <c r="AY326" s="10"/>
      <c r="AZ326" s="10"/>
      <c r="BA326" s="10"/>
      <c r="BB326" s="10"/>
      <c r="BC326" s="10"/>
      <c r="BD326" s="10"/>
      <c r="BE326" s="10"/>
      <c r="BF326" s="10"/>
      <c r="BG326" s="10"/>
      <c r="BH326" s="10"/>
      <c r="BI326" s="10"/>
      <c r="BJ326" s="10"/>
      <c r="BK326" s="10"/>
      <c r="BL326" s="10"/>
      <c r="BM326" s="10"/>
      <c r="BN326" s="10"/>
      <c r="BO326" s="10"/>
    </row>
    <row r="327" spans="1:67" x14ac:dyDescent="0.35">
      <c r="A327" s="10"/>
      <c r="B327" s="10"/>
      <c r="C327" s="10"/>
      <c r="D327" s="10"/>
      <c r="E327" s="10"/>
      <c r="F327" s="10"/>
      <c r="G327" s="10"/>
      <c r="H327" s="10"/>
      <c r="I327" s="10"/>
      <c r="J327" s="10"/>
      <c r="K327" s="10"/>
      <c r="L327" s="10"/>
      <c r="M327" s="10"/>
      <c r="N327" s="10"/>
      <c r="O327" s="10"/>
      <c r="P327" s="10"/>
      <c r="Q327" s="10"/>
      <c r="R327" s="10"/>
      <c r="S327" s="10"/>
      <c r="T327" s="10"/>
      <c r="U327" s="10"/>
      <c r="V327" s="10"/>
      <c r="W327" s="10"/>
      <c r="X327" s="10"/>
      <c r="Y327" s="10"/>
      <c r="Z327" s="10"/>
      <c r="AA327" s="10"/>
      <c r="AB327" s="10"/>
      <c r="AC327" s="10"/>
      <c r="AD327" s="10"/>
      <c r="AE327" s="10"/>
      <c r="AF327" s="10"/>
      <c r="AG327" s="10"/>
      <c r="AH327" s="10"/>
      <c r="AI327" s="10"/>
      <c r="AJ327" s="10"/>
      <c r="AK327" s="10"/>
      <c r="AL327" s="10"/>
      <c r="AM327" s="10"/>
      <c r="AN327" s="10"/>
      <c r="AO327" s="10"/>
      <c r="AP327" s="10"/>
      <c r="AQ327" s="10"/>
      <c r="AR327" s="10"/>
      <c r="AS327" s="10"/>
      <c r="AT327" s="10"/>
      <c r="AU327" s="10"/>
      <c r="AV327" s="10"/>
      <c r="AW327" s="10"/>
      <c r="AX327" s="10"/>
      <c r="AY327" s="10"/>
      <c r="AZ327" s="10"/>
      <c r="BA327" s="10"/>
      <c r="BB327" s="10"/>
      <c r="BC327" s="10"/>
      <c r="BD327" s="10"/>
      <c r="BE327" s="10"/>
      <c r="BF327" s="10"/>
      <c r="BG327" s="10"/>
      <c r="BH327" s="10"/>
      <c r="BI327" s="10"/>
      <c r="BJ327" s="10"/>
      <c r="BK327" s="10"/>
      <c r="BL327" s="10"/>
      <c r="BM327" s="10"/>
      <c r="BN327" s="10"/>
      <c r="BO327" s="10"/>
    </row>
    <row r="328" spans="1:67" x14ac:dyDescent="0.35">
      <c r="A328" s="10"/>
      <c r="B328" s="10"/>
      <c r="C328" s="10"/>
      <c r="D328" s="10"/>
      <c r="E328" s="10"/>
      <c r="F328" s="10"/>
      <c r="G328" s="10"/>
      <c r="H328" s="10"/>
      <c r="I328" s="10"/>
      <c r="J328" s="10"/>
      <c r="K328" s="10"/>
      <c r="L328" s="10"/>
      <c r="M328" s="10"/>
      <c r="N328" s="10"/>
      <c r="O328" s="10"/>
      <c r="P328" s="10"/>
      <c r="Q328" s="10"/>
      <c r="R328" s="10"/>
      <c r="S328" s="10"/>
      <c r="T328" s="10"/>
      <c r="U328" s="10"/>
      <c r="V328" s="10"/>
      <c r="W328" s="10"/>
      <c r="X328" s="10"/>
      <c r="Y328" s="10"/>
      <c r="Z328" s="10"/>
      <c r="AA328" s="10"/>
      <c r="AB328" s="10"/>
      <c r="AC328" s="10"/>
      <c r="AD328" s="10"/>
      <c r="AE328" s="10"/>
      <c r="AF328" s="10"/>
      <c r="AG328" s="10"/>
      <c r="AH328" s="10"/>
      <c r="AI328" s="10"/>
      <c r="AJ328" s="10"/>
      <c r="AK328" s="10"/>
      <c r="AL328" s="10"/>
      <c r="AM328" s="10"/>
      <c r="AN328" s="10"/>
      <c r="AO328" s="10"/>
      <c r="AP328" s="10"/>
      <c r="AQ328" s="10"/>
      <c r="AR328" s="10"/>
      <c r="AS328" s="10"/>
      <c r="AT328" s="10"/>
      <c r="AU328" s="10"/>
      <c r="AV328" s="10"/>
      <c r="AW328" s="10"/>
      <c r="AX328" s="10"/>
      <c r="AY328" s="10"/>
      <c r="AZ328" s="10"/>
      <c r="BA328" s="10"/>
      <c r="BB328" s="10"/>
      <c r="BC328" s="10"/>
      <c r="BD328" s="10"/>
      <c r="BE328" s="10"/>
      <c r="BF328" s="10"/>
      <c r="BG328" s="10"/>
      <c r="BH328" s="10"/>
      <c r="BI328" s="10"/>
      <c r="BJ328" s="10"/>
      <c r="BK328" s="10"/>
      <c r="BL328" s="10"/>
      <c r="BM328" s="10"/>
      <c r="BN328" s="10"/>
      <c r="BO328" s="10"/>
    </row>
    <row r="329" spans="1:67" x14ac:dyDescent="0.35">
      <c r="A329" s="10"/>
      <c r="B329" s="10"/>
      <c r="C329" s="10"/>
      <c r="D329" s="10"/>
      <c r="E329" s="10"/>
      <c r="F329" s="10"/>
      <c r="G329" s="10"/>
      <c r="H329" s="10"/>
      <c r="I329" s="10"/>
      <c r="J329" s="10"/>
      <c r="K329" s="10"/>
      <c r="L329" s="10"/>
      <c r="M329" s="10"/>
      <c r="N329" s="10"/>
      <c r="O329" s="10"/>
      <c r="P329" s="10"/>
      <c r="Q329" s="10"/>
      <c r="R329" s="10"/>
      <c r="S329" s="10"/>
      <c r="T329" s="10"/>
      <c r="U329" s="10"/>
      <c r="V329" s="10"/>
      <c r="W329" s="10"/>
      <c r="X329" s="10"/>
      <c r="Y329" s="10"/>
      <c r="Z329" s="10"/>
      <c r="AA329" s="10"/>
      <c r="AB329" s="10"/>
      <c r="AC329" s="10"/>
      <c r="AD329" s="10"/>
      <c r="AE329" s="10"/>
      <c r="AF329" s="10"/>
      <c r="AG329" s="10"/>
      <c r="AH329" s="10"/>
      <c r="AI329" s="10"/>
      <c r="AJ329" s="10"/>
      <c r="AK329" s="10"/>
      <c r="AL329" s="10"/>
      <c r="AM329" s="10"/>
      <c r="AN329" s="10"/>
      <c r="AO329" s="10"/>
      <c r="AP329" s="10"/>
      <c r="AQ329" s="10"/>
      <c r="AR329" s="10"/>
      <c r="AS329" s="10"/>
      <c r="AT329" s="10"/>
      <c r="AU329" s="10"/>
      <c r="AV329" s="10"/>
      <c r="AW329" s="10"/>
      <c r="AX329" s="10"/>
      <c r="AY329" s="10"/>
      <c r="AZ329" s="10"/>
      <c r="BA329" s="10"/>
      <c r="BB329" s="10"/>
      <c r="BC329" s="10"/>
      <c r="BD329" s="10"/>
      <c r="BE329" s="10"/>
      <c r="BF329" s="10"/>
      <c r="BG329" s="10"/>
      <c r="BH329" s="10"/>
      <c r="BI329" s="10"/>
      <c r="BJ329" s="10"/>
      <c r="BK329" s="10"/>
      <c r="BL329" s="10"/>
      <c r="BM329" s="10"/>
      <c r="BN329" s="10"/>
      <c r="BO329" s="10"/>
    </row>
    <row r="330" spans="1:67" x14ac:dyDescent="0.35">
      <c r="A330" s="10"/>
      <c r="B330" s="10"/>
      <c r="C330" s="10"/>
      <c r="D330" s="10"/>
      <c r="E330" s="10"/>
      <c r="F330" s="10"/>
      <c r="G330" s="10"/>
      <c r="H330" s="10"/>
      <c r="I330" s="10"/>
      <c r="J330" s="10"/>
      <c r="K330" s="10"/>
      <c r="L330" s="10"/>
      <c r="M330" s="10"/>
      <c r="N330" s="10"/>
      <c r="O330" s="10"/>
      <c r="P330" s="10"/>
      <c r="Q330" s="10"/>
      <c r="R330" s="10"/>
      <c r="S330" s="10"/>
      <c r="T330" s="10"/>
      <c r="U330" s="10"/>
      <c r="V330" s="10"/>
      <c r="W330" s="10"/>
      <c r="X330" s="10"/>
      <c r="Y330" s="10"/>
      <c r="Z330" s="10"/>
      <c r="AA330" s="10"/>
      <c r="AB330" s="10"/>
      <c r="AC330" s="10"/>
      <c r="AD330" s="10"/>
      <c r="AE330" s="10"/>
      <c r="AF330" s="10"/>
      <c r="AG330" s="10"/>
      <c r="AH330" s="10"/>
      <c r="AI330" s="10"/>
      <c r="AJ330" s="10"/>
      <c r="AK330" s="10"/>
      <c r="AL330" s="10"/>
      <c r="AM330" s="10"/>
      <c r="AN330" s="10"/>
      <c r="AO330" s="10"/>
      <c r="AP330" s="10"/>
      <c r="AQ330" s="10"/>
      <c r="AR330" s="10"/>
      <c r="AS330" s="10"/>
      <c r="AT330" s="10"/>
      <c r="AU330" s="10"/>
      <c r="AV330" s="10"/>
      <c r="AW330" s="10"/>
      <c r="AX330" s="10"/>
      <c r="AY330" s="10"/>
      <c r="AZ330" s="10"/>
      <c r="BA330" s="10"/>
      <c r="BB330" s="10"/>
      <c r="BC330" s="10"/>
      <c r="BD330" s="10"/>
      <c r="BE330" s="10"/>
      <c r="BF330" s="10"/>
      <c r="BG330" s="10"/>
      <c r="BH330" s="10"/>
      <c r="BI330" s="10"/>
      <c r="BJ330" s="10"/>
      <c r="BK330" s="10"/>
      <c r="BL330" s="10"/>
      <c r="BM330" s="10"/>
      <c r="BN330" s="10"/>
      <c r="BO330" s="10"/>
    </row>
    <row r="331" spans="1:67" x14ac:dyDescent="0.35">
      <c r="A331" s="10"/>
      <c r="B331" s="10"/>
      <c r="C331" s="10"/>
      <c r="D331" s="10"/>
      <c r="E331" s="10"/>
      <c r="F331" s="10"/>
      <c r="G331" s="10"/>
      <c r="H331" s="10"/>
      <c r="I331" s="10"/>
      <c r="J331" s="10"/>
      <c r="K331" s="10"/>
      <c r="L331" s="10"/>
      <c r="M331" s="10"/>
      <c r="N331" s="10"/>
      <c r="O331" s="10"/>
      <c r="P331" s="10"/>
      <c r="Q331" s="10"/>
      <c r="R331" s="10"/>
      <c r="S331" s="10"/>
      <c r="T331" s="10"/>
      <c r="U331" s="10"/>
      <c r="V331" s="10"/>
      <c r="W331" s="10"/>
      <c r="X331" s="10"/>
      <c r="Y331" s="10"/>
      <c r="Z331" s="10"/>
      <c r="AA331" s="10"/>
      <c r="AB331" s="10"/>
      <c r="AC331" s="10"/>
      <c r="AD331" s="10"/>
      <c r="AE331" s="10"/>
      <c r="AF331" s="10"/>
      <c r="AG331" s="10"/>
      <c r="AH331" s="10"/>
      <c r="AI331" s="10"/>
      <c r="AJ331" s="10"/>
      <c r="AK331" s="10"/>
      <c r="AL331" s="10"/>
      <c r="AM331" s="10"/>
      <c r="AN331" s="10"/>
      <c r="AO331" s="10"/>
      <c r="AP331" s="10"/>
      <c r="AQ331" s="10"/>
      <c r="AR331" s="10"/>
      <c r="AS331" s="10"/>
      <c r="AT331" s="10"/>
      <c r="AU331" s="10"/>
      <c r="AV331" s="10"/>
      <c r="AW331" s="10"/>
      <c r="AX331" s="10"/>
      <c r="AY331" s="10"/>
      <c r="AZ331" s="10"/>
      <c r="BA331" s="10"/>
      <c r="BB331" s="10"/>
      <c r="BC331" s="10"/>
      <c r="BD331" s="10"/>
      <c r="BE331" s="10"/>
      <c r="BF331" s="10"/>
      <c r="BG331" s="10"/>
      <c r="BH331" s="10"/>
      <c r="BI331" s="10"/>
      <c r="BJ331" s="10"/>
      <c r="BK331" s="10"/>
      <c r="BL331" s="10"/>
      <c r="BM331" s="10"/>
      <c r="BN331" s="10"/>
      <c r="BO331" s="10"/>
    </row>
    <row r="332" spans="1:67" x14ac:dyDescent="0.35">
      <c r="A332" s="10"/>
      <c r="B332" s="10"/>
      <c r="C332" s="10"/>
      <c r="D332" s="10"/>
      <c r="E332" s="10"/>
      <c r="F332" s="10"/>
      <c r="G332" s="10"/>
      <c r="H332" s="10"/>
      <c r="I332" s="10"/>
      <c r="J332" s="10"/>
      <c r="K332" s="10"/>
      <c r="L332" s="10"/>
      <c r="M332" s="10"/>
      <c r="N332" s="10"/>
      <c r="O332" s="10"/>
      <c r="P332" s="10"/>
      <c r="Q332" s="10"/>
      <c r="R332" s="10"/>
      <c r="S332" s="10"/>
      <c r="T332" s="10"/>
      <c r="U332" s="10"/>
      <c r="V332" s="10"/>
      <c r="W332" s="10"/>
      <c r="X332" s="10"/>
      <c r="Y332" s="10"/>
      <c r="Z332" s="10"/>
      <c r="AA332" s="10"/>
      <c r="AB332" s="10"/>
      <c r="AC332" s="10"/>
      <c r="AD332" s="10"/>
      <c r="AE332" s="10"/>
      <c r="AF332" s="10"/>
      <c r="AG332" s="10"/>
      <c r="AH332" s="10"/>
      <c r="AI332" s="10"/>
      <c r="AJ332" s="10"/>
      <c r="AK332" s="10"/>
      <c r="AL332" s="10"/>
      <c r="AM332" s="10"/>
      <c r="AN332" s="10"/>
      <c r="AO332" s="10"/>
      <c r="AP332" s="10"/>
      <c r="AQ332" s="10"/>
      <c r="AR332" s="10"/>
      <c r="AS332" s="10"/>
      <c r="AT332" s="10"/>
      <c r="AU332" s="10"/>
      <c r="AV332" s="10"/>
      <c r="AW332" s="10"/>
      <c r="AX332" s="10"/>
      <c r="AY332" s="10"/>
      <c r="AZ332" s="10"/>
      <c r="BA332" s="10"/>
      <c r="BB332" s="10"/>
      <c r="BC332" s="10"/>
      <c r="BD332" s="10"/>
      <c r="BE332" s="10"/>
      <c r="BF332" s="10"/>
      <c r="BG332" s="10"/>
      <c r="BH332" s="10"/>
      <c r="BI332" s="10"/>
      <c r="BJ332" s="10"/>
      <c r="BK332" s="10"/>
      <c r="BL332" s="10"/>
      <c r="BM332" s="10"/>
      <c r="BN332" s="10"/>
      <c r="BO332" s="10"/>
    </row>
    <row r="333" spans="1:67" x14ac:dyDescent="0.35">
      <c r="A333" s="10"/>
      <c r="B333" s="10"/>
      <c r="C333" s="10"/>
      <c r="D333" s="10"/>
      <c r="E333" s="10"/>
      <c r="F333" s="10"/>
      <c r="G333" s="10"/>
      <c r="H333" s="10"/>
      <c r="I333" s="10"/>
      <c r="J333" s="10"/>
      <c r="K333" s="10"/>
      <c r="L333" s="10"/>
      <c r="M333" s="10"/>
      <c r="N333" s="10"/>
      <c r="O333" s="10"/>
      <c r="P333" s="10"/>
      <c r="Q333" s="10"/>
      <c r="R333" s="10"/>
      <c r="S333" s="10"/>
      <c r="T333" s="10"/>
      <c r="U333" s="10"/>
      <c r="V333" s="10"/>
      <c r="W333" s="10"/>
      <c r="X333" s="10"/>
      <c r="Y333" s="10"/>
      <c r="Z333" s="10"/>
      <c r="AA333" s="10"/>
      <c r="AB333" s="10"/>
      <c r="AC333" s="10"/>
      <c r="AD333" s="10"/>
      <c r="AE333" s="10"/>
      <c r="AF333" s="10"/>
      <c r="AG333" s="10"/>
      <c r="AH333" s="10"/>
      <c r="AI333" s="10"/>
      <c r="AJ333" s="10"/>
      <c r="AK333" s="10"/>
      <c r="AL333" s="10"/>
      <c r="AM333" s="10"/>
      <c r="AN333" s="10"/>
      <c r="AO333" s="10"/>
      <c r="AP333" s="10"/>
      <c r="AQ333" s="10"/>
      <c r="AR333" s="10"/>
      <c r="AS333" s="10"/>
      <c r="AT333" s="10"/>
      <c r="AU333" s="10"/>
      <c r="AV333" s="10"/>
      <c r="AW333" s="10"/>
      <c r="AX333" s="10"/>
      <c r="AY333" s="10"/>
      <c r="AZ333" s="10"/>
      <c r="BA333" s="10"/>
      <c r="BB333" s="10"/>
      <c r="BC333" s="10"/>
      <c r="BD333" s="10"/>
      <c r="BE333" s="10"/>
      <c r="BF333" s="10"/>
      <c r="BG333" s="10"/>
      <c r="BH333" s="10"/>
      <c r="BI333" s="10"/>
      <c r="BJ333" s="10"/>
      <c r="BK333" s="10"/>
      <c r="BL333" s="10"/>
      <c r="BM333" s="10"/>
      <c r="BN333" s="10"/>
      <c r="BO333" s="10"/>
    </row>
    <row r="334" spans="1:67" x14ac:dyDescent="0.35">
      <c r="A334" s="10"/>
      <c r="B334" s="10"/>
      <c r="C334" s="10"/>
      <c r="D334" s="10"/>
      <c r="E334" s="10"/>
      <c r="F334" s="10"/>
      <c r="G334" s="10"/>
      <c r="H334" s="10"/>
      <c r="I334" s="10"/>
      <c r="J334" s="10"/>
      <c r="K334" s="10"/>
      <c r="L334" s="10"/>
      <c r="M334" s="10"/>
      <c r="N334" s="10"/>
      <c r="O334" s="10"/>
      <c r="P334" s="10"/>
      <c r="Q334" s="10"/>
      <c r="R334" s="10"/>
      <c r="S334" s="10"/>
      <c r="T334" s="10"/>
      <c r="U334" s="10"/>
      <c r="V334" s="10"/>
      <c r="W334" s="10"/>
      <c r="X334" s="10"/>
      <c r="Y334" s="10"/>
      <c r="Z334" s="10"/>
      <c r="AA334" s="10"/>
      <c r="AB334" s="10"/>
      <c r="AC334" s="10"/>
      <c r="AD334" s="10"/>
      <c r="AE334" s="10"/>
      <c r="AF334" s="10"/>
      <c r="AG334" s="10"/>
      <c r="AH334" s="10"/>
      <c r="AI334" s="10"/>
      <c r="AJ334" s="10"/>
      <c r="AK334" s="10"/>
      <c r="AL334" s="10"/>
      <c r="AM334" s="10"/>
      <c r="AN334" s="10"/>
      <c r="AO334" s="10"/>
      <c r="AP334" s="10"/>
      <c r="AQ334" s="10"/>
      <c r="AR334" s="10"/>
      <c r="AS334" s="10"/>
      <c r="AT334" s="10"/>
      <c r="AU334" s="10"/>
      <c r="AV334" s="10"/>
      <c r="AW334" s="10"/>
      <c r="AX334" s="10"/>
      <c r="AY334" s="10"/>
      <c r="AZ334" s="10"/>
      <c r="BA334" s="10"/>
      <c r="BB334" s="10"/>
      <c r="BC334" s="10"/>
      <c r="BD334" s="10"/>
      <c r="BE334" s="10"/>
      <c r="BF334" s="10"/>
      <c r="BG334" s="10"/>
      <c r="BH334" s="10"/>
      <c r="BI334" s="10"/>
      <c r="BJ334" s="10"/>
      <c r="BK334" s="10"/>
      <c r="BL334" s="10"/>
      <c r="BM334" s="10"/>
      <c r="BN334" s="10"/>
      <c r="BO334" s="10"/>
    </row>
    <row r="335" spans="1:67" x14ac:dyDescent="0.35">
      <c r="A335" s="10"/>
      <c r="B335" s="10"/>
      <c r="C335" s="10"/>
      <c r="D335" s="10"/>
      <c r="E335" s="10"/>
      <c r="F335" s="10"/>
      <c r="G335" s="10"/>
      <c r="H335" s="10"/>
      <c r="I335" s="10"/>
      <c r="J335" s="10"/>
      <c r="K335" s="10"/>
      <c r="L335" s="10"/>
      <c r="M335" s="10"/>
      <c r="N335" s="10"/>
      <c r="O335" s="10"/>
      <c r="P335" s="10"/>
      <c r="Q335" s="10"/>
      <c r="R335" s="10"/>
      <c r="S335" s="10"/>
      <c r="T335" s="10"/>
      <c r="U335" s="10"/>
      <c r="V335" s="10"/>
      <c r="W335" s="10"/>
      <c r="X335" s="10"/>
      <c r="Y335" s="10"/>
      <c r="Z335" s="10"/>
      <c r="AA335" s="10"/>
      <c r="AB335" s="10"/>
      <c r="AC335" s="10"/>
      <c r="AD335" s="10"/>
      <c r="AE335" s="10"/>
      <c r="AF335" s="10"/>
      <c r="AG335" s="10"/>
      <c r="AH335" s="10"/>
      <c r="AI335" s="10"/>
      <c r="AJ335" s="10"/>
      <c r="AK335" s="10"/>
      <c r="AL335" s="10"/>
      <c r="AM335" s="10"/>
      <c r="AN335" s="10"/>
      <c r="AO335" s="10"/>
      <c r="AP335" s="10"/>
      <c r="AQ335" s="10"/>
      <c r="AR335" s="10"/>
      <c r="AS335" s="10"/>
      <c r="AT335" s="10"/>
      <c r="AU335" s="10"/>
      <c r="AV335" s="10"/>
      <c r="AW335" s="10"/>
      <c r="AX335" s="10"/>
      <c r="AY335" s="10"/>
      <c r="AZ335" s="10"/>
      <c r="BA335" s="10"/>
      <c r="BB335" s="10"/>
      <c r="BC335" s="10"/>
      <c r="BD335" s="10"/>
      <c r="BE335" s="10"/>
      <c r="BF335" s="10"/>
      <c r="BG335" s="10"/>
      <c r="BH335" s="10"/>
      <c r="BI335" s="10"/>
      <c r="BJ335" s="10"/>
      <c r="BK335" s="10"/>
      <c r="BL335" s="10"/>
      <c r="BM335" s="10"/>
      <c r="BN335" s="10"/>
      <c r="BO335" s="10"/>
    </row>
    <row r="336" spans="1:67" x14ac:dyDescent="0.35">
      <c r="A336" s="10"/>
      <c r="B336" s="10"/>
      <c r="C336" s="10"/>
      <c r="D336" s="10"/>
      <c r="E336" s="10"/>
      <c r="F336" s="10"/>
      <c r="G336" s="10"/>
      <c r="H336" s="10"/>
      <c r="I336" s="10"/>
      <c r="J336" s="10"/>
      <c r="K336" s="10"/>
      <c r="L336" s="10"/>
      <c r="M336" s="10"/>
      <c r="N336" s="10"/>
      <c r="O336" s="10"/>
      <c r="P336" s="10"/>
      <c r="Q336" s="10"/>
      <c r="R336" s="10"/>
      <c r="S336" s="10"/>
      <c r="T336" s="10"/>
      <c r="U336" s="10"/>
      <c r="V336" s="10"/>
      <c r="W336" s="10"/>
      <c r="X336" s="10"/>
      <c r="Y336" s="10"/>
      <c r="Z336" s="10"/>
      <c r="AA336" s="10"/>
      <c r="AB336" s="10"/>
      <c r="AC336" s="10"/>
      <c r="AD336" s="10"/>
      <c r="AE336" s="10"/>
      <c r="AF336" s="10"/>
      <c r="AG336" s="10"/>
      <c r="AH336" s="10"/>
      <c r="AI336" s="10"/>
      <c r="AJ336" s="10"/>
      <c r="AK336" s="10"/>
      <c r="AL336" s="10"/>
      <c r="AM336" s="10"/>
      <c r="AN336" s="10"/>
      <c r="AO336" s="10"/>
      <c r="AP336" s="10"/>
      <c r="AQ336" s="10"/>
      <c r="AR336" s="10"/>
      <c r="AS336" s="10"/>
      <c r="AT336" s="10"/>
      <c r="AU336" s="10"/>
      <c r="AV336" s="10"/>
      <c r="AW336" s="10"/>
      <c r="AX336" s="10"/>
      <c r="AY336" s="10"/>
      <c r="AZ336" s="10"/>
      <c r="BA336" s="10"/>
      <c r="BB336" s="10"/>
      <c r="BC336" s="10"/>
      <c r="BD336" s="10"/>
      <c r="BE336" s="10"/>
      <c r="BF336" s="10"/>
      <c r="BG336" s="10"/>
      <c r="BH336" s="10"/>
      <c r="BI336" s="10"/>
      <c r="BJ336" s="10"/>
      <c r="BK336" s="10"/>
      <c r="BL336" s="10"/>
      <c r="BM336" s="10"/>
      <c r="BN336" s="10"/>
      <c r="BO336" s="10"/>
    </row>
    <row r="337" spans="1:67" x14ac:dyDescent="0.35">
      <c r="A337" s="10"/>
      <c r="B337" s="10"/>
      <c r="C337" s="10"/>
      <c r="D337" s="10"/>
      <c r="E337" s="10"/>
      <c r="F337" s="10"/>
      <c r="G337" s="10"/>
      <c r="H337" s="10"/>
      <c r="I337" s="10"/>
      <c r="J337" s="10"/>
      <c r="K337" s="10"/>
      <c r="L337" s="10"/>
      <c r="M337" s="10"/>
      <c r="N337" s="10"/>
      <c r="O337" s="10"/>
      <c r="P337" s="10"/>
      <c r="Q337" s="10"/>
      <c r="R337" s="10"/>
      <c r="S337" s="10"/>
      <c r="T337" s="10"/>
      <c r="U337" s="10"/>
      <c r="V337" s="10"/>
      <c r="W337" s="10"/>
      <c r="X337" s="10"/>
      <c r="Y337" s="10"/>
      <c r="Z337" s="10"/>
      <c r="AA337" s="10"/>
      <c r="AB337" s="10"/>
      <c r="AC337" s="10"/>
      <c r="AD337" s="10"/>
      <c r="AE337" s="10"/>
      <c r="AF337" s="10"/>
      <c r="AG337" s="10"/>
      <c r="AH337" s="10"/>
      <c r="AI337" s="10"/>
      <c r="AJ337" s="10"/>
      <c r="AK337" s="10"/>
      <c r="AL337" s="10"/>
      <c r="AM337" s="10"/>
      <c r="AN337" s="10"/>
      <c r="AO337" s="10"/>
      <c r="AP337" s="10"/>
      <c r="AQ337" s="10"/>
      <c r="AR337" s="10"/>
      <c r="AS337" s="10"/>
      <c r="AT337" s="10"/>
      <c r="AU337" s="10"/>
      <c r="AV337" s="10"/>
      <c r="AW337" s="10"/>
      <c r="AX337" s="10"/>
      <c r="AY337" s="10"/>
      <c r="AZ337" s="10"/>
      <c r="BA337" s="10"/>
      <c r="BB337" s="10"/>
      <c r="BC337" s="10"/>
      <c r="BD337" s="10"/>
      <c r="BE337" s="10"/>
      <c r="BF337" s="10"/>
      <c r="BG337" s="10"/>
      <c r="BH337" s="10"/>
      <c r="BI337" s="10"/>
      <c r="BJ337" s="10"/>
      <c r="BK337" s="10"/>
      <c r="BL337" s="10"/>
      <c r="BM337" s="10"/>
      <c r="BN337" s="10"/>
      <c r="BO337" s="10"/>
    </row>
    <row r="338" spans="1:67" x14ac:dyDescent="0.35">
      <c r="A338" s="10"/>
      <c r="B338" s="10"/>
      <c r="C338" s="10"/>
      <c r="D338" s="10"/>
      <c r="E338" s="10"/>
      <c r="F338" s="10"/>
      <c r="G338" s="10"/>
      <c r="H338" s="10"/>
      <c r="I338" s="10"/>
      <c r="J338" s="10"/>
      <c r="K338" s="10"/>
      <c r="L338" s="10"/>
      <c r="M338" s="10"/>
      <c r="N338" s="10"/>
      <c r="O338" s="10"/>
      <c r="P338" s="10"/>
      <c r="Q338" s="10"/>
      <c r="R338" s="10"/>
      <c r="S338" s="10"/>
      <c r="T338" s="10"/>
      <c r="U338" s="10"/>
      <c r="V338" s="10"/>
      <c r="W338" s="10"/>
      <c r="X338" s="10"/>
      <c r="Y338" s="10"/>
      <c r="Z338" s="10"/>
      <c r="AA338" s="10"/>
      <c r="AB338" s="10"/>
      <c r="AC338" s="10"/>
      <c r="AD338" s="10"/>
      <c r="AE338" s="10"/>
      <c r="AF338" s="10"/>
      <c r="AG338" s="10"/>
      <c r="AH338" s="10"/>
      <c r="AI338" s="10"/>
      <c r="AJ338" s="10"/>
      <c r="AK338" s="10"/>
      <c r="AL338" s="10"/>
      <c r="AM338" s="10"/>
      <c r="AN338" s="10"/>
      <c r="AO338" s="10"/>
      <c r="AP338" s="10"/>
      <c r="AQ338" s="10"/>
      <c r="AR338" s="10"/>
      <c r="AS338" s="10"/>
      <c r="AT338" s="10"/>
      <c r="AU338" s="10"/>
      <c r="AV338" s="10"/>
      <c r="AW338" s="10"/>
      <c r="AX338" s="10"/>
      <c r="AY338" s="10"/>
      <c r="AZ338" s="10"/>
      <c r="BA338" s="10"/>
      <c r="BB338" s="10"/>
      <c r="BC338" s="10"/>
      <c r="BD338" s="10"/>
      <c r="BE338" s="10"/>
      <c r="BF338" s="10"/>
      <c r="BG338" s="10"/>
      <c r="BH338" s="10"/>
      <c r="BI338" s="10"/>
      <c r="BJ338" s="10"/>
      <c r="BK338" s="10"/>
      <c r="BL338" s="10"/>
      <c r="BM338" s="10"/>
      <c r="BN338" s="10"/>
      <c r="BO338" s="10"/>
    </row>
    <row r="339" spans="1:67" x14ac:dyDescent="0.35">
      <c r="A339" s="10"/>
      <c r="B339" s="10"/>
      <c r="C339" s="10"/>
      <c r="D339" s="10"/>
      <c r="E339" s="10"/>
      <c r="F339" s="10"/>
      <c r="G339" s="10"/>
      <c r="H339" s="10"/>
      <c r="I339" s="10"/>
      <c r="J339" s="10"/>
      <c r="K339" s="10"/>
      <c r="L339" s="10"/>
      <c r="M339" s="10"/>
      <c r="N339" s="10"/>
      <c r="O339" s="10"/>
      <c r="P339" s="10"/>
      <c r="Q339" s="10"/>
      <c r="R339" s="10"/>
      <c r="S339" s="10"/>
      <c r="T339" s="10"/>
      <c r="U339" s="10"/>
      <c r="V339" s="10"/>
      <c r="W339" s="10"/>
      <c r="X339" s="10"/>
      <c r="Y339" s="10"/>
      <c r="Z339" s="10"/>
      <c r="AA339" s="10"/>
      <c r="AB339" s="10"/>
      <c r="AC339" s="10"/>
      <c r="AD339" s="10"/>
      <c r="AE339" s="10"/>
      <c r="AF339" s="10"/>
      <c r="AG339" s="10"/>
      <c r="AH339" s="10"/>
      <c r="AI339" s="10"/>
      <c r="AJ339" s="10"/>
      <c r="AK339" s="10"/>
      <c r="AL339" s="10"/>
      <c r="AM339" s="10"/>
      <c r="AN339" s="10"/>
      <c r="AO339" s="10"/>
      <c r="AP339" s="10"/>
      <c r="AQ339" s="10"/>
      <c r="AR339" s="10"/>
      <c r="AS339" s="10"/>
      <c r="AT339" s="10"/>
      <c r="AU339" s="10"/>
      <c r="AV339" s="10"/>
      <c r="AW339" s="10"/>
      <c r="AX339" s="10"/>
      <c r="AY339" s="10"/>
      <c r="AZ339" s="10"/>
      <c r="BA339" s="10"/>
      <c r="BB339" s="10"/>
      <c r="BC339" s="10"/>
      <c r="BD339" s="10"/>
      <c r="BE339" s="10"/>
      <c r="BF339" s="10"/>
      <c r="BG339" s="10"/>
      <c r="BH339" s="10"/>
      <c r="BI339" s="10"/>
      <c r="BJ339" s="10"/>
      <c r="BK339" s="10"/>
      <c r="BL339" s="10"/>
      <c r="BM339" s="10"/>
      <c r="BN339" s="10"/>
      <c r="BO339" s="10"/>
    </row>
    <row r="340" spans="1:67" x14ac:dyDescent="0.35">
      <c r="A340" s="10"/>
      <c r="B340" s="10"/>
      <c r="C340" s="10"/>
      <c r="D340" s="10"/>
      <c r="E340" s="10"/>
      <c r="F340" s="10"/>
      <c r="G340" s="10"/>
      <c r="H340" s="10"/>
      <c r="I340" s="10"/>
      <c r="J340" s="10"/>
      <c r="K340" s="10"/>
      <c r="L340" s="10"/>
      <c r="M340" s="10"/>
      <c r="N340" s="10"/>
      <c r="O340" s="10"/>
      <c r="P340" s="10"/>
      <c r="Q340" s="10"/>
      <c r="R340" s="10"/>
      <c r="S340" s="10"/>
      <c r="T340" s="10"/>
      <c r="U340" s="10"/>
      <c r="V340" s="10"/>
      <c r="W340" s="10"/>
      <c r="X340" s="10"/>
      <c r="Y340" s="10"/>
      <c r="Z340" s="10"/>
      <c r="AA340" s="10"/>
      <c r="AB340" s="10"/>
      <c r="AC340" s="10"/>
      <c r="AD340" s="10"/>
      <c r="AE340" s="10"/>
      <c r="AF340" s="10"/>
      <c r="AG340" s="10"/>
      <c r="AH340" s="10"/>
      <c r="AI340" s="10"/>
      <c r="AJ340" s="10"/>
      <c r="AK340" s="10"/>
      <c r="AL340" s="10"/>
      <c r="AM340" s="10"/>
      <c r="AN340" s="10"/>
      <c r="AO340" s="10"/>
      <c r="AP340" s="10"/>
      <c r="AQ340" s="10"/>
      <c r="AR340" s="10"/>
      <c r="AS340" s="10"/>
      <c r="AT340" s="10"/>
      <c r="AU340" s="10"/>
      <c r="AV340" s="10"/>
      <c r="AW340" s="10"/>
      <c r="AX340" s="10"/>
      <c r="AY340" s="10"/>
      <c r="AZ340" s="10"/>
      <c r="BA340" s="10"/>
      <c r="BB340" s="10"/>
      <c r="BC340" s="10"/>
      <c r="BD340" s="10"/>
      <c r="BE340" s="10"/>
      <c r="BF340" s="10"/>
      <c r="BG340" s="10"/>
      <c r="BH340" s="10"/>
      <c r="BI340" s="10"/>
      <c r="BJ340" s="10"/>
      <c r="BK340" s="10"/>
      <c r="BL340" s="10"/>
      <c r="BM340" s="10"/>
      <c r="BN340" s="10"/>
      <c r="BO340" s="10"/>
    </row>
    <row r="341" spans="1:67" x14ac:dyDescent="0.35">
      <c r="A341" s="10"/>
      <c r="B341" s="10"/>
      <c r="C341" s="10"/>
      <c r="D341" s="10"/>
      <c r="E341" s="10"/>
      <c r="F341" s="10"/>
      <c r="G341" s="10"/>
      <c r="H341" s="10"/>
      <c r="I341" s="10"/>
      <c r="J341" s="10"/>
      <c r="K341" s="10"/>
      <c r="L341" s="10"/>
      <c r="M341" s="10"/>
      <c r="N341" s="10"/>
      <c r="O341" s="10"/>
      <c r="P341" s="10"/>
      <c r="Q341" s="10"/>
      <c r="R341" s="10"/>
      <c r="S341" s="10"/>
      <c r="T341" s="10"/>
      <c r="U341" s="10"/>
      <c r="V341" s="10"/>
      <c r="W341" s="10"/>
      <c r="X341" s="10"/>
      <c r="Y341" s="10"/>
      <c r="Z341" s="10"/>
      <c r="AA341" s="10"/>
      <c r="AB341" s="10"/>
      <c r="AC341" s="10"/>
      <c r="AD341" s="10"/>
      <c r="AE341" s="10"/>
      <c r="AF341" s="10"/>
      <c r="AG341" s="10"/>
      <c r="AH341" s="10"/>
      <c r="AI341" s="10"/>
      <c r="AJ341" s="10"/>
      <c r="AK341" s="10"/>
      <c r="AL341" s="10"/>
      <c r="AM341" s="10"/>
      <c r="AN341" s="10"/>
      <c r="AO341" s="10"/>
      <c r="AP341" s="10"/>
      <c r="AQ341" s="10"/>
      <c r="AR341" s="10"/>
      <c r="AS341" s="10"/>
      <c r="AT341" s="10"/>
      <c r="AU341" s="10"/>
      <c r="AV341" s="10"/>
      <c r="AW341" s="10"/>
      <c r="AX341" s="10"/>
      <c r="AY341" s="10"/>
      <c r="AZ341" s="10"/>
      <c r="BA341" s="10"/>
      <c r="BB341" s="10"/>
      <c r="BC341" s="10"/>
      <c r="BD341" s="10"/>
      <c r="BE341" s="10"/>
      <c r="BF341" s="10"/>
      <c r="BG341" s="10"/>
      <c r="BH341" s="10"/>
      <c r="BI341" s="10"/>
      <c r="BJ341" s="10"/>
      <c r="BK341" s="10"/>
      <c r="BL341" s="10"/>
      <c r="BM341" s="10"/>
      <c r="BN341" s="10"/>
      <c r="BO341" s="10"/>
    </row>
    <row r="342" spans="1:67" x14ac:dyDescent="0.35">
      <c r="A342" s="10"/>
      <c r="B342" s="10"/>
      <c r="C342" s="10"/>
      <c r="D342" s="10"/>
      <c r="E342" s="10"/>
      <c r="F342" s="10"/>
      <c r="G342" s="10"/>
      <c r="H342" s="10"/>
      <c r="I342" s="10"/>
      <c r="J342" s="10"/>
      <c r="K342" s="10"/>
      <c r="L342" s="10"/>
      <c r="M342" s="10"/>
      <c r="N342" s="10"/>
      <c r="O342" s="10"/>
      <c r="P342" s="10"/>
      <c r="Q342" s="10"/>
      <c r="R342" s="10"/>
      <c r="S342" s="10"/>
      <c r="T342" s="10"/>
      <c r="U342" s="10"/>
      <c r="V342" s="10"/>
      <c r="W342" s="10"/>
      <c r="X342" s="10"/>
      <c r="Y342" s="10"/>
      <c r="Z342" s="10"/>
      <c r="AA342" s="10"/>
      <c r="AB342" s="10"/>
      <c r="AC342" s="10"/>
      <c r="AD342" s="10"/>
      <c r="AE342" s="10"/>
      <c r="AF342" s="10"/>
      <c r="AG342" s="10"/>
      <c r="AH342" s="10"/>
      <c r="AI342" s="10"/>
      <c r="AJ342" s="10"/>
      <c r="AK342" s="10"/>
      <c r="AL342" s="10"/>
      <c r="AM342" s="10"/>
      <c r="AN342" s="10"/>
      <c r="AO342" s="10"/>
      <c r="AP342" s="10"/>
      <c r="AQ342" s="10"/>
      <c r="AR342" s="10"/>
      <c r="AS342" s="10"/>
      <c r="AT342" s="10"/>
      <c r="AU342" s="10"/>
      <c r="AV342" s="10"/>
      <c r="AW342" s="10"/>
      <c r="AX342" s="10"/>
      <c r="AY342" s="10"/>
      <c r="AZ342" s="10"/>
      <c r="BA342" s="10"/>
      <c r="BB342" s="10"/>
      <c r="BC342" s="10"/>
      <c r="BD342" s="10"/>
      <c r="BE342" s="10"/>
      <c r="BF342" s="10"/>
      <c r="BG342" s="10"/>
      <c r="BH342" s="10"/>
      <c r="BI342" s="10"/>
      <c r="BJ342" s="10"/>
      <c r="BK342" s="10"/>
      <c r="BL342" s="10"/>
      <c r="BM342" s="10"/>
      <c r="BN342" s="10"/>
      <c r="BO342" s="10"/>
    </row>
    <row r="343" spans="1:67" x14ac:dyDescent="0.35">
      <c r="A343" s="10"/>
      <c r="B343" s="10"/>
      <c r="C343" s="10"/>
      <c r="D343" s="10"/>
      <c r="E343" s="10"/>
      <c r="F343" s="10"/>
      <c r="G343" s="10"/>
      <c r="H343" s="10"/>
      <c r="I343" s="10"/>
      <c r="J343" s="10"/>
      <c r="K343" s="10"/>
      <c r="L343" s="10"/>
      <c r="M343" s="10"/>
      <c r="N343" s="10"/>
      <c r="O343" s="10"/>
      <c r="P343" s="10"/>
      <c r="Q343" s="10"/>
      <c r="R343" s="10"/>
      <c r="S343" s="10"/>
      <c r="T343" s="10"/>
      <c r="U343" s="10"/>
      <c r="V343" s="10"/>
      <c r="W343" s="10"/>
      <c r="X343" s="10"/>
      <c r="Y343" s="10"/>
      <c r="Z343" s="10"/>
      <c r="AA343" s="10"/>
      <c r="AB343" s="10"/>
      <c r="AC343" s="10"/>
      <c r="AD343" s="10"/>
      <c r="AE343" s="10"/>
      <c r="AF343" s="10"/>
      <c r="AG343" s="10"/>
      <c r="AH343" s="10"/>
      <c r="AI343" s="10"/>
      <c r="AJ343" s="10"/>
      <c r="AK343" s="10"/>
      <c r="AL343" s="10"/>
      <c r="AM343" s="10"/>
      <c r="AN343" s="10"/>
      <c r="AO343" s="10"/>
      <c r="AP343" s="10"/>
      <c r="AQ343" s="10"/>
      <c r="AR343" s="10"/>
      <c r="AS343" s="10"/>
      <c r="AT343" s="10"/>
      <c r="AU343" s="10"/>
      <c r="AV343" s="10"/>
      <c r="AW343" s="10"/>
      <c r="AX343" s="10"/>
      <c r="AY343" s="10"/>
      <c r="AZ343" s="10"/>
      <c r="BA343" s="10"/>
      <c r="BB343" s="10"/>
      <c r="BC343" s="10"/>
      <c r="BD343" s="10"/>
      <c r="BE343" s="10"/>
      <c r="BF343" s="10"/>
      <c r="BG343" s="10"/>
      <c r="BH343" s="10"/>
      <c r="BI343" s="10"/>
      <c r="BJ343" s="10"/>
      <c r="BK343" s="10"/>
      <c r="BL343" s="10"/>
      <c r="BM343" s="10"/>
      <c r="BN343" s="10"/>
      <c r="BO343" s="10"/>
    </row>
    <row r="344" spans="1:67" x14ac:dyDescent="0.35">
      <c r="A344" s="10"/>
      <c r="B344" s="10"/>
      <c r="C344" s="10"/>
      <c r="D344" s="10"/>
      <c r="E344" s="10"/>
      <c r="F344" s="10"/>
      <c r="G344" s="10"/>
      <c r="H344" s="10"/>
      <c r="I344" s="10"/>
      <c r="J344" s="10"/>
      <c r="K344" s="10"/>
      <c r="L344" s="10"/>
      <c r="M344" s="10"/>
      <c r="N344" s="10"/>
      <c r="O344" s="10"/>
      <c r="P344" s="10"/>
      <c r="Q344" s="10"/>
      <c r="R344" s="10"/>
      <c r="S344" s="10"/>
      <c r="T344" s="10"/>
      <c r="U344" s="10"/>
      <c r="V344" s="10"/>
      <c r="W344" s="10"/>
      <c r="X344" s="10"/>
      <c r="Y344" s="10"/>
      <c r="Z344" s="10"/>
      <c r="AA344" s="10"/>
      <c r="AB344" s="10"/>
      <c r="AC344" s="10"/>
      <c r="AD344" s="10"/>
      <c r="AE344" s="10"/>
      <c r="AF344" s="10"/>
      <c r="AG344" s="10"/>
      <c r="AH344" s="10"/>
      <c r="AI344" s="10"/>
      <c r="AJ344" s="10"/>
      <c r="AK344" s="10"/>
      <c r="AL344" s="10"/>
      <c r="AM344" s="10"/>
      <c r="AN344" s="10"/>
      <c r="AO344" s="10"/>
      <c r="AP344" s="10"/>
      <c r="AQ344" s="10"/>
      <c r="AR344" s="10"/>
      <c r="AS344" s="10"/>
      <c r="AT344" s="10"/>
      <c r="AU344" s="10"/>
      <c r="AV344" s="10"/>
      <c r="AW344" s="10"/>
      <c r="AX344" s="10"/>
      <c r="AY344" s="10"/>
      <c r="AZ344" s="10"/>
      <c r="BA344" s="10"/>
      <c r="BB344" s="10"/>
      <c r="BC344" s="10"/>
      <c r="BD344" s="10"/>
      <c r="BE344" s="10"/>
      <c r="BF344" s="10"/>
      <c r="BG344" s="10"/>
      <c r="BH344" s="10"/>
      <c r="BI344" s="10"/>
      <c r="BJ344" s="10"/>
      <c r="BK344" s="10"/>
      <c r="BL344" s="10"/>
      <c r="BM344" s="10"/>
      <c r="BN344" s="10"/>
      <c r="BO344" s="10"/>
    </row>
    <row r="345" spans="1:67" x14ac:dyDescent="0.35">
      <c r="A345" s="10"/>
      <c r="B345" s="10"/>
      <c r="C345" s="10"/>
      <c r="D345" s="10"/>
      <c r="E345" s="10"/>
      <c r="F345" s="10"/>
      <c r="G345" s="10"/>
      <c r="H345" s="10"/>
      <c r="I345" s="10"/>
      <c r="J345" s="10"/>
      <c r="K345" s="10"/>
      <c r="L345" s="10"/>
      <c r="M345" s="10"/>
      <c r="N345" s="10"/>
      <c r="O345" s="10"/>
      <c r="P345" s="10"/>
      <c r="Q345" s="10"/>
      <c r="R345" s="10"/>
      <c r="S345" s="10"/>
      <c r="T345" s="10"/>
      <c r="U345" s="10"/>
      <c r="V345" s="10"/>
      <c r="W345" s="10"/>
      <c r="X345" s="10"/>
      <c r="Y345" s="10"/>
      <c r="Z345" s="10"/>
      <c r="AA345" s="10"/>
      <c r="AB345" s="10"/>
      <c r="AC345" s="10"/>
      <c r="AD345" s="10"/>
      <c r="AE345" s="10"/>
      <c r="AF345" s="10"/>
      <c r="AG345" s="10"/>
      <c r="AH345" s="10"/>
      <c r="AI345" s="10"/>
      <c r="AJ345" s="10"/>
      <c r="AK345" s="10"/>
      <c r="AL345" s="10"/>
      <c r="AM345" s="10"/>
      <c r="AN345" s="10"/>
      <c r="AO345" s="10"/>
      <c r="AP345" s="10"/>
      <c r="AQ345" s="10"/>
      <c r="AR345" s="10"/>
      <c r="AS345" s="10"/>
      <c r="AT345" s="10"/>
      <c r="AU345" s="10"/>
      <c r="AV345" s="10"/>
      <c r="AW345" s="10"/>
      <c r="AX345" s="10"/>
      <c r="AY345" s="10"/>
      <c r="AZ345" s="10"/>
      <c r="BA345" s="10"/>
      <c r="BB345" s="10"/>
      <c r="BC345" s="10"/>
      <c r="BD345" s="10"/>
      <c r="BE345" s="10"/>
      <c r="BF345" s="10"/>
      <c r="BG345" s="10"/>
      <c r="BH345" s="10"/>
      <c r="BI345" s="10"/>
      <c r="BJ345" s="10"/>
      <c r="BK345" s="10"/>
      <c r="BL345" s="10"/>
      <c r="BM345" s="10"/>
      <c r="BN345" s="10"/>
      <c r="BO345" s="10"/>
    </row>
    <row r="346" spans="1:67" x14ac:dyDescent="0.35">
      <c r="A346" s="10"/>
      <c r="B346" s="10"/>
      <c r="C346" s="10"/>
      <c r="D346" s="10"/>
      <c r="E346" s="10"/>
      <c r="F346" s="10"/>
      <c r="G346" s="10"/>
      <c r="H346" s="10"/>
      <c r="I346" s="10"/>
      <c r="J346" s="10"/>
      <c r="K346" s="10"/>
      <c r="L346" s="10"/>
      <c r="M346" s="10"/>
      <c r="N346" s="10"/>
      <c r="O346" s="10"/>
      <c r="P346" s="10"/>
      <c r="Q346" s="10"/>
      <c r="R346" s="10"/>
      <c r="S346" s="10"/>
      <c r="T346" s="10"/>
      <c r="U346" s="10"/>
      <c r="V346" s="10"/>
      <c r="W346" s="10"/>
      <c r="X346" s="10"/>
      <c r="Y346" s="10"/>
      <c r="Z346" s="10"/>
      <c r="AA346" s="10"/>
      <c r="AB346" s="10"/>
      <c r="AC346" s="10"/>
      <c r="AD346" s="10"/>
      <c r="AE346" s="10"/>
      <c r="AF346" s="10"/>
      <c r="AG346" s="10"/>
      <c r="AH346" s="10"/>
      <c r="AI346" s="10"/>
      <c r="AJ346" s="10"/>
      <c r="AK346" s="10"/>
      <c r="AL346" s="10"/>
      <c r="AM346" s="10"/>
      <c r="AN346" s="10"/>
      <c r="AO346" s="10"/>
      <c r="AP346" s="10"/>
      <c r="AQ346" s="10"/>
      <c r="AR346" s="10"/>
      <c r="AS346" s="10"/>
      <c r="AT346" s="10"/>
      <c r="AU346" s="10"/>
      <c r="AV346" s="10"/>
      <c r="AW346" s="10"/>
      <c r="AX346" s="10"/>
      <c r="AY346" s="10"/>
      <c r="AZ346" s="10"/>
      <c r="BA346" s="10"/>
      <c r="BB346" s="10"/>
      <c r="BC346" s="10"/>
      <c r="BD346" s="10"/>
      <c r="BE346" s="10"/>
      <c r="BF346" s="10"/>
      <c r="BG346" s="10"/>
      <c r="BH346" s="10"/>
      <c r="BI346" s="10"/>
      <c r="BJ346" s="10"/>
      <c r="BK346" s="10"/>
      <c r="BL346" s="10"/>
      <c r="BM346" s="10"/>
      <c r="BN346" s="10"/>
      <c r="BO346" s="10"/>
    </row>
    <row r="347" spans="1:67" x14ac:dyDescent="0.35">
      <c r="A347" s="10"/>
      <c r="B347" s="10"/>
      <c r="C347" s="10"/>
      <c r="D347" s="10"/>
      <c r="E347" s="10"/>
      <c r="F347" s="10"/>
      <c r="G347" s="10"/>
      <c r="H347" s="10"/>
      <c r="I347" s="10"/>
      <c r="J347" s="10"/>
      <c r="K347" s="10"/>
      <c r="L347" s="10"/>
      <c r="M347" s="10"/>
      <c r="N347" s="10"/>
      <c r="O347" s="10"/>
      <c r="P347" s="10"/>
      <c r="Q347" s="10"/>
      <c r="R347" s="10"/>
      <c r="S347" s="10"/>
      <c r="T347" s="10"/>
      <c r="U347" s="10"/>
      <c r="V347" s="10"/>
      <c r="W347" s="10"/>
      <c r="X347" s="10"/>
      <c r="Y347" s="10"/>
      <c r="Z347" s="10"/>
      <c r="AA347" s="10"/>
      <c r="AB347" s="10"/>
      <c r="AC347" s="10"/>
      <c r="AD347" s="10"/>
      <c r="AE347" s="10"/>
      <c r="AF347" s="10"/>
      <c r="AG347" s="10"/>
      <c r="AH347" s="10"/>
      <c r="AI347" s="10"/>
      <c r="AJ347" s="10"/>
      <c r="AK347" s="10"/>
      <c r="AL347" s="10"/>
      <c r="AM347" s="10"/>
      <c r="AN347" s="10"/>
      <c r="AO347" s="10"/>
      <c r="AP347" s="10"/>
      <c r="AQ347" s="10"/>
      <c r="AR347" s="10"/>
      <c r="AS347" s="10"/>
      <c r="AT347" s="10"/>
      <c r="AU347" s="10"/>
      <c r="AV347" s="10"/>
      <c r="AW347" s="10"/>
      <c r="AX347" s="10"/>
      <c r="AY347" s="10"/>
      <c r="AZ347" s="10"/>
      <c r="BA347" s="10"/>
      <c r="BB347" s="10"/>
      <c r="BC347" s="10"/>
      <c r="BD347" s="10"/>
      <c r="BE347" s="10"/>
      <c r="BF347" s="10"/>
      <c r="BG347" s="10"/>
      <c r="BH347" s="10"/>
      <c r="BI347" s="10"/>
      <c r="BJ347" s="10"/>
      <c r="BK347" s="10"/>
      <c r="BL347" s="10"/>
      <c r="BM347" s="10"/>
      <c r="BN347" s="10"/>
      <c r="BO347" s="10"/>
    </row>
    <row r="348" spans="1:67" x14ac:dyDescent="0.35">
      <c r="A348" s="10"/>
      <c r="B348" s="10"/>
      <c r="C348" s="10"/>
      <c r="D348" s="10"/>
      <c r="E348" s="10"/>
      <c r="F348" s="10"/>
      <c r="G348" s="10"/>
      <c r="H348" s="10"/>
      <c r="I348" s="10"/>
      <c r="J348" s="10"/>
      <c r="K348" s="10"/>
      <c r="L348" s="10"/>
      <c r="M348" s="10"/>
      <c r="N348" s="10"/>
      <c r="O348" s="10"/>
      <c r="P348" s="10"/>
      <c r="Q348" s="10"/>
      <c r="R348" s="10"/>
      <c r="S348" s="10"/>
      <c r="T348" s="10"/>
      <c r="U348" s="10"/>
      <c r="V348" s="10"/>
      <c r="W348" s="10"/>
      <c r="X348" s="10"/>
      <c r="Y348" s="10"/>
      <c r="Z348" s="10"/>
      <c r="AA348" s="10"/>
      <c r="AB348" s="10"/>
      <c r="AC348" s="10"/>
      <c r="AD348" s="10"/>
      <c r="AE348" s="10"/>
      <c r="AF348" s="10"/>
      <c r="AG348" s="10"/>
      <c r="AH348" s="10"/>
      <c r="AI348" s="10"/>
      <c r="AJ348" s="10"/>
      <c r="AK348" s="10"/>
      <c r="AL348" s="10"/>
      <c r="AM348" s="10"/>
      <c r="AN348" s="10"/>
      <c r="AO348" s="10"/>
      <c r="AP348" s="10"/>
      <c r="AQ348" s="10"/>
      <c r="AR348" s="10"/>
      <c r="AS348" s="10"/>
      <c r="AT348" s="10"/>
      <c r="AU348" s="10"/>
      <c r="AV348" s="10"/>
      <c r="AW348" s="10"/>
      <c r="AX348" s="10"/>
      <c r="AY348" s="10"/>
      <c r="AZ348" s="10"/>
      <c r="BA348" s="10"/>
      <c r="BB348" s="10"/>
      <c r="BC348" s="10"/>
      <c r="BD348" s="10"/>
      <c r="BE348" s="10"/>
      <c r="BF348" s="10"/>
      <c r="BG348" s="10"/>
      <c r="BH348" s="10"/>
      <c r="BI348" s="10"/>
      <c r="BJ348" s="10"/>
      <c r="BK348" s="10"/>
      <c r="BL348" s="10"/>
      <c r="BM348" s="10"/>
      <c r="BN348" s="10"/>
      <c r="BO348" s="10"/>
    </row>
    <row r="349" spans="1:67" x14ac:dyDescent="0.35">
      <c r="A349" s="10"/>
      <c r="B349" s="10"/>
      <c r="C349" s="10"/>
      <c r="D349" s="10"/>
      <c r="E349" s="10"/>
      <c r="F349" s="10"/>
      <c r="G349" s="10"/>
      <c r="H349" s="10"/>
      <c r="I349" s="10"/>
      <c r="J349" s="10"/>
      <c r="K349" s="10"/>
      <c r="L349" s="10"/>
      <c r="M349" s="10"/>
      <c r="N349" s="10"/>
      <c r="O349" s="10"/>
      <c r="P349" s="10"/>
      <c r="Q349" s="10"/>
      <c r="R349" s="10"/>
      <c r="S349" s="10"/>
      <c r="T349" s="10"/>
      <c r="U349" s="10"/>
      <c r="V349" s="10"/>
      <c r="W349" s="10"/>
      <c r="X349" s="10"/>
      <c r="Y349" s="10"/>
      <c r="Z349" s="10"/>
      <c r="AA349" s="10"/>
      <c r="AB349" s="10"/>
      <c r="AC349" s="10"/>
      <c r="AD349" s="10"/>
      <c r="AE349" s="10"/>
      <c r="AF349" s="10"/>
      <c r="AG349" s="10"/>
      <c r="AH349" s="10"/>
      <c r="AI349" s="10"/>
      <c r="AJ349" s="10"/>
      <c r="AK349" s="10"/>
      <c r="AL349" s="10"/>
      <c r="AM349" s="10"/>
      <c r="AN349" s="10"/>
      <c r="AO349" s="10"/>
      <c r="AP349" s="10"/>
      <c r="AQ349" s="10"/>
      <c r="AR349" s="10"/>
      <c r="AS349" s="10"/>
      <c r="AT349" s="10"/>
      <c r="AU349" s="10"/>
      <c r="AV349" s="10"/>
      <c r="AW349" s="10"/>
      <c r="AX349" s="10"/>
      <c r="AY349" s="10"/>
      <c r="AZ349" s="10"/>
      <c r="BA349" s="10"/>
      <c r="BB349" s="10"/>
      <c r="BC349" s="10"/>
      <c r="BD349" s="10"/>
      <c r="BE349" s="10"/>
      <c r="BF349" s="10"/>
      <c r="BG349" s="10"/>
      <c r="BH349" s="10"/>
      <c r="BI349" s="10"/>
      <c r="BJ349" s="10"/>
      <c r="BK349" s="10"/>
      <c r="BL349" s="10"/>
      <c r="BM349" s="10"/>
      <c r="BN349" s="10"/>
      <c r="BO349" s="10"/>
    </row>
    <row r="350" spans="1:67" x14ac:dyDescent="0.35">
      <c r="A350" s="10"/>
      <c r="B350" s="10"/>
      <c r="C350" s="10"/>
      <c r="D350" s="10"/>
      <c r="E350" s="10"/>
      <c r="F350" s="10"/>
      <c r="G350" s="10"/>
      <c r="H350" s="10"/>
      <c r="I350" s="10"/>
      <c r="J350" s="10"/>
      <c r="K350" s="10"/>
      <c r="L350" s="10"/>
      <c r="M350" s="10"/>
      <c r="N350" s="10"/>
      <c r="O350" s="10"/>
      <c r="P350" s="10"/>
      <c r="Q350" s="10"/>
      <c r="R350" s="10"/>
      <c r="S350" s="10"/>
      <c r="T350" s="10"/>
      <c r="U350" s="10"/>
      <c r="V350" s="10"/>
      <c r="W350" s="10"/>
      <c r="X350" s="10"/>
      <c r="Y350" s="10"/>
      <c r="Z350" s="10"/>
      <c r="AA350" s="10"/>
      <c r="AB350" s="10"/>
      <c r="AC350" s="10"/>
      <c r="AD350" s="10"/>
      <c r="AE350" s="10"/>
      <c r="AF350" s="10"/>
      <c r="AG350" s="10"/>
      <c r="AH350" s="10"/>
      <c r="AI350" s="10"/>
      <c r="AJ350" s="10"/>
      <c r="AK350" s="10"/>
      <c r="AL350" s="10"/>
      <c r="AM350" s="10"/>
      <c r="AN350" s="10"/>
      <c r="AO350" s="10"/>
      <c r="AP350" s="10"/>
      <c r="AQ350" s="10"/>
      <c r="AR350" s="10"/>
      <c r="AS350" s="10"/>
      <c r="AT350" s="10"/>
      <c r="AU350" s="10"/>
      <c r="AV350" s="10"/>
      <c r="AW350" s="10"/>
      <c r="AX350" s="10"/>
      <c r="AY350" s="10"/>
      <c r="AZ350" s="10"/>
      <c r="BA350" s="10"/>
      <c r="BB350" s="10"/>
      <c r="BC350" s="10"/>
      <c r="BD350" s="10"/>
      <c r="BE350" s="10"/>
      <c r="BF350" s="10"/>
      <c r="BG350" s="10"/>
      <c r="BH350" s="10"/>
      <c r="BI350" s="10"/>
      <c r="BJ350" s="10"/>
      <c r="BK350" s="10"/>
      <c r="BL350" s="10"/>
      <c r="BM350" s="10"/>
      <c r="BN350" s="10"/>
      <c r="BO350" s="10"/>
    </row>
    <row r="351" spans="1:67" x14ac:dyDescent="0.35">
      <c r="A351" s="10"/>
      <c r="B351" s="10"/>
      <c r="C351" s="10"/>
      <c r="D351" s="10"/>
      <c r="E351" s="10"/>
      <c r="F351" s="10"/>
      <c r="G351" s="10"/>
      <c r="H351" s="10"/>
      <c r="I351" s="10"/>
      <c r="J351" s="10"/>
      <c r="K351" s="10"/>
      <c r="L351" s="10"/>
      <c r="M351" s="10"/>
      <c r="N351" s="10"/>
      <c r="O351" s="10"/>
      <c r="P351" s="10"/>
      <c r="Q351" s="10"/>
      <c r="R351" s="10"/>
      <c r="S351" s="10"/>
      <c r="T351" s="10"/>
      <c r="U351" s="10"/>
      <c r="V351" s="10"/>
      <c r="W351" s="10"/>
      <c r="X351" s="10"/>
      <c r="Y351" s="10"/>
      <c r="Z351" s="10"/>
      <c r="AA351" s="10"/>
      <c r="AB351" s="10"/>
      <c r="AC351" s="10"/>
      <c r="AD351" s="10"/>
      <c r="AE351" s="10"/>
      <c r="AF351" s="10"/>
      <c r="AG351" s="10"/>
      <c r="AH351" s="10"/>
      <c r="AI351" s="10"/>
      <c r="AJ351" s="10"/>
      <c r="AK351" s="10"/>
      <c r="AL351" s="10"/>
      <c r="AM351" s="10"/>
      <c r="AN351" s="10"/>
      <c r="AO351" s="10"/>
      <c r="AP351" s="10"/>
      <c r="AQ351" s="10"/>
      <c r="AR351" s="10"/>
      <c r="AS351" s="10"/>
      <c r="AT351" s="10"/>
      <c r="AU351" s="10"/>
      <c r="AV351" s="10"/>
      <c r="AW351" s="10"/>
      <c r="AX351" s="10"/>
      <c r="AY351" s="10"/>
      <c r="AZ351" s="10"/>
      <c r="BA351" s="10"/>
      <c r="BB351" s="10"/>
      <c r="BC351" s="10"/>
      <c r="BD351" s="10"/>
      <c r="BE351" s="10"/>
      <c r="BF351" s="10"/>
      <c r="BG351" s="10"/>
      <c r="BH351" s="10"/>
      <c r="BI351" s="10"/>
      <c r="BJ351" s="10"/>
      <c r="BK351" s="10"/>
      <c r="BL351" s="10"/>
      <c r="BM351" s="10"/>
      <c r="BN351" s="10"/>
      <c r="BO351" s="10"/>
    </row>
    <row r="352" spans="1:67" x14ac:dyDescent="0.35">
      <c r="A352" s="10"/>
      <c r="B352" s="10"/>
      <c r="C352" s="10"/>
      <c r="D352" s="10"/>
      <c r="E352" s="10"/>
      <c r="F352" s="10"/>
      <c r="G352" s="10"/>
      <c r="H352" s="10"/>
      <c r="I352" s="10"/>
      <c r="J352" s="10"/>
      <c r="K352" s="10"/>
      <c r="L352" s="10"/>
      <c r="M352" s="10"/>
      <c r="N352" s="10"/>
      <c r="O352" s="10"/>
      <c r="P352" s="10"/>
      <c r="Q352" s="10"/>
      <c r="R352" s="10"/>
      <c r="S352" s="10"/>
      <c r="T352" s="10"/>
      <c r="U352" s="10"/>
      <c r="V352" s="10"/>
      <c r="W352" s="10"/>
      <c r="X352" s="10"/>
      <c r="Y352" s="10"/>
      <c r="Z352" s="10"/>
      <c r="AA352" s="10"/>
      <c r="AB352" s="10"/>
      <c r="AC352" s="10"/>
      <c r="AD352" s="10"/>
      <c r="AE352" s="10"/>
      <c r="AF352" s="10"/>
      <c r="AG352" s="10"/>
      <c r="AH352" s="10"/>
      <c r="AI352" s="10"/>
      <c r="AJ352" s="10"/>
      <c r="AK352" s="10"/>
      <c r="AL352" s="10"/>
      <c r="AM352" s="10"/>
      <c r="AN352" s="10"/>
      <c r="AO352" s="10"/>
      <c r="AP352" s="10"/>
      <c r="AQ352" s="10"/>
      <c r="AR352" s="10"/>
      <c r="AS352" s="10"/>
      <c r="AT352" s="10"/>
      <c r="AU352" s="10"/>
      <c r="AV352" s="10"/>
      <c r="AW352" s="10"/>
      <c r="AX352" s="10"/>
      <c r="AY352" s="10"/>
      <c r="AZ352" s="10"/>
      <c r="BA352" s="10"/>
      <c r="BB352" s="10"/>
      <c r="BC352" s="10"/>
      <c r="BD352" s="10"/>
      <c r="BE352" s="10"/>
      <c r="BF352" s="10"/>
      <c r="BG352" s="10"/>
      <c r="BH352" s="10"/>
      <c r="BI352" s="10"/>
      <c r="BJ352" s="10"/>
      <c r="BK352" s="10"/>
      <c r="BL352" s="10"/>
      <c r="BM352" s="10"/>
      <c r="BN352" s="10"/>
      <c r="BO352" s="10"/>
    </row>
    <row r="353" spans="1:67" x14ac:dyDescent="0.35">
      <c r="A353" s="10"/>
      <c r="B353" s="10"/>
      <c r="C353" s="10"/>
      <c r="D353" s="10"/>
      <c r="E353" s="10"/>
      <c r="F353" s="10"/>
      <c r="G353" s="10"/>
      <c r="H353" s="10"/>
      <c r="I353" s="10"/>
      <c r="J353" s="10"/>
      <c r="K353" s="10"/>
      <c r="L353" s="10"/>
      <c r="M353" s="10"/>
      <c r="N353" s="10"/>
      <c r="O353" s="10"/>
      <c r="P353" s="10"/>
      <c r="Q353" s="10"/>
      <c r="R353" s="10"/>
      <c r="S353" s="10"/>
      <c r="T353" s="10"/>
      <c r="U353" s="10"/>
      <c r="V353" s="10"/>
      <c r="W353" s="10"/>
      <c r="X353" s="10"/>
      <c r="Y353" s="10"/>
      <c r="Z353" s="10"/>
      <c r="AA353" s="10"/>
      <c r="AB353" s="10"/>
      <c r="AC353" s="10"/>
      <c r="AD353" s="10"/>
      <c r="AE353" s="10"/>
      <c r="AF353" s="10"/>
      <c r="AG353" s="10"/>
      <c r="AH353" s="10"/>
      <c r="AI353" s="10"/>
      <c r="AJ353" s="10"/>
      <c r="AK353" s="10"/>
      <c r="AL353" s="10"/>
      <c r="AM353" s="10"/>
      <c r="AN353" s="10"/>
      <c r="AO353" s="10"/>
      <c r="AP353" s="10"/>
      <c r="AQ353" s="10"/>
      <c r="AR353" s="10"/>
      <c r="AS353" s="10"/>
      <c r="AT353" s="10"/>
      <c r="AU353" s="10"/>
      <c r="AV353" s="10"/>
      <c r="AW353" s="10"/>
      <c r="AX353" s="10"/>
      <c r="AY353" s="10"/>
      <c r="AZ353" s="10"/>
      <c r="BA353" s="10"/>
      <c r="BB353" s="10"/>
      <c r="BC353" s="10"/>
      <c r="BD353" s="10"/>
      <c r="BE353" s="10"/>
      <c r="BF353" s="10"/>
      <c r="BG353" s="10"/>
      <c r="BH353" s="10"/>
      <c r="BI353" s="10"/>
      <c r="BJ353" s="10"/>
      <c r="BK353" s="10"/>
      <c r="BL353" s="10"/>
      <c r="BM353" s="10"/>
      <c r="BN353" s="10"/>
      <c r="BO353" s="10"/>
    </row>
    <row r="354" spans="1:67" x14ac:dyDescent="0.35">
      <c r="A354" s="10"/>
      <c r="B354" s="10"/>
      <c r="C354" s="10"/>
      <c r="D354" s="10"/>
      <c r="E354" s="10"/>
      <c r="F354" s="10"/>
      <c r="G354" s="10"/>
      <c r="H354" s="10"/>
      <c r="I354" s="10"/>
      <c r="J354" s="10"/>
      <c r="K354" s="10"/>
      <c r="L354" s="10"/>
      <c r="M354" s="10"/>
      <c r="N354" s="10"/>
      <c r="O354" s="10"/>
      <c r="P354" s="10"/>
      <c r="Q354" s="10"/>
      <c r="R354" s="10"/>
      <c r="S354" s="10"/>
      <c r="T354" s="10"/>
      <c r="U354" s="10"/>
      <c r="V354" s="10"/>
      <c r="W354" s="10"/>
      <c r="X354" s="10"/>
      <c r="Y354" s="10"/>
      <c r="Z354" s="10"/>
      <c r="AA354" s="10"/>
      <c r="AB354" s="10"/>
      <c r="AC354" s="10"/>
      <c r="AD354" s="10"/>
      <c r="AE354" s="10"/>
      <c r="AF354" s="10"/>
      <c r="AG354" s="10"/>
      <c r="AH354" s="10"/>
      <c r="AI354" s="10"/>
      <c r="AJ354" s="10"/>
      <c r="AK354" s="10"/>
      <c r="AL354" s="10"/>
      <c r="AM354" s="10"/>
      <c r="AN354" s="10"/>
      <c r="AO354" s="10"/>
      <c r="AP354" s="10"/>
      <c r="AQ354" s="10"/>
      <c r="AR354" s="10"/>
      <c r="AS354" s="10"/>
      <c r="AT354" s="10"/>
      <c r="AU354" s="10"/>
      <c r="AV354" s="10"/>
      <c r="AW354" s="10"/>
      <c r="AX354" s="10"/>
      <c r="AY354" s="10"/>
      <c r="AZ354" s="10"/>
      <c r="BA354" s="10"/>
      <c r="BB354" s="10"/>
      <c r="BC354" s="10"/>
      <c r="BD354" s="10"/>
      <c r="BE354" s="10"/>
      <c r="BF354" s="10"/>
      <c r="BG354" s="10"/>
      <c r="BH354" s="10"/>
      <c r="BI354" s="10"/>
      <c r="BJ354" s="10"/>
      <c r="BK354" s="10"/>
      <c r="BL354" s="10"/>
      <c r="BM354" s="10"/>
      <c r="BN354" s="10"/>
      <c r="BO354" s="10"/>
    </row>
    <row r="355" spans="1:67" x14ac:dyDescent="0.35">
      <c r="A355" s="10"/>
      <c r="B355" s="10"/>
      <c r="C355" s="10"/>
      <c r="D355" s="10"/>
      <c r="E355" s="10"/>
      <c r="F355" s="10"/>
      <c r="G355" s="10"/>
      <c r="H355" s="10"/>
      <c r="I355" s="10"/>
      <c r="J355" s="10"/>
      <c r="K355" s="10"/>
      <c r="L355" s="10"/>
      <c r="M355" s="10"/>
      <c r="N355" s="10"/>
      <c r="O355" s="10"/>
      <c r="P355" s="10"/>
      <c r="Q355" s="10"/>
      <c r="R355" s="10"/>
      <c r="S355" s="10"/>
      <c r="T355" s="10"/>
      <c r="U355" s="10"/>
      <c r="V355" s="10"/>
      <c r="W355" s="10"/>
      <c r="X355" s="10"/>
      <c r="Y355" s="10"/>
      <c r="Z355" s="10"/>
      <c r="AA355" s="10"/>
      <c r="AB355" s="10"/>
      <c r="AC355" s="10"/>
      <c r="AD355" s="10"/>
      <c r="AE355" s="10"/>
      <c r="AF355" s="10"/>
      <c r="AG355" s="10"/>
      <c r="AH355" s="10"/>
      <c r="AI355" s="10"/>
      <c r="AJ355" s="10"/>
      <c r="AK355" s="10"/>
      <c r="AL355" s="10"/>
      <c r="AM355" s="10"/>
      <c r="AN355" s="10"/>
      <c r="AO355" s="10"/>
      <c r="AP355" s="10"/>
      <c r="AQ355" s="10"/>
      <c r="AR355" s="10"/>
      <c r="AS355" s="10"/>
      <c r="AT355" s="10"/>
      <c r="AU355" s="10"/>
      <c r="AV355" s="10"/>
      <c r="AW355" s="10"/>
      <c r="AX355" s="10"/>
      <c r="AY355" s="10"/>
      <c r="AZ355" s="10"/>
      <c r="BA355" s="10"/>
      <c r="BB355" s="10"/>
      <c r="BC355" s="10"/>
      <c r="BD355" s="10"/>
      <c r="BE355" s="10"/>
      <c r="BF355" s="10"/>
      <c r="BG355" s="10"/>
      <c r="BH355" s="10"/>
      <c r="BI355" s="10"/>
      <c r="BJ355" s="10"/>
      <c r="BK355" s="10"/>
      <c r="BL355" s="10"/>
      <c r="BM355" s="10"/>
      <c r="BN355" s="10"/>
      <c r="BO355" s="10"/>
    </row>
    <row r="356" spans="1:67" x14ac:dyDescent="0.35">
      <c r="A356" s="10"/>
      <c r="B356" s="10"/>
      <c r="C356" s="10"/>
      <c r="D356" s="10"/>
      <c r="E356" s="10"/>
      <c r="F356" s="10"/>
      <c r="G356" s="10"/>
      <c r="H356" s="10"/>
      <c r="I356" s="10"/>
      <c r="J356" s="10"/>
      <c r="K356" s="10"/>
      <c r="L356" s="10"/>
      <c r="M356" s="10"/>
      <c r="N356" s="10"/>
      <c r="O356" s="10"/>
      <c r="P356" s="10"/>
      <c r="Q356" s="10"/>
      <c r="R356" s="10"/>
      <c r="S356" s="10"/>
      <c r="T356" s="10"/>
      <c r="U356" s="10"/>
      <c r="V356" s="10"/>
      <c r="W356" s="10"/>
      <c r="X356" s="10"/>
      <c r="Y356" s="10"/>
      <c r="Z356" s="10"/>
      <c r="AA356" s="10"/>
      <c r="AB356" s="10"/>
      <c r="AC356" s="10"/>
      <c r="AD356" s="10"/>
      <c r="AE356" s="10"/>
      <c r="AF356" s="10"/>
      <c r="AG356" s="10"/>
      <c r="AH356" s="10"/>
      <c r="AI356" s="10"/>
      <c r="AJ356" s="10"/>
      <c r="AK356" s="10"/>
      <c r="AL356" s="10"/>
      <c r="AM356" s="10"/>
      <c r="AN356" s="10"/>
      <c r="AO356" s="10"/>
      <c r="AP356" s="10"/>
      <c r="AQ356" s="10"/>
      <c r="AR356" s="10"/>
      <c r="AS356" s="10"/>
      <c r="AT356" s="10"/>
      <c r="AU356" s="10"/>
      <c r="AV356" s="10"/>
      <c r="AW356" s="10"/>
      <c r="AX356" s="10"/>
      <c r="AY356" s="10"/>
      <c r="AZ356" s="10"/>
      <c r="BA356" s="10"/>
      <c r="BB356" s="10"/>
      <c r="BC356" s="10"/>
      <c r="BD356" s="10"/>
      <c r="BE356" s="10"/>
      <c r="BF356" s="10"/>
      <c r="BG356" s="10"/>
      <c r="BH356" s="10"/>
      <c r="BI356" s="10"/>
      <c r="BJ356" s="10"/>
      <c r="BK356" s="10"/>
      <c r="BL356" s="10"/>
      <c r="BM356" s="10"/>
      <c r="BN356" s="10"/>
      <c r="BO356" s="10"/>
    </row>
    <row r="357" spans="1:67" x14ac:dyDescent="0.35">
      <c r="A357" s="10"/>
      <c r="B357" s="10"/>
      <c r="C357" s="10"/>
      <c r="D357" s="10"/>
      <c r="E357" s="10"/>
      <c r="F357" s="10"/>
      <c r="G357" s="10"/>
      <c r="H357" s="10"/>
      <c r="I357" s="10"/>
      <c r="J357" s="10"/>
      <c r="K357" s="10"/>
      <c r="L357" s="10"/>
      <c r="M357" s="10"/>
      <c r="N357" s="10"/>
      <c r="O357" s="10"/>
      <c r="P357" s="10"/>
      <c r="Q357" s="10"/>
      <c r="R357" s="10"/>
      <c r="S357" s="10"/>
      <c r="T357" s="10"/>
      <c r="U357" s="10"/>
      <c r="V357" s="10"/>
      <c r="W357" s="10"/>
      <c r="X357" s="10"/>
      <c r="Y357" s="10"/>
      <c r="Z357" s="10"/>
      <c r="AA357" s="10"/>
      <c r="AB357" s="10"/>
      <c r="AC357" s="10"/>
      <c r="AD357" s="10"/>
      <c r="AE357" s="10"/>
      <c r="AF357" s="10"/>
      <c r="AG357" s="10"/>
      <c r="AH357" s="10"/>
      <c r="AI357" s="10"/>
      <c r="AJ357" s="10"/>
      <c r="AK357" s="10"/>
      <c r="AL357" s="10"/>
      <c r="AM357" s="10"/>
      <c r="AN357" s="10"/>
      <c r="AO357" s="10"/>
      <c r="AP357" s="10"/>
      <c r="AQ357" s="10"/>
      <c r="AR357" s="10"/>
      <c r="AS357" s="10"/>
      <c r="AT357" s="10"/>
      <c r="AU357" s="10"/>
      <c r="AV357" s="10"/>
      <c r="AW357" s="10"/>
      <c r="AX357" s="10"/>
      <c r="AY357" s="10"/>
      <c r="AZ357" s="10"/>
      <c r="BA357" s="10"/>
      <c r="BB357" s="10"/>
      <c r="BC357" s="10"/>
      <c r="BD357" s="10"/>
      <c r="BE357" s="10"/>
      <c r="BF357" s="10"/>
      <c r="BG357" s="10"/>
      <c r="BH357" s="10"/>
      <c r="BI357" s="10"/>
      <c r="BJ357" s="10"/>
      <c r="BK357" s="10"/>
      <c r="BL357" s="10"/>
      <c r="BM357" s="10"/>
      <c r="BN357" s="10"/>
      <c r="BO357" s="10"/>
    </row>
    <row r="358" spans="1:67" x14ac:dyDescent="0.35">
      <c r="A358" s="10"/>
      <c r="B358" s="10"/>
      <c r="C358" s="10"/>
      <c r="D358" s="10"/>
      <c r="E358" s="10"/>
      <c r="F358" s="10"/>
      <c r="G358" s="10"/>
      <c r="H358" s="10"/>
      <c r="I358" s="10"/>
      <c r="J358" s="10"/>
      <c r="K358" s="10"/>
      <c r="L358" s="10"/>
      <c r="M358" s="10"/>
      <c r="N358" s="10"/>
      <c r="O358" s="10"/>
      <c r="P358" s="10"/>
      <c r="Q358" s="10"/>
      <c r="R358" s="10"/>
      <c r="S358" s="10"/>
      <c r="T358" s="10"/>
      <c r="U358" s="10"/>
      <c r="V358" s="10"/>
      <c r="W358" s="10"/>
      <c r="X358" s="10"/>
      <c r="Y358" s="10"/>
      <c r="Z358" s="10"/>
      <c r="AA358" s="10"/>
      <c r="AB358" s="10"/>
      <c r="AC358" s="10"/>
      <c r="AD358" s="10"/>
      <c r="AE358" s="10"/>
      <c r="AF358" s="10"/>
      <c r="AG358" s="10"/>
      <c r="AH358" s="10"/>
      <c r="AI358" s="10"/>
      <c r="AJ358" s="10"/>
      <c r="AK358" s="10"/>
      <c r="AL358" s="10"/>
      <c r="AM358" s="10"/>
      <c r="AN358" s="10"/>
      <c r="AO358" s="10"/>
      <c r="AP358" s="10"/>
      <c r="AQ358" s="10"/>
      <c r="AR358" s="10"/>
      <c r="AS358" s="10"/>
      <c r="AT358" s="10"/>
      <c r="AU358" s="10"/>
      <c r="AV358" s="10"/>
      <c r="AW358" s="10"/>
      <c r="AX358" s="10"/>
      <c r="AY358" s="10"/>
      <c r="AZ358" s="10"/>
      <c r="BA358" s="10"/>
      <c r="BB358" s="10"/>
      <c r="BC358" s="10"/>
      <c r="BD358" s="10"/>
      <c r="BE358" s="10"/>
      <c r="BF358" s="10"/>
      <c r="BG358" s="10"/>
      <c r="BH358" s="10"/>
      <c r="BI358" s="10"/>
      <c r="BJ358" s="10"/>
      <c r="BK358" s="10"/>
      <c r="BL358" s="10"/>
      <c r="BM358" s="10"/>
      <c r="BN358" s="10"/>
      <c r="BO358" s="10"/>
    </row>
    <row r="359" spans="1:67" x14ac:dyDescent="0.35">
      <c r="A359" s="10"/>
      <c r="B359" s="10"/>
      <c r="C359" s="10"/>
      <c r="D359" s="10"/>
      <c r="E359" s="10"/>
      <c r="F359" s="10"/>
      <c r="G359" s="10"/>
      <c r="H359" s="10"/>
      <c r="I359" s="10"/>
      <c r="J359" s="10"/>
      <c r="K359" s="10"/>
      <c r="L359" s="10"/>
      <c r="M359" s="10"/>
      <c r="N359" s="10"/>
      <c r="O359" s="10"/>
      <c r="P359" s="10"/>
      <c r="Q359" s="10"/>
      <c r="R359" s="10"/>
      <c r="S359" s="10"/>
      <c r="T359" s="10"/>
      <c r="U359" s="10"/>
      <c r="V359" s="10"/>
      <c r="W359" s="10"/>
      <c r="X359" s="10"/>
      <c r="Y359" s="10"/>
      <c r="Z359" s="10"/>
      <c r="AA359" s="10"/>
      <c r="AB359" s="10"/>
      <c r="AC359" s="10"/>
      <c r="AD359" s="10"/>
      <c r="AE359" s="10"/>
      <c r="AF359" s="10"/>
      <c r="AG359" s="10"/>
      <c r="AH359" s="10"/>
      <c r="AI359" s="10"/>
      <c r="AJ359" s="10"/>
      <c r="AK359" s="10"/>
      <c r="AL359" s="10"/>
      <c r="AM359" s="10"/>
      <c r="AN359" s="10"/>
      <c r="AO359" s="10"/>
      <c r="AP359" s="10"/>
      <c r="AQ359" s="10"/>
      <c r="AR359" s="10"/>
      <c r="AS359" s="10"/>
      <c r="AT359" s="10"/>
      <c r="AU359" s="10"/>
      <c r="AV359" s="10"/>
      <c r="AW359" s="10"/>
      <c r="AX359" s="10"/>
      <c r="AY359" s="10"/>
      <c r="AZ359" s="10"/>
      <c r="BA359" s="10"/>
      <c r="BB359" s="10"/>
      <c r="BC359" s="10"/>
      <c r="BD359" s="10"/>
      <c r="BE359" s="10"/>
      <c r="BF359" s="10"/>
      <c r="BG359" s="10"/>
      <c r="BH359" s="10"/>
      <c r="BI359" s="10"/>
      <c r="BJ359" s="10"/>
      <c r="BK359" s="10"/>
      <c r="BL359" s="10"/>
      <c r="BM359" s="10"/>
      <c r="BN359" s="10"/>
      <c r="BO359" s="10"/>
    </row>
    <row r="360" spans="1:67" x14ac:dyDescent="0.35">
      <c r="A360" s="10"/>
      <c r="B360" s="10"/>
      <c r="C360" s="10"/>
      <c r="D360" s="10"/>
      <c r="E360" s="10"/>
      <c r="F360" s="10"/>
      <c r="G360" s="10"/>
      <c r="H360" s="10"/>
      <c r="I360" s="10"/>
      <c r="J360" s="10"/>
      <c r="K360" s="10"/>
      <c r="L360" s="10"/>
      <c r="M360" s="10"/>
      <c r="N360" s="10"/>
      <c r="O360" s="10"/>
      <c r="P360" s="10"/>
      <c r="Q360" s="10"/>
      <c r="R360" s="10"/>
      <c r="S360" s="10"/>
      <c r="T360" s="10"/>
      <c r="U360" s="10"/>
      <c r="V360" s="10"/>
      <c r="W360" s="10"/>
      <c r="X360" s="10"/>
      <c r="Y360" s="10"/>
      <c r="Z360" s="10"/>
      <c r="AA360" s="10"/>
      <c r="AB360" s="10"/>
      <c r="AC360" s="10"/>
      <c r="AD360" s="10"/>
      <c r="AE360" s="10"/>
      <c r="AF360" s="10"/>
      <c r="AG360" s="10"/>
      <c r="AH360" s="10"/>
      <c r="AI360" s="10"/>
      <c r="AJ360" s="10"/>
      <c r="AK360" s="10"/>
      <c r="AL360" s="10"/>
      <c r="AM360" s="10"/>
      <c r="AN360" s="10"/>
      <c r="AO360" s="10"/>
      <c r="AP360" s="10"/>
      <c r="AQ360" s="10"/>
      <c r="AR360" s="10"/>
      <c r="AS360" s="10"/>
      <c r="AT360" s="10"/>
      <c r="AU360" s="10"/>
      <c r="AV360" s="10"/>
      <c r="AW360" s="10"/>
      <c r="AX360" s="10"/>
      <c r="AY360" s="10"/>
      <c r="AZ360" s="10"/>
      <c r="BA360" s="10"/>
      <c r="BB360" s="10"/>
      <c r="BC360" s="10"/>
      <c r="BD360" s="10"/>
      <c r="BE360" s="10"/>
      <c r="BF360" s="10"/>
      <c r="BG360" s="10"/>
      <c r="BH360" s="10"/>
      <c r="BI360" s="10"/>
      <c r="BJ360" s="10"/>
      <c r="BK360" s="10"/>
      <c r="BL360" s="10"/>
      <c r="BM360" s="10"/>
      <c r="BN360" s="10"/>
      <c r="BO360" s="10"/>
    </row>
    <row r="361" spans="1:67" x14ac:dyDescent="0.35">
      <c r="A361" s="10"/>
      <c r="B361" s="10"/>
      <c r="C361" s="10"/>
      <c r="D361" s="10"/>
      <c r="E361" s="10"/>
      <c r="F361" s="10"/>
      <c r="G361" s="10"/>
      <c r="H361" s="10"/>
      <c r="I361" s="10"/>
      <c r="J361" s="10"/>
      <c r="K361" s="10"/>
      <c r="L361" s="10"/>
      <c r="M361" s="10"/>
      <c r="N361" s="10"/>
      <c r="O361" s="10"/>
      <c r="P361" s="10"/>
      <c r="Q361" s="10"/>
      <c r="R361" s="10"/>
      <c r="S361" s="10"/>
      <c r="T361" s="10"/>
      <c r="U361" s="10"/>
      <c r="V361" s="10"/>
      <c r="W361" s="10"/>
      <c r="X361" s="10"/>
      <c r="Y361" s="10"/>
      <c r="Z361" s="10"/>
      <c r="AA361" s="10"/>
      <c r="AB361" s="10"/>
      <c r="AC361" s="10"/>
      <c r="AD361" s="10"/>
      <c r="AE361" s="10"/>
      <c r="AF361" s="10"/>
      <c r="AG361" s="10"/>
      <c r="AH361" s="10"/>
      <c r="AI361" s="10"/>
      <c r="AJ361" s="10"/>
      <c r="AK361" s="10"/>
      <c r="AL361" s="10"/>
      <c r="AM361" s="10"/>
      <c r="AN361" s="10"/>
      <c r="AO361" s="10"/>
      <c r="AP361" s="10"/>
      <c r="AQ361" s="10"/>
      <c r="AR361" s="10"/>
      <c r="AS361" s="10"/>
      <c r="AT361" s="10"/>
      <c r="AU361" s="10"/>
      <c r="AV361" s="10"/>
      <c r="AW361" s="10"/>
      <c r="AX361" s="10"/>
      <c r="AY361" s="10"/>
      <c r="AZ361" s="10"/>
      <c r="BA361" s="10"/>
      <c r="BB361" s="10"/>
      <c r="BC361" s="10"/>
      <c r="BD361" s="10"/>
      <c r="BE361" s="10"/>
      <c r="BF361" s="10"/>
      <c r="BG361" s="10"/>
      <c r="BH361" s="10"/>
      <c r="BI361" s="10"/>
      <c r="BJ361" s="10"/>
      <c r="BK361" s="10"/>
      <c r="BL361" s="10"/>
      <c r="BM361" s="10"/>
      <c r="BN361" s="10"/>
      <c r="BO361" s="10"/>
    </row>
    <row r="362" spans="1:67" x14ac:dyDescent="0.35">
      <c r="A362" s="10"/>
      <c r="B362" s="10"/>
      <c r="C362" s="10"/>
      <c r="D362" s="10"/>
      <c r="E362" s="10"/>
      <c r="F362" s="10"/>
      <c r="G362" s="10"/>
      <c r="H362" s="10"/>
      <c r="I362" s="10"/>
      <c r="J362" s="10"/>
      <c r="K362" s="10"/>
      <c r="L362" s="10"/>
      <c r="M362" s="10"/>
      <c r="N362" s="10"/>
      <c r="O362" s="10"/>
      <c r="P362" s="10"/>
      <c r="Q362" s="10"/>
      <c r="R362" s="10"/>
      <c r="S362" s="10"/>
      <c r="T362" s="10"/>
      <c r="U362" s="10"/>
      <c r="V362" s="10"/>
      <c r="W362" s="10"/>
      <c r="X362" s="10"/>
      <c r="Y362" s="10"/>
      <c r="Z362" s="10"/>
      <c r="AA362" s="10"/>
      <c r="AB362" s="10"/>
      <c r="AC362" s="10"/>
      <c r="AD362" s="10"/>
      <c r="AE362" s="10"/>
      <c r="AF362" s="10"/>
      <c r="AG362" s="10"/>
      <c r="AH362" s="10"/>
      <c r="AI362" s="10"/>
      <c r="AJ362" s="10"/>
      <c r="AK362" s="10"/>
      <c r="AL362" s="10"/>
      <c r="AM362" s="10"/>
      <c r="AN362" s="10"/>
      <c r="AO362" s="10"/>
      <c r="AP362" s="10"/>
      <c r="AQ362" s="10"/>
      <c r="AR362" s="10"/>
      <c r="AS362" s="10"/>
      <c r="AT362" s="10"/>
      <c r="AU362" s="10"/>
      <c r="AV362" s="10"/>
      <c r="AW362" s="10"/>
      <c r="AX362" s="10"/>
      <c r="AY362" s="10"/>
      <c r="AZ362" s="10"/>
      <c r="BA362" s="10"/>
      <c r="BB362" s="10"/>
      <c r="BC362" s="10"/>
      <c r="BD362" s="10"/>
      <c r="BE362" s="10"/>
      <c r="BF362" s="10"/>
      <c r="BG362" s="10"/>
      <c r="BH362" s="10"/>
      <c r="BI362" s="10"/>
      <c r="BJ362" s="10"/>
      <c r="BK362" s="10"/>
      <c r="BL362" s="10"/>
      <c r="BM362" s="10"/>
      <c r="BN362" s="10"/>
      <c r="BO362" s="10"/>
    </row>
    <row r="363" spans="1:67" x14ac:dyDescent="0.35">
      <c r="A363" s="10"/>
      <c r="B363" s="10"/>
      <c r="C363" s="10"/>
      <c r="D363" s="10"/>
      <c r="E363" s="10"/>
      <c r="F363" s="10"/>
      <c r="G363" s="10"/>
      <c r="H363" s="10"/>
      <c r="I363" s="10"/>
      <c r="J363" s="10"/>
      <c r="K363" s="10"/>
      <c r="L363" s="10"/>
      <c r="M363" s="10"/>
      <c r="N363" s="10"/>
      <c r="O363" s="10"/>
      <c r="P363" s="10"/>
      <c r="Q363" s="10"/>
      <c r="R363" s="10"/>
      <c r="S363" s="10"/>
      <c r="T363" s="10"/>
      <c r="U363" s="10"/>
      <c r="V363" s="10"/>
      <c r="W363" s="10"/>
      <c r="X363" s="10"/>
      <c r="Y363" s="10"/>
      <c r="Z363" s="10"/>
      <c r="AA363" s="10"/>
      <c r="AB363" s="10"/>
      <c r="AC363" s="10"/>
      <c r="AD363" s="10"/>
      <c r="AE363" s="10"/>
      <c r="AF363" s="10"/>
      <c r="AG363" s="10"/>
      <c r="AH363" s="10"/>
      <c r="AI363" s="10"/>
      <c r="AJ363" s="10"/>
      <c r="AK363" s="10"/>
      <c r="AL363" s="10"/>
      <c r="AM363" s="10"/>
      <c r="AN363" s="10"/>
      <c r="AO363" s="10"/>
      <c r="AP363" s="10"/>
      <c r="AQ363" s="10"/>
      <c r="AR363" s="10"/>
      <c r="AS363" s="10"/>
      <c r="AT363" s="10"/>
      <c r="AU363" s="10"/>
      <c r="AV363" s="10"/>
      <c r="AW363" s="10"/>
      <c r="AX363" s="10"/>
      <c r="AY363" s="10"/>
      <c r="AZ363" s="10"/>
      <c r="BA363" s="10"/>
      <c r="BB363" s="10"/>
      <c r="BC363" s="10"/>
      <c r="BD363" s="10"/>
      <c r="BE363" s="10"/>
      <c r="BF363" s="10"/>
      <c r="BG363" s="10"/>
      <c r="BH363" s="10"/>
      <c r="BI363" s="10"/>
      <c r="BJ363" s="10"/>
      <c r="BK363" s="10"/>
      <c r="BL363" s="10"/>
      <c r="BM363" s="10"/>
      <c r="BN363" s="10"/>
      <c r="BO363" s="10"/>
    </row>
    <row r="364" spans="1:67" x14ac:dyDescent="0.35">
      <c r="A364" s="10"/>
      <c r="B364" s="10"/>
      <c r="C364" s="10"/>
      <c r="D364" s="10"/>
      <c r="E364" s="10"/>
      <c r="F364" s="10"/>
      <c r="G364" s="10"/>
      <c r="H364" s="10"/>
      <c r="I364" s="10"/>
      <c r="J364" s="10"/>
      <c r="K364" s="10"/>
      <c r="L364" s="10"/>
      <c r="M364" s="10"/>
      <c r="N364" s="10"/>
      <c r="O364" s="10"/>
      <c r="P364" s="10"/>
      <c r="Q364" s="10"/>
      <c r="R364" s="10"/>
      <c r="S364" s="10"/>
      <c r="T364" s="10"/>
      <c r="U364" s="10"/>
      <c r="V364" s="10"/>
      <c r="W364" s="10"/>
      <c r="X364" s="10"/>
      <c r="Y364" s="10"/>
      <c r="Z364" s="10"/>
      <c r="AA364" s="10"/>
      <c r="AB364" s="10"/>
      <c r="AC364" s="10"/>
      <c r="AD364" s="10"/>
      <c r="AE364" s="10"/>
      <c r="AF364" s="10"/>
      <c r="AG364" s="10"/>
      <c r="AH364" s="10"/>
      <c r="AI364" s="10"/>
      <c r="AJ364" s="10"/>
      <c r="AK364" s="10"/>
      <c r="AL364" s="10"/>
      <c r="AM364" s="10"/>
      <c r="AN364" s="10"/>
      <c r="AO364" s="10"/>
      <c r="AP364" s="10"/>
      <c r="AQ364" s="10"/>
      <c r="AR364" s="10"/>
      <c r="AS364" s="10"/>
      <c r="AT364" s="10"/>
      <c r="AU364" s="10"/>
      <c r="AV364" s="10"/>
      <c r="AW364" s="10"/>
      <c r="AX364" s="10"/>
      <c r="AY364" s="10"/>
      <c r="AZ364" s="10"/>
      <c r="BA364" s="10"/>
      <c r="BB364" s="10"/>
      <c r="BC364" s="10"/>
      <c r="BD364" s="10"/>
      <c r="BE364" s="10"/>
      <c r="BF364" s="10"/>
      <c r="BG364" s="10"/>
      <c r="BH364" s="10"/>
      <c r="BI364" s="10"/>
      <c r="BJ364" s="10"/>
      <c r="BK364" s="10"/>
      <c r="BL364" s="10"/>
      <c r="BM364" s="10"/>
      <c r="BN364" s="10"/>
      <c r="BO364" s="10"/>
    </row>
    <row r="365" spans="1:67" x14ac:dyDescent="0.35">
      <c r="A365" s="10"/>
      <c r="B365" s="10"/>
      <c r="C365" s="10"/>
      <c r="D365" s="10"/>
      <c r="E365" s="10"/>
      <c r="F365" s="10"/>
      <c r="G365" s="10"/>
      <c r="H365" s="10"/>
      <c r="I365" s="10"/>
      <c r="J365" s="10"/>
      <c r="K365" s="10"/>
      <c r="L365" s="10"/>
      <c r="M365" s="10"/>
      <c r="N365" s="10"/>
      <c r="O365" s="10"/>
      <c r="P365" s="10"/>
      <c r="Q365" s="10"/>
      <c r="R365" s="10"/>
      <c r="S365" s="10"/>
      <c r="T365" s="10"/>
      <c r="U365" s="10"/>
      <c r="V365" s="10"/>
      <c r="W365" s="10"/>
      <c r="X365" s="10"/>
      <c r="Y365" s="10"/>
      <c r="Z365" s="10"/>
      <c r="AA365" s="10"/>
      <c r="AB365" s="10"/>
      <c r="AC365" s="10"/>
      <c r="AD365" s="10"/>
      <c r="AE365" s="10"/>
      <c r="AF365" s="10"/>
      <c r="AG365" s="10"/>
      <c r="AH365" s="10"/>
      <c r="AI365" s="10"/>
      <c r="AJ365" s="10"/>
      <c r="AK365" s="10"/>
      <c r="AL365" s="10"/>
      <c r="AM365" s="10"/>
      <c r="AN365" s="10"/>
      <c r="AO365" s="10"/>
      <c r="AP365" s="10"/>
      <c r="AQ365" s="10"/>
      <c r="AR365" s="10"/>
      <c r="AS365" s="10"/>
      <c r="AT365" s="10"/>
      <c r="AU365" s="10"/>
      <c r="AV365" s="10"/>
      <c r="AW365" s="10"/>
      <c r="AX365" s="10"/>
      <c r="AY365" s="10"/>
      <c r="AZ365" s="10"/>
      <c r="BA365" s="10"/>
      <c r="BB365" s="10"/>
      <c r="BC365" s="10"/>
      <c r="BD365" s="10"/>
      <c r="BE365" s="10"/>
      <c r="BF365" s="10"/>
      <c r="BG365" s="10"/>
      <c r="BH365" s="10"/>
      <c r="BI365" s="10"/>
      <c r="BJ365" s="10"/>
      <c r="BK365" s="10"/>
      <c r="BL365" s="10"/>
      <c r="BM365" s="10"/>
      <c r="BN365" s="10"/>
      <c r="BO365" s="10"/>
    </row>
    <row r="366" spans="1:67" x14ac:dyDescent="0.35">
      <c r="A366" s="10"/>
      <c r="B366" s="10"/>
      <c r="C366" s="10"/>
      <c r="D366" s="10"/>
      <c r="E366" s="10"/>
      <c r="F366" s="10"/>
      <c r="G366" s="10"/>
      <c r="H366" s="10"/>
      <c r="I366" s="10"/>
      <c r="J366" s="10"/>
      <c r="K366" s="10"/>
      <c r="L366" s="10"/>
      <c r="M366" s="10"/>
      <c r="N366" s="10"/>
      <c r="O366" s="10"/>
      <c r="P366" s="10"/>
      <c r="Q366" s="10"/>
      <c r="R366" s="10"/>
      <c r="S366" s="10"/>
      <c r="T366" s="10"/>
      <c r="U366" s="10"/>
      <c r="V366" s="10"/>
      <c r="W366" s="10"/>
      <c r="X366" s="10"/>
      <c r="Y366" s="10"/>
      <c r="Z366" s="10"/>
      <c r="AA366" s="10"/>
      <c r="AB366" s="10"/>
      <c r="AC366" s="10"/>
      <c r="AD366" s="10"/>
      <c r="AE366" s="10"/>
      <c r="AF366" s="10"/>
      <c r="AG366" s="10"/>
      <c r="AH366" s="10"/>
      <c r="AI366" s="10"/>
      <c r="AJ366" s="10"/>
      <c r="AK366" s="10"/>
      <c r="AL366" s="10"/>
      <c r="AM366" s="10"/>
      <c r="AN366" s="10"/>
      <c r="AO366" s="10"/>
      <c r="AP366" s="10"/>
      <c r="AQ366" s="10"/>
      <c r="AR366" s="10"/>
      <c r="AS366" s="10"/>
      <c r="AT366" s="10"/>
      <c r="AU366" s="10"/>
      <c r="AV366" s="10"/>
      <c r="AW366" s="10"/>
      <c r="AX366" s="10"/>
      <c r="AY366" s="10"/>
      <c r="AZ366" s="10"/>
      <c r="BA366" s="10"/>
      <c r="BB366" s="10"/>
      <c r="BC366" s="10"/>
      <c r="BD366" s="10"/>
      <c r="BE366" s="10"/>
      <c r="BF366" s="10"/>
      <c r="BG366" s="10"/>
      <c r="BH366" s="10"/>
      <c r="BI366" s="10"/>
      <c r="BJ366" s="10"/>
      <c r="BK366" s="10"/>
      <c r="BL366" s="10"/>
      <c r="BM366" s="10"/>
      <c r="BN366" s="10"/>
      <c r="BO366" s="10"/>
    </row>
    <row r="367" spans="1:67" x14ac:dyDescent="0.35">
      <c r="A367" s="10"/>
      <c r="B367" s="10"/>
      <c r="C367" s="10"/>
      <c r="D367" s="10"/>
      <c r="E367" s="10"/>
      <c r="F367" s="10"/>
      <c r="G367" s="10"/>
      <c r="H367" s="10"/>
      <c r="I367" s="10"/>
      <c r="J367" s="10"/>
      <c r="K367" s="10"/>
      <c r="L367" s="10"/>
      <c r="M367" s="10"/>
      <c r="N367" s="10"/>
      <c r="O367" s="10"/>
      <c r="P367" s="10"/>
      <c r="Q367" s="10"/>
      <c r="R367" s="10"/>
      <c r="S367" s="10"/>
      <c r="T367" s="10"/>
      <c r="U367" s="10"/>
      <c r="V367" s="10"/>
      <c r="W367" s="10"/>
      <c r="X367" s="10"/>
      <c r="Y367" s="10"/>
      <c r="Z367" s="10"/>
      <c r="AA367" s="10"/>
      <c r="AB367" s="10"/>
      <c r="AC367" s="10"/>
      <c r="AD367" s="10"/>
      <c r="AE367" s="10"/>
      <c r="AF367" s="10"/>
      <c r="AG367" s="10"/>
      <c r="AH367" s="10"/>
      <c r="AI367" s="10"/>
      <c r="AJ367" s="10"/>
      <c r="AK367" s="10"/>
      <c r="AL367" s="10"/>
      <c r="AM367" s="10"/>
      <c r="AN367" s="10"/>
      <c r="AO367" s="10"/>
      <c r="AP367" s="10"/>
      <c r="AQ367" s="10"/>
      <c r="AR367" s="10"/>
      <c r="AS367" s="10"/>
      <c r="AT367" s="10"/>
      <c r="AU367" s="10"/>
      <c r="AV367" s="10"/>
      <c r="AW367" s="10"/>
      <c r="AX367" s="10"/>
      <c r="AY367" s="10"/>
      <c r="AZ367" s="10"/>
      <c r="BA367" s="10"/>
      <c r="BB367" s="10"/>
      <c r="BC367" s="10"/>
      <c r="BD367" s="10"/>
      <c r="BE367" s="10"/>
      <c r="BF367" s="10"/>
      <c r="BG367" s="10"/>
      <c r="BH367" s="10"/>
      <c r="BI367" s="10"/>
      <c r="BJ367" s="10"/>
      <c r="BK367" s="10"/>
      <c r="BL367" s="10"/>
      <c r="BM367" s="10"/>
      <c r="BN367" s="10"/>
      <c r="BO367" s="10"/>
    </row>
    <row r="368" spans="1:67" x14ac:dyDescent="0.35">
      <c r="A368" s="10"/>
      <c r="B368" s="10"/>
      <c r="C368" s="10"/>
      <c r="D368" s="10"/>
      <c r="E368" s="10"/>
      <c r="F368" s="10"/>
      <c r="G368" s="10"/>
      <c r="H368" s="10"/>
      <c r="I368" s="10"/>
      <c r="J368" s="10"/>
      <c r="K368" s="10"/>
      <c r="L368" s="10"/>
      <c r="M368" s="10"/>
      <c r="N368" s="10"/>
      <c r="O368" s="10"/>
      <c r="P368" s="10"/>
      <c r="Q368" s="10"/>
      <c r="R368" s="10"/>
      <c r="S368" s="10"/>
      <c r="T368" s="10"/>
      <c r="U368" s="10"/>
      <c r="V368" s="10"/>
      <c r="W368" s="10"/>
      <c r="X368" s="10"/>
      <c r="Y368" s="10"/>
      <c r="Z368" s="10"/>
      <c r="AA368" s="10"/>
      <c r="AB368" s="10"/>
      <c r="AC368" s="10"/>
      <c r="AD368" s="10"/>
      <c r="AE368" s="10"/>
      <c r="AF368" s="10"/>
      <c r="AG368" s="10"/>
      <c r="AH368" s="10"/>
      <c r="AI368" s="10"/>
      <c r="AJ368" s="10"/>
      <c r="AK368" s="10"/>
      <c r="AL368" s="10"/>
      <c r="AM368" s="10"/>
      <c r="AN368" s="10"/>
      <c r="AO368" s="10"/>
      <c r="AP368" s="10"/>
      <c r="AQ368" s="10"/>
      <c r="AR368" s="10"/>
      <c r="AS368" s="10"/>
      <c r="AT368" s="10"/>
      <c r="AU368" s="10"/>
      <c r="AV368" s="10"/>
      <c r="AW368" s="10"/>
      <c r="AX368" s="10"/>
      <c r="AY368" s="10"/>
      <c r="AZ368" s="10"/>
      <c r="BA368" s="10"/>
      <c r="BB368" s="10"/>
      <c r="BC368" s="10"/>
      <c r="BD368" s="10"/>
      <c r="BE368" s="10"/>
      <c r="BF368" s="10"/>
      <c r="BG368" s="10"/>
      <c r="BH368" s="10"/>
      <c r="BI368" s="10"/>
      <c r="BJ368" s="10"/>
      <c r="BK368" s="10"/>
      <c r="BL368" s="10"/>
      <c r="BM368" s="10"/>
      <c r="BN368" s="10"/>
      <c r="BO368" s="10"/>
    </row>
    <row r="369" spans="1:67" x14ac:dyDescent="0.35">
      <c r="A369" s="10"/>
      <c r="B369" s="10"/>
      <c r="C369" s="10"/>
      <c r="D369" s="10"/>
      <c r="E369" s="10"/>
      <c r="F369" s="10"/>
      <c r="G369" s="10"/>
      <c r="H369" s="10"/>
      <c r="I369" s="10"/>
      <c r="J369" s="10"/>
      <c r="K369" s="10"/>
      <c r="L369" s="10"/>
      <c r="M369" s="10"/>
      <c r="N369" s="10"/>
      <c r="O369" s="10"/>
      <c r="P369" s="10"/>
      <c r="Q369" s="10"/>
      <c r="R369" s="10"/>
      <c r="S369" s="10"/>
      <c r="T369" s="10"/>
      <c r="U369" s="10"/>
      <c r="V369" s="10"/>
      <c r="W369" s="10"/>
      <c r="X369" s="10"/>
      <c r="Y369" s="10"/>
      <c r="Z369" s="10"/>
      <c r="AA369" s="10"/>
      <c r="AB369" s="10"/>
      <c r="AC369" s="10"/>
      <c r="AD369" s="10"/>
      <c r="AE369" s="10"/>
      <c r="AF369" s="10"/>
      <c r="AG369" s="10"/>
      <c r="AH369" s="10"/>
      <c r="AI369" s="10"/>
      <c r="AJ369" s="10"/>
      <c r="AK369" s="10"/>
      <c r="AL369" s="10"/>
      <c r="AM369" s="10"/>
      <c r="AN369" s="10"/>
      <c r="AO369" s="10"/>
      <c r="AP369" s="10"/>
      <c r="AQ369" s="10"/>
      <c r="AR369" s="10"/>
      <c r="AS369" s="10"/>
      <c r="AT369" s="10"/>
      <c r="AU369" s="10"/>
      <c r="AV369" s="10"/>
      <c r="AW369" s="10"/>
      <c r="AX369" s="10"/>
      <c r="AY369" s="10"/>
      <c r="AZ369" s="10"/>
      <c r="BA369" s="10"/>
      <c r="BB369" s="10"/>
      <c r="BC369" s="10"/>
      <c r="BD369" s="10"/>
      <c r="BE369" s="10"/>
      <c r="BF369" s="10"/>
      <c r="BG369" s="10"/>
      <c r="BH369" s="10"/>
      <c r="BI369" s="10"/>
      <c r="BJ369" s="10"/>
      <c r="BK369" s="10"/>
      <c r="BL369" s="10"/>
      <c r="BM369" s="10"/>
      <c r="BN369" s="10"/>
      <c r="BO369" s="10"/>
    </row>
    <row r="370" spans="1:67" x14ac:dyDescent="0.35">
      <c r="A370" s="10"/>
      <c r="B370" s="10"/>
      <c r="C370" s="10"/>
      <c r="D370" s="10"/>
      <c r="E370" s="10"/>
      <c r="F370" s="10"/>
      <c r="G370" s="10"/>
      <c r="H370" s="10"/>
      <c r="I370" s="10"/>
      <c r="J370" s="10"/>
      <c r="K370" s="10"/>
      <c r="L370" s="10"/>
      <c r="M370" s="10"/>
      <c r="N370" s="10"/>
      <c r="O370" s="10"/>
      <c r="P370" s="10"/>
      <c r="Q370" s="10"/>
      <c r="R370" s="10"/>
      <c r="S370" s="10"/>
      <c r="T370" s="10"/>
      <c r="U370" s="10"/>
      <c r="V370" s="10"/>
      <c r="W370" s="10"/>
      <c r="X370" s="10"/>
      <c r="Y370" s="10"/>
      <c r="Z370" s="10"/>
      <c r="AA370" s="10"/>
      <c r="AB370" s="10"/>
      <c r="AC370" s="10"/>
      <c r="AD370" s="10"/>
      <c r="AE370" s="10"/>
      <c r="AF370" s="10"/>
      <c r="AG370" s="10"/>
      <c r="AH370" s="10"/>
      <c r="AI370" s="10"/>
      <c r="AJ370" s="10"/>
      <c r="AK370" s="10"/>
      <c r="AL370" s="10"/>
      <c r="AM370" s="10"/>
      <c r="AN370" s="10"/>
      <c r="AO370" s="10"/>
      <c r="AP370" s="10"/>
      <c r="AQ370" s="10"/>
      <c r="AR370" s="10"/>
      <c r="AS370" s="10"/>
      <c r="AT370" s="10"/>
      <c r="AU370" s="10"/>
      <c r="AV370" s="10"/>
      <c r="AW370" s="10"/>
      <c r="AX370" s="10"/>
      <c r="AY370" s="10"/>
      <c r="AZ370" s="10"/>
      <c r="BA370" s="10"/>
      <c r="BB370" s="10"/>
      <c r="BC370" s="10"/>
      <c r="BD370" s="10"/>
      <c r="BE370" s="10"/>
      <c r="BF370" s="10"/>
      <c r="BG370" s="10"/>
      <c r="BH370" s="10"/>
      <c r="BI370" s="10"/>
      <c r="BJ370" s="10"/>
      <c r="BK370" s="10"/>
      <c r="BL370" s="10"/>
      <c r="BM370" s="10"/>
      <c r="BN370" s="10"/>
      <c r="BO370" s="10"/>
    </row>
    <row r="371" spans="1:67" x14ac:dyDescent="0.35">
      <c r="A371" s="10"/>
      <c r="B371" s="10"/>
      <c r="C371" s="10"/>
      <c r="D371" s="10"/>
      <c r="E371" s="10"/>
      <c r="F371" s="10"/>
      <c r="G371" s="10"/>
      <c r="H371" s="10"/>
      <c r="I371" s="10"/>
      <c r="J371" s="10"/>
      <c r="K371" s="10"/>
      <c r="L371" s="10"/>
      <c r="M371" s="10"/>
      <c r="N371" s="10"/>
      <c r="O371" s="10"/>
      <c r="P371" s="10"/>
      <c r="Q371" s="10"/>
      <c r="R371" s="10"/>
      <c r="S371" s="10"/>
      <c r="T371" s="10"/>
      <c r="U371" s="10"/>
      <c r="V371" s="10"/>
      <c r="W371" s="10"/>
      <c r="X371" s="10"/>
      <c r="Y371" s="10"/>
      <c r="Z371" s="10"/>
      <c r="AA371" s="10"/>
      <c r="AB371" s="10"/>
      <c r="AC371" s="10"/>
      <c r="AD371" s="10"/>
      <c r="AE371" s="10"/>
      <c r="AF371" s="10"/>
      <c r="AG371" s="10"/>
      <c r="AH371" s="10"/>
      <c r="AI371" s="10"/>
      <c r="AJ371" s="10"/>
      <c r="AK371" s="10"/>
      <c r="AL371" s="10"/>
      <c r="AM371" s="10"/>
      <c r="AN371" s="10"/>
      <c r="AO371" s="10"/>
      <c r="AP371" s="10"/>
      <c r="AQ371" s="10"/>
      <c r="AR371" s="10"/>
      <c r="AS371" s="10"/>
      <c r="AT371" s="10"/>
      <c r="AU371" s="10"/>
      <c r="AV371" s="10"/>
      <c r="AW371" s="10"/>
      <c r="AX371" s="10"/>
      <c r="AY371" s="10"/>
      <c r="AZ371" s="10"/>
      <c r="BA371" s="10"/>
      <c r="BB371" s="10"/>
      <c r="BC371" s="10"/>
      <c r="BD371" s="10"/>
      <c r="BE371" s="10"/>
      <c r="BF371" s="10"/>
      <c r="BG371" s="10"/>
      <c r="BH371" s="10"/>
      <c r="BI371" s="10"/>
      <c r="BJ371" s="10"/>
      <c r="BK371" s="10"/>
      <c r="BL371" s="10"/>
      <c r="BM371" s="10"/>
      <c r="BN371" s="10"/>
      <c r="BO371" s="10"/>
    </row>
    <row r="372" spans="1:67" x14ac:dyDescent="0.35">
      <c r="A372" s="10"/>
      <c r="B372" s="10"/>
      <c r="C372" s="10"/>
      <c r="D372" s="10"/>
      <c r="E372" s="10"/>
      <c r="F372" s="10"/>
      <c r="G372" s="10"/>
      <c r="H372" s="10"/>
      <c r="I372" s="10"/>
      <c r="J372" s="10"/>
      <c r="K372" s="10"/>
      <c r="L372" s="10"/>
      <c r="M372" s="10"/>
      <c r="N372" s="10"/>
      <c r="O372" s="10"/>
      <c r="P372" s="10"/>
      <c r="Q372" s="10"/>
      <c r="R372" s="10"/>
      <c r="S372" s="10"/>
      <c r="T372" s="10"/>
      <c r="U372" s="10"/>
      <c r="V372" s="10"/>
      <c r="W372" s="10"/>
      <c r="X372" s="10"/>
      <c r="Y372" s="10"/>
      <c r="Z372" s="10"/>
      <c r="AA372" s="10"/>
      <c r="AB372" s="10"/>
      <c r="AC372" s="10"/>
      <c r="AD372" s="10"/>
      <c r="AE372" s="10"/>
      <c r="AF372" s="10"/>
      <c r="AG372" s="10"/>
      <c r="AH372" s="10"/>
      <c r="AI372" s="10"/>
      <c r="AJ372" s="10"/>
      <c r="AK372" s="10"/>
      <c r="AL372" s="10"/>
      <c r="AM372" s="10"/>
      <c r="AN372" s="10"/>
      <c r="AO372" s="10"/>
      <c r="AP372" s="10"/>
      <c r="AQ372" s="10"/>
      <c r="AR372" s="10"/>
      <c r="AS372" s="10"/>
      <c r="AT372" s="10"/>
      <c r="AU372" s="10"/>
      <c r="AV372" s="10"/>
      <c r="AW372" s="10"/>
      <c r="AX372" s="10"/>
      <c r="AY372" s="10"/>
      <c r="AZ372" s="10"/>
      <c r="BA372" s="10"/>
      <c r="BB372" s="10"/>
      <c r="BC372" s="10"/>
      <c r="BD372" s="10"/>
      <c r="BE372" s="10"/>
      <c r="BF372" s="10"/>
      <c r="BG372" s="10"/>
      <c r="BH372" s="10"/>
      <c r="BI372" s="10"/>
      <c r="BJ372" s="10"/>
      <c r="BK372" s="10"/>
      <c r="BL372" s="10"/>
      <c r="BM372" s="10"/>
      <c r="BN372" s="10"/>
      <c r="BO372" s="10"/>
    </row>
    <row r="373" spans="1:67" x14ac:dyDescent="0.35">
      <c r="A373" s="10"/>
      <c r="B373" s="10"/>
      <c r="C373" s="10"/>
      <c r="D373" s="10"/>
      <c r="E373" s="10"/>
      <c r="F373" s="10"/>
      <c r="G373" s="10"/>
      <c r="H373" s="10"/>
      <c r="I373" s="10"/>
      <c r="J373" s="10"/>
      <c r="K373" s="10"/>
      <c r="L373" s="10"/>
      <c r="M373" s="10"/>
      <c r="N373" s="10"/>
      <c r="O373" s="10"/>
      <c r="P373" s="10"/>
      <c r="Q373" s="10"/>
      <c r="R373" s="10"/>
      <c r="S373" s="10"/>
      <c r="T373" s="10"/>
      <c r="U373" s="10"/>
      <c r="V373" s="10"/>
      <c r="W373" s="10"/>
      <c r="X373" s="10"/>
      <c r="Y373" s="10"/>
      <c r="Z373" s="10"/>
      <c r="AA373" s="10"/>
      <c r="AB373" s="10"/>
      <c r="AC373" s="10"/>
      <c r="AD373" s="10"/>
      <c r="AE373" s="10"/>
      <c r="AF373" s="10"/>
      <c r="AG373" s="10"/>
      <c r="AH373" s="10"/>
      <c r="AI373" s="10"/>
      <c r="AJ373" s="10"/>
      <c r="AK373" s="10"/>
      <c r="AL373" s="10"/>
      <c r="AM373" s="10"/>
      <c r="AN373" s="10"/>
      <c r="AO373" s="10"/>
      <c r="AP373" s="10"/>
      <c r="AQ373" s="10"/>
      <c r="AR373" s="10"/>
      <c r="AS373" s="10"/>
      <c r="AT373" s="10"/>
      <c r="AU373" s="10"/>
      <c r="AV373" s="10"/>
      <c r="AW373" s="10"/>
      <c r="AX373" s="10"/>
      <c r="AY373" s="10"/>
      <c r="AZ373" s="10"/>
      <c r="BA373" s="10"/>
      <c r="BB373" s="10"/>
      <c r="BC373" s="10"/>
      <c r="BD373" s="10"/>
      <c r="BE373" s="10"/>
      <c r="BF373" s="10"/>
      <c r="BG373" s="10"/>
      <c r="BH373" s="10"/>
      <c r="BI373" s="10"/>
      <c r="BJ373" s="10"/>
      <c r="BK373" s="10"/>
      <c r="BL373" s="10"/>
      <c r="BM373" s="10"/>
      <c r="BN373" s="10"/>
      <c r="BO373" s="10"/>
    </row>
    <row r="374" spans="1:67" x14ac:dyDescent="0.35">
      <c r="A374" s="10"/>
      <c r="B374" s="10"/>
      <c r="C374" s="10"/>
      <c r="D374" s="10"/>
      <c r="E374" s="10"/>
      <c r="F374" s="10"/>
      <c r="G374" s="10"/>
      <c r="H374" s="10"/>
      <c r="I374" s="10"/>
      <c r="J374" s="10"/>
      <c r="K374" s="10"/>
      <c r="L374" s="10"/>
      <c r="M374" s="10"/>
      <c r="N374" s="10"/>
      <c r="O374" s="10"/>
      <c r="P374" s="10"/>
      <c r="Q374" s="10"/>
      <c r="R374" s="10"/>
      <c r="S374" s="10"/>
      <c r="T374" s="10"/>
      <c r="U374" s="10"/>
      <c r="V374" s="10"/>
      <c r="W374" s="10"/>
      <c r="X374" s="10"/>
      <c r="Y374" s="10"/>
      <c r="Z374" s="10"/>
      <c r="AA374" s="10"/>
      <c r="AB374" s="10"/>
      <c r="AC374" s="10"/>
      <c r="AD374" s="10"/>
      <c r="AE374" s="10"/>
      <c r="AF374" s="10"/>
      <c r="AG374" s="10"/>
      <c r="AH374" s="10"/>
      <c r="AI374" s="10"/>
      <c r="AJ374" s="10"/>
      <c r="AK374" s="10"/>
      <c r="AL374" s="10"/>
      <c r="AM374" s="10"/>
      <c r="AN374" s="10"/>
      <c r="AO374" s="10"/>
      <c r="AP374" s="10"/>
      <c r="AQ374" s="10"/>
      <c r="AR374" s="10"/>
      <c r="AS374" s="10"/>
      <c r="AT374" s="10"/>
      <c r="AU374" s="10"/>
      <c r="AV374" s="10"/>
      <c r="AW374" s="10"/>
      <c r="AX374" s="10"/>
      <c r="AY374" s="10"/>
      <c r="AZ374" s="10"/>
      <c r="BA374" s="10"/>
      <c r="BB374" s="10"/>
      <c r="BC374" s="10"/>
      <c r="BD374" s="10"/>
      <c r="BE374" s="10"/>
      <c r="BF374" s="10"/>
      <c r="BG374" s="10"/>
      <c r="BH374" s="10"/>
      <c r="BI374" s="10"/>
      <c r="BJ374" s="10"/>
      <c r="BK374" s="10"/>
      <c r="BL374" s="10"/>
      <c r="BM374" s="10"/>
      <c r="BN374" s="10"/>
      <c r="BO374" s="10"/>
    </row>
    <row r="375" spans="1:67" x14ac:dyDescent="0.35">
      <c r="A375" s="10"/>
      <c r="B375" s="10"/>
      <c r="C375" s="10"/>
      <c r="D375" s="10"/>
      <c r="E375" s="10"/>
      <c r="F375" s="10"/>
      <c r="G375" s="10"/>
      <c r="H375" s="10"/>
      <c r="I375" s="10"/>
      <c r="J375" s="10"/>
      <c r="K375" s="10"/>
      <c r="L375" s="10"/>
      <c r="M375" s="10"/>
      <c r="N375" s="10"/>
      <c r="O375" s="10"/>
      <c r="P375" s="10"/>
      <c r="Q375" s="10"/>
      <c r="R375" s="10"/>
      <c r="S375" s="10"/>
      <c r="T375" s="10"/>
      <c r="U375" s="10"/>
      <c r="V375" s="10"/>
      <c r="W375" s="10"/>
      <c r="X375" s="10"/>
      <c r="Y375" s="10"/>
      <c r="Z375" s="10"/>
      <c r="AA375" s="10"/>
      <c r="AB375" s="10"/>
      <c r="AC375" s="10"/>
      <c r="AD375" s="10"/>
      <c r="AE375" s="10"/>
      <c r="AF375" s="10"/>
      <c r="AG375" s="10"/>
      <c r="AH375" s="10"/>
      <c r="AI375" s="10"/>
      <c r="AJ375" s="10"/>
      <c r="AK375" s="10"/>
      <c r="AL375" s="10"/>
      <c r="AM375" s="10"/>
      <c r="AN375" s="10"/>
      <c r="AO375" s="10"/>
      <c r="AP375" s="10"/>
      <c r="AQ375" s="10"/>
      <c r="AR375" s="10"/>
      <c r="AS375" s="10"/>
      <c r="AT375" s="10"/>
      <c r="AU375" s="10"/>
      <c r="AV375" s="10"/>
      <c r="AW375" s="10"/>
      <c r="AX375" s="10"/>
      <c r="AY375" s="10"/>
      <c r="AZ375" s="10"/>
      <c r="BA375" s="10"/>
      <c r="BB375" s="10"/>
      <c r="BC375" s="10"/>
      <c r="BD375" s="10"/>
      <c r="BE375" s="10"/>
      <c r="BF375" s="10"/>
      <c r="BG375" s="10"/>
      <c r="BH375" s="10"/>
      <c r="BI375" s="10"/>
      <c r="BJ375" s="10"/>
      <c r="BK375" s="10"/>
      <c r="BL375" s="10"/>
      <c r="BM375" s="10"/>
      <c r="BN375" s="10"/>
      <c r="BO375" s="10"/>
    </row>
    <row r="376" spans="1:67" x14ac:dyDescent="0.35">
      <c r="A376" s="10"/>
      <c r="B376" s="10"/>
      <c r="C376" s="10"/>
      <c r="D376" s="10"/>
      <c r="E376" s="10"/>
      <c r="F376" s="10"/>
      <c r="G376" s="10"/>
      <c r="H376" s="10"/>
      <c r="I376" s="10"/>
      <c r="J376" s="10"/>
      <c r="K376" s="10"/>
      <c r="L376" s="10"/>
      <c r="M376" s="10"/>
      <c r="N376" s="10"/>
      <c r="O376" s="10"/>
      <c r="P376" s="10"/>
      <c r="Q376" s="10"/>
      <c r="R376" s="10"/>
      <c r="S376" s="10"/>
      <c r="T376" s="10"/>
      <c r="U376" s="10"/>
      <c r="V376" s="10"/>
      <c r="W376" s="10"/>
      <c r="X376" s="10"/>
      <c r="Y376" s="10"/>
      <c r="Z376" s="10"/>
      <c r="AA376" s="10"/>
      <c r="AB376" s="10"/>
      <c r="AC376" s="10"/>
      <c r="AD376" s="10"/>
      <c r="AE376" s="10"/>
      <c r="AF376" s="10"/>
      <c r="AG376" s="10"/>
      <c r="AH376" s="10"/>
      <c r="AI376" s="10"/>
      <c r="AJ376" s="10"/>
      <c r="AK376" s="10"/>
      <c r="AL376" s="10"/>
      <c r="AM376" s="10"/>
      <c r="AN376" s="10"/>
      <c r="AO376" s="10"/>
      <c r="AP376" s="10"/>
      <c r="AQ376" s="10"/>
      <c r="AR376" s="10"/>
      <c r="AS376" s="10"/>
      <c r="AT376" s="10"/>
      <c r="AU376" s="10"/>
      <c r="AV376" s="10"/>
      <c r="AW376" s="10"/>
      <c r="AX376" s="10"/>
      <c r="AY376" s="10"/>
      <c r="AZ376" s="10"/>
      <c r="BA376" s="10"/>
      <c r="BB376" s="10"/>
      <c r="BC376" s="10"/>
      <c r="BD376" s="10"/>
      <c r="BE376" s="10"/>
      <c r="BF376" s="10"/>
      <c r="BG376" s="10"/>
      <c r="BH376" s="10"/>
      <c r="BI376" s="10"/>
      <c r="BJ376" s="10"/>
      <c r="BK376" s="10"/>
      <c r="BL376" s="10"/>
      <c r="BM376" s="10"/>
      <c r="BN376" s="10"/>
      <c r="BO376" s="10"/>
    </row>
    <row r="377" spans="1:67" x14ac:dyDescent="0.35">
      <c r="A377" s="10"/>
      <c r="B377" s="10"/>
      <c r="C377" s="10"/>
      <c r="D377" s="10"/>
      <c r="E377" s="10"/>
      <c r="F377" s="10"/>
      <c r="G377" s="10"/>
      <c r="H377" s="10"/>
      <c r="I377" s="10"/>
      <c r="J377" s="10"/>
      <c r="K377" s="10"/>
      <c r="L377" s="10"/>
      <c r="M377" s="10"/>
      <c r="N377" s="10"/>
      <c r="O377" s="10"/>
      <c r="P377" s="10"/>
      <c r="Q377" s="10"/>
      <c r="R377" s="10"/>
      <c r="S377" s="10"/>
      <c r="T377" s="10"/>
      <c r="U377" s="10"/>
      <c r="V377" s="10"/>
      <c r="W377" s="10"/>
      <c r="X377" s="10"/>
      <c r="Y377" s="10"/>
      <c r="Z377" s="10"/>
      <c r="AA377" s="10"/>
      <c r="AB377" s="10"/>
      <c r="AC377" s="10"/>
      <c r="AD377" s="10"/>
      <c r="AE377" s="10"/>
      <c r="AF377" s="10"/>
      <c r="AG377" s="10"/>
      <c r="AH377" s="10"/>
      <c r="AI377" s="10"/>
      <c r="AJ377" s="10"/>
      <c r="AK377" s="10"/>
      <c r="AL377" s="10"/>
      <c r="AM377" s="10"/>
      <c r="AN377" s="10"/>
      <c r="AO377" s="10"/>
      <c r="AP377" s="10"/>
      <c r="AQ377" s="10"/>
      <c r="AR377" s="10"/>
      <c r="AS377" s="10"/>
      <c r="AT377" s="10"/>
      <c r="AU377" s="10"/>
      <c r="AV377" s="10"/>
      <c r="AW377" s="10"/>
      <c r="AX377" s="10"/>
      <c r="AY377" s="10"/>
      <c r="AZ377" s="10"/>
      <c r="BA377" s="10"/>
      <c r="BB377" s="10"/>
      <c r="BC377" s="10"/>
      <c r="BD377" s="10"/>
      <c r="BE377" s="10"/>
      <c r="BF377" s="10"/>
      <c r="BG377" s="10"/>
      <c r="BH377" s="10"/>
      <c r="BI377" s="10"/>
      <c r="BJ377" s="10"/>
      <c r="BK377" s="10"/>
      <c r="BL377" s="10"/>
      <c r="BM377" s="10"/>
      <c r="BN377" s="10"/>
      <c r="BO377" s="10"/>
    </row>
    <row r="378" spans="1:67" x14ac:dyDescent="0.35">
      <c r="A378" s="10"/>
      <c r="B378" s="10"/>
      <c r="C378" s="10"/>
      <c r="D378" s="10"/>
      <c r="E378" s="10"/>
      <c r="F378" s="10"/>
      <c r="G378" s="10"/>
      <c r="H378" s="10"/>
      <c r="I378" s="10"/>
      <c r="J378" s="10"/>
      <c r="K378" s="10"/>
      <c r="L378" s="10"/>
      <c r="M378" s="10"/>
      <c r="N378" s="10"/>
      <c r="O378" s="10"/>
      <c r="P378" s="10"/>
      <c r="Q378" s="10"/>
      <c r="R378" s="10"/>
      <c r="S378" s="10"/>
      <c r="T378" s="10"/>
      <c r="U378" s="10"/>
      <c r="V378" s="10"/>
      <c r="W378" s="10"/>
      <c r="X378" s="10"/>
      <c r="Y378" s="10"/>
      <c r="Z378" s="10"/>
      <c r="AA378" s="10"/>
      <c r="AB378" s="10"/>
      <c r="AC378" s="10"/>
      <c r="AD378" s="10"/>
      <c r="AE378" s="10"/>
      <c r="AF378" s="10"/>
      <c r="AG378" s="10"/>
      <c r="AH378" s="10"/>
      <c r="AI378" s="10"/>
      <c r="AJ378" s="10"/>
      <c r="AK378" s="10"/>
      <c r="AL378" s="10"/>
      <c r="AM378" s="10"/>
      <c r="AN378" s="10"/>
      <c r="AO378" s="10"/>
      <c r="AP378" s="10"/>
      <c r="AQ378" s="10"/>
      <c r="AR378" s="10"/>
      <c r="AS378" s="10"/>
      <c r="AT378" s="10"/>
      <c r="AU378" s="10"/>
      <c r="AV378" s="10"/>
      <c r="AW378" s="10"/>
      <c r="AX378" s="10"/>
      <c r="AY378" s="10"/>
      <c r="AZ378" s="10"/>
      <c r="BA378" s="10"/>
      <c r="BB378" s="10"/>
      <c r="BC378" s="10"/>
      <c r="BD378" s="10"/>
      <c r="BE378" s="10"/>
      <c r="BF378" s="10"/>
      <c r="BG378" s="10"/>
      <c r="BH378" s="10"/>
      <c r="BI378" s="10"/>
      <c r="BJ378" s="10"/>
      <c r="BK378" s="10"/>
      <c r="BL378" s="10"/>
      <c r="BM378" s="10"/>
      <c r="BN378" s="10"/>
      <c r="BO378" s="10"/>
    </row>
    <row r="379" spans="1:67" x14ac:dyDescent="0.35">
      <c r="A379" s="10"/>
      <c r="B379" s="10"/>
      <c r="C379" s="10"/>
      <c r="D379" s="10"/>
      <c r="E379" s="10"/>
      <c r="F379" s="10"/>
      <c r="G379" s="10"/>
      <c r="H379" s="10"/>
      <c r="I379" s="10"/>
      <c r="J379" s="10"/>
      <c r="K379" s="10"/>
      <c r="L379" s="10"/>
      <c r="M379" s="10"/>
      <c r="N379" s="10"/>
      <c r="O379" s="10"/>
      <c r="P379" s="10"/>
      <c r="Q379" s="10"/>
      <c r="R379" s="10"/>
      <c r="S379" s="10"/>
      <c r="T379" s="10"/>
      <c r="U379" s="10"/>
      <c r="V379" s="10"/>
      <c r="W379" s="10"/>
      <c r="X379" s="10"/>
      <c r="Y379" s="10"/>
      <c r="Z379" s="10"/>
      <c r="AA379" s="10"/>
      <c r="AB379" s="10"/>
      <c r="AC379" s="10"/>
      <c r="AD379" s="10"/>
      <c r="AE379" s="10"/>
      <c r="AF379" s="10"/>
      <c r="AG379" s="10"/>
      <c r="AH379" s="10"/>
      <c r="AI379" s="10"/>
      <c r="AJ379" s="10"/>
      <c r="AK379" s="10"/>
      <c r="AL379" s="10"/>
      <c r="AM379" s="10"/>
      <c r="AN379" s="10"/>
      <c r="AO379" s="10"/>
      <c r="AP379" s="10"/>
      <c r="AQ379" s="10"/>
      <c r="AR379" s="10"/>
      <c r="AS379" s="10"/>
      <c r="AT379" s="10"/>
      <c r="AU379" s="10"/>
      <c r="AV379" s="10"/>
      <c r="AW379" s="10"/>
      <c r="AX379" s="10"/>
      <c r="AY379" s="10"/>
      <c r="AZ379" s="10"/>
      <c r="BA379" s="10"/>
      <c r="BB379" s="10"/>
      <c r="BC379" s="10"/>
      <c r="BD379" s="10"/>
      <c r="BE379" s="10"/>
      <c r="BF379" s="10"/>
      <c r="BG379" s="10"/>
      <c r="BH379" s="10"/>
      <c r="BI379" s="10"/>
      <c r="BJ379" s="10"/>
      <c r="BK379" s="10"/>
      <c r="BL379" s="10"/>
      <c r="BM379" s="10"/>
      <c r="BN379" s="10"/>
      <c r="BO379" s="10"/>
    </row>
    <row r="380" spans="1:67" x14ac:dyDescent="0.35">
      <c r="A380" s="10"/>
      <c r="B380" s="10"/>
      <c r="C380" s="10"/>
      <c r="D380" s="10"/>
      <c r="E380" s="10"/>
      <c r="F380" s="10"/>
      <c r="G380" s="10"/>
      <c r="H380" s="10"/>
      <c r="I380" s="10"/>
      <c r="J380" s="10"/>
      <c r="K380" s="10"/>
      <c r="L380" s="10"/>
      <c r="M380" s="10"/>
      <c r="N380" s="10"/>
      <c r="O380" s="10"/>
      <c r="P380" s="10"/>
      <c r="Q380" s="10"/>
      <c r="R380" s="10"/>
      <c r="S380" s="10"/>
      <c r="T380" s="10"/>
      <c r="U380" s="10"/>
      <c r="V380" s="10"/>
      <c r="W380" s="10"/>
      <c r="X380" s="10"/>
      <c r="Y380" s="10"/>
      <c r="Z380" s="10"/>
      <c r="AA380" s="10"/>
      <c r="AB380" s="10"/>
      <c r="AC380" s="10"/>
      <c r="AD380" s="10"/>
      <c r="AE380" s="10"/>
      <c r="AF380" s="10"/>
      <c r="AG380" s="10"/>
      <c r="AH380" s="10"/>
      <c r="AI380" s="10"/>
      <c r="AJ380" s="10"/>
      <c r="AK380" s="10"/>
      <c r="AL380" s="10"/>
      <c r="AM380" s="10"/>
      <c r="AN380" s="10"/>
      <c r="AO380" s="10"/>
      <c r="AP380" s="10"/>
      <c r="AQ380" s="10"/>
      <c r="AR380" s="10"/>
      <c r="AS380" s="10"/>
      <c r="AT380" s="10"/>
      <c r="AU380" s="10"/>
      <c r="AV380" s="10"/>
      <c r="AW380" s="10"/>
      <c r="AX380" s="10"/>
      <c r="AY380" s="10"/>
      <c r="AZ380" s="10"/>
      <c r="BA380" s="10"/>
      <c r="BB380" s="10"/>
      <c r="BC380" s="10"/>
      <c r="BD380" s="10"/>
      <c r="BE380" s="10"/>
      <c r="BF380" s="10"/>
      <c r="BG380" s="10"/>
      <c r="BH380" s="10"/>
      <c r="BI380" s="10"/>
      <c r="BJ380" s="10"/>
      <c r="BK380" s="10"/>
      <c r="BL380" s="10"/>
      <c r="BM380" s="10"/>
      <c r="BN380" s="10"/>
      <c r="BO380" s="10"/>
    </row>
    <row r="381" spans="1:67" x14ac:dyDescent="0.35">
      <c r="A381" s="10"/>
      <c r="B381" s="10"/>
      <c r="C381" s="10"/>
      <c r="D381" s="10"/>
      <c r="E381" s="10"/>
      <c r="F381" s="10"/>
      <c r="G381" s="10"/>
      <c r="H381" s="10"/>
      <c r="I381" s="10"/>
      <c r="J381" s="10"/>
      <c r="K381" s="10"/>
      <c r="L381" s="10"/>
      <c r="M381" s="10"/>
      <c r="N381" s="10"/>
      <c r="O381" s="10"/>
      <c r="P381" s="10"/>
      <c r="Q381" s="10"/>
      <c r="R381" s="10"/>
      <c r="S381" s="10"/>
      <c r="T381" s="10"/>
      <c r="U381" s="10"/>
      <c r="V381" s="10"/>
      <c r="W381" s="10"/>
      <c r="X381" s="10"/>
      <c r="Y381" s="10"/>
      <c r="Z381" s="10"/>
      <c r="AA381" s="10"/>
      <c r="AB381" s="10"/>
      <c r="AC381" s="10"/>
      <c r="AD381" s="10"/>
      <c r="AE381" s="10"/>
      <c r="AF381" s="10"/>
      <c r="AG381" s="10"/>
      <c r="AH381" s="10"/>
      <c r="AI381" s="10"/>
      <c r="AJ381" s="10"/>
      <c r="AK381" s="10"/>
      <c r="AL381" s="10"/>
      <c r="AM381" s="10"/>
      <c r="AN381" s="10"/>
      <c r="AO381" s="10"/>
      <c r="AP381" s="10"/>
      <c r="AQ381" s="10"/>
      <c r="AR381" s="10"/>
      <c r="AS381" s="10"/>
      <c r="AT381" s="10"/>
      <c r="AU381" s="10"/>
      <c r="AV381" s="10"/>
      <c r="AW381" s="10"/>
      <c r="AX381" s="10"/>
      <c r="AY381" s="10"/>
      <c r="AZ381" s="10"/>
      <c r="BA381" s="10"/>
      <c r="BB381" s="10"/>
      <c r="BC381" s="10"/>
      <c r="BD381" s="10"/>
      <c r="BE381" s="10"/>
      <c r="BF381" s="10"/>
      <c r="BG381" s="10"/>
      <c r="BH381" s="10"/>
      <c r="BI381" s="10"/>
      <c r="BJ381" s="10"/>
      <c r="BK381" s="10"/>
      <c r="BL381" s="10"/>
      <c r="BM381" s="10"/>
      <c r="BN381" s="10"/>
      <c r="BO381" s="10"/>
    </row>
    <row r="382" spans="1:67" x14ac:dyDescent="0.35">
      <c r="A382" s="10"/>
      <c r="B382" s="10"/>
      <c r="C382" s="10"/>
      <c r="D382" s="10"/>
      <c r="E382" s="10"/>
      <c r="F382" s="10"/>
      <c r="G382" s="10"/>
      <c r="H382" s="10"/>
      <c r="I382" s="10"/>
      <c r="J382" s="10"/>
      <c r="K382" s="10"/>
      <c r="L382" s="10"/>
      <c r="M382" s="10"/>
      <c r="N382" s="10"/>
      <c r="O382" s="10"/>
      <c r="P382" s="10"/>
      <c r="Q382" s="10"/>
      <c r="R382" s="10"/>
      <c r="S382" s="10"/>
      <c r="T382" s="10"/>
      <c r="U382" s="10"/>
      <c r="V382" s="10"/>
      <c r="W382" s="10"/>
      <c r="X382" s="10"/>
      <c r="Y382" s="10"/>
      <c r="Z382" s="10"/>
      <c r="AA382" s="10"/>
      <c r="AB382" s="10"/>
      <c r="AC382" s="10"/>
      <c r="AD382" s="10"/>
      <c r="AE382" s="10"/>
      <c r="AF382" s="10"/>
      <c r="AG382" s="10"/>
      <c r="AH382" s="10"/>
      <c r="AI382" s="10"/>
      <c r="AJ382" s="10"/>
      <c r="AK382" s="10"/>
      <c r="AL382" s="10"/>
      <c r="AM382" s="10"/>
      <c r="AN382" s="10"/>
      <c r="AO382" s="10"/>
      <c r="AP382" s="10"/>
      <c r="AQ382" s="10"/>
      <c r="AR382" s="10"/>
      <c r="AS382" s="10"/>
      <c r="AT382" s="10"/>
      <c r="AU382" s="10"/>
      <c r="AV382" s="10"/>
      <c r="AW382" s="10"/>
      <c r="AX382" s="10"/>
      <c r="AY382" s="10"/>
      <c r="AZ382" s="10"/>
      <c r="BA382" s="10"/>
      <c r="BB382" s="10"/>
      <c r="BC382" s="10"/>
      <c r="BD382" s="10"/>
      <c r="BE382" s="10"/>
      <c r="BF382" s="10"/>
      <c r="BG382" s="10"/>
      <c r="BH382" s="10"/>
      <c r="BI382" s="10"/>
      <c r="BJ382" s="10"/>
      <c r="BK382" s="10"/>
      <c r="BL382" s="10"/>
      <c r="BM382" s="10"/>
      <c r="BN382" s="10"/>
      <c r="BO382" s="10"/>
    </row>
    <row r="383" spans="1:67" x14ac:dyDescent="0.35">
      <c r="A383" s="10"/>
      <c r="B383" s="10"/>
      <c r="C383" s="10"/>
      <c r="D383" s="10"/>
      <c r="E383" s="10"/>
      <c r="F383" s="10"/>
      <c r="G383" s="10"/>
      <c r="H383" s="10"/>
      <c r="I383" s="10"/>
      <c r="J383" s="10"/>
      <c r="K383" s="10"/>
      <c r="L383" s="10"/>
      <c r="M383" s="10"/>
      <c r="N383" s="10"/>
      <c r="O383" s="10"/>
      <c r="P383" s="10"/>
      <c r="Q383" s="10"/>
      <c r="R383" s="10"/>
      <c r="S383" s="10"/>
      <c r="T383" s="10"/>
      <c r="U383" s="10"/>
      <c r="V383" s="10"/>
      <c r="W383" s="10"/>
      <c r="X383" s="10"/>
      <c r="Y383" s="10"/>
      <c r="Z383" s="10"/>
      <c r="AA383" s="10"/>
      <c r="AB383" s="10"/>
      <c r="AC383" s="10"/>
      <c r="AD383" s="10"/>
      <c r="AE383" s="10"/>
      <c r="AF383" s="10"/>
      <c r="AG383" s="10"/>
      <c r="AH383" s="10"/>
      <c r="AI383" s="10"/>
      <c r="AJ383" s="10"/>
      <c r="AK383" s="10"/>
      <c r="AL383" s="10"/>
      <c r="AM383" s="10"/>
      <c r="AN383" s="10"/>
      <c r="AO383" s="10"/>
      <c r="AP383" s="10"/>
      <c r="AQ383" s="10"/>
      <c r="AR383" s="10"/>
      <c r="AS383" s="10"/>
      <c r="AT383" s="10"/>
      <c r="AU383" s="10"/>
      <c r="AV383" s="10"/>
      <c r="AW383" s="10"/>
      <c r="AX383" s="10"/>
      <c r="AY383" s="10"/>
      <c r="AZ383" s="10"/>
      <c r="BA383" s="10"/>
      <c r="BB383" s="10"/>
      <c r="BC383" s="10"/>
      <c r="BD383" s="10"/>
      <c r="BE383" s="10"/>
      <c r="BF383" s="10"/>
      <c r="BG383" s="10"/>
      <c r="BH383" s="10"/>
      <c r="BI383" s="10"/>
      <c r="BJ383" s="10"/>
      <c r="BK383" s="10"/>
      <c r="BL383" s="10"/>
      <c r="BM383" s="10"/>
      <c r="BN383" s="10"/>
      <c r="BO383" s="10"/>
    </row>
    <row r="384" spans="1:67" x14ac:dyDescent="0.35">
      <c r="A384" s="10"/>
      <c r="B384" s="10"/>
      <c r="C384" s="10"/>
      <c r="D384" s="10"/>
      <c r="E384" s="10"/>
      <c r="F384" s="10"/>
      <c r="G384" s="10"/>
      <c r="H384" s="10"/>
      <c r="I384" s="10"/>
      <c r="J384" s="10"/>
      <c r="K384" s="10"/>
      <c r="L384" s="10"/>
      <c r="M384" s="10"/>
      <c r="N384" s="10"/>
      <c r="O384" s="10"/>
      <c r="P384" s="10"/>
      <c r="Q384" s="10"/>
      <c r="R384" s="10"/>
      <c r="S384" s="10"/>
      <c r="T384" s="10"/>
      <c r="U384" s="10"/>
      <c r="V384" s="10"/>
      <c r="W384" s="10"/>
      <c r="X384" s="10"/>
      <c r="Y384" s="10"/>
      <c r="Z384" s="10"/>
      <c r="AA384" s="10"/>
      <c r="AB384" s="10"/>
      <c r="AC384" s="10"/>
      <c r="AD384" s="10"/>
      <c r="AE384" s="10"/>
      <c r="AF384" s="10"/>
      <c r="AG384" s="10"/>
      <c r="AH384" s="10"/>
      <c r="AI384" s="10"/>
      <c r="AJ384" s="10"/>
      <c r="AK384" s="10"/>
      <c r="AL384" s="10"/>
      <c r="AM384" s="10"/>
      <c r="AN384" s="10"/>
      <c r="AO384" s="10"/>
      <c r="AP384" s="10"/>
      <c r="AQ384" s="10"/>
      <c r="AR384" s="10"/>
      <c r="AS384" s="10"/>
      <c r="AT384" s="10"/>
      <c r="AU384" s="10"/>
      <c r="AV384" s="10"/>
      <c r="AW384" s="10"/>
      <c r="AX384" s="10"/>
      <c r="AY384" s="10"/>
      <c r="AZ384" s="10"/>
      <c r="BA384" s="10"/>
      <c r="BB384" s="10"/>
      <c r="BC384" s="10"/>
      <c r="BD384" s="10"/>
      <c r="BE384" s="10"/>
      <c r="BF384" s="10"/>
      <c r="BG384" s="10"/>
      <c r="BH384" s="10"/>
      <c r="BI384" s="10"/>
      <c r="BJ384" s="10"/>
      <c r="BK384" s="10"/>
      <c r="BL384" s="10"/>
      <c r="BM384" s="10"/>
      <c r="BN384" s="10"/>
      <c r="BO384" s="10"/>
    </row>
    <row r="385" spans="1:67" x14ac:dyDescent="0.35">
      <c r="A385" s="10"/>
      <c r="B385" s="10"/>
      <c r="C385" s="10"/>
      <c r="D385" s="10"/>
      <c r="E385" s="10"/>
      <c r="F385" s="10"/>
      <c r="G385" s="10"/>
      <c r="H385" s="10"/>
      <c r="I385" s="10"/>
      <c r="J385" s="10"/>
      <c r="K385" s="10"/>
      <c r="L385" s="10"/>
      <c r="M385" s="10"/>
      <c r="N385" s="10"/>
      <c r="O385" s="10"/>
      <c r="P385" s="10"/>
      <c r="Q385" s="10"/>
      <c r="R385" s="10"/>
      <c r="S385" s="10"/>
      <c r="T385" s="10"/>
      <c r="U385" s="10"/>
      <c r="V385" s="10"/>
      <c r="W385" s="10"/>
      <c r="X385" s="10"/>
      <c r="Y385" s="10"/>
      <c r="Z385" s="10"/>
      <c r="AA385" s="10"/>
      <c r="AB385" s="10"/>
      <c r="AC385" s="10"/>
      <c r="AD385" s="10"/>
      <c r="AE385" s="10"/>
      <c r="AF385" s="10"/>
      <c r="AG385" s="10"/>
      <c r="AH385" s="10"/>
      <c r="AI385" s="10"/>
      <c r="AJ385" s="10"/>
      <c r="AK385" s="10"/>
      <c r="AL385" s="10"/>
      <c r="AM385" s="10"/>
      <c r="AN385" s="10"/>
      <c r="AO385" s="10"/>
      <c r="AP385" s="10"/>
      <c r="AQ385" s="10"/>
      <c r="AR385" s="10"/>
      <c r="AS385" s="10"/>
      <c r="AT385" s="10"/>
      <c r="AU385" s="10"/>
      <c r="AV385" s="10"/>
      <c r="AW385" s="10"/>
      <c r="AX385" s="10"/>
      <c r="AY385" s="10"/>
      <c r="AZ385" s="10"/>
      <c r="BA385" s="10"/>
      <c r="BB385" s="10"/>
      <c r="BC385" s="10"/>
      <c r="BD385" s="10"/>
      <c r="BE385" s="10"/>
      <c r="BF385" s="10"/>
      <c r="BG385" s="10"/>
      <c r="BH385" s="10"/>
      <c r="BI385" s="10"/>
      <c r="BJ385" s="10"/>
      <c r="BK385" s="10"/>
      <c r="BL385" s="10"/>
      <c r="BM385" s="10"/>
      <c r="BN385" s="10"/>
      <c r="BO385" s="10"/>
    </row>
    <row r="386" spans="1:67" x14ac:dyDescent="0.35">
      <c r="A386" s="10"/>
      <c r="B386" s="10"/>
      <c r="C386" s="10"/>
      <c r="D386" s="10"/>
      <c r="E386" s="10"/>
      <c r="F386" s="10"/>
      <c r="G386" s="10"/>
      <c r="H386" s="10"/>
      <c r="I386" s="10"/>
      <c r="J386" s="10"/>
      <c r="K386" s="10"/>
      <c r="L386" s="10"/>
      <c r="M386" s="10"/>
      <c r="N386" s="10"/>
      <c r="O386" s="10"/>
      <c r="P386" s="10"/>
      <c r="Q386" s="10"/>
      <c r="R386" s="10"/>
      <c r="S386" s="10"/>
      <c r="T386" s="10"/>
      <c r="U386" s="10"/>
      <c r="V386" s="10"/>
      <c r="W386" s="10"/>
      <c r="X386" s="10"/>
      <c r="Y386" s="10"/>
      <c r="Z386" s="10"/>
      <c r="AA386" s="10"/>
      <c r="AB386" s="10"/>
      <c r="AC386" s="10"/>
      <c r="AD386" s="10"/>
      <c r="AE386" s="10"/>
      <c r="AF386" s="10"/>
      <c r="AG386" s="10"/>
      <c r="AH386" s="10"/>
      <c r="AI386" s="10"/>
      <c r="AJ386" s="10"/>
      <c r="AK386" s="10"/>
      <c r="AL386" s="10"/>
      <c r="AM386" s="10"/>
      <c r="AN386" s="10"/>
      <c r="AO386" s="10"/>
      <c r="AP386" s="10"/>
      <c r="AQ386" s="10"/>
      <c r="AR386" s="10"/>
      <c r="AS386" s="10"/>
      <c r="AT386" s="10"/>
      <c r="AU386" s="10"/>
      <c r="AV386" s="10"/>
      <c r="AW386" s="10"/>
      <c r="AX386" s="10"/>
      <c r="AY386" s="10"/>
      <c r="AZ386" s="10"/>
      <c r="BA386" s="10"/>
      <c r="BB386" s="10"/>
      <c r="BC386" s="10"/>
      <c r="BD386" s="10"/>
      <c r="BE386" s="10"/>
      <c r="BF386" s="10"/>
      <c r="BG386" s="10"/>
      <c r="BH386" s="10"/>
      <c r="BI386" s="10"/>
      <c r="BJ386" s="10"/>
      <c r="BK386" s="10"/>
      <c r="BL386" s="10"/>
      <c r="BM386" s="10"/>
      <c r="BN386" s="10"/>
      <c r="BO386" s="10"/>
    </row>
    <row r="387" spans="1:67" x14ac:dyDescent="0.35">
      <c r="A387" s="10"/>
      <c r="B387" s="10"/>
      <c r="C387" s="10"/>
      <c r="D387" s="10"/>
      <c r="E387" s="10"/>
      <c r="F387" s="10"/>
      <c r="G387" s="10"/>
      <c r="H387" s="10"/>
      <c r="I387" s="10"/>
      <c r="J387" s="10"/>
      <c r="K387" s="10"/>
      <c r="L387" s="10"/>
      <c r="M387" s="10"/>
      <c r="N387" s="10"/>
      <c r="O387" s="10"/>
      <c r="P387" s="10"/>
      <c r="Q387" s="10"/>
      <c r="R387" s="10"/>
      <c r="S387" s="10"/>
      <c r="T387" s="10"/>
      <c r="U387" s="10"/>
      <c r="V387" s="10"/>
      <c r="W387" s="10"/>
      <c r="X387" s="10"/>
      <c r="Y387" s="10"/>
      <c r="Z387" s="10"/>
      <c r="AA387" s="10"/>
      <c r="AB387" s="10"/>
      <c r="AC387" s="10"/>
      <c r="AD387" s="10"/>
      <c r="AE387" s="10"/>
      <c r="AF387" s="10"/>
      <c r="AG387" s="10"/>
      <c r="AH387" s="10"/>
      <c r="AI387" s="10"/>
      <c r="AJ387" s="10"/>
      <c r="AK387" s="10"/>
      <c r="AL387" s="10"/>
      <c r="AM387" s="10"/>
      <c r="AN387" s="10"/>
      <c r="AO387" s="10"/>
      <c r="AP387" s="10"/>
      <c r="AQ387" s="10"/>
      <c r="AR387" s="10"/>
      <c r="AS387" s="10"/>
      <c r="AT387" s="10"/>
      <c r="AU387" s="10"/>
      <c r="AV387" s="10"/>
      <c r="AW387" s="10"/>
      <c r="AX387" s="10"/>
      <c r="AY387" s="10"/>
      <c r="AZ387" s="10"/>
      <c r="BA387" s="10"/>
      <c r="BB387" s="10"/>
      <c r="BC387" s="10"/>
      <c r="BD387" s="10"/>
      <c r="BE387" s="10"/>
      <c r="BF387" s="10"/>
      <c r="BG387" s="10"/>
      <c r="BH387" s="10"/>
      <c r="BI387" s="10"/>
      <c r="BJ387" s="10"/>
      <c r="BK387" s="10"/>
      <c r="BL387" s="10"/>
      <c r="BM387" s="10"/>
      <c r="BN387" s="10"/>
      <c r="BO387" s="10"/>
    </row>
    <row r="388" spans="1:67" x14ac:dyDescent="0.35">
      <c r="A388" s="10"/>
      <c r="B388" s="10"/>
      <c r="C388" s="10"/>
      <c r="D388" s="10"/>
      <c r="E388" s="10"/>
      <c r="F388" s="10"/>
      <c r="G388" s="10"/>
      <c r="H388" s="10"/>
      <c r="I388" s="10"/>
      <c r="J388" s="10"/>
      <c r="K388" s="10"/>
      <c r="L388" s="10"/>
      <c r="M388" s="10"/>
      <c r="N388" s="10"/>
      <c r="O388" s="10"/>
      <c r="P388" s="10"/>
      <c r="Q388" s="10"/>
      <c r="R388" s="10"/>
      <c r="S388" s="10"/>
      <c r="T388" s="10"/>
      <c r="U388" s="10"/>
      <c r="V388" s="10"/>
      <c r="W388" s="10"/>
      <c r="X388" s="10"/>
      <c r="Y388" s="10"/>
      <c r="Z388" s="10"/>
      <c r="AA388" s="10"/>
      <c r="AB388" s="10"/>
      <c r="AC388" s="10"/>
      <c r="AD388" s="10"/>
      <c r="AE388" s="10"/>
      <c r="AF388" s="10"/>
      <c r="AG388" s="10"/>
      <c r="AH388" s="10"/>
      <c r="AI388" s="10"/>
      <c r="AJ388" s="10"/>
      <c r="AK388" s="10"/>
      <c r="AL388" s="10"/>
      <c r="AM388" s="10"/>
      <c r="AN388" s="10"/>
      <c r="AO388" s="10"/>
      <c r="AP388" s="10"/>
      <c r="AQ388" s="10"/>
      <c r="AR388" s="10"/>
      <c r="AS388" s="10"/>
      <c r="AT388" s="10"/>
      <c r="AU388" s="10"/>
      <c r="AV388" s="10"/>
      <c r="AW388" s="10"/>
      <c r="AX388" s="10"/>
      <c r="AY388" s="10"/>
      <c r="AZ388" s="10"/>
      <c r="BA388" s="10"/>
      <c r="BB388" s="10"/>
      <c r="BC388" s="10"/>
      <c r="BD388" s="10"/>
      <c r="BE388" s="10"/>
      <c r="BF388" s="10"/>
      <c r="BG388" s="10"/>
      <c r="BH388" s="10"/>
      <c r="BI388" s="10"/>
      <c r="BJ388" s="10"/>
      <c r="BK388" s="10"/>
      <c r="BL388" s="10"/>
      <c r="BM388" s="10"/>
      <c r="BN388" s="10"/>
      <c r="BO388" s="10"/>
    </row>
    <row r="389" spans="1:67" x14ac:dyDescent="0.35">
      <c r="A389" s="10"/>
      <c r="B389" s="10"/>
      <c r="C389" s="10"/>
      <c r="D389" s="10"/>
      <c r="E389" s="10"/>
      <c r="F389" s="10"/>
      <c r="G389" s="10"/>
      <c r="H389" s="10"/>
      <c r="I389" s="10"/>
      <c r="J389" s="10"/>
      <c r="K389" s="10"/>
      <c r="L389" s="10"/>
      <c r="M389" s="10"/>
      <c r="N389" s="10"/>
      <c r="O389" s="10"/>
      <c r="P389" s="10"/>
      <c r="Q389" s="10"/>
      <c r="R389" s="10"/>
      <c r="S389" s="10"/>
      <c r="T389" s="10"/>
      <c r="U389" s="10"/>
      <c r="V389" s="10"/>
      <c r="W389" s="10"/>
      <c r="X389" s="10"/>
      <c r="Y389" s="10"/>
      <c r="Z389" s="10"/>
      <c r="AA389" s="10"/>
      <c r="AB389" s="10"/>
      <c r="AC389" s="10"/>
      <c r="AD389" s="10"/>
      <c r="AE389" s="10"/>
      <c r="AF389" s="10"/>
      <c r="AG389" s="10"/>
      <c r="AH389" s="10"/>
      <c r="AI389" s="10"/>
      <c r="AJ389" s="10"/>
      <c r="AK389" s="10"/>
      <c r="AL389" s="10"/>
      <c r="AM389" s="10"/>
      <c r="AN389" s="10"/>
      <c r="AO389" s="10"/>
      <c r="AP389" s="10"/>
      <c r="AQ389" s="10"/>
      <c r="AR389" s="10"/>
      <c r="AS389" s="10"/>
      <c r="AT389" s="10"/>
      <c r="AU389" s="10"/>
      <c r="AV389" s="10"/>
      <c r="AW389" s="10"/>
      <c r="AX389" s="10"/>
      <c r="AY389" s="10"/>
      <c r="AZ389" s="10"/>
      <c r="BA389" s="10"/>
      <c r="BB389" s="10"/>
      <c r="BC389" s="10"/>
      <c r="BD389" s="10"/>
      <c r="BE389" s="10"/>
      <c r="BF389" s="10"/>
      <c r="BG389" s="10"/>
      <c r="BH389" s="10"/>
      <c r="BI389" s="10"/>
      <c r="BJ389" s="10"/>
      <c r="BK389" s="10"/>
      <c r="BL389" s="10"/>
      <c r="BM389" s="10"/>
      <c r="BN389" s="10"/>
      <c r="BO389" s="10"/>
    </row>
    <row r="390" spans="1:67" x14ac:dyDescent="0.35">
      <c r="A390" s="10"/>
      <c r="B390" s="10"/>
      <c r="C390" s="10"/>
      <c r="D390" s="10"/>
      <c r="E390" s="10"/>
      <c r="F390" s="10"/>
      <c r="G390" s="10"/>
      <c r="H390" s="10"/>
      <c r="I390" s="10"/>
      <c r="J390" s="10"/>
      <c r="K390" s="10"/>
      <c r="L390" s="10"/>
      <c r="M390" s="10"/>
      <c r="N390" s="10"/>
      <c r="O390" s="10"/>
      <c r="P390" s="10"/>
      <c r="Q390" s="10"/>
      <c r="R390" s="10"/>
      <c r="S390" s="10"/>
      <c r="T390" s="10"/>
      <c r="U390" s="10"/>
      <c r="V390" s="10"/>
      <c r="W390" s="10"/>
      <c r="X390" s="10"/>
      <c r="Y390" s="10"/>
      <c r="Z390" s="10"/>
      <c r="AA390" s="10"/>
      <c r="AB390" s="10"/>
      <c r="AC390" s="10"/>
      <c r="AD390" s="10"/>
      <c r="AE390" s="10"/>
      <c r="AF390" s="10"/>
      <c r="AG390" s="10"/>
      <c r="AH390" s="10"/>
      <c r="AI390" s="10"/>
      <c r="AJ390" s="10"/>
      <c r="AK390" s="10"/>
      <c r="AL390" s="10"/>
      <c r="AM390" s="10"/>
      <c r="AN390" s="10"/>
      <c r="AO390" s="10"/>
      <c r="AP390" s="10"/>
      <c r="AQ390" s="10"/>
      <c r="AR390" s="10"/>
      <c r="AS390" s="10"/>
      <c r="AT390" s="10"/>
      <c r="AU390" s="10"/>
      <c r="AV390" s="10"/>
      <c r="AW390" s="10"/>
      <c r="AX390" s="10"/>
      <c r="AY390" s="10"/>
      <c r="AZ390" s="10"/>
      <c r="BA390" s="10"/>
      <c r="BB390" s="10"/>
      <c r="BC390" s="10"/>
      <c r="BD390" s="10"/>
      <c r="BE390" s="10"/>
      <c r="BF390" s="10"/>
      <c r="BG390" s="10"/>
      <c r="BH390" s="10"/>
      <c r="BI390" s="10"/>
      <c r="BJ390" s="10"/>
      <c r="BK390" s="10"/>
      <c r="BL390" s="10"/>
      <c r="BM390" s="10"/>
      <c r="BN390" s="10"/>
      <c r="BO390" s="10"/>
    </row>
    <row r="391" spans="1:67" x14ac:dyDescent="0.35">
      <c r="A391" s="10"/>
      <c r="B391" s="10"/>
      <c r="C391" s="10"/>
      <c r="D391" s="10"/>
      <c r="E391" s="10"/>
      <c r="F391" s="10"/>
      <c r="G391" s="10"/>
      <c r="H391" s="10"/>
      <c r="I391" s="10"/>
      <c r="J391" s="10"/>
      <c r="K391" s="10"/>
      <c r="L391" s="10"/>
      <c r="M391" s="10"/>
      <c r="N391" s="10"/>
      <c r="O391" s="10"/>
      <c r="P391" s="10"/>
      <c r="Q391" s="10"/>
      <c r="R391" s="10"/>
      <c r="S391" s="10"/>
      <c r="T391" s="10"/>
      <c r="U391" s="10"/>
      <c r="V391" s="10"/>
      <c r="W391" s="10"/>
      <c r="X391" s="10"/>
      <c r="Y391" s="10"/>
      <c r="Z391" s="10"/>
      <c r="AA391" s="10"/>
      <c r="AB391" s="10"/>
      <c r="AC391" s="10"/>
      <c r="AD391" s="10"/>
      <c r="AE391" s="10"/>
      <c r="AF391" s="10"/>
      <c r="AG391" s="10"/>
      <c r="AH391" s="10"/>
      <c r="AI391" s="10"/>
      <c r="AJ391" s="10"/>
      <c r="AK391" s="10"/>
      <c r="AL391" s="10"/>
      <c r="AM391" s="10"/>
      <c r="AN391" s="10"/>
      <c r="AO391" s="10"/>
      <c r="AP391" s="10"/>
      <c r="AQ391" s="10"/>
      <c r="AR391" s="10"/>
      <c r="AS391" s="10"/>
      <c r="AT391" s="10"/>
      <c r="AU391" s="10"/>
      <c r="AV391" s="10"/>
      <c r="AW391" s="10"/>
      <c r="AX391" s="10"/>
      <c r="AY391" s="10"/>
      <c r="AZ391" s="10"/>
      <c r="BA391" s="10"/>
      <c r="BB391" s="10"/>
      <c r="BC391" s="10"/>
      <c r="BD391" s="10"/>
      <c r="BE391" s="10"/>
      <c r="BF391" s="10"/>
      <c r="BG391" s="10"/>
      <c r="BH391" s="10"/>
      <c r="BI391" s="10"/>
      <c r="BJ391" s="10"/>
      <c r="BK391" s="10"/>
      <c r="BL391" s="10"/>
      <c r="BM391" s="10"/>
      <c r="BN391" s="10"/>
      <c r="BO391" s="10"/>
    </row>
    <row r="392" spans="1:67" x14ac:dyDescent="0.35">
      <c r="A392" s="10"/>
      <c r="B392" s="10"/>
      <c r="C392" s="10"/>
      <c r="D392" s="10"/>
      <c r="E392" s="10"/>
      <c r="F392" s="10"/>
      <c r="G392" s="10"/>
      <c r="H392" s="10"/>
      <c r="I392" s="10"/>
      <c r="J392" s="10"/>
      <c r="K392" s="10"/>
      <c r="L392" s="10"/>
      <c r="M392" s="10"/>
      <c r="N392" s="10"/>
      <c r="O392" s="10"/>
      <c r="P392" s="10"/>
      <c r="Q392" s="10"/>
      <c r="R392" s="10"/>
      <c r="S392" s="10"/>
      <c r="T392" s="10"/>
      <c r="U392" s="10"/>
      <c r="V392" s="10"/>
      <c r="W392" s="10"/>
      <c r="X392" s="10"/>
      <c r="Y392" s="10"/>
      <c r="Z392" s="10"/>
      <c r="AA392" s="10"/>
      <c r="AB392" s="10"/>
      <c r="AC392" s="10"/>
      <c r="AD392" s="10"/>
      <c r="AE392" s="10"/>
      <c r="AF392" s="10"/>
      <c r="AG392" s="10"/>
      <c r="AH392" s="10"/>
      <c r="AI392" s="10"/>
      <c r="AJ392" s="10"/>
      <c r="AK392" s="10"/>
      <c r="AL392" s="10"/>
      <c r="AM392" s="10"/>
      <c r="AN392" s="10"/>
      <c r="AO392" s="10"/>
      <c r="AP392" s="10"/>
      <c r="AQ392" s="10"/>
      <c r="AR392" s="10"/>
      <c r="AS392" s="10"/>
      <c r="AT392" s="10"/>
      <c r="AU392" s="10"/>
      <c r="AV392" s="10"/>
      <c r="AW392" s="10"/>
      <c r="AX392" s="10"/>
      <c r="AY392" s="10"/>
      <c r="AZ392" s="10"/>
      <c r="BA392" s="10"/>
      <c r="BB392" s="10"/>
      <c r="BC392" s="10"/>
      <c r="BD392" s="10"/>
      <c r="BE392" s="10"/>
      <c r="BF392" s="10"/>
      <c r="BG392" s="10"/>
      <c r="BH392" s="10"/>
      <c r="BI392" s="10"/>
      <c r="BJ392" s="10"/>
      <c r="BK392" s="10"/>
      <c r="BL392" s="10"/>
      <c r="BM392" s="10"/>
      <c r="BN392" s="10"/>
      <c r="BO392" s="10"/>
    </row>
    <row r="393" spans="1:67" x14ac:dyDescent="0.35">
      <c r="A393" s="10"/>
      <c r="B393" s="10"/>
      <c r="C393" s="10"/>
      <c r="D393" s="10"/>
      <c r="E393" s="10"/>
      <c r="F393" s="10"/>
      <c r="G393" s="10"/>
      <c r="H393" s="10"/>
      <c r="I393" s="10"/>
      <c r="J393" s="10"/>
      <c r="K393" s="10"/>
      <c r="L393" s="10"/>
      <c r="M393" s="10"/>
      <c r="N393" s="10"/>
      <c r="O393" s="10"/>
      <c r="P393" s="10"/>
      <c r="Q393" s="10"/>
      <c r="R393" s="10"/>
      <c r="S393" s="10"/>
      <c r="T393" s="10"/>
      <c r="U393" s="10"/>
      <c r="V393" s="10"/>
      <c r="W393" s="10"/>
      <c r="X393" s="10"/>
      <c r="Y393" s="10"/>
      <c r="Z393" s="10"/>
      <c r="AA393" s="10"/>
      <c r="AB393" s="10"/>
      <c r="AC393" s="10"/>
      <c r="AD393" s="10"/>
      <c r="AE393" s="10"/>
      <c r="AF393" s="10"/>
      <c r="AG393" s="10"/>
      <c r="AH393" s="10"/>
      <c r="AI393" s="10"/>
      <c r="AJ393" s="10"/>
      <c r="AK393" s="10"/>
      <c r="AL393" s="10"/>
      <c r="AM393" s="10"/>
      <c r="AN393" s="10"/>
      <c r="AO393" s="10"/>
      <c r="AP393" s="10"/>
      <c r="AQ393" s="10"/>
      <c r="AR393" s="10"/>
      <c r="AS393" s="10"/>
      <c r="AT393" s="10"/>
      <c r="AU393" s="10"/>
      <c r="AV393" s="10"/>
      <c r="AW393" s="10"/>
      <c r="AX393" s="10"/>
      <c r="AY393" s="10"/>
      <c r="AZ393" s="10"/>
      <c r="BA393" s="10"/>
      <c r="BB393" s="10"/>
      <c r="BC393" s="10"/>
      <c r="BD393" s="10"/>
      <c r="BE393" s="10"/>
      <c r="BF393" s="10"/>
      <c r="BG393" s="10"/>
      <c r="BH393" s="10"/>
      <c r="BI393" s="10"/>
      <c r="BJ393" s="10"/>
      <c r="BK393" s="10"/>
      <c r="BL393" s="10"/>
      <c r="BM393" s="10"/>
      <c r="BN393" s="10"/>
      <c r="BO393" s="10"/>
    </row>
    <row r="394" spans="1:67" x14ac:dyDescent="0.35">
      <c r="A394" s="10"/>
      <c r="B394" s="10"/>
      <c r="C394" s="10"/>
      <c r="D394" s="10"/>
      <c r="E394" s="10"/>
      <c r="F394" s="10"/>
      <c r="G394" s="10"/>
      <c r="H394" s="10"/>
      <c r="I394" s="10"/>
      <c r="J394" s="10"/>
      <c r="K394" s="10"/>
      <c r="L394" s="10"/>
      <c r="M394" s="10"/>
      <c r="N394" s="10"/>
      <c r="O394" s="10"/>
      <c r="P394" s="10"/>
      <c r="Q394" s="10"/>
      <c r="R394" s="10"/>
      <c r="S394" s="10"/>
      <c r="T394" s="10"/>
      <c r="U394" s="10"/>
      <c r="V394" s="10"/>
      <c r="W394" s="10"/>
      <c r="X394" s="10"/>
      <c r="Y394" s="10"/>
      <c r="Z394" s="10"/>
      <c r="AA394" s="10"/>
      <c r="AB394" s="10"/>
      <c r="AC394" s="10"/>
      <c r="AD394" s="10"/>
      <c r="AE394" s="10"/>
      <c r="AF394" s="10"/>
      <c r="AG394" s="10"/>
      <c r="AH394" s="10"/>
      <c r="AI394" s="10"/>
      <c r="AJ394" s="10"/>
      <c r="AK394" s="10"/>
      <c r="AL394" s="10"/>
      <c r="AM394" s="10"/>
      <c r="AN394" s="10"/>
      <c r="AO394" s="10"/>
      <c r="AP394" s="10"/>
      <c r="AQ394" s="10"/>
      <c r="AR394" s="10"/>
      <c r="AS394" s="10"/>
      <c r="AT394" s="10"/>
      <c r="AU394" s="10"/>
      <c r="AV394" s="10"/>
      <c r="AW394" s="10"/>
      <c r="AX394" s="10"/>
      <c r="AY394" s="10"/>
      <c r="AZ394" s="10"/>
      <c r="BA394" s="10"/>
      <c r="BB394" s="10"/>
      <c r="BC394" s="10"/>
      <c r="BD394" s="10"/>
      <c r="BE394" s="10"/>
      <c r="BF394" s="10"/>
      <c r="BG394" s="10"/>
      <c r="BH394" s="10"/>
      <c r="BI394" s="10"/>
      <c r="BJ394" s="10"/>
      <c r="BK394" s="10"/>
      <c r="BL394" s="10"/>
      <c r="BM394" s="10"/>
      <c r="BN394" s="10"/>
      <c r="BO394" s="10"/>
    </row>
    <row r="395" spans="1:67" x14ac:dyDescent="0.35">
      <c r="A395" s="10"/>
      <c r="B395" s="10"/>
      <c r="C395" s="10"/>
      <c r="D395" s="10"/>
      <c r="E395" s="10"/>
      <c r="F395" s="10"/>
      <c r="G395" s="10"/>
      <c r="H395" s="10"/>
      <c r="I395" s="10"/>
      <c r="J395" s="10"/>
      <c r="K395" s="10"/>
      <c r="L395" s="10"/>
      <c r="M395" s="10"/>
      <c r="N395" s="10"/>
      <c r="O395" s="10"/>
      <c r="P395" s="10"/>
      <c r="Q395" s="10"/>
      <c r="R395" s="10"/>
      <c r="S395" s="10"/>
      <c r="T395" s="10"/>
      <c r="U395" s="10"/>
      <c r="V395" s="10"/>
      <c r="W395" s="10"/>
      <c r="X395" s="10"/>
      <c r="Y395" s="10"/>
      <c r="Z395" s="10"/>
      <c r="AA395" s="10"/>
      <c r="AB395" s="10"/>
      <c r="AC395" s="10"/>
      <c r="AD395" s="10"/>
      <c r="AE395" s="10"/>
      <c r="AF395" s="10"/>
      <c r="AG395" s="10"/>
      <c r="AH395" s="10"/>
      <c r="AI395" s="10"/>
      <c r="AJ395" s="10"/>
      <c r="AK395" s="10"/>
      <c r="AL395" s="10"/>
      <c r="AM395" s="10"/>
      <c r="AN395" s="10"/>
      <c r="AO395" s="10"/>
      <c r="AP395" s="10"/>
      <c r="AQ395" s="10"/>
      <c r="AR395" s="10"/>
      <c r="AS395" s="10"/>
      <c r="AT395" s="10"/>
      <c r="AU395" s="10"/>
      <c r="AV395" s="10"/>
      <c r="AW395" s="10"/>
      <c r="AX395" s="10"/>
      <c r="AY395" s="10"/>
      <c r="AZ395" s="10"/>
      <c r="BA395" s="10"/>
      <c r="BB395" s="10"/>
      <c r="BC395" s="10"/>
      <c r="BD395" s="10"/>
      <c r="BE395" s="10"/>
      <c r="BF395" s="10"/>
      <c r="BG395" s="10"/>
      <c r="BH395" s="10"/>
      <c r="BI395" s="10"/>
      <c r="BJ395" s="10"/>
      <c r="BK395" s="10"/>
      <c r="BL395" s="10"/>
      <c r="BM395" s="10"/>
      <c r="BN395" s="10"/>
      <c r="BO395" s="10"/>
    </row>
    <row r="396" spans="1:67" x14ac:dyDescent="0.35">
      <c r="A396" s="10"/>
      <c r="B396" s="10"/>
      <c r="C396" s="10"/>
      <c r="D396" s="10"/>
      <c r="E396" s="10"/>
      <c r="F396" s="10"/>
      <c r="G396" s="10"/>
      <c r="H396" s="10"/>
      <c r="I396" s="10"/>
      <c r="J396" s="10"/>
      <c r="K396" s="10"/>
      <c r="L396" s="10"/>
      <c r="M396" s="10"/>
      <c r="N396" s="10"/>
      <c r="O396" s="10"/>
      <c r="P396" s="10"/>
      <c r="Q396" s="10"/>
      <c r="R396" s="10"/>
      <c r="S396" s="10"/>
      <c r="T396" s="10"/>
      <c r="U396" s="10"/>
      <c r="V396" s="10"/>
      <c r="W396" s="10"/>
      <c r="X396" s="10"/>
      <c r="Y396" s="10"/>
      <c r="Z396" s="10"/>
      <c r="AA396" s="10"/>
      <c r="AB396" s="10"/>
      <c r="AC396" s="10"/>
      <c r="AD396" s="10"/>
      <c r="AE396" s="10"/>
      <c r="AF396" s="10"/>
      <c r="AG396" s="10"/>
      <c r="AH396" s="10"/>
      <c r="AI396" s="10"/>
      <c r="AJ396" s="10"/>
      <c r="AK396" s="10"/>
      <c r="AL396" s="10"/>
      <c r="AM396" s="10"/>
      <c r="AN396" s="10"/>
      <c r="AO396" s="10"/>
      <c r="AP396" s="10"/>
      <c r="AQ396" s="10"/>
      <c r="AR396" s="10"/>
      <c r="AS396" s="10"/>
      <c r="AT396" s="10"/>
      <c r="AU396" s="10"/>
      <c r="AV396" s="10"/>
      <c r="AW396" s="10"/>
      <c r="AX396" s="10"/>
      <c r="AY396" s="10"/>
      <c r="AZ396" s="10"/>
      <c r="BA396" s="10"/>
      <c r="BB396" s="10"/>
      <c r="BC396" s="10"/>
      <c r="BD396" s="10"/>
      <c r="BE396" s="10"/>
      <c r="BF396" s="10"/>
      <c r="BG396" s="10"/>
      <c r="BH396" s="10"/>
      <c r="BI396" s="10"/>
      <c r="BJ396" s="10"/>
      <c r="BK396" s="10"/>
      <c r="BL396" s="10"/>
      <c r="BM396" s="10"/>
      <c r="BN396" s="10"/>
      <c r="BO396" s="10"/>
    </row>
    <row r="397" spans="1:67" x14ac:dyDescent="0.35">
      <c r="A397" s="10"/>
      <c r="B397" s="10"/>
      <c r="C397" s="10"/>
      <c r="D397" s="10"/>
      <c r="E397" s="10"/>
      <c r="F397" s="10"/>
      <c r="G397" s="10"/>
      <c r="H397" s="10"/>
      <c r="I397" s="10"/>
      <c r="J397" s="10"/>
      <c r="K397" s="10"/>
      <c r="L397" s="10"/>
      <c r="M397" s="10"/>
      <c r="N397" s="10"/>
      <c r="O397" s="10"/>
      <c r="P397" s="10"/>
      <c r="Q397" s="10"/>
      <c r="R397" s="10"/>
      <c r="S397" s="10"/>
      <c r="T397" s="10"/>
      <c r="U397" s="10"/>
      <c r="V397" s="10"/>
      <c r="W397" s="10"/>
      <c r="X397" s="10"/>
      <c r="Y397" s="10"/>
      <c r="Z397" s="10"/>
      <c r="AA397" s="10"/>
      <c r="AB397" s="10"/>
      <c r="AC397" s="10"/>
      <c r="AD397" s="10"/>
      <c r="AE397" s="10"/>
      <c r="AF397" s="10"/>
      <c r="AG397" s="10"/>
      <c r="AH397" s="10"/>
      <c r="AI397" s="10"/>
      <c r="AJ397" s="10"/>
      <c r="AK397" s="10"/>
      <c r="AL397" s="10"/>
      <c r="AM397" s="10"/>
      <c r="AN397" s="10"/>
      <c r="AO397" s="10"/>
      <c r="AP397" s="10"/>
      <c r="AQ397" s="10"/>
      <c r="AR397" s="10"/>
      <c r="AS397" s="10"/>
      <c r="AT397" s="10"/>
      <c r="AU397" s="10"/>
      <c r="AV397" s="10"/>
      <c r="AW397" s="10"/>
      <c r="AX397" s="10"/>
      <c r="AY397" s="10"/>
      <c r="AZ397" s="10"/>
      <c r="BA397" s="10"/>
      <c r="BB397" s="10"/>
      <c r="BC397" s="10"/>
      <c r="BD397" s="10"/>
      <c r="BE397" s="10"/>
      <c r="BF397" s="10"/>
      <c r="BG397" s="10"/>
      <c r="BH397" s="10"/>
      <c r="BI397" s="10"/>
      <c r="BJ397" s="10"/>
      <c r="BK397" s="10"/>
      <c r="BL397" s="10"/>
      <c r="BM397" s="10"/>
      <c r="BN397" s="10"/>
      <c r="BO397" s="10"/>
    </row>
    <row r="398" spans="1:67" x14ac:dyDescent="0.35">
      <c r="A398" s="10"/>
      <c r="B398" s="10"/>
      <c r="C398" s="10"/>
      <c r="D398" s="10"/>
      <c r="E398" s="10"/>
      <c r="F398" s="10"/>
      <c r="G398" s="10"/>
      <c r="H398" s="10"/>
      <c r="I398" s="10"/>
      <c r="J398" s="10"/>
      <c r="K398" s="10"/>
      <c r="L398" s="10"/>
      <c r="M398" s="10"/>
      <c r="N398" s="10"/>
      <c r="O398" s="10"/>
      <c r="P398" s="10"/>
      <c r="Q398" s="10"/>
      <c r="R398" s="10"/>
      <c r="S398" s="10"/>
      <c r="T398" s="10"/>
      <c r="U398" s="10"/>
      <c r="V398" s="10"/>
      <c r="W398" s="10"/>
      <c r="X398" s="10"/>
      <c r="Y398" s="10"/>
      <c r="Z398" s="10"/>
      <c r="AA398" s="10"/>
      <c r="AB398" s="10"/>
      <c r="AC398" s="10"/>
      <c r="AD398" s="10"/>
      <c r="AE398" s="10"/>
      <c r="AF398" s="10"/>
      <c r="AG398" s="10"/>
      <c r="AH398" s="10"/>
      <c r="AI398" s="10"/>
      <c r="AJ398" s="10"/>
      <c r="AK398" s="10"/>
      <c r="AL398" s="10"/>
      <c r="AM398" s="10"/>
      <c r="AN398" s="10"/>
      <c r="AO398" s="10"/>
      <c r="AP398" s="10"/>
      <c r="AQ398" s="10"/>
      <c r="AR398" s="10"/>
      <c r="AS398" s="10"/>
      <c r="AT398" s="10"/>
      <c r="AU398" s="10"/>
      <c r="AV398" s="10"/>
      <c r="AW398" s="10"/>
      <c r="AX398" s="10"/>
      <c r="AY398" s="10"/>
      <c r="AZ398" s="10"/>
      <c r="BA398" s="10"/>
      <c r="BB398" s="10"/>
      <c r="BC398" s="10"/>
      <c r="BD398" s="10"/>
      <c r="BE398" s="10"/>
      <c r="BF398" s="10"/>
      <c r="BG398" s="10"/>
      <c r="BH398" s="10"/>
      <c r="BI398" s="10"/>
      <c r="BJ398" s="10"/>
      <c r="BK398" s="10"/>
      <c r="BL398" s="10"/>
      <c r="BM398" s="10"/>
      <c r="BN398" s="10"/>
      <c r="BO398" s="10"/>
    </row>
    <row r="399" spans="1:67" x14ac:dyDescent="0.35">
      <c r="A399" s="10"/>
      <c r="B399" s="10"/>
      <c r="C399" s="10"/>
      <c r="D399" s="10"/>
      <c r="E399" s="10"/>
      <c r="F399" s="10"/>
      <c r="G399" s="10"/>
      <c r="H399" s="10"/>
      <c r="I399" s="10"/>
      <c r="J399" s="10"/>
      <c r="K399" s="10"/>
      <c r="L399" s="10"/>
      <c r="M399" s="10"/>
      <c r="N399" s="10"/>
      <c r="O399" s="10"/>
      <c r="P399" s="10"/>
      <c r="Q399" s="10"/>
      <c r="R399" s="10"/>
      <c r="S399" s="10"/>
      <c r="T399" s="10"/>
      <c r="U399" s="10"/>
      <c r="V399" s="10"/>
      <c r="W399" s="10"/>
      <c r="X399" s="10"/>
      <c r="Y399" s="10"/>
      <c r="Z399" s="10"/>
      <c r="AA399" s="10"/>
      <c r="AB399" s="10"/>
      <c r="AC399" s="10"/>
      <c r="AD399" s="10"/>
      <c r="AE399" s="10"/>
      <c r="AF399" s="10"/>
      <c r="AG399" s="10"/>
      <c r="AH399" s="10"/>
      <c r="AI399" s="10"/>
      <c r="AJ399" s="10"/>
      <c r="AK399" s="10"/>
      <c r="AL399" s="10"/>
      <c r="AM399" s="10"/>
      <c r="AN399" s="10"/>
      <c r="AO399" s="10"/>
      <c r="AP399" s="10"/>
      <c r="AQ399" s="10"/>
      <c r="AR399" s="10"/>
      <c r="AS399" s="10"/>
      <c r="AT399" s="10"/>
      <c r="AU399" s="10"/>
      <c r="AV399" s="10"/>
      <c r="AW399" s="10"/>
      <c r="AX399" s="10"/>
      <c r="AY399" s="10"/>
      <c r="AZ399" s="10"/>
      <c r="BA399" s="10"/>
      <c r="BB399" s="10"/>
      <c r="BC399" s="10"/>
      <c r="BD399" s="10"/>
      <c r="BE399" s="10"/>
      <c r="BF399" s="10"/>
      <c r="BG399" s="10"/>
      <c r="BH399" s="10"/>
      <c r="BI399" s="10"/>
      <c r="BJ399" s="10"/>
      <c r="BK399" s="10"/>
      <c r="BL399" s="10"/>
      <c r="BM399" s="10"/>
      <c r="BN399" s="10"/>
      <c r="BO399" s="10"/>
    </row>
    <row r="400" spans="1:67" x14ac:dyDescent="0.35">
      <c r="A400" s="10"/>
      <c r="B400" s="10"/>
      <c r="C400" s="10"/>
      <c r="D400" s="10"/>
      <c r="E400" s="10"/>
      <c r="F400" s="10"/>
      <c r="G400" s="10"/>
      <c r="H400" s="10"/>
      <c r="I400" s="10"/>
      <c r="J400" s="10"/>
      <c r="K400" s="10"/>
      <c r="L400" s="10"/>
      <c r="M400" s="10"/>
      <c r="N400" s="10"/>
      <c r="O400" s="10"/>
      <c r="P400" s="10"/>
      <c r="Q400" s="10"/>
      <c r="R400" s="10"/>
      <c r="S400" s="10"/>
      <c r="T400" s="10"/>
      <c r="U400" s="10"/>
      <c r="V400" s="10"/>
      <c r="W400" s="10"/>
      <c r="X400" s="10"/>
      <c r="Y400" s="10"/>
      <c r="Z400" s="10"/>
      <c r="AA400" s="10"/>
      <c r="AB400" s="10"/>
      <c r="AC400" s="10"/>
      <c r="AD400" s="10"/>
      <c r="AE400" s="10"/>
      <c r="AF400" s="10"/>
      <c r="AG400" s="10"/>
      <c r="AH400" s="10"/>
      <c r="AI400" s="10"/>
      <c r="AJ400" s="10"/>
      <c r="AK400" s="10"/>
      <c r="AL400" s="10"/>
      <c r="AM400" s="10"/>
      <c r="AN400" s="10"/>
      <c r="AO400" s="10"/>
      <c r="AP400" s="10"/>
      <c r="AQ400" s="10"/>
      <c r="AR400" s="10"/>
      <c r="AS400" s="10"/>
      <c r="AT400" s="10"/>
      <c r="AU400" s="10"/>
      <c r="AV400" s="10"/>
      <c r="AW400" s="10"/>
      <c r="AX400" s="10"/>
      <c r="AY400" s="10"/>
      <c r="AZ400" s="10"/>
      <c r="BA400" s="10"/>
      <c r="BB400" s="10"/>
      <c r="BC400" s="10"/>
      <c r="BD400" s="10"/>
      <c r="BE400" s="10"/>
      <c r="BF400" s="10"/>
      <c r="BG400" s="10"/>
      <c r="BH400" s="10"/>
      <c r="BI400" s="10"/>
      <c r="BJ400" s="10"/>
      <c r="BK400" s="10"/>
      <c r="BL400" s="10"/>
      <c r="BM400" s="10"/>
      <c r="BN400" s="10"/>
      <c r="BO400" s="10"/>
    </row>
    <row r="401" spans="1:67" x14ac:dyDescent="0.35">
      <c r="A401" s="10"/>
      <c r="B401" s="10"/>
      <c r="C401" s="10"/>
      <c r="D401" s="10"/>
      <c r="E401" s="10"/>
      <c r="F401" s="10"/>
      <c r="G401" s="10"/>
      <c r="H401" s="10"/>
      <c r="I401" s="10"/>
      <c r="J401" s="10"/>
      <c r="K401" s="10"/>
      <c r="L401" s="10"/>
      <c r="M401" s="10"/>
      <c r="N401" s="10"/>
      <c r="O401" s="10"/>
      <c r="P401" s="10"/>
      <c r="Q401" s="10"/>
      <c r="R401" s="10"/>
      <c r="S401" s="10"/>
      <c r="T401" s="10"/>
      <c r="U401" s="10"/>
      <c r="V401" s="10"/>
      <c r="W401" s="10"/>
      <c r="X401" s="10"/>
      <c r="Y401" s="10"/>
      <c r="Z401" s="10"/>
      <c r="AA401" s="10"/>
      <c r="AB401" s="10"/>
      <c r="AC401" s="10"/>
      <c r="AD401" s="10"/>
      <c r="AE401" s="10"/>
      <c r="AF401" s="10"/>
      <c r="AG401" s="10"/>
      <c r="AH401" s="10"/>
      <c r="AI401" s="10"/>
      <c r="AJ401" s="10"/>
      <c r="AK401" s="10"/>
      <c r="AL401" s="10"/>
      <c r="AM401" s="10"/>
      <c r="AN401" s="10"/>
      <c r="AO401" s="10"/>
      <c r="AP401" s="10"/>
      <c r="AQ401" s="10"/>
      <c r="AR401" s="10"/>
      <c r="AS401" s="10"/>
      <c r="AT401" s="10"/>
      <c r="AU401" s="10"/>
      <c r="AV401" s="10"/>
      <c r="AW401" s="10"/>
      <c r="AX401" s="10"/>
      <c r="AY401" s="10"/>
      <c r="AZ401" s="10"/>
      <c r="BA401" s="10"/>
      <c r="BB401" s="10"/>
      <c r="BC401" s="10"/>
      <c r="BD401" s="10"/>
      <c r="BE401" s="10"/>
      <c r="BF401" s="10"/>
      <c r="BG401" s="10"/>
      <c r="BH401" s="10"/>
      <c r="BI401" s="10"/>
      <c r="BJ401" s="10"/>
      <c r="BK401" s="10"/>
      <c r="BL401" s="10"/>
      <c r="BM401" s="10"/>
      <c r="BN401" s="10"/>
      <c r="BO401" s="10"/>
    </row>
    <row r="402" spans="1:67" x14ac:dyDescent="0.35">
      <c r="A402" s="10"/>
      <c r="B402" s="10"/>
      <c r="C402" s="10"/>
      <c r="D402" s="10"/>
      <c r="E402" s="10"/>
      <c r="F402" s="10"/>
      <c r="G402" s="10"/>
      <c r="H402" s="10"/>
      <c r="I402" s="10"/>
      <c r="J402" s="10"/>
      <c r="K402" s="10"/>
      <c r="L402" s="10"/>
      <c r="M402" s="10"/>
      <c r="N402" s="10"/>
      <c r="O402" s="10"/>
      <c r="P402" s="10"/>
      <c r="Q402" s="10"/>
      <c r="R402" s="10"/>
      <c r="S402" s="10"/>
      <c r="T402" s="10"/>
      <c r="U402" s="10"/>
      <c r="V402" s="10"/>
      <c r="W402" s="10"/>
      <c r="X402" s="10"/>
      <c r="Y402" s="10"/>
      <c r="Z402" s="10"/>
      <c r="AA402" s="10"/>
      <c r="AB402" s="10"/>
      <c r="AC402" s="10"/>
      <c r="AD402" s="10"/>
      <c r="AE402" s="10"/>
      <c r="AF402" s="10"/>
      <c r="AG402" s="10"/>
      <c r="AH402" s="10"/>
      <c r="AI402" s="10"/>
      <c r="AJ402" s="10"/>
      <c r="AK402" s="10"/>
      <c r="AL402" s="10"/>
      <c r="AM402" s="10"/>
      <c r="AN402" s="10"/>
      <c r="AO402" s="10"/>
      <c r="AP402" s="10"/>
      <c r="AQ402" s="10"/>
      <c r="AR402" s="10"/>
      <c r="AS402" s="10"/>
      <c r="AT402" s="10"/>
      <c r="AU402" s="10"/>
      <c r="AV402" s="10"/>
      <c r="AW402" s="10"/>
      <c r="AX402" s="10"/>
      <c r="AY402" s="10"/>
      <c r="AZ402" s="10"/>
      <c r="BA402" s="10"/>
      <c r="BB402" s="10"/>
      <c r="BC402" s="10"/>
      <c r="BD402" s="10"/>
      <c r="BE402" s="10"/>
      <c r="BF402" s="10"/>
      <c r="BG402" s="10"/>
      <c r="BH402" s="10"/>
      <c r="BI402" s="10"/>
      <c r="BJ402" s="10"/>
      <c r="BK402" s="10"/>
      <c r="BL402" s="10"/>
      <c r="BM402" s="10"/>
      <c r="BN402" s="10"/>
      <c r="BO402" s="10"/>
    </row>
    <row r="403" spans="1:67" x14ac:dyDescent="0.35">
      <c r="A403" s="10"/>
      <c r="B403" s="10"/>
      <c r="C403" s="10"/>
      <c r="D403" s="10"/>
      <c r="E403" s="10"/>
      <c r="F403" s="10"/>
      <c r="G403" s="10"/>
      <c r="H403" s="10"/>
      <c r="I403" s="10"/>
      <c r="J403" s="10"/>
      <c r="K403" s="10"/>
      <c r="L403" s="10"/>
      <c r="M403" s="10"/>
      <c r="N403" s="10"/>
      <c r="O403" s="10"/>
      <c r="P403" s="10"/>
      <c r="Q403" s="10"/>
      <c r="R403" s="10"/>
      <c r="S403" s="10"/>
      <c r="T403" s="10"/>
      <c r="U403" s="10"/>
      <c r="V403" s="10"/>
      <c r="W403" s="10"/>
      <c r="X403" s="10"/>
      <c r="Y403" s="10"/>
      <c r="Z403" s="10"/>
      <c r="AA403" s="10"/>
      <c r="AB403" s="10"/>
      <c r="AC403" s="10"/>
      <c r="AD403" s="10"/>
      <c r="AE403" s="10"/>
      <c r="AF403" s="10"/>
      <c r="AG403" s="10"/>
      <c r="AH403" s="10"/>
      <c r="AI403" s="10"/>
      <c r="AJ403" s="10"/>
      <c r="AK403" s="10"/>
      <c r="AL403" s="10"/>
      <c r="AM403" s="10"/>
      <c r="AN403" s="10"/>
      <c r="AO403" s="10"/>
      <c r="AP403" s="10"/>
      <c r="AQ403" s="10"/>
      <c r="AR403" s="10"/>
      <c r="AS403" s="10"/>
      <c r="AT403" s="10"/>
      <c r="AU403" s="10"/>
      <c r="AV403" s="10"/>
      <c r="AW403" s="10"/>
      <c r="AX403" s="10"/>
      <c r="AY403" s="10"/>
      <c r="AZ403" s="10"/>
      <c r="BA403" s="10"/>
      <c r="BB403" s="10"/>
      <c r="BC403" s="10"/>
      <c r="BD403" s="10"/>
      <c r="BE403" s="10"/>
      <c r="BF403" s="10"/>
      <c r="BG403" s="10"/>
      <c r="BH403" s="10"/>
      <c r="BI403" s="10"/>
      <c r="BJ403" s="10"/>
      <c r="BK403" s="10"/>
      <c r="BL403" s="10"/>
      <c r="BM403" s="10"/>
      <c r="BN403" s="10"/>
      <c r="BO403" s="10"/>
    </row>
    <row r="404" spans="1:67" x14ac:dyDescent="0.35">
      <c r="A404" s="10"/>
      <c r="B404" s="10"/>
      <c r="C404" s="10"/>
      <c r="D404" s="10"/>
      <c r="E404" s="10"/>
      <c r="F404" s="10"/>
      <c r="G404" s="10"/>
      <c r="H404" s="10"/>
      <c r="I404" s="10"/>
      <c r="J404" s="10"/>
      <c r="K404" s="10"/>
      <c r="L404" s="10"/>
      <c r="M404" s="10"/>
      <c r="N404" s="10"/>
      <c r="O404" s="10"/>
      <c r="P404" s="10"/>
      <c r="Q404" s="10"/>
      <c r="R404" s="10"/>
      <c r="S404" s="10"/>
      <c r="T404" s="10"/>
      <c r="U404" s="10"/>
      <c r="V404" s="10"/>
      <c r="W404" s="10"/>
      <c r="X404" s="10"/>
      <c r="Y404" s="10"/>
      <c r="Z404" s="10"/>
      <c r="AA404" s="10"/>
      <c r="AB404" s="10"/>
      <c r="AC404" s="10"/>
      <c r="AD404" s="10"/>
      <c r="AE404" s="10"/>
      <c r="AF404" s="10"/>
      <c r="AG404" s="10"/>
      <c r="AH404" s="10"/>
      <c r="AI404" s="10"/>
      <c r="AJ404" s="10"/>
      <c r="AK404" s="10"/>
      <c r="AL404" s="10"/>
      <c r="AM404" s="10"/>
      <c r="AN404" s="10"/>
      <c r="AO404" s="10"/>
      <c r="AP404" s="10"/>
      <c r="AQ404" s="10"/>
      <c r="AR404" s="10"/>
      <c r="AS404" s="10"/>
      <c r="AT404" s="10"/>
      <c r="AU404" s="10"/>
      <c r="AV404" s="10"/>
      <c r="AW404" s="10"/>
      <c r="AX404" s="10"/>
      <c r="AY404" s="10"/>
      <c r="AZ404" s="10"/>
      <c r="BA404" s="10"/>
      <c r="BB404" s="10"/>
      <c r="BC404" s="10"/>
      <c r="BD404" s="10"/>
      <c r="BE404" s="10"/>
      <c r="BF404" s="10"/>
      <c r="BG404" s="10"/>
      <c r="BH404" s="10"/>
      <c r="BI404" s="10"/>
      <c r="BJ404" s="10"/>
      <c r="BK404" s="10"/>
      <c r="BL404" s="10"/>
      <c r="BM404" s="10"/>
      <c r="BN404" s="10"/>
      <c r="BO404" s="10"/>
    </row>
    <row r="405" spans="1:67" x14ac:dyDescent="0.35">
      <c r="A405" s="10"/>
      <c r="B405" s="10"/>
      <c r="C405" s="10"/>
      <c r="D405" s="10"/>
      <c r="E405" s="10"/>
      <c r="F405" s="10"/>
      <c r="G405" s="10"/>
      <c r="H405" s="10"/>
      <c r="I405" s="10"/>
      <c r="J405" s="10"/>
      <c r="K405" s="10"/>
      <c r="L405" s="10"/>
      <c r="M405" s="10"/>
      <c r="N405" s="10"/>
      <c r="O405" s="10"/>
      <c r="P405" s="10"/>
      <c r="Q405" s="10"/>
      <c r="R405" s="10"/>
      <c r="S405" s="10"/>
      <c r="T405" s="10"/>
      <c r="U405" s="10"/>
      <c r="V405" s="10"/>
      <c r="W405" s="10"/>
      <c r="X405" s="10"/>
      <c r="Y405" s="10"/>
      <c r="Z405" s="10"/>
      <c r="AA405" s="10"/>
      <c r="AB405" s="10"/>
      <c r="AC405" s="10"/>
      <c r="AD405" s="10"/>
      <c r="AE405" s="10"/>
      <c r="AF405" s="10"/>
      <c r="AG405" s="10"/>
      <c r="AH405" s="10"/>
      <c r="AI405" s="10"/>
      <c r="AJ405" s="10"/>
      <c r="AK405" s="10"/>
      <c r="AL405" s="10"/>
      <c r="AM405" s="10"/>
      <c r="AN405" s="10"/>
      <c r="AO405" s="10"/>
      <c r="AP405" s="10"/>
      <c r="AQ405" s="10"/>
      <c r="AR405" s="10"/>
      <c r="AS405" s="10"/>
      <c r="AT405" s="10"/>
      <c r="AU405" s="10"/>
      <c r="AV405" s="10"/>
      <c r="AW405" s="10"/>
      <c r="AX405" s="10"/>
      <c r="AY405" s="10"/>
      <c r="AZ405" s="10"/>
      <c r="BA405" s="10"/>
      <c r="BB405" s="10"/>
      <c r="BC405" s="10"/>
      <c r="BD405" s="10"/>
      <c r="BE405" s="10"/>
      <c r="BF405" s="10"/>
      <c r="BG405" s="10"/>
      <c r="BH405" s="10"/>
      <c r="BI405" s="10"/>
      <c r="BJ405" s="10"/>
      <c r="BK405" s="10"/>
      <c r="BL405" s="10"/>
      <c r="BM405" s="10"/>
      <c r="BN405" s="10"/>
      <c r="BO405" s="10"/>
    </row>
    <row r="406" spans="1:67" x14ac:dyDescent="0.35">
      <c r="A406" s="10"/>
      <c r="B406" s="10"/>
      <c r="C406" s="10"/>
      <c r="D406" s="10"/>
      <c r="E406" s="10"/>
      <c r="F406" s="10"/>
      <c r="G406" s="10"/>
      <c r="H406" s="10"/>
      <c r="I406" s="10"/>
      <c r="J406" s="10"/>
      <c r="K406" s="10"/>
      <c r="L406" s="10"/>
      <c r="M406" s="10"/>
      <c r="N406" s="10"/>
      <c r="O406" s="10"/>
      <c r="P406" s="10"/>
      <c r="Q406" s="10"/>
      <c r="R406" s="10"/>
      <c r="S406" s="10"/>
      <c r="T406" s="10"/>
      <c r="U406" s="10"/>
      <c r="V406" s="10"/>
      <c r="W406" s="10"/>
      <c r="X406" s="10"/>
      <c r="Y406" s="10"/>
      <c r="Z406" s="10"/>
      <c r="AA406" s="10"/>
      <c r="AB406" s="10"/>
      <c r="AC406" s="10"/>
      <c r="AD406" s="10"/>
      <c r="AE406" s="10"/>
      <c r="AF406" s="10"/>
      <c r="AG406" s="10"/>
      <c r="AH406" s="10"/>
      <c r="AI406" s="10"/>
      <c r="AJ406" s="10"/>
      <c r="AK406" s="10"/>
      <c r="AL406" s="10"/>
      <c r="AM406" s="10"/>
      <c r="AN406" s="10"/>
      <c r="AO406" s="10"/>
      <c r="AP406" s="10"/>
      <c r="AQ406" s="10"/>
      <c r="AR406" s="10"/>
      <c r="AS406" s="10"/>
      <c r="AT406" s="10"/>
      <c r="AU406" s="10"/>
      <c r="AV406" s="10"/>
      <c r="AW406" s="10"/>
      <c r="AX406" s="10"/>
      <c r="AY406" s="10"/>
      <c r="AZ406" s="10"/>
      <c r="BA406" s="10"/>
      <c r="BB406" s="10"/>
      <c r="BC406" s="10"/>
      <c r="BD406" s="10"/>
      <c r="BE406" s="10"/>
      <c r="BF406" s="10"/>
      <c r="BG406" s="10"/>
      <c r="BH406" s="10"/>
      <c r="BI406" s="10"/>
      <c r="BJ406" s="10"/>
      <c r="BK406" s="10"/>
      <c r="BL406" s="10"/>
      <c r="BM406" s="10"/>
      <c r="BN406" s="10"/>
      <c r="BO406" s="10"/>
    </row>
    <row r="407" spans="1:67" x14ac:dyDescent="0.35">
      <c r="A407" s="10"/>
      <c r="B407" s="10"/>
      <c r="C407" s="10"/>
      <c r="D407" s="10"/>
      <c r="E407" s="10"/>
      <c r="F407" s="10"/>
      <c r="G407" s="10"/>
      <c r="H407" s="10"/>
      <c r="I407" s="10"/>
      <c r="J407" s="10"/>
      <c r="K407" s="10"/>
      <c r="L407" s="10"/>
      <c r="M407" s="10"/>
      <c r="N407" s="10"/>
      <c r="O407" s="10"/>
      <c r="P407" s="10"/>
      <c r="Q407" s="10"/>
      <c r="R407" s="10"/>
      <c r="S407" s="10"/>
      <c r="T407" s="10"/>
      <c r="U407" s="10"/>
      <c r="V407" s="10"/>
      <c r="W407" s="10"/>
      <c r="X407" s="10"/>
      <c r="Y407" s="10"/>
      <c r="Z407" s="10"/>
      <c r="AA407" s="10"/>
      <c r="AB407" s="10"/>
      <c r="AC407" s="10"/>
      <c r="AD407" s="10"/>
      <c r="AE407" s="10"/>
      <c r="AF407" s="10"/>
      <c r="AG407" s="10"/>
      <c r="AH407" s="10"/>
      <c r="AI407" s="10"/>
      <c r="AJ407" s="10"/>
      <c r="AK407" s="10"/>
      <c r="AL407" s="10"/>
      <c r="AM407" s="10"/>
      <c r="AN407" s="10"/>
      <c r="AO407" s="10"/>
      <c r="AP407" s="10"/>
      <c r="AQ407" s="10"/>
      <c r="AR407" s="10"/>
      <c r="AS407" s="10"/>
      <c r="AT407" s="10"/>
      <c r="AU407" s="10"/>
      <c r="AV407" s="10"/>
      <c r="AW407" s="10"/>
      <c r="AX407" s="10"/>
      <c r="AY407" s="10"/>
      <c r="AZ407" s="10"/>
      <c r="BA407" s="10"/>
      <c r="BB407" s="10"/>
      <c r="BC407" s="10"/>
      <c r="BD407" s="10"/>
      <c r="BE407" s="10"/>
      <c r="BF407" s="10"/>
      <c r="BG407" s="10"/>
      <c r="BH407" s="10"/>
      <c r="BI407" s="10"/>
      <c r="BJ407" s="10"/>
      <c r="BK407" s="10"/>
      <c r="BL407" s="10"/>
      <c r="BM407" s="10"/>
      <c r="BN407" s="10"/>
      <c r="BO407" s="10"/>
    </row>
    <row r="408" spans="1:67" x14ac:dyDescent="0.35">
      <c r="A408" s="10"/>
      <c r="B408" s="10"/>
      <c r="C408" s="10"/>
      <c r="D408" s="10"/>
      <c r="E408" s="10"/>
      <c r="F408" s="10"/>
      <c r="G408" s="10"/>
      <c r="H408" s="10"/>
      <c r="I408" s="10"/>
      <c r="J408" s="10"/>
      <c r="K408" s="10"/>
      <c r="L408" s="10"/>
      <c r="M408" s="10"/>
      <c r="N408" s="10"/>
      <c r="O408" s="10"/>
      <c r="P408" s="10"/>
      <c r="Q408" s="10"/>
      <c r="R408" s="10"/>
      <c r="S408" s="10"/>
      <c r="T408" s="10"/>
      <c r="U408" s="10"/>
      <c r="V408" s="10"/>
      <c r="W408" s="10"/>
      <c r="X408" s="10"/>
      <c r="Y408" s="10"/>
      <c r="Z408" s="10"/>
      <c r="AA408" s="10"/>
      <c r="AB408" s="10"/>
      <c r="AC408" s="10"/>
      <c r="AD408" s="10"/>
      <c r="AE408" s="10"/>
      <c r="AF408" s="10"/>
      <c r="AG408" s="10"/>
      <c r="AH408" s="10"/>
      <c r="AI408" s="10"/>
      <c r="AJ408" s="10"/>
      <c r="AK408" s="10"/>
      <c r="AL408" s="10"/>
      <c r="AM408" s="10"/>
      <c r="AN408" s="10"/>
      <c r="AO408" s="10"/>
      <c r="AP408" s="10"/>
      <c r="AQ408" s="10"/>
      <c r="AR408" s="10"/>
      <c r="AS408" s="10"/>
      <c r="AT408" s="10"/>
      <c r="AU408" s="10"/>
      <c r="AV408" s="10"/>
      <c r="AW408" s="10"/>
      <c r="AX408" s="10"/>
      <c r="AY408" s="10"/>
      <c r="AZ408" s="10"/>
      <c r="BA408" s="10"/>
      <c r="BB408" s="10"/>
      <c r="BC408" s="10"/>
      <c r="BD408" s="10"/>
      <c r="BE408" s="10"/>
      <c r="BF408" s="10"/>
      <c r="BG408" s="10"/>
      <c r="BH408" s="10"/>
      <c r="BI408" s="10"/>
      <c r="BJ408" s="10"/>
      <c r="BK408" s="10"/>
      <c r="BL408" s="10"/>
      <c r="BM408" s="10"/>
      <c r="BN408" s="10"/>
      <c r="BO408" s="10"/>
    </row>
    <row r="409" spans="1:67" x14ac:dyDescent="0.35">
      <c r="A409" s="10"/>
      <c r="B409" s="10"/>
      <c r="C409" s="10"/>
      <c r="D409" s="10"/>
      <c r="E409" s="10"/>
      <c r="F409" s="10"/>
      <c r="G409" s="10"/>
      <c r="H409" s="10"/>
      <c r="I409" s="10"/>
      <c r="J409" s="10"/>
      <c r="K409" s="10"/>
      <c r="L409" s="10"/>
      <c r="M409" s="10"/>
      <c r="N409" s="10"/>
      <c r="O409" s="10"/>
      <c r="P409" s="10"/>
      <c r="Q409" s="10"/>
      <c r="R409" s="10"/>
      <c r="S409" s="10"/>
      <c r="T409" s="10"/>
      <c r="U409" s="10"/>
      <c r="V409" s="10"/>
      <c r="W409" s="10"/>
      <c r="X409" s="10"/>
      <c r="Y409" s="10"/>
      <c r="Z409" s="10"/>
      <c r="AA409" s="10"/>
      <c r="AB409" s="10"/>
      <c r="AC409" s="10"/>
      <c r="AD409" s="10"/>
      <c r="AE409" s="10"/>
      <c r="AF409" s="10"/>
      <c r="AG409" s="10"/>
      <c r="AH409" s="10"/>
      <c r="AI409" s="10"/>
      <c r="AJ409" s="10"/>
      <c r="AK409" s="10"/>
      <c r="AL409" s="10"/>
      <c r="AM409" s="10"/>
      <c r="AN409" s="10"/>
      <c r="AO409" s="10"/>
      <c r="AP409" s="10"/>
      <c r="AQ409" s="10"/>
      <c r="AR409" s="10"/>
      <c r="AS409" s="10"/>
      <c r="AT409" s="10"/>
      <c r="AU409" s="10"/>
      <c r="AV409" s="10"/>
      <c r="AW409" s="10"/>
      <c r="AX409" s="10"/>
      <c r="AY409" s="10"/>
      <c r="AZ409" s="10"/>
      <c r="BA409" s="10"/>
      <c r="BB409" s="10"/>
      <c r="BC409" s="10"/>
      <c r="BD409" s="10"/>
      <c r="BE409" s="10"/>
      <c r="BF409" s="10"/>
      <c r="BG409" s="10"/>
      <c r="BH409" s="10"/>
      <c r="BI409" s="10"/>
      <c r="BJ409" s="10"/>
      <c r="BK409" s="10"/>
      <c r="BL409" s="10"/>
      <c r="BM409" s="10"/>
      <c r="BN409" s="10"/>
      <c r="BO409" s="10"/>
    </row>
    <row r="410" spans="1:67" x14ac:dyDescent="0.35">
      <c r="A410" s="10"/>
      <c r="B410" s="10"/>
      <c r="C410" s="10"/>
      <c r="D410" s="10"/>
      <c r="E410" s="10"/>
      <c r="F410" s="10"/>
      <c r="G410" s="10"/>
      <c r="H410" s="10"/>
      <c r="I410" s="10"/>
      <c r="J410" s="10"/>
      <c r="K410" s="10"/>
      <c r="L410" s="10"/>
      <c r="M410" s="10"/>
      <c r="N410" s="10"/>
      <c r="O410" s="10"/>
      <c r="P410" s="10"/>
      <c r="Q410" s="10"/>
      <c r="R410" s="10"/>
      <c r="S410" s="10"/>
      <c r="T410" s="10"/>
      <c r="U410" s="10"/>
      <c r="V410" s="10"/>
      <c r="W410" s="10"/>
      <c r="X410" s="10"/>
      <c r="Y410" s="10"/>
      <c r="Z410" s="10"/>
      <c r="AA410" s="10"/>
      <c r="AB410" s="10"/>
      <c r="AC410" s="10"/>
      <c r="AD410" s="10"/>
      <c r="AE410" s="10"/>
      <c r="AF410" s="10"/>
      <c r="AG410" s="10"/>
      <c r="AH410" s="10"/>
      <c r="AI410" s="10"/>
      <c r="AJ410" s="10"/>
      <c r="AK410" s="10"/>
      <c r="AL410" s="10"/>
      <c r="AM410" s="10"/>
      <c r="AN410" s="10"/>
      <c r="AO410" s="10"/>
      <c r="AP410" s="10"/>
      <c r="AQ410" s="10"/>
      <c r="AR410" s="10"/>
      <c r="AS410" s="10"/>
      <c r="AT410" s="10"/>
      <c r="AU410" s="10"/>
      <c r="AV410" s="10"/>
      <c r="AW410" s="10"/>
      <c r="AX410" s="10"/>
      <c r="AY410" s="10"/>
      <c r="AZ410" s="10"/>
      <c r="BA410" s="10"/>
      <c r="BB410" s="10"/>
      <c r="BC410" s="10"/>
      <c r="BD410" s="10"/>
      <c r="BE410" s="10"/>
      <c r="BF410" s="10"/>
      <c r="BG410" s="10"/>
      <c r="BH410" s="10"/>
      <c r="BI410" s="10"/>
      <c r="BJ410" s="10"/>
      <c r="BK410" s="10"/>
      <c r="BL410" s="10"/>
      <c r="BM410" s="10"/>
      <c r="BN410" s="10"/>
      <c r="BO410" s="10"/>
    </row>
    <row r="411" spans="1:67" x14ac:dyDescent="0.35">
      <c r="A411" s="10"/>
      <c r="B411" s="10"/>
      <c r="C411" s="10"/>
      <c r="D411" s="10"/>
      <c r="E411" s="10"/>
      <c r="F411" s="10"/>
      <c r="G411" s="10"/>
      <c r="H411" s="10"/>
      <c r="I411" s="10"/>
      <c r="J411" s="10"/>
      <c r="K411" s="10"/>
      <c r="L411" s="10"/>
      <c r="M411" s="10"/>
      <c r="N411" s="10"/>
      <c r="O411" s="10"/>
      <c r="P411" s="10"/>
      <c r="Q411" s="10"/>
      <c r="R411" s="10"/>
      <c r="S411" s="10"/>
      <c r="T411" s="10"/>
      <c r="U411" s="10"/>
      <c r="V411" s="10"/>
      <c r="W411" s="10"/>
      <c r="X411" s="10"/>
      <c r="Y411" s="10"/>
      <c r="Z411" s="10"/>
      <c r="AA411" s="10"/>
      <c r="AB411" s="10"/>
      <c r="AC411" s="10"/>
      <c r="AD411" s="10"/>
      <c r="AE411" s="10"/>
      <c r="AF411" s="10"/>
      <c r="AG411" s="10"/>
      <c r="AH411" s="10"/>
      <c r="AI411" s="10"/>
      <c r="AJ411" s="10"/>
      <c r="AK411" s="10"/>
      <c r="AL411" s="10"/>
      <c r="AM411" s="10"/>
      <c r="AN411" s="10"/>
      <c r="AO411" s="10"/>
      <c r="AP411" s="10"/>
      <c r="AQ411" s="10"/>
      <c r="AR411" s="10"/>
      <c r="AS411" s="10"/>
      <c r="AT411" s="10"/>
      <c r="AU411" s="10"/>
      <c r="AV411" s="10"/>
      <c r="AW411" s="10"/>
      <c r="AX411" s="10"/>
      <c r="AY411" s="10"/>
      <c r="AZ411" s="10"/>
      <c r="BA411" s="10"/>
      <c r="BB411" s="10"/>
      <c r="BC411" s="10"/>
      <c r="BD411" s="10"/>
      <c r="BE411" s="10"/>
      <c r="BF411" s="10"/>
      <c r="BG411" s="10"/>
      <c r="BH411" s="10"/>
      <c r="BI411" s="10"/>
      <c r="BJ411" s="10"/>
      <c r="BK411" s="10"/>
      <c r="BL411" s="10"/>
      <c r="BM411" s="10"/>
      <c r="BN411" s="10"/>
      <c r="BO411" s="10"/>
    </row>
    <row r="412" spans="1:67" x14ac:dyDescent="0.35">
      <c r="A412" s="10"/>
      <c r="B412" s="10"/>
      <c r="C412" s="10"/>
      <c r="D412" s="10"/>
      <c r="E412" s="10"/>
      <c r="F412" s="10"/>
      <c r="G412" s="10"/>
      <c r="H412" s="10"/>
      <c r="I412" s="10"/>
      <c r="J412" s="10"/>
      <c r="K412" s="10"/>
      <c r="L412" s="10"/>
      <c r="M412" s="10"/>
      <c r="N412" s="10"/>
      <c r="O412" s="10"/>
      <c r="P412" s="10"/>
      <c r="Q412" s="10"/>
      <c r="R412" s="10"/>
      <c r="S412" s="10"/>
      <c r="T412" s="10"/>
      <c r="U412" s="10"/>
      <c r="V412" s="10"/>
      <c r="W412" s="10"/>
      <c r="X412" s="10"/>
      <c r="Y412" s="10"/>
      <c r="Z412" s="10"/>
      <c r="AA412" s="10"/>
      <c r="AB412" s="10"/>
      <c r="AC412" s="10"/>
      <c r="AD412" s="10"/>
      <c r="AE412" s="10"/>
      <c r="AF412" s="10"/>
      <c r="AG412" s="10"/>
      <c r="AH412" s="10"/>
      <c r="AI412" s="10"/>
      <c r="AJ412" s="10"/>
      <c r="AK412" s="10"/>
      <c r="AL412" s="10"/>
      <c r="AM412" s="10"/>
      <c r="AN412" s="10"/>
      <c r="AO412" s="10"/>
      <c r="AP412" s="10"/>
      <c r="AQ412" s="10"/>
      <c r="AR412" s="10"/>
      <c r="AS412" s="10"/>
      <c r="AT412" s="10"/>
      <c r="AU412" s="10"/>
      <c r="AV412" s="10"/>
      <c r="AW412" s="10"/>
      <c r="AX412" s="10"/>
      <c r="AY412" s="10"/>
      <c r="AZ412" s="10"/>
      <c r="BA412" s="10"/>
      <c r="BB412" s="10"/>
      <c r="BC412" s="10"/>
      <c r="BD412" s="10"/>
      <c r="BE412" s="10"/>
      <c r="BF412" s="10"/>
      <c r="BG412" s="10"/>
      <c r="BH412" s="10"/>
      <c r="BI412" s="10"/>
      <c r="BJ412" s="10"/>
      <c r="BK412" s="10"/>
      <c r="BL412" s="10"/>
      <c r="BM412" s="10"/>
      <c r="BN412" s="10"/>
      <c r="BO412" s="10"/>
    </row>
    <row r="413" spans="1:67" x14ac:dyDescent="0.35">
      <c r="A413" s="10"/>
      <c r="B413" s="10"/>
      <c r="C413" s="10"/>
      <c r="D413" s="10"/>
      <c r="E413" s="10"/>
      <c r="F413" s="10"/>
      <c r="G413" s="10"/>
      <c r="H413" s="10"/>
      <c r="I413" s="10"/>
      <c r="J413" s="10"/>
      <c r="K413" s="10"/>
      <c r="L413" s="10"/>
      <c r="M413" s="10"/>
      <c r="N413" s="10"/>
      <c r="O413" s="10"/>
      <c r="P413" s="10"/>
      <c r="Q413" s="10"/>
      <c r="R413" s="10"/>
      <c r="S413" s="10"/>
      <c r="T413" s="10"/>
      <c r="U413" s="10"/>
      <c r="V413" s="10"/>
      <c r="W413" s="10"/>
      <c r="X413" s="10"/>
      <c r="Y413" s="10"/>
      <c r="Z413" s="10"/>
      <c r="AA413" s="10"/>
      <c r="AB413" s="10"/>
      <c r="AC413" s="10"/>
      <c r="AD413" s="10"/>
      <c r="AE413" s="10"/>
      <c r="AF413" s="10"/>
      <c r="AG413" s="10"/>
      <c r="AH413" s="10"/>
      <c r="AI413" s="10"/>
      <c r="AJ413" s="10"/>
      <c r="AK413" s="10"/>
      <c r="AL413" s="10"/>
      <c r="AM413" s="10"/>
      <c r="AN413" s="10"/>
      <c r="AO413" s="10"/>
      <c r="AP413" s="10"/>
      <c r="AQ413" s="10"/>
      <c r="AR413" s="10"/>
      <c r="AS413" s="10"/>
      <c r="AT413" s="10"/>
      <c r="AU413" s="10"/>
      <c r="AV413" s="10"/>
      <c r="AW413" s="10"/>
      <c r="AX413" s="10"/>
      <c r="AY413" s="10"/>
      <c r="AZ413" s="10"/>
      <c r="BA413" s="10"/>
      <c r="BB413" s="10"/>
      <c r="BC413" s="10"/>
      <c r="BD413" s="10"/>
      <c r="BE413" s="10"/>
      <c r="BF413" s="10"/>
      <c r="BG413" s="10"/>
      <c r="BH413" s="10"/>
      <c r="BI413" s="10"/>
      <c r="BJ413" s="10"/>
      <c r="BK413" s="10"/>
      <c r="BL413" s="10"/>
      <c r="BM413" s="10"/>
      <c r="BN413" s="10"/>
      <c r="BO413" s="10"/>
    </row>
    <row r="414" spans="1:67" x14ac:dyDescent="0.35">
      <c r="A414" s="10"/>
      <c r="B414" s="10"/>
      <c r="C414" s="10"/>
      <c r="D414" s="10"/>
      <c r="E414" s="10"/>
      <c r="F414" s="10"/>
      <c r="G414" s="10"/>
      <c r="H414" s="10"/>
      <c r="I414" s="10"/>
      <c r="J414" s="10"/>
      <c r="K414" s="10"/>
      <c r="L414" s="10"/>
      <c r="M414" s="10"/>
      <c r="N414" s="10"/>
      <c r="O414" s="10"/>
      <c r="P414" s="10"/>
      <c r="Q414" s="10"/>
      <c r="R414" s="10"/>
      <c r="S414" s="10"/>
      <c r="T414" s="10"/>
      <c r="U414" s="10"/>
      <c r="V414" s="10"/>
      <c r="W414" s="10"/>
      <c r="X414" s="10"/>
      <c r="Y414" s="10"/>
      <c r="Z414" s="10"/>
      <c r="AA414" s="10"/>
      <c r="AB414" s="10"/>
      <c r="AC414" s="10"/>
      <c r="AD414" s="10"/>
      <c r="AE414" s="10"/>
      <c r="AF414" s="10"/>
      <c r="AG414" s="10"/>
      <c r="AH414" s="10"/>
      <c r="AI414" s="10"/>
      <c r="AJ414" s="10"/>
      <c r="AK414" s="10"/>
      <c r="AL414" s="10"/>
      <c r="AM414" s="10"/>
      <c r="AN414" s="10"/>
      <c r="AO414" s="10"/>
      <c r="AP414" s="10"/>
      <c r="AQ414" s="10"/>
      <c r="AR414" s="10"/>
      <c r="AS414" s="10"/>
      <c r="AT414" s="10"/>
      <c r="AU414" s="10"/>
      <c r="AV414" s="10"/>
      <c r="AW414" s="10"/>
      <c r="AX414" s="10"/>
      <c r="AY414" s="10"/>
      <c r="AZ414" s="10"/>
      <c r="BA414" s="10"/>
      <c r="BB414" s="10"/>
      <c r="BC414" s="10"/>
      <c r="BD414" s="10"/>
      <c r="BE414" s="10"/>
      <c r="BF414" s="10"/>
      <c r="BG414" s="10"/>
      <c r="BH414" s="10"/>
      <c r="BI414" s="10"/>
      <c r="BJ414" s="10"/>
      <c r="BK414" s="10"/>
      <c r="BL414" s="10"/>
      <c r="BM414" s="10"/>
      <c r="BN414" s="10"/>
      <c r="BO414" s="10"/>
    </row>
    <row r="415" spans="1:67" x14ac:dyDescent="0.35">
      <c r="A415" s="10"/>
      <c r="B415" s="10"/>
      <c r="C415" s="10"/>
      <c r="D415" s="10"/>
      <c r="E415" s="10"/>
      <c r="F415" s="10"/>
      <c r="G415" s="10"/>
      <c r="H415" s="10"/>
      <c r="I415" s="10"/>
      <c r="J415" s="10"/>
      <c r="K415" s="10"/>
      <c r="L415" s="10"/>
      <c r="M415" s="10"/>
      <c r="N415" s="10"/>
      <c r="O415" s="10"/>
      <c r="P415" s="10"/>
      <c r="Q415" s="10"/>
      <c r="R415" s="10"/>
      <c r="S415" s="10"/>
      <c r="T415" s="10"/>
      <c r="U415" s="10"/>
      <c r="V415" s="10"/>
      <c r="W415" s="10"/>
      <c r="X415" s="10"/>
      <c r="Y415" s="10"/>
      <c r="Z415" s="10"/>
      <c r="AA415" s="10"/>
      <c r="AB415" s="10"/>
      <c r="AC415" s="10"/>
      <c r="AD415" s="10"/>
      <c r="AE415" s="10"/>
      <c r="AF415" s="10"/>
      <c r="AG415" s="10"/>
      <c r="AH415" s="10"/>
      <c r="AI415" s="10"/>
      <c r="AJ415" s="10"/>
      <c r="AK415" s="10"/>
      <c r="AL415" s="10"/>
      <c r="AM415" s="10"/>
      <c r="AN415" s="10"/>
      <c r="AO415" s="10"/>
      <c r="AP415" s="10"/>
      <c r="AQ415" s="10"/>
      <c r="AR415" s="10"/>
      <c r="AS415" s="10"/>
      <c r="AT415" s="10"/>
      <c r="AU415" s="10"/>
      <c r="AV415" s="10"/>
      <c r="AW415" s="10"/>
      <c r="AX415" s="10"/>
      <c r="AY415" s="10"/>
      <c r="AZ415" s="10"/>
      <c r="BA415" s="10"/>
      <c r="BB415" s="10"/>
      <c r="BC415" s="10"/>
      <c r="BD415" s="10"/>
      <c r="BE415" s="10"/>
      <c r="BF415" s="10"/>
      <c r="BG415" s="10"/>
      <c r="BH415" s="10"/>
      <c r="BI415" s="10"/>
      <c r="BJ415" s="10"/>
      <c r="BK415" s="10"/>
      <c r="BL415" s="10"/>
      <c r="BM415" s="10"/>
      <c r="BN415" s="10"/>
      <c r="BO415" s="10"/>
    </row>
    <row r="416" spans="1:67" x14ac:dyDescent="0.35">
      <c r="A416" s="10"/>
      <c r="B416" s="10"/>
      <c r="C416" s="10"/>
      <c r="D416" s="10"/>
      <c r="E416" s="10"/>
      <c r="F416" s="10"/>
      <c r="G416" s="10"/>
      <c r="H416" s="10"/>
      <c r="I416" s="10"/>
      <c r="J416" s="10"/>
      <c r="K416" s="10"/>
      <c r="L416" s="10"/>
      <c r="M416" s="10"/>
      <c r="N416" s="10"/>
      <c r="O416" s="10"/>
      <c r="P416" s="10"/>
      <c r="Q416" s="10"/>
      <c r="R416" s="10"/>
      <c r="S416" s="10"/>
      <c r="T416" s="10"/>
      <c r="U416" s="10"/>
      <c r="V416" s="10"/>
      <c r="W416" s="10"/>
      <c r="X416" s="10"/>
      <c r="Y416" s="10"/>
      <c r="Z416" s="10"/>
      <c r="AA416" s="10"/>
      <c r="AB416" s="10"/>
      <c r="AC416" s="10"/>
      <c r="AD416" s="10"/>
      <c r="AE416" s="10"/>
      <c r="AF416" s="10"/>
      <c r="AG416" s="10"/>
      <c r="AH416" s="10"/>
      <c r="AI416" s="10"/>
      <c r="AJ416" s="10"/>
      <c r="AK416" s="10"/>
      <c r="AL416" s="10"/>
      <c r="AM416" s="10"/>
      <c r="AN416" s="10"/>
      <c r="AO416" s="10"/>
      <c r="AP416" s="10"/>
      <c r="AQ416" s="10"/>
      <c r="AR416" s="10"/>
      <c r="AS416" s="10"/>
      <c r="AT416" s="10"/>
      <c r="AU416" s="10"/>
      <c r="AV416" s="10"/>
      <c r="AW416" s="10"/>
      <c r="AX416" s="10"/>
      <c r="AY416" s="10"/>
      <c r="AZ416" s="10"/>
      <c r="BA416" s="10"/>
      <c r="BB416" s="10"/>
      <c r="BC416" s="10"/>
      <c r="BD416" s="10"/>
      <c r="BE416" s="10"/>
      <c r="BF416" s="10"/>
      <c r="BG416" s="10"/>
      <c r="BH416" s="10"/>
      <c r="BI416" s="10"/>
      <c r="BJ416" s="10"/>
      <c r="BK416" s="10"/>
      <c r="BL416" s="10"/>
      <c r="BM416" s="10"/>
      <c r="BN416" s="10"/>
      <c r="BO416" s="10"/>
    </row>
    <row r="417" spans="1:67" x14ac:dyDescent="0.35">
      <c r="A417" s="10"/>
      <c r="B417" s="10"/>
      <c r="C417" s="10"/>
      <c r="D417" s="10"/>
      <c r="E417" s="10"/>
      <c r="F417" s="10"/>
      <c r="G417" s="10"/>
      <c r="H417" s="10"/>
      <c r="I417" s="10"/>
      <c r="J417" s="10"/>
      <c r="K417" s="10"/>
      <c r="L417" s="10"/>
      <c r="M417" s="10"/>
      <c r="N417" s="10"/>
      <c r="O417" s="10"/>
      <c r="P417" s="10"/>
      <c r="Q417" s="10"/>
      <c r="R417" s="10"/>
      <c r="S417" s="10"/>
      <c r="T417" s="10"/>
      <c r="U417" s="10"/>
      <c r="V417" s="10"/>
      <c r="W417" s="10"/>
      <c r="X417" s="10"/>
      <c r="Y417" s="10"/>
      <c r="Z417" s="10"/>
      <c r="AA417" s="10"/>
      <c r="AB417" s="10"/>
      <c r="AC417" s="10"/>
      <c r="AD417" s="10"/>
      <c r="AE417" s="10"/>
      <c r="AF417" s="10"/>
      <c r="AG417" s="10"/>
      <c r="AH417" s="10"/>
      <c r="AI417" s="10"/>
      <c r="AJ417" s="10"/>
      <c r="AK417" s="10"/>
      <c r="AL417" s="10"/>
      <c r="AM417" s="10"/>
      <c r="AN417" s="10"/>
      <c r="AO417" s="10"/>
      <c r="AP417" s="10"/>
      <c r="AQ417" s="10"/>
      <c r="AR417" s="10"/>
      <c r="AS417" s="10"/>
      <c r="AT417" s="10"/>
      <c r="AU417" s="10"/>
      <c r="AV417" s="10"/>
      <c r="AW417" s="10"/>
      <c r="AX417" s="10"/>
      <c r="AY417" s="10"/>
      <c r="AZ417" s="10"/>
      <c r="BA417" s="10"/>
      <c r="BB417" s="10"/>
      <c r="BC417" s="10"/>
      <c r="BD417" s="10"/>
      <c r="BE417" s="10"/>
      <c r="BF417" s="10"/>
      <c r="BG417" s="10"/>
      <c r="BH417" s="10"/>
      <c r="BI417" s="10"/>
      <c r="BJ417" s="10"/>
      <c r="BK417" s="10"/>
      <c r="BL417" s="10"/>
      <c r="BM417" s="10"/>
      <c r="BN417" s="10"/>
      <c r="BO417" s="10"/>
    </row>
    <row r="418" spans="1:67" x14ac:dyDescent="0.35">
      <c r="A418" s="10"/>
      <c r="B418" s="10"/>
      <c r="C418" s="10"/>
      <c r="D418" s="10"/>
      <c r="E418" s="10"/>
      <c r="F418" s="10"/>
      <c r="G418" s="10"/>
      <c r="H418" s="10"/>
      <c r="I418" s="10"/>
      <c r="J418" s="10"/>
      <c r="K418" s="10"/>
      <c r="L418" s="10"/>
      <c r="M418" s="10"/>
      <c r="N418" s="10"/>
      <c r="O418" s="10"/>
      <c r="P418" s="10"/>
      <c r="Q418" s="10"/>
      <c r="R418" s="10"/>
      <c r="S418" s="10"/>
      <c r="T418" s="10"/>
      <c r="U418" s="10"/>
      <c r="V418" s="10"/>
      <c r="W418" s="10"/>
      <c r="X418" s="10"/>
      <c r="Y418" s="10"/>
      <c r="Z418" s="10"/>
      <c r="AA418" s="10"/>
      <c r="AB418" s="10"/>
      <c r="AC418" s="10"/>
      <c r="AD418" s="10"/>
      <c r="AE418" s="10"/>
      <c r="AF418" s="10"/>
      <c r="AG418" s="10"/>
      <c r="AH418" s="10"/>
      <c r="AI418" s="10"/>
      <c r="AJ418" s="10"/>
      <c r="AK418" s="10"/>
      <c r="AL418" s="10"/>
      <c r="AM418" s="10"/>
      <c r="AN418" s="10"/>
      <c r="AO418" s="10"/>
      <c r="AP418" s="10"/>
      <c r="AQ418" s="10"/>
      <c r="AR418" s="10"/>
      <c r="AS418" s="10"/>
      <c r="AT418" s="10"/>
      <c r="AU418" s="10"/>
      <c r="AV418" s="10"/>
      <c r="AW418" s="10"/>
      <c r="AX418" s="10"/>
      <c r="AY418" s="10"/>
      <c r="AZ418" s="10"/>
      <c r="BA418" s="10"/>
      <c r="BB418" s="10"/>
      <c r="BC418" s="10"/>
      <c r="BD418" s="10"/>
      <c r="BE418" s="10"/>
      <c r="BF418" s="10"/>
      <c r="BG418" s="10"/>
      <c r="BH418" s="10"/>
      <c r="BI418" s="10"/>
      <c r="BJ418" s="10"/>
      <c r="BK418" s="10"/>
      <c r="BL418" s="10"/>
      <c r="BM418" s="10"/>
      <c r="BN418" s="10"/>
      <c r="BO418" s="10"/>
    </row>
    <row r="419" spans="1:67" x14ac:dyDescent="0.35">
      <c r="A419" s="10"/>
      <c r="B419" s="10"/>
      <c r="C419" s="10"/>
      <c r="D419" s="10"/>
      <c r="E419" s="10"/>
      <c r="F419" s="10"/>
      <c r="G419" s="10"/>
      <c r="H419" s="10"/>
      <c r="I419" s="10"/>
      <c r="J419" s="10"/>
      <c r="K419" s="10"/>
      <c r="L419" s="10"/>
      <c r="M419" s="10"/>
      <c r="N419" s="10"/>
      <c r="O419" s="10"/>
      <c r="P419" s="10"/>
      <c r="Q419" s="10"/>
      <c r="R419" s="10"/>
      <c r="S419" s="10"/>
      <c r="T419" s="10"/>
      <c r="U419" s="10"/>
      <c r="V419" s="10"/>
      <c r="W419" s="10"/>
      <c r="X419" s="10"/>
      <c r="Y419" s="10"/>
      <c r="Z419" s="10"/>
      <c r="AA419" s="10"/>
      <c r="AB419" s="10"/>
      <c r="AC419" s="10"/>
      <c r="AD419" s="10"/>
      <c r="AE419" s="10"/>
      <c r="AF419" s="10"/>
      <c r="AG419" s="10"/>
      <c r="AH419" s="10"/>
      <c r="AI419" s="10"/>
      <c r="AJ419" s="10"/>
      <c r="AK419" s="10"/>
      <c r="AL419" s="10"/>
      <c r="AM419" s="10"/>
      <c r="AN419" s="10"/>
      <c r="AO419" s="10"/>
      <c r="AP419" s="10"/>
      <c r="AQ419" s="10"/>
      <c r="AR419" s="10"/>
      <c r="AS419" s="10"/>
      <c r="AT419" s="10"/>
      <c r="AU419" s="10"/>
      <c r="AV419" s="10"/>
      <c r="AW419" s="10"/>
      <c r="AX419" s="10"/>
      <c r="AY419" s="10"/>
      <c r="AZ419" s="10"/>
      <c r="BA419" s="10"/>
      <c r="BB419" s="10"/>
      <c r="BC419" s="10"/>
      <c r="BD419" s="10"/>
      <c r="BE419" s="10"/>
      <c r="BF419" s="10"/>
      <c r="BG419" s="10"/>
      <c r="BH419" s="10"/>
      <c r="BI419" s="10"/>
      <c r="BJ419" s="10"/>
      <c r="BK419" s="10"/>
      <c r="BL419" s="10"/>
      <c r="BM419" s="10"/>
      <c r="BN419" s="10"/>
      <c r="BO419" s="10"/>
    </row>
    <row r="420" spans="1:67" x14ac:dyDescent="0.35">
      <c r="A420" s="10"/>
      <c r="B420" s="10"/>
      <c r="C420" s="10"/>
      <c r="D420" s="10"/>
      <c r="E420" s="10"/>
      <c r="F420" s="10"/>
      <c r="G420" s="10"/>
      <c r="H420" s="10"/>
      <c r="I420" s="10"/>
      <c r="J420" s="10"/>
      <c r="K420" s="10"/>
      <c r="L420" s="10"/>
      <c r="M420" s="10"/>
      <c r="N420" s="10"/>
      <c r="O420" s="10"/>
      <c r="P420" s="10"/>
      <c r="Q420" s="10"/>
      <c r="R420" s="10"/>
      <c r="S420" s="10"/>
      <c r="T420" s="10"/>
      <c r="U420" s="10"/>
      <c r="V420" s="10"/>
      <c r="W420" s="10"/>
      <c r="X420" s="10"/>
      <c r="Y420" s="10"/>
      <c r="Z420" s="10"/>
      <c r="AA420" s="10"/>
      <c r="AB420" s="10"/>
      <c r="AC420" s="10"/>
      <c r="AD420" s="10"/>
      <c r="AE420" s="10"/>
      <c r="AF420" s="10"/>
      <c r="AG420" s="10"/>
      <c r="AH420" s="10"/>
      <c r="AI420" s="10"/>
      <c r="AJ420" s="10"/>
      <c r="AK420" s="10"/>
      <c r="AL420" s="10"/>
      <c r="AM420" s="10"/>
      <c r="AN420" s="10"/>
      <c r="AO420" s="10"/>
      <c r="AP420" s="10"/>
      <c r="AQ420" s="10"/>
      <c r="AR420" s="10"/>
      <c r="AS420" s="10"/>
      <c r="AT420" s="10"/>
      <c r="AU420" s="10"/>
      <c r="AV420" s="10"/>
      <c r="AW420" s="10"/>
      <c r="AX420" s="10"/>
      <c r="AY420" s="10"/>
      <c r="AZ420" s="10"/>
      <c r="BA420" s="10"/>
      <c r="BB420" s="10"/>
      <c r="BC420" s="10"/>
      <c r="BD420" s="10"/>
      <c r="BE420" s="10"/>
      <c r="BF420" s="10"/>
      <c r="BG420" s="10"/>
      <c r="BH420" s="10"/>
      <c r="BI420" s="10"/>
      <c r="BJ420" s="10"/>
      <c r="BK420" s="10"/>
      <c r="BL420" s="10"/>
      <c r="BM420" s="10"/>
      <c r="BN420" s="10"/>
      <c r="BO420" s="10"/>
    </row>
    <row r="421" spans="1:67" x14ac:dyDescent="0.35">
      <c r="A421" s="10"/>
      <c r="B421" s="10"/>
      <c r="C421" s="10"/>
      <c r="D421" s="10"/>
      <c r="E421" s="10"/>
      <c r="F421" s="10"/>
      <c r="G421" s="10"/>
      <c r="H421" s="10"/>
      <c r="I421" s="10"/>
      <c r="J421" s="10"/>
      <c r="K421" s="10"/>
      <c r="L421" s="10"/>
      <c r="M421" s="10"/>
      <c r="N421" s="10"/>
      <c r="O421" s="10"/>
      <c r="P421" s="10"/>
      <c r="Q421" s="10"/>
      <c r="R421" s="10"/>
      <c r="S421" s="10"/>
      <c r="T421" s="10"/>
      <c r="U421" s="10"/>
      <c r="V421" s="10"/>
      <c r="W421" s="10"/>
      <c r="X421" s="10"/>
      <c r="Y421" s="10"/>
      <c r="Z421" s="10"/>
      <c r="AA421" s="10"/>
      <c r="AB421" s="10"/>
      <c r="AC421" s="10"/>
      <c r="AD421" s="10"/>
      <c r="AE421" s="10"/>
      <c r="AF421" s="10"/>
      <c r="AG421" s="10"/>
      <c r="AH421" s="10"/>
      <c r="AI421" s="10"/>
      <c r="AJ421" s="10"/>
      <c r="AK421" s="10"/>
      <c r="AL421" s="10"/>
      <c r="AM421" s="10"/>
      <c r="AN421" s="10"/>
      <c r="AO421" s="10"/>
      <c r="AP421" s="10"/>
      <c r="AQ421" s="10"/>
      <c r="AR421" s="10"/>
      <c r="AS421" s="10"/>
      <c r="AT421" s="10"/>
      <c r="AU421" s="10"/>
      <c r="AV421" s="10"/>
      <c r="AW421" s="10"/>
      <c r="AX421" s="10"/>
      <c r="AY421" s="10"/>
      <c r="AZ421" s="10"/>
      <c r="BA421" s="10"/>
      <c r="BB421" s="10"/>
      <c r="BC421" s="10"/>
      <c r="BD421" s="10"/>
      <c r="BE421" s="10"/>
      <c r="BF421" s="10"/>
      <c r="BG421" s="10"/>
      <c r="BH421" s="10"/>
      <c r="BI421" s="10"/>
      <c r="BJ421" s="10"/>
      <c r="BK421" s="10"/>
      <c r="BL421" s="10"/>
      <c r="BM421" s="10"/>
      <c r="BN421" s="10"/>
      <c r="BO421" s="10"/>
    </row>
    <row r="422" spans="1:67" x14ac:dyDescent="0.35">
      <c r="A422" s="10"/>
      <c r="B422" s="10"/>
      <c r="C422" s="10"/>
      <c r="D422" s="10"/>
      <c r="E422" s="10"/>
      <c r="F422" s="10"/>
      <c r="G422" s="10"/>
      <c r="H422" s="10"/>
      <c r="I422" s="10"/>
      <c r="J422" s="10"/>
      <c r="K422" s="10"/>
      <c r="L422" s="10"/>
      <c r="M422" s="10"/>
      <c r="N422" s="10"/>
      <c r="O422" s="10"/>
      <c r="P422" s="10"/>
      <c r="Q422" s="10"/>
      <c r="R422" s="10"/>
      <c r="S422" s="10"/>
      <c r="T422" s="10"/>
      <c r="U422" s="10"/>
      <c r="V422" s="10"/>
      <c r="W422" s="10"/>
      <c r="X422" s="10"/>
      <c r="Y422" s="10"/>
      <c r="Z422" s="10"/>
      <c r="AA422" s="10"/>
      <c r="AB422" s="10"/>
      <c r="AC422" s="10"/>
      <c r="AD422" s="10"/>
      <c r="AE422" s="10"/>
      <c r="AF422" s="10"/>
      <c r="AG422" s="10"/>
      <c r="AH422" s="10"/>
      <c r="AI422" s="10"/>
      <c r="AJ422" s="10"/>
      <c r="AK422" s="10"/>
      <c r="AL422" s="10"/>
      <c r="AM422" s="10"/>
      <c r="AN422" s="10"/>
      <c r="AO422" s="10"/>
      <c r="AP422" s="10"/>
      <c r="AQ422" s="10"/>
      <c r="AR422" s="10"/>
      <c r="AS422" s="10"/>
      <c r="AT422" s="10"/>
      <c r="AU422" s="10"/>
      <c r="AV422" s="10"/>
      <c r="AW422" s="10"/>
      <c r="AX422" s="10"/>
      <c r="AY422" s="10"/>
      <c r="AZ422" s="10"/>
      <c r="BA422" s="10"/>
      <c r="BB422" s="10"/>
      <c r="BC422" s="10"/>
      <c r="BD422" s="10"/>
      <c r="BE422" s="10"/>
      <c r="BF422" s="10"/>
      <c r="BG422" s="10"/>
      <c r="BH422" s="10"/>
      <c r="BI422" s="10"/>
      <c r="BJ422" s="10"/>
      <c r="BK422" s="10"/>
      <c r="BL422" s="10"/>
      <c r="BM422" s="10"/>
      <c r="BN422" s="10"/>
      <c r="BO422" s="10"/>
    </row>
    <row r="423" spans="1:67" x14ac:dyDescent="0.35">
      <c r="A423" s="10"/>
      <c r="B423" s="10"/>
      <c r="C423" s="10"/>
      <c r="D423" s="10"/>
      <c r="E423" s="10"/>
      <c r="F423" s="10"/>
      <c r="G423" s="10"/>
      <c r="H423" s="10"/>
      <c r="I423" s="10"/>
      <c r="J423" s="10"/>
      <c r="K423" s="10"/>
      <c r="L423" s="10"/>
      <c r="M423" s="10"/>
      <c r="N423" s="10"/>
      <c r="O423" s="10"/>
      <c r="P423" s="10"/>
      <c r="Q423" s="10"/>
      <c r="R423" s="10"/>
      <c r="S423" s="10"/>
      <c r="T423" s="10"/>
      <c r="U423" s="10"/>
      <c r="V423" s="10"/>
      <c r="W423" s="10"/>
      <c r="X423" s="10"/>
      <c r="Y423" s="10"/>
      <c r="Z423" s="10"/>
      <c r="AA423" s="10"/>
      <c r="AB423" s="10"/>
      <c r="AC423" s="10"/>
      <c r="AD423" s="10"/>
      <c r="AE423" s="10"/>
      <c r="AF423" s="10"/>
      <c r="AG423" s="10"/>
      <c r="AH423" s="10"/>
      <c r="AI423" s="10"/>
      <c r="AJ423" s="10"/>
      <c r="AK423" s="10"/>
      <c r="AL423" s="10"/>
      <c r="AM423" s="10"/>
      <c r="AN423" s="10"/>
      <c r="AO423" s="10"/>
      <c r="AP423" s="10"/>
      <c r="AQ423" s="10"/>
      <c r="AR423" s="10"/>
      <c r="AS423" s="10"/>
      <c r="AT423" s="10"/>
      <c r="AU423" s="10"/>
      <c r="AV423" s="10"/>
      <c r="AW423" s="10"/>
      <c r="AX423" s="10"/>
      <c r="AY423" s="10"/>
      <c r="AZ423" s="10"/>
      <c r="BA423" s="10"/>
      <c r="BB423" s="10"/>
      <c r="BC423" s="10"/>
      <c r="BD423" s="10"/>
      <c r="BE423" s="10"/>
      <c r="BF423" s="10"/>
      <c r="BG423" s="10"/>
      <c r="BH423" s="10"/>
      <c r="BI423" s="10"/>
      <c r="BJ423" s="10"/>
      <c r="BK423" s="10"/>
      <c r="BL423" s="10"/>
      <c r="BM423" s="10"/>
      <c r="BN423" s="10"/>
      <c r="BO423" s="10"/>
    </row>
    <row r="424" spans="1:67" x14ac:dyDescent="0.35">
      <c r="A424" s="10"/>
      <c r="B424" s="10"/>
      <c r="C424" s="10"/>
      <c r="D424" s="10"/>
      <c r="E424" s="10"/>
      <c r="F424" s="10"/>
      <c r="G424" s="10"/>
      <c r="H424" s="10"/>
      <c r="I424" s="10"/>
      <c r="J424" s="10"/>
      <c r="K424" s="10"/>
      <c r="L424" s="10"/>
      <c r="M424" s="10"/>
      <c r="N424" s="10"/>
      <c r="O424" s="10"/>
      <c r="P424" s="10"/>
      <c r="Q424" s="10"/>
      <c r="R424" s="10"/>
      <c r="S424" s="10"/>
      <c r="T424" s="10"/>
      <c r="U424" s="10"/>
      <c r="V424" s="10"/>
      <c r="W424" s="10"/>
      <c r="X424" s="10"/>
      <c r="Y424" s="10"/>
      <c r="Z424" s="10"/>
      <c r="AA424" s="10"/>
      <c r="AB424" s="10"/>
      <c r="AC424" s="10"/>
      <c r="AD424" s="10"/>
      <c r="AE424" s="10"/>
      <c r="AF424" s="10"/>
      <c r="AG424" s="10"/>
      <c r="AH424" s="10"/>
      <c r="AI424" s="10"/>
      <c r="AJ424" s="10"/>
      <c r="AK424" s="10"/>
      <c r="AL424" s="10"/>
      <c r="AM424" s="10"/>
      <c r="AN424" s="10"/>
      <c r="AO424" s="10"/>
      <c r="AP424" s="10"/>
      <c r="AQ424" s="10"/>
      <c r="AR424" s="10"/>
      <c r="AS424" s="10"/>
      <c r="AT424" s="10"/>
      <c r="AU424" s="10"/>
      <c r="AV424" s="10"/>
      <c r="AW424" s="10"/>
      <c r="AX424" s="10"/>
      <c r="AY424" s="10"/>
      <c r="AZ424" s="10"/>
      <c r="BA424" s="10"/>
      <c r="BB424" s="10"/>
      <c r="BC424" s="10"/>
      <c r="BD424" s="10"/>
      <c r="BE424" s="10"/>
      <c r="BF424" s="10"/>
      <c r="BG424" s="10"/>
      <c r="BH424" s="10"/>
      <c r="BI424" s="10"/>
      <c r="BJ424" s="10"/>
      <c r="BK424" s="10"/>
      <c r="BL424" s="10"/>
      <c r="BM424" s="10"/>
      <c r="BN424" s="10"/>
      <c r="BO424" s="10"/>
    </row>
    <row r="425" spans="1:67" x14ac:dyDescent="0.35">
      <c r="A425" s="10"/>
      <c r="B425" s="10"/>
      <c r="C425" s="10"/>
      <c r="D425" s="10"/>
      <c r="E425" s="10"/>
      <c r="F425" s="10"/>
      <c r="G425" s="10"/>
      <c r="H425" s="10"/>
      <c r="I425" s="10"/>
      <c r="J425" s="10"/>
      <c r="K425" s="10"/>
      <c r="L425" s="10"/>
      <c r="M425" s="10"/>
      <c r="N425" s="10"/>
      <c r="O425" s="10"/>
      <c r="P425" s="10"/>
      <c r="Q425" s="10"/>
      <c r="R425" s="10"/>
      <c r="S425" s="10"/>
      <c r="T425" s="10"/>
      <c r="U425" s="10"/>
      <c r="V425" s="10"/>
      <c r="W425" s="10"/>
      <c r="X425" s="10"/>
      <c r="Y425" s="10"/>
      <c r="Z425" s="10"/>
      <c r="AA425" s="10"/>
      <c r="AB425" s="10"/>
      <c r="AC425" s="10"/>
      <c r="AD425" s="10"/>
      <c r="AE425" s="10"/>
      <c r="AF425" s="10"/>
      <c r="AG425" s="10"/>
      <c r="AH425" s="10"/>
      <c r="AI425" s="10"/>
      <c r="AJ425" s="10"/>
      <c r="AK425" s="10"/>
      <c r="AL425" s="10"/>
      <c r="AM425" s="10"/>
      <c r="AN425" s="10"/>
      <c r="AO425" s="10"/>
      <c r="AP425" s="10"/>
      <c r="AQ425" s="10"/>
      <c r="AR425" s="10"/>
      <c r="AS425" s="10"/>
      <c r="AT425" s="10"/>
      <c r="AU425" s="10"/>
      <c r="AV425" s="10"/>
      <c r="AW425" s="10"/>
      <c r="AX425" s="10"/>
      <c r="AY425" s="10"/>
      <c r="AZ425" s="10"/>
      <c r="BA425" s="10"/>
      <c r="BB425" s="10"/>
      <c r="BC425" s="10"/>
      <c r="BD425" s="10"/>
      <c r="BE425" s="10"/>
      <c r="BF425" s="10"/>
      <c r="BG425" s="10"/>
      <c r="BH425" s="10"/>
      <c r="BI425" s="10"/>
      <c r="BJ425" s="10"/>
      <c r="BK425" s="10"/>
      <c r="BL425" s="10"/>
      <c r="BM425" s="10"/>
      <c r="BN425" s="10"/>
      <c r="BO425" s="10"/>
    </row>
    <row r="426" spans="1:67" x14ac:dyDescent="0.35">
      <c r="A426" s="10"/>
      <c r="B426" s="10"/>
      <c r="C426" s="10"/>
      <c r="D426" s="10"/>
      <c r="E426" s="10"/>
      <c r="F426" s="10"/>
      <c r="G426" s="10"/>
      <c r="H426" s="10"/>
      <c r="I426" s="10"/>
      <c r="J426" s="10"/>
      <c r="K426" s="10"/>
      <c r="L426" s="10"/>
      <c r="M426" s="10"/>
      <c r="N426" s="10"/>
      <c r="O426" s="10"/>
      <c r="P426" s="10"/>
      <c r="Q426" s="10"/>
      <c r="R426" s="10"/>
      <c r="S426" s="10"/>
      <c r="T426" s="10"/>
      <c r="U426" s="10"/>
      <c r="V426" s="10"/>
      <c r="W426" s="10"/>
      <c r="X426" s="10"/>
      <c r="Y426" s="10"/>
      <c r="Z426" s="10"/>
      <c r="AA426" s="10"/>
      <c r="AB426" s="10"/>
      <c r="AC426" s="10"/>
      <c r="AD426" s="10"/>
      <c r="AE426" s="10"/>
      <c r="AF426" s="10"/>
      <c r="AG426" s="10"/>
      <c r="AH426" s="10"/>
      <c r="AI426" s="10"/>
      <c r="AJ426" s="10"/>
      <c r="AK426" s="10"/>
      <c r="AL426" s="10"/>
      <c r="AM426" s="10"/>
      <c r="AN426" s="10"/>
      <c r="AO426" s="10"/>
      <c r="AP426" s="10"/>
      <c r="AQ426" s="10"/>
      <c r="AR426" s="10"/>
      <c r="AS426" s="10"/>
      <c r="AT426" s="10"/>
      <c r="AU426" s="10"/>
      <c r="AV426" s="10"/>
      <c r="AW426" s="10"/>
      <c r="AX426" s="10"/>
      <c r="AY426" s="10"/>
      <c r="AZ426" s="10"/>
      <c r="BA426" s="10"/>
      <c r="BB426" s="10"/>
      <c r="BC426" s="10"/>
      <c r="BD426" s="10"/>
      <c r="BE426" s="10"/>
      <c r="BF426" s="10"/>
      <c r="BG426" s="10"/>
      <c r="BH426" s="10"/>
      <c r="BI426" s="10"/>
      <c r="BJ426" s="10"/>
      <c r="BK426" s="10"/>
      <c r="BL426" s="10"/>
      <c r="BM426" s="10"/>
      <c r="BN426" s="10"/>
      <c r="BO426" s="10"/>
    </row>
    <row r="427" spans="1:67" x14ac:dyDescent="0.35">
      <c r="A427" s="10"/>
      <c r="B427" s="10"/>
      <c r="C427" s="10"/>
      <c r="D427" s="10"/>
      <c r="E427" s="10"/>
      <c r="F427" s="10"/>
      <c r="G427" s="10"/>
      <c r="H427" s="10"/>
      <c r="I427" s="10"/>
      <c r="J427" s="10"/>
      <c r="K427" s="10"/>
      <c r="L427" s="10"/>
      <c r="M427" s="10"/>
      <c r="N427" s="10"/>
      <c r="O427" s="10"/>
      <c r="P427" s="10"/>
      <c r="Q427" s="10"/>
      <c r="R427" s="10"/>
      <c r="S427" s="10"/>
      <c r="T427" s="10"/>
      <c r="U427" s="10"/>
      <c r="V427" s="10"/>
      <c r="W427" s="10"/>
      <c r="X427" s="10"/>
      <c r="Y427" s="10"/>
      <c r="Z427" s="10"/>
      <c r="AA427" s="10"/>
      <c r="AB427" s="10"/>
      <c r="AC427" s="10"/>
      <c r="AD427" s="10"/>
      <c r="AE427" s="10"/>
      <c r="AF427" s="10"/>
      <c r="AG427" s="10"/>
      <c r="AH427" s="10"/>
      <c r="AI427" s="10"/>
      <c r="AJ427" s="10"/>
      <c r="AK427" s="10"/>
      <c r="AL427" s="10"/>
      <c r="AM427" s="10"/>
      <c r="AN427" s="10"/>
      <c r="AO427" s="10"/>
      <c r="AP427" s="10"/>
      <c r="AQ427" s="10"/>
      <c r="AR427" s="10"/>
      <c r="AS427" s="10"/>
      <c r="AT427" s="10"/>
      <c r="AU427" s="10"/>
      <c r="AV427" s="10"/>
      <c r="AW427" s="10"/>
      <c r="AX427" s="10"/>
      <c r="AY427" s="10"/>
      <c r="AZ427" s="10"/>
      <c r="BA427" s="10"/>
      <c r="BB427" s="10"/>
      <c r="BC427" s="10"/>
      <c r="BD427" s="10"/>
      <c r="BE427" s="10"/>
      <c r="BF427" s="10"/>
      <c r="BG427" s="10"/>
      <c r="BH427" s="10"/>
      <c r="BI427" s="10"/>
      <c r="BJ427" s="10"/>
      <c r="BK427" s="10"/>
      <c r="BL427" s="10"/>
      <c r="BM427" s="10"/>
      <c r="BN427" s="10"/>
      <c r="BO427" s="10"/>
    </row>
    <row r="428" spans="1:67" x14ac:dyDescent="0.35">
      <c r="A428" s="10"/>
      <c r="B428" s="10"/>
      <c r="C428" s="10"/>
      <c r="D428" s="10"/>
      <c r="E428" s="10"/>
      <c r="F428" s="10"/>
      <c r="G428" s="10"/>
      <c r="H428" s="10"/>
      <c r="I428" s="10"/>
      <c r="J428" s="10"/>
      <c r="K428" s="10"/>
      <c r="L428" s="10"/>
      <c r="M428" s="10"/>
      <c r="N428" s="10"/>
      <c r="O428" s="10"/>
      <c r="P428" s="10"/>
      <c r="Q428" s="10"/>
      <c r="R428" s="10"/>
      <c r="S428" s="10"/>
      <c r="T428" s="10"/>
      <c r="U428" s="10"/>
      <c r="V428" s="10"/>
      <c r="W428" s="10"/>
      <c r="X428" s="10"/>
      <c r="Y428" s="10"/>
      <c r="Z428" s="10"/>
      <c r="AA428" s="10"/>
      <c r="AB428" s="10"/>
      <c r="AC428" s="10"/>
      <c r="AD428" s="10"/>
      <c r="AE428" s="10"/>
      <c r="AF428" s="10"/>
      <c r="AG428" s="10"/>
      <c r="AH428" s="10"/>
      <c r="AI428" s="10"/>
      <c r="AJ428" s="10"/>
      <c r="AK428" s="10"/>
      <c r="AL428" s="10"/>
      <c r="AM428" s="10"/>
      <c r="AN428" s="10"/>
      <c r="AO428" s="10"/>
      <c r="AP428" s="10"/>
      <c r="AQ428" s="10"/>
      <c r="AR428" s="10"/>
      <c r="AS428" s="10"/>
      <c r="AT428" s="10"/>
      <c r="AU428" s="10"/>
      <c r="AV428" s="10"/>
      <c r="AW428" s="10"/>
      <c r="AX428" s="10"/>
      <c r="AY428" s="10"/>
      <c r="AZ428" s="10"/>
      <c r="BA428" s="10"/>
      <c r="BB428" s="10"/>
      <c r="BC428" s="10"/>
      <c r="BD428" s="10"/>
      <c r="BE428" s="10"/>
      <c r="BF428" s="10"/>
      <c r="BG428" s="10"/>
      <c r="BH428" s="10"/>
      <c r="BI428" s="10"/>
      <c r="BJ428" s="10"/>
      <c r="BK428" s="10"/>
      <c r="BL428" s="10"/>
      <c r="BM428" s="10"/>
      <c r="BN428" s="10"/>
      <c r="BO428" s="10"/>
    </row>
    <row r="429" spans="1:67" x14ac:dyDescent="0.35">
      <c r="A429" s="10"/>
      <c r="B429" s="10"/>
      <c r="C429" s="10"/>
      <c r="D429" s="10"/>
      <c r="E429" s="10"/>
      <c r="F429" s="10"/>
      <c r="G429" s="10"/>
      <c r="H429" s="10"/>
      <c r="I429" s="10"/>
      <c r="J429" s="10"/>
      <c r="K429" s="10"/>
      <c r="L429" s="10"/>
      <c r="M429" s="10"/>
      <c r="N429" s="10"/>
      <c r="O429" s="10"/>
      <c r="P429" s="10"/>
      <c r="Q429" s="10"/>
      <c r="R429" s="10"/>
      <c r="S429" s="10"/>
      <c r="T429" s="10"/>
      <c r="U429" s="10"/>
      <c r="V429" s="10"/>
      <c r="W429" s="10"/>
      <c r="X429" s="10"/>
      <c r="Y429" s="10"/>
      <c r="Z429" s="10"/>
      <c r="AA429" s="10"/>
      <c r="AB429" s="10"/>
      <c r="AC429" s="10"/>
      <c r="AD429" s="10"/>
      <c r="AE429" s="10"/>
      <c r="AF429" s="10"/>
      <c r="AG429" s="10"/>
      <c r="AH429" s="10"/>
      <c r="AI429" s="10"/>
      <c r="AJ429" s="10"/>
      <c r="AK429" s="10"/>
      <c r="AL429" s="10"/>
      <c r="AM429" s="10"/>
      <c r="AN429" s="10"/>
      <c r="AO429" s="10"/>
      <c r="AP429" s="10"/>
      <c r="AQ429" s="10"/>
      <c r="AR429" s="10"/>
      <c r="AS429" s="10"/>
      <c r="AT429" s="10"/>
      <c r="AU429" s="10"/>
      <c r="AV429" s="10"/>
      <c r="AW429" s="10"/>
      <c r="AX429" s="10"/>
      <c r="AY429" s="10"/>
      <c r="AZ429" s="10"/>
      <c r="BA429" s="10"/>
      <c r="BB429" s="10"/>
      <c r="BC429" s="10"/>
      <c r="BD429" s="10"/>
      <c r="BE429" s="10"/>
      <c r="BF429" s="10"/>
      <c r="BG429" s="10"/>
      <c r="BH429" s="10"/>
      <c r="BI429" s="10"/>
      <c r="BJ429" s="10"/>
      <c r="BK429" s="10"/>
      <c r="BL429" s="10"/>
      <c r="BM429" s="10"/>
      <c r="BN429" s="10"/>
      <c r="BO429" s="10"/>
    </row>
    <row r="430" spans="1:67" x14ac:dyDescent="0.35">
      <c r="A430" s="10"/>
      <c r="B430" s="10"/>
      <c r="C430" s="10"/>
      <c r="D430" s="10"/>
      <c r="E430" s="10"/>
      <c r="F430" s="10"/>
      <c r="G430" s="10"/>
      <c r="H430" s="10"/>
      <c r="I430" s="10"/>
      <c r="J430" s="10"/>
      <c r="K430" s="10"/>
      <c r="L430" s="10"/>
      <c r="M430" s="10"/>
      <c r="N430" s="10"/>
      <c r="O430" s="10"/>
      <c r="P430" s="10"/>
      <c r="Q430" s="10"/>
      <c r="R430" s="10"/>
      <c r="S430" s="10"/>
      <c r="T430" s="10"/>
      <c r="U430" s="10"/>
      <c r="V430" s="10"/>
      <c r="W430" s="10"/>
      <c r="X430" s="10"/>
      <c r="Y430" s="10"/>
      <c r="Z430" s="10"/>
      <c r="AA430" s="10"/>
      <c r="AB430" s="10"/>
      <c r="AC430" s="10"/>
      <c r="AD430" s="10"/>
      <c r="AE430" s="10"/>
      <c r="AF430" s="10"/>
      <c r="AG430" s="10"/>
      <c r="AH430" s="10"/>
      <c r="AI430" s="10"/>
      <c r="AJ430" s="10"/>
      <c r="AK430" s="10"/>
      <c r="AL430" s="10"/>
      <c r="AM430" s="10"/>
      <c r="AN430" s="10"/>
      <c r="AO430" s="10"/>
      <c r="AP430" s="10"/>
      <c r="AQ430" s="10"/>
      <c r="AR430" s="10"/>
      <c r="AS430" s="10"/>
      <c r="AT430" s="10"/>
      <c r="AU430" s="10"/>
      <c r="AV430" s="10"/>
      <c r="AW430" s="10"/>
      <c r="AX430" s="10"/>
      <c r="AY430" s="10"/>
      <c r="AZ430" s="10"/>
      <c r="BA430" s="10"/>
      <c r="BB430" s="10"/>
      <c r="BC430" s="10"/>
      <c r="BD430" s="10"/>
      <c r="BE430" s="10"/>
      <c r="BF430" s="10"/>
      <c r="BG430" s="10"/>
      <c r="BH430" s="10"/>
      <c r="BI430" s="10"/>
      <c r="BJ430" s="10"/>
      <c r="BK430" s="10"/>
      <c r="BL430" s="10"/>
      <c r="BM430" s="10"/>
      <c r="BN430" s="10"/>
      <c r="BO430" s="10"/>
    </row>
    <row r="431" spans="1:67" x14ac:dyDescent="0.35">
      <c r="A431" s="10"/>
      <c r="B431" s="10"/>
      <c r="C431" s="10"/>
      <c r="D431" s="10"/>
      <c r="E431" s="10"/>
      <c r="F431" s="10"/>
      <c r="G431" s="10"/>
      <c r="H431" s="10"/>
      <c r="I431" s="10"/>
      <c r="J431" s="10"/>
      <c r="K431" s="10"/>
      <c r="L431" s="10"/>
      <c r="M431" s="10"/>
      <c r="N431" s="10"/>
      <c r="O431" s="10"/>
      <c r="P431" s="10"/>
      <c r="Q431" s="10"/>
      <c r="R431" s="10"/>
      <c r="S431" s="10"/>
      <c r="T431" s="10"/>
      <c r="U431" s="10"/>
      <c r="V431" s="10"/>
      <c r="W431" s="10"/>
      <c r="X431" s="10"/>
      <c r="Y431" s="10"/>
      <c r="Z431" s="10"/>
      <c r="AA431" s="10"/>
      <c r="AB431" s="10"/>
      <c r="AC431" s="10"/>
      <c r="AD431" s="10"/>
      <c r="AE431" s="10"/>
      <c r="AF431" s="10"/>
      <c r="AG431" s="10"/>
      <c r="AH431" s="10"/>
      <c r="AI431" s="10"/>
      <c r="AJ431" s="10"/>
      <c r="AK431" s="10"/>
      <c r="AL431" s="10"/>
      <c r="AM431" s="10"/>
      <c r="AN431" s="10"/>
      <c r="AO431" s="10"/>
      <c r="AP431" s="10"/>
      <c r="AQ431" s="10"/>
      <c r="AR431" s="10"/>
      <c r="AS431" s="10"/>
      <c r="AT431" s="10"/>
      <c r="AU431" s="10"/>
      <c r="AV431" s="10"/>
      <c r="AW431" s="10"/>
      <c r="AX431" s="10"/>
      <c r="AY431" s="10"/>
      <c r="AZ431" s="10"/>
      <c r="BA431" s="10"/>
      <c r="BB431" s="10"/>
      <c r="BC431" s="10"/>
      <c r="BD431" s="10"/>
      <c r="BE431" s="10"/>
      <c r="BF431" s="10"/>
      <c r="BG431" s="10"/>
      <c r="BH431" s="10"/>
      <c r="BI431" s="10"/>
      <c r="BJ431" s="10"/>
      <c r="BK431" s="10"/>
      <c r="BL431" s="10"/>
      <c r="BM431" s="10"/>
      <c r="BN431" s="10"/>
      <c r="BO431" s="10"/>
    </row>
    <row r="432" spans="1:67" x14ac:dyDescent="0.35">
      <c r="A432" s="10"/>
      <c r="B432" s="10"/>
      <c r="C432" s="10"/>
      <c r="D432" s="10"/>
      <c r="E432" s="10"/>
      <c r="F432" s="10"/>
      <c r="G432" s="10"/>
      <c r="H432" s="10"/>
      <c r="I432" s="10"/>
      <c r="J432" s="10"/>
      <c r="K432" s="10"/>
      <c r="L432" s="10"/>
      <c r="M432" s="10"/>
      <c r="N432" s="10"/>
      <c r="O432" s="10"/>
      <c r="P432" s="10"/>
      <c r="Q432" s="10"/>
      <c r="R432" s="10"/>
      <c r="S432" s="10"/>
      <c r="T432" s="10"/>
      <c r="U432" s="10"/>
      <c r="V432" s="10"/>
      <c r="W432" s="10"/>
      <c r="X432" s="10"/>
      <c r="Y432" s="10"/>
      <c r="Z432" s="10"/>
      <c r="AA432" s="10"/>
      <c r="AB432" s="10"/>
      <c r="AC432" s="10"/>
      <c r="AD432" s="10"/>
      <c r="AE432" s="10"/>
      <c r="AF432" s="10"/>
      <c r="AG432" s="10"/>
      <c r="AH432" s="10"/>
      <c r="AI432" s="10"/>
      <c r="AJ432" s="10"/>
      <c r="AK432" s="10"/>
      <c r="AL432" s="10"/>
      <c r="AM432" s="10"/>
      <c r="AN432" s="10"/>
      <c r="AO432" s="10"/>
      <c r="AP432" s="10"/>
      <c r="AQ432" s="10"/>
      <c r="AR432" s="10"/>
      <c r="AS432" s="10"/>
      <c r="AT432" s="10"/>
      <c r="AU432" s="10"/>
      <c r="AV432" s="10"/>
      <c r="AW432" s="10"/>
      <c r="AX432" s="10"/>
      <c r="AY432" s="10"/>
      <c r="AZ432" s="10"/>
      <c r="BA432" s="10"/>
      <c r="BB432" s="10"/>
      <c r="BC432" s="10"/>
      <c r="BD432" s="10"/>
      <c r="BE432" s="10"/>
      <c r="BF432" s="10"/>
      <c r="BG432" s="10"/>
      <c r="BH432" s="10"/>
      <c r="BI432" s="10"/>
      <c r="BJ432" s="10"/>
      <c r="BK432" s="10"/>
      <c r="BL432" s="10"/>
      <c r="BM432" s="10"/>
      <c r="BN432" s="10"/>
      <c r="BO432" s="10"/>
    </row>
    <row r="433" spans="1:67" x14ac:dyDescent="0.35">
      <c r="A433" s="10"/>
      <c r="B433" s="10"/>
      <c r="C433" s="10"/>
      <c r="D433" s="10"/>
      <c r="E433" s="10"/>
      <c r="F433" s="10"/>
      <c r="G433" s="10"/>
      <c r="H433" s="10"/>
      <c r="I433" s="10"/>
      <c r="J433" s="10"/>
      <c r="K433" s="10"/>
      <c r="L433" s="10"/>
      <c r="M433" s="10"/>
      <c r="N433" s="10"/>
      <c r="O433" s="10"/>
      <c r="P433" s="10"/>
      <c r="Q433" s="10"/>
      <c r="R433" s="10"/>
      <c r="S433" s="10"/>
      <c r="T433" s="10"/>
      <c r="U433" s="10"/>
      <c r="V433" s="10"/>
      <c r="W433" s="10"/>
      <c r="X433" s="10"/>
      <c r="Y433" s="10"/>
      <c r="Z433" s="10"/>
      <c r="AA433" s="10"/>
      <c r="AB433" s="10"/>
      <c r="AC433" s="10"/>
      <c r="AD433" s="10"/>
      <c r="AE433" s="10"/>
      <c r="AF433" s="10"/>
      <c r="AG433" s="10"/>
      <c r="AH433" s="10"/>
      <c r="AI433" s="10"/>
      <c r="AJ433" s="10"/>
      <c r="AK433" s="10"/>
      <c r="AL433" s="10"/>
      <c r="AM433" s="10"/>
      <c r="AN433" s="10"/>
      <c r="AO433" s="10"/>
      <c r="AP433" s="10"/>
      <c r="AQ433" s="10"/>
      <c r="AR433" s="10"/>
      <c r="AS433" s="10"/>
      <c r="AT433" s="10"/>
      <c r="AU433" s="10"/>
      <c r="AV433" s="10"/>
      <c r="AW433" s="10"/>
      <c r="AX433" s="10"/>
      <c r="AY433" s="10"/>
      <c r="AZ433" s="10"/>
      <c r="BA433" s="10"/>
      <c r="BB433" s="10"/>
      <c r="BC433" s="10"/>
      <c r="BD433" s="10"/>
      <c r="BE433" s="10"/>
      <c r="BF433" s="10"/>
      <c r="BG433" s="10"/>
      <c r="BH433" s="10"/>
      <c r="BI433" s="10"/>
      <c r="BJ433" s="10"/>
      <c r="BK433" s="10"/>
      <c r="BL433" s="10"/>
      <c r="BM433" s="10"/>
      <c r="BN433" s="10"/>
      <c r="BO433" s="10"/>
    </row>
    <row r="434" spans="1:67" x14ac:dyDescent="0.35">
      <c r="A434" s="10"/>
      <c r="B434" s="10"/>
      <c r="C434" s="10"/>
      <c r="D434" s="10"/>
      <c r="E434" s="10"/>
      <c r="F434" s="10"/>
      <c r="G434" s="10"/>
      <c r="H434" s="10"/>
      <c r="I434" s="10"/>
      <c r="J434" s="10"/>
      <c r="K434" s="10"/>
      <c r="L434" s="10"/>
      <c r="M434" s="10"/>
      <c r="N434" s="10"/>
      <c r="O434" s="10"/>
      <c r="P434" s="10"/>
      <c r="Q434" s="10"/>
      <c r="R434" s="10"/>
      <c r="S434" s="10"/>
      <c r="T434" s="10"/>
      <c r="U434" s="10"/>
      <c r="V434" s="10"/>
      <c r="W434" s="10"/>
      <c r="X434" s="10"/>
      <c r="Y434" s="10"/>
      <c r="Z434" s="10"/>
      <c r="AA434" s="10"/>
      <c r="AB434" s="10"/>
      <c r="AC434" s="10"/>
      <c r="AD434" s="10"/>
      <c r="AE434" s="10"/>
      <c r="AF434" s="10"/>
      <c r="AG434" s="10"/>
      <c r="AH434" s="10"/>
      <c r="AI434" s="10"/>
      <c r="AJ434" s="10"/>
      <c r="AK434" s="10"/>
      <c r="AL434" s="10"/>
      <c r="AM434" s="10"/>
      <c r="AN434" s="10"/>
      <c r="AO434" s="10"/>
      <c r="AP434" s="10"/>
      <c r="AQ434" s="10"/>
      <c r="AR434" s="10"/>
      <c r="AS434" s="10"/>
      <c r="AT434" s="10"/>
      <c r="AU434" s="10"/>
      <c r="AV434" s="10"/>
      <c r="AW434" s="10"/>
      <c r="AX434" s="10"/>
      <c r="AY434" s="10"/>
      <c r="AZ434" s="10"/>
      <c r="BA434" s="10"/>
      <c r="BB434" s="10"/>
      <c r="BC434" s="10"/>
      <c r="BD434" s="10"/>
      <c r="BE434" s="10"/>
      <c r="BF434" s="10"/>
      <c r="BG434" s="10"/>
      <c r="BH434" s="10"/>
      <c r="BI434" s="10"/>
      <c r="BJ434" s="10"/>
      <c r="BK434" s="10"/>
      <c r="BL434" s="10"/>
      <c r="BM434" s="10"/>
      <c r="BN434" s="10"/>
      <c r="BO434" s="10"/>
    </row>
    <row r="435" spans="1:67" x14ac:dyDescent="0.35">
      <c r="A435" s="10"/>
      <c r="B435" s="10"/>
      <c r="C435" s="10"/>
      <c r="D435" s="10"/>
      <c r="E435" s="10"/>
      <c r="F435" s="10"/>
      <c r="G435" s="10"/>
      <c r="H435" s="10"/>
      <c r="I435" s="10"/>
      <c r="J435" s="10"/>
      <c r="K435" s="10"/>
      <c r="L435" s="10"/>
      <c r="M435" s="10"/>
      <c r="N435" s="10"/>
      <c r="O435" s="10"/>
      <c r="P435" s="10"/>
      <c r="Q435" s="10"/>
      <c r="R435" s="10"/>
      <c r="S435" s="10"/>
      <c r="T435" s="10"/>
      <c r="U435" s="10"/>
      <c r="V435" s="10"/>
      <c r="W435" s="10"/>
      <c r="X435" s="10"/>
      <c r="Y435" s="10"/>
      <c r="Z435" s="10"/>
      <c r="AA435" s="10"/>
      <c r="AB435" s="10"/>
      <c r="AC435" s="10"/>
      <c r="AD435" s="10"/>
      <c r="AE435" s="10"/>
      <c r="AF435" s="10"/>
      <c r="AG435" s="10"/>
      <c r="AH435" s="10"/>
      <c r="AI435" s="10"/>
      <c r="AJ435" s="10"/>
      <c r="AK435" s="10"/>
      <c r="AL435" s="10"/>
      <c r="AM435" s="10"/>
      <c r="AN435" s="10"/>
      <c r="AO435" s="10"/>
      <c r="AP435" s="10"/>
      <c r="AQ435" s="10"/>
      <c r="AR435" s="10"/>
      <c r="AS435" s="10"/>
      <c r="AT435" s="10"/>
      <c r="AU435" s="10"/>
      <c r="AV435" s="10"/>
      <c r="AW435" s="10"/>
      <c r="AX435" s="10"/>
      <c r="AY435" s="10"/>
      <c r="AZ435" s="10"/>
      <c r="BA435" s="10"/>
      <c r="BB435" s="10"/>
      <c r="BC435" s="10"/>
      <c r="BD435" s="10"/>
      <c r="BE435" s="10"/>
      <c r="BF435" s="10"/>
      <c r="BG435" s="10"/>
      <c r="BH435" s="10"/>
      <c r="BI435" s="10"/>
      <c r="BJ435" s="10"/>
      <c r="BK435" s="10"/>
      <c r="BL435" s="10"/>
      <c r="BM435" s="10"/>
      <c r="BN435" s="10"/>
      <c r="BO435" s="10"/>
    </row>
    <row r="436" spans="1:67" x14ac:dyDescent="0.35">
      <c r="A436" s="10"/>
      <c r="B436" s="10"/>
      <c r="C436" s="10"/>
      <c r="D436" s="10"/>
      <c r="E436" s="10"/>
      <c r="F436" s="10"/>
      <c r="G436" s="10"/>
      <c r="H436" s="10"/>
      <c r="I436" s="10"/>
      <c r="J436" s="10"/>
      <c r="K436" s="10"/>
      <c r="L436" s="10"/>
      <c r="M436" s="10"/>
      <c r="N436" s="10"/>
      <c r="O436" s="10"/>
      <c r="P436" s="10"/>
      <c r="Q436" s="10"/>
      <c r="R436" s="10"/>
      <c r="S436" s="10"/>
      <c r="T436" s="10"/>
      <c r="U436" s="10"/>
      <c r="V436" s="10"/>
      <c r="W436" s="10"/>
      <c r="X436" s="10"/>
      <c r="Y436" s="10"/>
      <c r="Z436" s="10"/>
      <c r="AA436" s="10"/>
      <c r="AB436" s="10"/>
      <c r="AC436" s="10"/>
      <c r="AD436" s="10"/>
      <c r="AE436" s="10"/>
      <c r="AF436" s="10"/>
      <c r="AG436" s="10"/>
      <c r="AH436" s="10"/>
      <c r="AI436" s="10"/>
      <c r="AJ436" s="10"/>
      <c r="AK436" s="10"/>
      <c r="AL436" s="10"/>
      <c r="AM436" s="10"/>
      <c r="AN436" s="10"/>
      <c r="AO436" s="10"/>
      <c r="AP436" s="10"/>
      <c r="AQ436" s="10"/>
      <c r="AR436" s="10"/>
      <c r="AS436" s="10"/>
      <c r="AT436" s="10"/>
      <c r="AU436" s="10"/>
      <c r="AV436" s="10"/>
      <c r="AW436" s="10"/>
      <c r="AX436" s="10"/>
      <c r="AY436" s="10"/>
      <c r="AZ436" s="10"/>
      <c r="BA436" s="10"/>
      <c r="BB436" s="10"/>
      <c r="BC436" s="10"/>
      <c r="BD436" s="10"/>
      <c r="BE436" s="10"/>
      <c r="BF436" s="10"/>
      <c r="BG436" s="10"/>
      <c r="BH436" s="10"/>
      <c r="BI436" s="10"/>
      <c r="BJ436" s="10"/>
      <c r="BK436" s="10"/>
      <c r="BL436" s="10"/>
      <c r="BM436" s="10"/>
      <c r="BN436" s="10"/>
      <c r="BO436" s="10"/>
    </row>
    <row r="437" spans="1:67" x14ac:dyDescent="0.35">
      <c r="A437" s="10"/>
      <c r="B437" s="10"/>
      <c r="C437" s="10"/>
      <c r="D437" s="10"/>
      <c r="E437" s="10"/>
      <c r="F437" s="10"/>
      <c r="G437" s="10"/>
      <c r="H437" s="10"/>
      <c r="I437" s="10"/>
      <c r="J437" s="10"/>
      <c r="K437" s="10"/>
      <c r="L437" s="10"/>
      <c r="M437" s="10"/>
      <c r="N437" s="10"/>
      <c r="O437" s="10"/>
      <c r="P437" s="10"/>
      <c r="Q437" s="10"/>
      <c r="R437" s="10"/>
      <c r="S437" s="10"/>
      <c r="T437" s="10"/>
      <c r="U437" s="10"/>
      <c r="V437" s="10"/>
      <c r="W437" s="10"/>
      <c r="X437" s="10"/>
      <c r="Y437" s="10"/>
      <c r="Z437" s="10"/>
      <c r="AA437" s="10"/>
      <c r="AB437" s="10"/>
      <c r="AC437" s="10"/>
      <c r="AD437" s="10"/>
      <c r="AE437" s="10"/>
      <c r="AF437" s="10"/>
      <c r="AG437" s="10"/>
      <c r="AH437" s="10"/>
      <c r="AI437" s="10"/>
      <c r="AJ437" s="10"/>
      <c r="AK437" s="10"/>
      <c r="AL437" s="10"/>
      <c r="AM437" s="10"/>
      <c r="AN437" s="10"/>
      <c r="AO437" s="10"/>
      <c r="AP437" s="10"/>
      <c r="AQ437" s="10"/>
      <c r="AR437" s="10"/>
      <c r="AS437" s="10"/>
      <c r="AT437" s="10"/>
      <c r="AU437" s="10"/>
      <c r="AV437" s="10"/>
      <c r="AW437" s="10"/>
      <c r="AX437" s="10"/>
      <c r="AY437" s="10"/>
      <c r="AZ437" s="10"/>
      <c r="BA437" s="10"/>
      <c r="BB437" s="10"/>
      <c r="BC437" s="10"/>
      <c r="BD437" s="10"/>
      <c r="BE437" s="10"/>
      <c r="BF437" s="10"/>
      <c r="BG437" s="10"/>
      <c r="BH437" s="10"/>
      <c r="BI437" s="10"/>
      <c r="BJ437" s="10"/>
      <c r="BK437" s="10"/>
      <c r="BL437" s="10"/>
      <c r="BM437" s="10"/>
      <c r="BN437" s="10"/>
      <c r="BO437" s="10"/>
    </row>
    <row r="438" spans="1:67" x14ac:dyDescent="0.35">
      <c r="A438" s="10"/>
      <c r="B438" s="10"/>
      <c r="C438" s="10"/>
      <c r="D438" s="10"/>
      <c r="E438" s="10"/>
      <c r="F438" s="10"/>
      <c r="G438" s="10"/>
      <c r="H438" s="10"/>
      <c r="I438" s="10"/>
      <c r="J438" s="10"/>
      <c r="K438" s="10"/>
      <c r="L438" s="10"/>
      <c r="M438" s="10"/>
      <c r="N438" s="10"/>
      <c r="O438" s="10"/>
      <c r="P438" s="10"/>
      <c r="Q438" s="10"/>
      <c r="R438" s="10"/>
      <c r="S438" s="10"/>
      <c r="T438" s="10"/>
      <c r="U438" s="10"/>
      <c r="V438" s="10"/>
      <c r="W438" s="10"/>
      <c r="X438" s="10"/>
      <c r="Y438" s="10"/>
      <c r="Z438" s="10"/>
      <c r="AA438" s="10"/>
      <c r="AB438" s="10"/>
      <c r="AC438" s="10"/>
      <c r="AD438" s="10"/>
      <c r="AE438" s="10"/>
      <c r="AF438" s="10"/>
      <c r="AG438" s="10"/>
      <c r="AH438" s="10"/>
      <c r="AI438" s="10"/>
      <c r="AJ438" s="10"/>
      <c r="AK438" s="10"/>
      <c r="AL438" s="10"/>
      <c r="AM438" s="10"/>
      <c r="AN438" s="10"/>
      <c r="AO438" s="10"/>
      <c r="AP438" s="10"/>
      <c r="AQ438" s="10"/>
      <c r="AR438" s="10"/>
      <c r="AS438" s="10"/>
      <c r="AT438" s="10"/>
      <c r="AU438" s="10"/>
      <c r="AV438" s="10"/>
      <c r="AW438" s="10"/>
      <c r="AX438" s="10"/>
      <c r="AY438" s="10"/>
      <c r="AZ438" s="10"/>
      <c r="BA438" s="10"/>
      <c r="BB438" s="10"/>
      <c r="BC438" s="10"/>
      <c r="BD438" s="10"/>
      <c r="BE438" s="10"/>
      <c r="BF438" s="10"/>
      <c r="BG438" s="10"/>
      <c r="BH438" s="10"/>
      <c r="BI438" s="10"/>
      <c r="BJ438" s="10"/>
      <c r="BK438" s="10"/>
      <c r="BL438" s="10"/>
      <c r="BM438" s="10"/>
      <c r="BN438" s="10"/>
      <c r="BO438" s="10"/>
    </row>
    <row r="439" spans="1:67" x14ac:dyDescent="0.35">
      <c r="A439" s="10"/>
      <c r="B439" s="10"/>
      <c r="C439" s="10"/>
      <c r="D439" s="10"/>
      <c r="E439" s="10"/>
      <c r="F439" s="10"/>
      <c r="G439" s="10"/>
      <c r="H439" s="10"/>
      <c r="I439" s="10"/>
      <c r="J439" s="10"/>
      <c r="K439" s="10"/>
      <c r="L439" s="10"/>
      <c r="M439" s="10"/>
      <c r="N439" s="10"/>
      <c r="O439" s="10"/>
      <c r="P439" s="10"/>
      <c r="Q439" s="10"/>
      <c r="R439" s="10"/>
      <c r="S439" s="10"/>
      <c r="T439" s="10"/>
      <c r="U439" s="10"/>
      <c r="V439" s="10"/>
      <c r="W439" s="10"/>
      <c r="X439" s="10"/>
      <c r="Y439" s="10"/>
      <c r="Z439" s="10"/>
      <c r="AA439" s="10"/>
      <c r="AB439" s="10"/>
      <c r="AC439" s="10"/>
      <c r="AD439" s="10"/>
      <c r="AE439" s="10"/>
      <c r="AF439" s="10"/>
      <c r="AG439" s="10"/>
      <c r="AH439" s="10"/>
      <c r="AI439" s="10"/>
      <c r="AJ439" s="10"/>
      <c r="AK439" s="10"/>
      <c r="AL439" s="10"/>
      <c r="AM439" s="10"/>
      <c r="AN439" s="10"/>
      <c r="AO439" s="10"/>
      <c r="AP439" s="10"/>
      <c r="AQ439" s="10"/>
      <c r="AR439" s="10"/>
      <c r="AS439" s="10"/>
      <c r="AT439" s="10"/>
      <c r="AU439" s="10"/>
      <c r="AV439" s="10"/>
      <c r="AW439" s="10"/>
      <c r="AX439" s="10"/>
      <c r="AY439" s="10"/>
      <c r="AZ439" s="10"/>
      <c r="BA439" s="10"/>
      <c r="BB439" s="10"/>
      <c r="BC439" s="10"/>
      <c r="BD439" s="10"/>
      <c r="BE439" s="10"/>
      <c r="BF439" s="10"/>
      <c r="BG439" s="10"/>
      <c r="BH439" s="10"/>
      <c r="BI439" s="10"/>
      <c r="BJ439" s="10"/>
      <c r="BK439" s="10"/>
      <c r="BL439" s="10"/>
      <c r="BM439" s="10"/>
      <c r="BN439" s="10"/>
      <c r="BO439" s="10"/>
    </row>
    <row r="440" spans="1:67" x14ac:dyDescent="0.35">
      <c r="A440" s="10"/>
      <c r="B440" s="10"/>
      <c r="C440" s="10"/>
      <c r="D440" s="10"/>
      <c r="E440" s="10"/>
      <c r="F440" s="10"/>
      <c r="G440" s="10"/>
      <c r="H440" s="10"/>
      <c r="I440" s="10"/>
      <c r="J440" s="10"/>
      <c r="K440" s="10"/>
      <c r="L440" s="10"/>
      <c r="M440" s="10"/>
      <c r="N440" s="10"/>
      <c r="O440" s="10"/>
      <c r="P440" s="10"/>
      <c r="Q440" s="10"/>
      <c r="R440" s="10"/>
      <c r="S440" s="10"/>
      <c r="T440" s="10"/>
      <c r="U440" s="10"/>
      <c r="V440" s="10"/>
      <c r="W440" s="10"/>
      <c r="X440" s="10"/>
      <c r="Y440" s="10"/>
      <c r="Z440" s="10"/>
      <c r="AA440" s="10"/>
      <c r="AB440" s="10"/>
      <c r="AC440" s="10"/>
      <c r="AD440" s="10"/>
      <c r="AE440" s="10"/>
      <c r="AF440" s="10"/>
      <c r="AG440" s="10"/>
      <c r="AH440" s="10"/>
      <c r="AI440" s="10"/>
      <c r="AJ440" s="10"/>
      <c r="AK440" s="10"/>
      <c r="AL440" s="10"/>
      <c r="AM440" s="10"/>
      <c r="AN440" s="10"/>
      <c r="AO440" s="10"/>
      <c r="AP440" s="10"/>
      <c r="AQ440" s="10"/>
      <c r="AR440" s="10"/>
      <c r="AS440" s="10"/>
      <c r="AT440" s="10"/>
      <c r="AU440" s="10"/>
      <c r="AV440" s="10"/>
      <c r="AW440" s="10"/>
      <c r="AX440" s="10"/>
      <c r="AY440" s="10"/>
      <c r="AZ440" s="10"/>
      <c r="BA440" s="10"/>
      <c r="BB440" s="10"/>
      <c r="BC440" s="10"/>
      <c r="BD440" s="10"/>
      <c r="BE440" s="10"/>
      <c r="BF440" s="10"/>
      <c r="BG440" s="10"/>
      <c r="BH440" s="10"/>
      <c r="BI440" s="10"/>
      <c r="BJ440" s="10"/>
      <c r="BK440" s="10"/>
      <c r="BL440" s="10"/>
      <c r="BM440" s="10"/>
      <c r="BN440" s="10"/>
      <c r="BO440" s="10"/>
    </row>
    <row r="441" spans="1:67" x14ac:dyDescent="0.35">
      <c r="A441" s="10"/>
      <c r="B441" s="10"/>
      <c r="C441" s="10"/>
      <c r="D441" s="10"/>
      <c r="E441" s="10"/>
      <c r="F441" s="10"/>
      <c r="G441" s="10"/>
      <c r="H441" s="10"/>
      <c r="I441" s="10"/>
      <c r="J441" s="10"/>
      <c r="K441" s="10"/>
      <c r="L441" s="10"/>
      <c r="M441" s="10"/>
      <c r="N441" s="10"/>
      <c r="O441" s="10"/>
      <c r="P441" s="10"/>
      <c r="Q441" s="10"/>
      <c r="R441" s="10"/>
      <c r="S441" s="10"/>
      <c r="T441" s="10"/>
      <c r="U441" s="10"/>
      <c r="V441" s="10"/>
      <c r="W441" s="10"/>
      <c r="X441" s="10"/>
      <c r="Y441" s="10"/>
      <c r="Z441" s="10"/>
      <c r="AA441" s="10"/>
      <c r="AB441" s="10"/>
      <c r="AC441" s="10"/>
      <c r="AD441" s="10"/>
      <c r="AE441" s="10"/>
      <c r="AF441" s="10"/>
      <c r="AG441" s="10"/>
      <c r="AH441" s="10"/>
      <c r="AI441" s="10"/>
      <c r="AJ441" s="10"/>
      <c r="AK441" s="10"/>
      <c r="AL441" s="10"/>
      <c r="AM441" s="10"/>
      <c r="AN441" s="10"/>
      <c r="AO441" s="10"/>
      <c r="AP441" s="10"/>
      <c r="AQ441" s="10"/>
      <c r="AR441" s="10"/>
      <c r="AS441" s="10"/>
      <c r="AT441" s="10"/>
      <c r="AU441" s="10"/>
      <c r="AV441" s="10"/>
      <c r="AW441" s="10"/>
      <c r="AX441" s="10"/>
      <c r="AY441" s="10"/>
      <c r="AZ441" s="10"/>
      <c r="BA441" s="10"/>
      <c r="BB441" s="10"/>
      <c r="BC441" s="10"/>
      <c r="BD441" s="10"/>
      <c r="BE441" s="10"/>
      <c r="BF441" s="10"/>
      <c r="BG441" s="10"/>
      <c r="BH441" s="10"/>
      <c r="BI441" s="10"/>
      <c r="BJ441" s="10"/>
      <c r="BK441" s="10"/>
      <c r="BL441" s="10"/>
      <c r="BM441" s="10"/>
      <c r="BN441" s="10"/>
      <c r="BO441" s="10"/>
    </row>
    <row r="442" spans="1:67" x14ac:dyDescent="0.35">
      <c r="A442" s="10"/>
      <c r="B442" s="10"/>
      <c r="C442" s="10"/>
      <c r="D442" s="10"/>
      <c r="E442" s="10"/>
      <c r="F442" s="10"/>
      <c r="G442" s="10"/>
      <c r="H442" s="10"/>
      <c r="I442" s="10"/>
      <c r="J442" s="10"/>
      <c r="K442" s="10"/>
      <c r="L442" s="10"/>
      <c r="M442" s="10"/>
      <c r="N442" s="10"/>
      <c r="O442" s="10"/>
      <c r="P442" s="10"/>
      <c r="Q442" s="10"/>
      <c r="R442" s="10"/>
      <c r="S442" s="10"/>
      <c r="T442" s="10"/>
      <c r="U442" s="10"/>
      <c r="V442" s="10"/>
      <c r="W442" s="10"/>
      <c r="X442" s="10"/>
      <c r="Y442" s="10"/>
      <c r="Z442" s="10"/>
      <c r="AA442" s="10"/>
      <c r="AB442" s="10"/>
      <c r="AC442" s="10"/>
      <c r="AD442" s="10"/>
      <c r="AE442" s="10"/>
      <c r="AF442" s="10"/>
      <c r="AG442" s="10"/>
      <c r="AH442" s="10"/>
      <c r="AI442" s="10"/>
      <c r="AJ442" s="10"/>
      <c r="AK442" s="10"/>
      <c r="AL442" s="10"/>
      <c r="AM442" s="10"/>
      <c r="AN442" s="10"/>
      <c r="AO442" s="10"/>
      <c r="AP442" s="10"/>
      <c r="AQ442" s="10"/>
      <c r="AR442" s="10"/>
      <c r="AS442" s="10"/>
      <c r="AT442" s="10"/>
      <c r="AU442" s="10"/>
      <c r="AV442" s="10"/>
      <c r="AW442" s="10"/>
      <c r="AX442" s="10"/>
      <c r="AY442" s="10"/>
      <c r="AZ442" s="10"/>
      <c r="BA442" s="10"/>
      <c r="BB442" s="10"/>
      <c r="BC442" s="10"/>
      <c r="BD442" s="10"/>
      <c r="BE442" s="10"/>
      <c r="BF442" s="10"/>
      <c r="BG442" s="10"/>
      <c r="BH442" s="10"/>
      <c r="BI442" s="10"/>
      <c r="BJ442" s="10"/>
      <c r="BK442" s="10"/>
      <c r="BL442" s="10"/>
      <c r="BM442" s="10"/>
      <c r="BN442" s="10"/>
      <c r="BO442" s="10"/>
    </row>
    <row r="443" spans="1:67" x14ac:dyDescent="0.35">
      <c r="A443" s="10"/>
      <c r="B443" s="10"/>
      <c r="C443" s="10"/>
      <c r="D443" s="10"/>
      <c r="E443" s="10"/>
      <c r="F443" s="10"/>
      <c r="G443" s="10"/>
      <c r="H443" s="10"/>
      <c r="I443" s="10"/>
      <c r="J443" s="10"/>
      <c r="K443" s="10"/>
      <c r="L443" s="10"/>
      <c r="M443" s="10"/>
      <c r="N443" s="10"/>
      <c r="O443" s="10"/>
      <c r="P443" s="10"/>
      <c r="Q443" s="10"/>
      <c r="R443" s="10"/>
      <c r="S443" s="10"/>
      <c r="T443" s="10"/>
      <c r="U443" s="10"/>
      <c r="V443" s="10"/>
      <c r="W443" s="10"/>
      <c r="X443" s="10"/>
      <c r="Y443" s="10"/>
      <c r="Z443" s="10"/>
      <c r="AA443" s="10"/>
      <c r="AB443" s="10"/>
      <c r="AC443" s="10"/>
      <c r="AD443" s="10"/>
      <c r="AE443" s="10"/>
      <c r="AF443" s="10"/>
      <c r="AG443" s="10"/>
      <c r="AH443" s="10"/>
      <c r="AI443" s="10"/>
      <c r="AJ443" s="10"/>
      <c r="AK443" s="10"/>
      <c r="AL443" s="10"/>
      <c r="AM443" s="10"/>
      <c r="AN443" s="10"/>
      <c r="AO443" s="10"/>
      <c r="AP443" s="10"/>
      <c r="AQ443" s="10"/>
      <c r="AR443" s="10"/>
      <c r="AS443" s="10"/>
      <c r="AT443" s="10"/>
      <c r="AU443" s="10"/>
      <c r="AV443" s="10"/>
      <c r="AW443" s="10"/>
      <c r="AX443" s="10"/>
      <c r="AY443" s="10"/>
      <c r="AZ443" s="10"/>
      <c r="BA443" s="10"/>
      <c r="BB443" s="10"/>
      <c r="BC443" s="10"/>
      <c r="BD443" s="10"/>
      <c r="BE443" s="10"/>
      <c r="BF443" s="10"/>
      <c r="BG443" s="10"/>
      <c r="BH443" s="10"/>
      <c r="BI443" s="10"/>
      <c r="BJ443" s="10"/>
      <c r="BK443" s="10"/>
      <c r="BL443" s="10"/>
      <c r="BM443" s="10"/>
      <c r="BN443" s="10"/>
      <c r="BO443" s="10"/>
    </row>
    <row r="444" spans="1:67" x14ac:dyDescent="0.35">
      <c r="A444" s="10"/>
      <c r="B444" s="10"/>
      <c r="C444" s="10"/>
      <c r="D444" s="10"/>
      <c r="E444" s="10"/>
      <c r="F444" s="10"/>
      <c r="G444" s="10"/>
      <c r="H444" s="10"/>
      <c r="I444" s="10"/>
      <c r="J444" s="10"/>
      <c r="K444" s="10"/>
      <c r="L444" s="10"/>
      <c r="M444" s="10"/>
      <c r="N444" s="10"/>
      <c r="O444" s="10"/>
      <c r="P444" s="10"/>
      <c r="Q444" s="10"/>
      <c r="R444" s="10"/>
      <c r="S444" s="10"/>
      <c r="T444" s="10"/>
      <c r="U444" s="10"/>
      <c r="V444" s="10"/>
      <c r="W444" s="10"/>
      <c r="X444" s="10"/>
      <c r="Y444" s="10"/>
      <c r="Z444" s="10"/>
      <c r="AA444" s="10"/>
      <c r="AB444" s="10"/>
      <c r="AC444" s="10"/>
      <c r="AD444" s="10"/>
      <c r="AE444" s="10"/>
      <c r="AF444" s="10"/>
      <c r="AG444" s="10"/>
      <c r="AH444" s="10"/>
      <c r="AI444" s="10"/>
      <c r="AJ444" s="10"/>
      <c r="AK444" s="10"/>
      <c r="AL444" s="10"/>
      <c r="AM444" s="10"/>
      <c r="AN444" s="10"/>
      <c r="AO444" s="10"/>
      <c r="AP444" s="10"/>
      <c r="AQ444" s="10"/>
      <c r="AR444" s="10"/>
      <c r="AS444" s="10"/>
      <c r="AT444" s="10"/>
      <c r="AU444" s="10"/>
      <c r="AV444" s="10"/>
      <c r="AW444" s="10"/>
      <c r="AX444" s="10"/>
      <c r="AY444" s="10"/>
      <c r="AZ444" s="10"/>
      <c r="BA444" s="10"/>
      <c r="BB444" s="10"/>
      <c r="BC444" s="10"/>
      <c r="BD444" s="10"/>
      <c r="BE444" s="10"/>
      <c r="BF444" s="10"/>
      <c r="BG444" s="10"/>
      <c r="BH444" s="10"/>
      <c r="BI444" s="10"/>
      <c r="BJ444" s="10"/>
      <c r="BK444" s="10"/>
      <c r="BL444" s="10"/>
      <c r="BM444" s="10"/>
      <c r="BN444" s="10"/>
      <c r="BO444" s="10"/>
    </row>
    <row r="445" spans="1:67" x14ac:dyDescent="0.35">
      <c r="A445" s="10"/>
      <c r="B445" s="10"/>
      <c r="C445" s="10"/>
      <c r="D445" s="10"/>
      <c r="E445" s="10"/>
      <c r="F445" s="10"/>
      <c r="G445" s="10"/>
      <c r="H445" s="10"/>
      <c r="I445" s="10"/>
      <c r="J445" s="10"/>
      <c r="K445" s="10"/>
      <c r="L445" s="10"/>
      <c r="M445" s="10"/>
      <c r="N445" s="10"/>
      <c r="O445" s="10"/>
      <c r="P445" s="10"/>
      <c r="Q445" s="10"/>
      <c r="R445" s="10"/>
      <c r="S445" s="10"/>
      <c r="T445" s="10"/>
      <c r="U445" s="10"/>
      <c r="V445" s="10"/>
      <c r="W445" s="10"/>
      <c r="X445" s="10"/>
      <c r="Y445" s="10"/>
      <c r="Z445" s="10"/>
      <c r="AA445" s="10"/>
      <c r="AB445" s="10"/>
      <c r="AC445" s="10"/>
      <c r="AD445" s="10"/>
      <c r="AE445" s="10"/>
      <c r="AF445" s="10"/>
      <c r="AG445" s="10"/>
      <c r="AH445" s="10"/>
      <c r="AI445" s="10"/>
      <c r="AJ445" s="10"/>
      <c r="AK445" s="10"/>
      <c r="AL445" s="10"/>
      <c r="AM445" s="10"/>
      <c r="AN445" s="10"/>
      <c r="AO445" s="10"/>
      <c r="AP445" s="10"/>
      <c r="AQ445" s="10"/>
      <c r="AR445" s="10"/>
      <c r="AS445" s="10"/>
      <c r="AT445" s="10"/>
      <c r="AU445" s="10"/>
      <c r="AV445" s="10"/>
      <c r="AW445" s="10"/>
      <c r="AX445" s="10"/>
      <c r="AY445" s="10"/>
      <c r="AZ445" s="10"/>
      <c r="BA445" s="10"/>
      <c r="BB445" s="10"/>
      <c r="BC445" s="10"/>
      <c r="BD445" s="10"/>
      <c r="BE445" s="10"/>
      <c r="BF445" s="10"/>
      <c r="BG445" s="10"/>
      <c r="BH445" s="10"/>
      <c r="BI445" s="10"/>
      <c r="BJ445" s="10"/>
      <c r="BK445" s="10"/>
      <c r="BL445" s="10"/>
      <c r="BM445" s="10"/>
      <c r="BN445" s="10"/>
      <c r="BO445" s="10"/>
    </row>
    <row r="446" spans="1:67" x14ac:dyDescent="0.35">
      <c r="A446" s="10"/>
      <c r="B446" s="10"/>
      <c r="C446" s="10"/>
      <c r="D446" s="10"/>
      <c r="E446" s="10"/>
      <c r="F446" s="10"/>
      <c r="G446" s="10"/>
      <c r="H446" s="10"/>
      <c r="I446" s="10"/>
      <c r="J446" s="10"/>
      <c r="K446" s="10"/>
      <c r="L446" s="10"/>
      <c r="M446" s="10"/>
      <c r="N446" s="10"/>
      <c r="O446" s="10"/>
      <c r="P446" s="10"/>
      <c r="Q446" s="10"/>
      <c r="R446" s="10"/>
      <c r="S446" s="10"/>
      <c r="T446" s="10"/>
      <c r="U446" s="10"/>
      <c r="V446" s="10"/>
      <c r="W446" s="10"/>
      <c r="X446" s="10"/>
      <c r="Y446" s="10"/>
      <c r="Z446" s="10"/>
      <c r="AA446" s="10"/>
      <c r="AB446" s="10"/>
      <c r="AC446" s="10"/>
      <c r="AD446" s="10"/>
      <c r="AE446" s="10"/>
      <c r="AF446" s="10"/>
      <c r="AG446" s="10"/>
      <c r="AH446" s="10"/>
      <c r="AI446" s="10"/>
      <c r="AJ446" s="10"/>
      <c r="AK446" s="10"/>
      <c r="AL446" s="10"/>
      <c r="AM446" s="10"/>
      <c r="AN446" s="10"/>
      <c r="AO446" s="10"/>
      <c r="AP446" s="10"/>
      <c r="AQ446" s="10"/>
      <c r="AR446" s="10"/>
      <c r="AS446" s="10"/>
      <c r="AT446" s="10"/>
      <c r="AU446" s="10"/>
      <c r="AV446" s="10"/>
      <c r="AW446" s="10"/>
      <c r="AX446" s="10"/>
      <c r="AY446" s="10"/>
      <c r="AZ446" s="10"/>
      <c r="BA446" s="10"/>
      <c r="BB446" s="10"/>
      <c r="BC446" s="10"/>
      <c r="BD446" s="10"/>
      <c r="BE446" s="10"/>
      <c r="BF446" s="10"/>
      <c r="BG446" s="10"/>
      <c r="BH446" s="10"/>
      <c r="BI446" s="10"/>
      <c r="BJ446" s="10"/>
      <c r="BK446" s="10"/>
      <c r="BL446" s="10"/>
      <c r="BM446" s="10"/>
      <c r="BN446" s="10"/>
      <c r="BO446" s="10"/>
    </row>
    <row r="447" spans="1:67" x14ac:dyDescent="0.35">
      <c r="A447" s="10"/>
      <c r="B447" s="10"/>
      <c r="C447" s="10"/>
      <c r="D447" s="10"/>
      <c r="E447" s="10"/>
      <c r="F447" s="10"/>
      <c r="G447" s="10"/>
      <c r="H447" s="10"/>
      <c r="I447" s="10"/>
      <c r="J447" s="10"/>
      <c r="K447" s="10"/>
      <c r="L447" s="10"/>
      <c r="M447" s="10"/>
      <c r="N447" s="10"/>
      <c r="O447" s="10"/>
      <c r="P447" s="10"/>
      <c r="Q447" s="10"/>
      <c r="R447" s="10"/>
      <c r="S447" s="10"/>
      <c r="T447" s="10"/>
      <c r="U447" s="10"/>
      <c r="V447" s="10"/>
      <c r="W447" s="10"/>
      <c r="X447" s="10"/>
      <c r="Y447" s="10"/>
      <c r="Z447" s="10"/>
      <c r="AA447" s="10"/>
      <c r="AB447" s="10"/>
      <c r="AC447" s="10"/>
      <c r="AD447" s="10"/>
      <c r="AE447" s="10"/>
      <c r="AF447" s="10"/>
      <c r="AG447" s="10"/>
      <c r="AH447" s="10"/>
      <c r="AI447" s="10"/>
      <c r="AJ447" s="10"/>
      <c r="AK447" s="10"/>
      <c r="AL447" s="10"/>
      <c r="AM447" s="10"/>
      <c r="AN447" s="10"/>
      <c r="AO447" s="10"/>
      <c r="AP447" s="10"/>
      <c r="AQ447" s="10"/>
      <c r="AR447" s="10"/>
      <c r="AS447" s="10"/>
      <c r="AT447" s="10"/>
      <c r="AU447" s="10"/>
      <c r="AV447" s="10"/>
      <c r="AW447" s="10"/>
      <c r="AX447" s="10"/>
      <c r="AY447" s="10"/>
      <c r="AZ447" s="10"/>
      <c r="BA447" s="10"/>
      <c r="BB447" s="10"/>
      <c r="BC447" s="10"/>
      <c r="BD447" s="10"/>
      <c r="BE447" s="10"/>
      <c r="BF447" s="10"/>
      <c r="BG447" s="10"/>
      <c r="BH447" s="10"/>
      <c r="BI447" s="10"/>
      <c r="BJ447" s="10"/>
      <c r="BK447" s="10"/>
      <c r="BL447" s="10"/>
      <c r="BM447" s="10"/>
      <c r="BN447" s="10"/>
      <c r="BO447" s="10"/>
    </row>
    <row r="448" spans="1:67" x14ac:dyDescent="0.35">
      <c r="A448" s="10"/>
      <c r="B448" s="10"/>
      <c r="C448" s="10"/>
      <c r="D448" s="10"/>
      <c r="E448" s="10"/>
      <c r="F448" s="10"/>
      <c r="G448" s="10"/>
      <c r="H448" s="10"/>
      <c r="I448" s="10"/>
      <c r="J448" s="10"/>
      <c r="K448" s="10"/>
      <c r="L448" s="10"/>
      <c r="M448" s="10"/>
      <c r="N448" s="10"/>
      <c r="O448" s="10"/>
      <c r="P448" s="10"/>
      <c r="Q448" s="10"/>
      <c r="R448" s="10"/>
      <c r="S448" s="10"/>
      <c r="T448" s="10"/>
      <c r="U448" s="10"/>
      <c r="V448" s="10"/>
      <c r="W448" s="10"/>
      <c r="X448" s="10"/>
      <c r="Y448" s="10"/>
      <c r="Z448" s="10"/>
      <c r="AA448" s="10"/>
      <c r="AB448" s="10"/>
      <c r="AC448" s="10"/>
      <c r="AD448" s="10"/>
      <c r="AE448" s="10"/>
      <c r="AF448" s="10"/>
      <c r="AG448" s="10"/>
      <c r="AH448" s="10"/>
      <c r="AI448" s="10"/>
      <c r="AJ448" s="10"/>
      <c r="AK448" s="10"/>
      <c r="AL448" s="10"/>
      <c r="AM448" s="10"/>
      <c r="AN448" s="10"/>
      <c r="AO448" s="10"/>
      <c r="AP448" s="10"/>
      <c r="AQ448" s="10"/>
      <c r="AR448" s="10"/>
      <c r="AS448" s="10"/>
      <c r="AT448" s="10"/>
      <c r="AU448" s="10"/>
      <c r="AV448" s="10"/>
      <c r="AW448" s="10"/>
      <c r="AX448" s="10"/>
      <c r="AY448" s="10"/>
      <c r="AZ448" s="10"/>
      <c r="BA448" s="10"/>
      <c r="BB448" s="10"/>
      <c r="BC448" s="10"/>
      <c r="BD448" s="10"/>
      <c r="BE448" s="10"/>
      <c r="BF448" s="10"/>
      <c r="BG448" s="10"/>
      <c r="BH448" s="10"/>
      <c r="BI448" s="10"/>
      <c r="BJ448" s="10"/>
      <c r="BK448" s="10"/>
      <c r="BL448" s="10"/>
      <c r="BM448" s="10"/>
      <c r="BN448" s="10"/>
      <c r="BO448" s="10"/>
    </row>
    <row r="449" spans="1:67" x14ac:dyDescent="0.35">
      <c r="A449" s="10"/>
      <c r="B449" s="10"/>
      <c r="C449" s="10"/>
      <c r="D449" s="10"/>
      <c r="E449" s="10"/>
      <c r="F449" s="10"/>
      <c r="G449" s="10"/>
      <c r="H449" s="10"/>
      <c r="I449" s="10"/>
      <c r="J449" s="10"/>
      <c r="K449" s="10"/>
      <c r="L449" s="10"/>
      <c r="M449" s="10"/>
      <c r="N449" s="10"/>
      <c r="O449" s="10"/>
      <c r="P449" s="10"/>
      <c r="Q449" s="10"/>
      <c r="R449" s="10"/>
      <c r="S449" s="10"/>
      <c r="T449" s="10"/>
      <c r="U449" s="10"/>
      <c r="V449" s="10"/>
      <c r="W449" s="10"/>
      <c r="X449" s="10"/>
      <c r="Y449" s="10"/>
      <c r="Z449" s="10"/>
      <c r="AA449" s="10"/>
      <c r="AB449" s="10"/>
      <c r="AC449" s="10"/>
      <c r="AD449" s="10"/>
      <c r="AE449" s="10"/>
      <c r="AF449" s="10"/>
      <c r="AG449" s="10"/>
      <c r="AH449" s="10"/>
      <c r="AI449" s="10"/>
      <c r="AJ449" s="10"/>
      <c r="AK449" s="10"/>
      <c r="AL449" s="10"/>
      <c r="AM449" s="10"/>
      <c r="AN449" s="10"/>
      <c r="AO449" s="10"/>
      <c r="AP449" s="10"/>
      <c r="AQ449" s="10"/>
      <c r="AR449" s="10"/>
      <c r="AS449" s="10"/>
      <c r="AT449" s="10"/>
      <c r="AU449" s="10"/>
      <c r="AV449" s="10"/>
      <c r="AW449" s="10"/>
      <c r="AX449" s="10"/>
      <c r="AY449" s="10"/>
      <c r="AZ449" s="10"/>
      <c r="BA449" s="10"/>
      <c r="BB449" s="10"/>
      <c r="BC449" s="10"/>
      <c r="BD449" s="10"/>
      <c r="BE449" s="10"/>
      <c r="BF449" s="10"/>
      <c r="BG449" s="10"/>
      <c r="BH449" s="10"/>
      <c r="BI449" s="10"/>
      <c r="BJ449" s="10"/>
      <c r="BK449" s="10"/>
      <c r="BL449" s="10"/>
      <c r="BM449" s="10"/>
      <c r="BN449" s="10"/>
      <c r="BO449" s="10"/>
    </row>
    <row r="450" spans="1:67" x14ac:dyDescent="0.35">
      <c r="A450" s="10"/>
      <c r="B450" s="10"/>
      <c r="C450" s="10"/>
      <c r="D450" s="10"/>
      <c r="E450" s="10"/>
      <c r="F450" s="10"/>
      <c r="G450" s="10"/>
      <c r="H450" s="10"/>
      <c r="I450" s="10"/>
      <c r="J450" s="10"/>
      <c r="K450" s="10"/>
      <c r="L450" s="10"/>
      <c r="M450" s="10"/>
      <c r="N450" s="10"/>
      <c r="O450" s="10"/>
      <c r="P450" s="10"/>
      <c r="Q450" s="10"/>
      <c r="R450" s="10"/>
      <c r="S450" s="10"/>
      <c r="T450" s="10"/>
      <c r="U450" s="10"/>
      <c r="V450" s="10"/>
      <c r="W450" s="10"/>
      <c r="X450" s="10"/>
      <c r="Y450" s="10"/>
      <c r="Z450" s="10"/>
      <c r="AA450" s="10"/>
      <c r="AB450" s="10"/>
      <c r="AC450" s="10"/>
      <c r="AD450" s="10"/>
      <c r="AE450" s="10"/>
      <c r="AF450" s="10"/>
      <c r="AG450" s="10"/>
      <c r="AH450" s="10"/>
      <c r="AI450" s="10"/>
      <c r="AJ450" s="10"/>
      <c r="AK450" s="10"/>
      <c r="AL450" s="10"/>
      <c r="AM450" s="10"/>
      <c r="AN450" s="10"/>
      <c r="AO450" s="10"/>
      <c r="AP450" s="10"/>
      <c r="AQ450" s="10"/>
      <c r="AR450" s="10"/>
      <c r="AS450" s="10"/>
      <c r="AT450" s="10"/>
      <c r="AU450" s="10"/>
      <c r="AV450" s="10"/>
      <c r="AW450" s="10"/>
      <c r="AX450" s="10"/>
      <c r="AY450" s="10"/>
      <c r="AZ450" s="10"/>
      <c r="BA450" s="10"/>
      <c r="BB450" s="10"/>
      <c r="BC450" s="10"/>
      <c r="BD450" s="10"/>
      <c r="BE450" s="10"/>
      <c r="BF450" s="10"/>
      <c r="BG450" s="10"/>
      <c r="BH450" s="10"/>
      <c r="BI450" s="10"/>
      <c r="BJ450" s="10"/>
      <c r="BK450" s="10"/>
      <c r="BL450" s="10"/>
      <c r="BM450" s="10"/>
      <c r="BN450" s="10"/>
      <c r="BO450" s="10"/>
    </row>
    <row r="451" spans="1:67" x14ac:dyDescent="0.35">
      <c r="A451" s="10"/>
      <c r="B451" s="10"/>
      <c r="C451" s="10"/>
      <c r="D451" s="10"/>
      <c r="E451" s="10"/>
      <c r="F451" s="10"/>
      <c r="G451" s="10"/>
      <c r="H451" s="10"/>
      <c r="I451" s="10"/>
      <c r="J451" s="10"/>
      <c r="K451" s="10"/>
      <c r="L451" s="10"/>
      <c r="M451" s="10"/>
      <c r="N451" s="10"/>
      <c r="O451" s="10"/>
      <c r="P451" s="10"/>
      <c r="Q451" s="10"/>
      <c r="R451" s="10"/>
      <c r="S451" s="10"/>
      <c r="T451" s="10"/>
      <c r="U451" s="10"/>
      <c r="V451" s="10"/>
      <c r="W451" s="10"/>
      <c r="X451" s="10"/>
      <c r="Y451" s="10"/>
      <c r="Z451" s="10"/>
      <c r="AA451" s="10"/>
      <c r="AB451" s="10"/>
      <c r="AC451" s="10"/>
      <c r="AD451" s="10"/>
      <c r="AE451" s="10"/>
      <c r="AF451" s="10"/>
      <c r="AG451" s="10"/>
      <c r="AH451" s="10"/>
      <c r="AI451" s="10"/>
      <c r="AJ451" s="10"/>
      <c r="AK451" s="10"/>
      <c r="AL451" s="10"/>
      <c r="AM451" s="10"/>
      <c r="AN451" s="10"/>
      <c r="AO451" s="10"/>
      <c r="AP451" s="10"/>
      <c r="AQ451" s="10"/>
      <c r="AR451" s="10"/>
      <c r="AS451" s="10"/>
      <c r="AT451" s="10"/>
      <c r="AU451" s="10"/>
      <c r="AV451" s="10"/>
      <c r="AW451" s="10"/>
      <c r="AX451" s="10"/>
      <c r="AY451" s="10"/>
      <c r="AZ451" s="10"/>
      <c r="BA451" s="10"/>
      <c r="BB451" s="10"/>
      <c r="BC451" s="10"/>
      <c r="BD451" s="10"/>
      <c r="BE451" s="10"/>
      <c r="BF451" s="10"/>
      <c r="BG451" s="10"/>
      <c r="BH451" s="10"/>
      <c r="BI451" s="10"/>
      <c r="BJ451" s="10"/>
      <c r="BK451" s="10"/>
      <c r="BL451" s="10"/>
      <c r="BM451" s="10"/>
      <c r="BN451" s="10"/>
      <c r="BO451" s="10"/>
    </row>
    <row r="452" spans="1:67" x14ac:dyDescent="0.35">
      <c r="A452" s="10"/>
      <c r="B452" s="10"/>
      <c r="C452" s="10"/>
      <c r="D452" s="10"/>
      <c r="E452" s="10"/>
      <c r="F452" s="10"/>
      <c r="G452" s="10"/>
      <c r="H452" s="10"/>
      <c r="I452" s="10"/>
      <c r="J452" s="10"/>
      <c r="K452" s="10"/>
      <c r="L452" s="10"/>
      <c r="M452" s="10"/>
      <c r="N452" s="10"/>
      <c r="O452" s="10"/>
      <c r="P452" s="10"/>
      <c r="Q452" s="10"/>
      <c r="R452" s="10"/>
      <c r="S452" s="10"/>
      <c r="T452" s="10"/>
      <c r="U452" s="10"/>
      <c r="V452" s="10"/>
      <c r="W452" s="10"/>
      <c r="X452" s="10"/>
      <c r="Y452" s="10"/>
      <c r="Z452" s="10"/>
      <c r="AA452" s="10"/>
      <c r="AB452" s="10"/>
      <c r="AC452" s="10"/>
      <c r="AD452" s="10"/>
      <c r="AE452" s="10"/>
      <c r="AF452" s="10"/>
      <c r="AG452" s="10"/>
      <c r="AH452" s="10"/>
      <c r="AI452" s="10"/>
      <c r="AJ452" s="10"/>
      <c r="AK452" s="10"/>
      <c r="AL452" s="10"/>
      <c r="AM452" s="10"/>
      <c r="AN452" s="10"/>
      <c r="AO452" s="10"/>
      <c r="AP452" s="10"/>
      <c r="AQ452" s="10"/>
      <c r="AR452" s="10"/>
      <c r="AS452" s="10"/>
      <c r="AT452" s="10"/>
      <c r="AU452" s="10"/>
      <c r="AV452" s="10"/>
      <c r="AW452" s="10"/>
      <c r="AX452" s="10"/>
      <c r="AY452" s="10"/>
      <c r="AZ452" s="10"/>
      <c r="BA452" s="10"/>
      <c r="BB452" s="10"/>
      <c r="BC452" s="10"/>
      <c r="BD452" s="10"/>
      <c r="BE452" s="10"/>
      <c r="BF452" s="10"/>
      <c r="BG452" s="10"/>
      <c r="BH452" s="10"/>
      <c r="BI452" s="10"/>
      <c r="BJ452" s="10"/>
      <c r="BK452" s="10"/>
      <c r="BL452" s="10"/>
      <c r="BM452" s="10"/>
      <c r="BN452" s="10"/>
      <c r="BO452" s="10"/>
    </row>
    <row r="453" spans="1:67" x14ac:dyDescent="0.35">
      <c r="A453" s="10"/>
      <c r="B453" s="10"/>
      <c r="C453" s="10"/>
      <c r="D453" s="10"/>
      <c r="E453" s="10"/>
      <c r="F453" s="10"/>
      <c r="G453" s="10"/>
      <c r="H453" s="10"/>
      <c r="I453" s="10"/>
      <c r="J453" s="10"/>
      <c r="K453" s="10"/>
      <c r="L453" s="10"/>
      <c r="M453" s="10"/>
      <c r="N453" s="10"/>
      <c r="O453" s="10"/>
      <c r="P453" s="10"/>
      <c r="Q453" s="10"/>
      <c r="R453" s="10"/>
      <c r="S453" s="10"/>
      <c r="T453" s="10"/>
      <c r="U453" s="10"/>
      <c r="V453" s="10"/>
      <c r="W453" s="10"/>
      <c r="X453" s="10"/>
      <c r="Y453" s="10"/>
      <c r="Z453" s="10"/>
      <c r="AA453" s="10"/>
      <c r="AB453" s="10"/>
      <c r="AC453" s="10"/>
      <c r="AD453" s="10"/>
      <c r="AE453" s="10"/>
      <c r="AF453" s="10"/>
      <c r="AG453" s="10"/>
      <c r="AH453" s="10"/>
      <c r="AI453" s="10"/>
      <c r="AJ453" s="10"/>
      <c r="AK453" s="10"/>
      <c r="AL453" s="10"/>
      <c r="AM453" s="10"/>
      <c r="AN453" s="10"/>
      <c r="AO453" s="10"/>
      <c r="AP453" s="10"/>
      <c r="AQ453" s="10"/>
      <c r="AR453" s="10"/>
      <c r="AS453" s="10"/>
      <c r="AT453" s="10"/>
      <c r="AU453" s="10"/>
      <c r="AV453" s="10"/>
      <c r="AW453" s="10"/>
      <c r="AX453" s="10"/>
      <c r="AY453" s="10"/>
      <c r="AZ453" s="10"/>
      <c r="BA453" s="10"/>
      <c r="BB453" s="10"/>
      <c r="BC453" s="10"/>
      <c r="BD453" s="10"/>
      <c r="BE453" s="10"/>
      <c r="BF453" s="10"/>
      <c r="BG453" s="10"/>
      <c r="BH453" s="10"/>
      <c r="BI453" s="10"/>
      <c r="BJ453" s="10"/>
      <c r="BK453" s="10"/>
      <c r="BL453" s="10"/>
      <c r="BM453" s="10"/>
      <c r="BN453" s="10"/>
      <c r="BO453" s="10"/>
    </row>
    <row r="454" spans="1:67" x14ac:dyDescent="0.35">
      <c r="A454" s="10"/>
      <c r="B454" s="10"/>
      <c r="C454" s="10"/>
      <c r="D454" s="10"/>
      <c r="E454" s="10"/>
      <c r="F454" s="10"/>
      <c r="G454" s="10"/>
      <c r="H454" s="10"/>
      <c r="I454" s="10"/>
      <c r="J454" s="10"/>
      <c r="K454" s="10"/>
      <c r="L454" s="10"/>
      <c r="M454" s="10"/>
      <c r="N454" s="10"/>
      <c r="O454" s="10"/>
      <c r="P454" s="10"/>
      <c r="Q454" s="10"/>
      <c r="R454" s="10"/>
      <c r="S454" s="10"/>
      <c r="T454" s="10"/>
      <c r="U454" s="10"/>
      <c r="V454" s="10"/>
      <c r="W454" s="10"/>
      <c r="X454" s="10"/>
      <c r="Y454" s="10"/>
      <c r="Z454" s="10"/>
      <c r="AA454" s="10"/>
      <c r="AB454" s="10"/>
      <c r="AC454" s="10"/>
      <c r="AD454" s="10"/>
      <c r="AE454" s="10"/>
      <c r="AF454" s="10"/>
      <c r="AG454" s="10"/>
      <c r="AH454" s="10"/>
      <c r="AI454" s="10"/>
      <c r="AJ454" s="10"/>
      <c r="AK454" s="10"/>
      <c r="AL454" s="10"/>
      <c r="AM454" s="10"/>
      <c r="AN454" s="10"/>
      <c r="AO454" s="10"/>
      <c r="AP454" s="10"/>
      <c r="AQ454" s="10"/>
      <c r="AR454" s="10"/>
      <c r="AS454" s="10"/>
      <c r="AT454" s="10"/>
      <c r="AU454" s="10"/>
      <c r="AV454" s="10"/>
      <c r="AW454" s="10"/>
      <c r="AX454" s="10"/>
      <c r="AY454" s="10"/>
      <c r="AZ454" s="10"/>
      <c r="BA454" s="10"/>
      <c r="BB454" s="10"/>
      <c r="BC454" s="10"/>
      <c r="BD454" s="10"/>
      <c r="BE454" s="10"/>
      <c r="BF454" s="10"/>
      <c r="BG454" s="10"/>
      <c r="BH454" s="10"/>
      <c r="BI454" s="10"/>
      <c r="BJ454" s="10"/>
      <c r="BK454" s="10"/>
      <c r="BL454" s="10"/>
      <c r="BM454" s="10"/>
      <c r="BN454" s="10"/>
      <c r="BO454" s="10"/>
    </row>
    <row r="455" spans="1:67" x14ac:dyDescent="0.35">
      <c r="A455" s="10"/>
      <c r="B455" s="10"/>
      <c r="C455" s="10"/>
      <c r="D455" s="10"/>
      <c r="E455" s="10"/>
      <c r="F455" s="10"/>
      <c r="G455" s="10"/>
      <c r="H455" s="10"/>
      <c r="I455" s="10"/>
      <c r="J455" s="10"/>
      <c r="K455" s="10"/>
      <c r="L455" s="10"/>
      <c r="M455" s="10"/>
      <c r="N455" s="10"/>
      <c r="O455" s="10"/>
      <c r="P455" s="10"/>
      <c r="Q455" s="10"/>
      <c r="R455" s="10"/>
      <c r="S455" s="10"/>
      <c r="T455" s="10"/>
      <c r="U455" s="10"/>
      <c r="V455" s="10"/>
      <c r="W455" s="10"/>
      <c r="X455" s="10"/>
      <c r="Y455" s="10"/>
      <c r="Z455" s="10"/>
      <c r="AA455" s="10"/>
      <c r="AB455" s="10"/>
      <c r="AC455" s="10"/>
      <c r="AD455" s="10"/>
      <c r="AE455" s="10"/>
      <c r="AF455" s="10"/>
      <c r="AG455" s="10"/>
      <c r="AH455" s="10"/>
      <c r="AI455" s="10"/>
      <c r="AJ455" s="10"/>
      <c r="AK455" s="10"/>
      <c r="AL455" s="10"/>
      <c r="AM455" s="10"/>
      <c r="AN455" s="10"/>
      <c r="AO455" s="10"/>
      <c r="AP455" s="10"/>
      <c r="AQ455" s="10"/>
      <c r="AR455" s="10"/>
      <c r="AS455" s="10"/>
      <c r="AT455" s="10"/>
      <c r="AU455" s="10"/>
      <c r="AV455" s="10"/>
      <c r="AW455" s="10"/>
      <c r="AX455" s="10"/>
      <c r="AY455" s="10"/>
      <c r="AZ455" s="10"/>
      <c r="BA455" s="10"/>
      <c r="BB455" s="10"/>
      <c r="BC455" s="10"/>
      <c r="BD455" s="10"/>
      <c r="BE455" s="10"/>
      <c r="BF455" s="10"/>
      <c r="BG455" s="10"/>
      <c r="BH455" s="10"/>
      <c r="BI455" s="10"/>
      <c r="BJ455" s="10"/>
      <c r="BK455" s="10"/>
      <c r="BL455" s="10"/>
      <c r="BM455" s="10"/>
      <c r="BN455" s="10"/>
      <c r="BO455" s="10"/>
    </row>
    <row r="456" spans="1:67" x14ac:dyDescent="0.35">
      <c r="A456" s="10"/>
      <c r="B456" s="10"/>
      <c r="C456" s="10"/>
      <c r="D456" s="10"/>
      <c r="E456" s="10"/>
      <c r="F456" s="10"/>
      <c r="G456" s="10"/>
      <c r="H456" s="10"/>
      <c r="I456" s="10"/>
      <c r="J456" s="10"/>
      <c r="K456" s="10"/>
      <c r="L456" s="10"/>
      <c r="M456" s="10"/>
      <c r="N456" s="10"/>
      <c r="O456" s="10"/>
      <c r="P456" s="10"/>
      <c r="Q456" s="10"/>
      <c r="R456" s="10"/>
      <c r="S456" s="10"/>
      <c r="T456" s="10"/>
      <c r="U456" s="10"/>
      <c r="V456" s="10"/>
      <c r="W456" s="10"/>
      <c r="X456" s="10"/>
      <c r="Y456" s="10"/>
      <c r="Z456" s="10"/>
      <c r="AA456" s="10"/>
      <c r="AB456" s="10"/>
      <c r="AC456" s="10"/>
      <c r="AD456" s="10"/>
      <c r="AE456" s="10"/>
      <c r="AF456" s="10"/>
      <c r="AG456" s="10"/>
      <c r="AH456" s="10"/>
      <c r="AI456" s="10"/>
      <c r="AJ456" s="10"/>
      <c r="AK456" s="10"/>
      <c r="AL456" s="10"/>
      <c r="AM456" s="10"/>
      <c r="AN456" s="10"/>
      <c r="AO456" s="10"/>
      <c r="AP456" s="10"/>
      <c r="AQ456" s="10"/>
      <c r="AR456" s="10"/>
      <c r="AS456" s="10"/>
      <c r="AT456" s="10"/>
      <c r="AU456" s="10"/>
      <c r="AV456" s="10"/>
      <c r="AW456" s="10"/>
      <c r="AX456" s="10"/>
      <c r="AY456" s="10"/>
      <c r="AZ456" s="10"/>
      <c r="BA456" s="10"/>
      <c r="BB456" s="10"/>
      <c r="BC456" s="10"/>
      <c r="BD456" s="10"/>
      <c r="BE456" s="10"/>
      <c r="BF456" s="10"/>
      <c r="BG456" s="10"/>
      <c r="BH456" s="10"/>
      <c r="BI456" s="10"/>
      <c r="BJ456" s="10"/>
      <c r="BK456" s="10"/>
      <c r="BL456" s="10"/>
      <c r="BM456" s="10"/>
      <c r="BN456" s="10"/>
      <c r="BO456" s="10"/>
    </row>
    <row r="457" spans="1:67" x14ac:dyDescent="0.35">
      <c r="A457" s="10"/>
      <c r="B457" s="10"/>
      <c r="C457" s="10"/>
      <c r="D457" s="10"/>
      <c r="E457" s="10"/>
      <c r="F457" s="10"/>
      <c r="G457" s="10"/>
      <c r="H457" s="10"/>
      <c r="I457" s="10"/>
      <c r="J457" s="10"/>
      <c r="K457" s="10"/>
      <c r="L457" s="10"/>
      <c r="M457" s="10"/>
      <c r="N457" s="10"/>
      <c r="O457" s="10"/>
      <c r="P457" s="10"/>
      <c r="Q457" s="10"/>
      <c r="R457" s="10"/>
      <c r="S457" s="10"/>
      <c r="T457" s="10"/>
      <c r="U457" s="10"/>
      <c r="V457" s="10"/>
      <c r="W457" s="10"/>
      <c r="X457" s="10"/>
      <c r="Y457" s="10"/>
      <c r="Z457" s="10"/>
      <c r="AA457" s="10"/>
      <c r="AB457" s="10"/>
      <c r="AC457" s="10"/>
      <c r="AD457" s="10"/>
      <c r="AE457" s="10"/>
      <c r="AF457" s="10"/>
      <c r="AG457" s="10"/>
      <c r="AH457" s="10"/>
      <c r="AI457" s="10"/>
      <c r="AJ457" s="10"/>
      <c r="AK457" s="10"/>
      <c r="AL457" s="10"/>
      <c r="AM457" s="10"/>
      <c r="AN457" s="10"/>
      <c r="AO457" s="10"/>
      <c r="AP457" s="10"/>
      <c r="AQ457" s="10"/>
      <c r="AR457" s="10"/>
      <c r="AS457" s="10"/>
      <c r="AT457" s="10"/>
      <c r="AU457" s="10"/>
      <c r="AV457" s="10"/>
      <c r="AW457" s="10"/>
      <c r="AX457" s="10"/>
      <c r="AY457" s="10"/>
      <c r="AZ457" s="10"/>
      <c r="BA457" s="10"/>
      <c r="BB457" s="10"/>
      <c r="BC457" s="10"/>
      <c r="BD457" s="10"/>
      <c r="BE457" s="10"/>
      <c r="BF457" s="10"/>
      <c r="BG457" s="10"/>
      <c r="BH457" s="10"/>
      <c r="BI457" s="10"/>
      <c r="BJ457" s="10"/>
      <c r="BK457" s="10"/>
      <c r="BL457" s="10"/>
      <c r="BM457" s="10"/>
      <c r="BN457" s="10"/>
      <c r="BO457" s="10"/>
    </row>
    <row r="458" spans="1:67" x14ac:dyDescent="0.35">
      <c r="A458" s="10"/>
      <c r="B458" s="10"/>
      <c r="C458" s="10"/>
      <c r="D458" s="10"/>
      <c r="E458" s="10"/>
      <c r="F458" s="10"/>
      <c r="G458" s="10"/>
      <c r="H458" s="10"/>
      <c r="I458" s="10"/>
      <c r="J458" s="10"/>
      <c r="K458" s="10"/>
      <c r="L458" s="10"/>
      <c r="M458" s="10"/>
      <c r="N458" s="10"/>
      <c r="O458" s="10"/>
      <c r="P458" s="10"/>
      <c r="Q458" s="10"/>
      <c r="R458" s="10"/>
      <c r="S458" s="10"/>
      <c r="T458" s="10"/>
      <c r="U458" s="10"/>
      <c r="V458" s="10"/>
      <c r="W458" s="10"/>
      <c r="X458" s="10"/>
      <c r="Y458" s="10"/>
      <c r="Z458" s="10"/>
      <c r="AA458" s="10"/>
      <c r="AB458" s="10"/>
      <c r="AC458" s="10"/>
      <c r="AD458" s="10"/>
      <c r="AE458" s="10"/>
      <c r="AF458" s="10"/>
      <c r="AG458" s="10"/>
      <c r="AH458" s="10"/>
      <c r="AI458" s="10"/>
      <c r="AJ458" s="10"/>
      <c r="AK458" s="10"/>
      <c r="AL458" s="10"/>
      <c r="AM458" s="10"/>
      <c r="AN458" s="10"/>
      <c r="AO458" s="10"/>
      <c r="AP458" s="10"/>
      <c r="AQ458" s="10"/>
      <c r="AR458" s="10"/>
      <c r="AS458" s="10"/>
      <c r="AT458" s="10"/>
      <c r="AU458" s="10"/>
      <c r="AV458" s="10"/>
      <c r="AW458" s="10"/>
      <c r="AX458" s="10"/>
      <c r="AY458" s="10"/>
      <c r="AZ458" s="10"/>
      <c r="BA458" s="10"/>
      <c r="BB458" s="10"/>
      <c r="BC458" s="10"/>
      <c r="BD458" s="10"/>
      <c r="BE458" s="10"/>
      <c r="BF458" s="10"/>
      <c r="BG458" s="10"/>
      <c r="BH458" s="10"/>
      <c r="BI458" s="10"/>
      <c r="BJ458" s="10"/>
      <c r="BK458" s="10"/>
      <c r="BL458" s="10"/>
      <c r="BM458" s="10"/>
      <c r="BN458" s="10"/>
      <c r="BO458" s="10"/>
    </row>
    <row r="459" spans="1:67" x14ac:dyDescent="0.35">
      <c r="A459" s="10"/>
      <c r="B459" s="10"/>
      <c r="C459" s="10"/>
      <c r="D459" s="10"/>
      <c r="E459" s="10"/>
      <c r="F459" s="10"/>
      <c r="G459" s="10"/>
      <c r="H459" s="10"/>
      <c r="I459" s="10"/>
      <c r="J459" s="10"/>
      <c r="K459" s="10"/>
      <c r="L459" s="10"/>
      <c r="M459" s="10"/>
      <c r="N459" s="10"/>
      <c r="O459" s="10"/>
      <c r="P459" s="10"/>
      <c r="Q459" s="10"/>
      <c r="R459" s="10"/>
      <c r="S459" s="10"/>
      <c r="T459" s="10"/>
      <c r="U459" s="10"/>
      <c r="V459" s="10"/>
      <c r="W459" s="10"/>
      <c r="X459" s="10"/>
      <c r="Y459" s="10"/>
      <c r="Z459" s="10"/>
      <c r="AA459" s="10"/>
      <c r="AB459" s="10"/>
      <c r="AC459" s="10"/>
      <c r="AD459" s="10"/>
      <c r="AE459" s="10"/>
      <c r="AF459" s="10"/>
      <c r="AG459" s="10"/>
      <c r="AH459" s="10"/>
      <c r="AI459" s="10"/>
      <c r="AJ459" s="10"/>
      <c r="AK459" s="10"/>
      <c r="AL459" s="10"/>
      <c r="AM459" s="10"/>
      <c r="AN459" s="10"/>
      <c r="AO459" s="10"/>
      <c r="AP459" s="10"/>
      <c r="AQ459" s="10"/>
      <c r="AR459" s="10"/>
      <c r="AS459" s="10"/>
      <c r="AT459" s="10"/>
      <c r="AU459" s="10"/>
      <c r="AV459" s="10"/>
      <c r="AW459" s="10"/>
      <c r="AX459" s="10"/>
      <c r="AY459" s="10"/>
      <c r="AZ459" s="10"/>
      <c r="BA459" s="10"/>
      <c r="BB459" s="10"/>
      <c r="BC459" s="10"/>
      <c r="BD459" s="10"/>
      <c r="BE459" s="10"/>
      <c r="BF459" s="10"/>
      <c r="BG459" s="10"/>
      <c r="BH459" s="10"/>
      <c r="BI459" s="10"/>
      <c r="BJ459" s="10"/>
      <c r="BK459" s="10"/>
      <c r="BL459" s="10"/>
      <c r="BM459" s="10"/>
      <c r="BN459" s="10"/>
      <c r="BO459" s="10"/>
    </row>
    <row r="460" spans="1:67" x14ac:dyDescent="0.35">
      <c r="A460" s="10"/>
      <c r="B460" s="10"/>
      <c r="C460" s="10"/>
      <c r="D460" s="10"/>
      <c r="E460" s="10"/>
      <c r="F460" s="10"/>
      <c r="G460" s="10"/>
      <c r="H460" s="10"/>
      <c r="I460" s="10"/>
      <c r="J460" s="10"/>
      <c r="K460" s="10"/>
      <c r="L460" s="10"/>
      <c r="M460" s="10"/>
      <c r="N460" s="10"/>
      <c r="O460" s="10"/>
      <c r="P460" s="10"/>
      <c r="Q460" s="10"/>
      <c r="R460" s="10"/>
      <c r="S460" s="10"/>
      <c r="T460" s="10"/>
      <c r="U460" s="10"/>
      <c r="V460" s="10"/>
      <c r="W460" s="10"/>
      <c r="X460" s="10"/>
      <c r="Y460" s="10"/>
      <c r="Z460" s="10"/>
      <c r="AA460" s="10"/>
      <c r="AB460" s="10"/>
      <c r="AC460" s="10"/>
      <c r="AD460" s="10"/>
      <c r="AE460" s="10"/>
      <c r="AF460" s="10"/>
      <c r="AG460" s="10"/>
      <c r="AH460" s="10"/>
      <c r="AI460" s="10"/>
      <c r="AJ460" s="10"/>
      <c r="AK460" s="10"/>
      <c r="AL460" s="10"/>
      <c r="AM460" s="10"/>
      <c r="AN460" s="10"/>
      <c r="AO460" s="10"/>
      <c r="AP460" s="10"/>
      <c r="AQ460" s="10"/>
      <c r="AR460" s="10"/>
      <c r="AS460" s="10"/>
      <c r="AT460" s="10"/>
      <c r="AU460" s="10"/>
      <c r="AV460" s="10"/>
      <c r="AW460" s="10"/>
      <c r="AX460" s="10"/>
      <c r="AY460" s="10"/>
      <c r="AZ460" s="10"/>
      <c r="BA460" s="10"/>
      <c r="BB460" s="10"/>
      <c r="BC460" s="10"/>
      <c r="BD460" s="10"/>
      <c r="BE460" s="10"/>
      <c r="BF460" s="10"/>
      <c r="BG460" s="10"/>
      <c r="BH460" s="10"/>
      <c r="BI460" s="10"/>
      <c r="BJ460" s="10"/>
      <c r="BK460" s="10"/>
      <c r="BL460" s="10"/>
      <c r="BM460" s="10"/>
      <c r="BN460" s="10"/>
      <c r="BO460" s="10"/>
    </row>
    <row r="461" spans="1:67" x14ac:dyDescent="0.35">
      <c r="A461" s="10"/>
      <c r="B461" s="10"/>
      <c r="C461" s="10"/>
      <c r="D461" s="10"/>
      <c r="E461" s="10"/>
      <c r="F461" s="10"/>
      <c r="G461" s="10"/>
      <c r="H461" s="10"/>
      <c r="I461" s="10"/>
      <c r="J461" s="10"/>
      <c r="K461" s="10"/>
      <c r="L461" s="10"/>
      <c r="M461" s="10"/>
      <c r="N461" s="10"/>
      <c r="O461" s="10"/>
      <c r="P461" s="10"/>
      <c r="Q461" s="10"/>
      <c r="R461" s="10"/>
      <c r="S461" s="10"/>
      <c r="T461" s="10"/>
      <c r="U461" s="10"/>
      <c r="V461" s="10"/>
      <c r="W461" s="10"/>
      <c r="X461" s="10"/>
      <c r="Y461" s="10"/>
      <c r="Z461" s="10"/>
      <c r="AA461" s="10"/>
      <c r="AB461" s="10"/>
      <c r="AC461" s="10"/>
      <c r="AD461" s="10"/>
      <c r="AE461" s="10"/>
      <c r="AF461" s="10"/>
      <c r="AG461" s="10"/>
      <c r="AH461" s="10"/>
      <c r="AI461" s="10"/>
      <c r="AJ461" s="10"/>
      <c r="AK461" s="10"/>
      <c r="AL461" s="10"/>
      <c r="AM461" s="10"/>
      <c r="AN461" s="10"/>
      <c r="AO461" s="10"/>
      <c r="AP461" s="10"/>
      <c r="AQ461" s="10"/>
      <c r="AR461" s="10"/>
      <c r="AS461" s="10"/>
      <c r="AT461" s="10"/>
      <c r="AU461" s="10"/>
      <c r="AV461" s="10"/>
      <c r="AW461" s="10"/>
      <c r="AX461" s="10"/>
      <c r="AY461" s="10"/>
      <c r="AZ461" s="10"/>
      <c r="BA461" s="10"/>
      <c r="BB461" s="10"/>
      <c r="BC461" s="10"/>
      <c r="BD461" s="10"/>
      <c r="BE461" s="10"/>
      <c r="BF461" s="10"/>
      <c r="BG461" s="10"/>
      <c r="BH461" s="10"/>
      <c r="BI461" s="10"/>
      <c r="BJ461" s="10"/>
      <c r="BK461" s="10"/>
      <c r="BL461" s="10"/>
      <c r="BM461" s="10"/>
      <c r="BN461" s="10"/>
      <c r="BO461" s="10"/>
    </row>
    <row r="462" spans="1:67" x14ac:dyDescent="0.35">
      <c r="A462" s="10"/>
      <c r="B462" s="10"/>
      <c r="C462" s="10"/>
      <c r="D462" s="10"/>
      <c r="E462" s="10"/>
      <c r="F462" s="10"/>
      <c r="G462" s="10"/>
      <c r="H462" s="10"/>
      <c r="I462" s="10"/>
      <c r="J462" s="10"/>
      <c r="K462" s="10"/>
      <c r="L462" s="10"/>
      <c r="M462" s="10"/>
      <c r="N462" s="10"/>
      <c r="O462" s="10"/>
      <c r="P462" s="10"/>
      <c r="Q462" s="10"/>
      <c r="R462" s="10"/>
      <c r="S462" s="10"/>
      <c r="T462" s="10"/>
      <c r="U462" s="10"/>
      <c r="V462" s="10"/>
      <c r="W462" s="10"/>
      <c r="X462" s="10"/>
      <c r="Y462" s="10"/>
      <c r="Z462" s="10"/>
      <c r="AA462" s="10"/>
      <c r="AB462" s="10"/>
      <c r="AC462" s="10"/>
      <c r="AD462" s="10"/>
      <c r="AE462" s="10"/>
      <c r="AF462" s="10"/>
      <c r="AG462" s="10"/>
      <c r="AH462" s="10"/>
      <c r="AI462" s="10"/>
      <c r="AJ462" s="10"/>
      <c r="AK462" s="10"/>
      <c r="AL462" s="10"/>
      <c r="AM462" s="10"/>
      <c r="AN462" s="10"/>
      <c r="AO462" s="10"/>
      <c r="AP462" s="10"/>
      <c r="AQ462" s="10"/>
      <c r="AR462" s="10"/>
      <c r="AS462" s="10"/>
      <c r="AT462" s="10"/>
      <c r="AU462" s="10"/>
      <c r="AV462" s="10"/>
      <c r="AW462" s="10"/>
      <c r="AX462" s="10"/>
      <c r="AY462" s="10"/>
      <c r="AZ462" s="10"/>
      <c r="BA462" s="10"/>
      <c r="BB462" s="10"/>
      <c r="BC462" s="10"/>
      <c r="BD462" s="10"/>
      <c r="BE462" s="10"/>
      <c r="BF462" s="10"/>
      <c r="BG462" s="10"/>
      <c r="BH462" s="10"/>
      <c r="BI462" s="10"/>
      <c r="BJ462" s="10"/>
      <c r="BK462" s="10"/>
      <c r="BL462" s="10"/>
      <c r="BM462" s="10"/>
      <c r="BN462" s="10"/>
      <c r="BO462" s="10"/>
    </row>
    <row r="463" spans="1:67" x14ac:dyDescent="0.35">
      <c r="A463" s="10"/>
      <c r="B463" s="10"/>
      <c r="C463" s="10"/>
      <c r="D463" s="10"/>
      <c r="E463" s="10"/>
      <c r="F463" s="10"/>
      <c r="G463" s="10"/>
      <c r="H463" s="10"/>
      <c r="I463" s="10"/>
      <c r="J463" s="10"/>
      <c r="K463" s="10"/>
      <c r="L463" s="10"/>
      <c r="M463" s="10"/>
      <c r="N463" s="10"/>
      <c r="O463" s="10"/>
      <c r="P463" s="10"/>
      <c r="Q463" s="10"/>
      <c r="R463" s="10"/>
      <c r="S463" s="10"/>
      <c r="T463" s="10"/>
      <c r="U463" s="10"/>
      <c r="V463" s="10"/>
      <c r="W463" s="10"/>
      <c r="X463" s="10"/>
      <c r="Y463" s="10"/>
      <c r="Z463" s="10"/>
      <c r="AA463" s="10"/>
      <c r="AB463" s="10"/>
      <c r="AC463" s="10"/>
      <c r="AD463" s="10"/>
      <c r="AE463" s="10"/>
      <c r="AF463" s="10"/>
      <c r="AG463" s="10"/>
      <c r="AH463" s="10"/>
      <c r="AI463" s="10"/>
      <c r="AJ463" s="10"/>
      <c r="AK463" s="10"/>
      <c r="AL463" s="10"/>
      <c r="AM463" s="10"/>
      <c r="AN463" s="10"/>
      <c r="AO463" s="10"/>
      <c r="AP463" s="10"/>
      <c r="AQ463" s="10"/>
      <c r="AR463" s="10"/>
      <c r="AS463" s="10"/>
      <c r="AT463" s="10"/>
      <c r="AU463" s="10"/>
      <c r="AV463" s="10"/>
      <c r="AW463" s="10"/>
      <c r="AX463" s="10"/>
      <c r="AY463" s="10"/>
      <c r="AZ463" s="10"/>
      <c r="BA463" s="10"/>
      <c r="BB463" s="10"/>
      <c r="BC463" s="10"/>
      <c r="BD463" s="10"/>
      <c r="BE463" s="10"/>
      <c r="BF463" s="10"/>
      <c r="BG463" s="10"/>
      <c r="BH463" s="10"/>
      <c r="BI463" s="10"/>
      <c r="BJ463" s="10"/>
      <c r="BK463" s="10"/>
      <c r="BL463" s="10"/>
      <c r="BM463" s="10"/>
      <c r="BN463" s="10"/>
      <c r="BO463" s="10"/>
    </row>
    <row r="464" spans="1:67" x14ac:dyDescent="0.35">
      <c r="A464" s="10"/>
      <c r="B464" s="10"/>
      <c r="C464" s="10"/>
      <c r="D464" s="10"/>
      <c r="E464" s="10"/>
      <c r="F464" s="10"/>
      <c r="G464" s="10"/>
      <c r="H464" s="10"/>
      <c r="I464" s="10"/>
      <c r="J464" s="10"/>
      <c r="K464" s="10"/>
      <c r="L464" s="10"/>
      <c r="M464" s="10"/>
      <c r="N464" s="10"/>
      <c r="O464" s="10"/>
      <c r="P464" s="10"/>
      <c r="Q464" s="10"/>
      <c r="R464" s="10"/>
      <c r="S464" s="10"/>
      <c r="T464" s="10"/>
      <c r="U464" s="10"/>
      <c r="V464" s="10"/>
      <c r="W464" s="10"/>
      <c r="X464" s="10"/>
      <c r="Y464" s="10"/>
      <c r="Z464" s="10"/>
      <c r="AA464" s="10"/>
      <c r="AB464" s="10"/>
      <c r="AC464" s="10"/>
      <c r="AD464" s="10"/>
      <c r="AE464" s="10"/>
      <c r="AF464" s="10"/>
      <c r="AG464" s="10"/>
      <c r="AH464" s="10"/>
      <c r="AI464" s="10"/>
      <c r="AJ464" s="10"/>
      <c r="AK464" s="10"/>
      <c r="AL464" s="10"/>
      <c r="AM464" s="10"/>
      <c r="AN464" s="10"/>
      <c r="AO464" s="10"/>
      <c r="AP464" s="10"/>
      <c r="AQ464" s="10"/>
      <c r="AR464" s="10"/>
      <c r="AS464" s="10"/>
      <c r="AT464" s="10"/>
      <c r="AU464" s="10"/>
      <c r="AV464" s="10"/>
      <c r="AW464" s="10"/>
      <c r="AX464" s="10"/>
      <c r="AY464" s="10"/>
      <c r="AZ464" s="10"/>
      <c r="BA464" s="10"/>
      <c r="BB464" s="10"/>
      <c r="BC464" s="10"/>
      <c r="BD464" s="10"/>
      <c r="BE464" s="10"/>
      <c r="BF464" s="10"/>
      <c r="BG464" s="10"/>
      <c r="BH464" s="10"/>
      <c r="BI464" s="10"/>
      <c r="BJ464" s="10"/>
      <c r="BK464" s="10"/>
      <c r="BL464" s="10"/>
      <c r="BM464" s="10"/>
      <c r="BN464" s="10"/>
      <c r="BO464" s="10"/>
    </row>
    <row r="465" spans="1:67" x14ac:dyDescent="0.35">
      <c r="A465" s="10"/>
      <c r="B465" s="10"/>
      <c r="C465" s="10"/>
      <c r="D465" s="10"/>
      <c r="E465" s="10"/>
      <c r="F465" s="10"/>
      <c r="G465" s="10"/>
      <c r="H465" s="10"/>
      <c r="I465" s="10"/>
      <c r="J465" s="10"/>
      <c r="K465" s="10"/>
      <c r="L465" s="10"/>
      <c r="M465" s="10"/>
      <c r="N465" s="10"/>
      <c r="O465" s="10"/>
      <c r="P465" s="10"/>
      <c r="Q465" s="10"/>
      <c r="R465" s="10"/>
      <c r="S465" s="10"/>
      <c r="T465" s="10"/>
      <c r="U465" s="10"/>
      <c r="V465" s="10"/>
      <c r="W465" s="10"/>
      <c r="X465" s="10"/>
      <c r="Y465" s="10"/>
      <c r="Z465" s="10"/>
      <c r="AA465" s="10"/>
      <c r="AB465" s="10"/>
      <c r="AC465" s="10"/>
      <c r="AD465" s="10"/>
      <c r="AE465" s="10"/>
      <c r="AF465" s="10"/>
      <c r="AG465" s="10"/>
      <c r="AH465" s="10"/>
      <c r="AI465" s="10"/>
      <c r="AJ465" s="10"/>
      <c r="AK465" s="10"/>
      <c r="AL465" s="10"/>
      <c r="AM465" s="10"/>
      <c r="AN465" s="10"/>
      <c r="AO465" s="10"/>
      <c r="AP465" s="10"/>
      <c r="AQ465" s="10"/>
      <c r="AR465" s="10"/>
      <c r="AS465" s="10"/>
      <c r="AT465" s="10"/>
      <c r="AU465" s="10"/>
      <c r="AV465" s="10"/>
      <c r="AW465" s="10"/>
      <c r="AX465" s="10"/>
      <c r="AY465" s="10"/>
      <c r="AZ465" s="10"/>
      <c r="BA465" s="10"/>
      <c r="BB465" s="10"/>
      <c r="BC465" s="10"/>
      <c r="BD465" s="10"/>
      <c r="BE465" s="10"/>
      <c r="BF465" s="10"/>
      <c r="BG465" s="10"/>
      <c r="BH465" s="10"/>
      <c r="BI465" s="10"/>
      <c r="BJ465" s="10"/>
      <c r="BK465" s="10"/>
      <c r="BL465" s="10"/>
      <c r="BM465" s="10"/>
      <c r="BN465" s="10"/>
      <c r="BO465" s="10"/>
    </row>
    <row r="466" spans="1:67" x14ac:dyDescent="0.35">
      <c r="A466" s="10"/>
      <c r="B466" s="10"/>
      <c r="C466" s="10"/>
      <c r="D466" s="10"/>
      <c r="E466" s="10"/>
      <c r="F466" s="10"/>
      <c r="G466" s="10"/>
      <c r="H466" s="10"/>
      <c r="I466" s="10"/>
      <c r="J466" s="10"/>
      <c r="K466" s="10"/>
      <c r="L466" s="10"/>
      <c r="M466" s="10"/>
      <c r="N466" s="10"/>
      <c r="O466" s="10"/>
      <c r="P466" s="10"/>
      <c r="Q466" s="10"/>
      <c r="R466" s="10"/>
      <c r="S466" s="10"/>
      <c r="T466" s="10"/>
      <c r="U466" s="10"/>
      <c r="V466" s="10"/>
      <c r="W466" s="10"/>
      <c r="X466" s="10"/>
      <c r="Y466" s="10"/>
      <c r="Z466" s="10"/>
      <c r="AA466" s="10"/>
      <c r="AB466" s="10"/>
      <c r="AC466" s="10"/>
      <c r="AD466" s="10"/>
      <c r="AE466" s="10"/>
      <c r="AF466" s="10"/>
      <c r="AG466" s="10"/>
      <c r="AH466" s="10"/>
      <c r="AI466" s="10"/>
      <c r="AJ466" s="10"/>
      <c r="AK466" s="10"/>
      <c r="AL466" s="10"/>
      <c r="AM466" s="10"/>
      <c r="AN466" s="10"/>
      <c r="AO466" s="10"/>
      <c r="AP466" s="10"/>
      <c r="AQ466" s="10"/>
      <c r="AR466" s="10"/>
      <c r="AS466" s="10"/>
      <c r="AT466" s="10"/>
      <c r="AU466" s="10"/>
      <c r="AV466" s="10"/>
      <c r="AW466" s="10"/>
      <c r="AX466" s="10"/>
      <c r="AY466" s="10"/>
      <c r="AZ466" s="10"/>
      <c r="BA466" s="10"/>
      <c r="BB466" s="10"/>
      <c r="BC466" s="10"/>
      <c r="BD466" s="10"/>
      <c r="BE466" s="10"/>
      <c r="BF466" s="10"/>
      <c r="BG466" s="10"/>
      <c r="BH466" s="10"/>
      <c r="BI466" s="10"/>
      <c r="BJ466" s="10"/>
      <c r="BK466" s="10"/>
      <c r="BL466" s="10"/>
      <c r="BM466" s="10"/>
      <c r="BN466" s="10"/>
      <c r="BO466" s="10"/>
    </row>
    <row r="467" spans="1:67" x14ac:dyDescent="0.35">
      <c r="A467" s="10"/>
      <c r="B467" s="10"/>
      <c r="C467" s="10"/>
      <c r="D467" s="10"/>
      <c r="E467" s="10"/>
      <c r="F467" s="10"/>
      <c r="G467" s="10"/>
      <c r="H467" s="10"/>
      <c r="I467" s="10"/>
      <c r="J467" s="10"/>
      <c r="K467" s="10"/>
      <c r="L467" s="10"/>
      <c r="M467" s="10"/>
      <c r="N467" s="10"/>
      <c r="O467" s="10"/>
      <c r="P467" s="10"/>
      <c r="Q467" s="10"/>
      <c r="R467" s="10"/>
      <c r="S467" s="10"/>
      <c r="T467" s="10"/>
      <c r="U467" s="10"/>
      <c r="V467" s="10"/>
      <c r="W467" s="10"/>
      <c r="X467" s="10"/>
      <c r="Y467" s="10"/>
      <c r="Z467" s="10"/>
      <c r="AA467" s="10"/>
      <c r="AB467" s="10"/>
      <c r="AC467" s="10"/>
      <c r="AD467" s="10"/>
      <c r="AE467" s="10"/>
      <c r="AF467" s="10"/>
      <c r="AG467" s="10"/>
      <c r="AH467" s="10"/>
      <c r="AI467" s="10"/>
      <c r="AJ467" s="10"/>
      <c r="AK467" s="10"/>
      <c r="AL467" s="10"/>
      <c r="AM467" s="10"/>
      <c r="AN467" s="10"/>
      <c r="AO467" s="10"/>
      <c r="AP467" s="10"/>
      <c r="AQ467" s="10"/>
      <c r="AR467" s="10"/>
      <c r="AS467" s="10"/>
      <c r="AT467" s="10"/>
      <c r="AU467" s="10"/>
      <c r="AV467" s="10"/>
      <c r="AW467" s="10"/>
      <c r="AX467" s="10"/>
      <c r="AY467" s="10"/>
      <c r="AZ467" s="10"/>
      <c r="BA467" s="10"/>
      <c r="BB467" s="10"/>
      <c r="BC467" s="10"/>
      <c r="BD467" s="10"/>
      <c r="BE467" s="10"/>
      <c r="BF467" s="10"/>
      <c r="BG467" s="10"/>
      <c r="BH467" s="10"/>
      <c r="BI467" s="10"/>
      <c r="BJ467" s="10"/>
      <c r="BK467" s="10"/>
      <c r="BL467" s="10"/>
      <c r="BM467" s="10"/>
      <c r="BN467" s="10"/>
      <c r="BO467" s="10"/>
    </row>
    <row r="468" spans="1:67" x14ac:dyDescent="0.35">
      <c r="A468" s="10"/>
      <c r="B468" s="10"/>
      <c r="C468" s="10"/>
      <c r="D468" s="10"/>
      <c r="E468" s="10"/>
      <c r="F468" s="10"/>
      <c r="G468" s="10"/>
      <c r="H468" s="10"/>
      <c r="I468" s="10"/>
      <c r="J468" s="10"/>
      <c r="K468" s="10"/>
      <c r="L468" s="10"/>
      <c r="M468" s="10"/>
      <c r="N468" s="10"/>
      <c r="O468" s="10"/>
      <c r="P468" s="10"/>
      <c r="Q468" s="10"/>
      <c r="R468" s="10"/>
      <c r="S468" s="10"/>
      <c r="T468" s="10"/>
      <c r="U468" s="10"/>
      <c r="V468" s="10"/>
      <c r="W468" s="10"/>
      <c r="X468" s="10"/>
      <c r="Y468" s="10"/>
      <c r="Z468" s="10"/>
      <c r="AA468" s="10"/>
      <c r="AB468" s="10"/>
      <c r="AC468" s="10"/>
      <c r="AD468" s="10"/>
      <c r="AE468" s="10"/>
      <c r="AF468" s="10"/>
      <c r="AG468" s="10"/>
      <c r="AH468" s="10"/>
      <c r="AI468" s="10"/>
      <c r="AJ468" s="10"/>
      <c r="AK468" s="10"/>
      <c r="AL468" s="10"/>
      <c r="AM468" s="10"/>
      <c r="AN468" s="10"/>
      <c r="AO468" s="10"/>
      <c r="AP468" s="10"/>
      <c r="AQ468" s="10"/>
      <c r="AR468" s="10"/>
      <c r="AS468" s="10"/>
      <c r="AT468" s="10"/>
      <c r="AU468" s="10"/>
      <c r="AV468" s="10"/>
      <c r="AW468" s="10"/>
      <c r="AX468" s="10"/>
      <c r="AY468" s="10"/>
      <c r="AZ468" s="10"/>
      <c r="BA468" s="10"/>
      <c r="BB468" s="10"/>
      <c r="BC468" s="10"/>
      <c r="BD468" s="10"/>
      <c r="BE468" s="10"/>
      <c r="BF468" s="10"/>
      <c r="BG468" s="10"/>
      <c r="BH468" s="10"/>
      <c r="BI468" s="10"/>
      <c r="BJ468" s="10"/>
      <c r="BK468" s="10"/>
      <c r="BL468" s="10"/>
      <c r="BM468" s="10"/>
      <c r="BN468" s="10"/>
      <c r="BO468" s="10"/>
    </row>
    <row r="469" spans="1:67" x14ac:dyDescent="0.35">
      <c r="A469" s="10"/>
      <c r="B469" s="10"/>
      <c r="C469" s="10"/>
      <c r="D469" s="10"/>
      <c r="E469" s="10"/>
      <c r="F469" s="10"/>
      <c r="G469" s="10"/>
      <c r="H469" s="10"/>
      <c r="I469" s="10"/>
      <c r="J469" s="10"/>
      <c r="K469" s="10"/>
      <c r="L469" s="10"/>
      <c r="M469" s="10"/>
      <c r="N469" s="10"/>
      <c r="O469" s="10"/>
      <c r="P469" s="10"/>
      <c r="Q469" s="10"/>
      <c r="R469" s="10"/>
      <c r="S469" s="10"/>
      <c r="T469" s="10"/>
      <c r="U469" s="10"/>
      <c r="V469" s="10"/>
      <c r="W469" s="10"/>
      <c r="X469" s="10"/>
      <c r="Y469" s="10"/>
      <c r="Z469" s="10"/>
      <c r="AA469" s="10"/>
      <c r="AB469" s="10"/>
      <c r="AC469" s="10"/>
      <c r="AD469" s="10"/>
      <c r="AE469" s="10"/>
      <c r="AF469" s="10"/>
      <c r="AG469" s="10"/>
      <c r="AH469" s="10"/>
      <c r="AI469" s="10"/>
      <c r="AJ469" s="10"/>
      <c r="AK469" s="10"/>
      <c r="AL469" s="10"/>
      <c r="AM469" s="10"/>
      <c r="AN469" s="10"/>
      <c r="AO469" s="10"/>
      <c r="AP469" s="10"/>
      <c r="AQ469" s="10"/>
      <c r="AR469" s="10"/>
      <c r="AS469" s="10"/>
      <c r="AT469" s="10"/>
      <c r="AU469" s="10"/>
      <c r="AV469" s="10"/>
      <c r="AW469" s="10"/>
      <c r="AX469" s="10"/>
      <c r="AY469" s="10"/>
      <c r="AZ469" s="10"/>
      <c r="BA469" s="10"/>
      <c r="BB469" s="10"/>
      <c r="BC469" s="10"/>
      <c r="BD469" s="10"/>
      <c r="BE469" s="10"/>
      <c r="BF469" s="10"/>
      <c r="BG469" s="10"/>
      <c r="BH469" s="10"/>
      <c r="BI469" s="10"/>
      <c r="BJ469" s="10"/>
      <c r="BK469" s="10"/>
      <c r="BL469" s="10"/>
      <c r="BM469" s="10"/>
      <c r="BN469" s="10"/>
      <c r="BO469" s="10"/>
    </row>
    <row r="470" spans="1:67" x14ac:dyDescent="0.35">
      <c r="A470" s="10"/>
      <c r="B470" s="10"/>
      <c r="C470" s="10"/>
      <c r="D470" s="10"/>
      <c r="E470" s="10"/>
      <c r="F470" s="10"/>
      <c r="G470" s="10"/>
      <c r="H470" s="10"/>
      <c r="I470" s="10"/>
      <c r="J470" s="10"/>
      <c r="K470" s="10"/>
      <c r="L470" s="10"/>
      <c r="M470" s="10"/>
      <c r="N470" s="10"/>
      <c r="O470" s="10"/>
      <c r="P470" s="10"/>
      <c r="Q470" s="10"/>
      <c r="R470" s="10"/>
      <c r="S470" s="10"/>
      <c r="T470" s="10"/>
      <c r="U470" s="10"/>
      <c r="V470" s="10"/>
      <c r="W470" s="10"/>
      <c r="X470" s="10"/>
      <c r="Y470" s="10"/>
      <c r="Z470" s="10"/>
      <c r="AA470" s="10"/>
      <c r="AB470" s="10"/>
      <c r="AC470" s="10"/>
      <c r="AD470" s="10"/>
      <c r="AE470" s="10"/>
      <c r="AF470" s="10"/>
      <c r="AG470" s="10"/>
      <c r="AH470" s="10"/>
      <c r="AI470" s="10"/>
      <c r="AJ470" s="10"/>
      <c r="AK470" s="10"/>
      <c r="AL470" s="10"/>
      <c r="AM470" s="10"/>
      <c r="AN470" s="10"/>
      <c r="AO470" s="10"/>
      <c r="AP470" s="10"/>
      <c r="AQ470" s="10"/>
      <c r="AR470" s="10"/>
      <c r="AS470" s="10"/>
      <c r="AT470" s="10"/>
      <c r="AU470" s="10"/>
      <c r="AV470" s="10"/>
      <c r="AW470" s="10"/>
      <c r="AX470" s="10"/>
      <c r="AY470" s="10"/>
      <c r="AZ470" s="10"/>
      <c r="BA470" s="10"/>
      <c r="BB470" s="10"/>
      <c r="BC470" s="10"/>
      <c r="BD470" s="10"/>
      <c r="BE470" s="10"/>
      <c r="BF470" s="10"/>
      <c r="BG470" s="10"/>
      <c r="BH470" s="10"/>
      <c r="BI470" s="10"/>
      <c r="BJ470" s="10"/>
      <c r="BK470" s="10"/>
      <c r="BL470" s="10"/>
      <c r="BM470" s="10"/>
      <c r="BN470" s="10"/>
      <c r="BO470" s="10"/>
    </row>
    <row r="471" spans="1:67" x14ac:dyDescent="0.35">
      <c r="A471" s="10"/>
      <c r="B471" s="10"/>
      <c r="C471" s="10"/>
      <c r="D471" s="10"/>
      <c r="E471" s="10"/>
      <c r="F471" s="10"/>
      <c r="G471" s="10"/>
      <c r="H471" s="10"/>
      <c r="I471" s="10"/>
      <c r="J471" s="10"/>
      <c r="K471" s="10"/>
      <c r="L471" s="10"/>
      <c r="M471" s="10"/>
      <c r="N471" s="10"/>
      <c r="O471" s="10"/>
      <c r="P471" s="10"/>
      <c r="Q471" s="10"/>
      <c r="R471" s="10"/>
      <c r="S471" s="10"/>
      <c r="T471" s="10"/>
      <c r="U471" s="10"/>
      <c r="V471" s="10"/>
      <c r="W471" s="10"/>
      <c r="X471" s="10"/>
      <c r="Y471" s="10"/>
      <c r="Z471" s="10"/>
      <c r="AA471" s="10"/>
      <c r="AB471" s="10"/>
      <c r="AC471" s="10"/>
      <c r="AD471" s="10"/>
      <c r="AE471" s="10"/>
      <c r="AF471" s="10"/>
      <c r="AG471" s="10"/>
      <c r="AH471" s="10"/>
      <c r="AI471" s="10"/>
      <c r="AJ471" s="10"/>
      <c r="AK471" s="10"/>
      <c r="AL471" s="10"/>
      <c r="AM471" s="10"/>
      <c r="AN471" s="10"/>
      <c r="AO471" s="10"/>
      <c r="AP471" s="10"/>
      <c r="AQ471" s="10"/>
      <c r="AR471" s="10"/>
      <c r="AS471" s="10"/>
      <c r="AT471" s="10"/>
      <c r="AU471" s="10"/>
      <c r="AV471" s="10"/>
      <c r="AW471" s="10"/>
      <c r="AX471" s="10"/>
      <c r="AY471" s="10"/>
      <c r="AZ471" s="10"/>
      <c r="BA471" s="10"/>
      <c r="BB471" s="10"/>
      <c r="BC471" s="10"/>
      <c r="BD471" s="10"/>
      <c r="BE471" s="10"/>
      <c r="BF471" s="10"/>
      <c r="BG471" s="10"/>
      <c r="BH471" s="10"/>
      <c r="BI471" s="10"/>
      <c r="BJ471" s="10"/>
      <c r="BK471" s="10"/>
      <c r="BL471" s="10"/>
      <c r="BM471" s="10"/>
      <c r="BN471" s="10"/>
      <c r="BO471" s="10"/>
    </row>
    <row r="472" spans="1:67" x14ac:dyDescent="0.35">
      <c r="A472" s="10"/>
      <c r="B472" s="10"/>
      <c r="C472" s="10"/>
      <c r="D472" s="10"/>
      <c r="E472" s="10"/>
      <c r="F472" s="10"/>
      <c r="G472" s="10"/>
      <c r="H472" s="10"/>
      <c r="I472" s="10"/>
      <c r="J472" s="10"/>
      <c r="K472" s="10"/>
      <c r="L472" s="10"/>
      <c r="M472" s="10"/>
      <c r="N472" s="10"/>
      <c r="O472" s="10"/>
      <c r="P472" s="10"/>
      <c r="Q472" s="10"/>
      <c r="R472" s="10"/>
      <c r="S472" s="10"/>
      <c r="T472" s="10"/>
      <c r="U472" s="10"/>
      <c r="V472" s="10"/>
      <c r="W472" s="10"/>
      <c r="X472" s="10"/>
      <c r="Y472" s="10"/>
      <c r="Z472" s="10"/>
      <c r="AA472" s="10"/>
      <c r="AB472" s="10"/>
      <c r="AC472" s="10"/>
      <c r="AD472" s="10"/>
      <c r="AE472" s="10"/>
      <c r="AF472" s="10"/>
      <c r="AG472" s="10"/>
      <c r="AH472" s="10"/>
      <c r="AI472" s="10"/>
      <c r="AJ472" s="10"/>
      <c r="AK472" s="10"/>
      <c r="AL472" s="10"/>
      <c r="AM472" s="10"/>
      <c r="AN472" s="10"/>
      <c r="AO472" s="10"/>
      <c r="AP472" s="10"/>
      <c r="AQ472" s="10"/>
      <c r="AR472" s="10"/>
      <c r="AS472" s="10"/>
      <c r="AT472" s="10"/>
      <c r="AU472" s="10"/>
      <c r="AV472" s="10"/>
      <c r="AW472" s="10"/>
      <c r="AX472" s="10"/>
      <c r="AY472" s="10"/>
      <c r="AZ472" s="10"/>
      <c r="BA472" s="10"/>
      <c r="BB472" s="10"/>
      <c r="BC472" s="10"/>
      <c r="BD472" s="10"/>
      <c r="BE472" s="10"/>
      <c r="BF472" s="10"/>
      <c r="BG472" s="10"/>
      <c r="BH472" s="10"/>
      <c r="BI472" s="10"/>
      <c r="BJ472" s="10"/>
      <c r="BK472" s="10"/>
      <c r="BL472" s="10"/>
      <c r="BM472" s="10"/>
      <c r="BN472" s="10"/>
      <c r="BO472" s="10"/>
    </row>
    <row r="473" spans="1:67" x14ac:dyDescent="0.35">
      <c r="A473" s="10"/>
      <c r="B473" s="10"/>
      <c r="C473" s="10"/>
      <c r="D473" s="10"/>
      <c r="E473" s="10"/>
      <c r="F473" s="10"/>
      <c r="G473" s="10"/>
      <c r="H473" s="10"/>
      <c r="I473" s="10"/>
      <c r="J473" s="10"/>
      <c r="K473" s="10"/>
      <c r="L473" s="10"/>
      <c r="M473" s="10"/>
      <c r="N473" s="10"/>
      <c r="O473" s="10"/>
      <c r="P473" s="10"/>
      <c r="Q473" s="10"/>
      <c r="R473" s="10"/>
      <c r="S473" s="10"/>
      <c r="T473" s="10"/>
      <c r="U473" s="10"/>
      <c r="V473" s="10"/>
      <c r="W473" s="10"/>
      <c r="X473" s="10"/>
      <c r="Y473" s="10"/>
      <c r="Z473" s="10"/>
      <c r="AA473" s="10"/>
      <c r="AB473" s="10"/>
      <c r="AC473" s="10"/>
      <c r="AD473" s="10"/>
      <c r="AE473" s="10"/>
      <c r="AF473" s="10"/>
      <c r="AG473" s="10"/>
      <c r="AH473" s="10"/>
      <c r="AI473" s="10"/>
      <c r="AJ473" s="10"/>
      <c r="AK473" s="10"/>
      <c r="AL473" s="10"/>
      <c r="AM473" s="10"/>
      <c r="AN473" s="10"/>
      <c r="AO473" s="10"/>
      <c r="AP473" s="10"/>
      <c r="AQ473" s="10"/>
      <c r="AR473" s="10"/>
      <c r="AS473" s="10"/>
      <c r="AT473" s="10"/>
      <c r="AU473" s="10"/>
      <c r="AV473" s="10"/>
      <c r="AW473" s="10"/>
      <c r="AX473" s="10"/>
      <c r="AY473" s="10"/>
      <c r="AZ473" s="10"/>
      <c r="BA473" s="10"/>
      <c r="BB473" s="10"/>
      <c r="BC473" s="10"/>
      <c r="BD473" s="10"/>
      <c r="BE473" s="10"/>
      <c r="BF473" s="10"/>
      <c r="BG473" s="10"/>
      <c r="BH473" s="10"/>
      <c r="BI473" s="10"/>
      <c r="BJ473" s="10"/>
      <c r="BK473" s="10"/>
      <c r="BL473" s="10"/>
      <c r="BM473" s="10"/>
      <c r="BN473" s="10"/>
      <c r="BO473" s="10"/>
    </row>
    <row r="474" spans="1:67" x14ac:dyDescent="0.35">
      <c r="A474" s="10"/>
      <c r="B474" s="10"/>
      <c r="C474" s="10"/>
      <c r="D474" s="10"/>
      <c r="E474" s="10"/>
      <c r="F474" s="10"/>
      <c r="G474" s="10"/>
      <c r="H474" s="10"/>
      <c r="I474" s="10"/>
      <c r="J474" s="10"/>
      <c r="K474" s="10"/>
      <c r="L474" s="10"/>
      <c r="M474" s="10"/>
      <c r="N474" s="10"/>
      <c r="O474" s="10"/>
      <c r="P474" s="10"/>
      <c r="Q474" s="10"/>
      <c r="R474" s="10"/>
      <c r="S474" s="10"/>
      <c r="T474" s="10"/>
      <c r="U474" s="10"/>
      <c r="V474" s="10"/>
      <c r="W474" s="10"/>
      <c r="X474" s="10"/>
      <c r="Y474" s="10"/>
      <c r="Z474" s="10"/>
      <c r="AA474" s="10"/>
      <c r="AB474" s="10"/>
      <c r="AC474" s="10"/>
      <c r="AD474" s="10"/>
      <c r="AE474" s="10"/>
      <c r="AF474" s="10"/>
      <c r="AG474" s="10"/>
      <c r="AH474" s="10"/>
      <c r="AI474" s="10"/>
      <c r="AJ474" s="10"/>
      <c r="AK474" s="10"/>
      <c r="AL474" s="10"/>
      <c r="AM474" s="10"/>
      <c r="AN474" s="10"/>
      <c r="AO474" s="10"/>
      <c r="AP474" s="10"/>
      <c r="AQ474" s="10"/>
      <c r="AR474" s="10"/>
      <c r="AS474" s="10"/>
      <c r="AT474" s="10"/>
      <c r="AU474" s="10"/>
      <c r="AV474" s="10"/>
      <c r="AW474" s="10"/>
      <c r="AX474" s="10"/>
      <c r="AY474" s="10"/>
      <c r="AZ474" s="10"/>
      <c r="BA474" s="10"/>
      <c r="BB474" s="10"/>
      <c r="BC474" s="10"/>
      <c r="BD474" s="10"/>
      <c r="BE474" s="10"/>
      <c r="BF474" s="10"/>
      <c r="BG474" s="10"/>
      <c r="BH474" s="10"/>
      <c r="BI474" s="10"/>
      <c r="BJ474" s="10"/>
      <c r="BK474" s="10"/>
      <c r="BL474" s="10"/>
      <c r="BM474" s="10"/>
      <c r="BN474" s="10"/>
      <c r="BO474" s="10"/>
    </row>
    <row r="475" spans="1:67" x14ac:dyDescent="0.35">
      <c r="A475" s="10"/>
      <c r="B475" s="10"/>
      <c r="C475" s="10"/>
      <c r="D475" s="10"/>
      <c r="E475" s="10"/>
      <c r="F475" s="10"/>
      <c r="G475" s="10"/>
      <c r="H475" s="10"/>
      <c r="I475" s="10"/>
      <c r="J475" s="10"/>
      <c r="K475" s="10"/>
      <c r="L475" s="10"/>
      <c r="M475" s="10"/>
      <c r="N475" s="10"/>
      <c r="O475" s="10"/>
      <c r="P475" s="10"/>
      <c r="Q475" s="10"/>
      <c r="R475" s="10"/>
      <c r="S475" s="10"/>
      <c r="T475" s="10"/>
      <c r="U475" s="10"/>
      <c r="V475" s="10"/>
      <c r="W475" s="10"/>
      <c r="X475" s="10"/>
      <c r="Y475" s="10"/>
      <c r="Z475" s="10"/>
      <c r="AA475" s="10"/>
      <c r="AB475" s="10"/>
      <c r="AC475" s="10"/>
      <c r="AD475" s="10"/>
      <c r="AE475" s="10"/>
      <c r="AF475" s="10"/>
      <c r="AG475" s="10"/>
      <c r="AH475" s="10"/>
      <c r="AI475" s="10"/>
      <c r="AJ475" s="10"/>
      <c r="AK475" s="10"/>
      <c r="AL475" s="10"/>
      <c r="AM475" s="10"/>
      <c r="AN475" s="10"/>
      <c r="AO475" s="10"/>
      <c r="AP475" s="10"/>
      <c r="AQ475" s="10"/>
      <c r="AR475" s="10"/>
      <c r="AS475" s="10"/>
      <c r="AT475" s="10"/>
      <c r="AU475" s="10"/>
      <c r="AV475" s="10"/>
      <c r="AW475" s="10"/>
      <c r="AX475" s="10"/>
      <c r="AY475" s="10"/>
      <c r="AZ475" s="10"/>
      <c r="BA475" s="10"/>
      <c r="BB475" s="10"/>
      <c r="BC475" s="10"/>
      <c r="BD475" s="10"/>
      <c r="BE475" s="10"/>
      <c r="BF475" s="10"/>
      <c r="BG475" s="10"/>
      <c r="BH475" s="10"/>
      <c r="BI475" s="10"/>
      <c r="BJ475" s="10"/>
      <c r="BK475" s="10"/>
      <c r="BL475" s="10"/>
      <c r="BM475" s="10"/>
      <c r="BN475" s="10"/>
      <c r="BO475" s="10"/>
    </row>
    <row r="476" spans="1:67" x14ac:dyDescent="0.35">
      <c r="A476" s="10"/>
      <c r="B476" s="10"/>
      <c r="C476" s="10"/>
      <c r="D476" s="10"/>
      <c r="E476" s="10"/>
      <c r="F476" s="10"/>
      <c r="G476" s="10"/>
      <c r="H476" s="10"/>
      <c r="I476" s="10"/>
      <c r="J476" s="10"/>
      <c r="K476" s="10"/>
      <c r="L476" s="10"/>
      <c r="M476" s="10"/>
      <c r="N476" s="10"/>
      <c r="O476" s="10"/>
      <c r="P476" s="10"/>
      <c r="Q476" s="10"/>
      <c r="R476" s="10"/>
      <c r="S476" s="10"/>
      <c r="T476" s="10"/>
      <c r="U476" s="10"/>
      <c r="V476" s="10"/>
      <c r="W476" s="10"/>
      <c r="X476" s="10"/>
      <c r="Y476" s="10"/>
      <c r="Z476" s="10"/>
      <c r="AA476" s="10"/>
      <c r="AB476" s="10"/>
      <c r="AC476" s="10"/>
      <c r="AD476" s="10"/>
      <c r="AE476" s="10"/>
      <c r="AF476" s="10"/>
      <c r="AG476" s="10"/>
      <c r="AH476" s="10"/>
      <c r="AI476" s="10"/>
      <c r="AJ476" s="10"/>
      <c r="AK476" s="10"/>
      <c r="AL476" s="10"/>
      <c r="AM476" s="10"/>
      <c r="AN476" s="10"/>
      <c r="AO476" s="10"/>
      <c r="AP476" s="10"/>
      <c r="AQ476" s="10"/>
      <c r="AR476" s="10"/>
      <c r="AS476" s="10"/>
      <c r="AT476" s="10"/>
      <c r="AU476" s="10"/>
      <c r="AV476" s="10"/>
      <c r="AW476" s="10"/>
      <c r="AX476" s="10"/>
      <c r="AY476" s="10"/>
      <c r="AZ476" s="10"/>
      <c r="BA476" s="10"/>
      <c r="BB476" s="10"/>
      <c r="BC476" s="10"/>
      <c r="BD476" s="10"/>
      <c r="BE476" s="10"/>
      <c r="BF476" s="10"/>
      <c r="BG476" s="10"/>
      <c r="BH476" s="10"/>
      <c r="BI476" s="10"/>
      <c r="BJ476" s="10"/>
      <c r="BK476" s="10"/>
      <c r="BL476" s="10"/>
      <c r="BM476" s="10"/>
      <c r="BN476" s="10"/>
      <c r="BO476" s="10"/>
    </row>
    <row r="477" spans="1:67" x14ac:dyDescent="0.35">
      <c r="A477" s="10"/>
      <c r="B477" s="10"/>
      <c r="C477" s="10"/>
      <c r="D477" s="10"/>
      <c r="E477" s="10"/>
      <c r="F477" s="10"/>
      <c r="G477" s="10"/>
      <c r="H477" s="10"/>
      <c r="I477" s="10"/>
      <c r="J477" s="10"/>
      <c r="K477" s="10"/>
      <c r="L477" s="10"/>
      <c r="M477" s="10"/>
      <c r="N477" s="10"/>
      <c r="O477" s="10"/>
      <c r="P477" s="10"/>
      <c r="Q477" s="10"/>
      <c r="R477" s="10"/>
      <c r="S477" s="10"/>
      <c r="T477" s="10"/>
      <c r="U477" s="10"/>
      <c r="V477" s="10"/>
      <c r="W477" s="10"/>
      <c r="X477" s="10"/>
      <c r="Y477" s="10"/>
      <c r="Z477" s="10"/>
      <c r="AA477" s="10"/>
      <c r="AB477" s="10"/>
      <c r="AC477" s="10"/>
      <c r="AD477" s="10"/>
      <c r="AE477" s="10"/>
      <c r="AF477" s="10"/>
      <c r="AG477" s="10"/>
      <c r="AH477" s="10"/>
      <c r="AI477" s="10"/>
      <c r="AJ477" s="10"/>
      <c r="AK477" s="10"/>
      <c r="AL477" s="10"/>
      <c r="AM477" s="10"/>
      <c r="AN477" s="10"/>
      <c r="AO477" s="10"/>
      <c r="AP477" s="10"/>
      <c r="AQ477" s="10"/>
      <c r="AR477" s="10"/>
      <c r="AS477" s="10"/>
      <c r="AT477" s="10"/>
      <c r="AU477" s="10"/>
      <c r="AV477" s="10"/>
      <c r="AW477" s="10"/>
      <c r="AX477" s="10"/>
      <c r="AY477" s="10"/>
      <c r="AZ477" s="10"/>
      <c r="BA477" s="10"/>
      <c r="BB477" s="10"/>
      <c r="BC477" s="10"/>
      <c r="BD477" s="10"/>
      <c r="BE477" s="10"/>
      <c r="BF477" s="10"/>
      <c r="BG477" s="10"/>
      <c r="BH477" s="10"/>
      <c r="BI477" s="10"/>
      <c r="BJ477" s="10"/>
      <c r="BK477" s="10"/>
      <c r="BL477" s="10"/>
      <c r="BM477" s="10"/>
      <c r="BN477" s="10"/>
      <c r="BO477" s="10"/>
    </row>
    <row r="478" spans="1:67" x14ac:dyDescent="0.35">
      <c r="A478" s="10"/>
      <c r="B478" s="10"/>
      <c r="C478" s="10"/>
      <c r="D478" s="10"/>
      <c r="E478" s="10"/>
      <c r="F478" s="10"/>
      <c r="G478" s="10"/>
      <c r="H478" s="10"/>
      <c r="I478" s="10"/>
      <c r="J478" s="10"/>
      <c r="K478" s="10"/>
      <c r="L478" s="10"/>
      <c r="M478" s="10"/>
      <c r="N478" s="10"/>
      <c r="O478" s="10"/>
      <c r="P478" s="10"/>
      <c r="Q478" s="10"/>
      <c r="R478" s="10"/>
      <c r="S478" s="10"/>
      <c r="T478" s="10"/>
      <c r="U478" s="10"/>
      <c r="V478" s="10"/>
      <c r="W478" s="10"/>
      <c r="X478" s="10"/>
      <c r="Y478" s="10"/>
      <c r="Z478" s="10"/>
      <c r="AA478" s="10"/>
      <c r="AB478" s="10"/>
      <c r="AC478" s="10"/>
      <c r="AD478" s="10"/>
      <c r="AE478" s="10"/>
      <c r="AF478" s="10"/>
      <c r="AG478" s="10"/>
      <c r="AH478" s="10"/>
      <c r="AI478" s="10"/>
      <c r="AJ478" s="10"/>
      <c r="AK478" s="10"/>
      <c r="AL478" s="10"/>
      <c r="AM478" s="10"/>
      <c r="AN478" s="10"/>
      <c r="AO478" s="10"/>
      <c r="AP478" s="10"/>
      <c r="AQ478" s="10"/>
      <c r="AR478" s="10"/>
      <c r="AS478" s="10"/>
      <c r="AT478" s="10"/>
      <c r="AU478" s="10"/>
      <c r="AV478" s="10"/>
      <c r="AW478" s="10"/>
      <c r="AX478" s="10"/>
      <c r="AY478" s="10"/>
      <c r="AZ478" s="10"/>
      <c r="BA478" s="10"/>
      <c r="BB478" s="10"/>
      <c r="BC478" s="10"/>
      <c r="BD478" s="10"/>
      <c r="BE478" s="10"/>
      <c r="BF478" s="10"/>
      <c r="BG478" s="10"/>
      <c r="BH478" s="10"/>
      <c r="BI478" s="10"/>
      <c r="BJ478" s="10"/>
      <c r="BK478" s="10"/>
      <c r="BL478" s="10"/>
      <c r="BM478" s="10"/>
      <c r="BN478" s="10"/>
      <c r="BO478" s="10"/>
    </row>
    <row r="479" spans="1:67" x14ac:dyDescent="0.35">
      <c r="A479" s="10"/>
      <c r="B479" s="10"/>
      <c r="C479" s="10"/>
      <c r="D479" s="10"/>
      <c r="E479" s="10"/>
      <c r="F479" s="10"/>
      <c r="G479" s="10"/>
      <c r="H479" s="10"/>
      <c r="I479" s="10"/>
      <c r="J479" s="10"/>
      <c r="K479" s="10"/>
      <c r="L479" s="10"/>
      <c r="M479" s="10"/>
      <c r="N479" s="10"/>
      <c r="O479" s="10"/>
      <c r="P479" s="10"/>
      <c r="Q479" s="10"/>
      <c r="R479" s="10"/>
      <c r="S479" s="10"/>
      <c r="T479" s="10"/>
      <c r="U479" s="10"/>
      <c r="V479" s="10"/>
      <c r="W479" s="10"/>
      <c r="X479" s="10"/>
      <c r="Y479" s="10"/>
      <c r="Z479" s="10"/>
      <c r="AA479" s="10"/>
      <c r="AB479" s="10"/>
      <c r="AC479" s="10"/>
      <c r="AD479" s="10"/>
      <c r="AE479" s="10"/>
      <c r="AF479" s="10"/>
      <c r="AG479" s="10"/>
      <c r="AH479" s="10"/>
      <c r="AI479" s="10"/>
      <c r="AJ479" s="10"/>
      <c r="AK479" s="10"/>
      <c r="AL479" s="10"/>
      <c r="AM479" s="10"/>
      <c r="AN479" s="10"/>
      <c r="AO479" s="10"/>
      <c r="AP479" s="10"/>
      <c r="AQ479" s="10"/>
      <c r="AR479" s="10"/>
      <c r="AS479" s="10"/>
      <c r="AT479" s="10"/>
      <c r="AU479" s="10"/>
      <c r="AV479" s="10"/>
      <c r="AW479" s="10"/>
      <c r="AX479" s="10"/>
      <c r="AY479" s="10"/>
      <c r="AZ479" s="10"/>
      <c r="BA479" s="10"/>
      <c r="BB479" s="10"/>
      <c r="BC479" s="10"/>
      <c r="BD479" s="10"/>
      <c r="BE479" s="10"/>
      <c r="BF479" s="10"/>
      <c r="BG479" s="10"/>
      <c r="BH479" s="10"/>
      <c r="BI479" s="10"/>
      <c r="BJ479" s="10"/>
      <c r="BK479" s="10"/>
      <c r="BL479" s="10"/>
      <c r="BM479" s="10"/>
      <c r="BN479" s="10"/>
      <c r="BO479" s="10"/>
    </row>
    <row r="480" spans="1:67" x14ac:dyDescent="0.35">
      <c r="A480" s="10"/>
      <c r="B480" s="10"/>
      <c r="C480" s="10"/>
      <c r="D480" s="10"/>
      <c r="E480" s="10"/>
      <c r="F480" s="10"/>
      <c r="G480" s="10"/>
      <c r="H480" s="10"/>
      <c r="I480" s="10"/>
      <c r="J480" s="10"/>
      <c r="K480" s="10"/>
      <c r="L480" s="10"/>
      <c r="M480" s="10"/>
      <c r="N480" s="10"/>
      <c r="O480" s="10"/>
      <c r="P480" s="10"/>
      <c r="Q480" s="10"/>
      <c r="R480" s="10"/>
      <c r="S480" s="10"/>
      <c r="T480" s="10"/>
      <c r="U480" s="10"/>
      <c r="V480" s="10"/>
      <c r="W480" s="10"/>
      <c r="X480" s="10"/>
      <c r="Y480" s="10"/>
      <c r="Z480" s="10"/>
      <c r="AA480" s="10"/>
      <c r="AB480" s="10"/>
      <c r="AC480" s="10"/>
      <c r="AD480" s="10"/>
      <c r="AE480" s="10"/>
      <c r="AF480" s="10"/>
      <c r="AG480" s="10"/>
      <c r="AH480" s="10"/>
      <c r="AI480" s="10"/>
      <c r="AJ480" s="10"/>
      <c r="AK480" s="10"/>
      <c r="AL480" s="10"/>
      <c r="AM480" s="10"/>
      <c r="AN480" s="10"/>
      <c r="AO480" s="10"/>
      <c r="AP480" s="10"/>
      <c r="AQ480" s="10"/>
      <c r="AR480" s="10"/>
      <c r="AS480" s="10"/>
      <c r="AT480" s="10"/>
      <c r="AU480" s="10"/>
      <c r="AV480" s="10"/>
      <c r="AW480" s="10"/>
      <c r="AX480" s="10"/>
      <c r="AY480" s="10"/>
      <c r="AZ480" s="10"/>
      <c r="BA480" s="10"/>
      <c r="BB480" s="10"/>
      <c r="BC480" s="10"/>
      <c r="BD480" s="10"/>
      <c r="BE480" s="10"/>
      <c r="BF480" s="10"/>
      <c r="BG480" s="10"/>
      <c r="BH480" s="10"/>
      <c r="BI480" s="10"/>
      <c r="BJ480" s="10"/>
      <c r="BK480" s="10"/>
      <c r="BL480" s="10"/>
      <c r="BM480" s="10"/>
      <c r="BN480" s="10"/>
      <c r="BO480" s="10"/>
    </row>
    <row r="481" spans="1:67" x14ac:dyDescent="0.35">
      <c r="A481" s="10"/>
      <c r="B481" s="10"/>
      <c r="C481" s="10"/>
      <c r="D481" s="10"/>
      <c r="E481" s="10"/>
      <c r="F481" s="10"/>
      <c r="G481" s="10"/>
      <c r="H481" s="10"/>
      <c r="I481" s="10"/>
      <c r="J481" s="10"/>
      <c r="K481" s="10"/>
      <c r="L481" s="10"/>
      <c r="M481" s="10"/>
      <c r="N481" s="10"/>
      <c r="O481" s="10"/>
      <c r="P481" s="10"/>
      <c r="Q481" s="10"/>
      <c r="R481" s="10"/>
      <c r="S481" s="10"/>
      <c r="T481" s="10"/>
      <c r="U481" s="10"/>
      <c r="V481" s="10"/>
      <c r="W481" s="10"/>
      <c r="X481" s="10"/>
      <c r="Y481" s="10"/>
      <c r="Z481" s="10"/>
      <c r="AA481" s="10"/>
      <c r="AB481" s="10"/>
      <c r="AC481" s="10"/>
      <c r="AD481" s="10"/>
      <c r="AE481" s="10"/>
      <c r="AF481" s="10"/>
      <c r="AG481" s="10"/>
      <c r="AH481" s="10"/>
      <c r="AI481" s="10"/>
      <c r="AJ481" s="10"/>
      <c r="AK481" s="10"/>
      <c r="AL481" s="10"/>
      <c r="AM481" s="10"/>
      <c r="AN481" s="10"/>
      <c r="AO481" s="10"/>
      <c r="AP481" s="10"/>
      <c r="AQ481" s="10"/>
      <c r="AR481" s="10"/>
      <c r="AS481" s="10"/>
      <c r="AT481" s="10"/>
      <c r="AU481" s="10"/>
      <c r="AV481" s="10"/>
      <c r="AW481" s="10"/>
      <c r="AX481" s="10"/>
      <c r="AY481" s="10"/>
      <c r="AZ481" s="10"/>
      <c r="BA481" s="10"/>
      <c r="BB481" s="10"/>
      <c r="BC481" s="10"/>
      <c r="BD481" s="10"/>
      <c r="BE481" s="10"/>
      <c r="BF481" s="10"/>
      <c r="BG481" s="10"/>
      <c r="BH481" s="10"/>
      <c r="BI481" s="10"/>
      <c r="BJ481" s="10"/>
      <c r="BK481" s="10"/>
      <c r="BL481" s="10"/>
      <c r="BM481" s="10"/>
      <c r="BN481" s="10"/>
      <c r="BO481" s="10"/>
    </row>
    <row r="482" spans="1:67" x14ac:dyDescent="0.35">
      <c r="A482" s="10"/>
      <c r="B482" s="10"/>
      <c r="C482" s="10"/>
      <c r="D482" s="10"/>
      <c r="E482" s="10"/>
      <c r="F482" s="10"/>
      <c r="G482" s="10"/>
      <c r="H482" s="10"/>
      <c r="I482" s="10"/>
      <c r="J482" s="10"/>
      <c r="K482" s="10"/>
      <c r="L482" s="10"/>
      <c r="M482" s="10"/>
      <c r="N482" s="10"/>
      <c r="O482" s="10"/>
      <c r="P482" s="10"/>
      <c r="Q482" s="10"/>
      <c r="R482" s="10"/>
      <c r="S482" s="10"/>
      <c r="T482" s="10"/>
      <c r="U482" s="10"/>
      <c r="V482" s="10"/>
      <c r="W482" s="10"/>
      <c r="X482" s="10"/>
      <c r="Y482" s="10"/>
      <c r="Z482" s="10"/>
      <c r="AA482" s="10"/>
      <c r="AB482" s="10"/>
      <c r="AC482" s="10"/>
      <c r="AD482" s="10"/>
      <c r="AE482" s="10"/>
      <c r="AF482" s="10"/>
      <c r="AG482" s="10"/>
      <c r="AH482" s="10"/>
      <c r="AI482" s="10"/>
      <c r="AJ482" s="10"/>
      <c r="AK482" s="10"/>
      <c r="AL482" s="10"/>
      <c r="AM482" s="10"/>
      <c r="AN482" s="10"/>
      <c r="AO482" s="10"/>
      <c r="AP482" s="10"/>
      <c r="AQ482" s="10"/>
      <c r="AR482" s="10"/>
      <c r="AS482" s="10"/>
      <c r="AT482" s="10"/>
      <c r="AU482" s="10"/>
      <c r="AV482" s="10"/>
      <c r="AW482" s="10"/>
      <c r="AX482" s="10"/>
      <c r="AY482" s="10"/>
      <c r="AZ482" s="10"/>
      <c r="BA482" s="10"/>
      <c r="BB482" s="10"/>
      <c r="BC482" s="10"/>
      <c r="BD482" s="10"/>
      <c r="BE482" s="10"/>
      <c r="BF482" s="10"/>
      <c r="BG482" s="10"/>
      <c r="BH482" s="10"/>
      <c r="BI482" s="10"/>
      <c r="BJ482" s="10"/>
      <c r="BK482" s="10"/>
      <c r="BL482" s="10"/>
      <c r="BM482" s="10"/>
      <c r="BN482" s="10"/>
      <c r="BO482" s="10"/>
    </row>
    <row r="483" spans="1:67" x14ac:dyDescent="0.35">
      <c r="A483" s="10"/>
      <c r="B483" s="10"/>
      <c r="C483" s="10"/>
      <c r="D483" s="10"/>
      <c r="E483" s="10"/>
      <c r="F483" s="10"/>
      <c r="G483" s="10"/>
      <c r="H483" s="10"/>
      <c r="I483" s="10"/>
      <c r="J483" s="10"/>
      <c r="K483" s="10"/>
      <c r="L483" s="10"/>
      <c r="M483" s="10"/>
      <c r="N483" s="10"/>
      <c r="O483" s="10"/>
      <c r="P483" s="10"/>
      <c r="Q483" s="10"/>
      <c r="R483" s="10"/>
      <c r="S483" s="10"/>
      <c r="T483" s="10"/>
      <c r="U483" s="10"/>
      <c r="V483" s="10"/>
      <c r="W483" s="10"/>
      <c r="X483" s="10"/>
      <c r="Y483" s="10"/>
      <c r="Z483" s="10"/>
      <c r="AA483" s="10"/>
      <c r="AB483" s="10"/>
      <c r="AC483" s="10"/>
      <c r="AD483" s="10"/>
      <c r="AE483" s="10"/>
      <c r="AF483" s="10"/>
      <c r="AG483" s="10"/>
      <c r="AH483" s="10"/>
      <c r="AI483" s="10"/>
      <c r="AJ483" s="10"/>
      <c r="AK483" s="10"/>
      <c r="AL483" s="10"/>
      <c r="AM483" s="10"/>
      <c r="AN483" s="10"/>
      <c r="AO483" s="10"/>
      <c r="AP483" s="10"/>
      <c r="AQ483" s="10"/>
      <c r="AR483" s="10"/>
      <c r="AS483" s="10"/>
      <c r="AT483" s="10"/>
      <c r="AU483" s="10"/>
      <c r="AV483" s="10"/>
      <c r="AW483" s="10"/>
      <c r="AX483" s="10"/>
      <c r="AY483" s="10"/>
      <c r="AZ483" s="10"/>
      <c r="BA483" s="10"/>
      <c r="BB483" s="10"/>
      <c r="BC483" s="10"/>
      <c r="BD483" s="10"/>
      <c r="BE483" s="10"/>
      <c r="BF483" s="10"/>
      <c r="BG483" s="10"/>
      <c r="BH483" s="10"/>
      <c r="BI483" s="10"/>
      <c r="BJ483" s="10"/>
      <c r="BK483" s="10"/>
      <c r="BL483" s="10"/>
      <c r="BM483" s="10"/>
      <c r="BN483" s="10"/>
      <c r="BO483" s="10"/>
    </row>
    <row r="484" spans="1:67" x14ac:dyDescent="0.35">
      <c r="A484" s="10"/>
      <c r="B484" s="10"/>
      <c r="C484" s="10"/>
      <c r="D484" s="10"/>
      <c r="E484" s="10"/>
      <c r="F484" s="10"/>
      <c r="G484" s="10"/>
      <c r="H484" s="10"/>
      <c r="I484" s="10"/>
      <c r="J484" s="10"/>
      <c r="K484" s="10"/>
      <c r="L484" s="10"/>
      <c r="M484" s="10"/>
      <c r="N484" s="10"/>
      <c r="O484" s="10"/>
      <c r="P484" s="10"/>
      <c r="Q484" s="10"/>
      <c r="R484" s="10"/>
      <c r="S484" s="10"/>
      <c r="T484" s="10"/>
      <c r="U484" s="10"/>
      <c r="V484" s="10"/>
      <c r="W484" s="10"/>
      <c r="X484" s="10"/>
      <c r="Y484" s="10"/>
      <c r="Z484" s="10"/>
      <c r="AA484" s="10"/>
      <c r="AB484" s="10"/>
      <c r="AC484" s="10"/>
      <c r="AD484" s="10"/>
      <c r="AE484" s="10"/>
      <c r="AF484" s="10"/>
      <c r="AG484" s="10"/>
      <c r="AH484" s="10"/>
      <c r="AI484" s="10"/>
      <c r="AJ484" s="10"/>
      <c r="AK484" s="10"/>
      <c r="AL484" s="10"/>
      <c r="AM484" s="10"/>
      <c r="AN484" s="10"/>
      <c r="AO484" s="10"/>
      <c r="AP484" s="10"/>
      <c r="AQ484" s="10"/>
      <c r="AR484" s="10"/>
      <c r="AS484" s="10"/>
      <c r="AT484" s="10"/>
      <c r="AU484" s="10"/>
      <c r="AV484" s="10"/>
      <c r="AW484" s="10"/>
      <c r="AX484" s="10"/>
      <c r="AY484" s="10"/>
      <c r="AZ484" s="10"/>
      <c r="BA484" s="10"/>
      <c r="BB484" s="10"/>
      <c r="BC484" s="10"/>
      <c r="BD484" s="10"/>
      <c r="BE484" s="10"/>
      <c r="BF484" s="10"/>
      <c r="BG484" s="10"/>
      <c r="BH484" s="10"/>
      <c r="BI484" s="10"/>
      <c r="BJ484" s="10"/>
      <c r="BK484" s="10"/>
      <c r="BL484" s="10"/>
      <c r="BM484" s="10"/>
      <c r="BN484" s="10"/>
      <c r="BO484" s="10"/>
    </row>
    <row r="485" spans="1:67" x14ac:dyDescent="0.35">
      <c r="A485" s="10"/>
      <c r="B485" s="10"/>
      <c r="C485" s="10"/>
      <c r="D485" s="10"/>
      <c r="E485" s="10"/>
      <c r="F485" s="10"/>
      <c r="G485" s="10"/>
      <c r="H485" s="10"/>
      <c r="I485" s="10"/>
      <c r="J485" s="10"/>
      <c r="K485" s="10"/>
      <c r="L485" s="10"/>
      <c r="M485" s="10"/>
      <c r="N485" s="10"/>
      <c r="O485" s="10"/>
      <c r="P485" s="10"/>
      <c r="Q485" s="10"/>
      <c r="R485" s="10"/>
      <c r="S485" s="10"/>
      <c r="T485" s="10"/>
      <c r="U485" s="10"/>
      <c r="V485" s="10"/>
      <c r="W485" s="10"/>
      <c r="X485" s="10"/>
      <c r="Y485" s="10"/>
      <c r="Z485" s="10"/>
      <c r="AA485" s="10"/>
      <c r="AB485" s="10"/>
      <c r="AC485" s="10"/>
      <c r="AD485" s="10"/>
      <c r="AE485" s="10"/>
      <c r="AF485" s="10"/>
      <c r="AG485" s="10"/>
      <c r="AH485" s="10"/>
      <c r="AI485" s="10"/>
      <c r="AJ485" s="10"/>
      <c r="AK485" s="10"/>
      <c r="AL485" s="10"/>
      <c r="AM485" s="10"/>
      <c r="AN485" s="10"/>
      <c r="AO485" s="10"/>
      <c r="AP485" s="10"/>
      <c r="AQ485" s="10"/>
      <c r="AR485" s="10"/>
      <c r="AS485" s="10"/>
      <c r="AT485" s="10"/>
      <c r="AU485" s="10"/>
      <c r="AV485" s="10"/>
      <c r="AW485" s="10"/>
      <c r="AX485" s="10"/>
      <c r="AY485" s="10"/>
      <c r="AZ485" s="10"/>
      <c r="BA485" s="10"/>
      <c r="BB485" s="10"/>
      <c r="BC485" s="10"/>
      <c r="BD485" s="10"/>
      <c r="BE485" s="10"/>
      <c r="BF485" s="10"/>
      <c r="BG485" s="10"/>
      <c r="BH485" s="10"/>
      <c r="BI485" s="10"/>
      <c r="BJ485" s="10"/>
      <c r="BK485" s="10"/>
      <c r="BL485" s="10"/>
      <c r="BM485" s="10"/>
      <c r="BN485" s="10"/>
      <c r="BO485" s="10"/>
    </row>
    <row r="486" spans="1:67" x14ac:dyDescent="0.35">
      <c r="A486" s="10"/>
      <c r="B486" s="10"/>
      <c r="C486" s="10"/>
      <c r="D486" s="10"/>
      <c r="E486" s="10"/>
      <c r="F486" s="10"/>
      <c r="G486" s="10"/>
      <c r="H486" s="10"/>
      <c r="I486" s="10"/>
      <c r="J486" s="10"/>
      <c r="K486" s="10"/>
      <c r="L486" s="10"/>
      <c r="M486" s="10"/>
      <c r="N486" s="10"/>
      <c r="O486" s="10"/>
      <c r="P486" s="10"/>
      <c r="Q486" s="10"/>
      <c r="R486" s="10"/>
      <c r="S486" s="10"/>
      <c r="T486" s="10"/>
      <c r="U486" s="10"/>
      <c r="V486" s="10"/>
      <c r="W486" s="10"/>
      <c r="X486" s="10"/>
      <c r="Y486" s="10"/>
      <c r="Z486" s="10"/>
      <c r="AA486" s="10"/>
      <c r="AB486" s="10"/>
      <c r="AC486" s="10"/>
      <c r="AD486" s="10"/>
      <c r="AE486" s="10"/>
      <c r="AF486" s="10"/>
      <c r="AG486" s="10"/>
      <c r="AH486" s="10"/>
      <c r="AI486" s="10"/>
      <c r="AJ486" s="10"/>
      <c r="AK486" s="10"/>
      <c r="AL486" s="10"/>
      <c r="AM486" s="10"/>
      <c r="AN486" s="10"/>
      <c r="AO486" s="10"/>
      <c r="AP486" s="10"/>
      <c r="AQ486" s="10"/>
      <c r="AR486" s="10"/>
      <c r="AS486" s="10"/>
      <c r="AT486" s="10"/>
      <c r="AU486" s="10"/>
      <c r="AV486" s="10"/>
      <c r="AW486" s="10"/>
      <c r="AX486" s="10"/>
      <c r="AY486" s="10"/>
      <c r="AZ486" s="10"/>
      <c r="BA486" s="10"/>
      <c r="BB486" s="10"/>
      <c r="BC486" s="10"/>
      <c r="BD486" s="10"/>
      <c r="BE486" s="10"/>
      <c r="BF486" s="10"/>
      <c r="BG486" s="10"/>
      <c r="BH486" s="10"/>
      <c r="BI486" s="10"/>
      <c r="BJ486" s="10"/>
      <c r="BK486" s="10"/>
      <c r="BL486" s="10"/>
      <c r="BM486" s="10"/>
      <c r="BN486" s="10"/>
      <c r="BO486" s="10"/>
    </row>
    <row r="487" spans="1:67" x14ac:dyDescent="0.35">
      <c r="A487" s="10"/>
      <c r="B487" s="10"/>
      <c r="C487" s="10"/>
      <c r="D487" s="10"/>
      <c r="E487" s="10"/>
      <c r="F487" s="10"/>
      <c r="G487" s="10"/>
      <c r="H487" s="10"/>
      <c r="I487" s="10"/>
      <c r="J487" s="10"/>
      <c r="K487" s="10"/>
      <c r="L487" s="10"/>
      <c r="M487" s="10"/>
      <c r="N487" s="10"/>
      <c r="O487" s="10"/>
      <c r="P487" s="10"/>
      <c r="Q487" s="10"/>
      <c r="R487" s="10"/>
      <c r="S487" s="10"/>
      <c r="T487" s="10"/>
      <c r="U487" s="10"/>
      <c r="V487" s="10"/>
      <c r="W487" s="10"/>
      <c r="X487" s="10"/>
      <c r="Y487" s="10"/>
      <c r="Z487" s="10"/>
      <c r="AA487" s="10"/>
      <c r="AB487" s="10"/>
      <c r="AC487" s="10"/>
      <c r="AD487" s="10"/>
      <c r="AE487" s="10"/>
      <c r="AF487" s="10"/>
      <c r="AG487" s="10"/>
      <c r="AH487" s="10"/>
      <c r="AI487" s="10"/>
      <c r="AJ487" s="10"/>
      <c r="AK487" s="10"/>
      <c r="AL487" s="10"/>
      <c r="AM487" s="10"/>
      <c r="AN487" s="10"/>
      <c r="AO487" s="10"/>
      <c r="AP487" s="10"/>
      <c r="AQ487" s="10"/>
      <c r="AR487" s="10"/>
      <c r="AS487" s="10"/>
      <c r="AT487" s="10"/>
      <c r="AU487" s="10"/>
      <c r="AV487" s="10"/>
      <c r="AW487" s="10"/>
      <c r="AX487" s="10"/>
      <c r="AY487" s="10"/>
      <c r="AZ487" s="10"/>
      <c r="BA487" s="10"/>
      <c r="BB487" s="10"/>
      <c r="BC487" s="10"/>
      <c r="BD487" s="10"/>
      <c r="BE487" s="10"/>
      <c r="BF487" s="10"/>
      <c r="BG487" s="10"/>
      <c r="BH487" s="10"/>
      <c r="BI487" s="10"/>
      <c r="BJ487" s="10"/>
      <c r="BK487" s="10"/>
      <c r="BL487" s="10"/>
      <c r="BM487" s="10"/>
      <c r="BN487" s="10"/>
      <c r="BO487" s="10"/>
    </row>
    <row r="488" spans="1:67" x14ac:dyDescent="0.35">
      <c r="A488" s="10"/>
      <c r="B488" s="10"/>
      <c r="C488" s="10"/>
      <c r="D488" s="10"/>
      <c r="E488" s="10"/>
      <c r="F488" s="10"/>
      <c r="G488" s="10"/>
      <c r="H488" s="10"/>
      <c r="I488" s="10"/>
      <c r="J488" s="10"/>
      <c r="K488" s="10"/>
      <c r="L488" s="10"/>
      <c r="M488" s="10"/>
      <c r="N488" s="10"/>
      <c r="O488" s="10"/>
      <c r="P488" s="10"/>
      <c r="Q488" s="10"/>
      <c r="R488" s="10"/>
      <c r="S488" s="10"/>
      <c r="T488" s="10"/>
      <c r="U488" s="10"/>
      <c r="V488" s="10"/>
      <c r="W488" s="10"/>
      <c r="X488" s="10"/>
      <c r="Y488" s="10"/>
      <c r="Z488" s="10"/>
      <c r="AA488" s="10"/>
      <c r="AB488" s="10"/>
      <c r="AC488" s="10"/>
      <c r="AD488" s="10"/>
      <c r="AE488" s="10"/>
      <c r="AF488" s="10"/>
      <c r="AG488" s="10"/>
      <c r="AH488" s="10"/>
      <c r="AI488" s="10"/>
      <c r="AJ488" s="10"/>
      <c r="AK488" s="10"/>
      <c r="AL488" s="10"/>
      <c r="AM488" s="10"/>
      <c r="AN488" s="10"/>
      <c r="AO488" s="10"/>
      <c r="AP488" s="10"/>
      <c r="AQ488" s="10"/>
      <c r="AR488" s="10"/>
      <c r="AS488" s="10"/>
      <c r="AT488" s="10"/>
      <c r="AU488" s="10"/>
      <c r="AV488" s="10"/>
      <c r="AW488" s="10"/>
      <c r="AX488" s="10"/>
      <c r="AY488" s="10"/>
      <c r="AZ488" s="10"/>
      <c r="BA488" s="10"/>
      <c r="BB488" s="10"/>
      <c r="BC488" s="10"/>
      <c r="BD488" s="10"/>
      <c r="BE488" s="10"/>
      <c r="BF488" s="10"/>
      <c r="BG488" s="10"/>
      <c r="BH488" s="10"/>
      <c r="BI488" s="10"/>
      <c r="BJ488" s="10"/>
      <c r="BK488" s="10"/>
      <c r="BL488" s="10"/>
      <c r="BM488" s="10"/>
      <c r="BN488" s="10"/>
      <c r="BO488" s="10"/>
    </row>
    <row r="489" spans="1:67" x14ac:dyDescent="0.35">
      <c r="A489" s="10"/>
      <c r="B489" s="10"/>
      <c r="C489" s="10"/>
      <c r="D489" s="10"/>
      <c r="E489" s="10"/>
      <c r="F489" s="10"/>
      <c r="G489" s="10"/>
      <c r="H489" s="10"/>
      <c r="I489" s="10"/>
      <c r="J489" s="10"/>
      <c r="K489" s="10"/>
      <c r="L489" s="10"/>
      <c r="M489" s="10"/>
      <c r="N489" s="10"/>
      <c r="O489" s="10"/>
      <c r="P489" s="10"/>
      <c r="Q489" s="10"/>
      <c r="R489" s="10"/>
      <c r="S489" s="10"/>
      <c r="T489" s="10"/>
      <c r="U489" s="10"/>
      <c r="V489" s="10"/>
      <c r="W489" s="10"/>
      <c r="X489" s="10"/>
      <c r="Y489" s="10"/>
      <c r="Z489" s="10"/>
      <c r="AA489" s="10"/>
      <c r="AB489" s="10"/>
      <c r="AC489" s="10"/>
      <c r="AD489" s="10"/>
      <c r="AE489" s="10"/>
      <c r="AF489" s="10"/>
      <c r="AG489" s="10"/>
      <c r="AH489" s="10"/>
      <c r="AI489" s="10"/>
      <c r="AJ489" s="10"/>
      <c r="AK489" s="10"/>
      <c r="AL489" s="10"/>
      <c r="AM489" s="10"/>
      <c r="AN489" s="10"/>
      <c r="AO489" s="10"/>
      <c r="AP489" s="10"/>
      <c r="AQ489" s="10"/>
      <c r="AR489" s="10"/>
      <c r="AS489" s="10"/>
      <c r="AT489" s="10"/>
      <c r="AU489" s="10"/>
      <c r="AV489" s="10"/>
      <c r="AW489" s="10"/>
      <c r="AX489" s="10"/>
      <c r="AY489" s="10"/>
      <c r="AZ489" s="10"/>
      <c r="BA489" s="10"/>
      <c r="BB489" s="10"/>
      <c r="BC489" s="10"/>
      <c r="BD489" s="10"/>
      <c r="BE489" s="10"/>
      <c r="BF489" s="10"/>
      <c r="BG489" s="10"/>
      <c r="BH489" s="10"/>
      <c r="BI489" s="10"/>
      <c r="BJ489" s="10"/>
      <c r="BK489" s="10"/>
      <c r="BL489" s="10"/>
      <c r="BM489" s="10"/>
      <c r="BN489" s="10"/>
      <c r="BO489" s="10"/>
    </row>
    <row r="490" spans="1:67" x14ac:dyDescent="0.35">
      <c r="A490" s="10"/>
      <c r="B490" s="10"/>
      <c r="C490" s="10"/>
      <c r="D490" s="10"/>
      <c r="E490" s="10"/>
      <c r="F490" s="10"/>
      <c r="G490" s="10"/>
      <c r="H490" s="10"/>
      <c r="I490" s="10"/>
      <c r="J490" s="10"/>
      <c r="K490" s="10"/>
      <c r="L490" s="10"/>
      <c r="M490" s="10"/>
      <c r="N490" s="10"/>
      <c r="O490" s="10"/>
      <c r="P490" s="10"/>
      <c r="Q490" s="10"/>
      <c r="R490" s="10"/>
      <c r="S490" s="10"/>
      <c r="T490" s="10"/>
      <c r="U490" s="10"/>
      <c r="V490" s="10"/>
      <c r="W490" s="10"/>
      <c r="X490" s="10"/>
      <c r="Y490" s="10"/>
      <c r="Z490" s="10"/>
      <c r="AA490" s="10"/>
      <c r="AB490" s="10"/>
      <c r="AC490" s="10"/>
      <c r="AD490" s="10"/>
      <c r="AE490" s="10"/>
      <c r="AF490" s="10"/>
      <c r="AG490" s="10"/>
      <c r="AH490" s="10"/>
      <c r="AI490" s="10"/>
      <c r="AJ490" s="10"/>
      <c r="AK490" s="10"/>
      <c r="AL490" s="10"/>
      <c r="AM490" s="10"/>
      <c r="AN490" s="10"/>
      <c r="AO490" s="10"/>
      <c r="AP490" s="10"/>
      <c r="AQ490" s="10"/>
      <c r="AR490" s="10"/>
      <c r="AS490" s="10"/>
      <c r="AT490" s="10"/>
      <c r="AU490" s="10"/>
      <c r="AV490" s="10"/>
      <c r="AW490" s="10"/>
      <c r="AX490" s="10"/>
      <c r="AY490" s="10"/>
      <c r="AZ490" s="10"/>
      <c r="BA490" s="10"/>
      <c r="BB490" s="10"/>
      <c r="BC490" s="10"/>
      <c r="BD490" s="10"/>
      <c r="BE490" s="10"/>
      <c r="BF490" s="10"/>
      <c r="BG490" s="10"/>
      <c r="BH490" s="10"/>
      <c r="BI490" s="10"/>
      <c r="BJ490" s="10"/>
      <c r="BK490" s="10"/>
      <c r="BL490" s="10"/>
      <c r="BM490" s="10"/>
      <c r="BN490" s="10"/>
      <c r="BO490" s="10"/>
    </row>
    <row r="491" spans="1:67" x14ac:dyDescent="0.35">
      <c r="A491" s="10"/>
      <c r="B491" s="10"/>
      <c r="C491" s="10"/>
      <c r="D491" s="10"/>
      <c r="E491" s="10"/>
      <c r="F491" s="10"/>
      <c r="G491" s="10"/>
      <c r="H491" s="10"/>
      <c r="I491" s="10"/>
      <c r="J491" s="10"/>
      <c r="K491" s="10"/>
      <c r="L491" s="10"/>
      <c r="M491" s="10"/>
      <c r="N491" s="10"/>
      <c r="O491" s="10"/>
      <c r="P491" s="10"/>
      <c r="Q491" s="10"/>
      <c r="R491" s="10"/>
      <c r="S491" s="10"/>
      <c r="T491" s="10"/>
      <c r="U491" s="10"/>
      <c r="V491" s="10"/>
      <c r="W491" s="10"/>
      <c r="X491" s="10"/>
      <c r="Y491" s="10"/>
      <c r="Z491" s="10"/>
      <c r="AA491" s="10"/>
      <c r="AB491" s="10"/>
      <c r="AC491" s="10"/>
      <c r="AD491" s="10"/>
      <c r="AE491" s="10"/>
      <c r="AF491" s="10"/>
      <c r="AG491" s="10"/>
      <c r="AH491" s="10"/>
      <c r="AI491" s="10"/>
      <c r="AJ491" s="10"/>
      <c r="AK491" s="10"/>
      <c r="AL491" s="10"/>
      <c r="AM491" s="10"/>
      <c r="AN491" s="10"/>
      <c r="AO491" s="10"/>
      <c r="AP491" s="10"/>
      <c r="AQ491" s="10"/>
      <c r="AR491" s="10"/>
      <c r="AS491" s="10"/>
      <c r="AT491" s="10"/>
      <c r="AU491" s="10"/>
      <c r="AV491" s="10"/>
      <c r="AW491" s="10"/>
      <c r="AX491" s="10"/>
      <c r="AY491" s="10"/>
      <c r="AZ491" s="10"/>
      <c r="BA491" s="10"/>
      <c r="BB491" s="10"/>
      <c r="BC491" s="10"/>
      <c r="BD491" s="10"/>
      <c r="BE491" s="10"/>
      <c r="BF491" s="10"/>
      <c r="BG491" s="10"/>
      <c r="BH491" s="10"/>
      <c r="BI491" s="10"/>
      <c r="BJ491" s="10"/>
      <c r="BK491" s="10"/>
      <c r="BL491" s="10"/>
      <c r="BM491" s="10"/>
      <c r="BN491" s="10"/>
      <c r="BO491" s="10"/>
    </row>
    <row r="492" spans="1:67" x14ac:dyDescent="0.35">
      <c r="A492" s="10"/>
      <c r="B492" s="10"/>
      <c r="C492" s="10"/>
      <c r="D492" s="10"/>
      <c r="E492" s="10"/>
      <c r="F492" s="10"/>
      <c r="G492" s="10"/>
      <c r="H492" s="10"/>
      <c r="I492" s="10"/>
      <c r="J492" s="10"/>
      <c r="K492" s="10"/>
      <c r="L492" s="10"/>
      <c r="M492" s="10"/>
      <c r="N492" s="10"/>
      <c r="O492" s="10"/>
      <c r="P492" s="10"/>
      <c r="Q492" s="10"/>
      <c r="R492" s="10"/>
      <c r="S492" s="10"/>
      <c r="T492" s="10"/>
      <c r="U492" s="10"/>
      <c r="V492" s="10"/>
      <c r="W492" s="10"/>
      <c r="X492" s="10"/>
      <c r="Y492" s="10"/>
      <c r="Z492" s="10"/>
      <c r="AA492" s="10"/>
      <c r="AB492" s="10"/>
      <c r="AC492" s="10"/>
      <c r="AD492" s="10"/>
      <c r="AE492" s="10"/>
      <c r="AF492" s="10"/>
      <c r="AG492" s="10"/>
      <c r="AH492" s="10"/>
      <c r="AI492" s="10"/>
      <c r="AJ492" s="10"/>
      <c r="AK492" s="10"/>
      <c r="AL492" s="10"/>
      <c r="AM492" s="10"/>
      <c r="AN492" s="10"/>
      <c r="AO492" s="10"/>
      <c r="AP492" s="10"/>
      <c r="AQ492" s="10"/>
      <c r="AR492" s="10"/>
      <c r="AS492" s="10"/>
      <c r="AT492" s="10"/>
      <c r="AU492" s="10"/>
      <c r="AV492" s="10"/>
      <c r="AW492" s="10"/>
      <c r="AX492" s="10"/>
      <c r="AY492" s="10"/>
      <c r="AZ492" s="10"/>
      <c r="BA492" s="10"/>
      <c r="BB492" s="10"/>
      <c r="BC492" s="10"/>
      <c r="BD492" s="10"/>
      <c r="BE492" s="10"/>
      <c r="BF492" s="10"/>
      <c r="BG492" s="10"/>
      <c r="BH492" s="10"/>
      <c r="BI492" s="10"/>
      <c r="BJ492" s="10"/>
      <c r="BK492" s="10"/>
      <c r="BL492" s="10"/>
      <c r="BM492" s="10"/>
      <c r="BN492" s="10"/>
      <c r="BO492" s="10"/>
    </row>
    <row r="493" spans="1:67" x14ac:dyDescent="0.35">
      <c r="A493" s="10"/>
      <c r="B493" s="10"/>
      <c r="C493" s="10"/>
      <c r="D493" s="10"/>
      <c r="E493" s="10"/>
      <c r="F493" s="10"/>
      <c r="G493" s="10"/>
      <c r="H493" s="10"/>
      <c r="I493" s="10"/>
      <c r="J493" s="10"/>
      <c r="K493" s="10"/>
      <c r="L493" s="10"/>
      <c r="M493" s="10"/>
      <c r="N493" s="10"/>
      <c r="O493" s="10"/>
      <c r="P493" s="10"/>
      <c r="Q493" s="10"/>
      <c r="R493" s="10"/>
      <c r="S493" s="10"/>
      <c r="T493" s="10"/>
      <c r="U493" s="10"/>
      <c r="V493" s="10"/>
      <c r="W493" s="10"/>
      <c r="X493" s="10"/>
      <c r="Y493" s="10"/>
      <c r="Z493" s="10"/>
      <c r="AA493" s="10"/>
      <c r="AB493" s="10"/>
      <c r="AC493" s="10"/>
      <c r="AD493" s="10"/>
      <c r="AE493" s="10"/>
      <c r="AF493" s="10"/>
      <c r="AG493" s="10"/>
      <c r="AH493" s="10"/>
      <c r="AI493" s="10"/>
      <c r="AJ493" s="10"/>
      <c r="AK493" s="10"/>
      <c r="AL493" s="10"/>
      <c r="AM493" s="10"/>
      <c r="AN493" s="10"/>
      <c r="AO493" s="10"/>
      <c r="AP493" s="10"/>
      <c r="AQ493" s="10"/>
      <c r="AR493" s="10"/>
      <c r="AS493" s="10"/>
      <c r="AT493" s="10"/>
      <c r="AU493" s="10"/>
      <c r="AV493" s="10"/>
      <c r="AW493" s="10"/>
      <c r="AX493" s="10"/>
      <c r="AY493" s="10"/>
      <c r="AZ493" s="10"/>
      <c r="BA493" s="10"/>
      <c r="BB493" s="10"/>
      <c r="BC493" s="10"/>
      <c r="BD493" s="10"/>
      <c r="BE493" s="10"/>
      <c r="BF493" s="10"/>
      <c r="BG493" s="10"/>
      <c r="BH493" s="10"/>
      <c r="BI493" s="10"/>
      <c r="BJ493" s="10"/>
      <c r="BK493" s="10"/>
      <c r="BL493" s="10"/>
      <c r="BM493" s="10"/>
      <c r="BN493" s="10"/>
      <c r="BO493" s="10"/>
    </row>
    <row r="494" spans="1:67" x14ac:dyDescent="0.35">
      <c r="A494" s="10"/>
      <c r="B494" s="10"/>
      <c r="C494" s="10"/>
      <c r="D494" s="10"/>
      <c r="E494" s="10"/>
      <c r="F494" s="10"/>
      <c r="G494" s="10"/>
      <c r="H494" s="10"/>
      <c r="I494" s="10"/>
      <c r="J494" s="10"/>
      <c r="K494" s="10"/>
      <c r="L494" s="10"/>
      <c r="M494" s="10"/>
      <c r="N494" s="10"/>
      <c r="O494" s="10"/>
      <c r="P494" s="10"/>
      <c r="Q494" s="10"/>
      <c r="R494" s="10"/>
      <c r="S494" s="10"/>
      <c r="T494" s="10"/>
      <c r="U494" s="10"/>
      <c r="V494" s="10"/>
      <c r="W494" s="10"/>
      <c r="X494" s="10"/>
      <c r="Y494" s="10"/>
      <c r="Z494" s="10"/>
      <c r="AA494" s="10"/>
      <c r="AB494" s="10"/>
      <c r="AC494" s="10"/>
      <c r="AD494" s="10"/>
      <c r="AE494" s="10"/>
      <c r="AF494" s="10"/>
      <c r="AG494" s="10"/>
      <c r="AH494" s="10"/>
      <c r="AI494" s="10"/>
      <c r="AJ494" s="10"/>
      <c r="AK494" s="10"/>
      <c r="AL494" s="10"/>
      <c r="AM494" s="10"/>
      <c r="AN494" s="10"/>
      <c r="AO494" s="10"/>
      <c r="AP494" s="10"/>
      <c r="AQ494" s="10"/>
      <c r="AR494" s="10"/>
      <c r="AS494" s="10"/>
      <c r="AT494" s="10"/>
      <c r="AU494" s="10"/>
      <c r="AV494" s="10"/>
      <c r="AW494" s="10"/>
      <c r="AX494" s="10"/>
      <c r="AY494" s="10"/>
      <c r="AZ494" s="10"/>
      <c r="BA494" s="10"/>
      <c r="BB494" s="10"/>
      <c r="BC494" s="10"/>
      <c r="BD494" s="10"/>
      <c r="BE494" s="10"/>
      <c r="BF494" s="10"/>
      <c r="BG494" s="10"/>
      <c r="BH494" s="10"/>
      <c r="BI494" s="10"/>
      <c r="BJ494" s="10"/>
      <c r="BK494" s="10"/>
      <c r="BL494" s="10"/>
      <c r="BM494" s="10"/>
      <c r="BN494" s="10"/>
      <c r="BO494" s="10"/>
    </row>
    <row r="495" spans="1:67" x14ac:dyDescent="0.35">
      <c r="A495" s="10"/>
      <c r="B495" s="10"/>
      <c r="C495" s="10"/>
      <c r="D495" s="10"/>
      <c r="E495" s="10"/>
      <c r="F495" s="10"/>
      <c r="G495" s="10"/>
      <c r="H495" s="10"/>
      <c r="I495" s="10"/>
      <c r="J495" s="10"/>
      <c r="K495" s="10"/>
      <c r="L495" s="10"/>
      <c r="M495" s="10"/>
      <c r="N495" s="10"/>
      <c r="O495" s="10"/>
      <c r="P495" s="10"/>
      <c r="Q495" s="10"/>
      <c r="R495" s="10"/>
      <c r="S495" s="10"/>
      <c r="T495" s="10"/>
      <c r="U495" s="10"/>
      <c r="V495" s="10"/>
      <c r="W495" s="10"/>
      <c r="X495" s="10"/>
      <c r="Y495" s="10"/>
      <c r="Z495" s="10"/>
      <c r="AA495" s="10"/>
      <c r="AB495" s="10"/>
      <c r="AC495" s="10"/>
      <c r="AD495" s="10"/>
      <c r="AE495" s="10"/>
      <c r="AF495" s="10"/>
      <c r="AG495" s="10"/>
      <c r="AH495" s="10"/>
      <c r="AI495" s="10"/>
      <c r="AJ495" s="10"/>
      <c r="AK495" s="10"/>
      <c r="AL495" s="10"/>
      <c r="AM495" s="10"/>
      <c r="AN495" s="10"/>
      <c r="AO495" s="10"/>
      <c r="AP495" s="10"/>
      <c r="AQ495" s="10"/>
      <c r="AR495" s="10"/>
      <c r="AS495" s="10"/>
      <c r="AT495" s="10"/>
      <c r="AU495" s="10"/>
      <c r="AV495" s="10"/>
      <c r="AW495" s="10"/>
      <c r="AX495" s="10"/>
      <c r="AY495" s="10"/>
      <c r="AZ495" s="10"/>
      <c r="BA495" s="10"/>
      <c r="BB495" s="10"/>
      <c r="BC495" s="10"/>
      <c r="BD495" s="10"/>
      <c r="BE495" s="10"/>
      <c r="BF495" s="10"/>
      <c r="BG495" s="10"/>
      <c r="BH495" s="10"/>
      <c r="BI495" s="10"/>
      <c r="BJ495" s="10"/>
      <c r="BK495" s="10"/>
      <c r="BL495" s="10"/>
      <c r="BM495" s="10"/>
      <c r="BN495" s="10"/>
      <c r="BO495" s="10"/>
    </row>
    <row r="496" spans="1:67" x14ac:dyDescent="0.35">
      <c r="A496" s="10"/>
      <c r="B496" s="10"/>
      <c r="C496" s="10"/>
      <c r="D496" s="10"/>
      <c r="E496" s="10"/>
      <c r="F496" s="10"/>
      <c r="G496" s="10"/>
      <c r="H496" s="10"/>
      <c r="I496" s="10"/>
      <c r="J496" s="10"/>
      <c r="K496" s="10"/>
      <c r="L496" s="10"/>
      <c r="M496" s="10"/>
      <c r="N496" s="10"/>
      <c r="O496" s="10"/>
      <c r="P496" s="10"/>
      <c r="Q496" s="10"/>
      <c r="R496" s="10"/>
      <c r="S496" s="10"/>
      <c r="T496" s="10"/>
      <c r="U496" s="10"/>
      <c r="V496" s="10"/>
      <c r="W496" s="10"/>
      <c r="X496" s="10"/>
      <c r="Y496" s="10"/>
      <c r="Z496" s="10"/>
      <c r="AA496" s="10"/>
      <c r="AB496" s="10"/>
      <c r="AC496" s="10"/>
      <c r="AD496" s="10"/>
      <c r="AE496" s="10"/>
      <c r="AF496" s="10"/>
      <c r="AG496" s="10"/>
      <c r="AH496" s="10"/>
      <c r="AI496" s="10"/>
      <c r="AJ496" s="10"/>
      <c r="AK496" s="10"/>
      <c r="AL496" s="10"/>
      <c r="AM496" s="10"/>
      <c r="AN496" s="10"/>
      <c r="AO496" s="10"/>
      <c r="AP496" s="10"/>
      <c r="AQ496" s="10"/>
      <c r="AR496" s="10"/>
      <c r="AS496" s="10"/>
      <c r="AT496" s="10"/>
      <c r="AU496" s="10"/>
      <c r="AV496" s="10"/>
      <c r="AW496" s="10"/>
      <c r="AX496" s="10"/>
      <c r="AY496" s="10"/>
      <c r="AZ496" s="10"/>
      <c r="BA496" s="10"/>
      <c r="BB496" s="10"/>
      <c r="BC496" s="10"/>
      <c r="BD496" s="10"/>
      <c r="BE496" s="10"/>
      <c r="BF496" s="10"/>
      <c r="BG496" s="10"/>
      <c r="BH496" s="10"/>
      <c r="BI496" s="10"/>
      <c r="BJ496" s="10"/>
      <c r="BK496" s="10"/>
      <c r="BL496" s="10"/>
      <c r="BM496" s="10"/>
      <c r="BN496" s="10"/>
      <c r="BO496" s="10"/>
    </row>
    <row r="497" spans="1:67" x14ac:dyDescent="0.35">
      <c r="A497" s="10"/>
      <c r="B497" s="10"/>
      <c r="C497" s="10"/>
      <c r="D497" s="10"/>
      <c r="E497" s="10"/>
      <c r="F497" s="10"/>
      <c r="G497" s="10"/>
      <c r="H497" s="10"/>
      <c r="I497" s="10"/>
      <c r="J497" s="10"/>
      <c r="K497" s="10"/>
      <c r="L497" s="10"/>
      <c r="M497" s="10"/>
      <c r="N497" s="10"/>
      <c r="O497" s="10"/>
      <c r="P497" s="10"/>
      <c r="Q497" s="10"/>
      <c r="R497" s="10"/>
      <c r="S497" s="10"/>
      <c r="T497" s="10"/>
      <c r="U497" s="10"/>
      <c r="V497" s="10"/>
      <c r="W497" s="10"/>
      <c r="X497" s="10"/>
      <c r="Y497" s="10"/>
      <c r="Z497" s="10"/>
      <c r="AA497" s="10"/>
      <c r="AB497" s="10"/>
      <c r="AC497" s="10"/>
      <c r="AD497" s="10"/>
      <c r="AE497" s="10"/>
      <c r="AF497" s="10"/>
      <c r="AG497" s="10"/>
      <c r="AH497" s="10"/>
      <c r="AI497" s="10"/>
      <c r="AJ497" s="10"/>
      <c r="AK497" s="10"/>
      <c r="AL497" s="10"/>
      <c r="AM497" s="10"/>
      <c r="AN497" s="10"/>
      <c r="AO497" s="10"/>
      <c r="AP497" s="10"/>
      <c r="AQ497" s="10"/>
      <c r="AR497" s="10"/>
      <c r="AS497" s="10"/>
      <c r="AT497" s="10"/>
      <c r="AU497" s="10"/>
      <c r="AV497" s="10"/>
      <c r="AW497" s="10"/>
      <c r="AX497" s="10"/>
      <c r="AY497" s="10"/>
      <c r="AZ497" s="10"/>
      <c r="BA497" s="10"/>
      <c r="BB497" s="10"/>
      <c r="BC497" s="10"/>
      <c r="BD497" s="10"/>
      <c r="BE497" s="10"/>
      <c r="BF497" s="10"/>
      <c r="BG497" s="10"/>
      <c r="BH497" s="10"/>
      <c r="BI497" s="10"/>
      <c r="BJ497" s="10"/>
      <c r="BK497" s="10"/>
      <c r="BL497" s="10"/>
      <c r="BM497" s="10"/>
      <c r="BN497" s="10"/>
      <c r="BO497" s="10"/>
    </row>
    <row r="498" spans="1:67" x14ac:dyDescent="0.35">
      <c r="A498" s="10"/>
      <c r="B498" s="10"/>
      <c r="C498" s="10"/>
      <c r="D498" s="10"/>
      <c r="E498" s="10"/>
      <c r="F498" s="10"/>
      <c r="G498" s="10"/>
      <c r="H498" s="10"/>
      <c r="I498" s="10"/>
      <c r="J498" s="10"/>
      <c r="K498" s="10"/>
      <c r="L498" s="10"/>
      <c r="M498" s="10"/>
      <c r="N498" s="10"/>
      <c r="O498" s="10"/>
      <c r="P498" s="10"/>
      <c r="Q498" s="10"/>
      <c r="R498" s="10"/>
      <c r="S498" s="10"/>
      <c r="T498" s="10"/>
      <c r="U498" s="10"/>
      <c r="V498" s="10"/>
      <c r="W498" s="10"/>
      <c r="X498" s="10"/>
      <c r="Y498" s="10"/>
      <c r="Z498" s="10"/>
      <c r="AA498" s="10"/>
      <c r="AB498" s="10"/>
      <c r="AC498" s="10"/>
      <c r="AD498" s="10"/>
      <c r="AE498" s="10"/>
      <c r="AF498" s="10"/>
      <c r="AG498" s="10"/>
      <c r="AH498" s="10"/>
      <c r="AI498" s="10"/>
      <c r="AJ498" s="10"/>
      <c r="AK498" s="10"/>
      <c r="AL498" s="10"/>
      <c r="AM498" s="10"/>
      <c r="AN498" s="10"/>
      <c r="AO498" s="10"/>
      <c r="AP498" s="10"/>
      <c r="AQ498" s="10"/>
      <c r="AR498" s="10"/>
      <c r="AS498" s="10"/>
      <c r="AT498" s="10"/>
      <c r="AU498" s="10"/>
      <c r="AV498" s="10"/>
      <c r="AW498" s="10"/>
      <c r="AX498" s="10"/>
      <c r="AY498" s="10"/>
      <c r="AZ498" s="10"/>
      <c r="BA498" s="10"/>
      <c r="BB498" s="10"/>
      <c r="BC498" s="10"/>
      <c r="BD498" s="10"/>
      <c r="BE498" s="10"/>
      <c r="BF498" s="10"/>
      <c r="BG498" s="10"/>
      <c r="BH498" s="10"/>
      <c r="BI498" s="10"/>
      <c r="BJ498" s="10"/>
      <c r="BK498" s="10"/>
      <c r="BL498" s="10"/>
      <c r="BM498" s="10"/>
      <c r="BN498" s="10"/>
      <c r="BO498" s="10"/>
    </row>
    <row r="499" spans="1:67" x14ac:dyDescent="0.35">
      <c r="A499" s="10"/>
      <c r="B499" s="10"/>
      <c r="C499" s="10"/>
      <c r="D499" s="10"/>
      <c r="E499" s="10"/>
      <c r="F499" s="10"/>
      <c r="G499" s="10"/>
      <c r="H499" s="10"/>
      <c r="I499" s="10"/>
      <c r="J499" s="10"/>
      <c r="K499" s="10"/>
      <c r="L499" s="10"/>
      <c r="M499" s="10"/>
      <c r="N499" s="10"/>
      <c r="O499" s="10"/>
      <c r="P499" s="10"/>
      <c r="Q499" s="10"/>
      <c r="R499" s="10"/>
      <c r="S499" s="10"/>
      <c r="T499" s="10"/>
      <c r="U499" s="10"/>
      <c r="V499" s="10"/>
      <c r="W499" s="10"/>
      <c r="X499" s="10"/>
      <c r="Y499" s="10"/>
      <c r="Z499" s="10"/>
      <c r="AA499" s="10"/>
      <c r="AB499" s="10"/>
      <c r="AC499" s="10"/>
      <c r="AD499" s="10"/>
      <c r="AE499" s="10"/>
      <c r="AF499" s="10"/>
      <c r="AG499" s="10"/>
      <c r="AH499" s="10"/>
      <c r="AI499" s="10"/>
      <c r="AJ499" s="10"/>
      <c r="AK499" s="10"/>
      <c r="AL499" s="10"/>
      <c r="AM499" s="10"/>
      <c r="AN499" s="10"/>
      <c r="AO499" s="10"/>
      <c r="AP499" s="10"/>
      <c r="AQ499" s="10"/>
      <c r="AR499" s="10"/>
      <c r="AS499" s="10"/>
      <c r="AT499" s="10"/>
      <c r="AU499" s="10"/>
      <c r="AV499" s="10"/>
      <c r="AW499" s="10"/>
      <c r="AX499" s="10"/>
      <c r="AY499" s="10"/>
      <c r="AZ499" s="10"/>
      <c r="BA499" s="10"/>
      <c r="BB499" s="10"/>
      <c r="BC499" s="10"/>
      <c r="BD499" s="10"/>
      <c r="BE499" s="10"/>
      <c r="BF499" s="10"/>
      <c r="BG499" s="10"/>
      <c r="BH499" s="10"/>
      <c r="BI499" s="10"/>
      <c r="BJ499" s="10"/>
      <c r="BK499" s="10"/>
      <c r="BL499" s="10"/>
      <c r="BM499" s="10"/>
      <c r="BN499" s="10"/>
      <c r="BO499" s="10"/>
    </row>
    <row r="500" spans="1:67" x14ac:dyDescent="0.35">
      <c r="A500" s="10"/>
      <c r="B500" s="10"/>
      <c r="C500" s="10"/>
      <c r="D500" s="10"/>
      <c r="E500" s="10"/>
      <c r="F500" s="10"/>
      <c r="G500" s="10"/>
      <c r="H500" s="10"/>
      <c r="I500" s="10"/>
      <c r="J500" s="10"/>
      <c r="K500" s="10"/>
      <c r="L500" s="10"/>
      <c r="M500" s="10"/>
      <c r="N500" s="10"/>
      <c r="O500" s="10"/>
      <c r="P500" s="10"/>
      <c r="Q500" s="10"/>
      <c r="R500" s="10"/>
      <c r="S500" s="10"/>
      <c r="T500" s="10"/>
      <c r="U500" s="10"/>
      <c r="V500" s="10"/>
      <c r="W500" s="10"/>
      <c r="X500" s="10"/>
      <c r="Y500" s="10"/>
      <c r="Z500" s="10"/>
      <c r="AA500" s="10"/>
      <c r="AB500" s="10"/>
      <c r="AC500" s="10"/>
      <c r="AD500" s="10"/>
      <c r="AE500" s="10"/>
      <c r="AF500" s="10"/>
      <c r="AG500" s="10"/>
      <c r="AH500" s="10"/>
      <c r="AI500" s="10"/>
      <c r="AJ500" s="10"/>
      <c r="AK500" s="10"/>
      <c r="AL500" s="10"/>
      <c r="AM500" s="10"/>
      <c r="AN500" s="10"/>
      <c r="AO500" s="10"/>
      <c r="AP500" s="10"/>
      <c r="AQ500" s="10"/>
      <c r="AR500" s="10"/>
      <c r="AS500" s="10"/>
      <c r="AT500" s="10"/>
      <c r="AU500" s="10"/>
      <c r="AV500" s="10"/>
      <c r="AW500" s="10"/>
      <c r="AX500" s="10"/>
      <c r="AY500" s="10"/>
      <c r="AZ500" s="10"/>
      <c r="BA500" s="10"/>
      <c r="BB500" s="10"/>
      <c r="BC500" s="10"/>
      <c r="BD500" s="10"/>
      <c r="BE500" s="10"/>
      <c r="BF500" s="10"/>
      <c r="BG500" s="10"/>
      <c r="BH500" s="10"/>
      <c r="BI500" s="10"/>
      <c r="BJ500" s="10"/>
      <c r="BK500" s="10"/>
      <c r="BL500" s="10"/>
      <c r="BM500" s="10"/>
      <c r="BN500" s="10"/>
      <c r="BO500" s="10"/>
    </row>
    <row r="501" spans="1:67" x14ac:dyDescent="0.35">
      <c r="A501" s="10"/>
      <c r="B501" s="10"/>
      <c r="C501" s="10"/>
      <c r="D501" s="10"/>
      <c r="E501" s="10"/>
      <c r="F501" s="10"/>
      <c r="G501" s="10"/>
      <c r="H501" s="10"/>
      <c r="I501" s="10"/>
      <c r="J501" s="10"/>
      <c r="K501" s="10"/>
      <c r="L501" s="10"/>
      <c r="M501" s="10"/>
      <c r="N501" s="10"/>
      <c r="O501" s="10"/>
      <c r="P501" s="10"/>
      <c r="Q501" s="10"/>
      <c r="R501" s="10"/>
      <c r="S501" s="10"/>
      <c r="T501" s="10"/>
      <c r="U501" s="10"/>
      <c r="V501" s="10"/>
      <c r="W501" s="10"/>
      <c r="X501" s="10"/>
      <c r="Y501" s="10"/>
      <c r="Z501" s="10"/>
      <c r="AA501" s="10"/>
      <c r="AB501" s="10"/>
      <c r="AC501" s="10"/>
      <c r="AD501" s="10"/>
      <c r="AE501" s="10"/>
      <c r="AF501" s="10"/>
      <c r="AG501" s="10"/>
      <c r="AH501" s="10"/>
      <c r="AI501" s="10"/>
      <c r="AJ501" s="10"/>
      <c r="AK501" s="10"/>
      <c r="AL501" s="10"/>
      <c r="AM501" s="10"/>
      <c r="AN501" s="10"/>
      <c r="AO501" s="10"/>
      <c r="AP501" s="10"/>
      <c r="AQ501" s="10"/>
      <c r="AR501" s="10"/>
      <c r="AS501" s="10"/>
      <c r="AT501" s="10"/>
      <c r="AU501" s="10"/>
      <c r="AV501" s="10"/>
      <c r="AW501" s="10"/>
      <c r="AX501" s="10"/>
      <c r="AY501" s="10"/>
      <c r="AZ501" s="10"/>
      <c r="BA501" s="10"/>
      <c r="BB501" s="10"/>
      <c r="BC501" s="10"/>
      <c r="BD501" s="10"/>
      <c r="BE501" s="10"/>
      <c r="BF501" s="10"/>
      <c r="BG501" s="10"/>
      <c r="BH501" s="10"/>
      <c r="BI501" s="10"/>
      <c r="BJ501" s="10"/>
      <c r="BK501" s="10"/>
      <c r="BL501" s="10"/>
      <c r="BM501" s="10"/>
      <c r="BN501" s="10"/>
      <c r="BO501" s="10"/>
    </row>
    <row r="502" spans="1:67" x14ac:dyDescent="0.35">
      <c r="A502" s="10"/>
      <c r="B502" s="10"/>
      <c r="C502" s="10"/>
      <c r="D502" s="10"/>
      <c r="E502" s="10"/>
      <c r="F502" s="10"/>
      <c r="G502" s="10"/>
      <c r="H502" s="10"/>
      <c r="I502" s="10"/>
      <c r="J502" s="10"/>
      <c r="K502" s="10"/>
      <c r="L502" s="10"/>
      <c r="M502" s="10"/>
      <c r="N502" s="10"/>
      <c r="O502" s="10"/>
      <c r="P502" s="10"/>
      <c r="Q502" s="10"/>
      <c r="R502" s="10"/>
      <c r="S502" s="10"/>
      <c r="T502" s="10"/>
      <c r="U502" s="10"/>
      <c r="V502" s="10"/>
      <c r="W502" s="10"/>
      <c r="X502" s="10"/>
      <c r="Y502" s="10"/>
      <c r="Z502" s="10"/>
      <c r="AA502" s="10"/>
      <c r="AB502" s="10"/>
      <c r="AC502" s="10"/>
      <c r="AD502" s="10"/>
      <c r="AE502" s="10"/>
      <c r="AF502" s="10"/>
      <c r="AG502" s="10"/>
      <c r="AH502" s="10"/>
      <c r="AI502" s="10"/>
      <c r="AJ502" s="10"/>
      <c r="AK502" s="10"/>
      <c r="AL502" s="10"/>
      <c r="AM502" s="10"/>
      <c r="AN502" s="10"/>
      <c r="AO502" s="10"/>
      <c r="AP502" s="10"/>
      <c r="AQ502" s="10"/>
      <c r="AR502" s="10"/>
      <c r="AS502" s="10"/>
      <c r="AT502" s="10"/>
      <c r="AU502" s="10"/>
      <c r="AV502" s="10"/>
      <c r="AW502" s="10"/>
      <c r="AX502" s="10"/>
      <c r="AY502" s="10"/>
      <c r="AZ502" s="10"/>
      <c r="BA502" s="10"/>
      <c r="BB502" s="10"/>
      <c r="BC502" s="10"/>
      <c r="BD502" s="10"/>
      <c r="BE502" s="10"/>
      <c r="BF502" s="10"/>
      <c r="BG502" s="10"/>
      <c r="BH502" s="10"/>
      <c r="BI502" s="10"/>
      <c r="BJ502" s="10"/>
      <c r="BK502" s="10"/>
      <c r="BL502" s="10"/>
      <c r="BM502" s="10"/>
      <c r="BN502" s="10"/>
      <c r="BO502" s="10"/>
    </row>
    <row r="503" spans="1:67" x14ac:dyDescent="0.35">
      <c r="A503" s="10"/>
      <c r="B503" s="10"/>
      <c r="C503" s="10"/>
      <c r="D503" s="10"/>
      <c r="E503" s="10"/>
      <c r="F503" s="10"/>
      <c r="G503" s="10"/>
      <c r="H503" s="10"/>
      <c r="I503" s="10"/>
      <c r="J503" s="10"/>
      <c r="K503" s="10"/>
      <c r="L503" s="10"/>
      <c r="M503" s="10"/>
      <c r="N503" s="10"/>
      <c r="O503" s="10"/>
      <c r="P503" s="10"/>
      <c r="Q503" s="10"/>
      <c r="R503" s="10"/>
      <c r="S503" s="10"/>
      <c r="T503" s="10"/>
      <c r="U503" s="10"/>
      <c r="V503" s="10"/>
      <c r="W503" s="10"/>
      <c r="X503" s="10"/>
      <c r="Y503" s="10"/>
      <c r="Z503" s="10"/>
      <c r="AA503" s="10"/>
      <c r="AB503" s="10"/>
      <c r="AC503" s="10"/>
      <c r="AD503" s="10"/>
      <c r="AE503" s="10"/>
      <c r="AF503" s="10"/>
      <c r="AG503" s="10"/>
      <c r="AH503" s="10"/>
      <c r="AI503" s="10"/>
      <c r="AJ503" s="10"/>
      <c r="AK503" s="10"/>
      <c r="AL503" s="10"/>
      <c r="AM503" s="10"/>
      <c r="AN503" s="10"/>
      <c r="AO503" s="10"/>
      <c r="AP503" s="10"/>
      <c r="AQ503" s="10"/>
      <c r="AR503" s="10"/>
      <c r="AS503" s="10"/>
      <c r="AT503" s="10"/>
      <c r="AU503" s="10"/>
      <c r="AV503" s="10"/>
      <c r="AW503" s="10"/>
      <c r="AX503" s="10"/>
      <c r="AY503" s="10"/>
      <c r="AZ503" s="10"/>
      <c r="BA503" s="10"/>
      <c r="BB503" s="10"/>
      <c r="BC503" s="10"/>
      <c r="BD503" s="10"/>
      <c r="BE503" s="10"/>
      <c r="BF503" s="10"/>
      <c r="BG503" s="10"/>
      <c r="BH503" s="10"/>
      <c r="BI503" s="10"/>
      <c r="BJ503" s="10"/>
      <c r="BK503" s="10"/>
      <c r="BL503" s="10"/>
      <c r="BM503" s="10"/>
      <c r="BN503" s="10"/>
      <c r="BO503" s="10"/>
    </row>
    <row r="504" spans="1:67" x14ac:dyDescent="0.35">
      <c r="A504" s="10"/>
      <c r="B504" s="10"/>
      <c r="C504" s="10"/>
      <c r="D504" s="10"/>
      <c r="E504" s="10"/>
      <c r="F504" s="10"/>
      <c r="G504" s="10"/>
      <c r="H504" s="10"/>
      <c r="I504" s="10"/>
      <c r="J504" s="10"/>
      <c r="K504" s="10"/>
      <c r="L504" s="10"/>
      <c r="M504" s="10"/>
      <c r="N504" s="10"/>
      <c r="O504" s="10"/>
      <c r="P504" s="10"/>
      <c r="Q504" s="10"/>
      <c r="R504" s="10"/>
      <c r="S504" s="10"/>
      <c r="T504" s="10"/>
      <c r="U504" s="10"/>
      <c r="V504" s="10"/>
      <c r="W504" s="10"/>
      <c r="X504" s="10"/>
      <c r="Y504" s="10"/>
      <c r="Z504" s="10"/>
      <c r="AA504" s="10"/>
      <c r="AB504" s="10"/>
      <c r="AC504" s="10"/>
      <c r="AD504" s="10"/>
      <c r="AE504" s="10"/>
      <c r="AF504" s="10"/>
      <c r="AG504" s="10"/>
      <c r="AH504" s="10"/>
      <c r="AI504" s="10"/>
      <c r="AJ504" s="10"/>
      <c r="AK504" s="10"/>
      <c r="AL504" s="10"/>
      <c r="AM504" s="10"/>
      <c r="AN504" s="10"/>
      <c r="AO504" s="10"/>
      <c r="AP504" s="10"/>
      <c r="AQ504" s="10"/>
      <c r="AR504" s="10"/>
      <c r="AS504" s="10"/>
      <c r="AT504" s="10"/>
      <c r="AU504" s="10"/>
      <c r="AV504" s="10"/>
      <c r="AW504" s="10"/>
      <c r="AX504" s="10"/>
      <c r="AY504" s="10"/>
      <c r="AZ504" s="10"/>
      <c r="BA504" s="10"/>
      <c r="BB504" s="10"/>
      <c r="BC504" s="10"/>
      <c r="BD504" s="10"/>
      <c r="BE504" s="10"/>
      <c r="BF504" s="10"/>
      <c r="BG504" s="10"/>
      <c r="BH504" s="10"/>
      <c r="BI504" s="10"/>
      <c r="BJ504" s="10"/>
      <c r="BK504" s="10"/>
      <c r="BL504" s="10"/>
      <c r="BM504" s="10"/>
      <c r="BN504" s="10"/>
      <c r="BO504" s="10"/>
    </row>
    <row r="505" spans="1:67" x14ac:dyDescent="0.35">
      <c r="A505" s="10"/>
      <c r="B505" s="10"/>
      <c r="C505" s="10"/>
      <c r="D505" s="10"/>
      <c r="E505" s="10"/>
      <c r="F505" s="10"/>
      <c r="G505" s="10"/>
      <c r="H505" s="10"/>
      <c r="I505" s="10"/>
      <c r="J505" s="10"/>
      <c r="K505" s="10"/>
      <c r="L505" s="10"/>
      <c r="M505" s="10"/>
      <c r="N505" s="10"/>
      <c r="O505" s="10"/>
      <c r="P505" s="10"/>
      <c r="Q505" s="10"/>
      <c r="R505" s="10"/>
      <c r="S505" s="10"/>
      <c r="T505" s="10"/>
      <c r="U505" s="10"/>
      <c r="V505" s="10"/>
      <c r="W505" s="10"/>
      <c r="X505" s="10"/>
      <c r="Y505" s="10"/>
      <c r="Z505" s="10"/>
      <c r="AA505" s="10"/>
      <c r="AB505" s="10"/>
      <c r="AC505" s="10"/>
      <c r="AD505" s="10"/>
      <c r="AE505" s="10"/>
      <c r="AF505" s="10"/>
      <c r="AG505" s="10"/>
      <c r="AH505" s="10"/>
      <c r="AI505" s="10"/>
      <c r="AJ505" s="10"/>
      <c r="AK505" s="10"/>
      <c r="AL505" s="10"/>
      <c r="AM505" s="10"/>
      <c r="AN505" s="10"/>
      <c r="AO505" s="10"/>
      <c r="AP505" s="10"/>
      <c r="AQ505" s="10"/>
      <c r="AR505" s="10"/>
      <c r="AS505" s="10"/>
      <c r="AT505" s="10"/>
      <c r="AU505" s="10"/>
      <c r="AV505" s="10"/>
      <c r="AW505" s="10"/>
      <c r="AX505" s="10"/>
      <c r="AY505" s="10"/>
      <c r="AZ505" s="10"/>
      <c r="BA505" s="10"/>
      <c r="BB505" s="10"/>
      <c r="BC505" s="10"/>
      <c r="BD505" s="10"/>
      <c r="BE505" s="10"/>
      <c r="BF505" s="10"/>
      <c r="BG505" s="10"/>
      <c r="BH505" s="10"/>
      <c r="BI505" s="10"/>
      <c r="BJ505" s="10"/>
      <c r="BK505" s="10"/>
      <c r="BL505" s="10"/>
      <c r="BM505" s="10"/>
      <c r="BN505" s="10"/>
      <c r="BO505" s="10"/>
    </row>
    <row r="506" spans="1:67" x14ac:dyDescent="0.35">
      <c r="A506" s="10"/>
      <c r="B506" s="10"/>
      <c r="C506" s="10"/>
      <c r="D506" s="10"/>
      <c r="E506" s="10"/>
      <c r="F506" s="10"/>
      <c r="G506" s="10"/>
      <c r="H506" s="10"/>
      <c r="I506" s="10"/>
      <c r="J506" s="10"/>
      <c r="K506" s="10"/>
      <c r="L506" s="10"/>
      <c r="M506" s="10"/>
      <c r="N506" s="10"/>
      <c r="O506" s="10"/>
      <c r="P506" s="10"/>
      <c r="Q506" s="10"/>
      <c r="R506" s="10"/>
      <c r="S506" s="10"/>
      <c r="T506" s="10"/>
      <c r="U506" s="10"/>
      <c r="V506" s="10"/>
      <c r="W506" s="10"/>
      <c r="X506" s="10"/>
      <c r="Y506" s="10"/>
      <c r="Z506" s="10"/>
      <c r="AA506" s="10"/>
      <c r="AB506" s="10"/>
      <c r="AC506" s="10"/>
      <c r="AD506" s="10"/>
      <c r="AE506" s="10"/>
      <c r="AF506" s="10"/>
      <c r="AG506" s="10"/>
      <c r="AH506" s="10"/>
      <c r="AI506" s="10"/>
      <c r="AJ506" s="10"/>
      <c r="AK506" s="10"/>
      <c r="AL506" s="10"/>
      <c r="AM506" s="10"/>
      <c r="AN506" s="10"/>
      <c r="AO506" s="10"/>
      <c r="AP506" s="10"/>
      <c r="AQ506" s="10"/>
      <c r="AR506" s="10"/>
      <c r="AS506" s="10"/>
      <c r="AT506" s="10"/>
      <c r="AU506" s="10"/>
      <c r="AV506" s="10"/>
      <c r="AW506" s="10"/>
      <c r="AX506" s="10"/>
      <c r="AY506" s="10"/>
      <c r="AZ506" s="10"/>
      <c r="BA506" s="10"/>
      <c r="BB506" s="10"/>
      <c r="BC506" s="10"/>
      <c r="BD506" s="10"/>
      <c r="BE506" s="10"/>
      <c r="BF506" s="10"/>
      <c r="BG506" s="10"/>
      <c r="BH506" s="10"/>
      <c r="BI506" s="10"/>
      <c r="BJ506" s="10"/>
      <c r="BK506" s="10"/>
      <c r="BL506" s="10"/>
      <c r="BM506" s="10"/>
      <c r="BN506" s="10"/>
      <c r="BO506" s="10"/>
    </row>
    <row r="507" spans="1:67" x14ac:dyDescent="0.35">
      <c r="A507" s="10"/>
      <c r="B507" s="10"/>
      <c r="C507" s="10"/>
      <c r="D507" s="10"/>
      <c r="E507" s="10"/>
      <c r="F507" s="10"/>
      <c r="G507" s="10"/>
      <c r="H507" s="10"/>
      <c r="I507" s="10"/>
      <c r="J507" s="10"/>
      <c r="K507" s="10"/>
      <c r="L507" s="10"/>
      <c r="M507" s="10"/>
      <c r="N507" s="10"/>
      <c r="O507" s="10"/>
      <c r="P507" s="10"/>
      <c r="Q507" s="10"/>
      <c r="R507" s="10"/>
      <c r="S507" s="10"/>
      <c r="T507" s="10"/>
      <c r="U507" s="10"/>
      <c r="V507" s="10"/>
      <c r="W507" s="10"/>
      <c r="X507" s="10"/>
      <c r="Y507" s="10"/>
      <c r="Z507" s="10"/>
      <c r="AA507" s="10"/>
      <c r="AB507" s="10"/>
      <c r="AC507" s="10"/>
      <c r="AD507" s="10"/>
      <c r="AE507" s="10"/>
      <c r="AF507" s="10"/>
      <c r="AG507" s="10"/>
      <c r="AH507" s="10"/>
      <c r="AI507" s="10"/>
      <c r="AJ507" s="10"/>
      <c r="AK507" s="10"/>
      <c r="AL507" s="10"/>
      <c r="AM507" s="10"/>
      <c r="AN507" s="10"/>
      <c r="AO507" s="10"/>
      <c r="AP507" s="10"/>
      <c r="AQ507" s="10"/>
      <c r="AR507" s="10"/>
      <c r="AS507" s="10"/>
      <c r="AT507" s="10"/>
      <c r="AU507" s="10"/>
      <c r="AV507" s="10"/>
      <c r="AW507" s="10"/>
      <c r="AX507" s="10"/>
      <c r="AY507" s="10"/>
      <c r="AZ507" s="10"/>
      <c r="BA507" s="10"/>
      <c r="BB507" s="10"/>
      <c r="BC507" s="10"/>
      <c r="BD507" s="10"/>
      <c r="BE507" s="10"/>
      <c r="BF507" s="10"/>
      <c r="BG507" s="10"/>
      <c r="BH507" s="10"/>
      <c r="BI507" s="10"/>
      <c r="BJ507" s="10"/>
      <c r="BK507" s="10"/>
      <c r="BL507" s="10"/>
      <c r="BM507" s="10"/>
      <c r="BN507" s="10"/>
      <c r="BO507" s="10"/>
    </row>
    <row r="508" spans="1:67" x14ac:dyDescent="0.35">
      <c r="A508" s="10"/>
      <c r="B508" s="10"/>
      <c r="C508" s="10"/>
      <c r="D508" s="10"/>
      <c r="E508" s="10"/>
      <c r="F508" s="10"/>
      <c r="G508" s="10"/>
      <c r="H508" s="10"/>
      <c r="I508" s="10"/>
      <c r="J508" s="10"/>
      <c r="K508" s="10"/>
      <c r="L508" s="10"/>
      <c r="M508" s="10"/>
      <c r="N508" s="10"/>
      <c r="O508" s="10"/>
      <c r="P508" s="10"/>
      <c r="Q508" s="10"/>
      <c r="R508" s="10"/>
      <c r="S508" s="10"/>
      <c r="T508" s="10"/>
      <c r="U508" s="10"/>
      <c r="V508" s="10"/>
      <c r="W508" s="10"/>
      <c r="X508" s="10"/>
      <c r="Y508" s="10"/>
      <c r="Z508" s="10"/>
      <c r="AA508" s="10"/>
      <c r="AB508" s="10"/>
      <c r="AC508" s="10"/>
      <c r="AD508" s="10"/>
      <c r="AE508" s="10"/>
      <c r="AF508" s="10"/>
      <c r="AG508" s="10"/>
      <c r="AH508" s="10"/>
      <c r="AI508" s="10"/>
      <c r="AJ508" s="10"/>
      <c r="AK508" s="10"/>
      <c r="AL508" s="10"/>
      <c r="AM508" s="10"/>
      <c r="AN508" s="10"/>
      <c r="AO508" s="10"/>
      <c r="AP508" s="10"/>
      <c r="AQ508" s="10"/>
      <c r="AR508" s="10"/>
      <c r="AS508" s="10"/>
      <c r="AT508" s="10"/>
      <c r="AU508" s="10"/>
      <c r="AV508" s="10"/>
      <c r="AW508" s="10"/>
      <c r="AX508" s="10"/>
      <c r="AY508" s="10"/>
      <c r="AZ508" s="10"/>
      <c r="BA508" s="10"/>
      <c r="BB508" s="10"/>
      <c r="BC508" s="10"/>
      <c r="BD508" s="10"/>
      <c r="BE508" s="10"/>
      <c r="BF508" s="10"/>
      <c r="BG508" s="10"/>
      <c r="BH508" s="10"/>
      <c r="BI508" s="10"/>
      <c r="BJ508" s="10"/>
      <c r="BK508" s="10"/>
      <c r="BL508" s="10"/>
      <c r="BM508" s="10"/>
      <c r="BN508" s="10"/>
      <c r="BO508" s="10"/>
    </row>
    <row r="509" spans="1:67" x14ac:dyDescent="0.35">
      <c r="A509" s="10"/>
      <c r="B509" s="10"/>
      <c r="C509" s="10"/>
      <c r="D509" s="10"/>
      <c r="E509" s="10"/>
      <c r="F509" s="10"/>
      <c r="G509" s="10"/>
      <c r="H509" s="10"/>
      <c r="I509" s="10"/>
      <c r="J509" s="10"/>
      <c r="K509" s="10"/>
      <c r="L509" s="10"/>
      <c r="M509" s="10"/>
      <c r="N509" s="10"/>
      <c r="O509" s="10"/>
      <c r="P509" s="10"/>
      <c r="Q509" s="10"/>
      <c r="R509" s="10"/>
      <c r="S509" s="10"/>
      <c r="T509" s="10"/>
      <c r="U509" s="10"/>
      <c r="V509" s="10"/>
      <c r="W509" s="10"/>
      <c r="X509" s="10"/>
      <c r="Y509" s="10"/>
      <c r="Z509" s="10"/>
      <c r="AA509" s="10"/>
      <c r="AB509" s="10"/>
      <c r="AC509" s="10"/>
      <c r="AD509" s="10"/>
      <c r="AE509" s="10"/>
      <c r="AF509" s="10"/>
      <c r="AG509" s="10"/>
      <c r="AH509" s="10"/>
      <c r="AI509" s="10"/>
      <c r="AJ509" s="10"/>
      <c r="AK509" s="10"/>
      <c r="AL509" s="10"/>
      <c r="AM509" s="10"/>
      <c r="AN509" s="10"/>
      <c r="AO509" s="10"/>
      <c r="AP509" s="10"/>
      <c r="AQ509" s="10"/>
      <c r="AR509" s="10"/>
      <c r="AS509" s="10"/>
      <c r="AT509" s="10"/>
      <c r="AU509" s="10"/>
      <c r="AV509" s="10"/>
      <c r="AW509" s="10"/>
      <c r="AX509" s="10"/>
      <c r="AY509" s="10"/>
      <c r="AZ509" s="10"/>
      <c r="BA509" s="10"/>
      <c r="BB509" s="10"/>
      <c r="BC509" s="10"/>
      <c r="BD509" s="10"/>
      <c r="BE509" s="10"/>
      <c r="BF509" s="10"/>
      <c r="BG509" s="10"/>
      <c r="BH509" s="10"/>
      <c r="BI509" s="10"/>
      <c r="BJ509" s="10"/>
      <c r="BK509" s="10"/>
      <c r="BL509" s="10"/>
      <c r="BM509" s="10"/>
      <c r="BN509" s="10"/>
      <c r="BO509" s="10"/>
    </row>
    <row r="510" spans="1:67" x14ac:dyDescent="0.35">
      <c r="A510" s="10"/>
      <c r="B510" s="10"/>
      <c r="C510" s="10"/>
      <c r="D510" s="10"/>
      <c r="E510" s="10"/>
      <c r="F510" s="10"/>
      <c r="G510" s="10"/>
      <c r="H510" s="10"/>
      <c r="I510" s="10"/>
      <c r="J510" s="10"/>
      <c r="K510" s="10"/>
      <c r="L510" s="10"/>
      <c r="M510" s="10"/>
      <c r="N510" s="10"/>
      <c r="O510" s="10"/>
      <c r="P510" s="10"/>
      <c r="Q510" s="10"/>
      <c r="R510" s="10"/>
      <c r="S510" s="10"/>
      <c r="T510" s="10"/>
      <c r="U510" s="10"/>
      <c r="V510" s="10"/>
      <c r="W510" s="10"/>
      <c r="X510" s="10"/>
      <c r="Y510" s="10"/>
      <c r="Z510" s="10"/>
      <c r="AA510" s="10"/>
      <c r="AB510" s="10"/>
      <c r="AC510" s="10"/>
      <c r="AD510" s="10"/>
      <c r="AE510" s="10"/>
      <c r="AF510" s="10"/>
      <c r="AG510" s="10"/>
      <c r="AH510" s="10"/>
      <c r="AI510" s="10"/>
      <c r="AJ510" s="10"/>
      <c r="AK510" s="10"/>
      <c r="AL510" s="10"/>
      <c r="AM510" s="10"/>
      <c r="AN510" s="10"/>
      <c r="AO510" s="10"/>
      <c r="AP510" s="10"/>
      <c r="AQ510" s="10"/>
      <c r="AR510" s="10"/>
      <c r="AS510" s="10"/>
      <c r="AT510" s="10"/>
      <c r="AU510" s="10"/>
      <c r="AV510" s="10"/>
      <c r="AW510" s="10"/>
      <c r="AX510" s="10"/>
      <c r="AY510" s="10"/>
      <c r="AZ510" s="10"/>
      <c r="BA510" s="10"/>
      <c r="BB510" s="10"/>
      <c r="BC510" s="10"/>
      <c r="BD510" s="10"/>
      <c r="BE510" s="10"/>
      <c r="BF510" s="10"/>
      <c r="BG510" s="10"/>
      <c r="BH510" s="10"/>
      <c r="BI510" s="10"/>
      <c r="BJ510" s="10"/>
      <c r="BK510" s="10"/>
      <c r="BL510" s="10"/>
      <c r="BM510" s="10"/>
      <c r="BN510" s="10"/>
      <c r="BO510" s="10"/>
    </row>
    <row r="511" spans="1:67" x14ac:dyDescent="0.35">
      <c r="A511" s="10"/>
      <c r="B511" s="10"/>
      <c r="C511" s="10"/>
      <c r="D511" s="10"/>
      <c r="E511" s="10"/>
      <c r="F511" s="10"/>
      <c r="G511" s="10"/>
      <c r="H511" s="10"/>
      <c r="I511" s="10"/>
      <c r="J511" s="10"/>
      <c r="K511" s="10"/>
      <c r="L511" s="10"/>
      <c r="M511" s="10"/>
      <c r="N511" s="10"/>
      <c r="O511" s="10"/>
      <c r="P511" s="10"/>
      <c r="Q511" s="10"/>
      <c r="R511" s="10"/>
      <c r="S511" s="10"/>
      <c r="T511" s="10"/>
      <c r="U511" s="10"/>
      <c r="V511" s="10"/>
      <c r="W511" s="10"/>
      <c r="X511" s="10"/>
      <c r="Y511" s="10"/>
      <c r="Z511" s="10"/>
      <c r="AA511" s="10"/>
      <c r="AB511" s="10"/>
      <c r="AC511" s="10"/>
      <c r="AD511" s="10"/>
      <c r="AE511" s="10"/>
      <c r="AF511" s="10"/>
      <c r="AG511" s="10"/>
      <c r="AH511" s="10"/>
      <c r="AI511" s="10"/>
      <c r="AJ511" s="10"/>
      <c r="AK511" s="10"/>
      <c r="AL511" s="10"/>
      <c r="AM511" s="10"/>
      <c r="AN511" s="10"/>
      <c r="AO511" s="10"/>
      <c r="AP511" s="10"/>
      <c r="AQ511" s="10"/>
      <c r="AR511" s="10"/>
      <c r="AS511" s="10"/>
      <c r="AT511" s="10"/>
      <c r="AU511" s="10"/>
      <c r="AV511" s="10"/>
      <c r="AW511" s="10"/>
      <c r="AX511" s="10"/>
      <c r="AY511" s="10"/>
      <c r="AZ511" s="10"/>
      <c r="BA511" s="10"/>
      <c r="BB511" s="10"/>
      <c r="BC511" s="10"/>
      <c r="BD511" s="10"/>
      <c r="BE511" s="10"/>
      <c r="BF511" s="10"/>
      <c r="BG511" s="10"/>
      <c r="BH511" s="10"/>
      <c r="BI511" s="10"/>
      <c r="BJ511" s="10"/>
      <c r="BK511" s="10"/>
      <c r="BL511" s="10"/>
      <c r="BM511" s="10"/>
      <c r="BN511" s="10"/>
      <c r="BO511" s="10"/>
    </row>
    <row r="512" spans="1:67" x14ac:dyDescent="0.35">
      <c r="A512" s="10"/>
      <c r="B512" s="10"/>
      <c r="C512" s="10"/>
      <c r="D512" s="10"/>
      <c r="E512" s="10"/>
      <c r="F512" s="10"/>
      <c r="G512" s="10"/>
      <c r="H512" s="10"/>
      <c r="I512" s="10"/>
      <c r="J512" s="10"/>
      <c r="K512" s="10"/>
      <c r="L512" s="10"/>
      <c r="M512" s="10"/>
      <c r="N512" s="10"/>
      <c r="O512" s="10"/>
      <c r="P512" s="10"/>
      <c r="Q512" s="10"/>
      <c r="R512" s="10"/>
      <c r="S512" s="10"/>
      <c r="T512" s="10"/>
      <c r="U512" s="10"/>
      <c r="V512" s="10"/>
      <c r="W512" s="10"/>
      <c r="X512" s="10"/>
      <c r="Y512" s="10"/>
      <c r="Z512" s="10"/>
      <c r="AA512" s="10"/>
      <c r="AB512" s="10"/>
      <c r="AC512" s="10"/>
      <c r="AD512" s="10"/>
      <c r="AE512" s="10"/>
      <c r="AF512" s="10"/>
      <c r="AG512" s="10"/>
      <c r="AH512" s="10"/>
      <c r="AI512" s="10"/>
      <c r="AJ512" s="10"/>
      <c r="AK512" s="10"/>
      <c r="AL512" s="10"/>
      <c r="AM512" s="10"/>
      <c r="AN512" s="10"/>
      <c r="AO512" s="10"/>
      <c r="AP512" s="10"/>
      <c r="AQ512" s="10"/>
      <c r="AR512" s="10"/>
      <c r="AS512" s="10"/>
      <c r="AT512" s="10"/>
      <c r="AU512" s="10"/>
      <c r="AV512" s="10"/>
      <c r="AW512" s="10"/>
      <c r="AX512" s="10"/>
      <c r="AY512" s="10"/>
      <c r="AZ512" s="10"/>
      <c r="BA512" s="10"/>
      <c r="BB512" s="10"/>
      <c r="BC512" s="10"/>
      <c r="BD512" s="10"/>
      <c r="BE512" s="10"/>
      <c r="BF512" s="10"/>
      <c r="BG512" s="10"/>
      <c r="BH512" s="10"/>
      <c r="BI512" s="10"/>
      <c r="BJ512" s="10"/>
      <c r="BK512" s="10"/>
      <c r="BL512" s="10"/>
      <c r="BM512" s="10"/>
      <c r="BN512" s="10"/>
      <c r="BO512" s="10"/>
    </row>
    <row r="513" spans="1:67" x14ac:dyDescent="0.35">
      <c r="A513" s="10"/>
      <c r="B513" s="10"/>
      <c r="C513" s="10"/>
      <c r="D513" s="10"/>
      <c r="E513" s="10"/>
      <c r="F513" s="10"/>
      <c r="G513" s="10"/>
      <c r="H513" s="10"/>
      <c r="I513" s="10"/>
      <c r="J513" s="10"/>
      <c r="K513" s="10"/>
      <c r="L513" s="10"/>
      <c r="M513" s="10"/>
      <c r="N513" s="10"/>
      <c r="O513" s="10"/>
      <c r="P513" s="10"/>
      <c r="Q513" s="10"/>
      <c r="R513" s="10"/>
      <c r="S513" s="10"/>
      <c r="T513" s="10"/>
      <c r="U513" s="10"/>
      <c r="V513" s="10"/>
      <c r="W513" s="10"/>
      <c r="X513" s="10"/>
      <c r="Y513" s="10"/>
      <c r="Z513" s="10"/>
      <c r="AA513" s="10"/>
      <c r="AB513" s="10"/>
      <c r="AC513" s="10"/>
      <c r="AD513" s="10"/>
      <c r="AE513" s="10"/>
      <c r="AF513" s="10"/>
      <c r="AG513" s="10"/>
      <c r="AH513" s="10"/>
      <c r="AI513" s="10"/>
      <c r="AJ513" s="10"/>
      <c r="AK513" s="10"/>
      <c r="AL513" s="10"/>
      <c r="AM513" s="10"/>
      <c r="AN513" s="10"/>
      <c r="AO513" s="10"/>
      <c r="AP513" s="10"/>
      <c r="AQ513" s="10"/>
      <c r="AR513" s="10"/>
      <c r="AS513" s="10"/>
      <c r="AT513" s="10"/>
      <c r="AU513" s="10"/>
      <c r="AV513" s="10"/>
      <c r="AW513" s="10"/>
      <c r="AX513" s="10"/>
      <c r="AY513" s="10"/>
      <c r="AZ513" s="10"/>
      <c r="BA513" s="10"/>
      <c r="BB513" s="10"/>
      <c r="BC513" s="10"/>
      <c r="BD513" s="10"/>
      <c r="BE513" s="10"/>
      <c r="BF513" s="10"/>
      <c r="BG513" s="10"/>
      <c r="BH513" s="10"/>
      <c r="BI513" s="10"/>
      <c r="BJ513" s="10"/>
      <c r="BK513" s="10"/>
      <c r="BL513" s="10"/>
      <c r="BM513" s="10"/>
      <c r="BN513" s="10"/>
      <c r="BO513" s="10"/>
    </row>
    <row r="514" spans="1:67" x14ac:dyDescent="0.35">
      <c r="A514" s="10"/>
      <c r="B514" s="10"/>
      <c r="C514" s="10"/>
      <c r="D514" s="10"/>
      <c r="E514" s="10"/>
      <c r="F514" s="10"/>
      <c r="G514" s="10"/>
      <c r="H514" s="10"/>
      <c r="I514" s="10"/>
      <c r="J514" s="10"/>
      <c r="K514" s="10"/>
      <c r="L514" s="10"/>
      <c r="M514" s="10"/>
      <c r="N514" s="10"/>
      <c r="O514" s="10"/>
      <c r="P514" s="10"/>
      <c r="Q514" s="10"/>
      <c r="R514" s="10"/>
      <c r="S514" s="10"/>
      <c r="T514" s="10"/>
      <c r="U514" s="10"/>
      <c r="V514" s="10"/>
      <c r="W514" s="10"/>
      <c r="X514" s="10"/>
      <c r="Y514" s="10"/>
      <c r="Z514" s="10"/>
      <c r="AA514" s="10"/>
      <c r="AB514" s="10"/>
      <c r="AC514" s="10"/>
      <c r="AD514" s="10"/>
      <c r="AE514" s="10"/>
      <c r="AF514" s="10"/>
      <c r="AG514" s="10"/>
      <c r="AH514" s="10"/>
      <c r="AI514" s="10"/>
      <c r="AJ514" s="10"/>
      <c r="AK514" s="10"/>
      <c r="AL514" s="10"/>
      <c r="AM514" s="10"/>
      <c r="AN514" s="10"/>
      <c r="AO514" s="10"/>
      <c r="AP514" s="10"/>
      <c r="AQ514" s="10"/>
      <c r="AR514" s="10"/>
      <c r="AS514" s="10"/>
      <c r="AT514" s="10"/>
      <c r="AU514" s="10"/>
      <c r="AV514" s="10"/>
      <c r="AW514" s="10"/>
      <c r="AX514" s="10"/>
      <c r="AY514" s="10"/>
      <c r="AZ514" s="10"/>
      <c r="BA514" s="10"/>
      <c r="BB514" s="10"/>
      <c r="BC514" s="10"/>
      <c r="BD514" s="10"/>
      <c r="BE514" s="10"/>
      <c r="BF514" s="10"/>
      <c r="BG514" s="10"/>
      <c r="BH514" s="10"/>
      <c r="BI514" s="10"/>
      <c r="BJ514" s="10"/>
      <c r="BK514" s="10"/>
      <c r="BL514" s="10"/>
      <c r="BM514" s="10"/>
      <c r="BN514" s="10"/>
      <c r="BO514" s="10"/>
    </row>
    <row r="515" spans="1:67" x14ac:dyDescent="0.35">
      <c r="A515" s="10"/>
      <c r="B515" s="10"/>
      <c r="C515" s="10"/>
      <c r="D515" s="10"/>
      <c r="E515" s="10"/>
      <c r="F515" s="10"/>
      <c r="G515" s="10"/>
      <c r="H515" s="10"/>
      <c r="I515" s="10"/>
      <c r="J515" s="10"/>
      <c r="K515" s="10"/>
      <c r="L515" s="10"/>
      <c r="M515" s="10"/>
      <c r="N515" s="10"/>
      <c r="O515" s="10"/>
      <c r="P515" s="10"/>
      <c r="Q515" s="10"/>
      <c r="R515" s="10"/>
      <c r="S515" s="10"/>
      <c r="T515" s="10"/>
      <c r="U515" s="10"/>
      <c r="V515" s="10"/>
      <c r="W515" s="10"/>
      <c r="X515" s="10"/>
      <c r="Y515" s="10"/>
      <c r="Z515" s="10"/>
      <c r="AA515" s="10"/>
      <c r="AB515" s="10"/>
      <c r="AC515" s="10"/>
      <c r="AD515" s="10"/>
      <c r="AE515" s="10"/>
      <c r="AF515" s="10"/>
      <c r="AG515" s="10"/>
      <c r="AH515" s="10"/>
      <c r="AI515" s="10"/>
      <c r="AJ515" s="10"/>
      <c r="AK515" s="10"/>
      <c r="AL515" s="10"/>
      <c r="AM515" s="10"/>
      <c r="AN515" s="10"/>
      <c r="AO515" s="10"/>
      <c r="AP515" s="10"/>
      <c r="AQ515" s="10"/>
      <c r="AR515" s="10"/>
      <c r="AS515" s="10"/>
      <c r="AT515" s="10"/>
      <c r="AU515" s="10"/>
      <c r="AV515" s="10"/>
      <c r="AW515" s="10"/>
      <c r="AX515" s="10"/>
      <c r="AY515" s="10"/>
      <c r="AZ515" s="10"/>
      <c r="BA515" s="10"/>
      <c r="BB515" s="10"/>
      <c r="BC515" s="10"/>
      <c r="BD515" s="10"/>
      <c r="BE515" s="10"/>
      <c r="BF515" s="10"/>
      <c r="BG515" s="10"/>
      <c r="BH515" s="10"/>
      <c r="BI515" s="10"/>
      <c r="BJ515" s="10"/>
      <c r="BK515" s="10"/>
      <c r="BL515" s="10"/>
      <c r="BM515" s="10"/>
      <c r="BN515" s="10"/>
      <c r="BO515" s="10"/>
    </row>
    <row r="516" spans="1:67" x14ac:dyDescent="0.35">
      <c r="A516" s="10"/>
      <c r="B516" s="10"/>
      <c r="C516" s="10"/>
      <c r="D516" s="10"/>
      <c r="E516" s="10"/>
      <c r="F516" s="10"/>
      <c r="G516" s="10"/>
      <c r="H516" s="10"/>
      <c r="I516" s="10"/>
      <c r="J516" s="10"/>
      <c r="K516" s="10"/>
      <c r="L516" s="10"/>
      <c r="M516" s="10"/>
      <c r="N516" s="10"/>
      <c r="O516" s="10"/>
      <c r="P516" s="10"/>
      <c r="Q516" s="10"/>
      <c r="R516" s="10"/>
      <c r="S516" s="10"/>
      <c r="T516" s="10"/>
      <c r="U516" s="10"/>
      <c r="V516" s="10"/>
      <c r="W516" s="10"/>
      <c r="X516" s="10"/>
      <c r="Y516" s="10"/>
      <c r="Z516" s="10"/>
      <c r="AA516" s="10"/>
      <c r="AB516" s="10"/>
      <c r="AC516" s="10"/>
      <c r="AD516" s="10"/>
      <c r="AE516" s="10"/>
      <c r="AF516" s="10"/>
      <c r="AG516" s="10"/>
      <c r="AH516" s="10"/>
      <c r="AI516" s="10"/>
      <c r="AJ516" s="10"/>
      <c r="AK516" s="10"/>
      <c r="AL516" s="10"/>
      <c r="AM516" s="10"/>
      <c r="AN516" s="10"/>
      <c r="AO516" s="10"/>
      <c r="AP516" s="10"/>
      <c r="AQ516" s="10"/>
      <c r="AR516" s="10"/>
      <c r="AS516" s="10"/>
      <c r="AT516" s="10"/>
      <c r="AU516" s="10"/>
      <c r="AV516" s="10"/>
      <c r="AW516" s="10"/>
      <c r="AX516" s="10"/>
      <c r="AY516" s="10"/>
      <c r="AZ516" s="10"/>
      <c r="BA516" s="10"/>
      <c r="BB516" s="10"/>
      <c r="BC516" s="10"/>
      <c r="BD516" s="10"/>
      <c r="BE516" s="10"/>
      <c r="BF516" s="10"/>
      <c r="BG516" s="10"/>
      <c r="BH516" s="10"/>
      <c r="BI516" s="10"/>
      <c r="BJ516" s="10"/>
      <c r="BK516" s="10"/>
      <c r="BL516" s="10"/>
      <c r="BM516" s="10"/>
      <c r="BN516" s="10"/>
      <c r="BO516" s="10"/>
    </row>
    <row r="517" spans="1:67" x14ac:dyDescent="0.35">
      <c r="A517" s="10"/>
      <c r="B517" s="10"/>
      <c r="C517" s="10"/>
      <c r="D517" s="10"/>
      <c r="E517" s="10"/>
      <c r="F517" s="10"/>
      <c r="G517" s="10"/>
      <c r="H517" s="10"/>
      <c r="I517" s="10"/>
      <c r="J517" s="10"/>
      <c r="K517" s="10"/>
      <c r="L517" s="10"/>
      <c r="M517" s="10"/>
      <c r="N517" s="10"/>
      <c r="O517" s="10"/>
      <c r="P517" s="10"/>
      <c r="Q517" s="10"/>
      <c r="R517" s="10"/>
      <c r="S517" s="10"/>
      <c r="T517" s="10"/>
      <c r="U517" s="10"/>
      <c r="V517" s="10"/>
      <c r="W517" s="10"/>
      <c r="X517" s="10"/>
      <c r="Y517" s="10"/>
      <c r="Z517" s="10"/>
      <c r="AA517" s="10"/>
      <c r="AB517" s="10"/>
      <c r="AC517" s="10"/>
      <c r="AD517" s="10"/>
      <c r="AE517" s="10"/>
      <c r="AF517" s="10"/>
      <c r="AG517" s="10"/>
      <c r="AH517" s="10"/>
      <c r="AI517" s="10"/>
      <c r="AJ517" s="10"/>
      <c r="AK517" s="10"/>
      <c r="AL517" s="10"/>
      <c r="AM517" s="10"/>
      <c r="AN517" s="10"/>
      <c r="AO517" s="10"/>
      <c r="AP517" s="10"/>
      <c r="AQ517" s="10"/>
      <c r="AR517" s="10"/>
      <c r="AS517" s="10"/>
      <c r="AT517" s="10"/>
      <c r="AU517" s="10"/>
      <c r="AV517" s="10"/>
      <c r="AW517" s="10"/>
      <c r="AX517" s="10"/>
      <c r="AY517" s="10"/>
      <c r="AZ517" s="10"/>
      <c r="BA517" s="10"/>
      <c r="BB517" s="10"/>
      <c r="BC517" s="10"/>
      <c r="BD517" s="10"/>
      <c r="BE517" s="10"/>
      <c r="BF517" s="10"/>
      <c r="BG517" s="10"/>
      <c r="BH517" s="10"/>
      <c r="BI517" s="10"/>
      <c r="BJ517" s="10"/>
      <c r="BK517" s="10"/>
      <c r="BL517" s="10"/>
      <c r="BM517" s="10"/>
      <c r="BN517" s="10"/>
      <c r="BO517" s="10"/>
    </row>
    <row r="518" spans="1:67" x14ac:dyDescent="0.35">
      <c r="A518" s="10"/>
      <c r="B518" s="10"/>
      <c r="C518" s="10"/>
      <c r="D518" s="10"/>
      <c r="E518" s="10"/>
      <c r="F518" s="10"/>
      <c r="G518" s="10"/>
      <c r="H518" s="10"/>
      <c r="I518" s="10"/>
      <c r="J518" s="10"/>
      <c r="K518" s="10"/>
      <c r="L518" s="10"/>
      <c r="M518" s="10"/>
      <c r="N518" s="10"/>
      <c r="O518" s="10"/>
      <c r="P518" s="10"/>
      <c r="Q518" s="10"/>
      <c r="R518" s="10"/>
      <c r="S518" s="10"/>
      <c r="T518" s="10"/>
      <c r="U518" s="10"/>
      <c r="V518" s="10"/>
      <c r="W518" s="10"/>
      <c r="X518" s="10"/>
      <c r="Y518" s="10"/>
      <c r="Z518" s="10"/>
      <c r="AA518" s="10"/>
      <c r="AB518" s="10"/>
      <c r="AC518" s="10"/>
      <c r="AD518" s="10"/>
      <c r="AE518" s="10"/>
      <c r="AF518" s="10"/>
      <c r="AG518" s="10"/>
      <c r="AH518" s="10"/>
      <c r="AI518" s="10"/>
      <c r="AJ518" s="10"/>
      <c r="AK518" s="10"/>
      <c r="AL518" s="10"/>
      <c r="AM518" s="10"/>
      <c r="AN518" s="10"/>
      <c r="AO518" s="10"/>
      <c r="AP518" s="10"/>
      <c r="AQ518" s="10"/>
      <c r="AR518" s="10"/>
      <c r="AS518" s="10"/>
      <c r="AT518" s="10"/>
      <c r="AU518" s="10"/>
      <c r="AV518" s="10"/>
      <c r="AW518" s="10"/>
      <c r="AX518" s="10"/>
      <c r="AY518" s="10"/>
      <c r="AZ518" s="10"/>
      <c r="BA518" s="10"/>
      <c r="BB518" s="10"/>
      <c r="BC518" s="10"/>
      <c r="BD518" s="10"/>
      <c r="BE518" s="10"/>
      <c r="BF518" s="10"/>
      <c r="BG518" s="10"/>
      <c r="BH518" s="10"/>
      <c r="BI518" s="10"/>
      <c r="BJ518" s="10"/>
      <c r="BK518" s="10"/>
      <c r="BL518" s="10"/>
      <c r="BM518" s="10"/>
      <c r="BN518" s="10"/>
      <c r="BO518" s="10"/>
    </row>
    <row r="519" spans="1:67" x14ac:dyDescent="0.35">
      <c r="A519" s="10"/>
      <c r="B519" s="10"/>
      <c r="C519" s="10"/>
      <c r="D519" s="10"/>
      <c r="E519" s="10"/>
      <c r="F519" s="10"/>
      <c r="G519" s="10"/>
      <c r="H519" s="10"/>
      <c r="I519" s="10"/>
      <c r="J519" s="10"/>
      <c r="K519" s="10"/>
      <c r="L519" s="10"/>
      <c r="M519" s="10"/>
      <c r="N519" s="10"/>
      <c r="O519" s="10"/>
      <c r="P519" s="10"/>
      <c r="Q519" s="10"/>
      <c r="R519" s="10"/>
      <c r="S519" s="10"/>
      <c r="T519" s="10"/>
      <c r="U519" s="10"/>
      <c r="V519" s="10"/>
      <c r="W519" s="10"/>
      <c r="X519" s="10"/>
      <c r="Y519" s="10"/>
      <c r="Z519" s="10"/>
      <c r="AA519" s="10"/>
      <c r="AB519" s="10"/>
      <c r="AC519" s="10"/>
      <c r="AD519" s="10"/>
      <c r="AE519" s="10"/>
      <c r="AF519" s="10"/>
      <c r="AG519" s="10"/>
      <c r="AH519" s="10"/>
      <c r="AI519" s="10"/>
      <c r="AJ519" s="10"/>
      <c r="AK519" s="10"/>
      <c r="AL519" s="10"/>
      <c r="AM519" s="10"/>
      <c r="AN519" s="10"/>
      <c r="AO519" s="10"/>
      <c r="AP519" s="10"/>
      <c r="AQ519" s="10"/>
      <c r="AR519" s="10"/>
      <c r="AS519" s="10"/>
      <c r="AT519" s="10"/>
      <c r="AU519" s="10"/>
      <c r="AV519" s="10"/>
      <c r="AW519" s="10"/>
      <c r="AX519" s="10"/>
      <c r="AY519" s="10"/>
      <c r="AZ519" s="10"/>
      <c r="BA519" s="10"/>
      <c r="BB519" s="10"/>
      <c r="BC519" s="10"/>
      <c r="BD519" s="10"/>
      <c r="BE519" s="10"/>
      <c r="BF519" s="10"/>
      <c r="BG519" s="10"/>
      <c r="BH519" s="10"/>
      <c r="BI519" s="10"/>
      <c r="BJ519" s="10"/>
      <c r="BK519" s="10"/>
      <c r="BL519" s="10"/>
      <c r="BM519" s="10"/>
      <c r="BN519" s="10"/>
      <c r="BO519" s="10"/>
    </row>
    <row r="520" spans="1:67" x14ac:dyDescent="0.35">
      <c r="A520" s="10"/>
      <c r="B520" s="10"/>
      <c r="C520" s="10"/>
      <c r="D520" s="10"/>
      <c r="E520" s="10"/>
      <c r="F520" s="10"/>
      <c r="G520" s="10"/>
      <c r="H520" s="10"/>
      <c r="I520" s="10"/>
      <c r="J520" s="10"/>
      <c r="K520" s="10"/>
      <c r="L520" s="10"/>
      <c r="M520" s="10"/>
      <c r="N520" s="10"/>
      <c r="O520" s="10"/>
      <c r="P520" s="10"/>
      <c r="Q520" s="10"/>
      <c r="R520" s="10"/>
      <c r="S520" s="10"/>
      <c r="T520" s="10"/>
      <c r="U520" s="10"/>
      <c r="V520" s="10"/>
      <c r="W520" s="10"/>
      <c r="X520" s="10"/>
      <c r="Y520" s="10"/>
      <c r="Z520" s="10"/>
      <c r="AA520" s="10"/>
      <c r="AB520" s="10"/>
      <c r="AC520" s="10"/>
      <c r="AD520" s="10"/>
      <c r="AE520" s="10"/>
      <c r="AF520" s="10"/>
      <c r="AG520" s="10"/>
      <c r="AH520" s="10"/>
      <c r="AI520" s="10"/>
      <c r="AJ520" s="10"/>
      <c r="AK520" s="10"/>
      <c r="AL520" s="10"/>
      <c r="AM520" s="10"/>
      <c r="AN520" s="10"/>
      <c r="AO520" s="10"/>
      <c r="AP520" s="10"/>
      <c r="AQ520" s="10"/>
      <c r="AR520" s="10"/>
      <c r="AS520" s="10"/>
      <c r="AT520" s="10"/>
      <c r="AU520" s="10"/>
      <c r="AV520" s="10"/>
      <c r="AW520" s="10"/>
      <c r="AX520" s="10"/>
      <c r="AY520" s="10"/>
      <c r="AZ520" s="10"/>
      <c r="BA520" s="10"/>
      <c r="BB520" s="10"/>
      <c r="BC520" s="10"/>
      <c r="BD520" s="10"/>
      <c r="BE520" s="10"/>
      <c r="BF520" s="10"/>
      <c r="BG520" s="10"/>
      <c r="BH520" s="10"/>
      <c r="BI520" s="10"/>
      <c r="BJ520" s="10"/>
      <c r="BK520" s="10"/>
      <c r="BL520" s="10"/>
      <c r="BM520" s="10"/>
      <c r="BN520" s="10"/>
      <c r="BO520" s="10"/>
    </row>
    <row r="521" spans="1:67" x14ac:dyDescent="0.35">
      <c r="A521" s="10"/>
      <c r="B521" s="10"/>
      <c r="C521" s="10"/>
      <c r="D521" s="10"/>
      <c r="E521" s="10"/>
      <c r="F521" s="10"/>
      <c r="G521" s="10"/>
      <c r="H521" s="10"/>
      <c r="I521" s="10"/>
      <c r="J521" s="10"/>
      <c r="K521" s="10"/>
      <c r="L521" s="10"/>
      <c r="M521" s="10"/>
      <c r="N521" s="10"/>
      <c r="O521" s="10"/>
      <c r="P521" s="10"/>
      <c r="Q521" s="10"/>
      <c r="R521" s="10"/>
      <c r="S521" s="10"/>
      <c r="T521" s="10"/>
      <c r="U521" s="10"/>
      <c r="V521" s="10"/>
      <c r="W521" s="10"/>
      <c r="X521" s="10"/>
      <c r="Y521" s="10"/>
      <c r="Z521" s="10"/>
      <c r="AA521" s="10"/>
      <c r="AB521" s="10"/>
      <c r="AC521" s="10"/>
      <c r="AD521" s="10"/>
      <c r="AE521" s="10"/>
      <c r="AF521" s="10"/>
      <c r="AG521" s="10"/>
      <c r="AH521" s="10"/>
      <c r="AI521" s="10"/>
      <c r="AJ521" s="10"/>
      <c r="AK521" s="10"/>
      <c r="AL521" s="10"/>
      <c r="AM521" s="10"/>
      <c r="AN521" s="10"/>
      <c r="AO521" s="10"/>
      <c r="AP521" s="10"/>
      <c r="AQ521" s="10"/>
      <c r="AR521" s="10"/>
      <c r="AS521" s="10"/>
      <c r="AT521" s="10"/>
      <c r="AU521" s="10"/>
      <c r="AV521" s="10"/>
      <c r="AW521" s="10"/>
      <c r="AX521" s="10"/>
      <c r="AY521" s="10"/>
      <c r="AZ521" s="10"/>
      <c r="BA521" s="10"/>
      <c r="BB521" s="10"/>
      <c r="BC521" s="10"/>
      <c r="BD521" s="10"/>
      <c r="BE521" s="10"/>
      <c r="BF521" s="10"/>
      <c r="BG521" s="10"/>
      <c r="BH521" s="10"/>
      <c r="BI521" s="10"/>
      <c r="BJ521" s="10"/>
      <c r="BK521" s="10"/>
      <c r="BL521" s="10"/>
      <c r="BM521" s="10"/>
      <c r="BN521" s="10"/>
      <c r="BO521" s="10"/>
    </row>
    <row r="522" spans="1:67" x14ac:dyDescent="0.35">
      <c r="A522" s="10"/>
      <c r="B522" s="10"/>
      <c r="C522" s="10"/>
      <c r="D522" s="10"/>
      <c r="E522" s="10"/>
      <c r="F522" s="10"/>
      <c r="G522" s="10"/>
      <c r="H522" s="10"/>
      <c r="I522" s="10"/>
      <c r="J522" s="10"/>
      <c r="K522" s="10"/>
      <c r="L522" s="10"/>
      <c r="M522" s="10"/>
      <c r="N522" s="10"/>
      <c r="O522" s="10"/>
      <c r="P522" s="10"/>
      <c r="Q522" s="10"/>
      <c r="R522" s="10"/>
      <c r="S522" s="10"/>
      <c r="T522" s="10"/>
      <c r="U522" s="10"/>
      <c r="V522" s="10"/>
      <c r="W522" s="10"/>
      <c r="X522" s="10"/>
      <c r="Y522" s="10"/>
      <c r="Z522" s="10"/>
      <c r="AA522" s="10"/>
      <c r="AB522" s="10"/>
      <c r="AC522" s="10"/>
      <c r="AD522" s="10"/>
      <c r="AE522" s="10"/>
      <c r="AF522" s="10"/>
      <c r="AG522" s="10"/>
      <c r="AH522" s="10"/>
      <c r="AI522" s="10"/>
      <c r="AJ522" s="10"/>
      <c r="AK522" s="10"/>
      <c r="AL522" s="10"/>
      <c r="AM522" s="10"/>
      <c r="AN522" s="10"/>
      <c r="AO522" s="10"/>
      <c r="AP522" s="10"/>
      <c r="AQ522" s="10"/>
      <c r="AR522" s="10"/>
      <c r="AS522" s="10"/>
      <c r="AT522" s="10"/>
      <c r="AU522" s="10"/>
      <c r="AV522" s="10"/>
      <c r="AW522" s="10"/>
      <c r="AX522" s="10"/>
      <c r="AY522" s="10"/>
      <c r="AZ522" s="10"/>
      <c r="BA522" s="10"/>
      <c r="BB522" s="10"/>
      <c r="BC522" s="10"/>
      <c r="BD522" s="10"/>
      <c r="BE522" s="10"/>
      <c r="BF522" s="10"/>
      <c r="BG522" s="10"/>
      <c r="BH522" s="10"/>
      <c r="BI522" s="10"/>
      <c r="BJ522" s="10"/>
      <c r="BK522" s="10"/>
      <c r="BL522" s="10"/>
      <c r="BM522" s="10"/>
      <c r="BN522" s="10"/>
      <c r="BO522" s="10"/>
    </row>
    <row r="523" spans="1:67" x14ac:dyDescent="0.35">
      <c r="A523" s="10"/>
      <c r="B523" s="10"/>
      <c r="C523" s="10"/>
      <c r="D523" s="10"/>
      <c r="E523" s="10"/>
      <c r="F523" s="10"/>
      <c r="G523" s="10"/>
      <c r="H523" s="10"/>
      <c r="I523" s="10"/>
      <c r="J523" s="10"/>
      <c r="K523" s="10"/>
      <c r="L523" s="10"/>
      <c r="M523" s="10"/>
      <c r="N523" s="10"/>
      <c r="O523" s="10"/>
      <c r="P523" s="10"/>
      <c r="Q523" s="10"/>
      <c r="R523" s="10"/>
      <c r="S523" s="10"/>
      <c r="T523" s="10"/>
      <c r="U523" s="10"/>
      <c r="V523" s="10"/>
      <c r="W523" s="10"/>
      <c r="X523" s="10"/>
      <c r="Y523" s="10"/>
      <c r="Z523" s="10"/>
      <c r="AA523" s="10"/>
      <c r="AB523" s="10"/>
      <c r="AC523" s="10"/>
      <c r="AD523" s="10"/>
      <c r="AE523" s="10"/>
      <c r="AF523" s="10"/>
      <c r="AG523" s="10"/>
      <c r="AH523" s="10"/>
      <c r="AI523" s="10"/>
      <c r="AJ523" s="10"/>
      <c r="AK523" s="10"/>
      <c r="AL523" s="10"/>
      <c r="AM523" s="10"/>
      <c r="AN523" s="10"/>
      <c r="AO523" s="10"/>
      <c r="AP523" s="10"/>
      <c r="AQ523" s="10"/>
      <c r="AR523" s="10"/>
      <c r="AS523" s="10"/>
      <c r="AT523" s="10"/>
      <c r="AU523" s="10"/>
      <c r="AV523" s="10"/>
      <c r="AW523" s="10"/>
      <c r="AX523" s="10"/>
      <c r="AY523" s="10"/>
      <c r="AZ523" s="10"/>
      <c r="BA523" s="10"/>
      <c r="BB523" s="10"/>
      <c r="BC523" s="10"/>
      <c r="BD523" s="10"/>
      <c r="BE523" s="10"/>
      <c r="BF523" s="10"/>
      <c r="BG523" s="10"/>
      <c r="BH523" s="10"/>
      <c r="BI523" s="10"/>
      <c r="BJ523" s="10"/>
      <c r="BK523" s="10"/>
      <c r="BL523" s="10"/>
      <c r="BM523" s="10"/>
      <c r="BN523" s="10"/>
      <c r="BO523" s="10"/>
    </row>
    <row r="524" spans="1:67" x14ac:dyDescent="0.35">
      <c r="A524" s="10"/>
      <c r="B524" s="10"/>
      <c r="C524" s="10"/>
      <c r="D524" s="10"/>
      <c r="E524" s="10"/>
      <c r="F524" s="10"/>
      <c r="G524" s="10"/>
      <c r="H524" s="10"/>
      <c r="I524" s="10"/>
      <c r="J524" s="10"/>
      <c r="K524" s="10"/>
      <c r="L524" s="10"/>
      <c r="M524" s="10"/>
      <c r="N524" s="10"/>
      <c r="O524" s="10"/>
      <c r="P524" s="10"/>
      <c r="Q524" s="10"/>
      <c r="R524" s="10"/>
      <c r="S524" s="10"/>
      <c r="T524" s="10"/>
      <c r="U524" s="10"/>
      <c r="V524" s="10"/>
      <c r="W524" s="10"/>
      <c r="X524" s="10"/>
      <c r="Y524" s="10"/>
      <c r="Z524" s="10"/>
      <c r="AA524" s="10"/>
      <c r="AB524" s="10"/>
      <c r="AC524" s="10"/>
      <c r="AD524" s="10"/>
      <c r="AE524" s="10"/>
      <c r="AF524" s="10"/>
      <c r="AG524" s="10"/>
      <c r="AH524" s="10"/>
      <c r="AI524" s="10"/>
      <c r="AJ524" s="10"/>
      <c r="AK524" s="10"/>
      <c r="AL524" s="10"/>
      <c r="AM524" s="10"/>
      <c r="AN524" s="10"/>
      <c r="AO524" s="10"/>
      <c r="AP524" s="10"/>
      <c r="AQ524" s="10"/>
      <c r="AR524" s="10"/>
      <c r="AS524" s="10"/>
      <c r="AT524" s="10"/>
      <c r="AU524" s="10"/>
      <c r="AV524" s="10"/>
      <c r="AW524" s="10"/>
      <c r="AX524" s="10"/>
      <c r="AY524" s="10"/>
      <c r="AZ524" s="10"/>
      <c r="BA524" s="10"/>
      <c r="BB524" s="10"/>
      <c r="BC524" s="10"/>
      <c r="BD524" s="10"/>
      <c r="BE524" s="10"/>
      <c r="BF524" s="10"/>
      <c r="BG524" s="10"/>
      <c r="BH524" s="10"/>
      <c r="BI524" s="10"/>
      <c r="BJ524" s="10"/>
      <c r="BK524" s="10"/>
      <c r="BL524" s="10"/>
      <c r="BM524" s="10"/>
      <c r="BN524" s="10"/>
      <c r="BO524" s="10"/>
    </row>
    <row r="525" spans="1:67" x14ac:dyDescent="0.35">
      <c r="A525" s="10"/>
      <c r="B525" s="10"/>
      <c r="C525" s="10"/>
      <c r="D525" s="10"/>
      <c r="E525" s="10"/>
      <c r="F525" s="10"/>
      <c r="G525" s="10"/>
      <c r="H525" s="10"/>
      <c r="I525" s="10"/>
      <c r="J525" s="10"/>
      <c r="K525" s="10"/>
      <c r="L525" s="10"/>
      <c r="M525" s="10"/>
      <c r="N525" s="10"/>
      <c r="O525" s="10"/>
      <c r="P525" s="10"/>
      <c r="Q525" s="10"/>
      <c r="R525" s="10"/>
      <c r="S525" s="10"/>
      <c r="T525" s="10"/>
      <c r="U525" s="10"/>
      <c r="V525" s="10"/>
      <c r="W525" s="10"/>
      <c r="X525" s="10"/>
      <c r="Y525" s="10"/>
      <c r="Z525" s="10"/>
      <c r="AA525" s="10"/>
      <c r="AB525" s="10"/>
      <c r="AC525" s="10"/>
      <c r="AD525" s="10"/>
      <c r="AE525" s="10"/>
      <c r="AF525" s="10"/>
      <c r="AG525" s="10"/>
      <c r="AH525" s="10"/>
      <c r="AI525" s="10"/>
      <c r="AJ525" s="10"/>
      <c r="AK525" s="10"/>
      <c r="AL525" s="10"/>
      <c r="AM525" s="10"/>
      <c r="AN525" s="10"/>
      <c r="AO525" s="10"/>
      <c r="AP525" s="10"/>
      <c r="AQ525" s="10"/>
      <c r="AR525" s="10"/>
      <c r="AS525" s="10"/>
      <c r="AT525" s="10"/>
      <c r="AU525" s="10"/>
      <c r="AV525" s="10"/>
      <c r="AW525" s="10"/>
      <c r="AX525" s="10"/>
      <c r="AY525" s="10"/>
      <c r="AZ525" s="10"/>
      <c r="BA525" s="10"/>
      <c r="BB525" s="10"/>
      <c r="BC525" s="10"/>
      <c r="BD525" s="10"/>
      <c r="BE525" s="10"/>
      <c r="BF525" s="10"/>
      <c r="BG525" s="10"/>
      <c r="BH525" s="10"/>
      <c r="BI525" s="10"/>
      <c r="BJ525" s="10"/>
      <c r="BK525" s="10"/>
      <c r="BL525" s="10"/>
      <c r="BM525" s="10"/>
      <c r="BN525" s="10"/>
      <c r="BO525" s="10"/>
    </row>
    <row r="526" spans="1:67" x14ac:dyDescent="0.35">
      <c r="A526" s="10"/>
      <c r="B526" s="10"/>
      <c r="C526" s="10"/>
      <c r="D526" s="10"/>
      <c r="E526" s="10"/>
      <c r="F526" s="10"/>
      <c r="G526" s="10"/>
      <c r="H526" s="10"/>
      <c r="I526" s="10"/>
      <c r="J526" s="10"/>
      <c r="K526" s="10"/>
      <c r="L526" s="10"/>
      <c r="M526" s="10"/>
      <c r="N526" s="10"/>
      <c r="O526" s="10"/>
      <c r="P526" s="10"/>
      <c r="Q526" s="10"/>
      <c r="R526" s="10"/>
      <c r="S526" s="10"/>
      <c r="T526" s="10"/>
      <c r="U526" s="10"/>
      <c r="V526" s="10"/>
      <c r="W526" s="10"/>
      <c r="X526" s="10"/>
      <c r="Y526" s="10"/>
      <c r="Z526" s="10"/>
      <c r="AA526" s="10"/>
      <c r="AB526" s="10"/>
      <c r="AC526" s="10"/>
      <c r="AD526" s="10"/>
      <c r="AE526" s="10"/>
      <c r="AF526" s="10"/>
      <c r="AG526" s="10"/>
      <c r="AH526" s="10"/>
      <c r="AI526" s="10"/>
      <c r="AJ526" s="10"/>
      <c r="AK526" s="10"/>
      <c r="AL526" s="10"/>
      <c r="AM526" s="10"/>
      <c r="AN526" s="10"/>
      <c r="AO526" s="10"/>
      <c r="AP526" s="10"/>
      <c r="AQ526" s="10"/>
      <c r="AR526" s="10"/>
      <c r="AS526" s="10"/>
      <c r="AT526" s="10"/>
      <c r="AU526" s="10"/>
      <c r="AV526" s="10"/>
      <c r="AW526" s="10"/>
      <c r="AX526" s="10"/>
      <c r="AY526" s="10"/>
      <c r="AZ526" s="10"/>
      <c r="BA526" s="10"/>
      <c r="BB526" s="10"/>
      <c r="BC526" s="10"/>
      <c r="BD526" s="10"/>
      <c r="BE526" s="10"/>
      <c r="BF526" s="10"/>
      <c r="BG526" s="10"/>
      <c r="BH526" s="10"/>
      <c r="BI526" s="10"/>
      <c r="BJ526" s="10"/>
      <c r="BK526" s="10"/>
      <c r="BL526" s="10"/>
      <c r="BM526" s="10"/>
      <c r="BN526" s="10"/>
      <c r="BO526" s="10"/>
    </row>
    <row r="527" spans="1:67" x14ac:dyDescent="0.35">
      <c r="A527" s="10"/>
      <c r="B527" s="10"/>
      <c r="C527" s="10"/>
      <c r="D527" s="10"/>
      <c r="E527" s="10"/>
      <c r="F527" s="10"/>
      <c r="G527" s="10"/>
      <c r="H527" s="10"/>
      <c r="I527" s="10"/>
      <c r="J527" s="10"/>
      <c r="K527" s="10"/>
      <c r="L527" s="10"/>
      <c r="M527" s="10"/>
      <c r="N527" s="10"/>
      <c r="O527" s="10"/>
      <c r="P527" s="10"/>
      <c r="Q527" s="10"/>
      <c r="R527" s="10"/>
      <c r="S527" s="10"/>
      <c r="T527" s="10"/>
      <c r="U527" s="10"/>
      <c r="V527" s="10"/>
      <c r="W527" s="10"/>
      <c r="X527" s="10"/>
      <c r="Y527" s="10"/>
      <c r="Z527" s="10"/>
      <c r="AA527" s="10"/>
      <c r="AB527" s="10"/>
      <c r="AC527" s="10"/>
      <c r="AD527" s="10"/>
      <c r="AE527" s="10"/>
      <c r="AF527" s="10"/>
      <c r="AG527" s="10"/>
      <c r="AH527" s="10"/>
      <c r="AI527" s="10"/>
      <c r="AJ527" s="10"/>
      <c r="AK527" s="10"/>
      <c r="AL527" s="10"/>
      <c r="AM527" s="10"/>
      <c r="AN527" s="10"/>
      <c r="AO527" s="10"/>
      <c r="AP527" s="10"/>
      <c r="AQ527" s="10"/>
      <c r="AR527" s="10"/>
      <c r="AS527" s="10"/>
      <c r="AT527" s="10"/>
      <c r="AU527" s="10"/>
      <c r="AV527" s="10"/>
      <c r="AW527" s="10"/>
      <c r="AX527" s="10"/>
      <c r="AY527" s="10"/>
      <c r="AZ527" s="10"/>
      <c r="BA527" s="10"/>
      <c r="BB527" s="10"/>
      <c r="BC527" s="10"/>
      <c r="BD527" s="10"/>
      <c r="BE527" s="10"/>
      <c r="BF527" s="10"/>
      <c r="BG527" s="10"/>
      <c r="BH527" s="10"/>
      <c r="BI527" s="10"/>
      <c r="BJ527" s="10"/>
      <c r="BK527" s="10"/>
      <c r="BL527" s="10"/>
      <c r="BM527" s="10"/>
      <c r="BN527" s="10"/>
      <c r="BO527" s="10"/>
    </row>
    <row r="528" spans="1:67" x14ac:dyDescent="0.35">
      <c r="A528" s="10"/>
      <c r="B528" s="10"/>
      <c r="C528" s="10"/>
      <c r="D528" s="10"/>
      <c r="E528" s="10"/>
      <c r="F528" s="10"/>
      <c r="G528" s="10"/>
      <c r="H528" s="10"/>
      <c r="I528" s="10"/>
      <c r="J528" s="10"/>
      <c r="K528" s="10"/>
      <c r="L528" s="10"/>
      <c r="M528" s="10"/>
      <c r="N528" s="10"/>
      <c r="O528" s="10"/>
      <c r="P528" s="10"/>
      <c r="Q528" s="10"/>
      <c r="R528" s="10"/>
      <c r="S528" s="10"/>
      <c r="T528" s="10"/>
      <c r="U528" s="10"/>
      <c r="V528" s="10"/>
      <c r="W528" s="10"/>
      <c r="X528" s="10"/>
      <c r="Y528" s="10"/>
      <c r="Z528" s="10"/>
      <c r="AA528" s="10"/>
      <c r="AB528" s="10"/>
      <c r="AC528" s="10"/>
      <c r="AD528" s="10"/>
      <c r="AE528" s="10"/>
      <c r="AF528" s="10"/>
      <c r="AG528" s="10"/>
      <c r="AH528" s="10"/>
      <c r="AI528" s="10"/>
      <c r="AJ528" s="10"/>
      <c r="AK528" s="10"/>
      <c r="AL528" s="10"/>
      <c r="AM528" s="10"/>
      <c r="AN528" s="10"/>
      <c r="AO528" s="10"/>
      <c r="AP528" s="10"/>
      <c r="AQ528" s="10"/>
      <c r="AR528" s="10"/>
      <c r="AS528" s="10"/>
      <c r="AT528" s="10"/>
      <c r="AU528" s="10"/>
      <c r="AV528" s="10"/>
      <c r="AW528" s="10"/>
      <c r="AX528" s="10"/>
      <c r="AY528" s="10"/>
      <c r="AZ528" s="10"/>
      <c r="BA528" s="10"/>
      <c r="BB528" s="10"/>
      <c r="BC528" s="10"/>
      <c r="BD528" s="10"/>
      <c r="BE528" s="10"/>
      <c r="BF528" s="10"/>
      <c r="BG528" s="10"/>
      <c r="BH528" s="10"/>
      <c r="BI528" s="10"/>
      <c r="BJ528" s="10"/>
      <c r="BK528" s="10"/>
      <c r="BL528" s="10"/>
      <c r="BM528" s="10"/>
      <c r="BN528" s="10"/>
      <c r="BO528" s="10"/>
    </row>
    <row r="529" spans="1:67" x14ac:dyDescent="0.35">
      <c r="A529" s="10"/>
      <c r="B529" s="10"/>
      <c r="C529" s="10"/>
      <c r="D529" s="10"/>
      <c r="E529" s="10"/>
      <c r="F529" s="10"/>
      <c r="G529" s="10"/>
      <c r="H529" s="10"/>
      <c r="I529" s="10"/>
      <c r="J529" s="10"/>
      <c r="K529" s="10"/>
      <c r="L529" s="10"/>
      <c r="M529" s="10"/>
      <c r="N529" s="10"/>
      <c r="O529" s="10"/>
      <c r="P529" s="10"/>
      <c r="Q529" s="10"/>
      <c r="R529" s="10"/>
      <c r="S529" s="10"/>
      <c r="T529" s="10"/>
      <c r="U529" s="10"/>
      <c r="V529" s="10"/>
      <c r="W529" s="10"/>
      <c r="X529" s="10"/>
      <c r="Y529" s="10"/>
      <c r="Z529" s="10"/>
      <c r="AA529" s="10"/>
      <c r="AB529" s="10"/>
      <c r="AC529" s="10"/>
      <c r="AD529" s="10"/>
      <c r="AE529" s="10"/>
      <c r="AF529" s="10"/>
      <c r="AG529" s="10"/>
      <c r="AH529" s="10"/>
      <c r="AI529" s="10"/>
      <c r="AJ529" s="10"/>
      <c r="AK529" s="10"/>
      <c r="AL529" s="10"/>
      <c r="AM529" s="10"/>
      <c r="AN529" s="10"/>
      <c r="AO529" s="10"/>
      <c r="AP529" s="10"/>
      <c r="AQ529" s="10"/>
      <c r="AR529" s="10"/>
      <c r="AS529" s="10"/>
      <c r="AT529" s="10"/>
      <c r="AU529" s="10"/>
      <c r="AV529" s="10"/>
      <c r="AW529" s="10"/>
      <c r="AX529" s="10"/>
      <c r="AY529" s="10"/>
      <c r="AZ529" s="10"/>
      <c r="BA529" s="10"/>
      <c r="BB529" s="10"/>
      <c r="BC529" s="10"/>
      <c r="BD529" s="10"/>
      <c r="BE529" s="10"/>
      <c r="BF529" s="10"/>
      <c r="BG529" s="10"/>
      <c r="BH529" s="10"/>
      <c r="BI529" s="10"/>
      <c r="BJ529" s="10"/>
      <c r="BK529" s="10"/>
      <c r="BL529" s="10"/>
      <c r="BM529" s="10"/>
      <c r="BN529" s="10"/>
      <c r="BO529" s="10"/>
    </row>
    <row r="530" spans="1:67" x14ac:dyDescent="0.35">
      <c r="A530" s="10"/>
      <c r="B530" s="10"/>
      <c r="C530" s="10"/>
      <c r="D530" s="10"/>
      <c r="E530" s="10"/>
      <c r="F530" s="10"/>
      <c r="G530" s="10"/>
      <c r="H530" s="10"/>
      <c r="I530" s="10"/>
      <c r="J530" s="10"/>
      <c r="K530" s="10"/>
      <c r="L530" s="10"/>
      <c r="M530" s="10"/>
      <c r="N530" s="10"/>
      <c r="O530" s="10"/>
      <c r="P530" s="10"/>
      <c r="Q530" s="10"/>
      <c r="R530" s="10"/>
      <c r="S530" s="10"/>
      <c r="T530" s="10"/>
      <c r="U530" s="10"/>
      <c r="V530" s="10"/>
      <c r="W530" s="10"/>
      <c r="X530" s="10"/>
      <c r="Y530" s="10"/>
      <c r="Z530" s="10"/>
      <c r="AA530" s="10"/>
      <c r="AB530" s="10"/>
      <c r="AC530" s="10"/>
      <c r="AD530" s="10"/>
      <c r="AE530" s="10"/>
      <c r="AF530" s="10"/>
      <c r="AG530" s="10"/>
      <c r="AH530" s="10"/>
      <c r="AI530" s="10"/>
      <c r="AJ530" s="10"/>
      <c r="AK530" s="10"/>
      <c r="AL530" s="10"/>
      <c r="AM530" s="10"/>
      <c r="AN530" s="10"/>
      <c r="AO530" s="10"/>
      <c r="AP530" s="10"/>
      <c r="AQ530" s="10"/>
      <c r="AR530" s="10"/>
      <c r="AS530" s="10"/>
      <c r="AT530" s="10"/>
      <c r="AU530" s="10"/>
      <c r="AV530" s="10"/>
      <c r="AW530" s="10"/>
      <c r="AX530" s="10"/>
      <c r="AY530" s="10"/>
      <c r="AZ530" s="10"/>
      <c r="BA530" s="10"/>
      <c r="BB530" s="10"/>
      <c r="BC530" s="10"/>
      <c r="BD530" s="10"/>
      <c r="BE530" s="10"/>
      <c r="BF530" s="10"/>
      <c r="BG530" s="10"/>
      <c r="BH530" s="10"/>
      <c r="BI530" s="10"/>
      <c r="BJ530" s="10"/>
      <c r="BK530" s="10"/>
      <c r="BL530" s="10"/>
      <c r="BM530" s="10"/>
      <c r="BN530" s="10"/>
      <c r="BO530" s="10"/>
    </row>
    <row r="531" spans="1:67" x14ac:dyDescent="0.35">
      <c r="A531" s="10"/>
      <c r="B531" s="10"/>
      <c r="C531" s="10"/>
      <c r="D531" s="10"/>
      <c r="E531" s="10"/>
      <c r="F531" s="10"/>
      <c r="G531" s="10"/>
      <c r="H531" s="10"/>
      <c r="I531" s="10"/>
      <c r="J531" s="10"/>
      <c r="K531" s="10"/>
      <c r="L531" s="10"/>
      <c r="M531" s="10"/>
      <c r="N531" s="10"/>
      <c r="O531" s="10"/>
      <c r="P531" s="10"/>
      <c r="Q531" s="10"/>
      <c r="R531" s="10"/>
      <c r="S531" s="10"/>
      <c r="T531" s="10"/>
      <c r="U531" s="10"/>
      <c r="V531" s="10"/>
      <c r="W531" s="10"/>
      <c r="X531" s="10"/>
      <c r="Y531" s="10"/>
      <c r="Z531" s="10"/>
      <c r="AA531" s="10"/>
      <c r="AB531" s="10"/>
      <c r="AC531" s="10"/>
      <c r="AD531" s="10"/>
      <c r="AE531" s="10"/>
      <c r="AF531" s="10"/>
      <c r="AG531" s="10"/>
      <c r="AH531" s="10"/>
      <c r="AI531" s="10"/>
      <c r="AJ531" s="10"/>
      <c r="AK531" s="10"/>
      <c r="AL531" s="10"/>
      <c r="AM531" s="10"/>
      <c r="AN531" s="10"/>
      <c r="AO531" s="10"/>
      <c r="AP531" s="10"/>
      <c r="AQ531" s="10"/>
      <c r="AR531" s="10"/>
      <c r="AS531" s="10"/>
      <c r="AT531" s="10"/>
      <c r="AU531" s="10"/>
      <c r="AV531" s="10"/>
      <c r="AW531" s="10"/>
      <c r="AX531" s="10"/>
      <c r="AY531" s="10"/>
      <c r="AZ531" s="10"/>
      <c r="BA531" s="10"/>
      <c r="BB531" s="10"/>
      <c r="BC531" s="10"/>
      <c r="BD531" s="10"/>
      <c r="BE531" s="10"/>
      <c r="BF531" s="10"/>
      <c r="BG531" s="10"/>
      <c r="BH531" s="10"/>
      <c r="BI531" s="10"/>
      <c r="BJ531" s="10"/>
      <c r="BK531" s="10"/>
      <c r="BL531" s="10"/>
      <c r="BM531" s="10"/>
      <c r="BN531" s="10"/>
      <c r="BO531" s="10"/>
    </row>
    <row r="532" spans="1:67" x14ac:dyDescent="0.35">
      <c r="A532" s="10"/>
      <c r="B532" s="10"/>
      <c r="C532" s="10"/>
      <c r="D532" s="10"/>
      <c r="E532" s="10"/>
      <c r="F532" s="10"/>
      <c r="G532" s="10"/>
      <c r="H532" s="10"/>
      <c r="I532" s="10"/>
      <c r="J532" s="10"/>
      <c r="K532" s="10"/>
      <c r="L532" s="10"/>
      <c r="M532" s="10"/>
      <c r="N532" s="10"/>
      <c r="O532" s="10"/>
      <c r="P532" s="10"/>
      <c r="Q532" s="10"/>
      <c r="R532" s="10"/>
      <c r="S532" s="10"/>
      <c r="T532" s="10"/>
      <c r="U532" s="10"/>
      <c r="V532" s="10"/>
      <c r="W532" s="10"/>
      <c r="X532" s="10"/>
      <c r="Y532" s="10"/>
      <c r="Z532" s="10"/>
      <c r="AA532" s="10"/>
      <c r="AB532" s="10"/>
      <c r="AC532" s="10"/>
      <c r="AD532" s="10"/>
      <c r="AE532" s="10"/>
      <c r="AF532" s="10"/>
      <c r="AG532" s="10"/>
      <c r="AH532" s="10"/>
      <c r="AI532" s="10"/>
      <c r="AJ532" s="10"/>
      <c r="AK532" s="10"/>
      <c r="AL532" s="10"/>
      <c r="AM532" s="10"/>
      <c r="AN532" s="10"/>
      <c r="AO532" s="10"/>
      <c r="AP532" s="10"/>
      <c r="AQ532" s="10"/>
      <c r="AR532" s="10"/>
      <c r="AS532" s="10"/>
      <c r="AT532" s="10"/>
      <c r="AU532" s="10"/>
      <c r="AV532" s="10"/>
      <c r="AW532" s="10"/>
      <c r="AX532" s="10"/>
      <c r="AY532" s="10"/>
      <c r="AZ532" s="10"/>
      <c r="BA532" s="10"/>
      <c r="BB532" s="10"/>
      <c r="BC532" s="10"/>
      <c r="BD532" s="10"/>
      <c r="BE532" s="10"/>
      <c r="BF532" s="10"/>
      <c r="BG532" s="10"/>
      <c r="BH532" s="10"/>
      <c r="BI532" s="10"/>
      <c r="BJ532" s="10"/>
      <c r="BK532" s="10"/>
      <c r="BL532" s="10"/>
      <c r="BM532" s="10"/>
      <c r="BN532" s="10"/>
      <c r="BO532" s="10"/>
    </row>
    <row r="533" spans="1:67" x14ac:dyDescent="0.35">
      <c r="A533" s="10"/>
      <c r="B533" s="10"/>
      <c r="C533" s="10"/>
      <c r="D533" s="10"/>
      <c r="E533" s="10"/>
      <c r="F533" s="10"/>
      <c r="G533" s="10"/>
      <c r="H533" s="10"/>
      <c r="I533" s="10"/>
      <c r="J533" s="10"/>
      <c r="K533" s="10"/>
      <c r="L533" s="10"/>
      <c r="M533" s="10"/>
      <c r="N533" s="10"/>
      <c r="O533" s="10"/>
      <c r="P533" s="10"/>
      <c r="Q533" s="10"/>
      <c r="R533" s="10"/>
      <c r="S533" s="10"/>
      <c r="T533" s="10"/>
      <c r="U533" s="10"/>
      <c r="V533" s="10"/>
      <c r="W533" s="10"/>
      <c r="X533" s="10"/>
      <c r="Y533" s="10"/>
      <c r="Z533" s="10"/>
      <c r="AA533" s="10"/>
      <c r="AB533" s="10"/>
      <c r="AC533" s="10"/>
      <c r="AD533" s="10"/>
      <c r="AE533" s="10"/>
      <c r="AF533" s="10"/>
      <c r="AG533" s="10"/>
      <c r="AH533" s="10"/>
      <c r="AI533" s="10"/>
      <c r="AJ533" s="10"/>
      <c r="AK533" s="10"/>
      <c r="AL533" s="10"/>
      <c r="AM533" s="10"/>
      <c r="AN533" s="10"/>
      <c r="AO533" s="10"/>
      <c r="AP533" s="10"/>
      <c r="AQ533" s="10"/>
      <c r="AR533" s="10"/>
      <c r="AS533" s="10"/>
      <c r="AT533" s="10"/>
      <c r="AU533" s="10"/>
      <c r="AV533" s="10"/>
      <c r="AW533" s="10"/>
      <c r="AX533" s="10"/>
      <c r="AY533" s="10"/>
      <c r="AZ533" s="10"/>
      <c r="BA533" s="10"/>
      <c r="BB533" s="10"/>
      <c r="BC533" s="10"/>
      <c r="BD533" s="10"/>
      <c r="BE533" s="10"/>
      <c r="BF533" s="10"/>
      <c r="BG533" s="10"/>
      <c r="BH533" s="10"/>
      <c r="BI533" s="10"/>
      <c r="BJ533" s="10"/>
      <c r="BK533" s="10"/>
      <c r="BL533" s="10"/>
      <c r="BM533" s="10"/>
      <c r="BN533" s="10"/>
      <c r="BO533" s="10"/>
    </row>
    <row r="534" spans="1:67" x14ac:dyDescent="0.35">
      <c r="A534" s="10"/>
      <c r="B534" s="10"/>
      <c r="C534" s="10"/>
      <c r="D534" s="10"/>
      <c r="E534" s="10"/>
      <c r="F534" s="10"/>
      <c r="G534" s="10"/>
      <c r="H534" s="10"/>
      <c r="I534" s="10"/>
      <c r="J534" s="10"/>
      <c r="K534" s="10"/>
      <c r="L534" s="10"/>
      <c r="M534" s="10"/>
      <c r="N534" s="10"/>
      <c r="O534" s="10"/>
      <c r="P534" s="10"/>
      <c r="Q534" s="10"/>
      <c r="R534" s="10"/>
      <c r="S534" s="10"/>
      <c r="T534" s="10"/>
      <c r="U534" s="10"/>
      <c r="V534" s="10"/>
      <c r="W534" s="10"/>
      <c r="X534" s="10"/>
      <c r="Y534" s="10"/>
      <c r="Z534" s="10"/>
      <c r="AA534" s="10"/>
      <c r="AB534" s="10"/>
      <c r="AC534" s="10"/>
      <c r="AD534" s="10"/>
      <c r="AE534" s="10"/>
      <c r="AF534" s="10"/>
      <c r="AG534" s="10"/>
      <c r="AH534" s="10"/>
      <c r="AI534" s="10"/>
      <c r="AJ534" s="10"/>
      <c r="AK534" s="10"/>
      <c r="AL534" s="10"/>
      <c r="AM534" s="10"/>
      <c r="AN534" s="10"/>
      <c r="AO534" s="10"/>
      <c r="AP534" s="10"/>
      <c r="AQ534" s="10"/>
      <c r="AR534" s="10"/>
      <c r="AS534" s="10"/>
      <c r="AT534" s="10"/>
      <c r="AU534" s="10"/>
      <c r="AV534" s="10"/>
      <c r="AW534" s="10"/>
      <c r="AX534" s="10"/>
      <c r="AY534" s="10"/>
      <c r="AZ534" s="10"/>
      <c r="BA534" s="10"/>
      <c r="BB534" s="10"/>
      <c r="BC534" s="10"/>
      <c r="BD534" s="10"/>
      <c r="BE534" s="10"/>
      <c r="BF534" s="10"/>
      <c r="BG534" s="10"/>
      <c r="BH534" s="10"/>
      <c r="BI534" s="10"/>
      <c r="BJ534" s="10"/>
      <c r="BK534" s="10"/>
      <c r="BL534" s="10"/>
      <c r="BM534" s="10"/>
      <c r="BN534" s="10"/>
      <c r="BO534" s="10"/>
    </row>
    <row r="535" spans="1:67" x14ac:dyDescent="0.35">
      <c r="A535" s="10"/>
      <c r="B535" s="10"/>
      <c r="C535" s="10"/>
      <c r="D535" s="10"/>
      <c r="E535" s="10"/>
      <c r="F535" s="10"/>
      <c r="G535" s="10"/>
      <c r="H535" s="10"/>
      <c r="I535" s="10"/>
      <c r="J535" s="10"/>
      <c r="K535" s="10"/>
      <c r="L535" s="10"/>
      <c r="M535" s="10"/>
      <c r="N535" s="10"/>
      <c r="O535" s="10"/>
      <c r="P535" s="10"/>
      <c r="Q535" s="10"/>
      <c r="R535" s="10"/>
      <c r="S535" s="10"/>
      <c r="T535" s="10"/>
      <c r="U535" s="10"/>
      <c r="V535" s="10"/>
      <c r="W535" s="10"/>
      <c r="X535" s="10"/>
      <c r="Y535" s="10"/>
      <c r="Z535" s="10"/>
      <c r="AA535" s="10"/>
      <c r="AB535" s="10"/>
      <c r="AC535" s="10"/>
      <c r="AD535" s="10"/>
      <c r="AE535" s="10"/>
      <c r="AF535" s="10"/>
      <c r="AG535" s="10"/>
      <c r="AH535" s="10"/>
      <c r="AI535" s="10"/>
      <c r="AJ535" s="10"/>
      <c r="AK535" s="10"/>
      <c r="AL535" s="10"/>
      <c r="AM535" s="10"/>
      <c r="AN535" s="10"/>
      <c r="AO535" s="10"/>
      <c r="AP535" s="10"/>
      <c r="AQ535" s="10"/>
      <c r="AR535" s="10"/>
      <c r="AS535" s="10"/>
      <c r="AT535" s="10"/>
      <c r="AU535" s="10"/>
      <c r="AV535" s="10"/>
      <c r="AW535" s="10"/>
      <c r="AX535" s="10"/>
      <c r="AY535" s="10"/>
      <c r="AZ535" s="10"/>
      <c r="BA535" s="10"/>
      <c r="BB535" s="10"/>
      <c r="BC535" s="10"/>
      <c r="BD535" s="10"/>
      <c r="BE535" s="10"/>
      <c r="BF535" s="10"/>
      <c r="BG535" s="10"/>
      <c r="BH535" s="10"/>
      <c r="BI535" s="10"/>
      <c r="BJ535" s="10"/>
      <c r="BK535" s="10"/>
      <c r="BL535" s="10"/>
      <c r="BM535" s="10"/>
      <c r="BN535" s="10"/>
      <c r="BO535" s="10"/>
    </row>
    <row r="536" spans="1:67" x14ac:dyDescent="0.35">
      <c r="A536" s="10"/>
      <c r="B536" s="10"/>
      <c r="C536" s="10"/>
      <c r="D536" s="10"/>
      <c r="E536" s="10"/>
      <c r="F536" s="10"/>
      <c r="G536" s="10"/>
      <c r="H536" s="10"/>
      <c r="I536" s="10"/>
      <c r="J536" s="10"/>
      <c r="K536" s="10"/>
      <c r="L536" s="10"/>
      <c r="M536" s="10"/>
      <c r="N536" s="10"/>
      <c r="O536" s="10"/>
      <c r="P536" s="10"/>
      <c r="Q536" s="10"/>
      <c r="R536" s="10"/>
      <c r="S536" s="10"/>
      <c r="T536" s="10"/>
      <c r="U536" s="10"/>
      <c r="V536" s="10"/>
      <c r="W536" s="10"/>
      <c r="X536" s="10"/>
      <c r="Y536" s="10"/>
      <c r="Z536" s="10"/>
      <c r="AA536" s="10"/>
      <c r="AB536" s="10"/>
      <c r="AC536" s="10"/>
      <c r="AD536" s="10"/>
      <c r="AE536" s="10"/>
      <c r="AF536" s="10"/>
      <c r="AG536" s="10"/>
      <c r="AH536" s="10"/>
      <c r="AI536" s="10"/>
      <c r="AJ536" s="10"/>
      <c r="AK536" s="10"/>
      <c r="AL536" s="10"/>
      <c r="AM536" s="10"/>
      <c r="AN536" s="10"/>
      <c r="AO536" s="10"/>
      <c r="AP536" s="10"/>
      <c r="AQ536" s="10"/>
      <c r="AR536" s="10"/>
      <c r="AS536" s="10"/>
      <c r="AT536" s="10"/>
      <c r="AU536" s="10"/>
      <c r="AV536" s="10"/>
      <c r="AW536" s="10"/>
      <c r="AX536" s="10"/>
      <c r="AY536" s="10"/>
      <c r="AZ536" s="10"/>
      <c r="BA536" s="10"/>
      <c r="BB536" s="10"/>
      <c r="BC536" s="10"/>
      <c r="BD536" s="10"/>
      <c r="BE536" s="10"/>
      <c r="BF536" s="10"/>
      <c r="BG536" s="10"/>
      <c r="BH536" s="10"/>
      <c r="BI536" s="10"/>
      <c r="BJ536" s="10"/>
      <c r="BK536" s="10"/>
      <c r="BL536" s="10"/>
      <c r="BM536" s="10"/>
      <c r="BN536" s="10"/>
      <c r="BO536" s="10"/>
    </row>
    <row r="537" spans="1:67" x14ac:dyDescent="0.35">
      <c r="A537" s="10"/>
      <c r="B537" s="10"/>
      <c r="C537" s="10"/>
      <c r="D537" s="10"/>
      <c r="E537" s="10"/>
      <c r="F537" s="10"/>
      <c r="G537" s="10"/>
      <c r="H537" s="10"/>
      <c r="I537" s="10"/>
      <c r="J537" s="10"/>
      <c r="K537" s="10"/>
      <c r="L537" s="10"/>
      <c r="M537" s="10"/>
      <c r="N537" s="10"/>
      <c r="O537" s="10"/>
      <c r="P537" s="10"/>
      <c r="Q537" s="10"/>
      <c r="R537" s="10"/>
      <c r="S537" s="10"/>
      <c r="T537" s="10"/>
      <c r="U537" s="10"/>
      <c r="V537" s="10"/>
      <c r="W537" s="10"/>
      <c r="X537" s="10"/>
      <c r="Y537" s="10"/>
      <c r="Z537" s="10"/>
      <c r="AA537" s="10"/>
      <c r="AB537" s="10"/>
      <c r="AC537" s="10"/>
      <c r="AD537" s="10"/>
      <c r="AE537" s="10"/>
      <c r="AF537" s="10"/>
      <c r="AG537" s="10"/>
      <c r="AH537" s="10"/>
      <c r="AI537" s="10"/>
      <c r="AJ537" s="10"/>
      <c r="AK537" s="10"/>
      <c r="AL537" s="10"/>
      <c r="AM537" s="10"/>
      <c r="AN537" s="10"/>
      <c r="AO537" s="10"/>
      <c r="AP537" s="10"/>
      <c r="AQ537" s="10"/>
      <c r="AR537" s="10"/>
      <c r="AS537" s="10"/>
      <c r="AT537" s="10"/>
      <c r="AU537" s="10"/>
      <c r="AV537" s="10"/>
      <c r="AW537" s="10"/>
      <c r="AX537" s="10"/>
      <c r="AY537" s="10"/>
      <c r="AZ537" s="10"/>
      <c r="BA537" s="10"/>
      <c r="BB537" s="10"/>
      <c r="BC537" s="10"/>
      <c r="BD537" s="10"/>
      <c r="BE537" s="10"/>
      <c r="BF537" s="10"/>
      <c r="BG537" s="10"/>
      <c r="BH537" s="10"/>
      <c r="BI537" s="10"/>
      <c r="BJ537" s="10"/>
      <c r="BK537" s="10"/>
      <c r="BL537" s="10"/>
      <c r="BM537" s="10"/>
      <c r="BN537" s="10"/>
      <c r="BO537" s="10"/>
    </row>
    <row r="538" spans="1:67" x14ac:dyDescent="0.35">
      <c r="A538" s="10"/>
      <c r="B538" s="10"/>
      <c r="C538" s="10"/>
      <c r="D538" s="10"/>
      <c r="E538" s="10"/>
      <c r="F538" s="10"/>
      <c r="G538" s="10"/>
      <c r="H538" s="10"/>
      <c r="I538" s="10"/>
      <c r="J538" s="10"/>
      <c r="K538" s="10"/>
      <c r="L538" s="10"/>
      <c r="M538" s="10"/>
      <c r="N538" s="10"/>
      <c r="O538" s="10"/>
      <c r="P538" s="10"/>
      <c r="Q538" s="10"/>
      <c r="R538" s="10"/>
      <c r="S538" s="10"/>
      <c r="T538" s="10"/>
      <c r="U538" s="10"/>
      <c r="V538" s="10"/>
      <c r="W538" s="10"/>
      <c r="X538" s="10"/>
      <c r="Y538" s="10"/>
      <c r="Z538" s="10"/>
      <c r="AA538" s="10"/>
      <c r="AB538" s="10"/>
      <c r="AC538" s="10"/>
      <c r="AD538" s="10"/>
      <c r="AE538" s="10"/>
      <c r="AF538" s="10"/>
      <c r="AG538" s="10"/>
      <c r="AH538" s="10"/>
      <c r="AI538" s="10"/>
      <c r="AJ538" s="10"/>
      <c r="AK538" s="10"/>
      <c r="AL538" s="10"/>
      <c r="AM538" s="10"/>
      <c r="AN538" s="10"/>
      <c r="AO538" s="10"/>
      <c r="AP538" s="10"/>
      <c r="AQ538" s="10"/>
      <c r="AR538" s="10"/>
      <c r="AS538" s="10"/>
      <c r="AT538" s="10"/>
      <c r="AU538" s="10"/>
      <c r="AV538" s="10"/>
      <c r="AW538" s="10"/>
      <c r="AX538" s="10"/>
      <c r="AY538" s="10"/>
      <c r="AZ538" s="10"/>
      <c r="BA538" s="10"/>
      <c r="BB538" s="10"/>
      <c r="BC538" s="10"/>
      <c r="BD538" s="10"/>
      <c r="BE538" s="10"/>
      <c r="BF538" s="10"/>
      <c r="BG538" s="10"/>
      <c r="BH538" s="10"/>
      <c r="BI538" s="10"/>
      <c r="BJ538" s="10"/>
      <c r="BK538" s="10"/>
      <c r="BL538" s="10"/>
      <c r="BM538" s="10"/>
      <c r="BN538" s="10"/>
      <c r="BO538" s="10"/>
    </row>
    <row r="539" spans="1:67" x14ac:dyDescent="0.35">
      <c r="A539" s="10"/>
      <c r="B539" s="10"/>
      <c r="C539" s="10"/>
      <c r="D539" s="10"/>
      <c r="E539" s="10"/>
      <c r="F539" s="10"/>
      <c r="G539" s="10"/>
      <c r="H539" s="10"/>
      <c r="I539" s="10"/>
      <c r="J539" s="10"/>
      <c r="K539" s="10"/>
      <c r="L539" s="10"/>
      <c r="M539" s="10"/>
      <c r="N539" s="10"/>
      <c r="O539" s="10"/>
      <c r="P539" s="10"/>
      <c r="Q539" s="10"/>
      <c r="R539" s="10"/>
      <c r="S539" s="10"/>
      <c r="T539" s="10"/>
      <c r="U539" s="10"/>
      <c r="V539" s="10"/>
      <c r="W539" s="10"/>
      <c r="X539" s="10"/>
      <c r="Y539" s="10"/>
      <c r="Z539" s="10"/>
      <c r="AA539" s="10"/>
      <c r="AB539" s="10"/>
      <c r="AC539" s="10"/>
      <c r="AD539" s="10"/>
      <c r="AE539" s="10"/>
      <c r="AF539" s="10"/>
      <c r="AG539" s="10"/>
      <c r="AH539" s="10"/>
      <c r="AI539" s="10"/>
      <c r="AJ539" s="10"/>
      <c r="AK539" s="10"/>
      <c r="AL539" s="10"/>
      <c r="AM539" s="10"/>
      <c r="AN539" s="10"/>
      <c r="AO539" s="10"/>
      <c r="AP539" s="10"/>
      <c r="AQ539" s="10"/>
      <c r="AR539" s="10"/>
      <c r="AS539" s="10"/>
      <c r="AT539" s="10"/>
      <c r="AU539" s="10"/>
      <c r="AV539" s="10"/>
      <c r="AW539" s="10"/>
      <c r="AX539" s="10"/>
      <c r="AY539" s="10"/>
      <c r="AZ539" s="10"/>
      <c r="BA539" s="10"/>
      <c r="BB539" s="10"/>
      <c r="BC539" s="10"/>
      <c r="BD539" s="10"/>
      <c r="BE539" s="10"/>
      <c r="BF539" s="10"/>
      <c r="BG539" s="10"/>
      <c r="BH539" s="10"/>
      <c r="BI539" s="10"/>
      <c r="BJ539" s="10"/>
      <c r="BK539" s="10"/>
      <c r="BL539" s="10"/>
      <c r="BM539" s="10"/>
      <c r="BN539" s="10"/>
      <c r="BO539" s="10"/>
    </row>
    <row r="540" spans="1:67" x14ac:dyDescent="0.35">
      <c r="A540" s="10"/>
      <c r="B540" s="10"/>
      <c r="C540" s="10"/>
      <c r="D540" s="10"/>
      <c r="E540" s="10"/>
      <c r="F540" s="10"/>
      <c r="G540" s="10"/>
      <c r="H540" s="10"/>
      <c r="I540" s="10"/>
      <c r="J540" s="10"/>
      <c r="K540" s="10"/>
      <c r="L540" s="10"/>
      <c r="M540" s="10"/>
      <c r="N540" s="10"/>
      <c r="O540" s="10"/>
      <c r="P540" s="10"/>
      <c r="Q540" s="10"/>
      <c r="R540" s="10"/>
      <c r="S540" s="10"/>
      <c r="T540" s="10"/>
      <c r="U540" s="10"/>
      <c r="V540" s="10"/>
      <c r="W540" s="10"/>
      <c r="X540" s="10"/>
      <c r="Y540" s="10"/>
      <c r="Z540" s="10"/>
      <c r="AA540" s="10"/>
      <c r="AB540" s="10"/>
      <c r="AC540" s="10"/>
      <c r="AD540" s="10"/>
      <c r="AE540" s="10"/>
      <c r="AF540" s="10"/>
      <c r="AG540" s="10"/>
      <c r="AH540" s="10"/>
      <c r="AI540" s="10"/>
      <c r="AJ540" s="10"/>
      <c r="AK540" s="10"/>
      <c r="AL540" s="10"/>
      <c r="AM540" s="10"/>
      <c r="AN540" s="10"/>
      <c r="AO540" s="10"/>
      <c r="AP540" s="10"/>
      <c r="AQ540" s="10"/>
      <c r="AR540" s="10"/>
      <c r="AS540" s="10"/>
      <c r="AT540" s="10"/>
      <c r="AU540" s="10"/>
      <c r="AV540" s="10"/>
      <c r="AW540" s="10"/>
      <c r="AX540" s="10"/>
      <c r="AY540" s="10"/>
      <c r="AZ540" s="10"/>
      <c r="BA540" s="10"/>
      <c r="BB540" s="10"/>
      <c r="BC540" s="10"/>
      <c r="BD540" s="10"/>
      <c r="BE540" s="10"/>
      <c r="BF540" s="10"/>
      <c r="BG540" s="10"/>
      <c r="BH540" s="10"/>
      <c r="BI540" s="10"/>
      <c r="BJ540" s="10"/>
      <c r="BK540" s="10"/>
      <c r="BL540" s="10"/>
      <c r="BM540" s="10"/>
      <c r="BN540" s="10"/>
      <c r="BO540" s="10"/>
    </row>
    <row r="541" spans="1:67" x14ac:dyDescent="0.35">
      <c r="A541" s="10"/>
      <c r="B541" s="10"/>
      <c r="C541" s="10"/>
      <c r="D541" s="10"/>
      <c r="E541" s="10"/>
      <c r="F541" s="10"/>
      <c r="G541" s="10"/>
      <c r="H541" s="10"/>
      <c r="I541" s="10"/>
      <c r="J541" s="10"/>
      <c r="K541" s="10"/>
      <c r="L541" s="10"/>
      <c r="M541" s="10"/>
      <c r="N541" s="10"/>
      <c r="O541" s="10"/>
      <c r="P541" s="10"/>
      <c r="Q541" s="10"/>
      <c r="R541" s="10"/>
      <c r="S541" s="10"/>
      <c r="T541" s="10"/>
      <c r="U541" s="10"/>
      <c r="V541" s="10"/>
      <c r="W541" s="10"/>
      <c r="X541" s="10"/>
      <c r="Y541" s="10"/>
      <c r="Z541" s="10"/>
      <c r="AA541" s="10"/>
      <c r="AB541" s="10"/>
      <c r="AC541" s="10"/>
      <c r="AD541" s="10"/>
      <c r="AE541" s="10"/>
      <c r="AF541" s="10"/>
      <c r="AG541" s="10"/>
      <c r="AH541" s="10"/>
      <c r="AI541" s="10"/>
      <c r="AJ541" s="10"/>
      <c r="AK541" s="10"/>
      <c r="AL541" s="10"/>
      <c r="AM541" s="10"/>
      <c r="AN541" s="10"/>
      <c r="AO541" s="10"/>
      <c r="AP541" s="10"/>
      <c r="AQ541" s="10"/>
      <c r="AR541" s="10"/>
      <c r="AS541" s="10"/>
      <c r="AT541" s="10"/>
      <c r="AU541" s="10"/>
      <c r="AV541" s="10"/>
      <c r="AW541" s="10"/>
      <c r="AX541" s="10"/>
      <c r="AY541" s="10"/>
      <c r="AZ541" s="10"/>
      <c r="BA541" s="10"/>
      <c r="BB541" s="10"/>
      <c r="BC541" s="10"/>
      <c r="BD541" s="10"/>
      <c r="BE541" s="10"/>
      <c r="BF541" s="10"/>
      <c r="BG541" s="10"/>
      <c r="BH541" s="10"/>
      <c r="BI541" s="10"/>
      <c r="BJ541" s="10"/>
      <c r="BK541" s="10"/>
      <c r="BL541" s="10"/>
      <c r="BM541" s="10"/>
      <c r="BN541" s="10"/>
      <c r="BO541" s="10"/>
    </row>
    <row r="542" spans="1:67" x14ac:dyDescent="0.35">
      <c r="A542" s="10"/>
      <c r="B542" s="10"/>
      <c r="C542" s="10"/>
      <c r="D542" s="10"/>
      <c r="E542" s="10"/>
      <c r="F542" s="10"/>
      <c r="G542" s="10"/>
      <c r="H542" s="10"/>
      <c r="I542" s="10"/>
      <c r="J542" s="10"/>
      <c r="K542" s="10"/>
      <c r="L542" s="10"/>
      <c r="M542" s="10"/>
      <c r="N542" s="10"/>
      <c r="O542" s="10"/>
      <c r="P542" s="10"/>
      <c r="Q542" s="10"/>
      <c r="R542" s="10"/>
      <c r="S542" s="10"/>
      <c r="T542" s="10"/>
      <c r="U542" s="10"/>
      <c r="V542" s="10"/>
      <c r="W542" s="10"/>
      <c r="X542" s="10"/>
      <c r="Y542" s="10"/>
      <c r="Z542" s="10"/>
      <c r="AA542" s="10"/>
      <c r="AB542" s="10"/>
      <c r="AC542" s="10"/>
      <c r="AD542" s="10"/>
      <c r="AE542" s="10"/>
      <c r="AF542" s="10"/>
      <c r="AG542" s="10"/>
      <c r="AH542" s="10"/>
      <c r="AI542" s="10"/>
      <c r="AJ542" s="10"/>
      <c r="AK542" s="10"/>
      <c r="AL542" s="10"/>
      <c r="AM542" s="10"/>
      <c r="AN542" s="10"/>
      <c r="AO542" s="10"/>
      <c r="AP542" s="10"/>
      <c r="AQ542" s="10"/>
      <c r="AR542" s="10"/>
      <c r="AS542" s="10"/>
      <c r="AT542" s="10"/>
      <c r="AU542" s="10"/>
      <c r="AV542" s="10"/>
      <c r="AW542" s="10"/>
      <c r="AX542" s="10"/>
      <c r="AY542" s="10"/>
      <c r="AZ542" s="10"/>
      <c r="BA542" s="10"/>
      <c r="BB542" s="10"/>
      <c r="BC542" s="10"/>
      <c r="BD542" s="10"/>
      <c r="BE542" s="10"/>
      <c r="BF542" s="10"/>
      <c r="BG542" s="10"/>
      <c r="BH542" s="10"/>
      <c r="BI542" s="10"/>
      <c r="BJ542" s="10"/>
      <c r="BK542" s="10"/>
      <c r="BL542" s="10"/>
      <c r="BM542" s="10"/>
      <c r="BN542" s="10"/>
      <c r="BO542" s="10"/>
    </row>
    <row r="543" spans="1:67" x14ac:dyDescent="0.35">
      <c r="A543" s="10"/>
      <c r="B543" s="10"/>
      <c r="C543" s="10"/>
      <c r="D543" s="10"/>
      <c r="E543" s="10"/>
      <c r="F543" s="10"/>
      <c r="G543" s="10"/>
      <c r="H543" s="10"/>
      <c r="I543" s="10"/>
      <c r="J543" s="10"/>
      <c r="K543" s="10"/>
      <c r="L543" s="10"/>
      <c r="M543" s="10"/>
      <c r="N543" s="10"/>
      <c r="O543" s="10"/>
      <c r="P543" s="10"/>
      <c r="Q543" s="10"/>
      <c r="R543" s="10"/>
      <c r="S543" s="10"/>
      <c r="T543" s="10"/>
      <c r="U543" s="10"/>
      <c r="V543" s="10"/>
      <c r="W543" s="10"/>
      <c r="X543" s="10"/>
      <c r="Y543" s="10"/>
      <c r="Z543" s="10"/>
      <c r="AA543" s="10"/>
      <c r="AB543" s="10"/>
      <c r="AC543" s="10"/>
      <c r="AD543" s="10"/>
      <c r="AE543" s="10"/>
      <c r="AF543" s="10"/>
      <c r="AG543" s="10"/>
      <c r="AH543" s="10"/>
      <c r="AI543" s="10"/>
      <c r="AJ543" s="10"/>
      <c r="AK543" s="10"/>
      <c r="AL543" s="10"/>
      <c r="AM543" s="10"/>
      <c r="AN543" s="10"/>
      <c r="AO543" s="10"/>
      <c r="AP543" s="10"/>
      <c r="AQ543" s="10"/>
      <c r="AR543" s="10"/>
      <c r="AS543" s="10"/>
      <c r="AT543" s="10"/>
      <c r="AU543" s="10"/>
      <c r="AV543" s="10"/>
      <c r="AW543" s="10"/>
      <c r="AX543" s="10"/>
      <c r="AY543" s="10"/>
      <c r="AZ543" s="10"/>
      <c r="BA543" s="10"/>
      <c r="BB543" s="10"/>
      <c r="BC543" s="10"/>
      <c r="BD543" s="10"/>
      <c r="BE543" s="10"/>
      <c r="BF543" s="10"/>
      <c r="BG543" s="10"/>
      <c r="BH543" s="10"/>
      <c r="BI543" s="10"/>
      <c r="BJ543" s="10"/>
      <c r="BK543" s="10"/>
      <c r="BL543" s="10"/>
      <c r="BM543" s="10"/>
      <c r="BN543" s="10"/>
      <c r="BO543" s="10"/>
    </row>
    <row r="544" spans="1:67" x14ac:dyDescent="0.35">
      <c r="A544" s="10"/>
      <c r="B544" s="10"/>
      <c r="C544" s="10"/>
      <c r="D544" s="10"/>
      <c r="E544" s="10"/>
      <c r="F544" s="10"/>
      <c r="G544" s="10"/>
      <c r="H544" s="10"/>
      <c r="I544" s="10"/>
      <c r="J544" s="10"/>
      <c r="K544" s="10"/>
      <c r="L544" s="10"/>
      <c r="M544" s="10"/>
      <c r="N544" s="10"/>
      <c r="O544" s="10"/>
      <c r="P544" s="10"/>
      <c r="Q544" s="10"/>
      <c r="R544" s="10"/>
      <c r="S544" s="10"/>
      <c r="T544" s="10"/>
      <c r="U544" s="10"/>
      <c r="V544" s="10"/>
      <c r="W544" s="10"/>
      <c r="X544" s="10"/>
      <c r="Y544" s="10"/>
      <c r="Z544" s="10"/>
      <c r="AA544" s="10"/>
      <c r="AB544" s="10"/>
      <c r="AC544" s="10"/>
      <c r="AD544" s="10"/>
      <c r="AE544" s="10"/>
      <c r="AF544" s="10"/>
      <c r="AG544" s="10"/>
      <c r="AH544" s="10"/>
      <c r="AI544" s="10"/>
      <c r="AJ544" s="10"/>
      <c r="AK544" s="10"/>
      <c r="AL544" s="10"/>
      <c r="AM544" s="10"/>
      <c r="AN544" s="10"/>
      <c r="AO544" s="10"/>
      <c r="AP544" s="10"/>
      <c r="AQ544" s="10"/>
      <c r="AR544" s="10"/>
      <c r="AS544" s="10"/>
      <c r="AT544" s="10"/>
      <c r="AU544" s="10"/>
      <c r="AV544" s="10"/>
      <c r="AW544" s="10"/>
      <c r="AX544" s="10"/>
      <c r="AY544" s="10"/>
      <c r="AZ544" s="10"/>
      <c r="BA544" s="10"/>
      <c r="BB544" s="10"/>
      <c r="BC544" s="10"/>
      <c r="BD544" s="10"/>
      <c r="BE544" s="10"/>
      <c r="BF544" s="10"/>
      <c r="BG544" s="10"/>
      <c r="BH544" s="10"/>
      <c r="BI544" s="10"/>
      <c r="BJ544" s="10"/>
      <c r="BK544" s="10"/>
      <c r="BL544" s="10"/>
      <c r="BM544" s="10"/>
      <c r="BN544" s="10"/>
      <c r="BO544" s="10"/>
    </row>
    <row r="545" spans="1:67" x14ac:dyDescent="0.35">
      <c r="A545" s="10"/>
      <c r="B545" s="10"/>
      <c r="C545" s="10"/>
      <c r="D545" s="10"/>
      <c r="E545" s="10"/>
      <c r="F545" s="10"/>
      <c r="G545" s="10"/>
      <c r="H545" s="10"/>
      <c r="I545" s="10"/>
      <c r="J545" s="10"/>
      <c r="K545" s="10"/>
      <c r="L545" s="10"/>
      <c r="M545" s="10"/>
      <c r="N545" s="10"/>
      <c r="O545" s="10"/>
      <c r="P545" s="10"/>
      <c r="Q545" s="10"/>
      <c r="R545" s="10"/>
      <c r="S545" s="10"/>
      <c r="T545" s="10"/>
      <c r="U545" s="10"/>
      <c r="V545" s="10"/>
      <c r="W545" s="10"/>
      <c r="X545" s="10"/>
      <c r="Y545" s="10"/>
      <c r="Z545" s="10"/>
      <c r="AA545" s="10"/>
      <c r="AB545" s="10"/>
      <c r="AC545" s="10"/>
      <c r="AD545" s="10"/>
      <c r="AE545" s="10"/>
      <c r="AF545" s="10"/>
      <c r="AG545" s="10"/>
      <c r="AH545" s="10"/>
      <c r="AI545" s="10"/>
      <c r="AJ545" s="10"/>
      <c r="AK545" s="10"/>
      <c r="AL545" s="10"/>
      <c r="AM545" s="10"/>
      <c r="AN545" s="10"/>
      <c r="AO545" s="10"/>
      <c r="AP545" s="10"/>
      <c r="AQ545" s="10"/>
      <c r="AR545" s="10"/>
      <c r="AS545" s="10"/>
      <c r="AT545" s="10"/>
      <c r="AU545" s="10"/>
      <c r="AV545" s="10"/>
      <c r="AW545" s="10"/>
      <c r="AX545" s="10"/>
      <c r="AY545" s="10"/>
      <c r="AZ545" s="10"/>
      <c r="BA545" s="10"/>
      <c r="BB545" s="10"/>
      <c r="BC545" s="10"/>
      <c r="BD545" s="10"/>
      <c r="BE545" s="10"/>
      <c r="BF545" s="10"/>
      <c r="BG545" s="10"/>
      <c r="BH545" s="10"/>
      <c r="BI545" s="10"/>
      <c r="BJ545" s="10"/>
      <c r="BK545" s="10"/>
      <c r="BL545" s="10"/>
      <c r="BM545" s="10"/>
      <c r="BN545" s="10"/>
      <c r="BO545" s="10"/>
    </row>
    <row r="546" spans="1:67" x14ac:dyDescent="0.35">
      <c r="A546" s="10"/>
      <c r="B546" s="10"/>
      <c r="C546" s="10"/>
      <c r="D546" s="10"/>
      <c r="E546" s="10"/>
      <c r="F546" s="10"/>
      <c r="G546" s="10"/>
      <c r="H546" s="10"/>
      <c r="I546" s="10"/>
      <c r="J546" s="10"/>
      <c r="K546" s="10"/>
      <c r="L546" s="10"/>
      <c r="M546" s="10"/>
      <c r="N546" s="10"/>
      <c r="O546" s="10"/>
      <c r="P546" s="10"/>
      <c r="Q546" s="10"/>
      <c r="R546" s="10"/>
      <c r="S546" s="10"/>
      <c r="T546" s="10"/>
      <c r="U546" s="10"/>
      <c r="V546" s="10"/>
      <c r="W546" s="10"/>
      <c r="X546" s="10"/>
      <c r="Y546" s="10"/>
      <c r="Z546" s="10"/>
      <c r="AA546" s="10"/>
      <c r="AB546" s="10"/>
      <c r="AC546" s="10"/>
      <c r="AD546" s="10"/>
      <c r="AE546" s="10"/>
      <c r="AF546" s="10"/>
      <c r="AG546" s="10"/>
      <c r="AH546" s="10"/>
      <c r="AI546" s="10"/>
      <c r="AJ546" s="10"/>
      <c r="AK546" s="10"/>
      <c r="AL546" s="10"/>
      <c r="AM546" s="10"/>
      <c r="AN546" s="10"/>
      <c r="AO546" s="10"/>
      <c r="AP546" s="10"/>
      <c r="AQ546" s="10"/>
      <c r="AR546" s="10"/>
      <c r="AS546" s="10"/>
      <c r="AT546" s="10"/>
      <c r="AU546" s="10"/>
      <c r="AV546" s="10"/>
      <c r="AW546" s="10"/>
      <c r="AX546" s="10"/>
      <c r="AY546" s="10"/>
      <c r="AZ546" s="10"/>
      <c r="BA546" s="10"/>
      <c r="BB546" s="10"/>
      <c r="BC546" s="10"/>
      <c r="BD546" s="10"/>
      <c r="BE546" s="10"/>
      <c r="BF546" s="10"/>
      <c r="BG546" s="10"/>
      <c r="BH546" s="10"/>
      <c r="BI546" s="10"/>
      <c r="BJ546" s="10"/>
      <c r="BK546" s="10"/>
      <c r="BL546" s="10"/>
      <c r="BM546" s="10"/>
      <c r="BN546" s="10"/>
      <c r="BO546" s="10"/>
    </row>
    <row r="547" spans="1:67" x14ac:dyDescent="0.35">
      <c r="A547" s="10"/>
      <c r="B547" s="10"/>
      <c r="C547" s="10"/>
      <c r="D547" s="10"/>
      <c r="E547" s="10"/>
      <c r="F547" s="10"/>
      <c r="G547" s="10"/>
      <c r="H547" s="10"/>
      <c r="I547" s="10"/>
      <c r="J547" s="10"/>
      <c r="K547" s="10"/>
      <c r="L547" s="10"/>
      <c r="M547" s="10"/>
      <c r="N547" s="10"/>
      <c r="O547" s="10"/>
      <c r="P547" s="10"/>
      <c r="Q547" s="10"/>
      <c r="R547" s="10"/>
      <c r="S547" s="10"/>
      <c r="T547" s="10"/>
      <c r="U547" s="10"/>
      <c r="V547" s="10"/>
      <c r="W547" s="10"/>
      <c r="X547" s="10"/>
      <c r="Y547" s="10"/>
      <c r="Z547" s="10"/>
      <c r="AA547" s="10"/>
      <c r="AB547" s="10"/>
      <c r="AC547" s="10"/>
      <c r="AD547" s="10"/>
      <c r="AE547" s="10"/>
      <c r="AF547" s="10"/>
      <c r="AG547" s="10"/>
      <c r="AH547" s="10"/>
      <c r="AI547" s="10"/>
      <c r="AJ547" s="10"/>
      <c r="AK547" s="10"/>
      <c r="AL547" s="10"/>
      <c r="AM547" s="10"/>
      <c r="AN547" s="10"/>
      <c r="AO547" s="10"/>
      <c r="AP547" s="10"/>
      <c r="AQ547" s="10"/>
      <c r="AR547" s="10"/>
      <c r="AS547" s="10"/>
      <c r="AT547" s="10"/>
      <c r="AU547" s="10"/>
      <c r="AV547" s="10"/>
      <c r="AW547" s="10"/>
      <c r="AX547" s="10"/>
      <c r="AY547" s="10"/>
      <c r="AZ547" s="10"/>
      <c r="BA547" s="10"/>
      <c r="BB547" s="10"/>
      <c r="BC547" s="10"/>
      <c r="BD547" s="10"/>
      <c r="BE547" s="10"/>
      <c r="BF547" s="10"/>
      <c r="BG547" s="10"/>
      <c r="BH547" s="10"/>
      <c r="BI547" s="10"/>
      <c r="BJ547" s="10"/>
      <c r="BK547" s="10"/>
      <c r="BL547" s="10"/>
      <c r="BM547" s="10"/>
      <c r="BN547" s="10"/>
      <c r="BO547" s="10"/>
    </row>
    <row r="548" spans="1:67" x14ac:dyDescent="0.35">
      <c r="A548" s="10"/>
      <c r="B548" s="10"/>
      <c r="C548" s="10"/>
      <c r="D548" s="10"/>
      <c r="E548" s="10"/>
      <c r="F548" s="10"/>
      <c r="G548" s="10"/>
      <c r="H548" s="10"/>
      <c r="I548" s="10"/>
      <c r="J548" s="10"/>
      <c r="K548" s="10"/>
      <c r="L548" s="10"/>
      <c r="M548" s="10"/>
      <c r="N548" s="10"/>
      <c r="O548" s="10"/>
      <c r="P548" s="10"/>
      <c r="Q548" s="10"/>
      <c r="R548" s="10"/>
      <c r="S548" s="10"/>
      <c r="T548" s="10"/>
      <c r="U548" s="10"/>
      <c r="V548" s="10"/>
      <c r="W548" s="10"/>
      <c r="X548" s="10"/>
      <c r="Y548" s="10"/>
      <c r="Z548" s="10"/>
      <c r="AA548" s="10"/>
      <c r="AB548" s="10"/>
      <c r="AC548" s="10"/>
      <c r="AD548" s="10"/>
      <c r="AE548" s="10"/>
      <c r="AF548" s="10"/>
      <c r="AG548" s="10"/>
      <c r="AH548" s="10"/>
      <c r="AI548" s="10"/>
      <c r="AJ548" s="10"/>
      <c r="AK548" s="10"/>
      <c r="AL548" s="10"/>
      <c r="AM548" s="10"/>
      <c r="AN548" s="10"/>
      <c r="AO548" s="10"/>
      <c r="AP548" s="10"/>
      <c r="AQ548" s="10"/>
      <c r="AR548" s="10"/>
      <c r="AS548" s="10"/>
      <c r="AT548" s="10"/>
      <c r="AU548" s="10"/>
      <c r="AV548" s="10"/>
      <c r="AW548" s="10"/>
      <c r="AX548" s="10"/>
      <c r="AY548" s="10"/>
      <c r="AZ548" s="10"/>
      <c r="BA548" s="10"/>
      <c r="BB548" s="10"/>
      <c r="BC548" s="10"/>
      <c r="BD548" s="10"/>
      <c r="BE548" s="10"/>
      <c r="BF548" s="10"/>
      <c r="BG548" s="10"/>
      <c r="BH548" s="10"/>
      <c r="BI548" s="10"/>
      <c r="BJ548" s="10"/>
      <c r="BK548" s="10"/>
      <c r="BL548" s="10"/>
      <c r="BM548" s="10"/>
      <c r="BN548" s="10"/>
      <c r="BO548" s="10"/>
    </row>
    <row r="549" spans="1:67" x14ac:dyDescent="0.35">
      <c r="A549" s="10"/>
      <c r="B549" s="10"/>
      <c r="C549" s="10"/>
      <c r="D549" s="10"/>
      <c r="E549" s="10"/>
      <c r="F549" s="10"/>
      <c r="G549" s="10"/>
      <c r="H549" s="10"/>
      <c r="I549" s="10"/>
      <c r="J549" s="10"/>
      <c r="K549" s="10"/>
      <c r="L549" s="10"/>
      <c r="M549" s="10"/>
      <c r="N549" s="10"/>
      <c r="O549" s="10"/>
      <c r="P549" s="10"/>
      <c r="Q549" s="10"/>
      <c r="R549" s="10"/>
      <c r="S549" s="10"/>
      <c r="T549" s="10"/>
      <c r="U549" s="10"/>
      <c r="V549" s="10"/>
      <c r="W549" s="10"/>
      <c r="X549" s="10"/>
      <c r="Y549" s="10"/>
      <c r="Z549" s="10"/>
      <c r="AA549" s="10"/>
      <c r="AB549" s="10"/>
      <c r="AC549" s="10"/>
      <c r="AD549" s="10"/>
      <c r="AE549" s="10"/>
      <c r="AF549" s="10"/>
      <c r="AG549" s="10"/>
      <c r="AH549" s="10"/>
      <c r="AI549" s="10"/>
      <c r="AJ549" s="10"/>
      <c r="AK549" s="10"/>
      <c r="AL549" s="10"/>
      <c r="AM549" s="10"/>
      <c r="AN549" s="10"/>
      <c r="AO549" s="10"/>
      <c r="AP549" s="10"/>
      <c r="AQ549" s="10"/>
      <c r="AR549" s="10"/>
      <c r="AS549" s="10"/>
      <c r="AT549" s="10"/>
      <c r="AU549" s="10"/>
      <c r="AV549" s="10"/>
      <c r="AW549" s="10"/>
      <c r="AX549" s="10"/>
      <c r="AY549" s="10"/>
      <c r="AZ549" s="10"/>
      <c r="BA549" s="10"/>
      <c r="BB549" s="10"/>
      <c r="BC549" s="10"/>
      <c r="BD549" s="10"/>
      <c r="BE549" s="10"/>
      <c r="BF549" s="10"/>
      <c r="BG549" s="10"/>
      <c r="BH549" s="10"/>
      <c r="BI549" s="10"/>
      <c r="BJ549" s="10"/>
      <c r="BK549" s="10"/>
      <c r="BL549" s="10"/>
      <c r="BM549" s="10"/>
      <c r="BN549" s="10"/>
      <c r="BO549" s="10"/>
    </row>
    <row r="550" spans="1:67" x14ac:dyDescent="0.35">
      <c r="A550" s="10"/>
      <c r="B550" s="10"/>
      <c r="C550" s="10"/>
      <c r="D550" s="10"/>
      <c r="E550" s="10"/>
      <c r="F550" s="10"/>
      <c r="G550" s="10"/>
      <c r="H550" s="10"/>
      <c r="I550" s="10"/>
      <c r="J550" s="10"/>
      <c r="K550" s="10"/>
      <c r="L550" s="10"/>
      <c r="M550" s="10"/>
      <c r="N550" s="10"/>
      <c r="O550" s="10"/>
      <c r="P550" s="10"/>
      <c r="Q550" s="10"/>
      <c r="R550" s="10"/>
      <c r="S550" s="10"/>
      <c r="T550" s="10"/>
      <c r="U550" s="10"/>
      <c r="V550" s="10"/>
      <c r="W550" s="10"/>
      <c r="X550" s="10"/>
      <c r="Y550" s="10"/>
      <c r="Z550" s="10"/>
      <c r="AA550" s="10"/>
      <c r="AB550" s="10"/>
      <c r="AC550" s="10"/>
      <c r="AD550" s="10"/>
      <c r="AE550" s="10"/>
      <c r="AF550" s="10"/>
      <c r="AG550" s="10"/>
      <c r="AH550" s="10"/>
      <c r="AI550" s="10"/>
      <c r="AJ550" s="10"/>
      <c r="AK550" s="10"/>
      <c r="AL550" s="10"/>
      <c r="AM550" s="10"/>
      <c r="AN550" s="10"/>
      <c r="AO550" s="10"/>
      <c r="AP550" s="10"/>
      <c r="AQ550" s="10"/>
      <c r="AR550" s="10"/>
      <c r="AS550" s="10"/>
      <c r="AT550" s="10"/>
      <c r="AU550" s="10"/>
      <c r="AV550" s="10"/>
      <c r="AW550" s="10"/>
      <c r="AX550" s="10"/>
      <c r="AY550" s="10"/>
      <c r="AZ550" s="10"/>
      <c r="BA550" s="10"/>
      <c r="BB550" s="10"/>
      <c r="BC550" s="10"/>
      <c r="BD550" s="10"/>
      <c r="BE550" s="10"/>
      <c r="BF550" s="10"/>
      <c r="BG550" s="10"/>
      <c r="BH550" s="10"/>
      <c r="BI550" s="10"/>
      <c r="BJ550" s="10"/>
      <c r="BK550" s="10"/>
      <c r="BL550" s="10"/>
      <c r="BM550" s="10"/>
      <c r="BN550" s="10"/>
      <c r="BO550" s="10"/>
    </row>
    <row r="551" spans="1:67" x14ac:dyDescent="0.35">
      <c r="A551" s="10"/>
      <c r="B551" s="10"/>
      <c r="C551" s="10"/>
      <c r="D551" s="10"/>
      <c r="E551" s="10"/>
      <c r="F551" s="10"/>
      <c r="G551" s="10"/>
      <c r="H551" s="10"/>
      <c r="I551" s="10"/>
      <c r="J551" s="10"/>
      <c r="K551" s="10"/>
      <c r="L551" s="10"/>
      <c r="M551" s="10"/>
      <c r="N551" s="10"/>
      <c r="O551" s="10"/>
      <c r="P551" s="10"/>
      <c r="Q551" s="10"/>
      <c r="R551" s="10"/>
      <c r="S551" s="10"/>
      <c r="T551" s="10"/>
      <c r="U551" s="10"/>
      <c r="V551" s="10"/>
      <c r="W551" s="10"/>
      <c r="X551" s="10"/>
      <c r="Y551" s="10"/>
      <c r="Z551" s="10"/>
      <c r="AA551" s="10"/>
      <c r="AB551" s="10"/>
      <c r="AC551" s="10"/>
      <c r="AD551" s="10"/>
      <c r="AE551" s="10"/>
      <c r="AF551" s="10"/>
      <c r="AG551" s="10"/>
      <c r="AH551" s="10"/>
      <c r="AI551" s="10"/>
      <c r="AJ551" s="10"/>
      <c r="AK551" s="10"/>
      <c r="AL551" s="10"/>
      <c r="AM551" s="10"/>
      <c r="AN551" s="10"/>
      <c r="AO551" s="10"/>
      <c r="AP551" s="10"/>
      <c r="AQ551" s="10"/>
      <c r="AR551" s="10"/>
      <c r="AS551" s="10"/>
      <c r="AT551" s="10"/>
      <c r="AU551" s="10"/>
      <c r="AV551" s="10"/>
      <c r="AW551" s="10"/>
      <c r="AX551" s="10"/>
      <c r="AY551" s="10"/>
      <c r="AZ551" s="10"/>
      <c r="BA551" s="10"/>
      <c r="BB551" s="10"/>
      <c r="BC551" s="10"/>
      <c r="BD551" s="10"/>
      <c r="BE551" s="10"/>
      <c r="BF551" s="10"/>
      <c r="BG551" s="10"/>
      <c r="BH551" s="10"/>
      <c r="BI551" s="10"/>
      <c r="BJ551" s="10"/>
      <c r="BK551" s="10"/>
      <c r="BL551" s="10"/>
      <c r="BM551" s="10"/>
      <c r="BN551" s="10"/>
      <c r="BO551" s="10"/>
    </row>
    <row r="552" spans="1:67" x14ac:dyDescent="0.35">
      <c r="A552" s="10"/>
      <c r="B552" s="10"/>
      <c r="C552" s="10"/>
      <c r="D552" s="10"/>
      <c r="E552" s="10"/>
      <c r="F552" s="10"/>
      <c r="G552" s="10"/>
      <c r="H552" s="10"/>
      <c r="I552" s="10"/>
      <c r="J552" s="10"/>
      <c r="K552" s="10"/>
      <c r="L552" s="10"/>
      <c r="M552" s="10"/>
      <c r="N552" s="10"/>
      <c r="O552" s="10"/>
      <c r="P552" s="10"/>
      <c r="Q552" s="10"/>
      <c r="R552" s="10"/>
      <c r="S552" s="10"/>
      <c r="T552" s="10"/>
      <c r="U552" s="10"/>
      <c r="V552" s="10"/>
      <c r="W552" s="10"/>
      <c r="X552" s="10"/>
      <c r="Y552" s="10"/>
      <c r="Z552" s="10"/>
      <c r="AA552" s="10"/>
      <c r="AB552" s="10"/>
      <c r="AC552" s="10"/>
      <c r="AD552" s="10"/>
      <c r="AE552" s="10"/>
      <c r="AF552" s="10"/>
      <c r="AG552" s="10"/>
      <c r="AH552" s="10"/>
      <c r="AI552" s="10"/>
      <c r="AJ552" s="10"/>
      <c r="AK552" s="10"/>
      <c r="AL552" s="10"/>
      <c r="AM552" s="10"/>
      <c r="AN552" s="10"/>
      <c r="AO552" s="10"/>
      <c r="AP552" s="10"/>
      <c r="AQ552" s="10"/>
      <c r="AR552" s="10"/>
      <c r="AS552" s="10"/>
      <c r="AT552" s="10"/>
      <c r="AU552" s="10"/>
      <c r="AV552" s="10"/>
      <c r="AW552" s="10"/>
      <c r="AX552" s="10"/>
      <c r="AY552" s="10"/>
      <c r="AZ552" s="10"/>
      <c r="BA552" s="10"/>
      <c r="BB552" s="10"/>
      <c r="BC552" s="10"/>
      <c r="BD552" s="10"/>
      <c r="BE552" s="10"/>
      <c r="BF552" s="10"/>
      <c r="BG552" s="10"/>
      <c r="BH552" s="10"/>
      <c r="BI552" s="10"/>
      <c r="BJ552" s="10"/>
      <c r="BK552" s="10"/>
      <c r="BL552" s="10"/>
      <c r="BM552" s="10"/>
      <c r="BN552" s="10"/>
      <c r="BO552" s="10"/>
    </row>
    <row r="553" spans="1:67" x14ac:dyDescent="0.35">
      <c r="A553" s="10"/>
      <c r="B553" s="10"/>
      <c r="C553" s="10"/>
      <c r="D553" s="10"/>
      <c r="E553" s="10"/>
      <c r="F553" s="10"/>
      <c r="G553" s="10"/>
      <c r="H553" s="10"/>
      <c r="I553" s="10"/>
      <c r="J553" s="10"/>
      <c r="K553" s="10"/>
      <c r="L553" s="10"/>
      <c r="M553" s="10"/>
      <c r="N553" s="10"/>
      <c r="O553" s="10"/>
      <c r="P553" s="10"/>
      <c r="Q553" s="10"/>
      <c r="R553" s="10"/>
      <c r="S553" s="10"/>
      <c r="T553" s="10"/>
      <c r="U553" s="10"/>
      <c r="V553" s="10"/>
      <c r="W553" s="10"/>
      <c r="X553" s="10"/>
      <c r="Y553" s="10"/>
      <c r="Z553" s="10"/>
      <c r="AA553" s="10"/>
      <c r="AB553" s="10"/>
      <c r="AC553" s="10"/>
      <c r="AD553" s="10"/>
      <c r="AE553" s="10"/>
      <c r="AF553" s="10"/>
      <c r="AG553" s="10"/>
      <c r="AH553" s="10"/>
      <c r="AI553" s="10"/>
      <c r="AJ553" s="10"/>
      <c r="AK553" s="10"/>
      <c r="AL553" s="10"/>
      <c r="AM553" s="10"/>
      <c r="AN553" s="10"/>
      <c r="AO553" s="10"/>
      <c r="AP553" s="10"/>
      <c r="AQ553" s="10"/>
      <c r="AR553" s="10"/>
      <c r="AS553" s="10"/>
      <c r="AT553" s="10"/>
      <c r="AU553" s="10"/>
      <c r="AV553" s="10"/>
      <c r="AW553" s="10"/>
      <c r="AX553" s="10"/>
      <c r="AY553" s="10"/>
      <c r="AZ553" s="10"/>
      <c r="BA553" s="10"/>
      <c r="BB553" s="10"/>
      <c r="BC553" s="10"/>
      <c r="BD553" s="10"/>
      <c r="BE553" s="10"/>
      <c r="BF553" s="10"/>
      <c r="BG553" s="10"/>
      <c r="BH553" s="10"/>
      <c r="BI553" s="10"/>
      <c r="BJ553" s="10"/>
      <c r="BK553" s="10"/>
      <c r="BL553" s="10"/>
      <c r="BM553" s="10"/>
      <c r="BN553" s="10"/>
      <c r="BO553" s="10"/>
    </row>
    <row r="554" spans="1:67" x14ac:dyDescent="0.35">
      <c r="A554" s="10"/>
      <c r="B554" s="10"/>
      <c r="C554" s="10"/>
      <c r="D554" s="10"/>
      <c r="E554" s="10"/>
      <c r="F554" s="10"/>
      <c r="G554" s="10"/>
      <c r="H554" s="10"/>
      <c r="I554" s="10"/>
      <c r="J554" s="10"/>
      <c r="K554" s="10"/>
      <c r="L554" s="10"/>
      <c r="M554" s="10"/>
      <c r="N554" s="10"/>
      <c r="O554" s="10"/>
      <c r="P554" s="10"/>
      <c r="Q554" s="10"/>
      <c r="R554" s="10"/>
      <c r="S554" s="10"/>
      <c r="T554" s="10"/>
      <c r="U554" s="10"/>
      <c r="V554" s="10"/>
      <c r="W554" s="10"/>
      <c r="X554" s="10"/>
      <c r="Y554" s="10"/>
      <c r="Z554" s="10"/>
      <c r="AA554" s="10"/>
      <c r="AB554" s="10"/>
      <c r="AC554" s="10"/>
      <c r="AD554" s="10"/>
      <c r="AE554" s="10"/>
      <c r="AF554" s="10"/>
      <c r="AG554" s="10"/>
      <c r="AH554" s="10"/>
      <c r="AI554" s="10"/>
      <c r="AJ554" s="10"/>
      <c r="AK554" s="10"/>
      <c r="AL554" s="10"/>
      <c r="AM554" s="10"/>
      <c r="AN554" s="10"/>
      <c r="AO554" s="10"/>
      <c r="AP554" s="10"/>
      <c r="AQ554" s="10"/>
      <c r="AR554" s="10"/>
      <c r="AS554" s="10"/>
      <c r="AT554" s="10"/>
      <c r="AU554" s="10"/>
      <c r="AV554" s="10"/>
      <c r="AW554" s="10"/>
      <c r="AX554" s="10"/>
      <c r="AY554" s="10"/>
      <c r="AZ554" s="10"/>
      <c r="BA554" s="10"/>
      <c r="BB554" s="10"/>
      <c r="BC554" s="10"/>
      <c r="BD554" s="10"/>
      <c r="BE554" s="10"/>
      <c r="BF554" s="10"/>
      <c r="BG554" s="10"/>
      <c r="BH554" s="10"/>
      <c r="BI554" s="10"/>
      <c r="BJ554" s="10"/>
      <c r="BK554" s="10"/>
      <c r="BL554" s="10"/>
      <c r="BM554" s="10"/>
      <c r="BN554" s="10"/>
      <c r="BO554" s="10"/>
    </row>
    <row r="555" spans="1:67" x14ac:dyDescent="0.35">
      <c r="A555" s="10"/>
      <c r="B555" s="10"/>
      <c r="C555" s="10"/>
      <c r="D555" s="10"/>
      <c r="E555" s="10"/>
      <c r="F555" s="10"/>
      <c r="G555" s="10"/>
      <c r="H555" s="10"/>
      <c r="I555" s="10"/>
      <c r="J555" s="10"/>
      <c r="K555" s="10"/>
      <c r="L555" s="10"/>
      <c r="M555" s="10"/>
      <c r="N555" s="10"/>
      <c r="O555" s="10"/>
      <c r="P555" s="10"/>
      <c r="Q555" s="10"/>
      <c r="R555" s="10"/>
      <c r="S555" s="10"/>
      <c r="T555" s="10"/>
      <c r="U555" s="10"/>
      <c r="V555" s="10"/>
      <c r="W555" s="10"/>
      <c r="X555" s="10"/>
      <c r="Y555" s="10"/>
      <c r="Z555" s="10"/>
      <c r="AA555" s="10"/>
      <c r="AB555" s="10"/>
      <c r="AC555" s="10"/>
      <c r="AD555" s="10"/>
      <c r="AE555" s="10"/>
      <c r="AF555" s="10"/>
      <c r="AG555" s="10"/>
      <c r="AH555" s="10"/>
      <c r="AI555" s="10"/>
      <c r="AJ555" s="10"/>
      <c r="AK555" s="10"/>
      <c r="AL555" s="10"/>
      <c r="AM555" s="10"/>
      <c r="AN555" s="10"/>
      <c r="AO555" s="10"/>
      <c r="AP555" s="10"/>
      <c r="AQ555" s="10"/>
      <c r="AR555" s="10"/>
      <c r="AS555" s="10"/>
      <c r="AT555" s="10"/>
      <c r="AU555" s="10"/>
      <c r="AV555" s="10"/>
      <c r="AW555" s="10"/>
      <c r="AX555" s="10"/>
      <c r="AY555" s="10"/>
      <c r="AZ555" s="10"/>
      <c r="BA555" s="10"/>
      <c r="BB555" s="10"/>
      <c r="BC555" s="10"/>
      <c r="BD555" s="10"/>
      <c r="BE555" s="10"/>
      <c r="BF555" s="10"/>
      <c r="BG555" s="10"/>
      <c r="BH555" s="10"/>
      <c r="BI555" s="10"/>
      <c r="BJ555" s="10"/>
      <c r="BK555" s="10"/>
      <c r="BL555" s="10"/>
      <c r="BM555" s="10"/>
      <c r="BN555" s="10"/>
      <c r="BO555" s="10"/>
    </row>
    <row r="556" spans="1:67" x14ac:dyDescent="0.35">
      <c r="A556" s="10"/>
      <c r="B556" s="10"/>
      <c r="C556" s="10"/>
      <c r="D556" s="10"/>
      <c r="E556" s="10"/>
      <c r="F556" s="10"/>
      <c r="G556" s="10"/>
      <c r="H556" s="10"/>
      <c r="I556" s="10"/>
      <c r="J556" s="10"/>
      <c r="K556" s="10"/>
      <c r="L556" s="10"/>
      <c r="M556" s="10"/>
      <c r="N556" s="10"/>
      <c r="O556" s="10"/>
      <c r="P556" s="10"/>
      <c r="Q556" s="10"/>
      <c r="R556" s="10"/>
      <c r="S556" s="10"/>
      <c r="T556" s="10"/>
      <c r="U556" s="10"/>
      <c r="V556" s="10"/>
      <c r="W556" s="10"/>
      <c r="X556" s="10"/>
      <c r="Y556" s="10"/>
      <c r="Z556" s="10"/>
      <c r="AA556" s="10"/>
      <c r="AB556" s="10"/>
      <c r="AC556" s="10"/>
      <c r="AD556" s="10"/>
      <c r="AE556" s="10"/>
      <c r="AF556" s="10"/>
      <c r="AG556" s="10"/>
      <c r="AH556" s="10"/>
      <c r="AI556" s="10"/>
      <c r="AJ556" s="10"/>
      <c r="AK556" s="10"/>
      <c r="AL556" s="10"/>
      <c r="AM556" s="10"/>
      <c r="AN556" s="10"/>
      <c r="AO556" s="10"/>
      <c r="AP556" s="10"/>
      <c r="AQ556" s="10"/>
      <c r="AR556" s="10"/>
      <c r="AS556" s="10"/>
      <c r="AT556" s="10"/>
      <c r="AU556" s="10"/>
      <c r="AV556" s="10"/>
      <c r="AW556" s="10"/>
      <c r="AX556" s="10"/>
      <c r="AY556" s="10"/>
      <c r="AZ556" s="10"/>
      <c r="BA556" s="10"/>
      <c r="BB556" s="10"/>
      <c r="BC556" s="10"/>
      <c r="BD556" s="10"/>
      <c r="BE556" s="10"/>
      <c r="BF556" s="10"/>
      <c r="BG556" s="10"/>
      <c r="BH556" s="10"/>
      <c r="BI556" s="10"/>
      <c r="BJ556" s="10"/>
      <c r="BK556" s="10"/>
      <c r="BL556" s="10"/>
      <c r="BM556" s="10"/>
      <c r="BN556" s="10"/>
      <c r="BO556" s="10"/>
    </row>
    <row r="557" spans="1:67" x14ac:dyDescent="0.35">
      <c r="A557" s="10"/>
      <c r="B557" s="10"/>
      <c r="C557" s="10"/>
      <c r="D557" s="10"/>
      <c r="E557" s="10"/>
      <c r="F557" s="10"/>
      <c r="G557" s="10"/>
      <c r="H557" s="10"/>
      <c r="I557" s="10"/>
      <c r="J557" s="10"/>
      <c r="K557" s="10"/>
      <c r="L557" s="10"/>
      <c r="M557" s="10"/>
      <c r="N557" s="10"/>
      <c r="O557" s="10"/>
      <c r="P557" s="10"/>
      <c r="Q557" s="10"/>
      <c r="R557" s="10"/>
      <c r="S557" s="10"/>
      <c r="T557" s="10"/>
      <c r="U557" s="10"/>
      <c r="V557" s="10"/>
      <c r="W557" s="10"/>
      <c r="X557" s="10"/>
      <c r="Y557" s="10"/>
      <c r="Z557" s="10"/>
      <c r="AA557" s="10"/>
      <c r="AB557" s="10"/>
      <c r="AC557" s="10"/>
      <c r="AD557" s="10"/>
      <c r="AE557" s="10"/>
      <c r="AF557" s="10"/>
      <c r="AG557" s="10"/>
      <c r="AH557" s="10"/>
      <c r="AI557" s="10"/>
      <c r="AJ557" s="10"/>
      <c r="AK557" s="10"/>
      <c r="AL557" s="10"/>
      <c r="AM557" s="10"/>
      <c r="AN557" s="10"/>
      <c r="AO557" s="10"/>
      <c r="AP557" s="10"/>
      <c r="AQ557" s="10"/>
      <c r="AR557" s="10"/>
      <c r="AS557" s="10"/>
      <c r="AT557" s="10"/>
      <c r="AU557" s="10"/>
      <c r="AV557" s="10"/>
      <c r="AW557" s="10"/>
      <c r="AX557" s="10"/>
      <c r="AY557" s="10"/>
      <c r="AZ557" s="10"/>
      <c r="BA557" s="10"/>
      <c r="BB557" s="10"/>
      <c r="BC557" s="10"/>
      <c r="BD557" s="10"/>
      <c r="BE557" s="10"/>
      <c r="BF557" s="10"/>
      <c r="BG557" s="10"/>
      <c r="BH557" s="10"/>
      <c r="BI557" s="10"/>
      <c r="BJ557" s="10"/>
      <c r="BK557" s="10"/>
      <c r="BL557" s="10"/>
      <c r="BM557" s="10"/>
      <c r="BN557" s="10"/>
      <c r="BO557" s="10"/>
    </row>
    <row r="558" spans="1:67" x14ac:dyDescent="0.35">
      <c r="A558" s="10"/>
      <c r="B558" s="10"/>
      <c r="C558" s="10"/>
      <c r="D558" s="10"/>
      <c r="E558" s="10"/>
      <c r="F558" s="10"/>
      <c r="G558" s="10"/>
      <c r="H558" s="10"/>
      <c r="I558" s="10"/>
      <c r="J558" s="10"/>
      <c r="K558" s="10"/>
      <c r="L558" s="10"/>
      <c r="M558" s="10"/>
      <c r="N558" s="10"/>
      <c r="O558" s="10"/>
      <c r="P558" s="10"/>
      <c r="Q558" s="10"/>
      <c r="R558" s="10"/>
      <c r="S558" s="10"/>
      <c r="T558" s="10"/>
      <c r="U558" s="10"/>
      <c r="V558" s="10"/>
      <c r="W558" s="10"/>
      <c r="X558" s="10"/>
      <c r="Y558" s="10"/>
      <c r="Z558" s="10"/>
      <c r="AA558" s="10"/>
      <c r="AB558" s="10"/>
      <c r="AC558" s="10"/>
      <c r="AD558" s="10"/>
      <c r="AE558" s="10"/>
      <c r="AF558" s="10"/>
      <c r="AG558" s="10"/>
      <c r="AH558" s="10"/>
      <c r="AI558" s="10"/>
      <c r="AJ558" s="10"/>
      <c r="AK558" s="10"/>
      <c r="AL558" s="10"/>
      <c r="AM558" s="10"/>
      <c r="AN558" s="10"/>
      <c r="AO558" s="10"/>
      <c r="AP558" s="10"/>
      <c r="AQ558" s="10"/>
      <c r="AR558" s="10"/>
      <c r="AS558" s="10"/>
      <c r="AT558" s="10"/>
      <c r="AU558" s="10"/>
      <c r="AV558" s="10"/>
      <c r="AW558" s="10"/>
      <c r="AX558" s="10"/>
      <c r="AY558" s="10"/>
      <c r="AZ558" s="10"/>
      <c r="BA558" s="10"/>
      <c r="BB558" s="10"/>
      <c r="BC558" s="10"/>
      <c r="BD558" s="10"/>
      <c r="BE558" s="10"/>
      <c r="BF558" s="10"/>
      <c r="BG558" s="10"/>
      <c r="BH558" s="10"/>
      <c r="BI558" s="10"/>
      <c r="BJ558" s="10"/>
      <c r="BK558" s="10"/>
      <c r="BL558" s="10"/>
      <c r="BM558" s="10"/>
      <c r="BN558" s="10"/>
      <c r="BO558" s="10"/>
    </row>
    <row r="559" spans="1:67" x14ac:dyDescent="0.35">
      <c r="A559" s="10"/>
      <c r="B559" s="10"/>
      <c r="C559" s="10"/>
      <c r="D559" s="10"/>
      <c r="E559" s="10"/>
      <c r="F559" s="10"/>
      <c r="G559" s="10"/>
      <c r="H559" s="10"/>
      <c r="I559" s="10"/>
      <c r="J559" s="10"/>
      <c r="K559" s="10"/>
      <c r="L559" s="10"/>
      <c r="M559" s="10"/>
      <c r="N559" s="10"/>
      <c r="O559" s="10"/>
      <c r="P559" s="10"/>
      <c r="Q559" s="10"/>
      <c r="R559" s="10"/>
      <c r="S559" s="10"/>
      <c r="T559" s="10"/>
      <c r="U559" s="10"/>
      <c r="V559" s="10"/>
      <c r="W559" s="10"/>
      <c r="X559" s="10"/>
      <c r="Y559" s="10"/>
      <c r="Z559" s="10"/>
      <c r="AA559" s="10"/>
      <c r="AB559" s="10"/>
      <c r="AC559" s="10"/>
      <c r="AD559" s="10"/>
      <c r="AE559" s="10"/>
      <c r="AF559" s="10"/>
      <c r="AG559" s="10"/>
      <c r="AH559" s="10"/>
      <c r="AI559" s="10"/>
      <c r="AJ559" s="10"/>
      <c r="AK559" s="10"/>
      <c r="AL559" s="10"/>
      <c r="AM559" s="10"/>
      <c r="AN559" s="10"/>
      <c r="AO559" s="10"/>
      <c r="AP559" s="10"/>
      <c r="AQ559" s="10"/>
      <c r="AR559" s="10"/>
      <c r="AS559" s="10"/>
      <c r="AT559" s="10"/>
      <c r="AU559" s="10"/>
      <c r="AV559" s="10"/>
      <c r="AW559" s="10"/>
      <c r="AX559" s="10"/>
      <c r="AY559" s="10"/>
      <c r="AZ559" s="10"/>
      <c r="BA559" s="10"/>
      <c r="BB559" s="10"/>
      <c r="BC559" s="10"/>
      <c r="BD559" s="10"/>
      <c r="BE559" s="10"/>
      <c r="BF559" s="10"/>
      <c r="BG559" s="10"/>
      <c r="BH559" s="10"/>
      <c r="BI559" s="10"/>
      <c r="BJ559" s="10"/>
      <c r="BK559" s="10"/>
      <c r="BL559" s="10"/>
      <c r="BM559" s="10"/>
      <c r="BN559" s="10"/>
      <c r="BO559" s="10"/>
    </row>
    <row r="560" spans="1:67" x14ac:dyDescent="0.35">
      <c r="A560" s="10"/>
      <c r="B560" s="10"/>
      <c r="C560" s="10"/>
      <c r="D560" s="10"/>
      <c r="E560" s="10"/>
      <c r="F560" s="10"/>
      <c r="G560" s="10"/>
      <c r="H560" s="10"/>
      <c r="I560" s="10"/>
      <c r="J560" s="10"/>
      <c r="K560" s="10"/>
      <c r="L560" s="10"/>
      <c r="M560" s="10"/>
      <c r="N560" s="10"/>
      <c r="O560" s="10"/>
      <c r="P560" s="10"/>
      <c r="Q560" s="10"/>
      <c r="R560" s="10"/>
      <c r="S560" s="10"/>
      <c r="T560" s="10"/>
      <c r="U560" s="10"/>
      <c r="V560" s="10"/>
      <c r="W560" s="10"/>
      <c r="X560" s="10"/>
      <c r="Y560" s="10"/>
      <c r="Z560" s="10"/>
      <c r="AA560" s="10"/>
      <c r="AB560" s="10"/>
      <c r="AC560" s="10"/>
      <c r="AD560" s="10"/>
      <c r="AE560" s="10"/>
      <c r="AF560" s="10"/>
      <c r="AG560" s="10"/>
      <c r="AH560" s="10"/>
      <c r="AI560" s="10"/>
      <c r="AJ560" s="10"/>
      <c r="AK560" s="10"/>
      <c r="AL560" s="10"/>
      <c r="AM560" s="10"/>
      <c r="AN560" s="10"/>
      <c r="AO560" s="10"/>
      <c r="AP560" s="10"/>
      <c r="AQ560" s="10"/>
      <c r="AR560" s="10"/>
      <c r="AS560" s="10"/>
      <c r="AT560" s="10"/>
      <c r="AU560" s="10"/>
      <c r="AV560" s="10"/>
      <c r="AW560" s="10"/>
      <c r="AX560" s="10"/>
      <c r="AY560" s="10"/>
      <c r="AZ560" s="10"/>
      <c r="BA560" s="10"/>
      <c r="BB560" s="10"/>
      <c r="BC560" s="10"/>
      <c r="BD560" s="10"/>
      <c r="BE560" s="10"/>
      <c r="BF560" s="10"/>
      <c r="BG560" s="10"/>
      <c r="BH560" s="10"/>
      <c r="BI560" s="10"/>
      <c r="BJ560" s="10"/>
      <c r="BK560" s="10"/>
      <c r="BL560" s="10"/>
      <c r="BM560" s="10"/>
      <c r="BN560" s="10"/>
      <c r="BO560" s="10"/>
    </row>
    <row r="561" spans="1:67" x14ac:dyDescent="0.35">
      <c r="A561" s="10"/>
      <c r="B561" s="10"/>
      <c r="C561" s="10"/>
      <c r="D561" s="10"/>
      <c r="E561" s="10"/>
      <c r="F561" s="10"/>
      <c r="G561" s="10"/>
      <c r="H561" s="10"/>
      <c r="I561" s="10"/>
      <c r="J561" s="10"/>
      <c r="K561" s="10"/>
      <c r="L561" s="10"/>
      <c r="M561" s="10"/>
      <c r="N561" s="10"/>
      <c r="O561" s="10"/>
      <c r="P561" s="10"/>
      <c r="Q561" s="10"/>
      <c r="R561" s="10"/>
      <c r="S561" s="10"/>
      <c r="T561" s="10"/>
      <c r="U561" s="10"/>
      <c r="V561" s="10"/>
      <c r="W561" s="10"/>
      <c r="X561" s="10"/>
      <c r="Y561" s="10"/>
      <c r="Z561" s="10"/>
      <c r="AA561" s="10"/>
      <c r="AB561" s="10"/>
      <c r="AC561" s="10"/>
      <c r="AD561" s="10"/>
      <c r="AE561" s="10"/>
      <c r="AF561" s="10"/>
      <c r="AG561" s="10"/>
      <c r="AH561" s="10"/>
      <c r="AI561" s="10"/>
      <c r="AJ561" s="10"/>
      <c r="AK561" s="10"/>
      <c r="AL561" s="10"/>
      <c r="AM561" s="10"/>
      <c r="AN561" s="10"/>
      <c r="AO561" s="10"/>
      <c r="AP561" s="10"/>
      <c r="AQ561" s="10"/>
      <c r="AR561" s="10"/>
      <c r="AS561" s="10"/>
      <c r="AT561" s="10"/>
      <c r="AU561" s="10"/>
      <c r="AV561" s="10"/>
      <c r="AW561" s="10"/>
      <c r="AX561" s="10"/>
      <c r="AY561" s="10"/>
      <c r="AZ561" s="10"/>
      <c r="BA561" s="10"/>
      <c r="BB561" s="10"/>
      <c r="BC561" s="10"/>
      <c r="BD561" s="10"/>
      <c r="BE561" s="10"/>
      <c r="BF561" s="10"/>
      <c r="BG561" s="10"/>
      <c r="BH561" s="10"/>
      <c r="BI561" s="10"/>
      <c r="BJ561" s="10"/>
      <c r="BK561" s="10"/>
      <c r="BL561" s="10"/>
      <c r="BM561" s="10"/>
      <c r="BN561" s="10"/>
      <c r="BO561" s="10"/>
    </row>
    <row r="562" spans="1:67" x14ac:dyDescent="0.35">
      <c r="A562" s="10"/>
      <c r="B562" s="10"/>
      <c r="C562" s="10"/>
      <c r="D562" s="10"/>
      <c r="E562" s="10"/>
      <c r="F562" s="10"/>
      <c r="G562" s="10"/>
      <c r="H562" s="10"/>
      <c r="I562" s="10"/>
      <c r="J562" s="10"/>
      <c r="K562" s="10"/>
      <c r="L562" s="10"/>
      <c r="M562" s="10"/>
      <c r="N562" s="10"/>
      <c r="O562" s="10"/>
      <c r="P562" s="10"/>
      <c r="Q562" s="10"/>
      <c r="R562" s="10"/>
      <c r="S562" s="10"/>
      <c r="T562" s="10"/>
      <c r="U562" s="10"/>
      <c r="V562" s="10"/>
      <c r="W562" s="10"/>
      <c r="X562" s="10"/>
      <c r="Y562" s="10"/>
      <c r="Z562" s="10"/>
      <c r="AA562" s="10"/>
      <c r="AB562" s="10"/>
      <c r="AC562" s="10"/>
      <c r="AD562" s="10"/>
      <c r="AE562" s="10"/>
      <c r="AF562" s="10"/>
      <c r="AG562" s="10"/>
      <c r="AH562" s="10"/>
      <c r="AI562" s="10"/>
      <c r="AJ562" s="10"/>
      <c r="AK562" s="10"/>
      <c r="AL562" s="10"/>
      <c r="AM562" s="10"/>
      <c r="AN562" s="10"/>
      <c r="AO562" s="10"/>
      <c r="AP562" s="10"/>
      <c r="AQ562" s="10"/>
      <c r="AR562" s="10"/>
      <c r="AS562" s="10"/>
      <c r="AT562" s="10"/>
      <c r="AU562" s="10"/>
      <c r="AV562" s="10"/>
      <c r="AW562" s="10"/>
      <c r="AX562" s="10"/>
      <c r="AY562" s="10"/>
      <c r="AZ562" s="10"/>
      <c r="BA562" s="10"/>
      <c r="BB562" s="10"/>
      <c r="BC562" s="10"/>
      <c r="BD562" s="10"/>
      <c r="BE562" s="10"/>
      <c r="BF562" s="10"/>
      <c r="BG562" s="10"/>
      <c r="BH562" s="10"/>
      <c r="BI562" s="10"/>
      <c r="BJ562" s="10"/>
      <c r="BK562" s="10"/>
      <c r="BL562" s="10"/>
      <c r="BM562" s="10"/>
      <c r="BN562" s="10"/>
      <c r="BO562" s="10"/>
    </row>
    <row r="563" spans="1:67" x14ac:dyDescent="0.35">
      <c r="A563" s="10"/>
      <c r="B563" s="10"/>
      <c r="C563" s="10"/>
      <c r="D563" s="10"/>
      <c r="E563" s="10"/>
      <c r="F563" s="10"/>
      <c r="G563" s="10"/>
      <c r="H563" s="10"/>
      <c r="I563" s="10"/>
      <c r="J563" s="10"/>
      <c r="K563" s="10"/>
      <c r="L563" s="10"/>
      <c r="M563" s="10"/>
      <c r="N563" s="10"/>
      <c r="O563" s="10"/>
      <c r="P563" s="10"/>
      <c r="Q563" s="10"/>
      <c r="R563" s="10"/>
      <c r="S563" s="10"/>
      <c r="T563" s="10"/>
      <c r="U563" s="10"/>
      <c r="V563" s="10"/>
      <c r="W563" s="10"/>
      <c r="X563" s="10"/>
      <c r="Y563" s="10"/>
      <c r="Z563" s="10"/>
      <c r="AA563" s="10"/>
      <c r="AB563" s="10"/>
      <c r="AC563" s="10"/>
      <c r="AD563" s="10"/>
      <c r="AE563" s="10"/>
      <c r="AF563" s="10"/>
      <c r="AG563" s="10"/>
      <c r="AH563" s="10"/>
      <c r="AI563" s="10"/>
      <c r="AJ563" s="10"/>
      <c r="AK563" s="10"/>
      <c r="AL563" s="10"/>
      <c r="AM563" s="10"/>
      <c r="AN563" s="10"/>
      <c r="AO563" s="10"/>
      <c r="AP563" s="10"/>
      <c r="AQ563" s="10"/>
      <c r="AR563" s="10"/>
      <c r="AS563" s="10"/>
      <c r="AT563" s="10"/>
      <c r="AU563" s="10"/>
      <c r="AV563" s="10"/>
      <c r="AW563" s="10"/>
      <c r="AX563" s="10"/>
      <c r="AY563" s="10"/>
      <c r="AZ563" s="10"/>
      <c r="BA563" s="10"/>
      <c r="BB563" s="10"/>
      <c r="BC563" s="10"/>
      <c r="BD563" s="10"/>
      <c r="BE563" s="10"/>
      <c r="BF563" s="10"/>
      <c r="BG563" s="10"/>
      <c r="BH563" s="10"/>
      <c r="BI563" s="10"/>
      <c r="BJ563" s="10"/>
      <c r="BK563" s="10"/>
      <c r="BL563" s="10"/>
      <c r="BM563" s="10"/>
      <c r="BN563" s="10"/>
      <c r="BO563" s="10"/>
    </row>
    <row r="564" spans="1:67" x14ac:dyDescent="0.35">
      <c r="A564" s="10"/>
      <c r="B564" s="10"/>
      <c r="C564" s="10"/>
      <c r="D564" s="10"/>
      <c r="E564" s="10"/>
      <c r="F564" s="10"/>
      <c r="G564" s="10"/>
      <c r="H564" s="10"/>
      <c r="I564" s="10"/>
      <c r="J564" s="10"/>
      <c r="K564" s="10"/>
      <c r="L564" s="10"/>
      <c r="M564" s="10"/>
      <c r="N564" s="10"/>
      <c r="O564" s="10"/>
      <c r="P564" s="10"/>
      <c r="Q564" s="10"/>
      <c r="R564" s="10"/>
      <c r="S564" s="10"/>
      <c r="T564" s="10"/>
      <c r="U564" s="10"/>
      <c r="V564" s="10"/>
      <c r="W564" s="10"/>
      <c r="X564" s="10"/>
      <c r="Y564" s="10"/>
      <c r="Z564" s="10"/>
      <c r="AA564" s="10"/>
      <c r="AB564" s="10"/>
      <c r="AC564" s="10"/>
      <c r="AD564" s="10"/>
      <c r="AE564" s="10"/>
      <c r="AF564" s="10"/>
      <c r="AG564" s="10"/>
      <c r="AH564" s="10"/>
      <c r="AI564" s="10"/>
      <c r="AJ564" s="10"/>
      <c r="AK564" s="10"/>
      <c r="AL564" s="10"/>
      <c r="AM564" s="10"/>
      <c r="AN564" s="10"/>
      <c r="AO564" s="10"/>
      <c r="AP564" s="10"/>
      <c r="AQ564" s="10"/>
      <c r="AR564" s="10"/>
      <c r="AS564" s="10"/>
      <c r="AT564" s="10"/>
      <c r="AU564" s="10"/>
      <c r="AV564" s="10"/>
      <c r="AW564" s="10"/>
      <c r="AX564" s="10"/>
      <c r="AY564" s="10"/>
      <c r="AZ564" s="10"/>
      <c r="BA564" s="10"/>
      <c r="BB564" s="10"/>
      <c r="BC564" s="10"/>
      <c r="BD564" s="10"/>
      <c r="BE564" s="10"/>
      <c r="BF564" s="10"/>
      <c r="BG564" s="10"/>
      <c r="BH564" s="10"/>
      <c r="BI564" s="10"/>
      <c r="BJ564" s="10"/>
      <c r="BK564" s="10"/>
      <c r="BL564" s="10"/>
      <c r="BM564" s="10"/>
      <c r="BN564" s="10"/>
      <c r="BO564" s="10"/>
    </row>
    <row r="565" spans="1:67" x14ac:dyDescent="0.35">
      <c r="A565" s="10"/>
      <c r="B565" s="10"/>
      <c r="C565" s="10"/>
      <c r="D565" s="10"/>
      <c r="E565" s="10"/>
      <c r="F565" s="10"/>
      <c r="G565" s="10"/>
      <c r="H565" s="10"/>
      <c r="I565" s="10"/>
      <c r="J565" s="10"/>
      <c r="K565" s="10"/>
      <c r="L565" s="10"/>
      <c r="M565" s="10"/>
      <c r="N565" s="10"/>
      <c r="O565" s="10"/>
      <c r="P565" s="10"/>
      <c r="Q565" s="10"/>
      <c r="R565" s="10"/>
      <c r="S565" s="10"/>
      <c r="T565" s="10"/>
      <c r="U565" s="10"/>
      <c r="V565" s="10"/>
      <c r="W565" s="10"/>
      <c r="X565" s="10"/>
      <c r="Y565" s="10"/>
      <c r="Z565" s="10"/>
      <c r="AA565" s="10"/>
      <c r="AB565" s="10"/>
      <c r="AC565" s="10"/>
      <c r="AD565" s="10"/>
      <c r="AE565" s="10"/>
      <c r="AF565" s="10"/>
      <c r="AG565" s="10"/>
      <c r="AH565" s="10"/>
      <c r="AI565" s="10"/>
      <c r="AJ565" s="10"/>
      <c r="AK565" s="10"/>
      <c r="AL565" s="10"/>
      <c r="AM565" s="10"/>
      <c r="AN565" s="10"/>
      <c r="AO565" s="10"/>
      <c r="AP565" s="10"/>
      <c r="AQ565" s="10"/>
      <c r="AR565" s="10"/>
      <c r="AS565" s="10"/>
      <c r="AT565" s="10"/>
      <c r="AU565" s="10"/>
      <c r="AV565" s="10"/>
      <c r="AW565" s="10"/>
      <c r="AX565" s="10"/>
      <c r="AY565" s="10"/>
      <c r="AZ565" s="10"/>
      <c r="BA565" s="10"/>
      <c r="BB565" s="10"/>
      <c r="BC565" s="10"/>
      <c r="BD565" s="10"/>
      <c r="BE565" s="10"/>
      <c r="BF565" s="10"/>
      <c r="BG565" s="10"/>
      <c r="BH565" s="10"/>
      <c r="BI565" s="10"/>
      <c r="BJ565" s="10"/>
      <c r="BK565" s="10"/>
      <c r="BL565" s="10"/>
      <c r="BM565" s="10"/>
      <c r="BN565" s="10"/>
      <c r="BO565" s="10"/>
    </row>
    <row r="566" spans="1:67" x14ac:dyDescent="0.35">
      <c r="A566" s="10"/>
      <c r="B566" s="10"/>
      <c r="C566" s="10"/>
      <c r="D566" s="10"/>
      <c r="E566" s="10"/>
      <c r="F566" s="10"/>
      <c r="G566" s="10"/>
      <c r="H566" s="10"/>
      <c r="I566" s="10"/>
      <c r="J566" s="10"/>
      <c r="K566" s="10"/>
      <c r="L566" s="10"/>
      <c r="M566" s="10"/>
      <c r="N566" s="10"/>
      <c r="O566" s="10"/>
      <c r="P566" s="10"/>
      <c r="Q566" s="10"/>
      <c r="R566" s="10"/>
      <c r="S566" s="10"/>
      <c r="T566" s="10"/>
      <c r="U566" s="10"/>
      <c r="V566" s="10"/>
      <c r="W566" s="10"/>
      <c r="X566" s="10"/>
      <c r="Y566" s="10"/>
      <c r="Z566" s="10"/>
      <c r="AA566" s="10"/>
      <c r="AB566" s="10"/>
      <c r="AC566" s="10"/>
      <c r="AD566" s="10"/>
      <c r="AE566" s="10"/>
      <c r="AF566" s="10"/>
      <c r="AG566" s="10"/>
      <c r="AH566" s="10"/>
      <c r="AI566" s="10"/>
      <c r="AJ566" s="10"/>
      <c r="AK566" s="10"/>
      <c r="AL566" s="10"/>
      <c r="AM566" s="10"/>
      <c r="AN566" s="10"/>
      <c r="AO566" s="10"/>
      <c r="AP566" s="10"/>
      <c r="AQ566" s="10"/>
      <c r="AR566" s="10"/>
      <c r="AS566" s="10"/>
      <c r="AT566" s="10"/>
      <c r="AU566" s="10"/>
      <c r="AV566" s="10"/>
      <c r="AW566" s="10"/>
      <c r="AX566" s="10"/>
      <c r="AY566" s="10"/>
      <c r="AZ566" s="10"/>
      <c r="BA566" s="10"/>
      <c r="BB566" s="10"/>
      <c r="BC566" s="10"/>
      <c r="BD566" s="10"/>
      <c r="BE566" s="10"/>
      <c r="BF566" s="10"/>
      <c r="BG566" s="10"/>
      <c r="BH566" s="10"/>
      <c r="BI566" s="10"/>
      <c r="BJ566" s="10"/>
      <c r="BK566" s="10"/>
      <c r="BL566" s="10"/>
      <c r="BM566" s="10"/>
      <c r="BN566" s="10"/>
      <c r="BO566" s="10"/>
    </row>
    <row r="567" spans="1:67" x14ac:dyDescent="0.35">
      <c r="A567" s="10"/>
      <c r="B567" s="10"/>
      <c r="C567" s="10"/>
      <c r="D567" s="10"/>
      <c r="E567" s="10"/>
      <c r="F567" s="10"/>
      <c r="G567" s="10"/>
      <c r="H567" s="10"/>
      <c r="I567" s="10"/>
      <c r="J567" s="10"/>
      <c r="K567" s="10"/>
      <c r="L567" s="10"/>
      <c r="M567" s="10"/>
      <c r="N567" s="10"/>
      <c r="O567" s="10"/>
      <c r="P567" s="10"/>
      <c r="Q567" s="10"/>
      <c r="R567" s="10"/>
      <c r="S567" s="10"/>
      <c r="T567" s="10"/>
      <c r="U567" s="10"/>
      <c r="V567" s="10"/>
      <c r="W567" s="10"/>
      <c r="X567" s="10"/>
      <c r="Y567" s="10"/>
      <c r="Z567" s="10"/>
      <c r="AA567" s="10"/>
      <c r="AB567" s="10"/>
      <c r="AC567" s="10"/>
      <c r="AD567" s="10"/>
      <c r="AE567" s="10"/>
      <c r="AF567" s="10"/>
      <c r="AG567" s="10"/>
      <c r="AH567" s="10"/>
      <c r="AI567" s="10"/>
      <c r="AJ567" s="10"/>
      <c r="AK567" s="10"/>
      <c r="AL567" s="10"/>
      <c r="AM567" s="10"/>
      <c r="AN567" s="10"/>
      <c r="AO567" s="10"/>
      <c r="AP567" s="10"/>
      <c r="AQ567" s="10"/>
      <c r="AR567" s="10"/>
      <c r="AS567" s="10"/>
      <c r="AT567" s="10"/>
      <c r="AU567" s="10"/>
      <c r="AV567" s="10"/>
      <c r="AW567" s="10"/>
      <c r="AX567" s="10"/>
      <c r="AY567" s="10"/>
      <c r="AZ567" s="10"/>
      <c r="BA567" s="10"/>
      <c r="BB567" s="10"/>
      <c r="BC567" s="10"/>
      <c r="BD567" s="10"/>
      <c r="BE567" s="10"/>
      <c r="BF567" s="10"/>
      <c r="BG567" s="10"/>
      <c r="BH567" s="10"/>
      <c r="BI567" s="10"/>
      <c r="BJ567" s="10"/>
      <c r="BK567" s="10"/>
      <c r="BL567" s="10"/>
      <c r="BM567" s="10"/>
      <c r="BN567" s="10"/>
      <c r="BO567" s="10"/>
    </row>
    <row r="568" spans="1:67" x14ac:dyDescent="0.35">
      <c r="A568" s="10"/>
      <c r="B568" s="10"/>
      <c r="C568" s="10"/>
      <c r="D568" s="10"/>
      <c r="E568" s="10"/>
      <c r="F568" s="10"/>
      <c r="G568" s="10"/>
      <c r="H568" s="10"/>
      <c r="I568" s="10"/>
      <c r="J568" s="10"/>
      <c r="K568" s="10"/>
      <c r="L568" s="10"/>
      <c r="M568" s="10"/>
      <c r="N568" s="10"/>
      <c r="O568" s="10"/>
      <c r="P568" s="10"/>
      <c r="Q568" s="10"/>
      <c r="R568" s="10"/>
      <c r="S568" s="10"/>
      <c r="T568" s="10"/>
      <c r="U568" s="10"/>
      <c r="V568" s="10"/>
      <c r="W568" s="10"/>
      <c r="X568" s="10"/>
      <c r="Y568" s="10"/>
      <c r="Z568" s="10"/>
      <c r="AA568" s="10"/>
      <c r="AB568" s="10"/>
      <c r="AC568" s="10"/>
      <c r="AD568" s="10"/>
      <c r="AE568" s="10"/>
      <c r="AF568" s="10"/>
      <c r="AG568" s="10"/>
      <c r="AH568" s="10"/>
      <c r="AI568" s="10"/>
      <c r="AJ568" s="10"/>
      <c r="AK568" s="10"/>
      <c r="AL568" s="10"/>
      <c r="AM568" s="10"/>
      <c r="AN568" s="10"/>
      <c r="AO568" s="10"/>
      <c r="AP568" s="10"/>
      <c r="AQ568" s="10"/>
      <c r="AR568" s="10"/>
      <c r="AS568" s="10"/>
      <c r="AT568" s="10"/>
      <c r="AU568" s="10"/>
      <c r="AV568" s="10"/>
      <c r="AW568" s="10"/>
      <c r="AX568" s="10"/>
      <c r="AY568" s="10"/>
      <c r="AZ568" s="10"/>
      <c r="BA568" s="10"/>
      <c r="BB568" s="10"/>
      <c r="BC568" s="10"/>
      <c r="BD568" s="10"/>
      <c r="BE568" s="10"/>
      <c r="BF568" s="10"/>
      <c r="BG568" s="10"/>
      <c r="BH568" s="10"/>
      <c r="BI568" s="10"/>
      <c r="BJ568" s="10"/>
      <c r="BK568" s="10"/>
      <c r="BL568" s="10"/>
      <c r="BM568" s="10"/>
      <c r="BN568" s="10"/>
      <c r="BO568" s="10"/>
    </row>
    <row r="569" spans="1:67" x14ac:dyDescent="0.35">
      <c r="A569" s="10"/>
      <c r="B569" s="10"/>
      <c r="C569" s="10"/>
      <c r="D569" s="10"/>
      <c r="E569" s="10"/>
      <c r="F569" s="10"/>
      <c r="G569" s="10"/>
      <c r="H569" s="10"/>
      <c r="I569" s="10"/>
      <c r="J569" s="10"/>
      <c r="K569" s="10"/>
      <c r="L569" s="10"/>
      <c r="M569" s="10"/>
      <c r="N569" s="10"/>
      <c r="O569" s="10"/>
      <c r="P569" s="10"/>
      <c r="Q569" s="10"/>
      <c r="R569" s="10"/>
      <c r="S569" s="10"/>
      <c r="T569" s="10"/>
      <c r="U569" s="10"/>
      <c r="V569" s="10"/>
      <c r="W569" s="10"/>
      <c r="X569" s="10"/>
      <c r="Y569" s="10"/>
      <c r="Z569" s="10"/>
      <c r="AA569" s="10"/>
      <c r="AB569" s="10"/>
      <c r="AC569" s="10"/>
      <c r="AD569" s="10"/>
      <c r="AE569" s="10"/>
      <c r="AF569" s="10"/>
      <c r="AG569" s="10"/>
      <c r="AH569" s="10"/>
      <c r="AI569" s="10"/>
      <c r="AJ569" s="10"/>
      <c r="AK569" s="10"/>
      <c r="AL569" s="10"/>
      <c r="AM569" s="10"/>
      <c r="AN569" s="10"/>
      <c r="AO569" s="10"/>
      <c r="AP569" s="10"/>
      <c r="AQ569" s="10"/>
      <c r="AR569" s="10"/>
      <c r="AS569" s="10"/>
      <c r="AT569" s="10"/>
      <c r="AU569" s="10"/>
      <c r="AV569" s="10"/>
      <c r="AW569" s="10"/>
      <c r="AX569" s="10"/>
      <c r="AY569" s="10"/>
      <c r="AZ569" s="10"/>
      <c r="BA569" s="10"/>
      <c r="BB569" s="10"/>
      <c r="BC569" s="10"/>
      <c r="BD569" s="10"/>
      <c r="BE569" s="10"/>
      <c r="BF569" s="10"/>
      <c r="BG569" s="10"/>
      <c r="BH569" s="10"/>
      <c r="BI569" s="10"/>
      <c r="BJ569" s="10"/>
      <c r="BK569" s="10"/>
      <c r="BL569" s="10"/>
      <c r="BM569" s="10"/>
      <c r="BN569" s="10"/>
      <c r="BO569" s="10"/>
    </row>
    <row r="570" spans="1:67" x14ac:dyDescent="0.35">
      <c r="A570" s="10"/>
      <c r="B570" s="10"/>
      <c r="C570" s="10"/>
      <c r="D570" s="10"/>
      <c r="E570" s="10"/>
      <c r="F570" s="10"/>
      <c r="G570" s="10"/>
      <c r="H570" s="10"/>
      <c r="I570" s="10"/>
      <c r="J570" s="10"/>
      <c r="K570" s="10"/>
      <c r="L570" s="10"/>
      <c r="M570" s="10"/>
      <c r="N570" s="10"/>
      <c r="O570" s="10"/>
      <c r="P570" s="10"/>
      <c r="Q570" s="10"/>
      <c r="R570" s="10"/>
      <c r="S570" s="10"/>
      <c r="T570" s="10"/>
      <c r="U570" s="10"/>
      <c r="V570" s="10"/>
      <c r="W570" s="10"/>
      <c r="X570" s="10"/>
      <c r="Y570" s="10"/>
      <c r="Z570" s="10"/>
      <c r="AA570" s="10"/>
      <c r="AB570" s="10"/>
      <c r="AC570" s="10"/>
      <c r="AD570" s="10"/>
      <c r="AE570" s="10"/>
      <c r="AF570" s="10"/>
      <c r="AG570" s="10"/>
      <c r="AH570" s="10"/>
      <c r="AI570" s="10"/>
      <c r="AJ570" s="10"/>
      <c r="AK570" s="10"/>
      <c r="AL570" s="10"/>
      <c r="AM570" s="10"/>
      <c r="AN570" s="10"/>
      <c r="AO570" s="10"/>
      <c r="AP570" s="10"/>
      <c r="AQ570" s="10"/>
      <c r="AR570" s="10"/>
      <c r="AS570" s="10"/>
      <c r="AT570" s="10"/>
      <c r="AU570" s="10"/>
      <c r="AV570" s="10"/>
      <c r="AW570" s="10"/>
      <c r="AX570" s="10"/>
      <c r="AY570" s="10"/>
      <c r="AZ570" s="10"/>
      <c r="BA570" s="10"/>
      <c r="BB570" s="10"/>
      <c r="BC570" s="10"/>
      <c r="BD570" s="10"/>
      <c r="BE570" s="10"/>
      <c r="BF570" s="10"/>
      <c r="BG570" s="10"/>
      <c r="BH570" s="10"/>
      <c r="BI570" s="10"/>
      <c r="BJ570" s="10"/>
      <c r="BK570" s="10"/>
      <c r="BL570" s="10"/>
      <c r="BM570" s="10"/>
      <c r="BN570" s="10"/>
      <c r="BO570" s="10"/>
    </row>
    <row r="571" spans="1:67" x14ac:dyDescent="0.35">
      <c r="A571" s="10"/>
      <c r="B571" s="10"/>
      <c r="C571" s="10"/>
      <c r="D571" s="10"/>
      <c r="E571" s="10"/>
      <c r="F571" s="10"/>
      <c r="G571" s="10"/>
      <c r="H571" s="10"/>
      <c r="I571" s="10"/>
      <c r="J571" s="10"/>
      <c r="K571" s="10"/>
      <c r="L571" s="10"/>
      <c r="M571" s="10"/>
      <c r="N571" s="10"/>
      <c r="O571" s="10"/>
      <c r="P571" s="10"/>
      <c r="Q571" s="10"/>
      <c r="R571" s="10"/>
      <c r="S571" s="10"/>
      <c r="T571" s="10"/>
      <c r="U571" s="10"/>
      <c r="V571" s="10"/>
      <c r="W571" s="10"/>
      <c r="X571" s="10"/>
      <c r="Y571" s="10"/>
      <c r="Z571" s="10"/>
      <c r="AA571" s="10"/>
      <c r="AB571" s="10"/>
      <c r="AC571" s="10"/>
      <c r="AD571" s="10"/>
      <c r="AE571" s="10"/>
      <c r="AF571" s="10"/>
      <c r="AG571" s="10"/>
      <c r="AH571" s="10"/>
      <c r="AI571" s="10"/>
      <c r="AJ571" s="10"/>
      <c r="AK571" s="10"/>
      <c r="AL571" s="10"/>
      <c r="AM571" s="10"/>
      <c r="AN571" s="10"/>
      <c r="AO571" s="10"/>
      <c r="AP571" s="10"/>
      <c r="AQ571" s="10"/>
      <c r="AR571" s="10"/>
      <c r="AS571" s="10"/>
      <c r="AT571" s="10"/>
      <c r="AU571" s="10"/>
      <c r="AV571" s="10"/>
      <c r="AW571" s="10"/>
      <c r="AX571" s="10"/>
      <c r="AY571" s="10"/>
      <c r="AZ571" s="10"/>
      <c r="BA571" s="10"/>
      <c r="BB571" s="10"/>
      <c r="BC571" s="10"/>
      <c r="BD571" s="10"/>
      <c r="BE571" s="10"/>
      <c r="BF571" s="10"/>
      <c r="BG571" s="10"/>
      <c r="BH571" s="10"/>
      <c r="BI571" s="10"/>
      <c r="BJ571" s="10"/>
      <c r="BK571" s="10"/>
      <c r="BL571" s="10"/>
      <c r="BM571" s="10"/>
      <c r="BN571" s="10"/>
      <c r="BO571" s="10"/>
    </row>
    <row r="572" spans="1:67" x14ac:dyDescent="0.35">
      <c r="A572" s="10"/>
      <c r="B572" s="10"/>
      <c r="C572" s="10"/>
      <c r="D572" s="10"/>
      <c r="E572" s="10"/>
      <c r="F572" s="10"/>
      <c r="G572" s="10"/>
      <c r="H572" s="10"/>
      <c r="I572" s="10"/>
      <c r="J572" s="10"/>
      <c r="K572" s="10"/>
      <c r="L572" s="10"/>
      <c r="M572" s="10"/>
      <c r="N572" s="10"/>
      <c r="O572" s="10"/>
      <c r="P572" s="10"/>
      <c r="Q572" s="10"/>
      <c r="R572" s="10"/>
      <c r="S572" s="10"/>
      <c r="T572" s="10"/>
      <c r="U572" s="10"/>
      <c r="V572" s="10"/>
      <c r="W572" s="10"/>
      <c r="X572" s="10"/>
      <c r="Y572" s="10"/>
      <c r="Z572" s="10"/>
      <c r="AA572" s="10"/>
      <c r="AB572" s="10"/>
      <c r="AC572" s="10"/>
      <c r="AD572" s="10"/>
      <c r="AE572" s="10"/>
      <c r="AF572" s="10"/>
      <c r="AG572" s="10"/>
      <c r="AH572" s="10"/>
      <c r="AI572" s="10"/>
      <c r="AJ572" s="10"/>
      <c r="AK572" s="10"/>
      <c r="AL572" s="10"/>
      <c r="AM572" s="10"/>
      <c r="AN572" s="10"/>
      <c r="AO572" s="10"/>
      <c r="AP572" s="10"/>
      <c r="AQ572" s="10"/>
      <c r="AR572" s="10"/>
      <c r="AS572" s="10"/>
      <c r="AT572" s="10"/>
      <c r="AU572" s="10"/>
      <c r="AV572" s="10"/>
      <c r="AW572" s="10"/>
      <c r="AX572" s="10"/>
      <c r="AY572" s="10"/>
      <c r="AZ572" s="10"/>
      <c r="BA572" s="10"/>
      <c r="BB572" s="10"/>
      <c r="BC572" s="10"/>
      <c r="BD572" s="10"/>
      <c r="BE572" s="10"/>
      <c r="BF572" s="10"/>
      <c r="BG572" s="10"/>
      <c r="BH572" s="10"/>
      <c r="BI572" s="10"/>
      <c r="BJ572" s="10"/>
      <c r="BK572" s="10"/>
      <c r="BL572" s="10"/>
      <c r="BM572" s="10"/>
      <c r="BN572" s="10"/>
      <c r="BO572" s="10"/>
    </row>
    <row r="573" spans="1:67" x14ac:dyDescent="0.35">
      <c r="A573" s="10"/>
      <c r="B573" s="10"/>
      <c r="C573" s="10"/>
      <c r="D573" s="10"/>
      <c r="E573" s="10"/>
      <c r="F573" s="10"/>
      <c r="G573" s="10"/>
      <c r="H573" s="10"/>
      <c r="I573" s="10"/>
      <c r="J573" s="10"/>
      <c r="K573" s="10"/>
      <c r="L573" s="10"/>
      <c r="M573" s="10"/>
      <c r="N573" s="10"/>
      <c r="O573" s="10"/>
      <c r="P573" s="10"/>
      <c r="Q573" s="10"/>
      <c r="R573" s="10"/>
      <c r="S573" s="10"/>
      <c r="T573" s="10"/>
      <c r="U573" s="10"/>
      <c r="V573" s="10"/>
      <c r="W573" s="10"/>
      <c r="X573" s="10"/>
      <c r="Y573" s="10"/>
      <c r="Z573" s="10"/>
      <c r="AA573" s="10"/>
      <c r="AB573" s="10"/>
      <c r="AC573" s="10"/>
      <c r="AD573" s="10"/>
      <c r="AE573" s="10"/>
      <c r="AF573" s="10"/>
      <c r="AG573" s="10"/>
      <c r="AH573" s="10"/>
      <c r="AI573" s="10"/>
      <c r="AJ573" s="10"/>
      <c r="AK573" s="10"/>
      <c r="AL573" s="10"/>
      <c r="AM573" s="10"/>
      <c r="AN573" s="10"/>
      <c r="AO573" s="10"/>
      <c r="AP573" s="10"/>
      <c r="AQ573" s="10"/>
      <c r="AR573" s="10"/>
      <c r="AS573" s="10"/>
      <c r="AT573" s="10"/>
      <c r="AU573" s="10"/>
      <c r="AV573" s="10"/>
      <c r="AW573" s="10"/>
      <c r="AX573" s="10"/>
      <c r="AY573" s="10"/>
      <c r="AZ573" s="10"/>
      <c r="BA573" s="10"/>
      <c r="BB573" s="10"/>
      <c r="BC573" s="10"/>
      <c r="BD573" s="10"/>
      <c r="BE573" s="10"/>
      <c r="BF573" s="10"/>
      <c r="BG573" s="10"/>
      <c r="BH573" s="10"/>
      <c r="BI573" s="10"/>
      <c r="BJ573" s="10"/>
      <c r="BK573" s="10"/>
      <c r="BL573" s="10"/>
      <c r="BM573" s="10"/>
      <c r="BN573" s="10"/>
      <c r="BO573" s="10"/>
    </row>
    <row r="574" spans="1:67" x14ac:dyDescent="0.35">
      <c r="A574" s="10"/>
      <c r="B574" s="10"/>
      <c r="C574" s="10"/>
      <c r="D574" s="10"/>
      <c r="E574" s="10"/>
      <c r="F574" s="10"/>
      <c r="G574" s="10"/>
      <c r="H574" s="10"/>
      <c r="I574" s="10"/>
      <c r="J574" s="10"/>
      <c r="K574" s="10"/>
      <c r="L574" s="10"/>
      <c r="M574" s="10"/>
      <c r="N574" s="10"/>
      <c r="O574" s="10"/>
      <c r="P574" s="10"/>
      <c r="Q574" s="10"/>
      <c r="R574" s="10"/>
      <c r="S574" s="10"/>
      <c r="T574" s="10"/>
      <c r="U574" s="10"/>
      <c r="V574" s="10"/>
      <c r="W574" s="10"/>
      <c r="X574" s="10"/>
      <c r="Y574" s="10"/>
      <c r="Z574" s="10"/>
      <c r="AA574" s="10"/>
      <c r="AB574" s="10"/>
      <c r="AC574" s="10"/>
      <c r="AD574" s="10"/>
      <c r="AE574" s="10"/>
      <c r="AF574" s="10"/>
      <c r="AG574" s="10"/>
      <c r="AH574" s="10"/>
      <c r="AI574" s="10"/>
      <c r="AJ574" s="10"/>
      <c r="AK574" s="10"/>
      <c r="AL574" s="10"/>
      <c r="AM574" s="10"/>
      <c r="AN574" s="10"/>
      <c r="AO574" s="10"/>
      <c r="AP574" s="10"/>
      <c r="AQ574" s="10"/>
      <c r="AR574" s="10"/>
      <c r="AS574" s="10"/>
      <c r="AT574" s="10"/>
      <c r="AU574" s="10"/>
      <c r="AV574" s="10"/>
      <c r="AW574" s="10"/>
      <c r="AX574" s="10"/>
      <c r="AY574" s="10"/>
      <c r="AZ574" s="10"/>
      <c r="BA574" s="10"/>
      <c r="BB574" s="10"/>
      <c r="BC574" s="10"/>
      <c r="BD574" s="10"/>
      <c r="BE574" s="10"/>
      <c r="BF574" s="10"/>
      <c r="BG574" s="10"/>
      <c r="BH574" s="10"/>
      <c r="BI574" s="10"/>
      <c r="BJ574" s="10"/>
      <c r="BK574" s="10"/>
      <c r="BL574" s="10"/>
      <c r="BM574" s="10"/>
      <c r="BN574" s="10"/>
      <c r="BO574" s="10"/>
    </row>
    <row r="575" spans="1:67" x14ac:dyDescent="0.35">
      <c r="A575" s="10"/>
      <c r="B575" s="10"/>
      <c r="C575" s="10"/>
      <c r="D575" s="10"/>
      <c r="E575" s="10"/>
      <c r="F575" s="10"/>
      <c r="G575" s="10"/>
      <c r="H575" s="10"/>
      <c r="I575" s="10"/>
      <c r="J575" s="10"/>
      <c r="K575" s="10"/>
      <c r="L575" s="10"/>
      <c r="M575" s="10"/>
      <c r="N575" s="10"/>
      <c r="O575" s="10"/>
      <c r="P575" s="10"/>
      <c r="Q575" s="10"/>
      <c r="R575" s="10"/>
      <c r="S575" s="10"/>
      <c r="T575" s="10"/>
      <c r="U575" s="10"/>
      <c r="V575" s="10"/>
      <c r="W575" s="10"/>
      <c r="X575" s="10"/>
      <c r="Y575" s="10"/>
      <c r="Z575" s="10"/>
      <c r="AA575" s="10"/>
      <c r="AB575" s="10"/>
      <c r="AC575" s="10"/>
      <c r="AD575" s="10"/>
      <c r="AE575" s="10"/>
      <c r="AF575" s="10"/>
      <c r="AG575" s="10"/>
      <c r="AH575" s="10"/>
      <c r="AI575" s="10"/>
      <c r="AJ575" s="10"/>
      <c r="AK575" s="10"/>
      <c r="AL575" s="10"/>
      <c r="AM575" s="10"/>
      <c r="AN575" s="10"/>
      <c r="AO575" s="10"/>
      <c r="AP575" s="10"/>
      <c r="AQ575" s="10"/>
      <c r="AR575" s="10"/>
      <c r="AS575" s="10"/>
      <c r="AT575" s="10"/>
      <c r="AU575" s="10"/>
      <c r="AV575" s="10"/>
      <c r="AW575" s="10"/>
      <c r="AX575" s="10"/>
      <c r="AY575" s="10"/>
      <c r="AZ575" s="10"/>
      <c r="BA575" s="10"/>
      <c r="BB575" s="10"/>
      <c r="BC575" s="10"/>
      <c r="BD575" s="10"/>
      <c r="BE575" s="10"/>
      <c r="BF575" s="10"/>
      <c r="BG575" s="10"/>
      <c r="BH575" s="10"/>
      <c r="BI575" s="10"/>
      <c r="BJ575" s="10"/>
      <c r="BK575" s="10"/>
      <c r="BL575" s="10"/>
      <c r="BM575" s="10"/>
      <c r="BN575" s="10"/>
      <c r="BO575" s="10"/>
    </row>
    <row r="576" spans="1:67" x14ac:dyDescent="0.35">
      <c r="A576" s="10"/>
      <c r="B576" s="10"/>
      <c r="C576" s="10"/>
      <c r="D576" s="10"/>
      <c r="E576" s="10"/>
      <c r="F576" s="10"/>
      <c r="G576" s="10"/>
      <c r="H576" s="10"/>
      <c r="I576" s="10"/>
      <c r="J576" s="10"/>
      <c r="K576" s="10"/>
      <c r="L576" s="10"/>
      <c r="M576" s="10"/>
      <c r="N576" s="10"/>
      <c r="O576" s="10"/>
      <c r="P576" s="10"/>
      <c r="Q576" s="10"/>
      <c r="R576" s="10"/>
      <c r="S576" s="10"/>
      <c r="T576" s="10"/>
      <c r="U576" s="10"/>
      <c r="V576" s="10"/>
      <c r="W576" s="10"/>
      <c r="X576" s="10"/>
      <c r="Y576" s="10"/>
      <c r="Z576" s="10"/>
      <c r="AA576" s="10"/>
      <c r="AB576" s="10"/>
      <c r="AC576" s="10"/>
      <c r="AD576" s="10"/>
      <c r="AE576" s="10"/>
      <c r="AF576" s="10"/>
      <c r="AG576" s="10"/>
      <c r="AH576" s="10"/>
      <c r="AI576" s="10"/>
      <c r="AJ576" s="10"/>
      <c r="AK576" s="10"/>
      <c r="AL576" s="10"/>
      <c r="AM576" s="10"/>
      <c r="AN576" s="10"/>
      <c r="AO576" s="10"/>
      <c r="AP576" s="10"/>
      <c r="AQ576" s="10"/>
      <c r="AR576" s="10"/>
      <c r="AS576" s="10"/>
      <c r="AT576" s="10"/>
      <c r="AU576" s="10"/>
      <c r="AV576" s="10"/>
      <c r="AW576" s="10"/>
      <c r="AX576" s="10"/>
      <c r="AY576" s="10"/>
      <c r="AZ576" s="10"/>
      <c r="BA576" s="10"/>
      <c r="BB576" s="10"/>
      <c r="BC576" s="10"/>
      <c r="BD576" s="10"/>
      <c r="BE576" s="10"/>
      <c r="BF576" s="10"/>
      <c r="BG576" s="10"/>
      <c r="BH576" s="10"/>
      <c r="BI576" s="10"/>
      <c r="BJ576" s="10"/>
      <c r="BK576" s="10"/>
      <c r="BL576" s="10"/>
      <c r="BM576" s="10"/>
      <c r="BN576" s="10"/>
      <c r="BO576" s="10"/>
    </row>
    <row r="577" spans="1:67" x14ac:dyDescent="0.35">
      <c r="A577" s="10"/>
      <c r="B577" s="10"/>
      <c r="C577" s="10"/>
      <c r="D577" s="10"/>
      <c r="E577" s="10"/>
      <c r="F577" s="10"/>
      <c r="G577" s="10"/>
      <c r="H577" s="10"/>
      <c r="I577" s="10"/>
      <c r="J577" s="10"/>
      <c r="K577" s="10"/>
      <c r="L577" s="10"/>
      <c r="M577" s="10"/>
      <c r="N577" s="10"/>
      <c r="O577" s="10"/>
      <c r="P577" s="10"/>
      <c r="Q577" s="10"/>
      <c r="R577" s="10"/>
      <c r="S577" s="10"/>
      <c r="T577" s="10"/>
      <c r="U577" s="10"/>
      <c r="V577" s="10"/>
      <c r="W577" s="10"/>
      <c r="X577" s="10"/>
      <c r="Y577" s="10"/>
      <c r="Z577" s="10"/>
      <c r="AA577" s="10"/>
      <c r="AB577" s="10"/>
      <c r="AC577" s="10"/>
      <c r="AD577" s="10"/>
      <c r="AE577" s="10"/>
      <c r="AF577" s="10"/>
      <c r="AG577" s="10"/>
      <c r="AH577" s="10"/>
      <c r="AI577" s="10"/>
      <c r="AJ577" s="10"/>
      <c r="AK577" s="10"/>
      <c r="AL577" s="10"/>
      <c r="AM577" s="10"/>
      <c r="AN577" s="10"/>
      <c r="AO577" s="10"/>
      <c r="AP577" s="10"/>
      <c r="AQ577" s="10"/>
      <c r="AR577" s="10"/>
      <c r="AS577" s="10"/>
      <c r="AT577" s="10"/>
      <c r="AU577" s="10"/>
      <c r="AV577" s="10"/>
      <c r="AW577" s="10"/>
      <c r="AX577" s="10"/>
      <c r="AY577" s="10"/>
      <c r="AZ577" s="10"/>
      <c r="BA577" s="10"/>
      <c r="BB577" s="10"/>
      <c r="BC577" s="10"/>
      <c r="BD577" s="10"/>
      <c r="BE577" s="10"/>
      <c r="BF577" s="10"/>
      <c r="BG577" s="10"/>
      <c r="BH577" s="10"/>
      <c r="BI577" s="10"/>
      <c r="BJ577" s="10"/>
      <c r="BK577" s="10"/>
      <c r="BL577" s="10"/>
      <c r="BM577" s="10"/>
      <c r="BN577" s="10"/>
      <c r="BO577" s="10"/>
    </row>
    <row r="578" spans="1:67" x14ac:dyDescent="0.35">
      <c r="A578" s="10"/>
      <c r="B578" s="10"/>
      <c r="C578" s="10"/>
      <c r="D578" s="10"/>
      <c r="E578" s="10"/>
      <c r="F578" s="10"/>
      <c r="G578" s="10"/>
      <c r="H578" s="10"/>
      <c r="I578" s="10"/>
      <c r="J578" s="10"/>
      <c r="K578" s="10"/>
      <c r="L578" s="10"/>
      <c r="M578" s="10"/>
      <c r="N578" s="10"/>
      <c r="O578" s="10"/>
      <c r="P578" s="10"/>
      <c r="Q578" s="10"/>
      <c r="R578" s="10"/>
      <c r="S578" s="10"/>
      <c r="T578" s="10"/>
      <c r="U578" s="10"/>
      <c r="V578" s="10"/>
      <c r="W578" s="10"/>
      <c r="X578" s="10"/>
      <c r="Y578" s="10"/>
      <c r="Z578" s="10"/>
      <c r="AA578" s="10"/>
      <c r="AB578" s="10"/>
      <c r="AC578" s="10"/>
      <c r="AD578" s="10"/>
      <c r="AE578" s="10"/>
      <c r="AF578" s="10"/>
      <c r="AG578" s="10"/>
      <c r="AH578" s="10"/>
      <c r="AI578" s="10"/>
      <c r="AJ578" s="10"/>
      <c r="AK578" s="10"/>
      <c r="AL578" s="10"/>
      <c r="AM578" s="10"/>
      <c r="AN578" s="10"/>
      <c r="AO578" s="10"/>
      <c r="AP578" s="10"/>
      <c r="AQ578" s="10"/>
      <c r="AR578" s="10"/>
      <c r="AS578" s="10"/>
      <c r="AT578" s="10"/>
      <c r="AU578" s="10"/>
      <c r="AV578" s="10"/>
      <c r="AW578" s="10"/>
      <c r="AX578" s="10"/>
      <c r="AY578" s="10"/>
      <c r="AZ578" s="10"/>
      <c r="BA578" s="10"/>
      <c r="BB578" s="10"/>
      <c r="BC578" s="10"/>
      <c r="BD578" s="10"/>
      <c r="BE578" s="10"/>
      <c r="BF578" s="10"/>
      <c r="BG578" s="10"/>
      <c r="BH578" s="10"/>
      <c r="BI578" s="10"/>
      <c r="BJ578" s="10"/>
      <c r="BK578" s="10"/>
      <c r="BL578" s="10"/>
      <c r="BM578" s="10"/>
      <c r="BN578" s="10"/>
      <c r="BO578" s="10"/>
    </row>
    <row r="579" spans="1:67" x14ac:dyDescent="0.35">
      <c r="A579" s="10"/>
      <c r="B579" s="10"/>
      <c r="C579" s="10"/>
      <c r="D579" s="10"/>
      <c r="E579" s="10"/>
      <c r="F579" s="10"/>
      <c r="G579" s="10"/>
      <c r="H579" s="10"/>
      <c r="I579" s="10"/>
      <c r="J579" s="10"/>
      <c r="K579" s="10"/>
      <c r="L579" s="10"/>
      <c r="M579" s="10"/>
      <c r="N579" s="10"/>
      <c r="O579" s="10"/>
      <c r="P579" s="10"/>
      <c r="Q579" s="10"/>
      <c r="R579" s="10"/>
      <c r="S579" s="10"/>
      <c r="T579" s="10"/>
      <c r="U579" s="10"/>
      <c r="V579" s="10"/>
      <c r="W579" s="10"/>
      <c r="X579" s="10"/>
      <c r="Y579" s="10"/>
      <c r="Z579" s="10"/>
      <c r="AA579" s="10"/>
      <c r="AB579" s="10"/>
      <c r="AC579" s="10"/>
      <c r="AD579" s="10"/>
      <c r="AE579" s="10"/>
      <c r="AF579" s="10"/>
      <c r="AG579" s="10"/>
      <c r="AH579" s="10"/>
      <c r="AI579" s="10"/>
      <c r="AJ579" s="10"/>
      <c r="AK579" s="10"/>
      <c r="AL579" s="10"/>
      <c r="AM579" s="10"/>
      <c r="AN579" s="10"/>
      <c r="AO579" s="10"/>
      <c r="AP579" s="10"/>
      <c r="AQ579" s="10"/>
      <c r="AR579" s="10"/>
      <c r="AS579" s="10"/>
      <c r="AT579" s="10"/>
      <c r="AU579" s="10"/>
      <c r="AV579" s="10"/>
      <c r="AW579" s="10"/>
      <c r="AX579" s="10"/>
      <c r="AY579" s="10"/>
      <c r="AZ579" s="10"/>
      <c r="BA579" s="10"/>
      <c r="BB579" s="10"/>
      <c r="BC579" s="10"/>
      <c r="BD579" s="10"/>
      <c r="BE579" s="10"/>
      <c r="BF579" s="10"/>
      <c r="BG579" s="10"/>
      <c r="BH579" s="10"/>
      <c r="BI579" s="10"/>
      <c r="BJ579" s="10"/>
      <c r="BK579" s="10"/>
      <c r="BL579" s="10"/>
      <c r="BM579" s="10"/>
      <c r="BN579" s="10"/>
      <c r="BO579" s="10"/>
    </row>
    <row r="580" spans="1:67" x14ac:dyDescent="0.35">
      <c r="A580" s="10"/>
      <c r="B580" s="10"/>
      <c r="C580" s="10"/>
      <c r="D580" s="10"/>
      <c r="E580" s="10"/>
      <c r="F580" s="10"/>
      <c r="G580" s="10"/>
      <c r="H580" s="10"/>
      <c r="I580" s="10"/>
      <c r="J580" s="10"/>
      <c r="K580" s="10"/>
      <c r="L580" s="10"/>
      <c r="M580" s="10"/>
      <c r="N580" s="10"/>
      <c r="O580" s="10"/>
      <c r="P580" s="10"/>
      <c r="Q580" s="10"/>
      <c r="R580" s="10"/>
      <c r="S580" s="10"/>
      <c r="T580" s="10"/>
      <c r="U580" s="10"/>
      <c r="V580" s="10"/>
      <c r="W580" s="10"/>
      <c r="X580" s="10"/>
      <c r="Y580" s="10"/>
      <c r="Z580" s="10"/>
      <c r="AA580" s="10"/>
      <c r="AB580" s="10"/>
      <c r="AC580" s="10"/>
      <c r="AD580" s="10"/>
      <c r="AE580" s="10"/>
      <c r="AF580" s="10"/>
      <c r="AG580" s="10"/>
      <c r="AH580" s="10"/>
      <c r="AI580" s="10"/>
      <c r="AJ580" s="10"/>
      <c r="AK580" s="10"/>
      <c r="AL580" s="10"/>
      <c r="AM580" s="10"/>
      <c r="AN580" s="10"/>
      <c r="AO580" s="10"/>
      <c r="AP580" s="10"/>
      <c r="AQ580" s="10"/>
      <c r="AR580" s="10"/>
      <c r="AS580" s="10"/>
      <c r="AT580" s="10"/>
      <c r="AU580" s="10"/>
      <c r="AV580" s="10"/>
      <c r="AW580" s="10"/>
      <c r="AX580" s="10"/>
      <c r="AY580" s="10"/>
      <c r="AZ580" s="10"/>
      <c r="BA580" s="10"/>
      <c r="BB580" s="10"/>
      <c r="BC580" s="10"/>
      <c r="BD580" s="10"/>
      <c r="BE580" s="10"/>
      <c r="BF580" s="10"/>
      <c r="BG580" s="10"/>
      <c r="BH580" s="10"/>
      <c r="BI580" s="10"/>
      <c r="BJ580" s="10"/>
      <c r="BK580" s="10"/>
      <c r="BL580" s="10"/>
      <c r="BM580" s="10"/>
      <c r="BN580" s="10"/>
      <c r="BO580" s="10"/>
    </row>
    <row r="581" spans="1:67" x14ac:dyDescent="0.35">
      <c r="A581" s="10"/>
      <c r="B581" s="10"/>
      <c r="C581" s="10"/>
      <c r="D581" s="10"/>
      <c r="E581" s="10"/>
      <c r="F581" s="10"/>
      <c r="G581" s="10"/>
      <c r="H581" s="10"/>
      <c r="I581" s="10"/>
      <c r="J581" s="10"/>
      <c r="K581" s="10"/>
      <c r="L581" s="10"/>
      <c r="M581" s="10"/>
      <c r="N581" s="10"/>
      <c r="O581" s="10"/>
      <c r="P581" s="10"/>
      <c r="Q581" s="10"/>
      <c r="R581" s="10"/>
      <c r="S581" s="10"/>
      <c r="T581" s="10"/>
      <c r="U581" s="10"/>
      <c r="V581" s="10"/>
      <c r="W581" s="10"/>
      <c r="X581" s="10"/>
      <c r="Y581" s="10"/>
      <c r="Z581" s="10"/>
      <c r="AA581" s="10"/>
      <c r="AB581" s="10"/>
      <c r="AC581" s="10"/>
      <c r="AD581" s="10"/>
      <c r="AE581" s="10"/>
      <c r="AF581" s="10"/>
      <c r="AG581" s="10"/>
      <c r="AH581" s="10"/>
      <c r="AI581" s="10"/>
      <c r="AJ581" s="10"/>
      <c r="AK581" s="10"/>
      <c r="AL581" s="10"/>
      <c r="AM581" s="10"/>
      <c r="AN581" s="10"/>
      <c r="AO581" s="10"/>
      <c r="AP581" s="10"/>
      <c r="AQ581" s="10"/>
      <c r="AR581" s="10"/>
      <c r="AS581" s="10"/>
      <c r="AT581" s="10"/>
      <c r="AU581" s="10"/>
      <c r="AV581" s="10"/>
      <c r="AW581" s="10"/>
      <c r="AX581" s="10"/>
      <c r="AY581" s="10"/>
      <c r="AZ581" s="10"/>
      <c r="BA581" s="10"/>
      <c r="BB581" s="10"/>
      <c r="BC581" s="10"/>
      <c r="BD581" s="10"/>
      <c r="BE581" s="10"/>
      <c r="BF581" s="10"/>
      <c r="BG581" s="10"/>
      <c r="BH581" s="10"/>
      <c r="BI581" s="10"/>
      <c r="BJ581" s="10"/>
      <c r="BK581" s="10"/>
      <c r="BL581" s="10"/>
      <c r="BM581" s="10"/>
      <c r="BN581" s="10"/>
      <c r="BO581" s="10"/>
    </row>
    <row r="582" spans="1:67" x14ac:dyDescent="0.35">
      <c r="A582" s="10"/>
      <c r="B582" s="10"/>
      <c r="C582" s="10"/>
      <c r="D582" s="10"/>
      <c r="E582" s="10"/>
      <c r="F582" s="10"/>
      <c r="G582" s="10"/>
      <c r="H582" s="10"/>
      <c r="I582" s="10"/>
      <c r="J582" s="10"/>
      <c r="K582" s="10"/>
      <c r="L582" s="10"/>
      <c r="M582" s="10"/>
      <c r="N582" s="10"/>
      <c r="O582" s="10"/>
      <c r="P582" s="10"/>
      <c r="Q582" s="10"/>
      <c r="R582" s="10"/>
      <c r="S582" s="10"/>
      <c r="T582" s="10"/>
      <c r="U582" s="10"/>
      <c r="V582" s="10"/>
      <c r="W582" s="10"/>
      <c r="X582" s="10"/>
      <c r="Y582" s="10"/>
      <c r="Z582" s="10"/>
      <c r="AA582" s="10"/>
      <c r="AB582" s="10"/>
      <c r="AC582" s="10"/>
      <c r="AD582" s="10"/>
      <c r="AE582" s="10"/>
      <c r="AF582" s="10"/>
      <c r="AG582" s="10"/>
      <c r="AH582" s="10"/>
      <c r="AI582" s="10"/>
      <c r="AJ582" s="10"/>
      <c r="AK582" s="10"/>
      <c r="AL582" s="10"/>
      <c r="AM582" s="10"/>
      <c r="AN582" s="10"/>
      <c r="AO582" s="10"/>
      <c r="AP582" s="10"/>
      <c r="AQ582" s="10"/>
      <c r="AR582" s="10"/>
      <c r="AS582" s="10"/>
      <c r="AT582" s="10"/>
      <c r="AU582" s="10"/>
      <c r="AV582" s="10"/>
      <c r="AW582" s="10"/>
      <c r="AX582" s="10"/>
      <c r="AY582" s="10"/>
      <c r="AZ582" s="10"/>
      <c r="BA582" s="10"/>
      <c r="BB582" s="10"/>
      <c r="BC582" s="10"/>
      <c r="BD582" s="10"/>
      <c r="BE582" s="10"/>
      <c r="BF582" s="10"/>
      <c r="BG582" s="10"/>
      <c r="BH582" s="10"/>
      <c r="BI582" s="10"/>
      <c r="BJ582" s="10"/>
      <c r="BK582" s="10"/>
      <c r="BL582" s="10"/>
      <c r="BM582" s="10"/>
      <c r="BN582" s="10"/>
      <c r="BO582" s="10"/>
    </row>
    <row r="583" spans="1:67" x14ac:dyDescent="0.35">
      <c r="A583" s="10"/>
      <c r="B583" s="10"/>
      <c r="C583" s="10"/>
      <c r="D583" s="10"/>
      <c r="E583" s="10"/>
      <c r="F583" s="10"/>
      <c r="G583" s="10"/>
      <c r="H583" s="10"/>
      <c r="I583" s="10"/>
      <c r="J583" s="10"/>
      <c r="K583" s="10"/>
      <c r="L583" s="10"/>
      <c r="M583" s="10"/>
      <c r="N583" s="10"/>
      <c r="O583" s="10"/>
      <c r="P583" s="10"/>
      <c r="Q583" s="10"/>
      <c r="R583" s="10"/>
      <c r="S583" s="10"/>
      <c r="T583" s="10"/>
      <c r="U583" s="10"/>
      <c r="V583" s="10"/>
      <c r="W583" s="10"/>
      <c r="X583" s="10"/>
      <c r="Y583" s="10"/>
      <c r="Z583" s="10"/>
      <c r="AA583" s="10"/>
      <c r="AB583" s="10"/>
      <c r="AC583" s="10"/>
      <c r="AD583" s="10"/>
      <c r="AE583" s="10"/>
      <c r="AF583" s="10"/>
      <c r="AG583" s="10"/>
      <c r="AH583" s="10"/>
      <c r="AI583" s="10"/>
      <c r="AJ583" s="10"/>
      <c r="AK583" s="10"/>
      <c r="AL583" s="10"/>
      <c r="AM583" s="10"/>
      <c r="AN583" s="10"/>
      <c r="AO583" s="10"/>
      <c r="AP583" s="10"/>
      <c r="AQ583" s="10"/>
      <c r="AR583" s="10"/>
      <c r="AS583" s="10"/>
      <c r="AT583" s="10"/>
      <c r="AU583" s="10"/>
      <c r="AV583" s="10"/>
      <c r="AW583" s="10"/>
      <c r="AX583" s="10"/>
      <c r="AY583" s="10"/>
      <c r="AZ583" s="10"/>
      <c r="BA583" s="10"/>
      <c r="BB583" s="10"/>
      <c r="BC583" s="10"/>
      <c r="BD583" s="10"/>
      <c r="BE583" s="10"/>
      <c r="BF583" s="10"/>
      <c r="BG583" s="10"/>
      <c r="BH583" s="10"/>
      <c r="BI583" s="10"/>
      <c r="BJ583" s="10"/>
      <c r="BK583" s="10"/>
      <c r="BL583" s="10"/>
      <c r="BM583" s="10"/>
      <c r="BN583" s="10"/>
      <c r="BO583" s="10"/>
    </row>
    <row r="584" spans="1:67" x14ac:dyDescent="0.35">
      <c r="A584" s="10"/>
      <c r="B584" s="10"/>
      <c r="C584" s="10"/>
      <c r="D584" s="10"/>
      <c r="E584" s="10"/>
      <c r="F584" s="10"/>
      <c r="G584" s="10"/>
      <c r="H584" s="10"/>
      <c r="I584" s="10"/>
      <c r="J584" s="10"/>
      <c r="K584" s="10"/>
      <c r="L584" s="10"/>
      <c r="M584" s="10"/>
      <c r="N584" s="10"/>
      <c r="O584" s="10"/>
      <c r="P584" s="10"/>
      <c r="Q584" s="10"/>
      <c r="R584" s="10"/>
      <c r="S584" s="10"/>
      <c r="T584" s="10"/>
      <c r="U584" s="10"/>
      <c r="V584" s="10"/>
      <c r="W584" s="10"/>
      <c r="X584" s="10"/>
      <c r="Y584" s="10"/>
      <c r="Z584" s="10"/>
      <c r="AA584" s="10"/>
      <c r="AB584" s="10"/>
      <c r="AC584" s="10"/>
      <c r="AD584" s="10"/>
      <c r="AE584" s="10"/>
      <c r="AF584" s="10"/>
      <c r="AG584" s="10"/>
      <c r="AH584" s="10"/>
      <c r="AI584" s="10"/>
      <c r="AJ584" s="10"/>
      <c r="AK584" s="10"/>
      <c r="AL584" s="10"/>
      <c r="AM584" s="10"/>
      <c r="AN584" s="10"/>
      <c r="AO584" s="10"/>
      <c r="AP584" s="10"/>
      <c r="AQ584" s="10"/>
      <c r="AR584" s="10"/>
      <c r="AS584" s="10"/>
      <c r="AT584" s="10"/>
      <c r="AU584" s="10"/>
      <c r="AV584" s="10"/>
      <c r="AW584" s="10"/>
      <c r="AX584" s="10"/>
      <c r="AY584" s="10"/>
      <c r="AZ584" s="10"/>
      <c r="BA584" s="10"/>
      <c r="BB584" s="10"/>
      <c r="BC584" s="10"/>
      <c r="BD584" s="10"/>
      <c r="BE584" s="10"/>
      <c r="BF584" s="10"/>
      <c r="BG584" s="10"/>
      <c r="BH584" s="10"/>
      <c r="BI584" s="10"/>
      <c r="BJ584" s="10"/>
      <c r="BK584" s="10"/>
      <c r="BL584" s="10"/>
      <c r="BM584" s="10"/>
      <c r="BN584" s="10"/>
      <c r="BO584" s="10"/>
    </row>
    <row r="585" spans="1:67" x14ac:dyDescent="0.35">
      <c r="A585" s="10"/>
      <c r="B585" s="10"/>
      <c r="C585" s="10"/>
      <c r="D585" s="10"/>
      <c r="E585" s="10"/>
      <c r="F585" s="10"/>
      <c r="G585" s="10"/>
      <c r="H585" s="10"/>
      <c r="I585" s="10"/>
      <c r="J585" s="10"/>
      <c r="K585" s="10"/>
      <c r="L585" s="10"/>
      <c r="M585" s="10"/>
      <c r="N585" s="10"/>
      <c r="O585" s="10"/>
      <c r="P585" s="10"/>
      <c r="Q585" s="10"/>
      <c r="R585" s="10"/>
      <c r="S585" s="10"/>
      <c r="T585" s="10"/>
      <c r="U585" s="10"/>
      <c r="V585" s="10"/>
      <c r="W585" s="10"/>
      <c r="X585" s="10"/>
      <c r="Y585" s="10"/>
      <c r="Z585" s="10"/>
      <c r="AA585" s="10"/>
      <c r="AB585" s="10"/>
      <c r="AC585" s="10"/>
      <c r="AD585" s="10"/>
      <c r="AE585" s="10"/>
      <c r="AF585" s="10"/>
      <c r="AG585" s="10"/>
      <c r="AH585" s="10"/>
      <c r="AI585" s="10"/>
      <c r="AJ585" s="10"/>
      <c r="AK585" s="10"/>
      <c r="AL585" s="10"/>
      <c r="AM585" s="10"/>
      <c r="AN585" s="10"/>
      <c r="AO585" s="10"/>
      <c r="AP585" s="10"/>
      <c r="AQ585" s="10"/>
      <c r="AR585" s="10"/>
      <c r="AS585" s="10"/>
      <c r="AT585" s="10"/>
      <c r="AU585" s="10"/>
      <c r="AV585" s="10"/>
      <c r="AW585" s="10"/>
      <c r="AX585" s="10"/>
      <c r="AY585" s="10"/>
      <c r="AZ585" s="10"/>
      <c r="BA585" s="10"/>
      <c r="BB585" s="10"/>
      <c r="BC585" s="10"/>
      <c r="BD585" s="10"/>
      <c r="BE585" s="10"/>
      <c r="BF585" s="10"/>
      <c r="BG585" s="10"/>
      <c r="BH585" s="10"/>
      <c r="BI585" s="10"/>
      <c r="BJ585" s="10"/>
      <c r="BK585" s="10"/>
      <c r="BL585" s="10"/>
      <c r="BM585" s="10"/>
      <c r="BN585" s="10"/>
      <c r="BO585" s="10"/>
    </row>
    <row r="586" spans="1:67" x14ac:dyDescent="0.35">
      <c r="A586" s="10"/>
      <c r="B586" s="10"/>
      <c r="C586" s="10"/>
      <c r="D586" s="10"/>
      <c r="E586" s="10"/>
      <c r="F586" s="10"/>
      <c r="G586" s="10"/>
      <c r="H586" s="10"/>
      <c r="I586" s="10"/>
      <c r="J586" s="10"/>
      <c r="K586" s="10"/>
      <c r="L586" s="10"/>
      <c r="M586" s="10"/>
      <c r="N586" s="10"/>
      <c r="O586" s="10"/>
      <c r="P586" s="10"/>
      <c r="Q586" s="10"/>
      <c r="R586" s="10"/>
      <c r="S586" s="10"/>
      <c r="T586" s="10"/>
      <c r="U586" s="10"/>
      <c r="V586" s="10"/>
      <c r="W586" s="10"/>
      <c r="X586" s="10"/>
      <c r="Y586" s="10"/>
      <c r="Z586" s="10"/>
      <c r="AA586" s="10"/>
      <c r="AB586" s="10"/>
      <c r="AC586" s="10"/>
      <c r="AD586" s="10"/>
      <c r="AE586" s="10"/>
      <c r="AF586" s="10"/>
      <c r="AG586" s="10"/>
      <c r="AH586" s="10"/>
      <c r="AI586" s="10"/>
      <c r="AJ586" s="10"/>
      <c r="AK586" s="10"/>
      <c r="AL586" s="10"/>
      <c r="AM586" s="10"/>
      <c r="AN586" s="10"/>
      <c r="AO586" s="10"/>
      <c r="AP586" s="10"/>
      <c r="AQ586" s="10"/>
      <c r="AR586" s="10"/>
      <c r="AS586" s="10"/>
      <c r="AT586" s="10"/>
      <c r="AU586" s="10"/>
      <c r="AV586" s="10"/>
      <c r="AW586" s="10"/>
      <c r="AX586" s="10"/>
      <c r="AY586" s="10"/>
      <c r="AZ586" s="10"/>
      <c r="BA586" s="10"/>
      <c r="BB586" s="10"/>
      <c r="BC586" s="10"/>
      <c r="BD586" s="10"/>
      <c r="BE586" s="10"/>
      <c r="BF586" s="10"/>
      <c r="BG586" s="10"/>
      <c r="BH586" s="10"/>
      <c r="BI586" s="10"/>
      <c r="BJ586" s="10"/>
      <c r="BK586" s="10"/>
      <c r="BL586" s="10"/>
      <c r="BM586" s="10"/>
      <c r="BN586" s="10"/>
      <c r="BO586" s="10"/>
    </row>
    <row r="587" spans="1:67" x14ac:dyDescent="0.35">
      <c r="A587" s="10"/>
      <c r="B587" s="10"/>
      <c r="C587" s="10"/>
      <c r="D587" s="10"/>
      <c r="E587" s="10"/>
      <c r="F587" s="10"/>
      <c r="G587" s="10"/>
      <c r="H587" s="10"/>
      <c r="I587" s="10"/>
      <c r="J587" s="10"/>
      <c r="K587" s="10"/>
      <c r="L587" s="10"/>
      <c r="M587" s="10"/>
      <c r="N587" s="10"/>
      <c r="O587" s="10"/>
      <c r="P587" s="10"/>
      <c r="Q587" s="10"/>
      <c r="R587" s="10"/>
      <c r="S587" s="10"/>
      <c r="T587" s="10"/>
      <c r="U587" s="10"/>
      <c r="V587" s="10"/>
      <c r="W587" s="10"/>
      <c r="X587" s="10"/>
      <c r="Y587" s="10"/>
      <c r="Z587" s="10"/>
      <c r="AA587" s="10"/>
      <c r="AB587" s="10"/>
      <c r="AC587" s="10"/>
      <c r="AD587" s="10"/>
      <c r="AE587" s="10"/>
      <c r="AF587" s="10"/>
      <c r="AG587" s="10"/>
      <c r="AH587" s="10"/>
      <c r="AI587" s="10"/>
      <c r="AJ587" s="10"/>
      <c r="AK587" s="10"/>
      <c r="AL587" s="10"/>
      <c r="AM587" s="10"/>
      <c r="AN587" s="10"/>
      <c r="AO587" s="10"/>
      <c r="AP587" s="10"/>
      <c r="AQ587" s="10"/>
      <c r="AR587" s="10"/>
      <c r="AS587" s="10"/>
      <c r="AT587" s="10"/>
      <c r="AU587" s="10"/>
      <c r="AV587" s="10"/>
      <c r="AW587" s="10"/>
      <c r="AX587" s="10"/>
      <c r="AY587" s="10"/>
      <c r="AZ587" s="10"/>
      <c r="BA587" s="10"/>
      <c r="BB587" s="10"/>
      <c r="BC587" s="10"/>
      <c r="BD587" s="10"/>
      <c r="BE587" s="10"/>
      <c r="BF587" s="10"/>
      <c r="BG587" s="10"/>
      <c r="BH587" s="10"/>
      <c r="BI587" s="10"/>
      <c r="BJ587" s="10"/>
      <c r="BK587" s="10"/>
      <c r="BL587" s="10"/>
      <c r="BM587" s="10"/>
      <c r="BN587" s="10"/>
      <c r="BO587" s="10"/>
    </row>
    <row r="588" spans="1:67" x14ac:dyDescent="0.35">
      <c r="A588" s="10"/>
      <c r="B588" s="10"/>
      <c r="C588" s="10"/>
      <c r="D588" s="10"/>
      <c r="E588" s="10"/>
      <c r="F588" s="10"/>
      <c r="G588" s="10"/>
      <c r="H588" s="10"/>
      <c r="I588" s="10"/>
      <c r="J588" s="10"/>
      <c r="K588" s="10"/>
      <c r="L588" s="10"/>
      <c r="M588" s="10"/>
      <c r="N588" s="10"/>
      <c r="O588" s="10"/>
      <c r="P588" s="10"/>
      <c r="Q588" s="10"/>
      <c r="R588" s="10"/>
      <c r="S588" s="10"/>
      <c r="T588" s="10"/>
      <c r="U588" s="10"/>
      <c r="V588" s="10"/>
      <c r="W588" s="10"/>
      <c r="X588" s="10"/>
      <c r="Y588" s="10"/>
      <c r="Z588" s="10"/>
      <c r="AA588" s="10"/>
      <c r="AB588" s="10"/>
      <c r="AC588" s="10"/>
      <c r="AD588" s="10"/>
      <c r="AE588" s="10"/>
      <c r="AF588" s="10"/>
      <c r="AG588" s="10"/>
      <c r="AH588" s="10"/>
      <c r="AI588" s="10"/>
      <c r="AJ588" s="10"/>
      <c r="AK588" s="10"/>
      <c r="AL588" s="10"/>
      <c r="AM588" s="10"/>
      <c r="AN588" s="10"/>
      <c r="AO588" s="10"/>
      <c r="AP588" s="10"/>
      <c r="AQ588" s="10"/>
      <c r="AR588" s="10"/>
      <c r="AS588" s="10"/>
      <c r="AT588" s="10"/>
      <c r="AU588" s="10"/>
      <c r="AV588" s="10"/>
      <c r="AW588" s="10"/>
      <c r="AX588" s="10"/>
      <c r="AY588" s="10"/>
      <c r="AZ588" s="10"/>
      <c r="BA588" s="10"/>
      <c r="BB588" s="10"/>
      <c r="BC588" s="10"/>
      <c r="BD588" s="10"/>
      <c r="BE588" s="10"/>
      <c r="BF588" s="10"/>
      <c r="BG588" s="10"/>
      <c r="BH588" s="10"/>
      <c r="BI588" s="10"/>
      <c r="BJ588" s="10"/>
      <c r="BK588" s="10"/>
      <c r="BL588" s="10"/>
      <c r="BM588" s="10"/>
      <c r="BN588" s="10"/>
      <c r="BO588" s="10"/>
    </row>
    <row r="589" spans="1:67" x14ac:dyDescent="0.35">
      <c r="A589" s="10"/>
      <c r="B589" s="10"/>
      <c r="C589" s="10"/>
      <c r="D589" s="10"/>
      <c r="E589" s="10"/>
      <c r="F589" s="10"/>
      <c r="G589" s="10"/>
      <c r="H589" s="10"/>
      <c r="I589" s="10"/>
      <c r="J589" s="10"/>
      <c r="K589" s="10"/>
      <c r="L589" s="10"/>
      <c r="M589" s="10"/>
      <c r="N589" s="10"/>
      <c r="O589" s="10"/>
      <c r="P589" s="10"/>
      <c r="Q589" s="10"/>
      <c r="R589" s="10"/>
      <c r="S589" s="10"/>
      <c r="T589" s="10"/>
      <c r="U589" s="10"/>
      <c r="V589" s="10"/>
      <c r="W589" s="10"/>
      <c r="X589" s="10"/>
      <c r="Y589" s="10"/>
      <c r="Z589" s="10"/>
      <c r="AA589" s="10"/>
      <c r="AB589" s="10"/>
      <c r="AC589" s="10"/>
      <c r="AD589" s="10"/>
      <c r="AE589" s="10"/>
      <c r="AF589" s="10"/>
      <c r="AG589" s="10"/>
      <c r="AH589" s="10"/>
      <c r="AI589" s="10"/>
      <c r="AJ589" s="10"/>
      <c r="AK589" s="10"/>
      <c r="AL589" s="10"/>
      <c r="AM589" s="10"/>
      <c r="AN589" s="10"/>
      <c r="AO589" s="10"/>
      <c r="AP589" s="10"/>
      <c r="AQ589" s="10"/>
      <c r="AR589" s="10"/>
      <c r="AS589" s="10"/>
      <c r="AT589" s="10"/>
      <c r="AU589" s="10"/>
      <c r="AV589" s="10"/>
      <c r="AW589" s="10"/>
      <c r="AX589" s="10"/>
      <c r="AY589" s="10"/>
      <c r="AZ589" s="10"/>
      <c r="BA589" s="10"/>
      <c r="BB589" s="10"/>
      <c r="BC589" s="10"/>
      <c r="BD589" s="10"/>
      <c r="BE589" s="10"/>
      <c r="BF589" s="10"/>
      <c r="BG589" s="10"/>
      <c r="BH589" s="10"/>
      <c r="BI589" s="10"/>
      <c r="BJ589" s="10"/>
      <c r="BK589" s="10"/>
      <c r="BL589" s="10"/>
      <c r="BM589" s="10"/>
      <c r="BN589" s="10"/>
      <c r="BO589" s="10"/>
    </row>
    <row r="590" spans="1:67" x14ac:dyDescent="0.35">
      <c r="A590" s="10"/>
      <c r="B590" s="10"/>
      <c r="C590" s="10"/>
      <c r="D590" s="10"/>
      <c r="E590" s="10"/>
      <c r="F590" s="10"/>
      <c r="G590" s="10"/>
      <c r="H590" s="10"/>
      <c r="I590" s="10"/>
      <c r="J590" s="10"/>
      <c r="K590" s="10"/>
      <c r="L590" s="10"/>
      <c r="M590" s="10"/>
      <c r="N590" s="10"/>
      <c r="O590" s="10"/>
      <c r="P590" s="10"/>
      <c r="Q590" s="10"/>
      <c r="R590" s="10"/>
      <c r="S590" s="10"/>
      <c r="T590" s="10"/>
      <c r="U590" s="10"/>
      <c r="V590" s="10"/>
      <c r="W590" s="10"/>
      <c r="X590" s="10"/>
      <c r="Y590" s="10"/>
      <c r="Z590" s="10"/>
      <c r="AA590" s="10"/>
      <c r="AB590" s="10"/>
      <c r="AC590" s="10"/>
      <c r="AD590" s="10"/>
      <c r="AE590" s="10"/>
      <c r="AF590" s="10"/>
      <c r="AG590" s="10"/>
      <c r="AH590" s="10"/>
      <c r="AI590" s="10"/>
      <c r="AJ590" s="10"/>
      <c r="AK590" s="10"/>
      <c r="AL590" s="10"/>
      <c r="AM590" s="10"/>
      <c r="AN590" s="10"/>
      <c r="AO590" s="10"/>
      <c r="AP590" s="10"/>
      <c r="AQ590" s="10"/>
      <c r="AR590" s="10"/>
      <c r="AS590" s="10"/>
      <c r="AT590" s="10"/>
      <c r="AU590" s="10"/>
      <c r="AV590" s="10"/>
      <c r="AW590" s="10"/>
      <c r="AX590" s="10"/>
      <c r="AY590" s="10"/>
      <c r="AZ590" s="10"/>
      <c r="BA590" s="10"/>
      <c r="BB590" s="10"/>
      <c r="BC590" s="10"/>
      <c r="BD590" s="10"/>
      <c r="BE590" s="10"/>
      <c r="BF590" s="10"/>
      <c r="BG590" s="10"/>
      <c r="BH590" s="10"/>
      <c r="BI590" s="10"/>
      <c r="BJ590" s="10"/>
      <c r="BK590" s="10"/>
      <c r="BL590" s="10"/>
      <c r="BM590" s="10"/>
      <c r="BN590" s="10"/>
      <c r="BO590" s="10"/>
    </row>
    <row r="591" spans="1:67" x14ac:dyDescent="0.35">
      <c r="A591" s="10"/>
      <c r="B591" s="10"/>
      <c r="C591" s="10"/>
      <c r="D591" s="10"/>
      <c r="E591" s="10"/>
      <c r="F591" s="10"/>
      <c r="G591" s="10"/>
      <c r="H591" s="10"/>
      <c r="I591" s="10"/>
      <c r="J591" s="10"/>
      <c r="K591" s="10"/>
      <c r="L591" s="10"/>
      <c r="M591" s="10"/>
      <c r="N591" s="10"/>
      <c r="O591" s="10"/>
      <c r="P591" s="10"/>
      <c r="Q591" s="10"/>
      <c r="R591" s="10"/>
      <c r="S591" s="10"/>
      <c r="T591" s="10"/>
      <c r="U591" s="10"/>
      <c r="V591" s="10"/>
      <c r="W591" s="10"/>
      <c r="X591" s="10"/>
      <c r="Y591" s="10"/>
      <c r="Z591" s="10"/>
      <c r="AA591" s="10"/>
      <c r="AB591" s="10"/>
      <c r="AC591" s="10"/>
      <c r="AD591" s="10"/>
      <c r="AE591" s="10"/>
      <c r="AF591" s="10"/>
      <c r="AG591" s="10"/>
      <c r="AH591" s="10"/>
      <c r="AI591" s="10"/>
      <c r="AJ591" s="10"/>
      <c r="AK591" s="10"/>
      <c r="AL591" s="10"/>
      <c r="AM591" s="10"/>
      <c r="AN591" s="10"/>
      <c r="AO591" s="10"/>
      <c r="AP591" s="10"/>
      <c r="AQ591" s="10"/>
      <c r="AR591" s="10"/>
      <c r="AS591" s="10"/>
      <c r="AT591" s="10"/>
      <c r="AU591" s="10"/>
      <c r="AV591" s="10"/>
      <c r="AW591" s="10"/>
      <c r="AX591" s="10"/>
      <c r="AY591" s="10"/>
      <c r="AZ591" s="10"/>
      <c r="BA591" s="10"/>
      <c r="BB591" s="10"/>
      <c r="BC591" s="10"/>
      <c r="BD591" s="10"/>
      <c r="BE591" s="10"/>
      <c r="BF591" s="10"/>
      <c r="BG591" s="10"/>
      <c r="BH591" s="10"/>
      <c r="BI591" s="10"/>
      <c r="BJ591" s="10"/>
      <c r="BK591" s="10"/>
      <c r="BL591" s="10"/>
      <c r="BM591" s="10"/>
      <c r="BN591" s="10"/>
      <c r="BO591" s="10"/>
    </row>
    <row r="592" spans="1:67" x14ac:dyDescent="0.35">
      <c r="A592" s="10"/>
      <c r="B592" s="10"/>
      <c r="C592" s="10"/>
      <c r="D592" s="10"/>
      <c r="E592" s="10"/>
      <c r="F592" s="10"/>
      <c r="G592" s="10"/>
      <c r="H592" s="10"/>
      <c r="I592" s="10"/>
      <c r="J592" s="10"/>
      <c r="K592" s="10"/>
      <c r="L592" s="10"/>
      <c r="M592" s="10"/>
      <c r="N592" s="10"/>
      <c r="O592" s="10"/>
      <c r="P592" s="10"/>
      <c r="Q592" s="10"/>
      <c r="R592" s="10"/>
      <c r="S592" s="10"/>
      <c r="T592" s="10"/>
      <c r="U592" s="10"/>
      <c r="V592" s="10"/>
      <c r="W592" s="10"/>
      <c r="X592" s="10"/>
      <c r="Y592" s="10"/>
      <c r="Z592" s="10"/>
      <c r="AA592" s="10"/>
      <c r="AB592" s="10"/>
      <c r="AC592" s="10"/>
      <c r="AD592" s="10"/>
      <c r="AE592" s="10"/>
      <c r="AF592" s="10"/>
      <c r="AG592" s="10"/>
      <c r="AH592" s="10"/>
      <c r="AI592" s="10"/>
      <c r="AJ592" s="10"/>
      <c r="AK592" s="10"/>
      <c r="AL592" s="10"/>
      <c r="AM592" s="10"/>
      <c r="AN592" s="10"/>
      <c r="AO592" s="10"/>
      <c r="AP592" s="10"/>
      <c r="AQ592" s="10"/>
      <c r="AR592" s="10"/>
      <c r="AS592" s="10"/>
      <c r="AT592" s="10"/>
      <c r="AU592" s="10"/>
      <c r="AV592" s="10"/>
      <c r="AW592" s="10"/>
      <c r="AX592" s="10"/>
      <c r="AY592" s="10"/>
      <c r="AZ592" s="10"/>
      <c r="BA592" s="10"/>
      <c r="BB592" s="10"/>
      <c r="BC592" s="10"/>
      <c r="BD592" s="10"/>
      <c r="BE592" s="10"/>
      <c r="BF592" s="10"/>
      <c r="BG592" s="10"/>
      <c r="BH592" s="10"/>
      <c r="BI592" s="10"/>
      <c r="BJ592" s="10"/>
      <c r="BK592" s="10"/>
      <c r="BL592" s="10"/>
      <c r="BM592" s="10"/>
      <c r="BN592" s="10"/>
      <c r="BO592" s="10"/>
    </row>
    <row r="593" spans="1:67" x14ac:dyDescent="0.35">
      <c r="A593" s="10"/>
      <c r="B593" s="10"/>
      <c r="C593" s="10"/>
      <c r="D593" s="10"/>
      <c r="E593" s="10"/>
      <c r="F593" s="10"/>
      <c r="G593" s="10"/>
      <c r="H593" s="10"/>
      <c r="I593" s="10"/>
      <c r="J593" s="10"/>
      <c r="K593" s="10"/>
      <c r="L593" s="10"/>
      <c r="M593" s="10"/>
      <c r="N593" s="10"/>
      <c r="O593" s="10"/>
      <c r="P593" s="10"/>
      <c r="Q593" s="10"/>
      <c r="R593" s="10"/>
      <c r="S593" s="10"/>
      <c r="T593" s="10"/>
      <c r="U593" s="10"/>
      <c r="V593" s="10"/>
      <c r="W593" s="10"/>
      <c r="X593" s="10"/>
      <c r="Y593" s="10"/>
      <c r="Z593" s="10"/>
      <c r="AA593" s="10"/>
      <c r="AB593" s="10"/>
      <c r="AC593" s="10"/>
      <c r="AD593" s="10"/>
      <c r="AE593" s="10"/>
      <c r="AF593" s="10"/>
      <c r="AG593" s="10"/>
      <c r="AH593" s="10"/>
      <c r="AI593" s="10"/>
      <c r="AJ593" s="10"/>
      <c r="AK593" s="10"/>
      <c r="AL593" s="10"/>
      <c r="AM593" s="10"/>
      <c r="AN593" s="10"/>
      <c r="AO593" s="10"/>
      <c r="AP593" s="10"/>
      <c r="AQ593" s="10"/>
      <c r="AR593" s="10"/>
      <c r="AS593" s="10"/>
      <c r="AT593" s="10"/>
      <c r="AU593" s="10"/>
      <c r="AV593" s="10"/>
      <c r="AW593" s="10"/>
      <c r="AX593" s="10"/>
      <c r="AY593" s="10"/>
      <c r="AZ593" s="10"/>
      <c r="BA593" s="10"/>
      <c r="BB593" s="10"/>
      <c r="BC593" s="10"/>
      <c r="BD593" s="10"/>
      <c r="BE593" s="10"/>
      <c r="BF593" s="10"/>
      <c r="BG593" s="10"/>
      <c r="BH593" s="10"/>
      <c r="BI593" s="10"/>
      <c r="BJ593" s="10"/>
      <c r="BK593" s="10"/>
      <c r="BL593" s="10"/>
      <c r="BM593" s="10"/>
      <c r="BN593" s="10"/>
      <c r="BO593" s="10"/>
    </row>
    <row r="594" spans="1:67" x14ac:dyDescent="0.35">
      <c r="A594" s="10"/>
      <c r="B594" s="10"/>
      <c r="C594" s="10"/>
      <c r="D594" s="10"/>
      <c r="E594" s="10"/>
      <c r="F594" s="10"/>
      <c r="G594" s="10"/>
      <c r="H594" s="10"/>
      <c r="I594" s="10"/>
      <c r="J594" s="10"/>
      <c r="K594" s="10"/>
      <c r="L594" s="10"/>
      <c r="M594" s="10"/>
      <c r="N594" s="10"/>
      <c r="O594" s="10"/>
      <c r="P594" s="10"/>
      <c r="Q594" s="10"/>
      <c r="R594" s="10"/>
      <c r="S594" s="10"/>
      <c r="T594" s="10"/>
      <c r="U594" s="10"/>
      <c r="V594" s="10"/>
      <c r="W594" s="10"/>
      <c r="X594" s="10"/>
      <c r="Y594" s="10"/>
      <c r="Z594" s="10"/>
      <c r="AA594" s="10"/>
      <c r="AB594" s="10"/>
      <c r="AC594" s="10"/>
      <c r="AD594" s="10"/>
      <c r="AE594" s="10"/>
      <c r="AF594" s="10"/>
      <c r="AG594" s="10"/>
      <c r="AH594" s="10"/>
      <c r="AI594" s="10"/>
      <c r="AJ594" s="10"/>
      <c r="AK594" s="10"/>
      <c r="AL594" s="10"/>
      <c r="AM594" s="10"/>
      <c r="AN594" s="10"/>
      <c r="AO594" s="10"/>
      <c r="AP594" s="10"/>
      <c r="AQ594" s="10"/>
      <c r="AR594" s="10"/>
      <c r="AS594" s="10"/>
      <c r="AT594" s="10"/>
      <c r="AU594" s="10"/>
      <c r="AV594" s="10"/>
      <c r="AW594" s="10"/>
      <c r="AX594" s="10"/>
      <c r="AY594" s="10"/>
      <c r="AZ594" s="10"/>
      <c r="BA594" s="10"/>
      <c r="BB594" s="10"/>
      <c r="BC594" s="10"/>
      <c r="BD594" s="10"/>
      <c r="BE594" s="10"/>
      <c r="BF594" s="10"/>
      <c r="BG594" s="10"/>
      <c r="BH594" s="10"/>
      <c r="BI594" s="10"/>
      <c r="BJ594" s="10"/>
      <c r="BK594" s="10"/>
      <c r="BL594" s="10"/>
      <c r="BM594" s="10"/>
      <c r="BN594" s="10"/>
      <c r="BO594" s="10"/>
    </row>
    <row r="595" spans="1:67" x14ac:dyDescent="0.35">
      <c r="A595" s="10"/>
      <c r="B595" s="10"/>
      <c r="C595" s="10"/>
      <c r="D595" s="10"/>
      <c r="E595" s="10"/>
      <c r="F595" s="10"/>
      <c r="G595" s="10"/>
      <c r="H595" s="10"/>
      <c r="I595" s="10"/>
      <c r="J595" s="10"/>
      <c r="K595" s="10"/>
      <c r="L595" s="10"/>
      <c r="M595" s="10"/>
      <c r="N595" s="10"/>
      <c r="O595" s="10"/>
      <c r="P595" s="10"/>
      <c r="Q595" s="10"/>
      <c r="R595" s="10"/>
      <c r="S595" s="10"/>
      <c r="T595" s="10"/>
      <c r="U595" s="10"/>
      <c r="V595" s="10"/>
      <c r="W595" s="10"/>
      <c r="X595" s="10"/>
      <c r="Y595" s="10"/>
      <c r="Z595" s="10"/>
      <c r="AA595" s="10"/>
      <c r="AB595" s="10"/>
      <c r="AC595" s="10"/>
      <c r="AD595" s="10"/>
      <c r="AE595" s="10"/>
      <c r="AF595" s="10"/>
      <c r="AG595" s="10"/>
      <c r="AH595" s="10"/>
      <c r="AI595" s="10"/>
      <c r="AJ595" s="10"/>
      <c r="AK595" s="10"/>
      <c r="AL595" s="10"/>
      <c r="AM595" s="10"/>
      <c r="AN595" s="10"/>
      <c r="AO595" s="10"/>
      <c r="AP595" s="10"/>
      <c r="AQ595" s="10"/>
      <c r="AR595" s="10"/>
      <c r="AS595" s="10"/>
      <c r="AT595" s="10"/>
      <c r="AU595" s="10"/>
      <c r="AV595" s="10"/>
      <c r="AW595" s="10"/>
      <c r="AX595" s="10"/>
      <c r="AY595" s="10"/>
      <c r="AZ595" s="10"/>
      <c r="BA595" s="10"/>
      <c r="BB595" s="10"/>
      <c r="BC595" s="10"/>
      <c r="BD595" s="10"/>
      <c r="BE595" s="10"/>
      <c r="BF595" s="10"/>
      <c r="BG595" s="10"/>
      <c r="BH595" s="10"/>
      <c r="BI595" s="10"/>
      <c r="BJ595" s="10"/>
      <c r="BK595" s="10"/>
      <c r="BL595" s="10"/>
      <c r="BM595" s="10"/>
      <c r="BN595" s="10"/>
      <c r="BO595" s="10"/>
    </row>
    <row r="596" spans="1:67" x14ac:dyDescent="0.35">
      <c r="A596" s="10"/>
      <c r="B596" s="10"/>
      <c r="C596" s="10"/>
      <c r="D596" s="10"/>
      <c r="E596" s="10"/>
      <c r="F596" s="10"/>
      <c r="G596" s="10"/>
      <c r="H596" s="10"/>
      <c r="I596" s="10"/>
      <c r="J596" s="10"/>
      <c r="K596" s="10"/>
      <c r="L596" s="10"/>
      <c r="M596" s="10"/>
      <c r="N596" s="10"/>
      <c r="O596" s="10"/>
      <c r="P596" s="10"/>
      <c r="Q596" s="10"/>
      <c r="R596" s="10"/>
      <c r="S596" s="10"/>
      <c r="T596" s="10"/>
      <c r="U596" s="10"/>
      <c r="V596" s="10"/>
      <c r="W596" s="10"/>
      <c r="X596" s="10"/>
      <c r="Y596" s="10"/>
      <c r="Z596" s="10"/>
      <c r="AA596" s="10"/>
      <c r="AB596" s="10"/>
      <c r="AC596" s="10"/>
      <c r="AD596" s="10"/>
      <c r="AE596" s="10"/>
      <c r="AF596" s="10"/>
      <c r="AG596" s="10"/>
      <c r="AH596" s="10"/>
      <c r="AI596" s="10"/>
      <c r="AJ596" s="10"/>
      <c r="AK596" s="10"/>
      <c r="AL596" s="10"/>
      <c r="AM596" s="10"/>
      <c r="AN596" s="10"/>
      <c r="AO596" s="10"/>
      <c r="AP596" s="10"/>
      <c r="AQ596" s="10"/>
      <c r="AR596" s="10"/>
      <c r="AS596" s="10"/>
      <c r="AT596" s="10"/>
      <c r="AU596" s="10"/>
      <c r="AV596" s="10"/>
      <c r="AW596" s="10"/>
      <c r="AX596" s="10"/>
      <c r="AY596" s="10"/>
      <c r="AZ596" s="10"/>
      <c r="BA596" s="10"/>
      <c r="BB596" s="10"/>
      <c r="BC596" s="10"/>
      <c r="BD596" s="10"/>
      <c r="BE596" s="10"/>
      <c r="BF596" s="10"/>
      <c r="BG596" s="10"/>
      <c r="BH596" s="10"/>
      <c r="BI596" s="10"/>
      <c r="BJ596" s="10"/>
      <c r="BK596" s="10"/>
      <c r="BL596" s="10"/>
      <c r="BM596" s="10"/>
      <c r="BN596" s="10"/>
      <c r="BO596" s="10"/>
    </row>
    <row r="597" spans="1:67" x14ac:dyDescent="0.35">
      <c r="A597" s="10"/>
      <c r="B597" s="10"/>
      <c r="C597" s="10"/>
      <c r="D597" s="10"/>
      <c r="E597" s="10"/>
      <c r="F597" s="10"/>
      <c r="G597" s="10"/>
      <c r="H597" s="10"/>
      <c r="I597" s="10"/>
      <c r="J597" s="10"/>
      <c r="K597" s="10"/>
      <c r="L597" s="10"/>
      <c r="M597" s="10"/>
      <c r="N597" s="10"/>
      <c r="O597" s="10"/>
      <c r="P597" s="10"/>
      <c r="Q597" s="10"/>
      <c r="R597" s="10"/>
      <c r="S597" s="10"/>
      <c r="T597" s="10"/>
      <c r="U597" s="10"/>
      <c r="V597" s="10"/>
      <c r="W597" s="10"/>
      <c r="X597" s="10"/>
      <c r="Y597" s="10"/>
      <c r="Z597" s="10"/>
      <c r="AA597" s="10"/>
      <c r="AB597" s="10"/>
      <c r="AC597" s="10"/>
      <c r="AD597" s="10"/>
      <c r="AE597" s="10"/>
      <c r="AF597" s="10"/>
      <c r="AG597" s="10"/>
      <c r="AH597" s="10"/>
      <c r="AI597" s="10"/>
      <c r="AJ597" s="10"/>
      <c r="AK597" s="10"/>
      <c r="AL597" s="10"/>
      <c r="AM597" s="10"/>
      <c r="AN597" s="10"/>
      <c r="AO597" s="10"/>
      <c r="AP597" s="10"/>
      <c r="AQ597" s="10"/>
      <c r="AR597" s="10"/>
      <c r="AS597" s="10"/>
      <c r="AT597" s="10"/>
      <c r="AU597" s="10"/>
      <c r="AV597" s="10"/>
      <c r="AW597" s="10"/>
      <c r="AX597" s="10"/>
      <c r="AY597" s="10"/>
      <c r="AZ597" s="10"/>
      <c r="BA597" s="10"/>
      <c r="BB597" s="10"/>
      <c r="BC597" s="10"/>
      <c r="BD597" s="10"/>
      <c r="BE597" s="10"/>
      <c r="BF597" s="10"/>
      <c r="BG597" s="10"/>
      <c r="BH597" s="10"/>
      <c r="BI597" s="10"/>
      <c r="BJ597" s="10"/>
      <c r="BK597" s="10"/>
      <c r="BL597" s="10"/>
      <c r="BM597" s="10"/>
      <c r="BN597" s="10"/>
      <c r="BO597" s="10"/>
    </row>
    <row r="598" spans="1:67" x14ac:dyDescent="0.35">
      <c r="A598" s="10"/>
      <c r="B598" s="10"/>
      <c r="C598" s="10"/>
      <c r="D598" s="10"/>
      <c r="E598" s="10"/>
      <c r="F598" s="10"/>
      <c r="G598" s="10"/>
      <c r="H598" s="10"/>
      <c r="I598" s="10"/>
      <c r="J598" s="10"/>
      <c r="K598" s="10"/>
      <c r="L598" s="10"/>
      <c r="M598" s="10"/>
      <c r="N598" s="10"/>
      <c r="O598" s="10"/>
      <c r="P598" s="10"/>
      <c r="Q598" s="10"/>
      <c r="R598" s="10"/>
      <c r="S598" s="10"/>
      <c r="T598" s="10"/>
      <c r="U598" s="10"/>
      <c r="V598" s="10"/>
      <c r="W598" s="10"/>
      <c r="X598" s="10"/>
      <c r="Y598" s="10"/>
      <c r="Z598" s="10"/>
      <c r="AA598" s="10"/>
      <c r="AB598" s="10"/>
      <c r="AC598" s="10"/>
      <c r="AD598" s="10"/>
      <c r="AE598" s="10"/>
      <c r="AF598" s="10"/>
      <c r="AG598" s="10"/>
      <c r="AH598" s="10"/>
      <c r="AI598" s="10"/>
      <c r="AJ598" s="10"/>
      <c r="AK598" s="10"/>
      <c r="AL598" s="10"/>
      <c r="AM598" s="10"/>
      <c r="AN598" s="10"/>
      <c r="AO598" s="10"/>
      <c r="AP598" s="10"/>
      <c r="AQ598" s="10"/>
      <c r="AR598" s="10"/>
      <c r="AS598" s="10"/>
      <c r="AT598" s="10"/>
      <c r="AU598" s="10"/>
      <c r="AV598" s="10"/>
      <c r="AW598" s="10"/>
      <c r="AX598" s="10"/>
      <c r="AY598" s="10"/>
      <c r="AZ598" s="10"/>
      <c r="BA598" s="10"/>
      <c r="BB598" s="10"/>
      <c r="BC598" s="10"/>
      <c r="BD598" s="10"/>
      <c r="BE598" s="10"/>
      <c r="BF598" s="10"/>
      <c r="BG598" s="10"/>
      <c r="BH598" s="10"/>
      <c r="BI598" s="10"/>
      <c r="BJ598" s="10"/>
      <c r="BK598" s="10"/>
      <c r="BL598" s="10"/>
      <c r="BM598" s="10"/>
      <c r="BN598" s="10"/>
      <c r="BO598" s="10"/>
    </row>
    <row r="599" spans="1:67" x14ac:dyDescent="0.35">
      <c r="A599" s="10"/>
      <c r="B599" s="10"/>
      <c r="C599" s="10"/>
      <c r="D599" s="10"/>
      <c r="E599" s="10"/>
      <c r="F599" s="10"/>
      <c r="G599" s="10"/>
      <c r="H599" s="10"/>
      <c r="I599" s="10"/>
      <c r="J599" s="10"/>
      <c r="K599" s="10"/>
      <c r="L599" s="10"/>
      <c r="M599" s="10"/>
      <c r="N599" s="10"/>
      <c r="O599" s="10"/>
      <c r="P599" s="10"/>
      <c r="Q599" s="10"/>
      <c r="R599" s="10"/>
      <c r="S599" s="10"/>
      <c r="T599" s="10"/>
      <c r="U599" s="10"/>
      <c r="V599" s="10"/>
      <c r="W599" s="10"/>
      <c r="X599" s="10"/>
      <c r="Y599" s="10"/>
      <c r="Z599" s="10"/>
      <c r="AA599" s="10"/>
      <c r="AB599" s="10"/>
      <c r="AC599" s="10"/>
      <c r="AD599" s="10"/>
      <c r="AE599" s="10"/>
      <c r="AF599" s="10"/>
      <c r="AG599" s="10"/>
      <c r="AH599" s="10"/>
      <c r="AI599" s="10"/>
      <c r="AJ599" s="10"/>
      <c r="AK599" s="10"/>
      <c r="AL599" s="10"/>
      <c r="AM599" s="10"/>
      <c r="AN599" s="10"/>
      <c r="AO599" s="10"/>
      <c r="AP599" s="10"/>
      <c r="AQ599" s="10"/>
      <c r="AR599" s="10"/>
      <c r="AS599" s="10"/>
      <c r="AT599" s="10"/>
      <c r="AU599" s="10"/>
      <c r="AV599" s="10"/>
      <c r="AW599" s="10"/>
      <c r="AX599" s="10"/>
      <c r="AY599" s="10"/>
      <c r="AZ599" s="10"/>
      <c r="BA599" s="10"/>
      <c r="BB599" s="10"/>
      <c r="BC599" s="10"/>
      <c r="BD599" s="10"/>
      <c r="BE599" s="10"/>
      <c r="BF599" s="10"/>
      <c r="BG599" s="10"/>
      <c r="BH599" s="10"/>
      <c r="BI599" s="10"/>
      <c r="BJ599" s="10"/>
      <c r="BK599" s="10"/>
      <c r="BL599" s="10"/>
      <c r="BM599" s="10"/>
      <c r="BN599" s="10"/>
      <c r="BO599" s="10"/>
    </row>
    <row r="600" spans="1:67" x14ac:dyDescent="0.35">
      <c r="A600" s="10"/>
      <c r="B600" s="10"/>
      <c r="C600" s="10"/>
      <c r="D600" s="10"/>
      <c r="E600" s="10"/>
      <c r="F600" s="10"/>
      <c r="G600" s="10"/>
      <c r="H600" s="10"/>
      <c r="I600" s="10"/>
      <c r="J600" s="10"/>
      <c r="K600" s="10"/>
      <c r="L600" s="10"/>
      <c r="M600" s="10"/>
      <c r="N600" s="10"/>
      <c r="O600" s="10"/>
      <c r="P600" s="10"/>
      <c r="Q600" s="10"/>
      <c r="R600" s="10"/>
      <c r="S600" s="10"/>
      <c r="T600" s="10"/>
      <c r="U600" s="10"/>
      <c r="V600" s="10"/>
      <c r="W600" s="10"/>
      <c r="X600" s="10"/>
      <c r="Y600" s="10"/>
      <c r="Z600" s="10"/>
      <c r="AA600" s="10"/>
      <c r="AB600" s="10"/>
      <c r="AC600" s="10"/>
      <c r="AD600" s="10"/>
      <c r="AE600" s="10"/>
      <c r="AF600" s="10"/>
      <c r="AG600" s="10"/>
      <c r="AH600" s="10"/>
      <c r="AI600" s="10"/>
      <c r="AJ600" s="10"/>
      <c r="AK600" s="10"/>
      <c r="AL600" s="10"/>
      <c r="AM600" s="10"/>
      <c r="AN600" s="10"/>
      <c r="AO600" s="10"/>
      <c r="AP600" s="10"/>
      <c r="AQ600" s="10"/>
      <c r="AR600" s="10"/>
      <c r="AS600" s="10"/>
      <c r="AT600" s="10"/>
      <c r="AU600" s="10"/>
      <c r="AV600" s="10"/>
      <c r="AW600" s="10"/>
      <c r="AX600" s="10"/>
      <c r="AY600" s="10"/>
      <c r="AZ600" s="10"/>
      <c r="BA600" s="10"/>
      <c r="BB600" s="10"/>
      <c r="BC600" s="10"/>
      <c r="BD600" s="10"/>
      <c r="BE600" s="10"/>
      <c r="BF600" s="10"/>
      <c r="BG600" s="10"/>
      <c r="BH600" s="10"/>
      <c r="BI600" s="10"/>
      <c r="BJ600" s="10"/>
      <c r="BK600" s="10"/>
      <c r="BL600" s="10"/>
      <c r="BM600" s="10"/>
      <c r="BN600" s="10"/>
      <c r="BO600" s="10"/>
    </row>
    <row r="601" spans="1:67" x14ac:dyDescent="0.35">
      <c r="A601" s="10"/>
      <c r="B601" s="10"/>
      <c r="C601" s="10"/>
      <c r="D601" s="10"/>
      <c r="E601" s="10"/>
      <c r="F601" s="10"/>
      <c r="G601" s="10"/>
      <c r="H601" s="10"/>
      <c r="I601" s="10"/>
      <c r="J601" s="10"/>
      <c r="K601" s="10"/>
      <c r="L601" s="10"/>
      <c r="M601" s="10"/>
      <c r="N601" s="10"/>
      <c r="O601" s="10"/>
      <c r="P601" s="10"/>
      <c r="Q601" s="10"/>
      <c r="R601" s="10"/>
      <c r="S601" s="10"/>
      <c r="T601" s="10"/>
      <c r="U601" s="10"/>
      <c r="V601" s="10"/>
      <c r="W601" s="10"/>
      <c r="X601" s="10"/>
      <c r="Y601" s="10"/>
      <c r="Z601" s="10"/>
      <c r="AA601" s="10"/>
      <c r="AB601" s="10"/>
      <c r="AC601" s="10"/>
      <c r="AD601" s="10"/>
      <c r="AE601" s="10"/>
      <c r="AF601" s="10"/>
      <c r="AG601" s="10"/>
      <c r="AH601" s="10"/>
      <c r="AI601" s="10"/>
      <c r="AJ601" s="10"/>
      <c r="AK601" s="10"/>
      <c r="AL601" s="10"/>
      <c r="AM601" s="10"/>
      <c r="AN601" s="10"/>
      <c r="AO601" s="10"/>
      <c r="AP601" s="10"/>
      <c r="AQ601" s="10"/>
      <c r="AR601" s="10"/>
      <c r="AS601" s="10"/>
      <c r="AT601" s="10"/>
      <c r="AU601" s="10"/>
      <c r="AV601" s="10"/>
      <c r="AW601" s="10"/>
      <c r="AX601" s="10"/>
      <c r="AY601" s="10"/>
      <c r="AZ601" s="10"/>
      <c r="BA601" s="10"/>
      <c r="BB601" s="10"/>
      <c r="BC601" s="10"/>
      <c r="BD601" s="10"/>
      <c r="BE601" s="10"/>
      <c r="BF601" s="10"/>
      <c r="BG601" s="10"/>
      <c r="BH601" s="10"/>
      <c r="BI601" s="10"/>
      <c r="BJ601" s="10"/>
      <c r="BK601" s="10"/>
      <c r="BL601" s="10"/>
      <c r="BM601" s="10"/>
      <c r="BN601" s="10"/>
      <c r="BO601" s="10"/>
    </row>
    <row r="602" spans="1:67" x14ac:dyDescent="0.35">
      <c r="A602" s="10"/>
      <c r="B602" s="10"/>
      <c r="C602" s="10"/>
      <c r="D602" s="10"/>
      <c r="E602" s="10"/>
      <c r="F602" s="10"/>
      <c r="G602" s="10"/>
      <c r="H602" s="10"/>
      <c r="I602" s="10"/>
      <c r="J602" s="10"/>
      <c r="K602" s="10"/>
      <c r="L602" s="10"/>
      <c r="M602" s="10"/>
      <c r="N602" s="10"/>
      <c r="O602" s="10"/>
      <c r="P602" s="10"/>
      <c r="Q602" s="10"/>
      <c r="R602" s="10"/>
      <c r="S602" s="10"/>
      <c r="T602" s="10"/>
      <c r="U602" s="10"/>
      <c r="V602" s="10"/>
      <c r="W602" s="10"/>
      <c r="X602" s="10"/>
      <c r="Y602" s="10"/>
      <c r="Z602" s="10"/>
      <c r="AA602" s="10"/>
      <c r="AB602" s="10"/>
      <c r="AC602" s="10"/>
      <c r="AD602" s="10"/>
      <c r="AE602" s="10"/>
      <c r="AF602" s="10"/>
      <c r="AG602" s="10"/>
      <c r="AH602" s="10"/>
      <c r="AI602" s="10"/>
      <c r="AJ602" s="10"/>
      <c r="AK602" s="10"/>
      <c r="AL602" s="10"/>
      <c r="AM602" s="10"/>
      <c r="AN602" s="10"/>
      <c r="AO602" s="10"/>
      <c r="AP602" s="10"/>
      <c r="AQ602" s="10"/>
      <c r="AR602" s="10"/>
      <c r="AS602" s="10"/>
      <c r="AT602" s="10"/>
      <c r="AU602" s="10"/>
      <c r="AV602" s="10"/>
      <c r="AW602" s="10"/>
      <c r="AX602" s="10"/>
      <c r="AY602" s="10"/>
      <c r="AZ602" s="10"/>
      <c r="BA602" s="10"/>
      <c r="BB602" s="10"/>
      <c r="BC602" s="10"/>
      <c r="BD602" s="10"/>
      <c r="BE602" s="10"/>
      <c r="BF602" s="10"/>
      <c r="BG602" s="10"/>
      <c r="BH602" s="10"/>
      <c r="BI602" s="10"/>
      <c r="BJ602" s="10"/>
      <c r="BK602" s="10"/>
      <c r="BL602" s="10"/>
      <c r="BM602" s="10"/>
      <c r="BN602" s="10"/>
      <c r="BO602" s="10"/>
    </row>
    <row r="603" spans="1:67" x14ac:dyDescent="0.35">
      <c r="A603" s="10"/>
      <c r="B603" s="10"/>
      <c r="C603" s="10"/>
      <c r="D603" s="10"/>
      <c r="E603" s="10"/>
      <c r="F603" s="10"/>
      <c r="G603" s="10"/>
      <c r="H603" s="10"/>
      <c r="I603" s="10"/>
      <c r="J603" s="10"/>
      <c r="K603" s="10"/>
      <c r="L603" s="10"/>
      <c r="M603" s="10"/>
      <c r="N603" s="10"/>
      <c r="O603" s="10"/>
      <c r="P603" s="10"/>
      <c r="Q603" s="10"/>
      <c r="R603" s="10"/>
      <c r="S603" s="10"/>
      <c r="T603" s="10"/>
      <c r="U603" s="10"/>
      <c r="V603" s="10"/>
      <c r="W603" s="10"/>
      <c r="X603" s="10"/>
      <c r="Y603" s="10"/>
      <c r="Z603" s="10"/>
      <c r="AA603" s="10"/>
      <c r="AB603" s="10"/>
      <c r="AC603" s="10"/>
      <c r="AD603" s="10"/>
      <c r="AE603" s="10"/>
      <c r="AF603" s="10"/>
      <c r="AG603" s="10"/>
      <c r="AH603" s="10"/>
      <c r="AI603" s="10"/>
      <c r="AJ603" s="10"/>
      <c r="AK603" s="10"/>
      <c r="AL603" s="10"/>
      <c r="AM603" s="10"/>
      <c r="AN603" s="10"/>
      <c r="AO603" s="10"/>
      <c r="AP603" s="10"/>
      <c r="AQ603" s="10"/>
      <c r="AR603" s="10"/>
      <c r="AS603" s="10"/>
      <c r="AT603" s="10"/>
      <c r="AU603" s="10"/>
      <c r="AV603" s="10"/>
      <c r="AW603" s="10"/>
      <c r="AX603" s="10"/>
      <c r="AY603" s="10"/>
      <c r="AZ603" s="10"/>
      <c r="BA603" s="10"/>
      <c r="BB603" s="10"/>
      <c r="BC603" s="10"/>
      <c r="BD603" s="10"/>
      <c r="BE603" s="10"/>
      <c r="BF603" s="10"/>
      <c r="BG603" s="10"/>
      <c r="BH603" s="10"/>
      <c r="BI603" s="10"/>
      <c r="BJ603" s="10"/>
      <c r="BK603" s="10"/>
      <c r="BL603" s="10"/>
      <c r="BM603" s="10"/>
      <c r="BN603" s="10"/>
      <c r="BO603" s="10"/>
    </row>
    <row r="604" spans="1:67" x14ac:dyDescent="0.35">
      <c r="A604" s="10"/>
      <c r="B604" s="10"/>
      <c r="C604" s="10"/>
      <c r="D604" s="10"/>
      <c r="E604" s="10"/>
      <c r="F604" s="10"/>
      <c r="G604" s="10"/>
      <c r="H604" s="10"/>
      <c r="I604" s="10"/>
      <c r="J604" s="10"/>
      <c r="K604" s="10"/>
      <c r="L604" s="10"/>
      <c r="M604" s="10"/>
      <c r="N604" s="10"/>
      <c r="O604" s="10"/>
      <c r="P604" s="10"/>
      <c r="Q604" s="10"/>
      <c r="R604" s="10"/>
      <c r="S604" s="10"/>
      <c r="T604" s="10"/>
      <c r="U604" s="10"/>
      <c r="V604" s="10"/>
      <c r="W604" s="10"/>
      <c r="X604" s="10"/>
      <c r="Y604" s="10"/>
      <c r="Z604" s="10"/>
      <c r="AA604" s="10"/>
      <c r="AB604" s="10"/>
      <c r="AC604" s="10"/>
      <c r="AD604" s="10"/>
      <c r="AE604" s="10"/>
      <c r="AF604" s="10"/>
      <c r="AG604" s="10"/>
      <c r="AH604" s="10"/>
      <c r="AI604" s="10"/>
      <c r="AJ604" s="10"/>
      <c r="AK604" s="10"/>
      <c r="AL604" s="10"/>
      <c r="AM604" s="10"/>
      <c r="AN604" s="10"/>
      <c r="AO604" s="10"/>
      <c r="AP604" s="10"/>
      <c r="AQ604" s="10"/>
      <c r="AR604" s="10"/>
      <c r="AS604" s="10"/>
      <c r="AT604" s="10"/>
      <c r="AU604" s="10"/>
      <c r="AV604" s="10"/>
      <c r="AW604" s="10"/>
      <c r="AX604" s="10"/>
      <c r="AY604" s="10"/>
      <c r="AZ604" s="10"/>
      <c r="BA604" s="10"/>
      <c r="BB604" s="10"/>
      <c r="BC604" s="10"/>
      <c r="BD604" s="10"/>
      <c r="BE604" s="10"/>
      <c r="BF604" s="10"/>
      <c r="BG604" s="10"/>
      <c r="BH604" s="10"/>
      <c r="BI604" s="10"/>
      <c r="BJ604" s="10"/>
      <c r="BK604" s="10"/>
      <c r="BL604" s="10"/>
      <c r="BM604" s="10"/>
      <c r="BN604" s="10"/>
      <c r="BO604" s="10"/>
    </row>
    <row r="605" spans="1:67" x14ac:dyDescent="0.35">
      <c r="A605" s="10"/>
      <c r="B605" s="10"/>
      <c r="C605" s="10"/>
      <c r="D605" s="10"/>
      <c r="E605" s="10"/>
      <c r="F605" s="10"/>
      <c r="G605" s="10"/>
      <c r="H605" s="10"/>
      <c r="I605" s="10"/>
      <c r="J605" s="10"/>
      <c r="K605" s="10"/>
      <c r="L605" s="10"/>
      <c r="M605" s="10"/>
      <c r="N605" s="10"/>
      <c r="O605" s="10"/>
      <c r="P605" s="10"/>
      <c r="Q605" s="10"/>
      <c r="R605" s="10"/>
      <c r="S605" s="10"/>
      <c r="T605" s="10"/>
      <c r="U605" s="10"/>
      <c r="V605" s="10"/>
      <c r="W605" s="10"/>
      <c r="X605" s="10"/>
      <c r="Y605" s="10"/>
      <c r="Z605" s="10"/>
      <c r="AA605" s="10"/>
      <c r="AB605" s="10"/>
      <c r="AC605" s="10"/>
      <c r="AD605" s="10"/>
      <c r="AE605" s="10"/>
      <c r="AF605" s="10"/>
      <c r="AG605" s="10"/>
      <c r="AH605" s="10"/>
      <c r="AI605" s="10"/>
      <c r="AJ605" s="10"/>
      <c r="AK605" s="10"/>
      <c r="AL605" s="10"/>
      <c r="AM605" s="10"/>
      <c r="AN605" s="10"/>
      <c r="AO605" s="10"/>
      <c r="AP605" s="10"/>
      <c r="AQ605" s="10"/>
      <c r="AR605" s="10"/>
      <c r="AS605" s="10"/>
      <c r="AT605" s="10"/>
      <c r="AU605" s="10"/>
      <c r="AV605" s="10"/>
      <c r="AW605" s="10"/>
      <c r="AX605" s="10"/>
      <c r="AY605" s="10"/>
      <c r="AZ605" s="10"/>
      <c r="BA605" s="10"/>
      <c r="BB605" s="10"/>
      <c r="BC605" s="10"/>
      <c r="BD605" s="10"/>
      <c r="BE605" s="10"/>
      <c r="BF605" s="10"/>
      <c r="BG605" s="10"/>
      <c r="BH605" s="10"/>
      <c r="BI605" s="10"/>
      <c r="BJ605" s="10"/>
      <c r="BK605" s="10"/>
      <c r="BL605" s="10"/>
      <c r="BM605" s="10"/>
      <c r="BN605" s="10"/>
      <c r="BO605" s="10"/>
    </row>
    <row r="606" spans="1:67" x14ac:dyDescent="0.35">
      <c r="A606" s="10"/>
      <c r="B606" s="10"/>
      <c r="C606" s="10"/>
      <c r="D606" s="10"/>
      <c r="E606" s="10"/>
      <c r="F606" s="10"/>
      <c r="G606" s="10"/>
      <c r="H606" s="10"/>
      <c r="I606" s="10"/>
      <c r="J606" s="10"/>
      <c r="K606" s="10"/>
      <c r="L606" s="10"/>
      <c r="M606" s="10"/>
      <c r="N606" s="10"/>
      <c r="O606" s="10"/>
      <c r="P606" s="10"/>
      <c r="Q606" s="10"/>
      <c r="R606" s="10"/>
      <c r="S606" s="10"/>
      <c r="T606" s="10"/>
      <c r="U606" s="10"/>
      <c r="V606" s="10"/>
      <c r="W606" s="10"/>
      <c r="X606" s="10"/>
      <c r="Y606" s="10"/>
      <c r="Z606" s="10"/>
      <c r="AA606" s="10"/>
      <c r="AB606" s="10"/>
      <c r="AC606" s="10"/>
      <c r="AD606" s="10"/>
      <c r="AE606" s="10"/>
      <c r="AF606" s="10"/>
      <c r="AG606" s="10"/>
      <c r="AH606" s="10"/>
      <c r="AI606" s="10"/>
      <c r="AJ606" s="10"/>
      <c r="AK606" s="10"/>
      <c r="AL606" s="10"/>
      <c r="AM606" s="10"/>
      <c r="AN606" s="10"/>
      <c r="AO606" s="10"/>
      <c r="AP606" s="10"/>
      <c r="AQ606" s="10"/>
      <c r="AR606" s="10"/>
      <c r="AS606" s="10"/>
      <c r="AT606" s="10"/>
      <c r="AU606" s="10"/>
      <c r="AV606" s="10"/>
      <c r="AW606" s="10"/>
      <c r="AX606" s="10"/>
      <c r="AY606" s="10"/>
      <c r="AZ606" s="10"/>
      <c r="BA606" s="10"/>
      <c r="BB606" s="10"/>
      <c r="BC606" s="10"/>
      <c r="BD606" s="10"/>
      <c r="BE606" s="10"/>
      <c r="BF606" s="10"/>
      <c r="BG606" s="10"/>
      <c r="BH606" s="10"/>
      <c r="BI606" s="10"/>
      <c r="BJ606" s="10"/>
      <c r="BK606" s="10"/>
      <c r="BL606" s="10"/>
      <c r="BM606" s="10"/>
      <c r="BN606" s="10"/>
      <c r="BO606" s="10"/>
    </row>
    <row r="607" spans="1:67" x14ac:dyDescent="0.35">
      <c r="A607" s="10"/>
      <c r="B607" s="10"/>
      <c r="C607" s="10"/>
      <c r="D607" s="10"/>
      <c r="E607" s="10"/>
      <c r="F607" s="10"/>
      <c r="G607" s="10"/>
      <c r="H607" s="10"/>
      <c r="I607" s="10"/>
      <c r="J607" s="10"/>
      <c r="K607" s="10"/>
      <c r="L607" s="10"/>
      <c r="M607" s="10"/>
      <c r="N607" s="10"/>
      <c r="O607" s="10"/>
      <c r="P607" s="10"/>
      <c r="Q607" s="10"/>
      <c r="R607" s="10"/>
      <c r="S607" s="10"/>
      <c r="T607" s="10"/>
      <c r="U607" s="10"/>
      <c r="V607" s="10"/>
      <c r="W607" s="10"/>
      <c r="X607" s="10"/>
      <c r="Y607" s="10"/>
      <c r="Z607" s="10"/>
      <c r="AA607" s="10"/>
      <c r="AB607" s="10"/>
      <c r="AC607" s="10"/>
      <c r="AD607" s="10"/>
      <c r="AE607" s="10"/>
      <c r="AF607" s="10"/>
      <c r="AG607" s="10"/>
      <c r="AH607" s="10"/>
      <c r="AI607" s="10"/>
      <c r="AJ607" s="10"/>
      <c r="AK607" s="10"/>
      <c r="AL607" s="10"/>
      <c r="AM607" s="10"/>
      <c r="AN607" s="10"/>
      <c r="AO607" s="10"/>
      <c r="AP607" s="10"/>
      <c r="AQ607" s="10"/>
      <c r="AR607" s="10"/>
      <c r="AS607" s="10"/>
      <c r="AT607" s="10"/>
      <c r="AU607" s="10"/>
      <c r="AV607" s="10"/>
      <c r="AW607" s="10"/>
      <c r="AX607" s="10"/>
      <c r="AY607" s="10"/>
      <c r="AZ607" s="10"/>
      <c r="BA607" s="10"/>
      <c r="BB607" s="10"/>
      <c r="BC607" s="10"/>
      <c r="BD607" s="10"/>
      <c r="BE607" s="10"/>
      <c r="BF607" s="10"/>
      <c r="BG607" s="10"/>
      <c r="BH607" s="10"/>
      <c r="BI607" s="10"/>
      <c r="BJ607" s="10"/>
      <c r="BK607" s="10"/>
      <c r="BL607" s="10"/>
      <c r="BM607" s="10"/>
      <c r="BN607" s="10"/>
      <c r="BO607" s="10"/>
    </row>
    <row r="608" spans="1:67" x14ac:dyDescent="0.35">
      <c r="A608" s="10"/>
      <c r="B608" s="10"/>
      <c r="C608" s="10"/>
      <c r="D608" s="10"/>
      <c r="E608" s="10"/>
      <c r="F608" s="10"/>
      <c r="G608" s="10"/>
      <c r="H608" s="10"/>
      <c r="I608" s="10"/>
      <c r="J608" s="10"/>
      <c r="K608" s="10"/>
      <c r="L608" s="10"/>
      <c r="M608" s="10"/>
      <c r="N608" s="10"/>
      <c r="O608" s="10"/>
      <c r="P608" s="10"/>
      <c r="Q608" s="10"/>
      <c r="R608" s="10"/>
      <c r="S608" s="10"/>
      <c r="T608" s="10"/>
      <c r="U608" s="10"/>
      <c r="V608" s="10"/>
      <c r="W608" s="10"/>
      <c r="X608" s="10"/>
      <c r="Y608" s="10"/>
      <c r="Z608" s="10"/>
      <c r="AA608" s="10"/>
      <c r="AB608" s="10"/>
      <c r="AC608" s="10"/>
      <c r="AD608" s="10"/>
      <c r="AE608" s="10"/>
      <c r="AF608" s="10"/>
      <c r="AG608" s="10"/>
      <c r="AH608" s="10"/>
      <c r="AI608" s="10"/>
      <c r="AJ608" s="10"/>
      <c r="AK608" s="10"/>
      <c r="AL608" s="10"/>
      <c r="AM608" s="10"/>
      <c r="AN608" s="10"/>
      <c r="AO608" s="10"/>
      <c r="AP608" s="10"/>
      <c r="AQ608" s="10"/>
      <c r="AR608" s="10"/>
      <c r="AS608" s="10"/>
      <c r="AT608" s="10"/>
      <c r="AU608" s="10"/>
      <c r="AV608" s="10"/>
      <c r="AW608" s="10"/>
      <c r="AX608" s="10"/>
      <c r="AY608" s="10"/>
      <c r="AZ608" s="10"/>
      <c r="BA608" s="10"/>
      <c r="BB608" s="10"/>
      <c r="BC608" s="10"/>
      <c r="BD608" s="10"/>
      <c r="BE608" s="10"/>
      <c r="BF608" s="10"/>
      <c r="BG608" s="10"/>
      <c r="BH608" s="10"/>
      <c r="BI608" s="10"/>
      <c r="BJ608" s="10"/>
      <c r="BK608" s="10"/>
      <c r="BL608" s="10"/>
      <c r="BM608" s="10"/>
      <c r="BN608" s="10"/>
      <c r="BO608" s="10"/>
    </row>
    <row r="609" spans="1:67" x14ac:dyDescent="0.35">
      <c r="A609" s="10"/>
      <c r="B609" s="10"/>
      <c r="C609" s="10"/>
      <c r="D609" s="10"/>
      <c r="E609" s="10"/>
      <c r="F609" s="10"/>
      <c r="G609" s="10"/>
      <c r="H609" s="10"/>
      <c r="I609" s="10"/>
      <c r="J609" s="10"/>
      <c r="K609" s="10"/>
      <c r="L609" s="10"/>
      <c r="M609" s="10"/>
      <c r="N609" s="10"/>
      <c r="O609" s="10"/>
      <c r="P609" s="10"/>
      <c r="Q609" s="10"/>
      <c r="R609" s="10"/>
      <c r="S609" s="10"/>
      <c r="T609" s="10"/>
      <c r="U609" s="10"/>
      <c r="V609" s="10"/>
      <c r="W609" s="10"/>
      <c r="X609" s="10"/>
      <c r="Y609" s="10"/>
      <c r="Z609" s="10"/>
      <c r="AA609" s="10"/>
      <c r="AB609" s="10"/>
      <c r="AC609" s="10"/>
      <c r="AD609" s="10"/>
      <c r="AE609" s="10"/>
      <c r="AF609" s="10"/>
      <c r="AG609" s="10"/>
      <c r="AH609" s="10"/>
      <c r="AI609" s="10"/>
      <c r="AJ609" s="10"/>
      <c r="AK609" s="10"/>
      <c r="AL609" s="10"/>
      <c r="AM609" s="10"/>
      <c r="AN609" s="10"/>
      <c r="AO609" s="10"/>
      <c r="AP609" s="10"/>
      <c r="AQ609" s="10"/>
      <c r="AR609" s="10"/>
      <c r="AS609" s="10"/>
      <c r="AT609" s="10"/>
      <c r="AU609" s="10"/>
      <c r="AV609" s="10"/>
      <c r="AW609" s="10"/>
      <c r="AX609" s="10"/>
      <c r="AY609" s="10"/>
      <c r="AZ609" s="10"/>
      <c r="BA609" s="10"/>
      <c r="BB609" s="10"/>
      <c r="BC609" s="10"/>
      <c r="BD609" s="10"/>
      <c r="BE609" s="10"/>
      <c r="BF609" s="10"/>
      <c r="BG609" s="10"/>
      <c r="BH609" s="10"/>
      <c r="BI609" s="10"/>
      <c r="BJ609" s="10"/>
      <c r="BK609" s="10"/>
      <c r="BL609" s="10"/>
      <c r="BM609" s="10"/>
      <c r="BN609" s="10"/>
      <c r="BO609" s="10"/>
    </row>
    <row r="610" spans="1:67" x14ac:dyDescent="0.35">
      <c r="A610" s="10"/>
      <c r="B610" s="10"/>
      <c r="C610" s="10"/>
      <c r="D610" s="10"/>
      <c r="E610" s="10"/>
      <c r="F610" s="10"/>
      <c r="G610" s="10"/>
      <c r="H610" s="10"/>
      <c r="I610" s="10"/>
      <c r="J610" s="10"/>
      <c r="K610" s="10"/>
      <c r="L610" s="10"/>
      <c r="M610" s="10"/>
      <c r="N610" s="10"/>
      <c r="O610" s="10"/>
      <c r="P610" s="10"/>
      <c r="Q610" s="10"/>
      <c r="R610" s="10"/>
      <c r="S610" s="10"/>
      <c r="T610" s="10"/>
      <c r="U610" s="10"/>
      <c r="V610" s="10"/>
      <c r="W610" s="10"/>
      <c r="X610" s="10"/>
      <c r="Y610" s="10"/>
      <c r="Z610" s="10"/>
      <c r="AA610" s="10"/>
      <c r="AB610" s="10"/>
      <c r="AC610" s="10"/>
      <c r="AD610" s="10"/>
      <c r="AE610" s="10"/>
      <c r="AF610" s="10"/>
      <c r="AG610" s="10"/>
      <c r="AH610" s="10"/>
      <c r="AI610" s="10"/>
      <c r="AJ610" s="10"/>
      <c r="AK610" s="10"/>
      <c r="AL610" s="10"/>
      <c r="AM610" s="10"/>
      <c r="AN610" s="10"/>
      <c r="AO610" s="10"/>
      <c r="AP610" s="10"/>
      <c r="AQ610" s="10"/>
      <c r="AR610" s="10"/>
      <c r="AS610" s="10"/>
      <c r="AT610" s="10"/>
      <c r="AU610" s="10"/>
      <c r="AV610" s="10"/>
      <c r="AW610" s="10"/>
      <c r="AX610" s="10"/>
      <c r="AY610" s="10"/>
      <c r="AZ610" s="10"/>
      <c r="BA610" s="10"/>
      <c r="BB610" s="10"/>
      <c r="BC610" s="10"/>
      <c r="BD610" s="10"/>
      <c r="BE610" s="10"/>
      <c r="BF610" s="10"/>
      <c r="BG610" s="10"/>
      <c r="BH610" s="10"/>
      <c r="BI610" s="10"/>
      <c r="BJ610" s="10"/>
      <c r="BK610" s="10"/>
      <c r="BL610" s="10"/>
      <c r="BM610" s="10"/>
      <c r="BN610" s="10"/>
      <c r="BO610" s="10"/>
    </row>
    <row r="611" spans="1:67" x14ac:dyDescent="0.35">
      <c r="A611" s="10"/>
      <c r="B611" s="10"/>
      <c r="C611" s="10"/>
      <c r="D611" s="10"/>
      <c r="E611" s="10"/>
      <c r="F611" s="10"/>
      <c r="G611" s="10"/>
      <c r="H611" s="10"/>
      <c r="I611" s="10"/>
      <c r="J611" s="10"/>
      <c r="K611" s="10"/>
      <c r="L611" s="10"/>
      <c r="M611" s="10"/>
      <c r="N611" s="10"/>
      <c r="O611" s="10"/>
      <c r="P611" s="10"/>
      <c r="Q611" s="10"/>
      <c r="R611" s="10"/>
      <c r="S611" s="10"/>
      <c r="T611" s="10"/>
      <c r="U611" s="10"/>
      <c r="V611" s="10"/>
      <c r="W611" s="10"/>
      <c r="X611" s="10"/>
      <c r="Y611" s="10"/>
      <c r="Z611" s="10"/>
      <c r="AA611" s="10"/>
      <c r="AB611" s="10"/>
      <c r="AC611" s="10"/>
      <c r="AD611" s="10"/>
      <c r="AE611" s="10"/>
      <c r="AF611" s="10"/>
      <c r="AG611" s="10"/>
      <c r="AH611" s="10"/>
      <c r="AI611" s="10"/>
      <c r="AJ611" s="10"/>
      <c r="AK611" s="10"/>
      <c r="AL611" s="10"/>
      <c r="AM611" s="10"/>
      <c r="AN611" s="10"/>
      <c r="AO611" s="10"/>
      <c r="AP611" s="10"/>
      <c r="AQ611" s="10"/>
      <c r="AR611" s="10"/>
      <c r="AS611" s="10"/>
      <c r="AT611" s="10"/>
      <c r="AU611" s="10"/>
      <c r="AV611" s="10"/>
      <c r="AW611" s="10"/>
      <c r="AX611" s="10"/>
      <c r="AY611" s="10"/>
      <c r="AZ611" s="10"/>
      <c r="BA611" s="10"/>
      <c r="BB611" s="10"/>
      <c r="BC611" s="10"/>
      <c r="BD611" s="10"/>
      <c r="BE611" s="10"/>
      <c r="BF611" s="10"/>
      <c r="BG611" s="10"/>
      <c r="BH611" s="10"/>
      <c r="BI611" s="10"/>
      <c r="BJ611" s="10"/>
      <c r="BK611" s="10"/>
      <c r="BL611" s="10"/>
      <c r="BM611" s="10"/>
      <c r="BN611" s="10"/>
      <c r="BO611" s="10"/>
    </row>
    <row r="612" spans="1:67" x14ac:dyDescent="0.35">
      <c r="A612" s="10"/>
      <c r="B612" s="10"/>
      <c r="C612" s="10"/>
      <c r="D612" s="10"/>
      <c r="E612" s="10"/>
      <c r="F612" s="10"/>
      <c r="G612" s="10"/>
      <c r="H612" s="10"/>
      <c r="I612" s="10"/>
      <c r="J612" s="10"/>
      <c r="K612" s="10"/>
      <c r="L612" s="10"/>
      <c r="M612" s="10"/>
      <c r="N612" s="10"/>
      <c r="O612" s="10"/>
      <c r="P612" s="10"/>
      <c r="Q612" s="10"/>
      <c r="R612" s="10"/>
      <c r="S612" s="10"/>
      <c r="T612" s="10"/>
      <c r="U612" s="10"/>
      <c r="V612" s="10"/>
      <c r="W612" s="10"/>
      <c r="X612" s="10"/>
      <c r="Y612" s="10"/>
      <c r="Z612" s="10"/>
      <c r="AA612" s="10"/>
      <c r="AB612" s="10"/>
      <c r="AC612" s="10"/>
      <c r="AD612" s="10"/>
      <c r="AE612" s="10"/>
      <c r="AF612" s="10"/>
      <c r="AG612" s="10"/>
      <c r="AH612" s="10"/>
      <c r="AI612" s="10"/>
      <c r="AJ612" s="10"/>
      <c r="AK612" s="10"/>
      <c r="AL612" s="10"/>
      <c r="AM612" s="10"/>
      <c r="AN612" s="10"/>
      <c r="AO612" s="10"/>
      <c r="AP612" s="10"/>
      <c r="AQ612" s="10"/>
      <c r="AR612" s="10"/>
      <c r="AS612" s="10"/>
      <c r="AT612" s="10"/>
      <c r="AU612" s="10"/>
      <c r="AV612" s="10"/>
      <c r="AW612" s="10"/>
      <c r="AX612" s="10"/>
      <c r="AY612" s="10"/>
      <c r="AZ612" s="10"/>
      <c r="BA612" s="10"/>
      <c r="BB612" s="10"/>
      <c r="BC612" s="10"/>
      <c r="BD612" s="10"/>
      <c r="BE612" s="10"/>
      <c r="BF612" s="10"/>
      <c r="BG612" s="10"/>
      <c r="BH612" s="10"/>
      <c r="BI612" s="10"/>
      <c r="BJ612" s="10"/>
      <c r="BK612" s="10"/>
      <c r="BL612" s="10"/>
      <c r="BM612" s="10"/>
      <c r="BN612" s="10"/>
      <c r="BO612" s="10"/>
    </row>
    <row r="613" spans="1:67" x14ac:dyDescent="0.35">
      <c r="A613" s="10"/>
      <c r="B613" s="10"/>
      <c r="C613" s="10"/>
      <c r="D613" s="10"/>
      <c r="E613" s="10"/>
      <c r="F613" s="10"/>
      <c r="G613" s="10"/>
      <c r="H613" s="10"/>
      <c r="I613" s="10"/>
      <c r="J613" s="10"/>
      <c r="K613" s="10"/>
      <c r="L613" s="10"/>
      <c r="M613" s="10"/>
      <c r="N613" s="10"/>
      <c r="O613" s="10"/>
      <c r="P613" s="10"/>
      <c r="Q613" s="10"/>
      <c r="R613" s="10"/>
      <c r="S613" s="10"/>
      <c r="T613" s="10"/>
      <c r="U613" s="10"/>
      <c r="V613" s="10"/>
      <c r="W613" s="10"/>
      <c r="X613" s="10"/>
      <c r="Y613" s="10"/>
      <c r="Z613" s="10"/>
      <c r="AA613" s="10"/>
      <c r="AB613" s="10"/>
      <c r="AC613" s="10"/>
      <c r="AD613" s="10"/>
      <c r="AE613" s="10"/>
      <c r="AF613" s="10"/>
      <c r="AG613" s="10"/>
      <c r="AH613" s="10"/>
      <c r="AI613" s="10"/>
      <c r="AJ613" s="10"/>
      <c r="AK613" s="10"/>
      <c r="AL613" s="10"/>
      <c r="AM613" s="10"/>
      <c r="AN613" s="10"/>
      <c r="AO613" s="10"/>
      <c r="AP613" s="10"/>
      <c r="AQ613" s="10"/>
      <c r="AR613" s="10"/>
      <c r="AS613" s="10"/>
      <c r="AT613" s="10"/>
      <c r="AU613" s="10"/>
      <c r="AV613" s="10"/>
      <c r="AW613" s="10"/>
      <c r="AX613" s="10"/>
      <c r="AY613" s="10"/>
      <c r="AZ613" s="10"/>
      <c r="BA613" s="10"/>
      <c r="BB613" s="10"/>
      <c r="BC613" s="10"/>
      <c r="BD613" s="10"/>
      <c r="BE613" s="10"/>
      <c r="BF613" s="10"/>
      <c r="BG613" s="10"/>
      <c r="BH613" s="10"/>
      <c r="BI613" s="10"/>
      <c r="BJ613" s="10"/>
      <c r="BK613" s="10"/>
      <c r="BL613" s="10"/>
      <c r="BM613" s="10"/>
      <c r="BN613" s="10"/>
      <c r="BO613" s="10"/>
    </row>
    <row r="614" spans="1:67" x14ac:dyDescent="0.35">
      <c r="A614" s="10"/>
      <c r="B614" s="10"/>
      <c r="C614" s="10"/>
      <c r="D614" s="10"/>
      <c r="E614" s="10"/>
      <c r="F614" s="10"/>
      <c r="G614" s="10"/>
      <c r="H614" s="10"/>
      <c r="I614" s="10"/>
      <c r="J614" s="10"/>
      <c r="K614" s="10"/>
      <c r="L614" s="10"/>
      <c r="M614" s="10"/>
      <c r="N614" s="10"/>
      <c r="O614" s="10"/>
      <c r="P614" s="10"/>
      <c r="Q614" s="10"/>
      <c r="R614" s="10"/>
      <c r="S614" s="10"/>
      <c r="T614" s="10"/>
      <c r="U614" s="10"/>
      <c r="V614" s="10"/>
      <c r="W614" s="10"/>
      <c r="X614" s="10"/>
      <c r="Y614" s="10"/>
      <c r="Z614" s="10"/>
      <c r="AA614" s="10"/>
      <c r="AB614" s="10"/>
      <c r="AC614" s="10"/>
      <c r="AD614" s="10"/>
      <c r="AE614" s="10"/>
      <c r="AF614" s="10"/>
      <c r="AG614" s="10"/>
      <c r="AH614" s="10"/>
      <c r="AI614" s="10"/>
      <c r="AJ614" s="10"/>
      <c r="AK614" s="10"/>
      <c r="AL614" s="10"/>
      <c r="AM614" s="10"/>
      <c r="AN614" s="10"/>
      <c r="AO614" s="10"/>
      <c r="AP614" s="10"/>
      <c r="AQ614" s="10"/>
      <c r="AR614" s="10"/>
      <c r="AS614" s="10"/>
      <c r="AT614" s="10"/>
      <c r="AU614" s="10"/>
      <c r="AV614" s="10"/>
      <c r="AW614" s="10"/>
      <c r="AX614" s="10"/>
      <c r="AY614" s="10"/>
      <c r="AZ614" s="10"/>
      <c r="BA614" s="10"/>
      <c r="BB614" s="10"/>
      <c r="BC614" s="10"/>
      <c r="BD614" s="10"/>
      <c r="BE614" s="10"/>
      <c r="BF614" s="10"/>
      <c r="BG614" s="10"/>
      <c r="BH614" s="10"/>
      <c r="BI614" s="10"/>
      <c r="BJ614" s="10"/>
      <c r="BK614" s="10"/>
      <c r="BL614" s="10"/>
      <c r="BM614" s="10"/>
      <c r="BN614" s="10"/>
      <c r="BO614" s="10"/>
    </row>
    <row r="615" spans="1:67" x14ac:dyDescent="0.35">
      <c r="A615" s="10"/>
      <c r="B615" s="10"/>
      <c r="C615" s="10"/>
      <c r="D615" s="10"/>
      <c r="E615" s="10"/>
      <c r="F615" s="10"/>
      <c r="G615" s="10"/>
      <c r="H615" s="10"/>
      <c r="I615" s="10"/>
      <c r="J615" s="10"/>
      <c r="K615" s="10"/>
      <c r="L615" s="10"/>
      <c r="M615" s="10"/>
      <c r="N615" s="10"/>
      <c r="O615" s="10"/>
      <c r="P615" s="10"/>
      <c r="Q615" s="10"/>
      <c r="R615" s="10"/>
      <c r="S615" s="10"/>
      <c r="T615" s="10"/>
      <c r="U615" s="10"/>
      <c r="V615" s="10"/>
      <c r="W615" s="10"/>
      <c r="X615" s="10"/>
      <c r="Y615" s="10"/>
      <c r="Z615" s="10"/>
      <c r="AA615" s="10"/>
      <c r="AB615" s="10"/>
      <c r="AC615" s="10"/>
      <c r="AD615" s="10"/>
      <c r="AE615" s="10"/>
      <c r="AF615" s="10"/>
      <c r="AG615" s="10"/>
      <c r="AH615" s="10"/>
      <c r="AI615" s="10"/>
      <c r="AJ615" s="10"/>
      <c r="AK615" s="10"/>
      <c r="AL615" s="10"/>
      <c r="AM615" s="10"/>
      <c r="AN615" s="10"/>
      <c r="AO615" s="10"/>
      <c r="AP615" s="10"/>
      <c r="AQ615" s="10"/>
      <c r="AR615" s="10"/>
      <c r="AS615" s="10"/>
      <c r="AT615" s="10"/>
      <c r="AU615" s="10"/>
      <c r="AV615" s="10"/>
      <c r="AW615" s="10"/>
      <c r="AX615" s="10"/>
      <c r="AY615" s="10"/>
      <c r="AZ615" s="10"/>
      <c r="BA615" s="10"/>
      <c r="BB615" s="10"/>
      <c r="BC615" s="10"/>
      <c r="BD615" s="10"/>
      <c r="BE615" s="10"/>
      <c r="BF615" s="10"/>
      <c r="BG615" s="10"/>
      <c r="BH615" s="10"/>
      <c r="BI615" s="10"/>
      <c r="BJ615" s="10"/>
      <c r="BK615" s="10"/>
      <c r="BL615" s="10"/>
      <c r="BM615" s="10"/>
      <c r="BN615" s="10"/>
      <c r="BO615" s="10"/>
    </row>
    <row r="616" spans="1:67" x14ac:dyDescent="0.35">
      <c r="A616" s="10"/>
      <c r="B616" s="10"/>
      <c r="C616" s="10"/>
      <c r="D616" s="10"/>
      <c r="E616" s="10"/>
      <c r="F616" s="10"/>
      <c r="G616" s="10"/>
      <c r="H616" s="10"/>
      <c r="I616" s="10"/>
      <c r="J616" s="10"/>
      <c r="K616" s="10"/>
      <c r="L616" s="10"/>
      <c r="M616" s="10"/>
      <c r="N616" s="10"/>
      <c r="O616" s="10"/>
      <c r="P616" s="10"/>
      <c r="Q616" s="10"/>
      <c r="R616" s="10"/>
      <c r="S616" s="10"/>
      <c r="T616" s="10"/>
      <c r="U616" s="10"/>
      <c r="V616" s="10"/>
      <c r="W616" s="10"/>
      <c r="X616" s="10"/>
      <c r="Y616" s="10"/>
      <c r="Z616" s="10"/>
      <c r="AA616" s="10"/>
      <c r="AB616" s="10"/>
      <c r="AC616" s="10"/>
      <c r="AD616" s="10"/>
      <c r="AE616" s="10"/>
      <c r="AF616" s="10"/>
      <c r="AG616" s="10"/>
      <c r="AH616" s="10"/>
      <c r="AI616" s="10"/>
      <c r="AJ616" s="10"/>
      <c r="AK616" s="10"/>
      <c r="AL616" s="10"/>
      <c r="AM616" s="10"/>
      <c r="AN616" s="10"/>
      <c r="AO616" s="10"/>
      <c r="AP616" s="10"/>
      <c r="AQ616" s="10"/>
      <c r="AR616" s="10"/>
      <c r="AS616" s="10"/>
      <c r="AT616" s="10"/>
      <c r="AU616" s="10"/>
      <c r="AV616" s="10"/>
      <c r="AW616" s="10"/>
      <c r="AX616" s="10"/>
      <c r="AY616" s="10"/>
      <c r="AZ616" s="10"/>
      <c r="BA616" s="10"/>
      <c r="BB616" s="10"/>
      <c r="BC616" s="10"/>
      <c r="BD616" s="10"/>
      <c r="BE616" s="10"/>
      <c r="BF616" s="10"/>
      <c r="BG616" s="10"/>
      <c r="BH616" s="10"/>
      <c r="BI616" s="10"/>
      <c r="BJ616" s="10"/>
      <c r="BK616" s="10"/>
      <c r="BL616" s="10"/>
      <c r="BM616" s="10"/>
      <c r="BN616" s="10"/>
      <c r="BO616" s="10"/>
    </row>
    <row r="617" spans="1:67" x14ac:dyDescent="0.35">
      <c r="A617" s="10"/>
      <c r="B617" s="10"/>
      <c r="C617" s="10"/>
      <c r="D617" s="10"/>
      <c r="E617" s="10"/>
      <c r="F617" s="10"/>
      <c r="G617" s="10"/>
      <c r="H617" s="10"/>
      <c r="I617" s="10"/>
      <c r="J617" s="10"/>
      <c r="K617" s="10"/>
      <c r="L617" s="10"/>
      <c r="M617" s="10"/>
      <c r="N617" s="10"/>
      <c r="O617" s="10"/>
      <c r="P617" s="10"/>
      <c r="Q617" s="10"/>
      <c r="R617" s="10"/>
      <c r="S617" s="10"/>
      <c r="T617" s="10"/>
      <c r="U617" s="10"/>
      <c r="V617" s="10"/>
      <c r="W617" s="10"/>
      <c r="X617" s="10"/>
      <c r="Y617" s="10"/>
      <c r="Z617" s="10"/>
      <c r="AA617" s="10"/>
      <c r="AB617" s="10"/>
      <c r="AC617" s="10"/>
      <c r="AD617" s="10"/>
      <c r="AE617" s="10"/>
      <c r="AF617" s="10"/>
      <c r="AG617" s="10"/>
      <c r="AH617" s="10"/>
      <c r="AI617" s="10"/>
      <c r="AJ617" s="10"/>
      <c r="AK617" s="10"/>
      <c r="AL617" s="10"/>
      <c r="AM617" s="10"/>
      <c r="AN617" s="10"/>
      <c r="AO617" s="10"/>
      <c r="AP617" s="10"/>
      <c r="AQ617" s="10"/>
      <c r="AR617" s="10"/>
      <c r="AS617" s="10"/>
      <c r="AT617" s="10"/>
      <c r="AU617" s="10"/>
      <c r="AV617" s="10"/>
      <c r="AW617" s="10"/>
      <c r="AX617" s="10"/>
      <c r="AY617" s="10"/>
      <c r="AZ617" s="10"/>
      <c r="BA617" s="10"/>
      <c r="BB617" s="10"/>
      <c r="BC617" s="10"/>
      <c r="BD617" s="10"/>
      <c r="BE617" s="10"/>
      <c r="BF617" s="10"/>
      <c r="BG617" s="10"/>
      <c r="BH617" s="10"/>
      <c r="BI617" s="10"/>
      <c r="BJ617" s="10"/>
      <c r="BK617" s="10"/>
      <c r="BL617" s="10"/>
      <c r="BM617" s="10"/>
      <c r="BN617" s="10"/>
      <c r="BO617" s="10"/>
    </row>
    <row r="618" spans="1:67" x14ac:dyDescent="0.35">
      <c r="A618" s="10"/>
      <c r="B618" s="10"/>
      <c r="C618" s="10"/>
      <c r="D618" s="10"/>
      <c r="E618" s="10"/>
      <c r="F618" s="10"/>
      <c r="G618" s="10"/>
      <c r="H618" s="10"/>
      <c r="I618" s="10"/>
      <c r="J618" s="10"/>
      <c r="K618" s="10"/>
      <c r="L618" s="10"/>
      <c r="M618" s="10"/>
      <c r="N618" s="10"/>
      <c r="O618" s="10"/>
      <c r="P618" s="10"/>
      <c r="Q618" s="10"/>
      <c r="R618" s="10"/>
      <c r="S618" s="10"/>
      <c r="T618" s="10"/>
      <c r="U618" s="10"/>
      <c r="V618" s="10"/>
      <c r="W618" s="10"/>
      <c r="X618" s="10"/>
      <c r="Y618" s="10"/>
      <c r="Z618" s="10"/>
      <c r="AA618" s="10"/>
      <c r="AB618" s="10"/>
      <c r="AC618" s="10"/>
      <c r="AD618" s="10"/>
      <c r="AE618" s="10"/>
      <c r="AF618" s="10"/>
      <c r="AG618" s="10"/>
      <c r="AH618" s="10"/>
      <c r="AI618" s="10"/>
      <c r="AJ618" s="10"/>
      <c r="AK618" s="10"/>
      <c r="AL618" s="10"/>
      <c r="AM618" s="10"/>
      <c r="AN618" s="10"/>
      <c r="AO618" s="10"/>
      <c r="AP618" s="10"/>
      <c r="AQ618" s="10"/>
      <c r="AR618" s="10"/>
      <c r="AS618" s="10"/>
      <c r="AT618" s="10"/>
      <c r="AU618" s="10"/>
      <c r="AV618" s="10"/>
      <c r="AW618" s="10"/>
      <c r="AX618" s="10"/>
      <c r="AY618" s="10"/>
      <c r="AZ618" s="10"/>
      <c r="BA618" s="10"/>
      <c r="BB618" s="10"/>
      <c r="BC618" s="10"/>
      <c r="BD618" s="10"/>
      <c r="BE618" s="10"/>
      <c r="BF618" s="10"/>
      <c r="BG618" s="10"/>
      <c r="BH618" s="10"/>
      <c r="BI618" s="10"/>
      <c r="BJ618" s="10"/>
      <c r="BK618" s="10"/>
      <c r="BL618" s="10"/>
      <c r="BM618" s="10"/>
      <c r="BN618" s="10"/>
      <c r="BO618" s="10"/>
    </row>
    <row r="619" spans="1:67" x14ac:dyDescent="0.35">
      <c r="A619" s="10"/>
      <c r="B619" s="10"/>
      <c r="C619" s="10"/>
      <c r="D619" s="10"/>
      <c r="E619" s="10"/>
      <c r="F619" s="10"/>
      <c r="G619" s="10"/>
      <c r="H619" s="10"/>
      <c r="I619" s="10"/>
      <c r="J619" s="10"/>
      <c r="K619" s="10"/>
      <c r="L619" s="10"/>
      <c r="M619" s="10"/>
      <c r="N619" s="10"/>
      <c r="O619" s="10"/>
      <c r="P619" s="10"/>
      <c r="Q619" s="10"/>
      <c r="R619" s="10"/>
      <c r="S619" s="10"/>
      <c r="T619" s="10"/>
      <c r="U619" s="10"/>
      <c r="V619" s="10"/>
      <c r="W619" s="10"/>
      <c r="X619" s="10"/>
      <c r="Y619" s="10"/>
      <c r="Z619" s="10"/>
      <c r="AA619" s="10"/>
      <c r="AB619" s="10"/>
      <c r="AC619" s="10"/>
      <c r="AD619" s="10"/>
      <c r="AE619" s="10"/>
      <c r="AF619" s="10"/>
      <c r="AG619" s="10"/>
      <c r="AH619" s="10"/>
      <c r="AI619" s="10"/>
      <c r="AJ619" s="10"/>
      <c r="AK619" s="10"/>
      <c r="AL619" s="10"/>
      <c r="AM619" s="10"/>
      <c r="AN619" s="10"/>
      <c r="AO619" s="10"/>
      <c r="AP619" s="10"/>
      <c r="AQ619" s="10"/>
      <c r="AR619" s="10"/>
      <c r="AS619" s="10"/>
      <c r="AT619" s="10"/>
      <c r="AU619" s="10"/>
      <c r="AV619" s="10"/>
      <c r="AW619" s="10"/>
      <c r="AX619" s="10"/>
      <c r="AY619" s="10"/>
      <c r="AZ619" s="10"/>
      <c r="BA619" s="10"/>
      <c r="BB619" s="10"/>
      <c r="BC619" s="10"/>
      <c r="BD619" s="10"/>
      <c r="BE619" s="10"/>
      <c r="BF619" s="10"/>
      <c r="BG619" s="10"/>
      <c r="BH619" s="10"/>
      <c r="BI619" s="10"/>
      <c r="BJ619" s="10"/>
      <c r="BK619" s="10"/>
      <c r="BL619" s="10"/>
      <c r="BM619" s="10"/>
      <c r="BN619" s="10"/>
      <c r="BO619" s="10"/>
    </row>
    <row r="620" spans="1:67" x14ac:dyDescent="0.35">
      <c r="A620" s="10"/>
      <c r="B620" s="10"/>
      <c r="C620" s="10"/>
      <c r="D620" s="10"/>
      <c r="E620" s="10"/>
      <c r="F620" s="10"/>
      <c r="G620" s="10"/>
      <c r="H620" s="10"/>
      <c r="I620" s="10"/>
      <c r="J620" s="10"/>
      <c r="K620" s="10"/>
      <c r="L620" s="10"/>
      <c r="M620" s="10"/>
      <c r="N620" s="10"/>
      <c r="O620" s="10"/>
      <c r="P620" s="10"/>
      <c r="Q620" s="10"/>
      <c r="R620" s="10"/>
      <c r="S620" s="10"/>
      <c r="T620" s="10"/>
      <c r="U620" s="10"/>
      <c r="V620" s="10"/>
      <c r="W620" s="10"/>
      <c r="X620" s="10"/>
      <c r="Y620" s="10"/>
      <c r="Z620" s="10"/>
      <c r="AA620" s="10"/>
      <c r="AB620" s="10"/>
      <c r="AC620" s="10"/>
      <c r="AD620" s="10"/>
      <c r="AE620" s="10"/>
      <c r="AF620" s="10"/>
      <c r="AG620" s="10"/>
      <c r="AH620" s="10"/>
      <c r="AI620" s="10"/>
      <c r="AJ620" s="10"/>
      <c r="AK620" s="10"/>
      <c r="AL620" s="10"/>
      <c r="AM620" s="10"/>
      <c r="AN620" s="10"/>
      <c r="AO620" s="10"/>
      <c r="AP620" s="10"/>
      <c r="AQ620" s="10"/>
      <c r="AR620" s="10"/>
      <c r="AS620" s="10"/>
      <c r="AT620" s="10"/>
      <c r="AU620" s="10"/>
      <c r="AV620" s="10"/>
      <c r="AW620" s="10"/>
      <c r="AX620" s="10"/>
      <c r="AY620" s="10"/>
      <c r="AZ620" s="10"/>
      <c r="BA620" s="10"/>
      <c r="BB620" s="10"/>
      <c r="BC620" s="10"/>
      <c r="BD620" s="10"/>
      <c r="BE620" s="10"/>
      <c r="BF620" s="10"/>
      <c r="BG620" s="10"/>
      <c r="BH620" s="10"/>
      <c r="BI620" s="10"/>
      <c r="BJ620" s="10"/>
      <c r="BK620" s="10"/>
      <c r="BL620" s="10"/>
      <c r="BM620" s="10"/>
      <c r="BN620" s="10"/>
      <c r="BO620" s="10"/>
    </row>
    <row r="621" spans="1:67" x14ac:dyDescent="0.35">
      <c r="A621" s="10"/>
      <c r="B621" s="10"/>
      <c r="C621" s="10"/>
      <c r="D621" s="10"/>
      <c r="E621" s="10"/>
      <c r="F621" s="10"/>
      <c r="G621" s="10"/>
      <c r="H621" s="10"/>
      <c r="I621" s="10"/>
      <c r="J621" s="10"/>
      <c r="K621" s="10"/>
      <c r="L621" s="10"/>
      <c r="M621" s="10"/>
      <c r="N621" s="10"/>
      <c r="O621" s="10"/>
      <c r="P621" s="10"/>
      <c r="Q621" s="10"/>
      <c r="R621" s="10"/>
      <c r="S621" s="10"/>
      <c r="T621" s="10"/>
      <c r="U621" s="10"/>
      <c r="V621" s="10"/>
      <c r="W621" s="10"/>
      <c r="X621" s="10"/>
      <c r="Y621" s="10"/>
      <c r="Z621" s="10"/>
      <c r="AA621" s="10"/>
      <c r="AB621" s="10"/>
      <c r="AC621" s="10"/>
      <c r="AD621" s="10"/>
      <c r="AE621" s="10"/>
      <c r="AF621" s="10"/>
      <c r="AG621" s="10"/>
      <c r="AH621" s="10"/>
      <c r="AI621" s="10"/>
      <c r="AJ621" s="10"/>
      <c r="AK621" s="10"/>
      <c r="AL621" s="10"/>
      <c r="AM621" s="10"/>
      <c r="AN621" s="10"/>
      <c r="AO621" s="10"/>
      <c r="AP621" s="10"/>
      <c r="AQ621" s="10"/>
      <c r="AR621" s="10"/>
      <c r="AS621" s="10"/>
      <c r="AT621" s="10"/>
      <c r="AU621" s="10"/>
      <c r="AV621" s="10"/>
      <c r="AW621" s="10"/>
      <c r="AX621" s="10"/>
      <c r="AY621" s="10"/>
      <c r="AZ621" s="10"/>
      <c r="BA621" s="10"/>
      <c r="BB621" s="10"/>
      <c r="BC621" s="10"/>
      <c r="BD621" s="10"/>
      <c r="BE621" s="10"/>
      <c r="BF621" s="10"/>
      <c r="BG621" s="10"/>
      <c r="BH621" s="10"/>
      <c r="BI621" s="10"/>
      <c r="BJ621" s="10"/>
      <c r="BK621" s="10"/>
      <c r="BL621" s="10"/>
      <c r="BM621" s="10"/>
      <c r="BN621" s="10"/>
      <c r="BO621" s="10"/>
    </row>
    <row r="622" spans="1:67" x14ac:dyDescent="0.35">
      <c r="A622" s="10"/>
      <c r="B622" s="10"/>
      <c r="C622" s="10"/>
      <c r="D622" s="10"/>
      <c r="E622" s="10"/>
      <c r="F622" s="10"/>
      <c r="G622" s="10"/>
      <c r="H622" s="10"/>
      <c r="I622" s="10"/>
      <c r="J622" s="10"/>
      <c r="K622" s="10"/>
      <c r="L622" s="10"/>
      <c r="M622" s="10"/>
      <c r="N622" s="10"/>
      <c r="O622" s="10"/>
      <c r="P622" s="10"/>
      <c r="Q622" s="10"/>
      <c r="R622" s="10"/>
      <c r="S622" s="10"/>
      <c r="T622" s="10"/>
      <c r="U622" s="10"/>
      <c r="V622" s="10"/>
      <c r="W622" s="10"/>
      <c r="X622" s="10"/>
      <c r="Y622" s="10"/>
      <c r="Z622" s="10"/>
      <c r="AA622" s="10"/>
      <c r="AB622" s="10"/>
      <c r="AC622" s="10"/>
      <c r="AD622" s="10"/>
      <c r="AE622" s="10"/>
      <c r="AF622" s="10"/>
      <c r="AG622" s="10"/>
      <c r="AH622" s="10"/>
      <c r="AI622" s="10"/>
      <c r="AJ622" s="10"/>
      <c r="AK622" s="10"/>
      <c r="AL622" s="10"/>
      <c r="AM622" s="10"/>
      <c r="AN622" s="10"/>
      <c r="AO622" s="10"/>
      <c r="AP622" s="10"/>
      <c r="AQ622" s="10"/>
      <c r="AR622" s="10"/>
      <c r="AS622" s="10"/>
      <c r="AT622" s="10"/>
      <c r="AU622" s="10"/>
      <c r="AV622" s="10"/>
      <c r="AW622" s="10"/>
      <c r="AX622" s="10"/>
      <c r="AY622" s="10"/>
      <c r="AZ622" s="10"/>
      <c r="BA622" s="10"/>
      <c r="BB622" s="10"/>
      <c r="BC622" s="10"/>
      <c r="BD622" s="10"/>
      <c r="BE622" s="10"/>
      <c r="BF622" s="10"/>
      <c r="BG622" s="10"/>
      <c r="BH622" s="10"/>
      <c r="BI622" s="10"/>
      <c r="BJ622" s="10"/>
      <c r="BK622" s="10"/>
      <c r="BL622" s="10"/>
      <c r="BM622" s="10"/>
      <c r="BN622" s="10"/>
      <c r="BO622" s="10"/>
    </row>
    <row r="623" spans="1:67" x14ac:dyDescent="0.35">
      <c r="A623" s="10"/>
      <c r="B623" s="10"/>
      <c r="C623" s="10"/>
      <c r="D623" s="10"/>
      <c r="E623" s="10"/>
      <c r="F623" s="10"/>
      <c r="G623" s="10"/>
      <c r="H623" s="10"/>
      <c r="I623" s="10"/>
      <c r="J623" s="10"/>
      <c r="K623" s="10"/>
      <c r="L623" s="10"/>
      <c r="M623" s="10"/>
      <c r="N623" s="10"/>
      <c r="O623" s="10"/>
      <c r="P623" s="10"/>
      <c r="Q623" s="10"/>
      <c r="R623" s="10"/>
      <c r="S623" s="10"/>
      <c r="T623" s="10"/>
      <c r="U623" s="10"/>
      <c r="V623" s="10"/>
      <c r="W623" s="10"/>
      <c r="X623" s="10"/>
      <c r="Y623" s="10"/>
      <c r="Z623" s="10"/>
      <c r="AA623" s="10"/>
      <c r="AB623" s="10"/>
      <c r="AC623" s="10"/>
      <c r="AD623" s="10"/>
      <c r="AE623" s="10"/>
      <c r="AF623" s="10"/>
      <c r="AG623" s="10"/>
      <c r="AH623" s="10"/>
      <c r="AI623" s="10"/>
      <c r="AJ623" s="10"/>
      <c r="AK623" s="10"/>
      <c r="AL623" s="10"/>
      <c r="AM623" s="10"/>
      <c r="AN623" s="10"/>
      <c r="AO623" s="10"/>
      <c r="AP623" s="10"/>
      <c r="AQ623" s="10"/>
      <c r="AR623" s="10"/>
      <c r="AS623" s="10"/>
      <c r="AT623" s="10"/>
      <c r="AU623" s="10"/>
      <c r="AV623" s="10"/>
      <c r="AW623" s="10"/>
      <c r="AX623" s="10"/>
      <c r="AY623" s="10"/>
      <c r="AZ623" s="10"/>
      <c r="BA623" s="10"/>
      <c r="BB623" s="10"/>
      <c r="BC623" s="10"/>
      <c r="BD623" s="10"/>
      <c r="BE623" s="10"/>
      <c r="BF623" s="10"/>
      <c r="BG623" s="10"/>
      <c r="BH623" s="10"/>
      <c r="BI623" s="10"/>
      <c r="BJ623" s="10"/>
      <c r="BK623" s="10"/>
      <c r="BL623" s="10"/>
      <c r="BM623" s="10"/>
      <c r="BN623" s="10"/>
      <c r="BO623" s="10"/>
    </row>
    <row r="624" spans="1:67" x14ac:dyDescent="0.35">
      <c r="A624" s="10"/>
      <c r="B624" s="10"/>
      <c r="C624" s="10"/>
      <c r="D624" s="10"/>
      <c r="E624" s="10"/>
      <c r="F624" s="10"/>
      <c r="G624" s="10"/>
      <c r="H624" s="10"/>
      <c r="I624" s="10"/>
      <c r="J624" s="10"/>
      <c r="K624" s="10"/>
      <c r="L624" s="10"/>
      <c r="M624" s="10"/>
      <c r="N624" s="10"/>
      <c r="O624" s="10"/>
      <c r="P624" s="10"/>
      <c r="Q624" s="10"/>
      <c r="R624" s="10"/>
      <c r="S624" s="10"/>
      <c r="T624" s="10"/>
      <c r="U624" s="10"/>
      <c r="V624" s="10"/>
      <c r="W624" s="10"/>
      <c r="X624" s="10"/>
      <c r="Y624" s="10"/>
      <c r="Z624" s="10"/>
      <c r="AA624" s="10"/>
      <c r="AB624" s="10"/>
      <c r="AC624" s="10"/>
      <c r="AD624" s="10"/>
      <c r="AE624" s="10"/>
      <c r="AF624" s="10"/>
      <c r="AG624" s="10"/>
      <c r="AH624" s="10"/>
      <c r="AI624" s="10"/>
      <c r="AJ624" s="10"/>
      <c r="AK624" s="10"/>
      <c r="AL624" s="10"/>
      <c r="AM624" s="10"/>
      <c r="AN624" s="10"/>
      <c r="AO624" s="10"/>
      <c r="AP624" s="10"/>
      <c r="AQ624" s="10"/>
      <c r="AR624" s="10"/>
      <c r="AS624" s="10"/>
      <c r="AT624" s="10"/>
      <c r="AU624" s="10"/>
      <c r="AV624" s="10"/>
      <c r="AW624" s="10"/>
      <c r="AX624" s="10"/>
      <c r="AY624" s="10"/>
      <c r="AZ624" s="10"/>
      <c r="BA624" s="10"/>
      <c r="BB624" s="10"/>
      <c r="BC624" s="10"/>
      <c r="BD624" s="10"/>
      <c r="BE624" s="10"/>
      <c r="BF624" s="10"/>
      <c r="BG624" s="10"/>
      <c r="BH624" s="10"/>
      <c r="BI624" s="10"/>
      <c r="BJ624" s="10"/>
      <c r="BK624" s="10"/>
      <c r="BL624" s="10"/>
      <c r="BM624" s="10"/>
      <c r="BN624" s="10"/>
      <c r="BO624" s="10"/>
    </row>
    <row r="625" spans="1:67" x14ac:dyDescent="0.35">
      <c r="A625" s="10"/>
      <c r="B625" s="10"/>
      <c r="C625" s="10"/>
      <c r="D625" s="10"/>
      <c r="E625" s="10"/>
      <c r="F625" s="10"/>
      <c r="G625" s="10"/>
      <c r="H625" s="10"/>
      <c r="I625" s="10"/>
      <c r="J625" s="10"/>
      <c r="K625" s="10"/>
      <c r="L625" s="10"/>
      <c r="M625" s="10"/>
      <c r="N625" s="10"/>
      <c r="O625" s="10"/>
      <c r="P625" s="10"/>
      <c r="Q625" s="10"/>
      <c r="R625" s="10"/>
      <c r="S625" s="10"/>
      <c r="T625" s="10"/>
      <c r="U625" s="10"/>
      <c r="V625" s="10"/>
      <c r="W625" s="10"/>
      <c r="X625" s="10"/>
      <c r="Y625" s="10"/>
      <c r="Z625" s="10"/>
      <c r="AA625" s="10"/>
      <c r="AB625" s="10"/>
      <c r="AC625" s="10"/>
      <c r="AD625" s="10"/>
      <c r="AE625" s="10"/>
      <c r="AF625" s="10"/>
      <c r="AG625" s="10"/>
      <c r="AH625" s="10"/>
      <c r="AI625" s="10"/>
      <c r="AJ625" s="10"/>
      <c r="AK625" s="10"/>
      <c r="AL625" s="10"/>
      <c r="AM625" s="10"/>
      <c r="AN625" s="10"/>
      <c r="AO625" s="10"/>
      <c r="AP625" s="10"/>
      <c r="AQ625" s="10"/>
      <c r="AR625" s="10"/>
      <c r="AS625" s="10"/>
      <c r="AT625" s="10"/>
      <c r="AU625" s="10"/>
      <c r="AV625" s="10"/>
      <c r="AW625" s="10"/>
      <c r="AX625" s="10"/>
      <c r="AY625" s="10"/>
      <c r="AZ625" s="10"/>
      <c r="BA625" s="10"/>
      <c r="BB625" s="10"/>
      <c r="BC625" s="10"/>
      <c r="BD625" s="10"/>
      <c r="BE625" s="10"/>
      <c r="BF625" s="10"/>
      <c r="BG625" s="10"/>
      <c r="BH625" s="10"/>
      <c r="BI625" s="10"/>
      <c r="BJ625" s="10"/>
      <c r="BK625" s="10"/>
      <c r="BL625" s="10"/>
      <c r="BM625" s="10"/>
      <c r="BN625" s="10"/>
      <c r="BO625" s="10"/>
    </row>
    <row r="626" spans="1:67" x14ac:dyDescent="0.35">
      <c r="A626" s="10"/>
      <c r="B626" s="10"/>
      <c r="C626" s="10"/>
      <c r="D626" s="10"/>
      <c r="E626" s="10"/>
      <c r="F626" s="10"/>
      <c r="G626" s="10"/>
      <c r="H626" s="10"/>
      <c r="I626" s="10"/>
      <c r="J626" s="10"/>
      <c r="K626" s="10"/>
      <c r="L626" s="10"/>
      <c r="M626" s="10"/>
      <c r="N626" s="10"/>
      <c r="O626" s="10"/>
      <c r="P626" s="10"/>
      <c r="Q626" s="10"/>
      <c r="R626" s="10"/>
      <c r="S626" s="10"/>
      <c r="T626" s="10"/>
      <c r="U626" s="10"/>
      <c r="V626" s="10"/>
      <c r="W626" s="10"/>
      <c r="X626" s="10"/>
      <c r="Y626" s="10"/>
      <c r="Z626" s="10"/>
      <c r="AA626" s="10"/>
      <c r="AB626" s="10"/>
      <c r="AC626" s="10"/>
      <c r="AD626" s="10"/>
      <c r="AE626" s="10"/>
      <c r="AF626" s="10"/>
      <c r="AG626" s="10"/>
      <c r="AH626" s="10"/>
      <c r="AI626" s="10"/>
      <c r="AJ626" s="10"/>
      <c r="AK626" s="10"/>
      <c r="AL626" s="10"/>
      <c r="AM626" s="10"/>
      <c r="AN626" s="10"/>
      <c r="AO626" s="10"/>
      <c r="AP626" s="10"/>
      <c r="AQ626" s="10"/>
      <c r="AR626" s="10"/>
      <c r="AS626" s="10"/>
      <c r="AT626" s="10"/>
      <c r="AU626" s="10"/>
      <c r="AV626" s="10"/>
      <c r="AW626" s="10"/>
      <c r="AX626" s="10"/>
      <c r="AY626" s="10"/>
      <c r="AZ626" s="10"/>
      <c r="BA626" s="10"/>
      <c r="BB626" s="10"/>
      <c r="BC626" s="10"/>
      <c r="BD626" s="10"/>
      <c r="BE626" s="10"/>
      <c r="BF626" s="10"/>
      <c r="BG626" s="10"/>
      <c r="BH626" s="10"/>
      <c r="BI626" s="10"/>
      <c r="BJ626" s="10"/>
      <c r="BK626" s="10"/>
      <c r="BL626" s="10"/>
      <c r="BM626" s="10"/>
      <c r="BN626" s="10"/>
      <c r="BO626" s="10"/>
    </row>
    <row r="627" spans="1:67" x14ac:dyDescent="0.35">
      <c r="A627" s="10"/>
      <c r="B627" s="10"/>
      <c r="C627" s="10"/>
      <c r="D627" s="10"/>
      <c r="E627" s="10"/>
      <c r="F627" s="10"/>
      <c r="G627" s="10"/>
      <c r="H627" s="10"/>
      <c r="I627" s="10"/>
      <c r="J627" s="10"/>
      <c r="K627" s="10"/>
      <c r="L627" s="10"/>
      <c r="M627" s="10"/>
      <c r="N627" s="10"/>
      <c r="O627" s="10"/>
      <c r="P627" s="10"/>
      <c r="Q627" s="10"/>
      <c r="R627" s="10"/>
      <c r="S627" s="10"/>
      <c r="T627" s="10"/>
      <c r="U627" s="10"/>
      <c r="V627" s="10"/>
      <c r="W627" s="10"/>
      <c r="X627" s="10"/>
      <c r="Y627" s="10"/>
      <c r="Z627" s="10"/>
      <c r="AA627" s="10"/>
      <c r="AB627" s="10"/>
      <c r="AC627" s="10"/>
      <c r="AD627" s="10"/>
      <c r="AE627" s="10"/>
      <c r="AF627" s="10"/>
      <c r="AG627" s="10"/>
      <c r="AH627" s="10"/>
      <c r="AI627" s="10"/>
      <c r="AJ627" s="10"/>
      <c r="AK627" s="10"/>
      <c r="AL627" s="10"/>
      <c r="AM627" s="10"/>
      <c r="AN627" s="10"/>
      <c r="AO627" s="10"/>
      <c r="AP627" s="10"/>
      <c r="AQ627" s="10"/>
      <c r="AR627" s="10"/>
      <c r="AS627" s="10"/>
      <c r="AT627" s="10"/>
      <c r="AU627" s="10"/>
      <c r="AV627" s="10"/>
      <c r="AW627" s="10"/>
      <c r="AX627" s="10"/>
      <c r="AY627" s="10"/>
      <c r="AZ627" s="10"/>
      <c r="BA627" s="10"/>
      <c r="BB627" s="10"/>
      <c r="BC627" s="10"/>
      <c r="BD627" s="10"/>
      <c r="BE627" s="10"/>
      <c r="BF627" s="10"/>
      <c r="BG627" s="10"/>
      <c r="BH627" s="10"/>
      <c r="BI627" s="10"/>
      <c r="BJ627" s="10"/>
      <c r="BK627" s="10"/>
      <c r="BL627" s="10"/>
      <c r="BM627" s="10"/>
      <c r="BN627" s="10"/>
      <c r="BO627" s="10"/>
    </row>
    <row r="628" spans="1:67" x14ac:dyDescent="0.35">
      <c r="A628" s="10"/>
      <c r="B628" s="10"/>
      <c r="C628" s="10"/>
      <c r="D628" s="10"/>
      <c r="E628" s="10"/>
      <c r="F628" s="10"/>
      <c r="G628" s="10"/>
      <c r="H628" s="10"/>
      <c r="I628" s="10"/>
      <c r="J628" s="10"/>
      <c r="K628" s="10"/>
      <c r="L628" s="10"/>
      <c r="M628" s="10"/>
      <c r="N628" s="10"/>
      <c r="O628" s="10"/>
      <c r="P628" s="10"/>
      <c r="Q628" s="10"/>
      <c r="R628" s="10"/>
      <c r="S628" s="10"/>
      <c r="T628" s="10"/>
      <c r="U628" s="10"/>
      <c r="V628" s="10"/>
      <c r="W628" s="10"/>
      <c r="X628" s="10"/>
      <c r="Y628" s="10"/>
      <c r="Z628" s="10"/>
      <c r="AA628" s="10"/>
      <c r="AB628" s="10"/>
      <c r="AC628" s="10"/>
      <c r="AD628" s="10"/>
      <c r="AE628" s="10"/>
      <c r="AF628" s="10"/>
      <c r="AG628" s="10"/>
      <c r="AH628" s="10"/>
      <c r="AI628" s="10"/>
      <c r="AJ628" s="10"/>
      <c r="AK628" s="10"/>
      <c r="AL628" s="10"/>
      <c r="AM628" s="10"/>
      <c r="AN628" s="10"/>
      <c r="AO628" s="10"/>
      <c r="AP628" s="10"/>
      <c r="AQ628" s="10"/>
      <c r="AR628" s="10"/>
      <c r="AS628" s="10"/>
      <c r="AT628" s="10"/>
      <c r="AU628" s="10"/>
      <c r="AV628" s="10"/>
      <c r="AW628" s="10"/>
      <c r="AX628" s="10"/>
      <c r="AY628" s="10"/>
      <c r="AZ628" s="10"/>
      <c r="BA628" s="10"/>
      <c r="BB628" s="10"/>
      <c r="BC628" s="10"/>
      <c r="BD628" s="10"/>
      <c r="BE628" s="10"/>
      <c r="BF628" s="10"/>
      <c r="BG628" s="10"/>
      <c r="BH628" s="10"/>
      <c r="BI628" s="10"/>
      <c r="BJ628" s="10"/>
      <c r="BK628" s="10"/>
      <c r="BL628" s="10"/>
      <c r="BM628" s="10"/>
      <c r="BN628" s="10"/>
      <c r="BO628" s="10"/>
    </row>
    <row r="629" spans="1:67" x14ac:dyDescent="0.35">
      <c r="A629" s="10"/>
      <c r="B629" s="10"/>
      <c r="C629" s="10"/>
      <c r="D629" s="10"/>
      <c r="E629" s="10"/>
      <c r="F629" s="10"/>
      <c r="G629" s="10"/>
      <c r="H629" s="10"/>
      <c r="I629" s="10"/>
      <c r="J629" s="10"/>
      <c r="K629" s="10"/>
      <c r="L629" s="10"/>
      <c r="M629" s="10"/>
      <c r="N629" s="10"/>
      <c r="O629" s="10"/>
      <c r="P629" s="10"/>
      <c r="Q629" s="10"/>
      <c r="R629" s="10"/>
      <c r="S629" s="10"/>
      <c r="T629" s="10"/>
      <c r="U629" s="10"/>
      <c r="V629" s="10"/>
      <c r="W629" s="10"/>
      <c r="X629" s="10"/>
      <c r="Y629" s="10"/>
      <c r="Z629" s="10"/>
      <c r="AA629" s="10"/>
      <c r="AB629" s="10"/>
      <c r="AC629" s="10"/>
      <c r="AD629" s="10"/>
      <c r="AE629" s="10"/>
      <c r="AF629" s="10"/>
      <c r="AG629" s="10"/>
      <c r="AH629" s="10"/>
      <c r="AI629" s="10"/>
      <c r="AJ629" s="10"/>
      <c r="AK629" s="10"/>
      <c r="AL629" s="10"/>
      <c r="AM629" s="10"/>
      <c r="AN629" s="10"/>
      <c r="AO629" s="10"/>
      <c r="AP629" s="10"/>
      <c r="AQ629" s="10"/>
      <c r="AR629" s="10"/>
      <c r="AS629" s="10"/>
      <c r="AT629" s="10"/>
      <c r="AU629" s="10"/>
      <c r="AV629" s="10"/>
      <c r="AW629" s="10"/>
      <c r="AX629" s="10"/>
      <c r="AY629" s="10"/>
      <c r="AZ629" s="10"/>
      <c r="BA629" s="10"/>
      <c r="BB629" s="10"/>
      <c r="BC629" s="10"/>
      <c r="BD629" s="10"/>
      <c r="BE629" s="10"/>
      <c r="BF629" s="10"/>
      <c r="BG629" s="10"/>
      <c r="BH629" s="10"/>
      <c r="BI629" s="10"/>
      <c r="BJ629" s="10"/>
      <c r="BK629" s="10"/>
      <c r="BL629" s="10"/>
      <c r="BM629" s="10"/>
      <c r="BN629" s="10"/>
      <c r="BO629" s="10"/>
    </row>
    <row r="630" spans="1:67" x14ac:dyDescent="0.35">
      <c r="A630" s="10"/>
      <c r="B630" s="10"/>
      <c r="C630" s="10"/>
      <c r="D630" s="10"/>
      <c r="E630" s="10"/>
      <c r="F630" s="10"/>
      <c r="G630" s="10"/>
      <c r="H630" s="10"/>
      <c r="I630" s="10"/>
      <c r="J630" s="10"/>
      <c r="K630" s="10"/>
      <c r="L630" s="10"/>
      <c r="M630" s="10"/>
      <c r="N630" s="10"/>
      <c r="O630" s="10"/>
      <c r="P630" s="10"/>
      <c r="Q630" s="10"/>
      <c r="R630" s="10"/>
      <c r="S630" s="10"/>
      <c r="T630" s="10"/>
      <c r="U630" s="10"/>
      <c r="V630" s="10"/>
      <c r="W630" s="10"/>
      <c r="X630" s="10"/>
      <c r="Y630" s="10"/>
      <c r="Z630" s="10"/>
      <c r="AA630" s="10"/>
      <c r="AB630" s="10"/>
      <c r="AC630" s="10"/>
      <c r="AD630" s="10"/>
      <c r="AE630" s="10"/>
      <c r="AF630" s="10"/>
      <c r="AG630" s="10"/>
      <c r="AH630" s="10"/>
      <c r="AI630" s="10"/>
      <c r="AJ630" s="10"/>
      <c r="AK630" s="10"/>
      <c r="AL630" s="10"/>
      <c r="AM630" s="10"/>
      <c r="AN630" s="10"/>
      <c r="AO630" s="10"/>
      <c r="AP630" s="10"/>
      <c r="AQ630" s="10"/>
      <c r="AR630" s="10"/>
      <c r="AS630" s="10"/>
      <c r="AT630" s="10"/>
      <c r="AU630" s="10"/>
      <c r="AV630" s="10"/>
      <c r="AW630" s="10"/>
      <c r="AX630" s="10"/>
      <c r="AY630" s="10"/>
      <c r="AZ630" s="10"/>
      <c r="BA630" s="10"/>
      <c r="BB630" s="10"/>
      <c r="BC630" s="10"/>
      <c r="BD630" s="10"/>
      <c r="BE630" s="10"/>
      <c r="BF630" s="10"/>
      <c r="BG630" s="10"/>
      <c r="BH630" s="10"/>
      <c r="BI630" s="10"/>
      <c r="BJ630" s="10"/>
      <c r="BK630" s="10"/>
      <c r="BL630" s="10"/>
      <c r="BM630" s="10"/>
      <c r="BN630" s="10"/>
      <c r="BO630" s="10"/>
    </row>
    <row r="631" spans="1:67" x14ac:dyDescent="0.35">
      <c r="A631" s="10"/>
      <c r="B631" s="10"/>
      <c r="C631" s="10"/>
      <c r="D631" s="10"/>
      <c r="E631" s="10"/>
      <c r="F631" s="10"/>
      <c r="G631" s="10"/>
      <c r="H631" s="10"/>
      <c r="I631" s="10"/>
      <c r="J631" s="10"/>
      <c r="K631" s="10"/>
      <c r="L631" s="10"/>
      <c r="M631" s="10"/>
      <c r="N631" s="10"/>
      <c r="O631" s="10"/>
      <c r="P631" s="10"/>
      <c r="Q631" s="10"/>
      <c r="R631" s="10"/>
      <c r="S631" s="10"/>
      <c r="T631" s="10"/>
      <c r="U631" s="10"/>
      <c r="V631" s="10"/>
      <c r="W631" s="10"/>
      <c r="X631" s="10"/>
      <c r="Y631" s="10"/>
      <c r="Z631" s="10"/>
      <c r="AA631" s="10"/>
      <c r="AB631" s="10"/>
      <c r="AC631" s="10"/>
      <c r="AD631" s="10"/>
      <c r="AE631" s="10"/>
      <c r="AF631" s="10"/>
      <c r="AG631" s="10"/>
      <c r="AH631" s="10"/>
      <c r="AI631" s="10"/>
      <c r="AJ631" s="10"/>
      <c r="AK631" s="10"/>
      <c r="AL631" s="10"/>
      <c r="AM631" s="10"/>
      <c r="AN631" s="10"/>
      <c r="AO631" s="10"/>
      <c r="AP631" s="10"/>
      <c r="AQ631" s="10"/>
      <c r="AR631" s="10"/>
      <c r="AS631" s="10"/>
      <c r="AT631" s="10"/>
      <c r="AU631" s="10"/>
      <c r="AV631" s="10"/>
      <c r="AW631" s="10"/>
      <c r="AX631" s="10"/>
      <c r="AY631" s="10"/>
      <c r="AZ631" s="10"/>
      <c r="BA631" s="10"/>
      <c r="BB631" s="10"/>
      <c r="BC631" s="10"/>
      <c r="BD631" s="10"/>
      <c r="BE631" s="10"/>
      <c r="BF631" s="10"/>
      <c r="BG631" s="10"/>
      <c r="BH631" s="10"/>
      <c r="BI631" s="10"/>
      <c r="BJ631" s="10"/>
      <c r="BK631" s="10"/>
      <c r="BL631" s="10"/>
      <c r="BM631" s="10"/>
      <c r="BN631" s="10"/>
      <c r="BO631" s="10"/>
    </row>
    <row r="632" spans="1:67" x14ac:dyDescent="0.35">
      <c r="A632" s="10"/>
      <c r="B632" s="10"/>
      <c r="C632" s="10"/>
      <c r="D632" s="10"/>
      <c r="E632" s="10"/>
      <c r="F632" s="10"/>
      <c r="G632" s="10"/>
      <c r="H632" s="10"/>
      <c r="I632" s="10"/>
      <c r="J632" s="10"/>
      <c r="K632" s="10"/>
      <c r="L632" s="10"/>
      <c r="M632" s="10"/>
      <c r="N632" s="10"/>
      <c r="O632" s="10"/>
      <c r="P632" s="10"/>
      <c r="Q632" s="10"/>
      <c r="R632" s="10"/>
      <c r="S632" s="10"/>
      <c r="T632" s="10"/>
      <c r="U632" s="10"/>
      <c r="V632" s="10"/>
      <c r="W632" s="10"/>
      <c r="X632" s="10"/>
      <c r="Y632" s="10"/>
      <c r="Z632" s="10"/>
      <c r="AA632" s="10"/>
      <c r="AB632" s="10"/>
      <c r="AC632" s="10"/>
      <c r="AD632" s="10"/>
      <c r="AE632" s="10"/>
      <c r="AF632" s="10"/>
      <c r="AG632" s="10"/>
      <c r="AH632" s="10"/>
      <c r="AI632" s="10"/>
      <c r="AJ632" s="10"/>
      <c r="AK632" s="10"/>
      <c r="AL632" s="10"/>
      <c r="AM632" s="10"/>
      <c r="AN632" s="10"/>
      <c r="AO632" s="10"/>
      <c r="AP632" s="10"/>
      <c r="AQ632" s="10"/>
      <c r="AR632" s="10"/>
      <c r="AS632" s="10"/>
      <c r="AT632" s="10"/>
      <c r="AU632" s="10"/>
      <c r="AV632" s="10"/>
      <c r="AW632" s="10"/>
      <c r="AX632" s="10"/>
      <c r="AY632" s="10"/>
      <c r="AZ632" s="10"/>
      <c r="BA632" s="10"/>
      <c r="BB632" s="10"/>
      <c r="BC632" s="10"/>
      <c r="BD632" s="10"/>
      <c r="BE632" s="10"/>
      <c r="BF632" s="10"/>
      <c r="BG632" s="10"/>
      <c r="BH632" s="10"/>
      <c r="BI632" s="10"/>
      <c r="BJ632" s="10"/>
      <c r="BK632" s="10"/>
      <c r="BL632" s="10"/>
      <c r="BM632" s="10"/>
      <c r="BN632" s="10"/>
      <c r="BO632" s="10"/>
    </row>
    <row r="633" spans="1:67" x14ac:dyDescent="0.35">
      <c r="A633" s="10"/>
      <c r="B633" s="10"/>
      <c r="C633" s="10"/>
      <c r="D633" s="10"/>
      <c r="E633" s="10"/>
      <c r="F633" s="10"/>
      <c r="G633" s="10"/>
      <c r="H633" s="10"/>
      <c r="I633" s="10"/>
      <c r="J633" s="10"/>
      <c r="K633" s="10"/>
      <c r="L633" s="10"/>
      <c r="M633" s="10"/>
      <c r="N633" s="10"/>
      <c r="O633" s="10"/>
      <c r="P633" s="10"/>
      <c r="Q633" s="10"/>
      <c r="R633" s="10"/>
      <c r="S633" s="10"/>
      <c r="T633" s="10"/>
      <c r="U633" s="10"/>
      <c r="V633" s="10"/>
      <c r="W633" s="10"/>
      <c r="X633" s="10"/>
      <c r="Y633" s="10"/>
      <c r="Z633" s="10"/>
      <c r="AA633" s="10"/>
      <c r="AB633" s="10"/>
      <c r="AC633" s="10"/>
      <c r="AD633" s="10"/>
      <c r="AE633" s="10"/>
      <c r="AF633" s="10"/>
      <c r="AG633" s="10"/>
      <c r="AH633" s="10"/>
      <c r="AI633" s="10"/>
      <c r="AJ633" s="10"/>
      <c r="AK633" s="10"/>
      <c r="AL633" s="10"/>
      <c r="AM633" s="10"/>
      <c r="AN633" s="10"/>
      <c r="AO633" s="10"/>
      <c r="AP633" s="10"/>
      <c r="AQ633" s="10"/>
      <c r="AR633" s="10"/>
      <c r="AS633" s="10"/>
      <c r="AT633" s="10"/>
      <c r="AU633" s="10"/>
      <c r="AV633" s="10"/>
      <c r="AW633" s="10"/>
      <c r="AX633" s="10"/>
      <c r="AY633" s="10"/>
      <c r="AZ633" s="10"/>
      <c r="BA633" s="10"/>
      <c r="BB633" s="10"/>
      <c r="BC633" s="10"/>
      <c r="BD633" s="10"/>
      <c r="BE633" s="10"/>
      <c r="BF633" s="10"/>
      <c r="BG633" s="10"/>
      <c r="BH633" s="10"/>
      <c r="BI633" s="10"/>
      <c r="BJ633" s="10"/>
      <c r="BK633" s="10"/>
      <c r="BL633" s="10"/>
      <c r="BM633" s="10"/>
      <c r="BN633" s="10"/>
      <c r="BO633" s="10"/>
    </row>
    <row r="634" spans="1:67" x14ac:dyDescent="0.35">
      <c r="A634" s="10"/>
      <c r="B634" s="10"/>
      <c r="C634" s="10"/>
      <c r="D634" s="10"/>
      <c r="E634" s="10"/>
      <c r="F634" s="10"/>
      <c r="G634" s="10"/>
      <c r="H634" s="10"/>
      <c r="I634" s="10"/>
      <c r="J634" s="10"/>
      <c r="K634" s="10"/>
      <c r="L634" s="10"/>
      <c r="M634" s="10"/>
      <c r="N634" s="10"/>
      <c r="O634" s="10"/>
      <c r="P634" s="10"/>
      <c r="Q634" s="10"/>
      <c r="R634" s="10"/>
      <c r="S634" s="10"/>
      <c r="T634" s="10"/>
      <c r="U634" s="10"/>
      <c r="V634" s="10"/>
      <c r="W634" s="10"/>
      <c r="X634" s="10"/>
      <c r="Y634" s="10"/>
      <c r="Z634" s="10"/>
      <c r="AA634" s="10"/>
      <c r="AB634" s="10"/>
      <c r="AC634" s="10"/>
      <c r="AD634" s="10"/>
      <c r="AE634" s="10"/>
      <c r="AF634" s="10"/>
      <c r="AG634" s="10"/>
      <c r="AH634" s="10"/>
      <c r="AI634" s="10"/>
      <c r="AJ634" s="10"/>
      <c r="AK634" s="10"/>
      <c r="AL634" s="10"/>
      <c r="AM634" s="10"/>
      <c r="AN634" s="10"/>
      <c r="AO634" s="10"/>
      <c r="AP634" s="10"/>
      <c r="AQ634" s="10"/>
      <c r="AR634" s="10"/>
      <c r="AS634" s="10"/>
      <c r="AT634" s="10"/>
      <c r="AU634" s="10"/>
      <c r="AV634" s="10"/>
      <c r="AW634" s="10"/>
      <c r="AX634" s="10"/>
      <c r="AY634" s="10"/>
      <c r="AZ634" s="10"/>
      <c r="BA634" s="10"/>
      <c r="BB634" s="10"/>
      <c r="BC634" s="10"/>
      <c r="BD634" s="10"/>
      <c r="BE634" s="10"/>
      <c r="BF634" s="10"/>
      <c r="BG634" s="10"/>
      <c r="BH634" s="10"/>
      <c r="BI634" s="10"/>
      <c r="BJ634" s="10"/>
      <c r="BK634" s="10"/>
      <c r="BL634" s="10"/>
      <c r="BM634" s="10"/>
      <c r="BN634" s="10"/>
      <c r="BO634" s="10"/>
    </row>
    <row r="635" spans="1:67" x14ac:dyDescent="0.35">
      <c r="A635" s="10"/>
      <c r="B635" s="10"/>
      <c r="C635" s="10"/>
      <c r="D635" s="10"/>
      <c r="E635" s="10"/>
      <c r="F635" s="10"/>
      <c r="G635" s="10"/>
      <c r="H635" s="10"/>
      <c r="I635" s="10"/>
      <c r="J635" s="10"/>
      <c r="K635" s="10"/>
      <c r="L635" s="10"/>
      <c r="M635" s="10"/>
      <c r="N635" s="10"/>
      <c r="O635" s="10"/>
      <c r="P635" s="10"/>
      <c r="Q635" s="10"/>
      <c r="R635" s="10"/>
      <c r="S635" s="10"/>
      <c r="T635" s="10"/>
      <c r="U635" s="10"/>
      <c r="V635" s="10"/>
      <c r="W635" s="10"/>
      <c r="X635" s="10"/>
      <c r="Y635" s="10"/>
      <c r="Z635" s="10"/>
      <c r="AA635" s="10"/>
      <c r="AB635" s="10"/>
      <c r="AC635" s="10"/>
      <c r="AD635" s="10"/>
      <c r="AE635" s="10"/>
      <c r="AF635" s="10"/>
      <c r="AG635" s="10"/>
      <c r="AH635" s="10"/>
      <c r="AI635" s="10"/>
      <c r="AJ635" s="10"/>
      <c r="AK635" s="10"/>
      <c r="AL635" s="10"/>
      <c r="AM635" s="10"/>
      <c r="AN635" s="10"/>
      <c r="AO635" s="10"/>
      <c r="AP635" s="10"/>
      <c r="AQ635" s="10"/>
      <c r="AR635" s="10"/>
      <c r="AS635" s="10"/>
      <c r="AT635" s="10"/>
      <c r="AU635" s="10"/>
      <c r="AV635" s="10"/>
      <c r="AW635" s="10"/>
      <c r="AX635" s="10"/>
      <c r="AY635" s="10"/>
      <c r="AZ635" s="10"/>
      <c r="BA635" s="10"/>
      <c r="BB635" s="10"/>
      <c r="BC635" s="10"/>
      <c r="BD635" s="10"/>
      <c r="BE635" s="10"/>
      <c r="BF635" s="10"/>
      <c r="BG635" s="10"/>
      <c r="BH635" s="10"/>
      <c r="BI635" s="10"/>
      <c r="BJ635" s="10"/>
      <c r="BK635" s="10"/>
      <c r="BL635" s="10"/>
      <c r="BM635" s="10"/>
      <c r="BN635" s="10"/>
      <c r="BO635" s="10"/>
    </row>
    <row r="636" spans="1:67" x14ac:dyDescent="0.35">
      <c r="A636" s="10"/>
      <c r="B636" s="10"/>
      <c r="C636" s="10"/>
      <c r="D636" s="10"/>
      <c r="E636" s="10"/>
      <c r="F636" s="10"/>
      <c r="G636" s="10"/>
      <c r="H636" s="10"/>
      <c r="I636" s="10"/>
      <c r="J636" s="10"/>
      <c r="K636" s="10"/>
      <c r="L636" s="10"/>
      <c r="M636" s="10"/>
      <c r="N636" s="10"/>
      <c r="O636" s="10"/>
      <c r="P636" s="10"/>
      <c r="Q636" s="10"/>
      <c r="R636" s="10"/>
      <c r="S636" s="10"/>
      <c r="T636" s="10"/>
      <c r="U636" s="10"/>
      <c r="V636" s="10"/>
      <c r="W636" s="10"/>
      <c r="X636" s="10"/>
      <c r="Y636" s="10"/>
      <c r="Z636" s="10"/>
      <c r="AA636" s="10"/>
      <c r="AB636" s="10"/>
      <c r="AC636" s="10"/>
      <c r="AD636" s="10"/>
      <c r="AE636" s="10"/>
      <c r="AF636" s="10"/>
      <c r="AG636" s="10"/>
      <c r="AH636" s="10"/>
      <c r="AI636" s="10"/>
      <c r="AJ636" s="10"/>
      <c r="AK636" s="10"/>
      <c r="AL636" s="10"/>
      <c r="AM636" s="10"/>
      <c r="AN636" s="10"/>
      <c r="AO636" s="10"/>
      <c r="AP636" s="10"/>
      <c r="AQ636" s="10"/>
      <c r="AR636" s="10"/>
      <c r="AS636" s="10"/>
      <c r="AT636" s="10"/>
      <c r="AU636" s="10"/>
      <c r="AV636" s="10"/>
      <c r="AW636" s="10"/>
      <c r="AX636" s="10"/>
      <c r="AY636" s="10"/>
      <c r="AZ636" s="10"/>
      <c r="BA636" s="10"/>
      <c r="BB636" s="10"/>
      <c r="BC636" s="10"/>
      <c r="BD636" s="10"/>
      <c r="BE636" s="10"/>
      <c r="BF636" s="10"/>
      <c r="BG636" s="10"/>
      <c r="BH636" s="10"/>
      <c r="BI636" s="10"/>
      <c r="BJ636" s="10"/>
      <c r="BK636" s="10"/>
      <c r="BL636" s="10"/>
      <c r="BM636" s="10"/>
      <c r="BN636" s="10"/>
      <c r="BO636" s="10"/>
    </row>
    <row r="637" spans="1:67" x14ac:dyDescent="0.35">
      <c r="A637" s="10"/>
      <c r="B637" s="10"/>
      <c r="C637" s="10"/>
      <c r="D637" s="10"/>
      <c r="E637" s="10"/>
      <c r="F637" s="10"/>
      <c r="G637" s="10"/>
      <c r="H637" s="10"/>
      <c r="I637" s="10"/>
      <c r="J637" s="10"/>
      <c r="K637" s="10"/>
      <c r="L637" s="10"/>
      <c r="M637" s="10"/>
      <c r="N637" s="10"/>
      <c r="O637" s="10"/>
      <c r="P637" s="10"/>
      <c r="Q637" s="10"/>
      <c r="R637" s="10"/>
      <c r="S637" s="10"/>
      <c r="T637" s="10"/>
      <c r="U637" s="10"/>
      <c r="V637" s="10"/>
      <c r="W637" s="10"/>
      <c r="X637" s="10"/>
      <c r="Y637" s="10"/>
      <c r="Z637" s="10"/>
      <c r="AA637" s="10"/>
      <c r="AB637" s="10"/>
      <c r="AC637" s="10"/>
      <c r="AD637" s="10"/>
      <c r="AE637" s="10"/>
      <c r="AF637" s="10"/>
      <c r="AG637" s="10"/>
      <c r="AH637" s="10"/>
      <c r="AI637" s="10"/>
      <c r="AJ637" s="10"/>
      <c r="AK637" s="10"/>
      <c r="AL637" s="10"/>
      <c r="AM637" s="10"/>
      <c r="AN637" s="10"/>
      <c r="AO637" s="10"/>
      <c r="AP637" s="10"/>
      <c r="AQ637" s="10"/>
      <c r="AR637" s="10"/>
      <c r="AS637" s="10"/>
      <c r="AT637" s="10"/>
      <c r="AU637" s="10"/>
      <c r="AV637" s="10"/>
      <c r="AW637" s="10"/>
      <c r="AX637" s="10"/>
      <c r="AY637" s="10"/>
      <c r="AZ637" s="10"/>
      <c r="BA637" s="10"/>
      <c r="BB637" s="10"/>
      <c r="BC637" s="10"/>
      <c r="BD637" s="10"/>
      <c r="BE637" s="10"/>
      <c r="BF637" s="10"/>
      <c r="BG637" s="10"/>
      <c r="BH637" s="10"/>
      <c r="BI637" s="10"/>
      <c r="BJ637" s="10"/>
      <c r="BK637" s="10"/>
      <c r="BL637" s="10"/>
      <c r="BM637" s="10"/>
      <c r="BN637" s="10"/>
      <c r="BO637" s="10"/>
    </row>
    <row r="638" spans="1:67" x14ac:dyDescent="0.35">
      <c r="A638" s="10"/>
      <c r="B638" s="10"/>
      <c r="C638" s="10"/>
      <c r="D638" s="10"/>
      <c r="E638" s="10"/>
      <c r="F638" s="10"/>
      <c r="G638" s="10"/>
      <c r="H638" s="10"/>
      <c r="I638" s="10"/>
      <c r="J638" s="10"/>
      <c r="K638" s="10"/>
      <c r="L638" s="10"/>
      <c r="M638" s="10"/>
      <c r="N638" s="10"/>
      <c r="O638" s="10"/>
      <c r="P638" s="10"/>
      <c r="Q638" s="10"/>
      <c r="R638" s="10"/>
      <c r="S638" s="10"/>
      <c r="T638" s="10"/>
      <c r="U638" s="10"/>
      <c r="V638" s="10"/>
      <c r="W638" s="10"/>
      <c r="X638" s="10"/>
      <c r="Y638" s="10"/>
      <c r="Z638" s="10"/>
      <c r="AA638" s="10"/>
      <c r="AB638" s="10"/>
      <c r="AC638" s="10"/>
      <c r="AD638" s="10"/>
      <c r="AE638" s="10"/>
      <c r="AF638" s="10"/>
      <c r="AG638" s="10"/>
      <c r="AH638" s="10"/>
      <c r="AI638" s="10"/>
      <c r="AJ638" s="10"/>
      <c r="AK638" s="10"/>
      <c r="AL638" s="10"/>
      <c r="AM638" s="10"/>
      <c r="AN638" s="10"/>
      <c r="AO638" s="10"/>
      <c r="AP638" s="10"/>
      <c r="AQ638" s="10"/>
      <c r="AR638" s="10"/>
      <c r="AS638" s="10"/>
      <c r="AT638" s="10"/>
      <c r="AU638" s="10"/>
      <c r="AV638" s="10"/>
      <c r="AW638" s="10"/>
      <c r="AX638" s="10"/>
      <c r="AY638" s="10"/>
      <c r="AZ638" s="10"/>
      <c r="BA638" s="10"/>
      <c r="BB638" s="10"/>
      <c r="BC638" s="10"/>
      <c r="BD638" s="10"/>
      <c r="BE638" s="10"/>
      <c r="BF638" s="10"/>
      <c r="BG638" s="10"/>
      <c r="BH638" s="10"/>
      <c r="BI638" s="10"/>
      <c r="BJ638" s="10"/>
      <c r="BK638" s="10"/>
      <c r="BL638" s="10"/>
      <c r="BM638" s="10"/>
      <c r="BN638" s="10"/>
      <c r="BO638" s="10"/>
    </row>
    <row r="639" spans="1:67" x14ac:dyDescent="0.35">
      <c r="A639" s="10"/>
      <c r="B639" s="10"/>
      <c r="C639" s="10"/>
      <c r="D639" s="10"/>
      <c r="E639" s="10"/>
      <c r="F639" s="10"/>
      <c r="G639" s="10"/>
      <c r="H639" s="10"/>
      <c r="I639" s="10"/>
      <c r="J639" s="10"/>
      <c r="K639" s="10"/>
      <c r="L639" s="10"/>
      <c r="M639" s="10"/>
      <c r="N639" s="10"/>
      <c r="O639" s="10"/>
      <c r="P639" s="10"/>
      <c r="Q639" s="10"/>
      <c r="R639" s="10"/>
      <c r="S639" s="10"/>
      <c r="T639" s="10"/>
      <c r="U639" s="10"/>
      <c r="V639" s="10"/>
      <c r="W639" s="10"/>
      <c r="X639" s="10"/>
      <c r="Y639" s="10"/>
      <c r="Z639" s="10"/>
      <c r="AA639" s="10"/>
      <c r="AB639" s="10"/>
      <c r="AC639" s="10"/>
      <c r="AD639" s="10"/>
      <c r="AE639" s="10"/>
      <c r="AF639" s="10"/>
      <c r="AG639" s="10"/>
      <c r="AH639" s="10"/>
      <c r="AI639" s="10"/>
      <c r="AJ639" s="10"/>
      <c r="AK639" s="10"/>
      <c r="AL639" s="10"/>
      <c r="AM639" s="10"/>
      <c r="AN639" s="10"/>
      <c r="AO639" s="10"/>
      <c r="AP639" s="10"/>
      <c r="AQ639" s="10"/>
      <c r="AR639" s="10"/>
      <c r="AS639" s="10"/>
      <c r="AT639" s="10"/>
      <c r="AU639" s="10"/>
      <c r="AV639" s="10"/>
      <c r="AW639" s="10"/>
      <c r="AX639" s="10"/>
      <c r="AY639" s="10"/>
      <c r="AZ639" s="10"/>
      <c r="BA639" s="10"/>
      <c r="BB639" s="10"/>
      <c r="BC639" s="10"/>
      <c r="BD639" s="10"/>
      <c r="BE639" s="10"/>
      <c r="BF639" s="10"/>
      <c r="BG639" s="10"/>
      <c r="BH639" s="10"/>
      <c r="BI639" s="10"/>
      <c r="BJ639" s="10"/>
      <c r="BK639" s="10"/>
      <c r="BL639" s="10"/>
      <c r="BM639" s="10"/>
      <c r="BN639" s="10"/>
      <c r="BO639" s="10"/>
    </row>
    <row r="640" spans="1:67" x14ac:dyDescent="0.35">
      <c r="A640" s="10"/>
      <c r="B640" s="10"/>
      <c r="C640" s="10"/>
      <c r="D640" s="10"/>
      <c r="E640" s="10"/>
      <c r="F640" s="10"/>
      <c r="G640" s="10"/>
      <c r="H640" s="10"/>
      <c r="I640" s="10"/>
      <c r="J640" s="10"/>
      <c r="K640" s="10"/>
      <c r="L640" s="10"/>
      <c r="M640" s="10"/>
      <c r="N640" s="10"/>
      <c r="O640" s="10"/>
      <c r="P640" s="10"/>
      <c r="Q640" s="10"/>
      <c r="R640" s="10"/>
      <c r="S640" s="10"/>
      <c r="T640" s="10"/>
      <c r="U640" s="10"/>
      <c r="V640" s="10"/>
      <c r="W640" s="10"/>
      <c r="X640" s="10"/>
      <c r="Y640" s="10"/>
      <c r="Z640" s="10"/>
      <c r="AA640" s="10"/>
      <c r="AB640" s="10"/>
      <c r="AC640" s="10"/>
      <c r="AD640" s="10"/>
      <c r="AE640" s="10"/>
      <c r="AF640" s="10"/>
      <c r="AG640" s="10"/>
      <c r="AH640" s="10"/>
      <c r="AI640" s="10"/>
      <c r="AJ640" s="10"/>
      <c r="AK640" s="10"/>
      <c r="AL640" s="10"/>
      <c r="AM640" s="10"/>
      <c r="AN640" s="10"/>
      <c r="AO640" s="10"/>
      <c r="AP640" s="10"/>
      <c r="AQ640" s="10"/>
      <c r="AR640" s="10"/>
      <c r="AS640" s="10"/>
      <c r="AT640" s="10"/>
      <c r="AU640" s="10"/>
      <c r="AV640" s="10"/>
      <c r="AW640" s="10"/>
      <c r="AX640" s="10"/>
      <c r="AY640" s="10"/>
      <c r="AZ640" s="10"/>
      <c r="BA640" s="10"/>
      <c r="BB640" s="10"/>
      <c r="BC640" s="10"/>
      <c r="BD640" s="10"/>
      <c r="BE640" s="10"/>
      <c r="BF640" s="10"/>
      <c r="BG640" s="10"/>
      <c r="BH640" s="10"/>
      <c r="BI640" s="10"/>
      <c r="BJ640" s="10"/>
      <c r="BK640" s="10"/>
      <c r="BL640" s="10"/>
      <c r="BM640" s="10"/>
      <c r="BN640" s="10"/>
      <c r="BO640" s="10"/>
    </row>
    <row r="641" spans="1:67" x14ac:dyDescent="0.35">
      <c r="A641" s="10"/>
      <c r="B641" s="10"/>
      <c r="C641" s="10"/>
      <c r="D641" s="10"/>
      <c r="E641" s="10"/>
      <c r="F641" s="10"/>
      <c r="G641" s="10"/>
      <c r="H641" s="10"/>
      <c r="I641" s="10"/>
      <c r="J641" s="10"/>
      <c r="K641" s="10"/>
      <c r="L641" s="10"/>
      <c r="M641" s="10"/>
      <c r="N641" s="10"/>
      <c r="O641" s="10"/>
      <c r="P641" s="10"/>
      <c r="Q641" s="10"/>
      <c r="R641" s="10"/>
      <c r="S641" s="10"/>
      <c r="T641" s="10"/>
      <c r="U641" s="10"/>
      <c r="V641" s="10"/>
      <c r="W641" s="10"/>
      <c r="X641" s="10"/>
      <c r="Y641" s="10"/>
      <c r="Z641" s="10"/>
      <c r="AA641" s="10"/>
      <c r="AB641" s="10"/>
      <c r="AC641" s="10"/>
      <c r="AD641" s="10"/>
      <c r="AE641" s="10"/>
      <c r="AF641" s="10"/>
      <c r="AG641" s="10"/>
      <c r="AH641" s="10"/>
      <c r="AI641" s="10"/>
      <c r="AJ641" s="10"/>
      <c r="AK641" s="10"/>
      <c r="AL641" s="10"/>
      <c r="AM641" s="10"/>
      <c r="AN641" s="10"/>
      <c r="AO641" s="10"/>
      <c r="AP641" s="10"/>
      <c r="AQ641" s="10"/>
      <c r="AR641" s="10"/>
      <c r="AS641" s="10"/>
      <c r="AT641" s="10"/>
      <c r="AU641" s="10"/>
      <c r="AV641" s="10"/>
      <c r="AW641" s="10"/>
      <c r="AX641" s="10"/>
      <c r="AY641" s="10"/>
      <c r="AZ641" s="10"/>
      <c r="BA641" s="10"/>
      <c r="BB641" s="10"/>
      <c r="BC641" s="10"/>
      <c r="BD641" s="10"/>
      <c r="BE641" s="10"/>
      <c r="BF641" s="10"/>
      <c r="BG641" s="10"/>
      <c r="BH641" s="10"/>
      <c r="BI641" s="10"/>
      <c r="BJ641" s="10"/>
      <c r="BK641" s="10"/>
      <c r="BL641" s="10"/>
      <c r="BM641" s="10"/>
      <c r="BN641" s="10"/>
      <c r="BO641" s="10"/>
    </row>
    <row r="642" spans="1:67" x14ac:dyDescent="0.35">
      <c r="A642" s="10"/>
      <c r="B642" s="10"/>
      <c r="C642" s="10"/>
      <c r="D642" s="10"/>
      <c r="E642" s="10"/>
      <c r="F642" s="10"/>
      <c r="G642" s="10"/>
      <c r="H642" s="10"/>
      <c r="I642" s="10"/>
      <c r="J642" s="10"/>
      <c r="K642" s="10"/>
      <c r="L642" s="10"/>
      <c r="M642" s="10"/>
      <c r="N642" s="10"/>
      <c r="O642" s="10"/>
      <c r="P642" s="10"/>
      <c r="Q642" s="10"/>
      <c r="R642" s="10"/>
      <c r="S642" s="10"/>
      <c r="T642" s="10"/>
      <c r="U642" s="10"/>
      <c r="V642" s="10"/>
      <c r="W642" s="10"/>
      <c r="X642" s="10"/>
      <c r="Y642" s="10"/>
      <c r="Z642" s="10"/>
      <c r="AA642" s="10"/>
      <c r="AB642" s="10"/>
      <c r="AC642" s="10"/>
      <c r="AD642" s="10"/>
      <c r="AE642" s="10"/>
      <c r="AF642" s="10"/>
      <c r="AG642" s="10"/>
      <c r="AH642" s="10"/>
      <c r="AI642" s="10"/>
      <c r="AJ642" s="10"/>
      <c r="AK642" s="10"/>
      <c r="AL642" s="10"/>
      <c r="AM642" s="10"/>
      <c r="AN642" s="10"/>
      <c r="AO642" s="10"/>
      <c r="AP642" s="10"/>
      <c r="AQ642" s="10"/>
      <c r="AR642" s="10"/>
      <c r="AS642" s="10"/>
      <c r="AT642" s="10"/>
      <c r="AU642" s="10"/>
      <c r="AV642" s="10"/>
      <c r="AW642" s="10"/>
      <c r="AX642" s="10"/>
      <c r="AY642" s="10"/>
      <c r="AZ642" s="10"/>
      <c r="BA642" s="10"/>
      <c r="BB642" s="10"/>
      <c r="BC642" s="10"/>
      <c r="BD642" s="10"/>
      <c r="BE642" s="10"/>
      <c r="BF642" s="10"/>
      <c r="BG642" s="10"/>
      <c r="BH642" s="10"/>
      <c r="BI642" s="10"/>
      <c r="BJ642" s="10"/>
      <c r="BK642" s="10"/>
      <c r="BL642" s="10"/>
      <c r="BM642" s="10"/>
      <c r="BN642" s="10"/>
      <c r="BO642" s="10"/>
    </row>
    <row r="643" spans="1:67" x14ac:dyDescent="0.35">
      <c r="A643" s="10"/>
      <c r="B643" s="10"/>
      <c r="C643" s="10"/>
      <c r="D643" s="10"/>
      <c r="E643" s="10"/>
      <c r="F643" s="10"/>
      <c r="G643" s="10"/>
      <c r="H643" s="10"/>
      <c r="I643" s="10"/>
      <c r="J643" s="10"/>
      <c r="K643" s="10"/>
      <c r="L643" s="10"/>
      <c r="M643" s="10"/>
      <c r="N643" s="10"/>
      <c r="O643" s="10"/>
      <c r="P643" s="10"/>
      <c r="Q643" s="10"/>
      <c r="R643" s="10"/>
      <c r="S643" s="10"/>
      <c r="T643" s="10"/>
      <c r="U643" s="10"/>
      <c r="V643" s="10"/>
      <c r="W643" s="10"/>
      <c r="X643" s="10"/>
      <c r="Y643" s="10"/>
      <c r="Z643" s="10"/>
      <c r="AA643" s="10"/>
      <c r="AB643" s="10"/>
      <c r="AC643" s="10"/>
      <c r="AD643" s="10"/>
      <c r="AE643" s="10"/>
      <c r="AF643" s="10"/>
      <c r="AG643" s="10"/>
      <c r="AH643" s="10"/>
      <c r="AI643" s="10"/>
      <c r="AJ643" s="10"/>
      <c r="AK643" s="10"/>
      <c r="AL643" s="10"/>
      <c r="AM643" s="10"/>
      <c r="AN643" s="10"/>
      <c r="AO643" s="10"/>
      <c r="AP643" s="10"/>
      <c r="AQ643" s="10"/>
      <c r="AR643" s="10"/>
      <c r="AS643" s="10"/>
      <c r="AT643" s="10"/>
      <c r="AU643" s="10"/>
      <c r="AV643" s="10"/>
      <c r="AW643" s="10"/>
      <c r="AX643" s="10"/>
      <c r="AY643" s="10"/>
      <c r="AZ643" s="10"/>
      <c r="BA643" s="10"/>
      <c r="BB643" s="10"/>
      <c r="BC643" s="10"/>
      <c r="BD643" s="10"/>
      <c r="BE643" s="10"/>
      <c r="BF643" s="10"/>
      <c r="BG643" s="10"/>
      <c r="BH643" s="10"/>
      <c r="BI643" s="10"/>
      <c r="BJ643" s="10"/>
      <c r="BK643" s="10"/>
      <c r="BL643" s="10"/>
      <c r="BM643" s="10"/>
      <c r="BN643" s="10"/>
      <c r="BO643" s="10"/>
    </row>
    <row r="644" spans="1:67" x14ac:dyDescent="0.35">
      <c r="A644" s="10"/>
      <c r="B644" s="10"/>
      <c r="C644" s="10"/>
      <c r="D644" s="10"/>
      <c r="E644" s="10"/>
      <c r="F644" s="10"/>
      <c r="G644" s="10"/>
      <c r="H644" s="10"/>
      <c r="I644" s="10"/>
      <c r="J644" s="10"/>
      <c r="K644" s="10"/>
      <c r="L644" s="10"/>
      <c r="M644" s="10"/>
      <c r="N644" s="10"/>
      <c r="O644" s="10"/>
      <c r="P644" s="10"/>
      <c r="Q644" s="10"/>
      <c r="R644" s="10"/>
      <c r="S644" s="10"/>
      <c r="T644" s="10"/>
      <c r="U644" s="10"/>
      <c r="V644" s="10"/>
      <c r="W644" s="10"/>
      <c r="X644" s="10"/>
      <c r="Y644" s="10"/>
      <c r="Z644" s="10"/>
      <c r="AA644" s="10"/>
      <c r="AB644" s="10"/>
      <c r="AC644" s="10"/>
      <c r="AD644" s="10"/>
      <c r="AE644" s="10"/>
      <c r="AF644" s="10"/>
      <c r="AG644" s="10"/>
      <c r="AH644" s="10"/>
      <c r="AI644" s="10"/>
      <c r="AJ644" s="10"/>
      <c r="AK644" s="10"/>
      <c r="AL644" s="10"/>
      <c r="AM644" s="10"/>
      <c r="AN644" s="10"/>
      <c r="AO644" s="10"/>
      <c r="AP644" s="10"/>
      <c r="AQ644" s="10"/>
      <c r="AR644" s="10"/>
      <c r="AS644" s="10"/>
      <c r="AT644" s="10"/>
      <c r="AU644" s="10"/>
      <c r="AV644" s="10"/>
      <c r="AW644" s="10"/>
      <c r="AX644" s="10"/>
      <c r="AY644" s="10"/>
      <c r="AZ644" s="10"/>
      <c r="BA644" s="10"/>
      <c r="BB644" s="10"/>
      <c r="BC644" s="10"/>
      <c r="BD644" s="10"/>
      <c r="BE644" s="10"/>
      <c r="BF644" s="10"/>
      <c r="BG644" s="10"/>
      <c r="BH644" s="10"/>
      <c r="BI644" s="10"/>
      <c r="BJ644" s="10"/>
      <c r="BK644" s="10"/>
      <c r="BL644" s="10"/>
      <c r="BM644" s="10"/>
      <c r="BN644" s="10"/>
      <c r="BO644" s="10"/>
    </row>
    <row r="645" spans="1:67" x14ac:dyDescent="0.35">
      <c r="A645" s="10"/>
      <c r="B645" s="10"/>
      <c r="C645" s="10"/>
      <c r="D645" s="10"/>
      <c r="E645" s="10"/>
      <c r="F645" s="10"/>
      <c r="G645" s="10"/>
      <c r="H645" s="10"/>
      <c r="I645" s="10"/>
      <c r="J645" s="10"/>
      <c r="K645" s="10"/>
      <c r="L645" s="10"/>
      <c r="M645" s="10"/>
      <c r="N645" s="10"/>
      <c r="O645" s="10"/>
      <c r="P645" s="10"/>
      <c r="Q645" s="10"/>
      <c r="R645" s="10"/>
      <c r="S645" s="10"/>
      <c r="T645" s="10"/>
      <c r="U645" s="10"/>
      <c r="V645" s="10"/>
      <c r="W645" s="10"/>
      <c r="X645" s="10"/>
      <c r="Y645" s="10"/>
      <c r="Z645" s="10"/>
      <c r="AA645" s="10"/>
      <c r="AB645" s="10"/>
      <c r="AC645" s="10"/>
      <c r="AD645" s="10"/>
      <c r="AE645" s="10"/>
      <c r="AF645" s="10"/>
      <c r="AG645" s="10"/>
      <c r="AH645" s="10"/>
      <c r="AI645" s="10"/>
      <c r="AJ645" s="10"/>
      <c r="AK645" s="10"/>
      <c r="AL645" s="10"/>
      <c r="AM645" s="10"/>
      <c r="AN645" s="10"/>
      <c r="AO645" s="10"/>
      <c r="AP645" s="10"/>
      <c r="AQ645" s="10"/>
      <c r="AR645" s="10"/>
      <c r="AS645" s="10"/>
      <c r="AT645" s="10"/>
      <c r="AU645" s="10"/>
      <c r="AV645" s="10"/>
      <c r="AW645" s="10"/>
      <c r="AX645" s="10"/>
      <c r="AY645" s="10"/>
      <c r="AZ645" s="10"/>
      <c r="BA645" s="10"/>
      <c r="BB645" s="10"/>
      <c r="BC645" s="10"/>
      <c r="BD645" s="10"/>
      <c r="BE645" s="10"/>
      <c r="BF645" s="10"/>
      <c r="BG645" s="10"/>
      <c r="BH645" s="10"/>
      <c r="BI645" s="10"/>
      <c r="BJ645" s="10"/>
      <c r="BK645" s="10"/>
      <c r="BL645" s="10"/>
      <c r="BM645" s="10"/>
      <c r="BN645" s="10"/>
      <c r="BO645" s="10"/>
    </row>
    <row r="646" spans="1:67" x14ac:dyDescent="0.35">
      <c r="A646" s="10"/>
      <c r="B646" s="10"/>
      <c r="C646" s="10"/>
      <c r="D646" s="10"/>
      <c r="E646" s="10"/>
      <c r="F646" s="10"/>
      <c r="G646" s="10"/>
      <c r="H646" s="10"/>
      <c r="I646" s="10"/>
      <c r="J646" s="10"/>
      <c r="K646" s="10"/>
      <c r="L646" s="10"/>
      <c r="M646" s="10"/>
      <c r="N646" s="10"/>
      <c r="O646" s="10"/>
      <c r="P646" s="10"/>
      <c r="Q646" s="10"/>
      <c r="R646" s="10"/>
      <c r="S646" s="10"/>
      <c r="T646" s="10"/>
      <c r="U646" s="10"/>
      <c r="V646" s="10"/>
      <c r="W646" s="10"/>
      <c r="X646" s="10"/>
      <c r="Y646" s="10"/>
      <c r="Z646" s="10"/>
      <c r="AA646" s="10"/>
      <c r="AB646" s="10"/>
      <c r="AC646" s="10"/>
      <c r="AD646" s="10"/>
      <c r="AE646" s="10"/>
      <c r="AF646" s="10"/>
      <c r="AG646" s="10"/>
      <c r="AH646" s="10"/>
      <c r="AI646" s="10"/>
      <c r="AJ646" s="10"/>
      <c r="AK646" s="10"/>
      <c r="AL646" s="10"/>
      <c r="AM646" s="10"/>
      <c r="AN646" s="10"/>
      <c r="AO646" s="10"/>
      <c r="AP646" s="10"/>
      <c r="AQ646" s="10"/>
      <c r="AR646" s="10"/>
      <c r="AS646" s="10"/>
      <c r="AT646" s="10"/>
      <c r="AU646" s="10"/>
      <c r="AV646" s="10"/>
      <c r="AW646" s="10"/>
      <c r="AX646" s="10"/>
      <c r="AY646" s="10"/>
      <c r="AZ646" s="10"/>
      <c r="BA646" s="10"/>
      <c r="BB646" s="10"/>
      <c r="BC646" s="10"/>
      <c r="BD646" s="10"/>
      <c r="BE646" s="10"/>
      <c r="BF646" s="10"/>
      <c r="BG646" s="10"/>
      <c r="BH646" s="10"/>
      <c r="BI646" s="10"/>
      <c r="BJ646" s="10"/>
      <c r="BK646" s="10"/>
      <c r="BL646" s="10"/>
      <c r="BM646" s="10"/>
      <c r="BN646" s="10"/>
      <c r="BO646" s="10"/>
    </row>
    <row r="647" spans="1:67" x14ac:dyDescent="0.35">
      <c r="A647" s="10"/>
      <c r="B647" s="10"/>
      <c r="C647" s="10"/>
      <c r="D647" s="10"/>
      <c r="E647" s="10"/>
      <c r="F647" s="10"/>
      <c r="G647" s="10"/>
      <c r="H647" s="10"/>
      <c r="I647" s="10"/>
      <c r="J647" s="10"/>
      <c r="K647" s="10"/>
      <c r="L647" s="10"/>
      <c r="M647" s="10"/>
      <c r="N647" s="10"/>
      <c r="O647" s="10"/>
      <c r="P647" s="10"/>
      <c r="Q647" s="10"/>
      <c r="R647" s="10"/>
      <c r="S647" s="10"/>
      <c r="T647" s="10"/>
      <c r="U647" s="10"/>
      <c r="V647" s="10"/>
      <c r="W647" s="10"/>
      <c r="X647" s="10"/>
      <c r="Y647" s="10"/>
      <c r="Z647" s="10"/>
      <c r="AA647" s="10"/>
      <c r="AB647" s="10"/>
      <c r="AC647" s="10"/>
      <c r="AD647" s="10"/>
      <c r="AE647" s="10"/>
      <c r="AF647" s="10"/>
      <c r="AG647" s="10"/>
      <c r="AH647" s="10"/>
      <c r="AI647" s="10"/>
      <c r="AJ647" s="10"/>
      <c r="AK647" s="10"/>
      <c r="AL647" s="10"/>
      <c r="AM647" s="10"/>
      <c r="AN647" s="10"/>
      <c r="AO647" s="10"/>
      <c r="AP647" s="10"/>
      <c r="AQ647" s="10"/>
      <c r="AR647" s="10"/>
      <c r="AS647" s="10"/>
      <c r="AT647" s="10"/>
      <c r="AU647" s="10"/>
      <c r="AV647" s="10"/>
      <c r="AW647" s="10"/>
      <c r="AX647" s="10"/>
      <c r="AY647" s="10"/>
      <c r="AZ647" s="10"/>
      <c r="BA647" s="10"/>
      <c r="BB647" s="10"/>
      <c r="BC647" s="10"/>
      <c r="BD647" s="10"/>
      <c r="BE647" s="10"/>
      <c r="BF647" s="10"/>
      <c r="BG647" s="10"/>
      <c r="BH647" s="10"/>
      <c r="BI647" s="10"/>
      <c r="BJ647" s="10"/>
      <c r="BK647" s="10"/>
      <c r="BL647" s="10"/>
      <c r="BM647" s="10"/>
      <c r="BN647" s="10"/>
      <c r="BO647" s="10"/>
    </row>
    <row r="648" spans="1:67" x14ac:dyDescent="0.35">
      <c r="A648" s="10"/>
      <c r="B648" s="10"/>
      <c r="C648" s="10"/>
      <c r="D648" s="10"/>
      <c r="E648" s="10"/>
      <c r="F648" s="10"/>
      <c r="G648" s="10"/>
      <c r="H648" s="10"/>
      <c r="I648" s="10"/>
      <c r="J648" s="10"/>
      <c r="K648" s="10"/>
      <c r="L648" s="10"/>
      <c r="M648" s="10"/>
      <c r="N648" s="10"/>
      <c r="O648" s="10"/>
      <c r="P648" s="10"/>
      <c r="Q648" s="10"/>
      <c r="R648" s="10"/>
      <c r="S648" s="10"/>
      <c r="T648" s="10"/>
      <c r="U648" s="10"/>
      <c r="V648" s="10"/>
      <c r="W648" s="10"/>
      <c r="X648" s="10"/>
      <c r="Y648" s="10"/>
      <c r="Z648" s="10"/>
      <c r="AA648" s="10"/>
      <c r="AB648" s="10"/>
      <c r="AC648" s="10"/>
      <c r="AD648" s="10"/>
      <c r="AE648" s="10"/>
      <c r="AF648" s="10"/>
      <c r="AG648" s="10"/>
      <c r="AH648" s="10"/>
      <c r="AI648" s="10"/>
      <c r="AJ648" s="10"/>
      <c r="AK648" s="10"/>
      <c r="AL648" s="10"/>
      <c r="AM648" s="10"/>
      <c r="AN648" s="10"/>
      <c r="AO648" s="10"/>
      <c r="AP648" s="10"/>
      <c r="AQ648" s="10"/>
      <c r="AR648" s="10"/>
      <c r="AS648" s="10"/>
      <c r="AT648" s="10"/>
      <c r="AU648" s="10"/>
      <c r="AV648" s="10"/>
      <c r="AW648" s="10"/>
      <c r="AX648" s="10"/>
      <c r="AY648" s="10"/>
      <c r="AZ648" s="10"/>
      <c r="BA648" s="10"/>
      <c r="BB648" s="10"/>
      <c r="BC648" s="10"/>
      <c r="BD648" s="10"/>
      <c r="BE648" s="10"/>
      <c r="BF648" s="10"/>
      <c r="BG648" s="10"/>
      <c r="BH648" s="10"/>
      <c r="BI648" s="10"/>
      <c r="BJ648" s="10"/>
      <c r="BK648" s="10"/>
      <c r="BL648" s="10"/>
      <c r="BM648" s="10"/>
      <c r="BN648" s="10"/>
      <c r="BO648" s="10"/>
    </row>
    <row r="649" spans="1:67" x14ac:dyDescent="0.35">
      <c r="A649" s="10"/>
      <c r="B649" s="10"/>
      <c r="C649" s="10"/>
      <c r="D649" s="10"/>
      <c r="E649" s="10"/>
      <c r="F649" s="10"/>
      <c r="G649" s="10"/>
      <c r="H649" s="10"/>
      <c r="I649" s="10"/>
      <c r="J649" s="10"/>
      <c r="K649" s="10"/>
      <c r="L649" s="10"/>
      <c r="M649" s="10"/>
      <c r="N649" s="10"/>
      <c r="O649" s="10"/>
      <c r="P649" s="10"/>
      <c r="Q649" s="10"/>
      <c r="R649" s="10"/>
      <c r="S649" s="10"/>
      <c r="T649" s="10"/>
      <c r="U649" s="10"/>
      <c r="V649" s="10"/>
      <c r="W649" s="10"/>
      <c r="X649" s="10"/>
      <c r="Y649" s="10"/>
      <c r="Z649" s="10"/>
      <c r="AA649" s="10"/>
      <c r="AB649" s="10"/>
      <c r="AC649" s="10"/>
      <c r="AD649" s="10"/>
      <c r="AE649" s="10"/>
      <c r="AF649" s="10"/>
      <c r="AG649" s="10"/>
      <c r="AH649" s="10"/>
      <c r="AI649" s="10"/>
      <c r="AJ649" s="10"/>
      <c r="AK649" s="10"/>
      <c r="AL649" s="10"/>
      <c r="AM649" s="10"/>
      <c r="AN649" s="10"/>
      <c r="AO649" s="10"/>
      <c r="AP649" s="10"/>
      <c r="AQ649" s="10"/>
      <c r="AR649" s="10"/>
      <c r="AS649" s="10"/>
      <c r="AT649" s="10"/>
      <c r="AU649" s="10"/>
      <c r="AV649" s="10"/>
      <c r="AW649" s="10"/>
      <c r="AX649" s="10"/>
      <c r="AY649" s="10"/>
      <c r="AZ649" s="10"/>
      <c r="BA649" s="10"/>
      <c r="BB649" s="10"/>
      <c r="BC649" s="10"/>
      <c r="BD649" s="10"/>
      <c r="BE649" s="10"/>
      <c r="BF649" s="10"/>
      <c r="BG649" s="10"/>
      <c r="BH649" s="10"/>
      <c r="BI649" s="10"/>
      <c r="BJ649" s="10"/>
      <c r="BK649" s="10"/>
      <c r="BL649" s="10"/>
      <c r="BM649" s="10"/>
      <c r="BN649" s="10"/>
      <c r="BO649" s="10"/>
    </row>
    <row r="650" spans="1:67" x14ac:dyDescent="0.35">
      <c r="A650" s="10"/>
      <c r="B650" s="10"/>
      <c r="C650" s="10"/>
      <c r="D650" s="10"/>
      <c r="E650" s="10"/>
      <c r="F650" s="10"/>
      <c r="G650" s="10"/>
      <c r="H650" s="10"/>
      <c r="I650" s="10"/>
      <c r="J650" s="10"/>
      <c r="K650" s="10"/>
      <c r="L650" s="10"/>
      <c r="M650" s="10"/>
      <c r="N650" s="10"/>
      <c r="O650" s="10"/>
      <c r="P650" s="10"/>
      <c r="Q650" s="10"/>
      <c r="R650" s="10"/>
      <c r="S650" s="10"/>
      <c r="T650" s="10"/>
      <c r="U650" s="10"/>
      <c r="V650" s="10"/>
      <c r="W650" s="10"/>
      <c r="X650" s="10"/>
      <c r="Y650" s="10"/>
      <c r="Z650" s="10"/>
      <c r="AA650" s="10"/>
      <c r="AB650" s="10"/>
      <c r="AC650" s="10"/>
      <c r="AD650" s="10"/>
      <c r="AE650" s="10"/>
      <c r="AF650" s="10"/>
      <c r="AG650" s="10"/>
      <c r="AH650" s="10"/>
      <c r="AI650" s="10"/>
      <c r="AJ650" s="10"/>
      <c r="AK650" s="10"/>
      <c r="AL650" s="10"/>
      <c r="AM650" s="10"/>
      <c r="AN650" s="10"/>
      <c r="AO650" s="10"/>
      <c r="AP650" s="10"/>
      <c r="AQ650" s="10"/>
      <c r="AR650" s="10"/>
      <c r="AS650" s="10"/>
      <c r="AT650" s="10"/>
      <c r="AU650" s="10"/>
      <c r="AV650" s="10"/>
      <c r="AW650" s="10"/>
      <c r="AX650" s="10"/>
      <c r="AY650" s="10"/>
      <c r="AZ650" s="10"/>
      <c r="BA650" s="10"/>
      <c r="BB650" s="10"/>
      <c r="BC650" s="10"/>
      <c r="BD650" s="10"/>
      <c r="BE650" s="10"/>
      <c r="BF650" s="10"/>
      <c r="BG650" s="10"/>
      <c r="BH650" s="10"/>
      <c r="BI650" s="10"/>
      <c r="BJ650" s="10"/>
      <c r="BK650" s="10"/>
      <c r="BL650" s="10"/>
      <c r="BM650" s="10"/>
      <c r="BN650" s="10"/>
      <c r="BO650" s="10"/>
    </row>
    <row r="651" spans="1:67" x14ac:dyDescent="0.35">
      <c r="A651" s="10"/>
      <c r="B651" s="10"/>
      <c r="C651" s="10"/>
      <c r="D651" s="10"/>
      <c r="E651" s="10"/>
      <c r="F651" s="10"/>
      <c r="G651" s="10"/>
      <c r="H651" s="10"/>
      <c r="I651" s="10"/>
      <c r="J651" s="10"/>
      <c r="K651" s="10"/>
      <c r="L651" s="10"/>
      <c r="M651" s="10"/>
      <c r="N651" s="10"/>
      <c r="O651" s="10"/>
      <c r="P651" s="10"/>
      <c r="Q651" s="10"/>
      <c r="R651" s="10"/>
      <c r="S651" s="10"/>
      <c r="T651" s="10"/>
      <c r="U651" s="10"/>
      <c r="V651" s="10"/>
      <c r="W651" s="10"/>
      <c r="X651" s="10"/>
      <c r="Y651" s="10"/>
      <c r="Z651" s="10"/>
      <c r="AA651" s="10"/>
      <c r="AB651" s="10"/>
      <c r="AC651" s="10"/>
      <c r="AD651" s="10"/>
      <c r="AE651" s="10"/>
      <c r="AF651" s="10"/>
      <c r="AG651" s="10"/>
      <c r="AH651" s="10"/>
      <c r="AI651" s="10"/>
      <c r="AJ651" s="10"/>
      <c r="AK651" s="10"/>
      <c r="AL651" s="10"/>
      <c r="AM651" s="10"/>
      <c r="AN651" s="10"/>
      <c r="AO651" s="10"/>
      <c r="AP651" s="10"/>
      <c r="AQ651" s="10"/>
      <c r="AR651" s="10"/>
      <c r="AS651" s="10"/>
      <c r="AT651" s="10"/>
      <c r="AU651" s="10"/>
      <c r="AV651" s="10"/>
      <c r="AW651" s="10"/>
      <c r="AX651" s="10"/>
      <c r="AY651" s="10"/>
      <c r="AZ651" s="10"/>
      <c r="BA651" s="10"/>
      <c r="BB651" s="10"/>
      <c r="BC651" s="10"/>
      <c r="BD651" s="10"/>
      <c r="BE651" s="10"/>
      <c r="BF651" s="10"/>
      <c r="BG651" s="10"/>
      <c r="BH651" s="10"/>
      <c r="BI651" s="10"/>
      <c r="BJ651" s="10"/>
      <c r="BK651" s="10"/>
      <c r="BL651" s="10"/>
      <c r="BM651" s="10"/>
      <c r="BN651" s="10"/>
      <c r="BO651" s="10"/>
    </row>
    <row r="652" spans="1:67" x14ac:dyDescent="0.35">
      <c r="A652" s="10"/>
      <c r="B652" s="10"/>
      <c r="C652" s="10"/>
      <c r="D652" s="10"/>
      <c r="E652" s="10"/>
      <c r="F652" s="10"/>
      <c r="G652" s="10"/>
      <c r="H652" s="10"/>
      <c r="I652" s="10"/>
      <c r="J652" s="10"/>
      <c r="K652" s="10"/>
      <c r="L652" s="10"/>
      <c r="M652" s="10"/>
      <c r="N652" s="10"/>
      <c r="O652" s="10"/>
      <c r="P652" s="10"/>
      <c r="Q652" s="10"/>
      <c r="R652" s="10"/>
      <c r="S652" s="10"/>
      <c r="T652" s="10"/>
      <c r="U652" s="10"/>
      <c r="V652" s="10"/>
      <c r="W652" s="10"/>
      <c r="X652" s="10"/>
      <c r="Y652" s="10"/>
      <c r="Z652" s="10"/>
      <c r="AA652" s="10"/>
      <c r="AB652" s="10"/>
      <c r="AC652" s="10"/>
      <c r="AD652" s="10"/>
      <c r="AE652" s="10"/>
      <c r="AF652" s="10"/>
      <c r="AG652" s="10"/>
      <c r="AH652" s="10"/>
      <c r="AI652" s="10"/>
      <c r="AJ652" s="10"/>
      <c r="AK652" s="10"/>
      <c r="AL652" s="10"/>
      <c r="AM652" s="10"/>
      <c r="AN652" s="10"/>
      <c r="AO652" s="10"/>
      <c r="AP652" s="10"/>
      <c r="AQ652" s="10"/>
      <c r="AR652" s="10"/>
      <c r="AS652" s="10"/>
      <c r="AT652" s="10"/>
      <c r="AU652" s="10"/>
      <c r="AV652" s="10"/>
      <c r="AW652" s="10"/>
      <c r="AX652" s="10"/>
      <c r="AY652" s="10"/>
      <c r="AZ652" s="10"/>
      <c r="BA652" s="10"/>
      <c r="BB652" s="10"/>
      <c r="BC652" s="10"/>
      <c r="BD652" s="10"/>
      <c r="BE652" s="10"/>
      <c r="BF652" s="10"/>
      <c r="BG652" s="10"/>
      <c r="BH652" s="10"/>
      <c r="BI652" s="10"/>
      <c r="BJ652" s="10"/>
      <c r="BK652" s="10"/>
      <c r="BL652" s="10"/>
      <c r="BM652" s="10"/>
      <c r="BN652" s="10"/>
      <c r="BO652" s="10"/>
    </row>
    <row r="653" spans="1:67" x14ac:dyDescent="0.35">
      <c r="A653" s="10"/>
      <c r="B653" s="10"/>
      <c r="C653" s="10"/>
      <c r="D653" s="10"/>
      <c r="E653" s="10"/>
      <c r="F653" s="10"/>
      <c r="G653" s="10"/>
      <c r="H653" s="10"/>
      <c r="I653" s="10"/>
      <c r="J653" s="10"/>
      <c r="K653" s="10"/>
      <c r="L653" s="10"/>
      <c r="M653" s="10"/>
      <c r="N653" s="10"/>
      <c r="O653" s="10"/>
      <c r="P653" s="10"/>
      <c r="Q653" s="10"/>
      <c r="R653" s="10"/>
      <c r="S653" s="10"/>
      <c r="T653" s="10"/>
      <c r="U653" s="10"/>
      <c r="V653" s="10"/>
      <c r="W653" s="10"/>
      <c r="X653" s="10"/>
      <c r="Y653" s="10"/>
      <c r="Z653" s="10"/>
      <c r="AA653" s="10"/>
      <c r="AB653" s="10"/>
      <c r="AC653" s="10"/>
      <c r="AD653" s="10"/>
      <c r="AE653" s="10"/>
      <c r="AF653" s="10"/>
      <c r="AG653" s="10"/>
      <c r="AH653" s="10"/>
      <c r="AI653" s="10"/>
      <c r="AJ653" s="10"/>
      <c r="AK653" s="10"/>
      <c r="AL653" s="10"/>
      <c r="AM653" s="10"/>
      <c r="AN653" s="10"/>
      <c r="AO653" s="10"/>
      <c r="AP653" s="10"/>
      <c r="AQ653" s="10"/>
      <c r="AR653" s="10"/>
      <c r="AS653" s="10"/>
      <c r="AT653" s="10"/>
      <c r="AU653" s="10"/>
      <c r="AV653" s="10"/>
      <c r="AW653" s="10"/>
      <c r="AX653" s="10"/>
      <c r="AY653" s="10"/>
      <c r="AZ653" s="10"/>
      <c r="BA653" s="10"/>
      <c r="BB653" s="10"/>
      <c r="BC653" s="10"/>
      <c r="BD653" s="10"/>
      <c r="BE653" s="10"/>
      <c r="BF653" s="10"/>
      <c r="BG653" s="10"/>
      <c r="BH653" s="10"/>
      <c r="BI653" s="10"/>
      <c r="BJ653" s="10"/>
      <c r="BK653" s="10"/>
      <c r="BL653" s="10"/>
      <c r="BM653" s="10"/>
      <c r="BN653" s="10"/>
      <c r="BO653" s="10"/>
    </row>
    <row r="654" spans="1:67" x14ac:dyDescent="0.35">
      <c r="A654" s="10"/>
      <c r="B654" s="10"/>
      <c r="C654" s="10"/>
      <c r="D654" s="10"/>
      <c r="E654" s="10"/>
      <c r="F654" s="10"/>
      <c r="G654" s="10"/>
      <c r="H654" s="10"/>
      <c r="I654" s="10"/>
      <c r="J654" s="10"/>
      <c r="K654" s="10"/>
      <c r="L654" s="10"/>
      <c r="M654" s="10"/>
      <c r="N654" s="10"/>
      <c r="O654" s="10"/>
      <c r="P654" s="10"/>
      <c r="Q654" s="10"/>
      <c r="R654" s="10"/>
      <c r="S654" s="10"/>
      <c r="T654" s="10"/>
      <c r="U654" s="10"/>
      <c r="V654" s="10"/>
      <c r="W654" s="10"/>
      <c r="X654" s="10"/>
      <c r="Y654" s="10"/>
      <c r="Z654" s="10"/>
      <c r="AA654" s="10"/>
      <c r="AB654" s="10"/>
      <c r="AC654" s="10"/>
      <c r="AD654" s="10"/>
      <c r="AE654" s="10"/>
      <c r="AF654" s="10"/>
      <c r="AG654" s="10"/>
      <c r="AH654" s="10"/>
      <c r="AI654" s="10"/>
      <c r="AJ654" s="10"/>
      <c r="AK654" s="10"/>
      <c r="AL654" s="10"/>
      <c r="AM654" s="10"/>
      <c r="AN654" s="10"/>
      <c r="AO654" s="10"/>
      <c r="AP654" s="10"/>
      <c r="AQ654" s="10"/>
      <c r="AR654" s="10"/>
      <c r="AS654" s="10"/>
      <c r="AT654" s="10"/>
      <c r="AU654" s="10"/>
      <c r="AV654" s="10"/>
      <c r="AW654" s="10"/>
      <c r="AX654" s="10"/>
      <c r="AY654" s="10"/>
      <c r="AZ654" s="10"/>
      <c r="BA654" s="10"/>
      <c r="BB654" s="10"/>
      <c r="BC654" s="10"/>
      <c r="BD654" s="10"/>
      <c r="BE654" s="10"/>
      <c r="BF654" s="10"/>
      <c r="BG654" s="10"/>
      <c r="BH654" s="10"/>
      <c r="BI654" s="10"/>
      <c r="BJ654" s="10"/>
      <c r="BK654" s="10"/>
      <c r="BL654" s="10"/>
      <c r="BM654" s="10"/>
      <c r="BN654" s="10"/>
      <c r="BO654" s="10"/>
    </row>
    <row r="655" spans="1:67" x14ac:dyDescent="0.35">
      <c r="A655" s="10"/>
      <c r="B655" s="10"/>
      <c r="C655" s="10"/>
      <c r="D655" s="10"/>
      <c r="E655" s="10"/>
      <c r="F655" s="10"/>
      <c r="G655" s="10"/>
      <c r="H655" s="10"/>
      <c r="I655" s="10"/>
      <c r="J655" s="10"/>
      <c r="K655" s="10"/>
      <c r="L655" s="10"/>
      <c r="M655" s="10"/>
      <c r="N655" s="10"/>
      <c r="O655" s="10"/>
      <c r="P655" s="10"/>
      <c r="Q655" s="10"/>
      <c r="R655" s="10"/>
      <c r="S655" s="10"/>
      <c r="T655" s="10"/>
      <c r="U655" s="10"/>
      <c r="V655" s="10"/>
      <c r="W655" s="10"/>
      <c r="X655" s="10"/>
      <c r="Y655" s="10"/>
      <c r="Z655" s="10"/>
      <c r="AA655" s="10"/>
      <c r="AB655" s="10"/>
      <c r="AC655" s="10"/>
      <c r="AD655" s="10"/>
      <c r="AE655" s="10"/>
      <c r="AF655" s="10"/>
      <c r="AG655" s="10"/>
      <c r="AH655" s="10"/>
      <c r="AI655" s="10"/>
      <c r="AJ655" s="10"/>
      <c r="AK655" s="10"/>
      <c r="AL655" s="10"/>
      <c r="AM655" s="10"/>
      <c r="AN655" s="10"/>
      <c r="AO655" s="10"/>
      <c r="AP655" s="10"/>
      <c r="AQ655" s="10"/>
      <c r="AR655" s="10"/>
      <c r="AS655" s="10"/>
      <c r="AT655" s="10"/>
      <c r="AU655" s="10"/>
      <c r="AV655" s="10"/>
      <c r="AW655" s="10"/>
      <c r="AX655" s="10"/>
      <c r="AY655" s="10"/>
      <c r="AZ655" s="10"/>
      <c r="BA655" s="10"/>
      <c r="BB655" s="10"/>
      <c r="BC655" s="10"/>
      <c r="BD655" s="10"/>
      <c r="BE655" s="10"/>
      <c r="BF655" s="10"/>
      <c r="BG655" s="10"/>
      <c r="BH655" s="10"/>
      <c r="BI655" s="10"/>
      <c r="BJ655" s="10"/>
      <c r="BK655" s="10"/>
      <c r="BL655" s="10"/>
      <c r="BM655" s="10"/>
      <c r="BN655" s="10"/>
      <c r="BO655" s="10"/>
    </row>
    <row r="656" spans="1:67" x14ac:dyDescent="0.35">
      <c r="A656" s="10"/>
      <c r="B656" s="10"/>
      <c r="C656" s="10"/>
      <c r="D656" s="10"/>
      <c r="E656" s="10"/>
      <c r="F656" s="10"/>
      <c r="G656" s="10"/>
      <c r="H656" s="10"/>
      <c r="I656" s="10"/>
      <c r="J656" s="10"/>
      <c r="K656" s="10"/>
      <c r="L656" s="10"/>
      <c r="M656" s="10"/>
      <c r="N656" s="10"/>
      <c r="O656" s="10"/>
      <c r="P656" s="10"/>
      <c r="Q656" s="10"/>
      <c r="R656" s="10"/>
      <c r="S656" s="10"/>
      <c r="T656" s="10"/>
      <c r="U656" s="10"/>
      <c r="V656" s="10"/>
      <c r="W656" s="10"/>
      <c r="X656" s="10"/>
      <c r="Y656" s="10"/>
      <c r="Z656" s="10"/>
      <c r="AA656" s="10"/>
      <c r="AB656" s="10"/>
      <c r="AC656" s="10"/>
      <c r="AD656" s="10"/>
      <c r="AE656" s="10"/>
      <c r="AF656" s="10"/>
      <c r="AG656" s="10"/>
      <c r="AH656" s="10"/>
      <c r="AI656" s="10"/>
      <c r="AJ656" s="10"/>
      <c r="AK656" s="10"/>
      <c r="AL656" s="10"/>
      <c r="AM656" s="10"/>
      <c r="AN656" s="10"/>
      <c r="AO656" s="10"/>
      <c r="AP656" s="10"/>
      <c r="AQ656" s="10"/>
      <c r="AR656" s="10"/>
      <c r="AS656" s="10"/>
      <c r="AT656" s="10"/>
      <c r="AU656" s="10"/>
      <c r="AV656" s="10"/>
      <c r="AW656" s="10"/>
      <c r="AX656" s="10"/>
      <c r="AY656" s="10"/>
      <c r="AZ656" s="10"/>
      <c r="BA656" s="10"/>
      <c r="BB656" s="10"/>
      <c r="BC656" s="10"/>
      <c r="BD656" s="10"/>
      <c r="BE656" s="10"/>
      <c r="BF656" s="10"/>
      <c r="BG656" s="10"/>
      <c r="BH656" s="10"/>
      <c r="BI656" s="10"/>
      <c r="BJ656" s="10"/>
      <c r="BK656" s="10"/>
      <c r="BL656" s="10"/>
      <c r="BM656" s="10"/>
      <c r="BN656" s="10"/>
      <c r="BO656" s="10"/>
    </row>
    <row r="657" spans="1:67" x14ac:dyDescent="0.35">
      <c r="A657" s="10"/>
      <c r="B657" s="10"/>
      <c r="C657" s="10"/>
      <c r="D657" s="10"/>
      <c r="E657" s="10"/>
      <c r="F657" s="10"/>
      <c r="G657" s="10"/>
      <c r="H657" s="10"/>
      <c r="I657" s="10"/>
      <c r="J657" s="10"/>
      <c r="K657" s="10"/>
      <c r="L657" s="10"/>
      <c r="M657" s="10"/>
      <c r="N657" s="10"/>
      <c r="O657" s="10"/>
      <c r="P657" s="10"/>
      <c r="Q657" s="10"/>
      <c r="R657" s="10"/>
      <c r="S657" s="10"/>
      <c r="T657" s="10"/>
      <c r="U657" s="10"/>
      <c r="V657" s="10"/>
      <c r="W657" s="10"/>
      <c r="X657" s="10"/>
      <c r="Y657" s="10"/>
      <c r="Z657" s="10"/>
      <c r="AA657" s="10"/>
      <c r="AB657" s="10"/>
      <c r="AC657" s="10"/>
      <c r="AD657" s="10"/>
      <c r="AE657" s="10"/>
      <c r="AF657" s="10"/>
      <c r="AG657" s="10"/>
      <c r="AH657" s="10"/>
      <c r="AI657" s="10"/>
      <c r="AJ657" s="10"/>
      <c r="AK657" s="10"/>
      <c r="AL657" s="10"/>
      <c r="AM657" s="10"/>
      <c r="AN657" s="10"/>
      <c r="AO657" s="10"/>
      <c r="AP657" s="10"/>
      <c r="AQ657" s="10"/>
      <c r="AR657" s="10"/>
      <c r="AS657" s="10"/>
      <c r="AT657" s="10"/>
      <c r="AU657" s="10"/>
      <c r="AV657" s="10"/>
      <c r="AW657" s="10"/>
      <c r="AX657" s="10"/>
      <c r="AY657" s="10"/>
      <c r="AZ657" s="10"/>
      <c r="BA657" s="10"/>
      <c r="BB657" s="10"/>
      <c r="BC657" s="10"/>
      <c r="BD657" s="10"/>
      <c r="BE657" s="10"/>
      <c r="BF657" s="10"/>
      <c r="BG657" s="10"/>
      <c r="BH657" s="10"/>
      <c r="BI657" s="10"/>
      <c r="BJ657" s="10"/>
      <c r="BK657" s="10"/>
      <c r="BL657" s="10"/>
      <c r="BM657" s="10"/>
      <c r="BN657" s="10"/>
      <c r="BO657" s="10"/>
    </row>
    <row r="658" spans="1:67" x14ac:dyDescent="0.35">
      <c r="A658" s="10"/>
      <c r="B658" s="10"/>
      <c r="C658" s="10"/>
      <c r="D658" s="10"/>
      <c r="E658" s="10"/>
      <c r="F658" s="10"/>
      <c r="G658" s="10"/>
      <c r="H658" s="10"/>
      <c r="I658" s="10"/>
      <c r="J658" s="10"/>
      <c r="K658" s="10"/>
      <c r="L658" s="10"/>
      <c r="M658" s="10"/>
      <c r="N658" s="10"/>
      <c r="O658" s="10"/>
      <c r="P658" s="10"/>
      <c r="Q658" s="10"/>
      <c r="R658" s="10"/>
      <c r="S658" s="10"/>
      <c r="T658" s="10"/>
      <c r="U658" s="10"/>
      <c r="V658" s="10"/>
      <c r="W658" s="10"/>
      <c r="X658" s="10"/>
      <c r="Y658" s="10"/>
      <c r="Z658" s="10"/>
      <c r="AA658" s="10"/>
      <c r="AB658" s="10"/>
      <c r="AC658" s="10"/>
      <c r="AD658" s="10"/>
      <c r="AE658" s="10"/>
      <c r="AF658" s="10"/>
      <c r="AG658" s="10"/>
      <c r="AH658" s="10"/>
      <c r="AI658" s="10"/>
      <c r="AJ658" s="10"/>
      <c r="AK658" s="10"/>
      <c r="AL658" s="10"/>
      <c r="AM658" s="10"/>
      <c r="AN658" s="10"/>
      <c r="AO658" s="10"/>
      <c r="AP658" s="10"/>
      <c r="AQ658" s="10"/>
      <c r="AR658" s="10"/>
      <c r="AS658" s="10"/>
      <c r="AT658" s="10"/>
      <c r="AU658" s="10"/>
      <c r="AV658" s="10"/>
      <c r="AW658" s="10"/>
      <c r="AX658" s="10"/>
      <c r="AY658" s="10"/>
      <c r="AZ658" s="10"/>
      <c r="BA658" s="10"/>
      <c r="BB658" s="10"/>
      <c r="BC658" s="10"/>
      <c r="BD658" s="10"/>
      <c r="BE658" s="10"/>
      <c r="BF658" s="10"/>
      <c r="BG658" s="10"/>
      <c r="BH658" s="10"/>
      <c r="BI658" s="10"/>
      <c r="BJ658" s="10"/>
      <c r="BK658" s="10"/>
      <c r="BL658" s="10"/>
      <c r="BM658" s="10"/>
      <c r="BN658" s="10"/>
      <c r="BO658" s="10"/>
    </row>
    <row r="659" spans="1:67" x14ac:dyDescent="0.35">
      <c r="A659" s="10"/>
      <c r="B659" s="10"/>
      <c r="C659" s="10"/>
      <c r="D659" s="10"/>
      <c r="E659" s="10"/>
      <c r="F659" s="10"/>
      <c r="G659" s="10"/>
      <c r="H659" s="10"/>
      <c r="I659" s="10"/>
      <c r="J659" s="10"/>
      <c r="K659" s="10"/>
      <c r="L659" s="10"/>
      <c r="M659" s="10"/>
      <c r="N659" s="10"/>
      <c r="O659" s="10"/>
      <c r="P659" s="10"/>
      <c r="Q659" s="10"/>
      <c r="R659" s="10"/>
      <c r="S659" s="10"/>
      <c r="T659" s="10"/>
      <c r="U659" s="10"/>
      <c r="V659" s="10"/>
      <c r="W659" s="10"/>
      <c r="X659" s="10"/>
      <c r="Y659" s="10"/>
      <c r="Z659" s="10"/>
      <c r="AA659" s="10"/>
      <c r="AB659" s="10"/>
      <c r="AC659" s="10"/>
      <c r="AD659" s="10"/>
      <c r="AE659" s="10"/>
      <c r="AF659" s="10"/>
      <c r="AG659" s="10"/>
      <c r="AH659" s="10"/>
      <c r="AI659" s="10"/>
      <c r="AJ659" s="10"/>
      <c r="AK659" s="10"/>
      <c r="AL659" s="10"/>
      <c r="AM659" s="10"/>
      <c r="AN659" s="10"/>
      <c r="AO659" s="10"/>
      <c r="AP659" s="10"/>
      <c r="AQ659" s="10"/>
      <c r="AR659" s="10"/>
      <c r="AS659" s="10"/>
      <c r="AT659" s="10"/>
      <c r="AU659" s="10"/>
      <c r="AV659" s="10"/>
      <c r="AW659" s="10"/>
      <c r="AX659" s="10"/>
      <c r="AY659" s="10"/>
      <c r="AZ659" s="10"/>
      <c r="BA659" s="10"/>
      <c r="BB659" s="10"/>
      <c r="BC659" s="10"/>
      <c r="BD659" s="10"/>
      <c r="BE659" s="10"/>
      <c r="BF659" s="10"/>
      <c r="BG659" s="10"/>
      <c r="BH659" s="10"/>
      <c r="BI659" s="10"/>
      <c r="BJ659" s="10"/>
      <c r="BK659" s="10"/>
      <c r="BL659" s="10"/>
      <c r="BM659" s="10"/>
      <c r="BN659" s="10"/>
      <c r="BO659" s="10"/>
    </row>
    <row r="660" spans="1:67" x14ac:dyDescent="0.35">
      <c r="A660" s="10"/>
      <c r="B660" s="10"/>
      <c r="C660" s="10"/>
      <c r="D660" s="10"/>
      <c r="E660" s="10"/>
      <c r="F660" s="10"/>
      <c r="G660" s="10"/>
      <c r="H660" s="10"/>
      <c r="I660" s="10"/>
      <c r="J660" s="10"/>
      <c r="K660" s="10"/>
      <c r="L660" s="10"/>
      <c r="M660" s="10"/>
      <c r="N660" s="10"/>
      <c r="O660" s="10"/>
      <c r="P660" s="10"/>
      <c r="Q660" s="10"/>
      <c r="R660" s="10"/>
      <c r="S660" s="10"/>
      <c r="T660" s="10"/>
      <c r="U660" s="10"/>
      <c r="V660" s="10"/>
      <c r="W660" s="10"/>
      <c r="X660" s="10"/>
      <c r="Y660" s="10"/>
      <c r="Z660" s="10"/>
      <c r="AA660" s="10"/>
      <c r="AB660" s="10"/>
      <c r="AC660" s="10"/>
      <c r="AD660" s="10"/>
      <c r="AE660" s="10"/>
      <c r="AF660" s="10"/>
      <c r="AG660" s="10"/>
      <c r="AH660" s="10"/>
      <c r="AI660" s="10"/>
      <c r="AJ660" s="10"/>
      <c r="AK660" s="10"/>
      <c r="AL660" s="10"/>
      <c r="AM660" s="10"/>
      <c r="AN660" s="10"/>
      <c r="AO660" s="10"/>
      <c r="AP660" s="10"/>
      <c r="AQ660" s="10"/>
      <c r="AR660" s="10"/>
      <c r="AS660" s="10"/>
      <c r="AT660" s="10"/>
      <c r="AU660" s="10"/>
      <c r="AV660" s="10"/>
      <c r="AW660" s="10"/>
      <c r="AX660" s="10"/>
      <c r="AY660" s="10"/>
      <c r="AZ660" s="10"/>
      <c r="BA660" s="10"/>
      <c r="BB660" s="10"/>
      <c r="BC660" s="10"/>
      <c r="BD660" s="10"/>
      <c r="BE660" s="10"/>
      <c r="BF660" s="10"/>
      <c r="BG660" s="10"/>
      <c r="BH660" s="10"/>
      <c r="BI660" s="10"/>
      <c r="BJ660" s="10"/>
      <c r="BK660" s="10"/>
      <c r="BL660" s="10"/>
      <c r="BM660" s="10"/>
      <c r="BN660" s="10"/>
      <c r="BO660" s="10"/>
    </row>
    <row r="661" spans="1:67" x14ac:dyDescent="0.35">
      <c r="A661" s="10"/>
      <c r="B661" s="10"/>
      <c r="C661" s="10"/>
      <c r="D661" s="10"/>
      <c r="E661" s="10"/>
      <c r="F661" s="10"/>
      <c r="G661" s="10"/>
      <c r="H661" s="10"/>
      <c r="I661" s="10"/>
      <c r="J661" s="10"/>
      <c r="K661" s="10"/>
      <c r="L661" s="10"/>
      <c r="M661" s="10"/>
      <c r="N661" s="10"/>
      <c r="O661" s="10"/>
      <c r="P661" s="10"/>
      <c r="Q661" s="10"/>
      <c r="R661" s="10"/>
      <c r="S661" s="10"/>
      <c r="T661" s="10"/>
      <c r="U661" s="10"/>
      <c r="V661" s="10"/>
      <c r="W661" s="10"/>
      <c r="X661" s="10"/>
      <c r="Y661" s="10"/>
      <c r="Z661" s="10"/>
      <c r="AA661" s="10"/>
      <c r="AB661" s="10"/>
      <c r="AC661" s="10"/>
      <c r="AD661" s="10"/>
      <c r="AE661" s="10"/>
      <c r="AF661" s="10"/>
      <c r="AG661" s="10"/>
      <c r="AH661" s="10"/>
      <c r="AI661" s="10"/>
      <c r="AJ661" s="10"/>
      <c r="AK661" s="10"/>
      <c r="AL661" s="10"/>
      <c r="AM661" s="10"/>
      <c r="AN661" s="10"/>
      <c r="AO661" s="10"/>
      <c r="AP661" s="10"/>
      <c r="AQ661" s="10"/>
      <c r="AR661" s="10"/>
      <c r="AS661" s="10"/>
      <c r="AT661" s="10"/>
      <c r="AU661" s="10"/>
      <c r="AV661" s="10"/>
      <c r="AW661" s="10"/>
      <c r="AX661" s="10"/>
      <c r="AY661" s="10"/>
      <c r="AZ661" s="10"/>
      <c r="BA661" s="10"/>
      <c r="BB661" s="10"/>
      <c r="BC661" s="10"/>
      <c r="BD661" s="10"/>
      <c r="BE661" s="10"/>
      <c r="BF661" s="10"/>
      <c r="BG661" s="10"/>
      <c r="BH661" s="10"/>
      <c r="BI661" s="10"/>
      <c r="BJ661" s="10"/>
      <c r="BK661" s="10"/>
      <c r="BL661" s="10"/>
      <c r="BM661" s="10"/>
      <c r="BN661" s="10"/>
      <c r="BO661" s="10"/>
    </row>
    <row r="662" spans="1:67" x14ac:dyDescent="0.35">
      <c r="A662" s="10"/>
      <c r="B662" s="10"/>
      <c r="C662" s="10"/>
      <c r="D662" s="10"/>
      <c r="E662" s="10"/>
      <c r="F662" s="10"/>
      <c r="G662" s="10"/>
      <c r="H662" s="10"/>
      <c r="I662" s="10"/>
      <c r="J662" s="10"/>
      <c r="K662" s="10"/>
      <c r="L662" s="10"/>
      <c r="M662" s="10"/>
      <c r="N662" s="10"/>
      <c r="O662" s="10"/>
      <c r="P662" s="10"/>
      <c r="Q662" s="10"/>
      <c r="R662" s="10"/>
      <c r="S662" s="10"/>
      <c r="T662" s="10"/>
      <c r="U662" s="10"/>
      <c r="V662" s="10"/>
      <c r="W662" s="10"/>
      <c r="X662" s="10"/>
      <c r="Y662" s="10"/>
      <c r="Z662" s="10"/>
      <c r="AA662" s="10"/>
      <c r="AB662" s="10"/>
      <c r="AC662" s="10"/>
      <c r="AD662" s="10"/>
      <c r="AE662" s="10"/>
      <c r="AF662" s="10"/>
      <c r="AG662" s="10"/>
      <c r="AH662" s="10"/>
      <c r="AI662" s="10"/>
      <c r="AJ662" s="10"/>
      <c r="AK662" s="10"/>
      <c r="AL662" s="10"/>
      <c r="AM662" s="10"/>
      <c r="AN662" s="10"/>
      <c r="AO662" s="10"/>
      <c r="AP662" s="10"/>
      <c r="AQ662" s="10"/>
      <c r="AR662" s="10"/>
      <c r="AS662" s="10"/>
      <c r="AT662" s="10"/>
      <c r="AU662" s="10"/>
      <c r="AV662" s="10"/>
      <c r="AW662" s="10"/>
      <c r="AX662" s="10"/>
      <c r="AY662" s="10"/>
      <c r="AZ662" s="10"/>
      <c r="BA662" s="10"/>
      <c r="BB662" s="10"/>
      <c r="BC662" s="10"/>
      <c r="BD662" s="10"/>
      <c r="BE662" s="10"/>
      <c r="BF662" s="10"/>
      <c r="BG662" s="10"/>
      <c r="BH662" s="10"/>
      <c r="BI662" s="10"/>
      <c r="BJ662" s="10"/>
      <c r="BK662" s="10"/>
      <c r="BL662" s="10"/>
      <c r="BM662" s="10"/>
      <c r="BN662" s="10"/>
      <c r="BO662" s="10"/>
    </row>
    <row r="663" spans="1:67" x14ac:dyDescent="0.35">
      <c r="A663" s="10"/>
      <c r="B663" s="10"/>
      <c r="C663" s="10"/>
      <c r="D663" s="10"/>
      <c r="E663" s="10"/>
      <c r="F663" s="10"/>
      <c r="G663" s="10"/>
      <c r="H663" s="10"/>
      <c r="I663" s="10"/>
      <c r="J663" s="10"/>
      <c r="K663" s="10"/>
      <c r="L663" s="10"/>
      <c r="M663" s="10"/>
      <c r="N663" s="10"/>
      <c r="O663" s="10"/>
      <c r="P663" s="10"/>
      <c r="Q663" s="10"/>
      <c r="R663" s="10"/>
      <c r="S663" s="10"/>
      <c r="T663" s="10"/>
      <c r="U663" s="10"/>
      <c r="V663" s="10"/>
      <c r="W663" s="10"/>
      <c r="X663" s="10"/>
      <c r="Y663" s="10"/>
      <c r="Z663" s="10"/>
      <c r="AA663" s="10"/>
      <c r="AB663" s="10"/>
      <c r="AC663" s="10"/>
      <c r="AD663" s="10"/>
      <c r="AE663" s="10"/>
      <c r="AF663" s="10"/>
      <c r="AG663" s="10"/>
      <c r="AH663" s="10"/>
      <c r="AI663" s="10"/>
      <c r="AJ663" s="10"/>
      <c r="AK663" s="10"/>
      <c r="AL663" s="10"/>
      <c r="AM663" s="10"/>
      <c r="AN663" s="10"/>
      <c r="AO663" s="10"/>
      <c r="AP663" s="10"/>
      <c r="AQ663" s="10"/>
      <c r="AR663" s="10"/>
      <c r="AS663" s="10"/>
      <c r="AT663" s="10"/>
      <c r="AU663" s="10"/>
      <c r="AV663" s="10"/>
      <c r="AW663" s="10"/>
      <c r="AX663" s="10"/>
      <c r="AY663" s="10"/>
      <c r="AZ663" s="10"/>
      <c r="BA663" s="10"/>
      <c r="BB663" s="10"/>
      <c r="BC663" s="10"/>
      <c r="BD663" s="10"/>
      <c r="BE663" s="10"/>
      <c r="BF663" s="10"/>
      <c r="BG663" s="10"/>
      <c r="BH663" s="10"/>
      <c r="BI663" s="10"/>
      <c r="BJ663" s="10"/>
      <c r="BK663" s="10"/>
      <c r="BL663" s="10"/>
      <c r="BM663" s="10"/>
      <c r="BN663" s="10"/>
      <c r="BO663" s="10"/>
    </row>
    <row r="664" spans="1:67" x14ac:dyDescent="0.35">
      <c r="A664" s="10"/>
      <c r="B664" s="10"/>
      <c r="C664" s="10"/>
      <c r="D664" s="10"/>
      <c r="E664" s="10"/>
      <c r="F664" s="10"/>
      <c r="G664" s="10"/>
      <c r="H664" s="10"/>
      <c r="I664" s="10"/>
      <c r="J664" s="10"/>
      <c r="K664" s="10"/>
      <c r="L664" s="10"/>
      <c r="M664" s="10"/>
      <c r="N664" s="10"/>
      <c r="O664" s="10"/>
      <c r="P664" s="10"/>
      <c r="Q664" s="10"/>
      <c r="R664" s="10"/>
      <c r="S664" s="10"/>
      <c r="T664" s="10"/>
      <c r="U664" s="10"/>
      <c r="V664" s="10"/>
      <c r="W664" s="10"/>
      <c r="X664" s="10"/>
      <c r="Y664" s="10"/>
      <c r="Z664" s="10"/>
      <c r="AA664" s="10"/>
      <c r="AB664" s="10"/>
      <c r="AC664" s="10"/>
      <c r="AD664" s="10"/>
      <c r="AE664" s="10"/>
      <c r="AF664" s="10"/>
      <c r="AG664" s="10"/>
      <c r="AH664" s="10"/>
      <c r="AI664" s="10"/>
      <c r="AJ664" s="10"/>
      <c r="AK664" s="10"/>
      <c r="AL664" s="10"/>
      <c r="AM664" s="10"/>
      <c r="AN664" s="10"/>
      <c r="AO664" s="10"/>
      <c r="AP664" s="10"/>
      <c r="AQ664" s="10"/>
      <c r="AR664" s="10"/>
      <c r="AS664" s="10"/>
      <c r="AT664" s="10"/>
      <c r="AU664" s="10"/>
      <c r="AV664" s="10"/>
      <c r="AW664" s="10"/>
      <c r="AX664" s="10"/>
      <c r="AY664" s="10"/>
      <c r="AZ664" s="10"/>
      <c r="BA664" s="10"/>
      <c r="BB664" s="10"/>
      <c r="BC664" s="10"/>
      <c r="BD664" s="10"/>
      <c r="BE664" s="10"/>
      <c r="BF664" s="10"/>
      <c r="BG664" s="10"/>
      <c r="BH664" s="10"/>
      <c r="BI664" s="10"/>
      <c r="BJ664" s="10"/>
      <c r="BK664" s="10"/>
      <c r="BL664" s="10"/>
      <c r="BM664" s="10"/>
      <c r="BN664" s="10"/>
      <c r="BO664" s="10"/>
    </row>
    <row r="665" spans="1:67" x14ac:dyDescent="0.35">
      <c r="A665" s="10"/>
      <c r="B665" s="10"/>
      <c r="C665" s="10"/>
      <c r="D665" s="10"/>
      <c r="E665" s="10"/>
      <c r="F665" s="10"/>
      <c r="G665" s="10"/>
      <c r="H665" s="10"/>
      <c r="I665" s="10"/>
      <c r="J665" s="10"/>
      <c r="K665" s="10"/>
      <c r="L665" s="10"/>
      <c r="M665" s="10"/>
      <c r="N665" s="10"/>
      <c r="O665" s="10"/>
      <c r="P665" s="10"/>
      <c r="Q665" s="10"/>
      <c r="R665" s="10"/>
      <c r="S665" s="10"/>
      <c r="T665" s="10"/>
      <c r="U665" s="10"/>
      <c r="V665" s="10"/>
      <c r="W665" s="10"/>
      <c r="X665" s="10"/>
      <c r="Y665" s="10"/>
      <c r="Z665" s="10"/>
      <c r="AA665" s="10"/>
      <c r="AB665" s="10"/>
      <c r="AC665" s="10"/>
      <c r="AD665" s="10"/>
      <c r="AE665" s="10"/>
      <c r="AF665" s="10"/>
      <c r="AG665" s="10"/>
      <c r="AH665" s="10"/>
      <c r="AI665" s="10"/>
      <c r="AJ665" s="10"/>
      <c r="AK665" s="10"/>
      <c r="AL665" s="10"/>
      <c r="AM665" s="10"/>
      <c r="AN665" s="10"/>
      <c r="AO665" s="10"/>
      <c r="AP665" s="10"/>
      <c r="AQ665" s="10"/>
      <c r="AR665" s="10"/>
      <c r="AS665" s="10"/>
      <c r="AT665" s="10"/>
      <c r="AU665" s="10"/>
      <c r="AV665" s="10"/>
      <c r="AW665" s="10"/>
      <c r="AX665" s="10"/>
      <c r="AY665" s="10"/>
      <c r="AZ665" s="10"/>
      <c r="BA665" s="10"/>
      <c r="BB665" s="10"/>
      <c r="BC665" s="10"/>
      <c r="BD665" s="10"/>
      <c r="BE665" s="10"/>
      <c r="BF665" s="10"/>
      <c r="BG665" s="10"/>
      <c r="BH665" s="10"/>
      <c r="BI665" s="10"/>
      <c r="BJ665" s="10"/>
      <c r="BK665" s="10"/>
      <c r="BL665" s="10"/>
      <c r="BM665" s="10"/>
      <c r="BN665" s="10"/>
      <c r="BO665" s="10"/>
    </row>
    <row r="666" spans="1:67" x14ac:dyDescent="0.35">
      <c r="A666" s="10"/>
      <c r="B666" s="10"/>
      <c r="C666" s="10"/>
      <c r="D666" s="10"/>
      <c r="E666" s="10"/>
      <c r="F666" s="10"/>
      <c r="G666" s="10"/>
      <c r="H666" s="10"/>
      <c r="I666" s="10"/>
      <c r="J666" s="10"/>
      <c r="K666" s="10"/>
      <c r="L666" s="10"/>
      <c r="M666" s="10"/>
      <c r="N666" s="10"/>
      <c r="O666" s="10"/>
      <c r="P666" s="10"/>
      <c r="Q666" s="10"/>
      <c r="R666" s="10"/>
      <c r="S666" s="10"/>
      <c r="T666" s="10"/>
      <c r="U666" s="10"/>
      <c r="V666" s="10"/>
      <c r="W666" s="10"/>
      <c r="X666" s="10"/>
      <c r="Y666" s="10"/>
      <c r="Z666" s="10"/>
      <c r="AA666" s="10"/>
      <c r="AB666" s="10"/>
      <c r="AC666" s="10"/>
      <c r="AD666" s="10"/>
      <c r="AE666" s="10"/>
      <c r="AF666" s="10"/>
      <c r="AG666" s="10"/>
      <c r="AH666" s="10"/>
      <c r="AI666" s="10"/>
      <c r="AJ666" s="10"/>
      <c r="AK666" s="10"/>
      <c r="AL666" s="10"/>
      <c r="AM666" s="10"/>
      <c r="AN666" s="10"/>
      <c r="AO666" s="10"/>
      <c r="AP666" s="10"/>
      <c r="AQ666" s="10"/>
      <c r="AR666" s="10"/>
      <c r="AS666" s="10"/>
      <c r="AT666" s="10"/>
      <c r="AU666" s="10"/>
      <c r="AV666" s="10"/>
      <c r="AW666" s="10"/>
      <c r="AX666" s="10"/>
      <c r="AY666" s="10"/>
      <c r="AZ666" s="10"/>
      <c r="BA666" s="10"/>
      <c r="BB666" s="10"/>
      <c r="BC666" s="10"/>
      <c r="BD666" s="10"/>
      <c r="BE666" s="10"/>
      <c r="BF666" s="10"/>
      <c r="BG666" s="10"/>
      <c r="BH666" s="10"/>
      <c r="BI666" s="10"/>
      <c r="BJ666" s="10"/>
      <c r="BK666" s="10"/>
      <c r="BL666" s="10"/>
      <c r="BM666" s="10"/>
      <c r="BN666" s="10"/>
      <c r="BO666" s="10"/>
    </row>
    <row r="667" spans="1:67" x14ac:dyDescent="0.35">
      <c r="A667" s="10"/>
      <c r="B667" s="10"/>
      <c r="C667" s="10"/>
      <c r="D667" s="10"/>
      <c r="E667" s="10"/>
      <c r="F667" s="10"/>
      <c r="G667" s="10"/>
      <c r="H667" s="10"/>
      <c r="I667" s="10"/>
      <c r="J667" s="10"/>
      <c r="K667" s="10"/>
      <c r="L667" s="10"/>
      <c r="M667" s="10"/>
      <c r="N667" s="10"/>
      <c r="O667" s="10"/>
      <c r="P667" s="10"/>
      <c r="Q667" s="10"/>
      <c r="R667" s="10"/>
      <c r="S667" s="10"/>
      <c r="T667" s="10"/>
      <c r="U667" s="10"/>
      <c r="V667" s="10"/>
      <c r="W667" s="10"/>
      <c r="X667" s="10"/>
      <c r="Y667" s="10"/>
      <c r="Z667" s="10"/>
      <c r="AA667" s="10"/>
      <c r="AB667" s="10"/>
      <c r="AC667" s="10"/>
      <c r="AD667" s="10"/>
      <c r="AE667" s="10"/>
      <c r="AF667" s="10"/>
      <c r="AG667" s="10"/>
      <c r="AH667" s="10"/>
      <c r="AI667" s="10"/>
      <c r="AJ667" s="10"/>
      <c r="AK667" s="10"/>
      <c r="AL667" s="10"/>
      <c r="AM667" s="10"/>
      <c r="AN667" s="10"/>
      <c r="AO667" s="10"/>
      <c r="AP667" s="10"/>
      <c r="AQ667" s="10"/>
      <c r="AR667" s="10"/>
      <c r="AS667" s="10"/>
      <c r="AT667" s="10"/>
      <c r="AU667" s="10"/>
      <c r="AV667" s="10"/>
      <c r="AW667" s="10"/>
      <c r="AX667" s="10"/>
      <c r="AY667" s="10"/>
      <c r="AZ667" s="10"/>
      <c r="BA667" s="10"/>
      <c r="BB667" s="10"/>
      <c r="BC667" s="10"/>
      <c r="BD667" s="10"/>
      <c r="BE667" s="10"/>
      <c r="BF667" s="10"/>
      <c r="BG667" s="10"/>
      <c r="BH667" s="10"/>
      <c r="BI667" s="10"/>
      <c r="BJ667" s="10"/>
      <c r="BK667" s="10"/>
      <c r="BL667" s="10"/>
      <c r="BM667" s="10"/>
      <c r="BN667" s="10"/>
      <c r="BO667" s="10"/>
    </row>
    <row r="668" spans="1:67" x14ac:dyDescent="0.35">
      <c r="A668" s="10"/>
      <c r="B668" s="10"/>
      <c r="C668" s="10"/>
      <c r="D668" s="10"/>
      <c r="E668" s="10"/>
      <c r="F668" s="10"/>
      <c r="G668" s="10"/>
      <c r="H668" s="10"/>
      <c r="I668" s="10"/>
      <c r="J668" s="10"/>
      <c r="K668" s="10"/>
      <c r="L668" s="10"/>
      <c r="M668" s="10"/>
      <c r="N668" s="10"/>
      <c r="O668" s="10"/>
      <c r="P668" s="10"/>
      <c r="Q668" s="10"/>
      <c r="R668" s="10"/>
      <c r="S668" s="10"/>
      <c r="T668" s="10"/>
      <c r="U668" s="10"/>
      <c r="V668" s="10"/>
      <c r="W668" s="10"/>
      <c r="X668" s="10"/>
      <c r="Y668" s="10"/>
      <c r="Z668" s="10"/>
      <c r="AA668" s="10"/>
      <c r="AB668" s="10"/>
      <c r="AC668" s="10"/>
      <c r="AD668" s="10"/>
      <c r="AE668" s="10"/>
      <c r="AF668" s="10"/>
      <c r="AG668" s="10"/>
      <c r="AH668" s="10"/>
      <c r="AI668" s="10"/>
      <c r="AJ668" s="10"/>
      <c r="AK668" s="10"/>
      <c r="AL668" s="10"/>
      <c r="AM668" s="10"/>
      <c r="AN668" s="10"/>
      <c r="AO668" s="10"/>
      <c r="AP668" s="10"/>
      <c r="AQ668" s="10"/>
      <c r="AR668" s="10"/>
      <c r="AS668" s="10"/>
      <c r="AT668" s="10"/>
      <c r="AU668" s="10"/>
      <c r="AV668" s="10"/>
      <c r="AW668" s="10"/>
      <c r="AX668" s="10"/>
      <c r="AY668" s="10"/>
      <c r="AZ668" s="10"/>
      <c r="BA668" s="10"/>
      <c r="BB668" s="10"/>
      <c r="BC668" s="10"/>
      <c r="BD668" s="10"/>
      <c r="BE668" s="10"/>
      <c r="BF668" s="10"/>
      <c r="BG668" s="10"/>
      <c r="BH668" s="10"/>
      <c r="BI668" s="10"/>
      <c r="BJ668" s="10"/>
      <c r="BK668" s="10"/>
      <c r="BL668" s="10"/>
      <c r="BM668" s="10"/>
      <c r="BN668" s="10"/>
      <c r="BO668" s="10"/>
    </row>
    <row r="669" spans="1:67" x14ac:dyDescent="0.35">
      <c r="A669" s="10"/>
      <c r="B669" s="10"/>
      <c r="C669" s="10"/>
      <c r="D669" s="10"/>
      <c r="E669" s="10"/>
      <c r="F669" s="10"/>
      <c r="G669" s="10"/>
      <c r="H669" s="10"/>
      <c r="I669" s="10"/>
      <c r="J669" s="10"/>
      <c r="K669" s="10"/>
      <c r="L669" s="10"/>
      <c r="M669" s="10"/>
      <c r="N669" s="10"/>
      <c r="O669" s="10"/>
      <c r="P669" s="10"/>
      <c r="Q669" s="10"/>
      <c r="R669" s="10"/>
      <c r="S669" s="10"/>
      <c r="T669" s="10"/>
      <c r="U669" s="10"/>
      <c r="V669" s="10"/>
      <c r="W669" s="10"/>
      <c r="X669" s="10"/>
      <c r="Y669" s="10"/>
      <c r="Z669" s="10"/>
      <c r="AA669" s="10"/>
      <c r="AB669" s="10"/>
      <c r="AC669" s="10"/>
      <c r="AD669" s="10"/>
      <c r="AE669" s="10"/>
      <c r="AF669" s="10"/>
      <c r="AG669" s="10"/>
      <c r="AH669" s="10"/>
      <c r="AI669" s="10"/>
      <c r="AJ669" s="10"/>
      <c r="AK669" s="10"/>
      <c r="AL669" s="10"/>
      <c r="AM669" s="10"/>
      <c r="AN669" s="10"/>
      <c r="AO669" s="10"/>
      <c r="AP669" s="10"/>
      <c r="AQ669" s="10"/>
      <c r="AR669" s="10"/>
      <c r="AS669" s="10"/>
      <c r="AT669" s="10"/>
      <c r="AU669" s="10"/>
      <c r="AV669" s="10"/>
      <c r="AW669" s="10"/>
      <c r="AX669" s="10"/>
      <c r="AY669" s="10"/>
      <c r="AZ669" s="10"/>
      <c r="BA669" s="10"/>
      <c r="BB669" s="10"/>
      <c r="BC669" s="10"/>
      <c r="BD669" s="10"/>
      <c r="BE669" s="10"/>
      <c r="BF669" s="10"/>
      <c r="BG669" s="10"/>
      <c r="BH669" s="10"/>
      <c r="BI669" s="10"/>
      <c r="BJ669" s="10"/>
      <c r="BK669" s="10"/>
      <c r="BL669" s="10"/>
      <c r="BM669" s="10"/>
      <c r="BN669" s="10"/>
      <c r="BO669" s="10"/>
    </row>
    <row r="670" spans="1:67" x14ac:dyDescent="0.35">
      <c r="A670" s="10"/>
      <c r="B670" s="10"/>
      <c r="C670" s="10"/>
      <c r="D670" s="10"/>
      <c r="E670" s="10"/>
      <c r="F670" s="10"/>
      <c r="G670" s="10"/>
      <c r="H670" s="10"/>
      <c r="I670" s="10"/>
      <c r="J670" s="10"/>
      <c r="K670" s="10"/>
      <c r="L670" s="10"/>
      <c r="M670" s="10"/>
      <c r="N670" s="10"/>
      <c r="O670" s="10"/>
      <c r="P670" s="10"/>
      <c r="Q670" s="10"/>
      <c r="R670" s="10"/>
      <c r="S670" s="10"/>
      <c r="T670" s="10"/>
      <c r="U670" s="10"/>
      <c r="V670" s="10"/>
      <c r="W670" s="10"/>
      <c r="X670" s="10"/>
      <c r="Y670" s="10"/>
      <c r="Z670" s="10"/>
      <c r="AA670" s="10"/>
      <c r="AB670" s="10"/>
      <c r="AC670" s="10"/>
      <c r="AD670" s="10"/>
      <c r="AE670" s="10"/>
      <c r="AF670" s="10"/>
      <c r="AG670" s="10"/>
      <c r="AH670" s="10"/>
      <c r="AI670" s="10"/>
      <c r="AJ670" s="10"/>
      <c r="AK670" s="10"/>
      <c r="AL670" s="10"/>
      <c r="AM670" s="10"/>
      <c r="AN670" s="10"/>
      <c r="AO670" s="10"/>
      <c r="AP670" s="10"/>
      <c r="AQ670" s="10"/>
      <c r="AR670" s="10"/>
      <c r="AS670" s="10"/>
      <c r="AT670" s="10"/>
      <c r="AU670" s="10"/>
      <c r="AV670" s="10"/>
      <c r="AW670" s="10"/>
      <c r="AX670" s="10"/>
      <c r="AY670" s="10"/>
      <c r="AZ670" s="10"/>
      <c r="BA670" s="10"/>
      <c r="BB670" s="10"/>
      <c r="BC670" s="10"/>
      <c r="BD670" s="10"/>
      <c r="BE670" s="10"/>
      <c r="BF670" s="10"/>
      <c r="BG670" s="10"/>
      <c r="BH670" s="10"/>
      <c r="BI670" s="10"/>
      <c r="BJ670" s="10"/>
      <c r="BK670" s="10"/>
      <c r="BL670" s="10"/>
      <c r="BM670" s="10"/>
      <c r="BN670" s="10"/>
      <c r="BO670" s="10"/>
    </row>
    <row r="671" spans="1:67" x14ac:dyDescent="0.35">
      <c r="A671" s="10"/>
      <c r="B671" s="10"/>
      <c r="C671" s="10"/>
      <c r="D671" s="10"/>
      <c r="E671" s="10"/>
      <c r="F671" s="10"/>
      <c r="G671" s="10"/>
      <c r="H671" s="10"/>
      <c r="I671" s="10"/>
      <c r="J671" s="10"/>
      <c r="K671" s="10"/>
      <c r="L671" s="10"/>
      <c r="M671" s="10"/>
      <c r="N671" s="10"/>
      <c r="O671" s="10"/>
      <c r="P671" s="10"/>
      <c r="Q671" s="10"/>
      <c r="R671" s="10"/>
      <c r="S671" s="10"/>
      <c r="T671" s="10"/>
      <c r="U671" s="10"/>
      <c r="V671" s="10"/>
      <c r="W671" s="10"/>
      <c r="X671" s="10"/>
      <c r="Y671" s="10"/>
      <c r="Z671" s="10"/>
      <c r="AA671" s="10"/>
      <c r="AB671" s="10"/>
      <c r="AC671" s="10"/>
      <c r="AD671" s="10"/>
      <c r="AE671" s="10"/>
      <c r="AF671" s="10"/>
      <c r="AG671" s="10"/>
      <c r="AH671" s="10"/>
      <c r="AI671" s="10"/>
      <c r="AJ671" s="10"/>
      <c r="AK671" s="10"/>
      <c r="AL671" s="10"/>
      <c r="AM671" s="10"/>
      <c r="AN671" s="10"/>
      <c r="AO671" s="10"/>
      <c r="AP671" s="10"/>
      <c r="AQ671" s="10"/>
      <c r="AR671" s="10"/>
      <c r="AS671" s="10"/>
      <c r="AT671" s="10"/>
      <c r="AU671" s="10"/>
      <c r="AV671" s="10"/>
      <c r="AW671" s="10"/>
      <c r="AX671" s="10"/>
      <c r="AY671" s="10"/>
      <c r="AZ671" s="10"/>
      <c r="BA671" s="10"/>
      <c r="BB671" s="10"/>
      <c r="BC671" s="10"/>
      <c r="BD671" s="10"/>
      <c r="BE671" s="10"/>
      <c r="BF671" s="10"/>
      <c r="BG671" s="10"/>
      <c r="BH671" s="10"/>
      <c r="BI671" s="10"/>
      <c r="BJ671" s="10"/>
      <c r="BK671" s="10"/>
      <c r="BL671" s="10"/>
      <c r="BM671" s="10"/>
      <c r="BN671" s="10"/>
      <c r="BO671" s="10"/>
    </row>
    <row r="672" spans="1:67" x14ac:dyDescent="0.35">
      <c r="A672" s="10"/>
      <c r="B672" s="10"/>
      <c r="C672" s="10"/>
      <c r="D672" s="10"/>
      <c r="E672" s="10"/>
      <c r="F672" s="10"/>
      <c r="G672" s="10"/>
      <c r="H672" s="10"/>
      <c r="I672" s="10"/>
      <c r="J672" s="10"/>
      <c r="K672" s="10"/>
      <c r="L672" s="10"/>
      <c r="M672" s="10"/>
      <c r="N672" s="10"/>
      <c r="O672" s="10"/>
      <c r="P672" s="10"/>
      <c r="Q672" s="10"/>
      <c r="R672" s="10"/>
      <c r="S672" s="10"/>
      <c r="T672" s="10"/>
      <c r="U672" s="10"/>
      <c r="V672" s="10"/>
      <c r="W672" s="10"/>
      <c r="X672" s="10"/>
      <c r="Y672" s="10"/>
      <c r="Z672" s="10"/>
      <c r="AA672" s="10"/>
      <c r="AB672" s="10"/>
      <c r="AC672" s="10"/>
      <c r="AD672" s="10"/>
      <c r="AE672" s="10"/>
      <c r="AF672" s="10"/>
      <c r="AG672" s="10"/>
      <c r="AH672" s="10"/>
      <c r="AI672" s="10"/>
      <c r="AJ672" s="10"/>
      <c r="AK672" s="10"/>
      <c r="AL672" s="10"/>
      <c r="AM672" s="10"/>
      <c r="AN672" s="10"/>
      <c r="AO672" s="10"/>
      <c r="AP672" s="10"/>
      <c r="AQ672" s="10"/>
      <c r="AR672" s="10"/>
      <c r="AS672" s="10"/>
      <c r="AT672" s="10"/>
      <c r="AU672" s="10"/>
      <c r="AV672" s="10"/>
      <c r="AW672" s="10"/>
      <c r="AX672" s="10"/>
      <c r="AY672" s="10"/>
      <c r="AZ672" s="10"/>
      <c r="BA672" s="10"/>
      <c r="BB672" s="10"/>
      <c r="BC672" s="10"/>
      <c r="BD672" s="10"/>
      <c r="BE672" s="10"/>
      <c r="BF672" s="10"/>
      <c r="BG672" s="10"/>
      <c r="BH672" s="10"/>
      <c r="BI672" s="10"/>
      <c r="BJ672" s="10"/>
      <c r="BK672" s="10"/>
      <c r="BL672" s="10"/>
      <c r="BM672" s="10"/>
      <c r="BN672" s="10"/>
      <c r="BO672" s="10"/>
    </row>
    <row r="673" spans="1:67" x14ac:dyDescent="0.35">
      <c r="A673" s="10"/>
      <c r="B673" s="10"/>
      <c r="C673" s="10"/>
      <c r="D673" s="10"/>
      <c r="E673" s="10"/>
      <c r="F673" s="10"/>
      <c r="G673" s="10"/>
      <c r="H673" s="10"/>
      <c r="I673" s="10"/>
      <c r="J673" s="10"/>
      <c r="K673" s="10"/>
      <c r="L673" s="10"/>
      <c r="M673" s="10"/>
      <c r="N673" s="10"/>
      <c r="O673" s="10"/>
      <c r="P673" s="10"/>
      <c r="Q673" s="10"/>
      <c r="R673" s="10"/>
      <c r="S673" s="10"/>
      <c r="T673" s="10"/>
      <c r="U673" s="10"/>
      <c r="V673" s="10"/>
      <c r="W673" s="10"/>
      <c r="X673" s="10"/>
      <c r="Y673" s="10"/>
      <c r="Z673" s="10"/>
      <c r="AA673" s="10"/>
      <c r="AB673" s="10"/>
      <c r="AC673" s="10"/>
      <c r="AD673" s="10"/>
      <c r="AE673" s="10"/>
      <c r="AF673" s="10"/>
      <c r="AG673" s="10"/>
      <c r="AH673" s="10"/>
      <c r="AI673" s="10"/>
      <c r="AJ673" s="10"/>
      <c r="AK673" s="10"/>
      <c r="AL673" s="10"/>
      <c r="AM673" s="10"/>
      <c r="AN673" s="10"/>
      <c r="AO673" s="10"/>
      <c r="AP673" s="10"/>
      <c r="AQ673" s="10"/>
      <c r="AR673" s="10"/>
      <c r="AS673" s="10"/>
      <c r="AT673" s="10"/>
      <c r="AU673" s="10"/>
      <c r="AV673" s="10"/>
      <c r="AW673" s="10"/>
      <c r="AX673" s="10"/>
      <c r="AY673" s="10"/>
      <c r="AZ673" s="10"/>
      <c r="BA673" s="10"/>
      <c r="BB673" s="10"/>
      <c r="BC673" s="10"/>
      <c r="BD673" s="10"/>
      <c r="BE673" s="10"/>
      <c r="BF673" s="10"/>
      <c r="BG673" s="10"/>
      <c r="BH673" s="10"/>
      <c r="BI673" s="10"/>
      <c r="BJ673" s="10"/>
      <c r="BK673" s="10"/>
      <c r="BL673" s="10"/>
      <c r="BM673" s="10"/>
      <c r="BN673" s="10"/>
      <c r="BO673" s="10"/>
    </row>
    <row r="674" spans="1:67" x14ac:dyDescent="0.35">
      <c r="A674" s="10"/>
      <c r="B674" s="10"/>
      <c r="C674" s="10"/>
      <c r="D674" s="10"/>
      <c r="E674" s="10"/>
      <c r="F674" s="10"/>
      <c r="G674" s="10"/>
      <c r="H674" s="10"/>
      <c r="I674" s="10"/>
      <c r="J674" s="10"/>
      <c r="K674" s="10"/>
      <c r="L674" s="10"/>
      <c r="M674" s="10"/>
      <c r="N674" s="10"/>
      <c r="O674" s="10"/>
      <c r="P674" s="10"/>
      <c r="Q674" s="10"/>
      <c r="R674" s="10"/>
      <c r="S674" s="10"/>
      <c r="T674" s="10"/>
      <c r="U674" s="10"/>
      <c r="V674" s="10"/>
      <c r="W674" s="10"/>
      <c r="X674" s="10"/>
      <c r="Y674" s="10"/>
      <c r="Z674" s="10"/>
      <c r="AA674" s="10"/>
      <c r="AB674" s="10"/>
      <c r="AC674" s="10"/>
      <c r="AD674" s="10"/>
      <c r="AE674" s="10"/>
      <c r="AF674" s="10"/>
      <c r="AG674" s="10"/>
      <c r="AH674" s="10"/>
      <c r="AI674" s="10"/>
      <c r="AJ674" s="10"/>
      <c r="AK674" s="10"/>
      <c r="AL674" s="10"/>
      <c r="AM674" s="10"/>
      <c r="AN674" s="10"/>
      <c r="AO674" s="10"/>
      <c r="AP674" s="10"/>
      <c r="AQ674" s="10"/>
      <c r="AR674" s="10"/>
      <c r="AS674" s="10"/>
      <c r="AT674" s="10"/>
      <c r="AU674" s="10"/>
      <c r="AV674" s="10"/>
      <c r="AW674" s="10"/>
      <c r="AX674" s="10"/>
      <c r="AY674" s="10"/>
      <c r="AZ674" s="10"/>
      <c r="BA674" s="10"/>
      <c r="BB674" s="10"/>
      <c r="BC674" s="10"/>
      <c r="BD674" s="10"/>
      <c r="BE674" s="10"/>
      <c r="BF674" s="10"/>
      <c r="BG674" s="10"/>
      <c r="BH674" s="10"/>
      <c r="BI674" s="10"/>
      <c r="BJ674" s="10"/>
      <c r="BK674" s="10"/>
      <c r="BL674" s="10"/>
      <c r="BM674" s="10"/>
      <c r="BN674" s="10"/>
      <c r="BO674" s="10"/>
    </row>
    <row r="675" spans="1:67" x14ac:dyDescent="0.35">
      <c r="A675" s="10"/>
      <c r="B675" s="10"/>
      <c r="C675" s="10"/>
      <c r="D675" s="10"/>
      <c r="E675" s="10"/>
      <c r="F675" s="10"/>
      <c r="G675" s="10"/>
      <c r="H675" s="10"/>
      <c r="I675" s="10"/>
      <c r="J675" s="10"/>
      <c r="K675" s="10"/>
      <c r="L675" s="10"/>
      <c r="M675" s="10"/>
      <c r="N675" s="10"/>
      <c r="O675" s="10"/>
      <c r="P675" s="10"/>
      <c r="Q675" s="10"/>
      <c r="R675" s="10"/>
      <c r="S675" s="10"/>
      <c r="T675" s="10"/>
      <c r="U675" s="10"/>
      <c r="V675" s="10"/>
      <c r="W675" s="10"/>
      <c r="X675" s="10"/>
      <c r="Y675" s="10"/>
      <c r="Z675" s="10"/>
      <c r="AA675" s="10"/>
      <c r="AB675" s="10"/>
      <c r="AC675" s="10"/>
      <c r="AD675" s="10"/>
      <c r="AE675" s="10"/>
      <c r="AF675" s="10"/>
      <c r="AG675" s="10"/>
      <c r="AH675" s="10"/>
      <c r="AI675" s="10"/>
      <c r="AJ675" s="10"/>
      <c r="AK675" s="10"/>
      <c r="AL675" s="10"/>
      <c r="AM675" s="10"/>
      <c r="AN675" s="10"/>
      <c r="AO675" s="10"/>
      <c r="AP675" s="10"/>
      <c r="AQ675" s="10"/>
      <c r="AR675" s="10"/>
      <c r="AS675" s="10"/>
      <c r="AT675" s="10"/>
      <c r="AU675" s="10"/>
      <c r="AV675" s="10"/>
      <c r="AW675" s="10"/>
      <c r="AX675" s="10"/>
      <c r="AY675" s="10"/>
      <c r="AZ675" s="10"/>
      <c r="BA675" s="10"/>
      <c r="BB675" s="10"/>
      <c r="BC675" s="10"/>
      <c r="BD675" s="10"/>
      <c r="BE675" s="10"/>
      <c r="BF675" s="10"/>
      <c r="BG675" s="10"/>
      <c r="BH675" s="10"/>
      <c r="BI675" s="10"/>
      <c r="BJ675" s="10"/>
      <c r="BK675" s="10"/>
      <c r="BL675" s="10"/>
      <c r="BM675" s="10"/>
      <c r="BN675" s="10"/>
      <c r="BO675" s="10"/>
    </row>
    <row r="676" spans="1:67" x14ac:dyDescent="0.35">
      <c r="A676" s="10"/>
      <c r="B676" s="10"/>
      <c r="C676" s="10"/>
      <c r="D676" s="10"/>
      <c r="E676" s="10"/>
      <c r="F676" s="10"/>
      <c r="G676" s="10"/>
      <c r="H676" s="10"/>
      <c r="I676" s="10"/>
      <c r="J676" s="10"/>
      <c r="K676" s="10"/>
      <c r="L676" s="10"/>
      <c r="M676" s="10"/>
      <c r="N676" s="10"/>
      <c r="O676" s="10"/>
      <c r="P676" s="10"/>
      <c r="Q676" s="10"/>
      <c r="R676" s="10"/>
      <c r="S676" s="10"/>
      <c r="T676" s="10"/>
      <c r="U676" s="10"/>
      <c r="V676" s="10"/>
      <c r="W676" s="10"/>
      <c r="X676" s="10"/>
      <c r="Y676" s="10"/>
      <c r="Z676" s="10"/>
      <c r="AA676" s="10"/>
      <c r="AB676" s="10"/>
      <c r="AC676" s="10"/>
      <c r="AD676" s="10"/>
      <c r="AE676" s="10"/>
      <c r="AF676" s="10"/>
      <c r="AG676" s="10"/>
      <c r="AH676" s="10"/>
      <c r="AI676" s="10"/>
      <c r="AJ676" s="10"/>
      <c r="AK676" s="10"/>
      <c r="AL676" s="10"/>
      <c r="AM676" s="10"/>
      <c r="AN676" s="10"/>
      <c r="AO676" s="10"/>
      <c r="AP676" s="10"/>
      <c r="AQ676" s="10"/>
      <c r="AR676" s="10"/>
      <c r="AS676" s="10"/>
      <c r="AT676" s="10"/>
      <c r="AU676" s="10"/>
      <c r="AV676" s="10"/>
      <c r="AW676" s="10"/>
      <c r="AX676" s="10"/>
      <c r="AY676" s="10"/>
      <c r="AZ676" s="10"/>
      <c r="BA676" s="10"/>
      <c r="BB676" s="10"/>
      <c r="BC676" s="10"/>
      <c r="BD676" s="10"/>
      <c r="BE676" s="10"/>
      <c r="BF676" s="10"/>
      <c r="BG676" s="10"/>
      <c r="BH676" s="10"/>
      <c r="BI676" s="10"/>
      <c r="BJ676" s="10"/>
      <c r="BK676" s="10"/>
      <c r="BL676" s="10"/>
      <c r="BM676" s="10"/>
      <c r="BN676" s="10"/>
      <c r="BO676" s="10"/>
    </row>
    <row r="677" spans="1:67" x14ac:dyDescent="0.35">
      <c r="A677" s="10"/>
      <c r="B677" s="10"/>
      <c r="C677" s="10"/>
      <c r="D677" s="10"/>
      <c r="E677" s="10"/>
      <c r="F677" s="10"/>
      <c r="G677" s="10"/>
      <c r="H677" s="10"/>
      <c r="I677" s="10"/>
      <c r="J677" s="10"/>
      <c r="K677" s="10"/>
      <c r="L677" s="10"/>
      <c r="M677" s="10"/>
      <c r="N677" s="10"/>
      <c r="O677" s="10"/>
      <c r="P677" s="10"/>
      <c r="Q677" s="10"/>
      <c r="R677" s="10"/>
      <c r="S677" s="10"/>
      <c r="T677" s="10"/>
      <c r="U677" s="10"/>
      <c r="V677" s="10"/>
      <c r="W677" s="10"/>
      <c r="X677" s="10"/>
      <c r="Y677" s="10"/>
      <c r="Z677" s="10"/>
      <c r="AA677" s="10"/>
      <c r="AB677" s="10"/>
      <c r="AC677" s="10"/>
      <c r="AD677" s="10"/>
      <c r="AE677" s="10"/>
      <c r="AF677" s="10"/>
      <c r="AG677" s="10"/>
      <c r="AH677" s="10"/>
      <c r="AI677" s="10"/>
      <c r="AJ677" s="10"/>
      <c r="AK677" s="10"/>
      <c r="AL677" s="10"/>
      <c r="AM677" s="10"/>
      <c r="AN677" s="10"/>
      <c r="AO677" s="10"/>
      <c r="AP677" s="10"/>
      <c r="AQ677" s="10"/>
      <c r="AR677" s="10"/>
      <c r="AS677" s="10"/>
      <c r="AT677" s="10"/>
      <c r="AU677" s="10"/>
      <c r="AV677" s="10"/>
      <c r="AW677" s="10"/>
      <c r="AX677" s="10"/>
      <c r="AY677" s="10"/>
      <c r="AZ677" s="10"/>
      <c r="BA677" s="10"/>
      <c r="BB677" s="10"/>
      <c r="BC677" s="10"/>
      <c r="BD677" s="10"/>
      <c r="BE677" s="10"/>
      <c r="BF677" s="10"/>
      <c r="BG677" s="10"/>
      <c r="BH677" s="10"/>
      <c r="BI677" s="10"/>
      <c r="BJ677" s="10"/>
      <c r="BK677" s="10"/>
      <c r="BL677" s="10"/>
      <c r="BM677" s="10"/>
      <c r="BN677" s="10"/>
      <c r="BO677" s="10"/>
    </row>
    <row r="678" spans="1:67" x14ac:dyDescent="0.35">
      <c r="A678" s="10"/>
      <c r="B678" s="10"/>
      <c r="C678" s="10"/>
      <c r="D678" s="10"/>
      <c r="E678" s="10"/>
      <c r="F678" s="10"/>
      <c r="G678" s="10"/>
      <c r="H678" s="10"/>
      <c r="I678" s="10"/>
      <c r="J678" s="10"/>
      <c r="K678" s="10"/>
      <c r="L678" s="10"/>
      <c r="M678" s="10"/>
      <c r="N678" s="10"/>
      <c r="O678" s="10"/>
      <c r="P678" s="10"/>
      <c r="Q678" s="10"/>
      <c r="R678" s="10"/>
      <c r="S678" s="10"/>
      <c r="T678" s="10"/>
      <c r="U678" s="10"/>
      <c r="V678" s="10"/>
      <c r="W678" s="10"/>
      <c r="X678" s="10"/>
      <c r="Y678" s="10"/>
      <c r="Z678" s="10"/>
      <c r="AA678" s="10"/>
      <c r="AB678" s="10"/>
      <c r="AC678" s="10"/>
      <c r="AD678" s="10"/>
      <c r="AE678" s="10"/>
      <c r="AF678" s="10"/>
      <c r="AG678" s="10"/>
      <c r="AH678" s="10"/>
      <c r="AI678" s="10"/>
      <c r="AJ678" s="10"/>
      <c r="AK678" s="10"/>
      <c r="AL678" s="10"/>
      <c r="AM678" s="10"/>
      <c r="AN678" s="10"/>
      <c r="AO678" s="10"/>
      <c r="AP678" s="10"/>
      <c r="AQ678" s="10"/>
      <c r="AR678" s="10"/>
      <c r="AS678" s="10"/>
      <c r="AT678" s="10"/>
      <c r="AU678" s="10"/>
      <c r="AV678" s="10"/>
      <c r="AW678" s="10"/>
      <c r="AX678" s="10"/>
      <c r="AY678" s="10"/>
      <c r="AZ678" s="10"/>
      <c r="BA678" s="10"/>
      <c r="BB678" s="10"/>
      <c r="BC678" s="10"/>
      <c r="BD678" s="10"/>
      <c r="BE678" s="10"/>
      <c r="BF678" s="10"/>
      <c r="BG678" s="10"/>
      <c r="BH678" s="10"/>
      <c r="BI678" s="10"/>
      <c r="BJ678" s="10"/>
      <c r="BK678" s="10"/>
      <c r="BL678" s="10"/>
      <c r="BM678" s="10"/>
      <c r="BN678" s="10"/>
      <c r="BO678" s="10"/>
    </row>
    <row r="679" spans="1:67" x14ac:dyDescent="0.35">
      <c r="A679" s="10"/>
      <c r="B679" s="10"/>
      <c r="C679" s="10"/>
      <c r="D679" s="10"/>
      <c r="E679" s="10"/>
      <c r="F679" s="10"/>
      <c r="G679" s="10"/>
      <c r="H679" s="10"/>
      <c r="I679" s="10"/>
      <c r="J679" s="10"/>
      <c r="K679" s="10"/>
      <c r="L679" s="10"/>
      <c r="M679" s="10"/>
      <c r="N679" s="10"/>
      <c r="O679" s="10"/>
      <c r="P679" s="10"/>
      <c r="Q679" s="10"/>
      <c r="R679" s="10"/>
      <c r="S679" s="10"/>
      <c r="T679" s="10"/>
      <c r="U679" s="10"/>
      <c r="V679" s="10"/>
      <c r="W679" s="10"/>
      <c r="X679" s="10"/>
      <c r="Y679" s="10"/>
      <c r="Z679" s="10"/>
      <c r="AA679" s="10"/>
      <c r="AB679" s="10"/>
      <c r="AC679" s="10"/>
      <c r="AD679" s="10"/>
      <c r="AE679" s="10"/>
      <c r="AF679" s="10"/>
      <c r="AG679" s="10"/>
      <c r="AH679" s="10"/>
      <c r="AI679" s="10"/>
      <c r="AJ679" s="10"/>
      <c r="AK679" s="10"/>
      <c r="AL679" s="10"/>
      <c r="AM679" s="10"/>
      <c r="AN679" s="10"/>
      <c r="AO679" s="10"/>
      <c r="AP679" s="10"/>
      <c r="AQ679" s="10"/>
      <c r="AR679" s="10"/>
      <c r="AS679" s="10"/>
      <c r="AT679" s="10"/>
      <c r="AU679" s="10"/>
      <c r="AV679" s="10"/>
      <c r="AW679" s="10"/>
      <c r="AX679" s="10"/>
      <c r="AY679" s="10"/>
      <c r="AZ679" s="10"/>
      <c r="BA679" s="10"/>
      <c r="BB679" s="10"/>
      <c r="BC679" s="10"/>
      <c r="BD679" s="10"/>
      <c r="BE679" s="10"/>
      <c r="BF679" s="10"/>
      <c r="BG679" s="10"/>
      <c r="BH679" s="10"/>
      <c r="BI679" s="10"/>
      <c r="BJ679" s="10"/>
      <c r="BK679" s="10"/>
      <c r="BL679" s="10"/>
      <c r="BM679" s="10"/>
      <c r="BN679" s="10"/>
      <c r="BO679" s="10"/>
    </row>
    <row r="680" spans="1:67" x14ac:dyDescent="0.35">
      <c r="A680" s="10"/>
      <c r="B680" s="10"/>
      <c r="C680" s="10"/>
      <c r="D680" s="10"/>
      <c r="E680" s="10"/>
      <c r="F680" s="10"/>
      <c r="G680" s="10"/>
      <c r="H680" s="10"/>
      <c r="I680" s="10"/>
      <c r="J680" s="10"/>
      <c r="K680" s="10"/>
      <c r="L680" s="10"/>
      <c r="M680" s="10"/>
      <c r="N680" s="10"/>
      <c r="O680" s="10"/>
      <c r="P680" s="10"/>
      <c r="Q680" s="10"/>
      <c r="R680" s="10"/>
      <c r="S680" s="10"/>
      <c r="T680" s="10"/>
      <c r="U680" s="10"/>
      <c r="V680" s="10"/>
      <c r="W680" s="10"/>
      <c r="X680" s="10"/>
      <c r="Y680" s="10"/>
      <c r="Z680" s="10"/>
      <c r="AA680" s="10"/>
      <c r="AB680" s="10"/>
      <c r="AC680" s="10"/>
      <c r="AD680" s="10"/>
      <c r="AE680" s="10"/>
      <c r="AF680" s="10"/>
      <c r="AG680" s="10"/>
      <c r="AH680" s="10"/>
      <c r="AI680" s="10"/>
      <c r="AJ680" s="10"/>
      <c r="AK680" s="10"/>
      <c r="AL680" s="10"/>
      <c r="AM680" s="10"/>
      <c r="AN680" s="10"/>
      <c r="AO680" s="10"/>
      <c r="AP680" s="10"/>
      <c r="AQ680" s="10"/>
      <c r="AR680" s="10"/>
      <c r="AS680" s="10"/>
      <c r="AT680" s="10"/>
      <c r="AU680" s="10"/>
      <c r="AV680" s="10"/>
      <c r="AW680" s="10"/>
      <c r="AX680" s="10"/>
      <c r="AY680" s="10"/>
      <c r="AZ680" s="10"/>
      <c r="BA680" s="10"/>
      <c r="BB680" s="10"/>
      <c r="BC680" s="10"/>
      <c r="BD680" s="10"/>
      <c r="BE680" s="10"/>
      <c r="BF680" s="10"/>
      <c r="BG680" s="10"/>
      <c r="BH680" s="10"/>
      <c r="BI680" s="10"/>
      <c r="BJ680" s="10"/>
      <c r="BK680" s="10"/>
      <c r="BL680" s="10"/>
      <c r="BM680" s="10"/>
      <c r="BN680" s="10"/>
      <c r="BO680" s="10"/>
    </row>
    <row r="681" spans="1:67" x14ac:dyDescent="0.35">
      <c r="A681" s="10"/>
      <c r="B681" s="10"/>
      <c r="C681" s="10"/>
      <c r="D681" s="10"/>
      <c r="E681" s="10"/>
      <c r="F681" s="10"/>
      <c r="G681" s="10"/>
      <c r="H681" s="10"/>
      <c r="I681" s="10"/>
      <c r="J681" s="10"/>
      <c r="K681" s="10"/>
      <c r="L681" s="10"/>
      <c r="M681" s="10"/>
      <c r="N681" s="10"/>
      <c r="O681" s="10"/>
      <c r="P681" s="10"/>
      <c r="Q681" s="10"/>
      <c r="R681" s="10"/>
      <c r="S681" s="10"/>
      <c r="T681" s="10"/>
      <c r="U681" s="10"/>
      <c r="V681" s="10"/>
      <c r="W681" s="10"/>
      <c r="X681" s="10"/>
      <c r="Y681" s="10"/>
      <c r="Z681" s="10"/>
      <c r="AA681" s="10"/>
      <c r="AB681" s="10"/>
      <c r="AC681" s="10"/>
      <c r="AD681" s="10"/>
      <c r="AE681" s="10"/>
      <c r="AF681" s="10"/>
      <c r="AG681" s="10"/>
      <c r="AH681" s="10"/>
      <c r="AI681" s="10"/>
      <c r="AJ681" s="10"/>
      <c r="AK681" s="10"/>
      <c r="AL681" s="10"/>
      <c r="AM681" s="10"/>
      <c r="AN681" s="10"/>
      <c r="AO681" s="10"/>
      <c r="AP681" s="10"/>
      <c r="AQ681" s="10"/>
      <c r="AR681" s="10"/>
      <c r="AS681" s="10"/>
      <c r="AT681" s="10"/>
      <c r="AU681" s="10"/>
      <c r="AV681" s="10"/>
      <c r="AW681" s="10"/>
      <c r="AX681" s="10"/>
      <c r="AY681" s="10"/>
      <c r="AZ681" s="10"/>
      <c r="BA681" s="10"/>
      <c r="BB681" s="10"/>
      <c r="BC681" s="10"/>
      <c r="BD681" s="10"/>
      <c r="BE681" s="10"/>
      <c r="BF681" s="10"/>
      <c r="BG681" s="10"/>
      <c r="BH681" s="10"/>
      <c r="BI681" s="10"/>
      <c r="BJ681" s="10"/>
      <c r="BK681" s="10"/>
      <c r="BL681" s="10"/>
      <c r="BM681" s="10"/>
      <c r="BN681" s="10"/>
      <c r="BO681" s="10"/>
    </row>
    <row r="682" spans="1:67" x14ac:dyDescent="0.35">
      <c r="A682" s="10"/>
      <c r="B682" s="10"/>
      <c r="C682" s="10"/>
      <c r="D682" s="10"/>
      <c r="E682" s="10"/>
      <c r="F682" s="10"/>
      <c r="G682" s="10"/>
      <c r="H682" s="10"/>
      <c r="I682" s="10"/>
      <c r="J682" s="10"/>
      <c r="K682" s="10"/>
      <c r="L682" s="10"/>
      <c r="M682" s="10"/>
      <c r="N682" s="10"/>
      <c r="O682" s="10"/>
      <c r="P682" s="10"/>
      <c r="Q682" s="10"/>
      <c r="R682" s="10"/>
      <c r="S682" s="10"/>
      <c r="T682" s="10"/>
      <c r="U682" s="10"/>
      <c r="V682" s="10"/>
      <c r="W682" s="10"/>
      <c r="X682" s="10"/>
      <c r="Y682" s="10"/>
      <c r="Z682" s="10"/>
      <c r="AA682" s="10"/>
      <c r="AB682" s="10"/>
      <c r="AC682" s="10"/>
      <c r="AD682" s="10"/>
      <c r="AE682" s="10"/>
      <c r="AF682" s="10"/>
      <c r="AG682" s="10"/>
      <c r="AH682" s="10"/>
      <c r="AI682" s="10"/>
      <c r="AJ682" s="10"/>
      <c r="AK682" s="10"/>
      <c r="AL682" s="10"/>
      <c r="AM682" s="10"/>
      <c r="AN682" s="10"/>
      <c r="AO682" s="10"/>
      <c r="AP682" s="10"/>
      <c r="AQ682" s="10"/>
      <c r="AR682" s="10"/>
      <c r="AS682" s="10"/>
      <c r="AT682" s="10"/>
      <c r="AU682" s="10"/>
      <c r="AV682" s="10"/>
      <c r="AW682" s="10"/>
      <c r="AX682" s="10"/>
      <c r="AY682" s="10"/>
      <c r="AZ682" s="10"/>
      <c r="BA682" s="10"/>
      <c r="BB682" s="10"/>
      <c r="BC682" s="10"/>
      <c r="BD682" s="10"/>
      <c r="BE682" s="10"/>
      <c r="BF682" s="10"/>
      <c r="BG682" s="10"/>
      <c r="BH682" s="10"/>
      <c r="BI682" s="10"/>
      <c r="BJ682" s="10"/>
      <c r="BK682" s="10"/>
      <c r="BL682" s="10"/>
      <c r="BM682" s="10"/>
      <c r="BN682" s="10"/>
      <c r="BO682" s="10"/>
    </row>
    <row r="683" spans="1:67" x14ac:dyDescent="0.35">
      <c r="A683" s="10"/>
      <c r="B683" s="10"/>
      <c r="C683" s="10"/>
      <c r="D683" s="10"/>
      <c r="E683" s="10"/>
      <c r="F683" s="10"/>
      <c r="G683" s="10"/>
      <c r="H683" s="10"/>
      <c r="I683" s="10"/>
      <c r="J683" s="10"/>
      <c r="K683" s="10"/>
      <c r="L683" s="10"/>
      <c r="M683" s="10"/>
      <c r="N683" s="10"/>
      <c r="O683" s="10"/>
      <c r="P683" s="10"/>
      <c r="Q683" s="10"/>
      <c r="R683" s="10"/>
      <c r="S683" s="10"/>
      <c r="T683" s="10"/>
      <c r="U683" s="10"/>
      <c r="V683" s="10"/>
      <c r="W683" s="10"/>
      <c r="X683" s="10"/>
      <c r="Y683" s="10"/>
      <c r="Z683" s="10"/>
      <c r="AA683" s="10"/>
      <c r="AB683" s="10"/>
      <c r="AC683" s="10"/>
      <c r="AD683" s="10"/>
      <c r="AE683" s="10"/>
      <c r="AF683" s="10"/>
      <c r="AG683" s="10"/>
      <c r="AH683" s="10"/>
      <c r="AI683" s="10"/>
      <c r="AJ683" s="10"/>
      <c r="AK683" s="10"/>
      <c r="AL683" s="10"/>
      <c r="AM683" s="10"/>
      <c r="AN683" s="10"/>
      <c r="AO683" s="10"/>
      <c r="AP683" s="10"/>
      <c r="AQ683" s="10"/>
      <c r="AR683" s="10"/>
      <c r="AS683" s="10"/>
      <c r="AT683" s="10"/>
      <c r="AU683" s="10"/>
      <c r="AV683" s="10"/>
      <c r="AW683" s="10"/>
      <c r="AX683" s="10"/>
      <c r="AY683" s="10"/>
      <c r="AZ683" s="10"/>
      <c r="BA683" s="10"/>
      <c r="BB683" s="10"/>
      <c r="BC683" s="10"/>
      <c r="BD683" s="10"/>
      <c r="BE683" s="10"/>
      <c r="BF683" s="10"/>
      <c r="BG683" s="10"/>
      <c r="BH683" s="10"/>
      <c r="BI683" s="10"/>
      <c r="BJ683" s="10"/>
      <c r="BK683" s="10"/>
      <c r="BL683" s="10"/>
      <c r="BM683" s="10"/>
      <c r="BN683" s="10"/>
      <c r="BO683" s="10"/>
    </row>
    <row r="684" spans="1:67" x14ac:dyDescent="0.35">
      <c r="A684" s="10"/>
      <c r="B684" s="10"/>
      <c r="C684" s="10"/>
      <c r="D684" s="10"/>
      <c r="E684" s="10"/>
      <c r="F684" s="10"/>
      <c r="G684" s="10"/>
      <c r="H684" s="10"/>
      <c r="I684" s="10"/>
      <c r="J684" s="10"/>
      <c r="K684" s="10"/>
      <c r="L684" s="10"/>
      <c r="M684" s="10"/>
      <c r="N684" s="10"/>
      <c r="O684" s="10"/>
      <c r="P684" s="10"/>
      <c r="Q684" s="10"/>
      <c r="R684" s="10"/>
      <c r="S684" s="10"/>
      <c r="T684" s="10"/>
      <c r="U684" s="10"/>
      <c r="V684" s="10"/>
      <c r="W684" s="10"/>
      <c r="X684" s="10"/>
      <c r="Y684" s="10"/>
      <c r="Z684" s="10"/>
      <c r="AA684" s="10"/>
      <c r="AB684" s="10"/>
      <c r="AC684" s="10"/>
      <c r="AD684" s="10"/>
      <c r="AE684" s="10"/>
      <c r="AF684" s="10"/>
      <c r="AG684" s="10"/>
      <c r="AH684" s="10"/>
      <c r="AI684" s="10"/>
      <c r="AJ684" s="10"/>
      <c r="AK684" s="10"/>
      <c r="AL684" s="10"/>
      <c r="AM684" s="10"/>
      <c r="AN684" s="10"/>
      <c r="AO684" s="10"/>
      <c r="AP684" s="10"/>
      <c r="AQ684" s="10"/>
      <c r="AR684" s="10"/>
      <c r="AS684" s="10"/>
      <c r="AT684" s="10"/>
      <c r="AU684" s="10"/>
      <c r="AV684" s="10"/>
      <c r="AW684" s="10"/>
      <c r="AX684" s="10"/>
      <c r="AY684" s="10"/>
      <c r="AZ684" s="10"/>
      <c r="BA684" s="10"/>
      <c r="BB684" s="10"/>
      <c r="BC684" s="10"/>
      <c r="BD684" s="10"/>
      <c r="BE684" s="10"/>
      <c r="BF684" s="10"/>
      <c r="BG684" s="10"/>
      <c r="BH684" s="10"/>
      <c r="BI684" s="10"/>
      <c r="BJ684" s="10"/>
      <c r="BK684" s="10"/>
      <c r="BL684" s="10"/>
      <c r="BM684" s="10"/>
      <c r="BN684" s="10"/>
      <c r="BO684" s="10"/>
    </row>
    <row r="685" spans="1:67" x14ac:dyDescent="0.35">
      <c r="A685" s="10"/>
      <c r="B685" s="10"/>
      <c r="C685" s="10"/>
      <c r="D685" s="10"/>
      <c r="E685" s="10"/>
      <c r="F685" s="10"/>
      <c r="G685" s="10"/>
      <c r="H685" s="10"/>
      <c r="I685" s="10"/>
      <c r="J685" s="10"/>
      <c r="K685" s="10"/>
      <c r="L685" s="10"/>
      <c r="M685" s="10"/>
      <c r="N685" s="10"/>
      <c r="O685" s="10"/>
      <c r="P685" s="10"/>
      <c r="Q685" s="10"/>
      <c r="R685" s="10"/>
      <c r="S685" s="10"/>
      <c r="T685" s="10"/>
      <c r="U685" s="10"/>
      <c r="V685" s="10"/>
      <c r="W685" s="10"/>
      <c r="X685" s="10"/>
      <c r="Y685" s="10"/>
      <c r="Z685" s="10"/>
      <c r="AA685" s="10"/>
      <c r="AB685" s="10"/>
      <c r="AC685" s="10"/>
      <c r="AD685" s="10"/>
      <c r="AE685" s="10"/>
      <c r="AF685" s="10"/>
      <c r="AG685" s="10"/>
      <c r="AH685" s="10"/>
      <c r="AI685" s="10"/>
      <c r="AJ685" s="10"/>
      <c r="AK685" s="10"/>
      <c r="AL685" s="10"/>
      <c r="AM685" s="10"/>
      <c r="AN685" s="10"/>
      <c r="AO685" s="10"/>
      <c r="AP685" s="10"/>
      <c r="AQ685" s="10"/>
      <c r="AR685" s="10"/>
      <c r="AS685" s="10"/>
      <c r="AT685" s="10"/>
      <c r="AU685" s="10"/>
      <c r="AV685" s="10"/>
      <c r="AW685" s="10"/>
      <c r="AX685" s="10"/>
      <c r="AY685" s="10"/>
      <c r="AZ685" s="10"/>
      <c r="BA685" s="10"/>
      <c r="BB685" s="10"/>
      <c r="BC685" s="10"/>
      <c r="BD685" s="10"/>
      <c r="BE685" s="10"/>
      <c r="BF685" s="10"/>
      <c r="BG685" s="10"/>
      <c r="BH685" s="10"/>
      <c r="BI685" s="10"/>
      <c r="BJ685" s="10"/>
      <c r="BK685" s="10"/>
      <c r="BL685" s="10"/>
      <c r="BM685" s="10"/>
      <c r="BN685" s="10"/>
      <c r="BO685" s="10"/>
    </row>
    <row r="686" spans="1:67" x14ac:dyDescent="0.35">
      <c r="A686" s="10"/>
      <c r="B686" s="10"/>
      <c r="C686" s="10"/>
      <c r="D686" s="10"/>
      <c r="E686" s="10"/>
      <c r="F686" s="10"/>
      <c r="G686" s="10"/>
      <c r="H686" s="10"/>
      <c r="I686" s="10"/>
      <c r="J686" s="10"/>
      <c r="K686" s="10"/>
      <c r="L686" s="10"/>
      <c r="M686" s="10"/>
      <c r="N686" s="10"/>
      <c r="O686" s="10"/>
      <c r="P686" s="10"/>
      <c r="Q686" s="10"/>
      <c r="R686" s="10"/>
      <c r="S686" s="10"/>
      <c r="T686" s="10"/>
      <c r="U686" s="10"/>
      <c r="V686" s="10"/>
      <c r="W686" s="10"/>
      <c r="X686" s="10"/>
      <c r="Y686" s="10"/>
      <c r="Z686" s="10"/>
      <c r="AA686" s="10"/>
      <c r="AB686" s="10"/>
      <c r="AC686" s="10"/>
      <c r="AD686" s="10"/>
      <c r="AE686" s="10"/>
      <c r="AF686" s="10"/>
      <c r="AG686" s="10"/>
      <c r="AH686" s="10"/>
      <c r="AI686" s="10"/>
      <c r="AJ686" s="10"/>
      <c r="AK686" s="10"/>
      <c r="AL686" s="10"/>
      <c r="AM686" s="10"/>
      <c r="AN686" s="10"/>
      <c r="AO686" s="10"/>
      <c r="AP686" s="10"/>
      <c r="AQ686" s="10"/>
      <c r="AR686" s="10"/>
      <c r="AS686" s="10"/>
      <c r="AT686" s="10"/>
      <c r="AU686" s="10"/>
      <c r="AV686" s="10"/>
      <c r="AW686" s="10"/>
      <c r="AX686" s="10"/>
      <c r="AY686" s="10"/>
      <c r="AZ686" s="10"/>
      <c r="BA686" s="10"/>
      <c r="BB686" s="10"/>
      <c r="BC686" s="10"/>
      <c r="BD686" s="10"/>
      <c r="BE686" s="10"/>
      <c r="BF686" s="10"/>
      <c r="BG686" s="10"/>
      <c r="BH686" s="10"/>
      <c r="BI686" s="10"/>
      <c r="BJ686" s="10"/>
      <c r="BK686" s="10"/>
      <c r="BL686" s="10"/>
      <c r="BM686" s="10"/>
      <c r="BN686" s="10"/>
      <c r="BO686" s="10"/>
    </row>
    <row r="687" spans="1:67" x14ac:dyDescent="0.35">
      <c r="A687" s="10"/>
      <c r="B687" s="10"/>
      <c r="C687" s="10"/>
      <c r="D687" s="10"/>
      <c r="E687" s="10"/>
      <c r="F687" s="10"/>
      <c r="G687" s="10"/>
      <c r="H687" s="10"/>
      <c r="I687" s="10"/>
      <c r="J687" s="10"/>
      <c r="K687" s="10"/>
      <c r="L687" s="10"/>
      <c r="M687" s="10"/>
      <c r="N687" s="10"/>
      <c r="O687" s="10"/>
      <c r="P687" s="10"/>
      <c r="Q687" s="10"/>
      <c r="R687" s="10"/>
      <c r="S687" s="10"/>
      <c r="T687" s="10"/>
      <c r="U687" s="10"/>
      <c r="V687" s="10"/>
      <c r="W687" s="10"/>
      <c r="X687" s="10"/>
      <c r="Y687" s="10"/>
      <c r="Z687" s="10"/>
      <c r="AA687" s="10"/>
      <c r="AB687" s="10"/>
      <c r="AC687" s="10"/>
      <c r="AD687" s="10"/>
      <c r="AE687" s="10"/>
      <c r="AF687" s="10"/>
      <c r="AG687" s="10"/>
      <c r="AH687" s="10"/>
      <c r="AI687" s="10"/>
      <c r="AJ687" s="10"/>
      <c r="AK687" s="10"/>
      <c r="AL687" s="10"/>
      <c r="AM687" s="10"/>
      <c r="AN687" s="10"/>
      <c r="AO687" s="10"/>
      <c r="AP687" s="10"/>
      <c r="AQ687" s="10"/>
      <c r="AR687" s="10"/>
      <c r="AS687" s="10"/>
      <c r="AT687" s="10"/>
      <c r="AU687" s="10"/>
      <c r="AV687" s="10"/>
      <c r="AW687" s="10"/>
      <c r="AX687" s="10"/>
      <c r="AY687" s="10"/>
      <c r="AZ687" s="10"/>
      <c r="BA687" s="10"/>
      <c r="BB687" s="10"/>
      <c r="BC687" s="10"/>
      <c r="BD687" s="10"/>
      <c r="BE687" s="10"/>
      <c r="BF687" s="10"/>
      <c r="BG687" s="10"/>
      <c r="BH687" s="10"/>
      <c r="BI687" s="10"/>
      <c r="BJ687" s="10"/>
      <c r="BK687" s="10"/>
      <c r="BL687" s="10"/>
      <c r="BM687" s="10"/>
      <c r="BN687" s="10"/>
      <c r="BO687" s="10"/>
    </row>
    <row r="688" spans="1:67" x14ac:dyDescent="0.35">
      <c r="A688" s="10"/>
      <c r="B688" s="10"/>
      <c r="C688" s="10"/>
      <c r="D688" s="10"/>
      <c r="E688" s="10"/>
      <c r="F688" s="10"/>
      <c r="G688" s="10"/>
      <c r="H688" s="10"/>
      <c r="I688" s="10"/>
      <c r="J688" s="10"/>
      <c r="K688" s="10"/>
      <c r="L688" s="10"/>
      <c r="M688" s="10"/>
      <c r="N688" s="10"/>
      <c r="O688" s="10"/>
      <c r="P688" s="10"/>
      <c r="Q688" s="10"/>
      <c r="R688" s="10"/>
      <c r="S688" s="10"/>
      <c r="T688" s="10"/>
      <c r="U688" s="10"/>
      <c r="V688" s="10"/>
      <c r="W688" s="10"/>
      <c r="X688" s="10"/>
      <c r="Y688" s="10"/>
      <c r="Z688" s="10"/>
      <c r="AA688" s="10"/>
      <c r="AB688" s="10"/>
      <c r="AC688" s="10"/>
      <c r="AD688" s="10"/>
      <c r="AE688" s="10"/>
      <c r="AF688" s="10"/>
      <c r="AG688" s="10"/>
      <c r="AH688" s="10"/>
      <c r="AI688" s="10"/>
      <c r="AJ688" s="10"/>
      <c r="AK688" s="10"/>
      <c r="AL688" s="10"/>
      <c r="AM688" s="10"/>
      <c r="AN688" s="10"/>
      <c r="AO688" s="10"/>
      <c r="AP688" s="10"/>
      <c r="AQ688" s="10"/>
      <c r="AR688" s="10"/>
      <c r="AS688" s="10"/>
      <c r="AT688" s="10"/>
      <c r="AU688" s="10"/>
      <c r="AV688" s="10"/>
      <c r="AW688" s="10"/>
      <c r="AX688" s="10"/>
      <c r="AY688" s="10"/>
      <c r="AZ688" s="10"/>
      <c r="BA688" s="10"/>
      <c r="BB688" s="10"/>
      <c r="BC688" s="10"/>
      <c r="BD688" s="10"/>
      <c r="BE688" s="10"/>
      <c r="BF688" s="10"/>
      <c r="BG688" s="10"/>
      <c r="BH688" s="10"/>
      <c r="BI688" s="10"/>
      <c r="BJ688" s="10"/>
      <c r="BK688" s="10"/>
      <c r="BL688" s="10"/>
      <c r="BM688" s="10"/>
      <c r="BN688" s="10"/>
      <c r="BO688" s="10"/>
    </row>
    <row r="689" spans="1:67" x14ac:dyDescent="0.35">
      <c r="A689" s="10"/>
      <c r="B689" s="10"/>
      <c r="C689" s="10"/>
      <c r="D689" s="10"/>
      <c r="E689" s="10"/>
      <c r="F689" s="10"/>
      <c r="G689" s="10"/>
      <c r="H689" s="10"/>
      <c r="I689" s="10"/>
      <c r="J689" s="10"/>
      <c r="K689" s="10"/>
      <c r="L689" s="10"/>
      <c r="M689" s="10"/>
      <c r="N689" s="10"/>
      <c r="O689" s="10"/>
      <c r="P689" s="10"/>
      <c r="Q689" s="10"/>
      <c r="R689" s="10"/>
      <c r="S689" s="10"/>
      <c r="T689" s="10"/>
      <c r="U689" s="10"/>
      <c r="V689" s="10"/>
      <c r="W689" s="10"/>
      <c r="X689" s="10"/>
      <c r="Y689" s="10"/>
      <c r="Z689" s="10"/>
      <c r="AA689" s="10"/>
      <c r="AB689" s="10"/>
      <c r="AC689" s="10"/>
      <c r="AD689" s="10"/>
      <c r="AE689" s="10"/>
      <c r="AF689" s="10"/>
      <c r="AG689" s="10"/>
      <c r="AH689" s="10"/>
      <c r="AI689" s="10"/>
      <c r="AJ689" s="10"/>
      <c r="AK689" s="10"/>
      <c r="AL689" s="10"/>
      <c r="AM689" s="10"/>
      <c r="AN689" s="10"/>
      <c r="AO689" s="10"/>
      <c r="AP689" s="10"/>
      <c r="AQ689" s="10"/>
      <c r="AR689" s="10"/>
      <c r="AS689" s="10"/>
      <c r="AT689" s="10"/>
      <c r="AU689" s="10"/>
      <c r="AV689" s="10"/>
      <c r="AW689" s="10"/>
      <c r="AX689" s="10"/>
      <c r="AY689" s="10"/>
      <c r="AZ689" s="10"/>
      <c r="BA689" s="10"/>
      <c r="BB689" s="10"/>
      <c r="BC689" s="10"/>
      <c r="BD689" s="10"/>
      <c r="BE689" s="10"/>
      <c r="BF689" s="10"/>
      <c r="BG689" s="10"/>
      <c r="BH689" s="10"/>
      <c r="BI689" s="10"/>
      <c r="BJ689" s="10"/>
      <c r="BK689" s="10"/>
      <c r="BL689" s="10"/>
      <c r="BM689" s="10"/>
      <c r="BN689" s="10"/>
      <c r="BO689" s="10"/>
    </row>
    <row r="690" spans="1:67" x14ac:dyDescent="0.35">
      <c r="A690" s="10"/>
      <c r="B690" s="10"/>
      <c r="C690" s="10"/>
      <c r="D690" s="10"/>
      <c r="E690" s="10"/>
      <c r="F690" s="10"/>
      <c r="G690" s="10"/>
      <c r="H690" s="10"/>
      <c r="I690" s="10"/>
      <c r="J690" s="10"/>
      <c r="K690" s="10"/>
      <c r="L690" s="10"/>
      <c r="M690" s="10"/>
      <c r="N690" s="10"/>
      <c r="O690" s="10"/>
      <c r="P690" s="10"/>
      <c r="Q690" s="10"/>
      <c r="R690" s="10"/>
      <c r="S690" s="10"/>
      <c r="T690" s="10"/>
      <c r="U690" s="10"/>
      <c r="V690" s="10"/>
      <c r="W690" s="10"/>
      <c r="X690" s="10"/>
      <c r="Y690" s="10"/>
      <c r="Z690" s="10"/>
      <c r="AA690" s="10"/>
      <c r="AB690" s="10"/>
      <c r="AC690" s="10"/>
      <c r="AD690" s="10"/>
      <c r="AE690" s="10"/>
      <c r="AF690" s="10"/>
      <c r="AG690" s="10"/>
      <c r="AH690" s="10"/>
      <c r="AI690" s="10"/>
      <c r="AJ690" s="10"/>
      <c r="AK690" s="10"/>
      <c r="AL690" s="10"/>
      <c r="AM690" s="10"/>
      <c r="AN690" s="10"/>
      <c r="AO690" s="10"/>
      <c r="AP690" s="10"/>
      <c r="AQ690" s="10"/>
      <c r="AR690" s="10"/>
      <c r="AS690" s="10"/>
      <c r="AT690" s="10"/>
      <c r="AU690" s="10"/>
      <c r="AV690" s="10"/>
      <c r="AW690" s="10"/>
      <c r="AX690" s="10"/>
      <c r="AY690" s="10"/>
      <c r="AZ690" s="10"/>
      <c r="BA690" s="10"/>
      <c r="BB690" s="10"/>
      <c r="BC690" s="10"/>
      <c r="BD690" s="10"/>
      <c r="BE690" s="10"/>
      <c r="BF690" s="10"/>
      <c r="BG690" s="10"/>
      <c r="BH690" s="10"/>
      <c r="BI690" s="10"/>
      <c r="BJ690" s="10"/>
      <c r="BK690" s="10"/>
      <c r="BL690" s="10"/>
      <c r="BM690" s="10"/>
      <c r="BN690" s="10"/>
      <c r="BO690" s="10"/>
    </row>
    <row r="691" spans="1:67" x14ac:dyDescent="0.35">
      <c r="A691" s="10"/>
      <c r="B691" s="10"/>
      <c r="C691" s="10"/>
      <c r="D691" s="10"/>
      <c r="E691" s="10"/>
      <c r="F691" s="10"/>
      <c r="G691" s="10"/>
      <c r="H691" s="10"/>
      <c r="I691" s="10"/>
      <c r="J691" s="10"/>
      <c r="K691" s="10"/>
      <c r="L691" s="10"/>
      <c r="M691" s="10"/>
      <c r="N691" s="10"/>
      <c r="O691" s="10"/>
      <c r="P691" s="10"/>
      <c r="Q691" s="10"/>
      <c r="R691" s="10"/>
      <c r="S691" s="10"/>
      <c r="T691" s="10"/>
      <c r="U691" s="10"/>
      <c r="V691" s="10"/>
      <c r="W691" s="10"/>
      <c r="X691" s="10"/>
      <c r="Y691" s="10"/>
      <c r="Z691" s="10"/>
      <c r="AA691" s="10"/>
      <c r="AB691" s="10"/>
      <c r="AC691" s="10"/>
      <c r="AD691" s="10"/>
      <c r="AE691" s="10"/>
      <c r="AF691" s="10"/>
      <c r="AG691" s="10"/>
      <c r="AH691" s="10"/>
      <c r="AI691" s="10"/>
      <c r="AJ691" s="10"/>
      <c r="AK691" s="10"/>
      <c r="AL691" s="10"/>
      <c r="AM691" s="10"/>
      <c r="AN691" s="10"/>
      <c r="AO691" s="10"/>
      <c r="AP691" s="10"/>
      <c r="AQ691" s="10"/>
      <c r="AR691" s="10"/>
      <c r="AS691" s="10"/>
      <c r="AT691" s="10"/>
      <c r="AU691" s="10"/>
      <c r="AV691" s="10"/>
      <c r="AW691" s="10"/>
      <c r="AX691" s="10"/>
      <c r="AY691" s="10"/>
      <c r="AZ691" s="10"/>
      <c r="BA691" s="10"/>
      <c r="BB691" s="10"/>
      <c r="BC691" s="10"/>
      <c r="BD691" s="10"/>
      <c r="BE691" s="10"/>
      <c r="BF691" s="10"/>
      <c r="BG691" s="10"/>
      <c r="BH691" s="10"/>
      <c r="BI691" s="10"/>
      <c r="BJ691" s="10"/>
      <c r="BK691" s="10"/>
      <c r="BL691" s="10"/>
      <c r="BM691" s="10"/>
      <c r="BN691" s="10"/>
      <c r="BO691" s="10"/>
    </row>
    <row r="692" spans="1:67" x14ac:dyDescent="0.35">
      <c r="A692" s="10"/>
      <c r="B692" s="10"/>
      <c r="C692" s="10"/>
      <c r="D692" s="10"/>
      <c r="E692" s="10"/>
      <c r="F692" s="10"/>
      <c r="G692" s="10"/>
      <c r="H692" s="10"/>
      <c r="I692" s="10"/>
      <c r="J692" s="10"/>
      <c r="K692" s="10"/>
      <c r="L692" s="10"/>
      <c r="M692" s="10"/>
      <c r="N692" s="10"/>
      <c r="O692" s="10"/>
      <c r="P692" s="10"/>
      <c r="Q692" s="10"/>
      <c r="R692" s="10"/>
      <c r="S692" s="10"/>
      <c r="T692" s="10"/>
      <c r="U692" s="10"/>
      <c r="V692" s="10"/>
      <c r="W692" s="10"/>
      <c r="X692" s="10"/>
      <c r="Y692" s="10"/>
      <c r="Z692" s="10"/>
      <c r="AA692" s="10"/>
      <c r="AB692" s="10"/>
      <c r="AC692" s="10"/>
      <c r="AD692" s="10"/>
      <c r="AE692" s="10"/>
      <c r="AF692" s="10"/>
      <c r="AG692" s="10"/>
      <c r="AH692" s="10"/>
      <c r="AI692" s="10"/>
      <c r="AJ692" s="10"/>
      <c r="AK692" s="10"/>
      <c r="AL692" s="10"/>
      <c r="AM692" s="10"/>
      <c r="AN692" s="10"/>
      <c r="AO692" s="10"/>
      <c r="AP692" s="10"/>
      <c r="AQ692" s="10"/>
      <c r="AR692" s="10"/>
      <c r="AS692" s="10"/>
      <c r="AT692" s="10"/>
      <c r="AU692" s="10"/>
      <c r="AV692" s="10"/>
      <c r="AW692" s="10"/>
      <c r="AX692" s="10"/>
      <c r="AY692" s="10"/>
      <c r="AZ692" s="10"/>
      <c r="BA692" s="10"/>
      <c r="BB692" s="10"/>
      <c r="BC692" s="10"/>
      <c r="BD692" s="10"/>
      <c r="BE692" s="10"/>
      <c r="BF692" s="10"/>
      <c r="BG692" s="10"/>
      <c r="BH692" s="10"/>
      <c r="BI692" s="10"/>
      <c r="BJ692" s="10"/>
      <c r="BK692" s="10"/>
      <c r="BL692" s="10"/>
      <c r="BM692" s="10"/>
      <c r="BN692" s="10"/>
      <c r="BO692" s="10"/>
    </row>
    <row r="693" spans="1:67" x14ac:dyDescent="0.35">
      <c r="A693" s="10"/>
      <c r="B693" s="10"/>
      <c r="C693" s="10"/>
      <c r="D693" s="10"/>
      <c r="E693" s="10"/>
      <c r="F693" s="10"/>
      <c r="G693" s="10"/>
      <c r="H693" s="10"/>
      <c r="I693" s="10"/>
      <c r="J693" s="10"/>
      <c r="K693" s="10"/>
      <c r="L693" s="10"/>
      <c r="M693" s="10"/>
      <c r="N693" s="10"/>
      <c r="O693" s="10"/>
      <c r="P693" s="10"/>
      <c r="Q693" s="10"/>
      <c r="R693" s="10"/>
      <c r="S693" s="10"/>
      <c r="T693" s="10"/>
      <c r="U693" s="10"/>
      <c r="V693" s="10"/>
      <c r="W693" s="10"/>
      <c r="X693" s="10"/>
      <c r="Y693" s="10"/>
      <c r="Z693" s="10"/>
      <c r="AA693" s="10"/>
      <c r="AB693" s="10"/>
      <c r="AC693" s="10"/>
      <c r="AD693" s="10"/>
      <c r="AE693" s="10"/>
      <c r="AF693" s="10"/>
      <c r="AG693" s="10"/>
      <c r="AH693" s="10"/>
      <c r="AI693" s="10"/>
      <c r="AJ693" s="10"/>
      <c r="AK693" s="10"/>
      <c r="AL693" s="10"/>
      <c r="AM693" s="10"/>
      <c r="AN693" s="10"/>
      <c r="AO693" s="10"/>
      <c r="AP693" s="10"/>
      <c r="AQ693" s="10"/>
      <c r="AR693" s="10"/>
      <c r="AS693" s="10"/>
      <c r="AT693" s="10"/>
      <c r="AU693" s="10"/>
      <c r="AV693" s="10"/>
      <c r="AW693" s="10"/>
      <c r="AX693" s="10"/>
      <c r="AY693" s="10"/>
      <c r="AZ693" s="10"/>
      <c r="BA693" s="10"/>
      <c r="BB693" s="10"/>
      <c r="BC693" s="10"/>
      <c r="BD693" s="10"/>
      <c r="BE693" s="10"/>
      <c r="BF693" s="10"/>
      <c r="BG693" s="10"/>
      <c r="BH693" s="10"/>
      <c r="BI693" s="10"/>
      <c r="BJ693" s="10"/>
      <c r="BK693" s="10"/>
      <c r="BL693" s="10"/>
      <c r="BM693" s="10"/>
      <c r="BN693" s="10"/>
      <c r="BO693" s="10"/>
    </row>
    <row r="694" spans="1:67" x14ac:dyDescent="0.35">
      <c r="A694" s="10"/>
      <c r="B694" s="10"/>
      <c r="C694" s="10"/>
      <c r="D694" s="10"/>
      <c r="E694" s="10"/>
      <c r="F694" s="10"/>
      <c r="G694" s="10"/>
      <c r="H694" s="10"/>
      <c r="I694" s="10"/>
      <c r="J694" s="10"/>
      <c r="K694" s="10"/>
      <c r="L694" s="10"/>
      <c r="M694" s="10"/>
      <c r="N694" s="10"/>
      <c r="O694" s="10"/>
      <c r="P694" s="10"/>
      <c r="Q694" s="10"/>
      <c r="R694" s="10"/>
      <c r="S694" s="10"/>
      <c r="T694" s="10"/>
      <c r="U694" s="10"/>
      <c r="V694" s="10"/>
      <c r="W694" s="10"/>
      <c r="X694" s="10"/>
      <c r="Y694" s="10"/>
      <c r="Z694" s="10"/>
      <c r="AA694" s="10"/>
      <c r="AB694" s="10"/>
      <c r="AC694" s="10"/>
      <c r="AD694" s="10"/>
      <c r="AE694" s="10"/>
      <c r="AF694" s="10"/>
      <c r="AG694" s="10"/>
      <c r="AH694" s="10"/>
      <c r="AI694" s="10"/>
      <c r="AJ694" s="10"/>
      <c r="AK694" s="10"/>
      <c r="AL694" s="10"/>
      <c r="AM694" s="10"/>
      <c r="AN694" s="10"/>
      <c r="AO694" s="10"/>
      <c r="AP694" s="10"/>
      <c r="AQ694" s="10"/>
      <c r="AR694" s="10"/>
      <c r="AS694" s="10"/>
      <c r="AT694" s="10"/>
      <c r="AU694" s="10"/>
      <c r="AV694" s="10"/>
      <c r="AW694" s="10"/>
      <c r="AX694" s="10"/>
      <c r="AY694" s="10"/>
      <c r="AZ694" s="10"/>
      <c r="BA694" s="10"/>
      <c r="BB694" s="10"/>
      <c r="BC694" s="10"/>
      <c r="BD694" s="10"/>
      <c r="BE694" s="10"/>
      <c r="BF694" s="10"/>
      <c r="BG694" s="10"/>
      <c r="BH694" s="10"/>
      <c r="BI694" s="10"/>
      <c r="BJ694" s="10"/>
      <c r="BK694" s="10"/>
      <c r="BL694" s="10"/>
      <c r="BM694" s="10"/>
      <c r="BN694" s="10"/>
      <c r="BO694" s="10"/>
    </row>
    <row r="695" spans="1:67" x14ac:dyDescent="0.35">
      <c r="A695" s="10"/>
      <c r="B695" s="10"/>
      <c r="C695" s="10"/>
      <c r="D695" s="10"/>
      <c r="E695" s="10"/>
      <c r="F695" s="10"/>
      <c r="G695" s="10"/>
      <c r="H695" s="10"/>
      <c r="I695" s="10"/>
      <c r="J695" s="10"/>
      <c r="K695" s="10"/>
      <c r="L695" s="10"/>
      <c r="M695" s="10"/>
      <c r="N695" s="10"/>
      <c r="O695" s="10"/>
      <c r="P695" s="10"/>
      <c r="Q695" s="10"/>
      <c r="R695" s="10"/>
      <c r="S695" s="10"/>
      <c r="T695" s="10"/>
      <c r="U695" s="10"/>
      <c r="V695" s="10"/>
      <c r="W695" s="10"/>
      <c r="X695" s="10"/>
      <c r="Y695" s="10"/>
      <c r="Z695" s="10"/>
      <c r="AA695" s="10"/>
      <c r="AB695" s="10"/>
      <c r="AC695" s="10"/>
      <c r="AD695" s="10"/>
      <c r="AE695" s="10"/>
      <c r="AF695" s="10"/>
      <c r="AG695" s="10"/>
      <c r="AH695" s="10"/>
      <c r="AI695" s="10"/>
      <c r="AJ695" s="10"/>
      <c r="AK695" s="10"/>
      <c r="AL695" s="10"/>
      <c r="AM695" s="10"/>
      <c r="AN695" s="10"/>
      <c r="AO695" s="10"/>
      <c r="AP695" s="10"/>
      <c r="AQ695" s="10"/>
      <c r="AR695" s="10"/>
      <c r="AS695" s="10"/>
      <c r="AT695" s="10"/>
      <c r="AU695" s="10"/>
      <c r="AV695" s="10"/>
      <c r="AW695" s="10"/>
      <c r="AX695" s="10"/>
      <c r="AY695" s="10"/>
      <c r="AZ695" s="10"/>
      <c r="BA695" s="10"/>
      <c r="BB695" s="10"/>
      <c r="BC695" s="10"/>
      <c r="BD695" s="10"/>
      <c r="BE695" s="10"/>
      <c r="BF695" s="10"/>
      <c r="BG695" s="10"/>
      <c r="BH695" s="10"/>
      <c r="BI695" s="10"/>
      <c r="BJ695" s="10"/>
      <c r="BK695" s="10"/>
      <c r="BL695" s="10"/>
      <c r="BM695" s="10"/>
      <c r="BN695" s="10"/>
      <c r="BO695" s="10"/>
    </row>
    <row r="696" spans="1:67" x14ac:dyDescent="0.35">
      <c r="A696" s="10"/>
      <c r="B696" s="10"/>
      <c r="C696" s="10"/>
      <c r="D696" s="10"/>
      <c r="E696" s="10"/>
      <c r="F696" s="10"/>
      <c r="G696" s="10"/>
      <c r="H696" s="10"/>
      <c r="I696" s="10"/>
      <c r="J696" s="10"/>
      <c r="K696" s="10"/>
      <c r="L696" s="10"/>
      <c r="M696" s="10"/>
      <c r="N696" s="10"/>
      <c r="O696" s="10"/>
      <c r="P696" s="10"/>
      <c r="Q696" s="10"/>
      <c r="R696" s="10"/>
      <c r="S696" s="10"/>
      <c r="T696" s="10"/>
      <c r="U696" s="10"/>
      <c r="V696" s="10"/>
      <c r="W696" s="10"/>
      <c r="X696" s="10"/>
      <c r="Y696" s="10"/>
      <c r="Z696" s="10"/>
      <c r="AA696" s="10"/>
      <c r="AB696" s="10"/>
      <c r="AC696" s="10"/>
      <c r="AD696" s="10"/>
      <c r="AE696" s="10"/>
      <c r="AF696" s="10"/>
      <c r="AG696" s="10"/>
      <c r="AH696" s="10"/>
      <c r="AI696" s="10"/>
      <c r="AJ696" s="10"/>
      <c r="AK696" s="10"/>
      <c r="AL696" s="10"/>
      <c r="AM696" s="10"/>
      <c r="AN696" s="10"/>
      <c r="AO696" s="10"/>
      <c r="AP696" s="10"/>
      <c r="AQ696" s="10"/>
      <c r="AR696" s="10"/>
      <c r="AS696" s="10"/>
      <c r="AT696" s="10"/>
      <c r="AU696" s="10"/>
      <c r="AV696" s="10"/>
      <c r="AW696" s="10"/>
      <c r="AX696" s="10"/>
      <c r="AY696" s="10"/>
      <c r="AZ696" s="10"/>
      <c r="BA696" s="10"/>
      <c r="BB696" s="10"/>
      <c r="BC696" s="10"/>
      <c r="BD696" s="10"/>
      <c r="BE696" s="10"/>
      <c r="BF696" s="10"/>
      <c r="BG696" s="10"/>
      <c r="BH696" s="10"/>
      <c r="BI696" s="10"/>
      <c r="BJ696" s="10"/>
      <c r="BK696" s="10"/>
      <c r="BL696" s="10"/>
      <c r="BM696" s="10"/>
      <c r="BN696" s="10"/>
      <c r="BO696" s="10"/>
    </row>
    <row r="697" spans="1:67" x14ac:dyDescent="0.35">
      <c r="A697" s="10"/>
      <c r="B697" s="10"/>
      <c r="C697" s="10"/>
      <c r="D697" s="10"/>
      <c r="E697" s="10"/>
      <c r="F697" s="10"/>
      <c r="G697" s="10"/>
      <c r="H697" s="10"/>
      <c r="I697" s="10"/>
      <c r="J697" s="10"/>
      <c r="K697" s="10"/>
      <c r="L697" s="10"/>
      <c r="M697" s="10"/>
      <c r="N697" s="10"/>
      <c r="O697" s="10"/>
      <c r="P697" s="10"/>
      <c r="Q697" s="10"/>
      <c r="R697" s="10"/>
      <c r="S697" s="10"/>
      <c r="T697" s="10"/>
      <c r="U697" s="10"/>
      <c r="V697" s="10"/>
      <c r="W697" s="10"/>
      <c r="X697" s="10"/>
      <c r="Y697" s="10"/>
      <c r="Z697" s="10"/>
      <c r="AA697" s="10"/>
      <c r="AB697" s="10"/>
      <c r="AC697" s="10"/>
      <c r="AD697" s="10"/>
      <c r="AE697" s="10"/>
      <c r="AF697" s="10"/>
      <c r="AG697" s="10"/>
      <c r="AH697" s="10"/>
      <c r="AI697" s="10"/>
      <c r="AJ697" s="10"/>
      <c r="AK697" s="10"/>
      <c r="AL697" s="10"/>
      <c r="AM697" s="10"/>
      <c r="AN697" s="10"/>
      <c r="AO697" s="10"/>
      <c r="AP697" s="10"/>
      <c r="AQ697" s="10"/>
      <c r="AR697" s="10"/>
      <c r="AS697" s="10"/>
      <c r="AT697" s="10"/>
      <c r="AU697" s="10"/>
      <c r="AV697" s="10"/>
      <c r="AW697" s="10"/>
      <c r="AX697" s="10"/>
      <c r="AY697" s="10"/>
      <c r="AZ697" s="10"/>
      <c r="BA697" s="10"/>
      <c r="BB697" s="10"/>
      <c r="BC697" s="10"/>
      <c r="BD697" s="10"/>
      <c r="BE697" s="10"/>
      <c r="BF697" s="10"/>
      <c r="BG697" s="10"/>
      <c r="BH697" s="10"/>
      <c r="BI697" s="10"/>
      <c r="BJ697" s="10"/>
      <c r="BK697" s="10"/>
      <c r="BL697" s="10"/>
      <c r="BM697" s="10"/>
      <c r="BN697" s="10"/>
      <c r="BO697" s="10"/>
    </row>
    <row r="698" spans="1:67" x14ac:dyDescent="0.35">
      <c r="A698" s="10"/>
      <c r="B698" s="10"/>
      <c r="C698" s="10"/>
      <c r="D698" s="10"/>
      <c r="E698" s="10"/>
      <c r="F698" s="10"/>
      <c r="G698" s="10"/>
      <c r="H698" s="10"/>
      <c r="I698" s="10"/>
      <c r="J698" s="10"/>
      <c r="K698" s="10"/>
      <c r="L698" s="10"/>
      <c r="M698" s="10"/>
      <c r="N698" s="10"/>
      <c r="O698" s="10"/>
      <c r="P698" s="10"/>
      <c r="Q698" s="10"/>
      <c r="R698" s="10"/>
      <c r="S698" s="10"/>
      <c r="T698" s="10"/>
      <c r="U698" s="10"/>
      <c r="V698" s="10"/>
      <c r="W698" s="10"/>
      <c r="X698" s="10"/>
      <c r="Y698" s="10"/>
      <c r="Z698" s="10"/>
      <c r="AA698" s="10"/>
      <c r="AB698" s="10"/>
      <c r="AC698" s="10"/>
      <c r="AD698" s="10"/>
      <c r="AE698" s="10"/>
      <c r="AF698" s="10"/>
      <c r="AG698" s="10"/>
      <c r="AH698" s="10"/>
      <c r="AI698" s="10"/>
      <c r="AJ698" s="10"/>
      <c r="AK698" s="10"/>
      <c r="AL698" s="10"/>
      <c r="AM698" s="10"/>
      <c r="AN698" s="10"/>
      <c r="AO698" s="10"/>
      <c r="AP698" s="10"/>
      <c r="AQ698" s="10"/>
      <c r="AR698" s="10"/>
      <c r="AS698" s="10"/>
      <c r="AT698" s="10"/>
      <c r="AU698" s="10"/>
      <c r="AV698" s="10"/>
      <c r="AW698" s="10"/>
      <c r="AX698" s="10"/>
      <c r="AY698" s="10"/>
      <c r="AZ698" s="10"/>
      <c r="BA698" s="10"/>
      <c r="BB698" s="10"/>
      <c r="BC698" s="10"/>
      <c r="BD698" s="10"/>
      <c r="BE698" s="10"/>
      <c r="BF698" s="10"/>
      <c r="BG698" s="10"/>
      <c r="BH698" s="10"/>
      <c r="BI698" s="10"/>
      <c r="BJ698" s="10"/>
      <c r="BK698" s="10"/>
      <c r="BL698" s="10"/>
      <c r="BM698" s="10"/>
      <c r="BN698" s="10"/>
      <c r="BO698" s="10"/>
    </row>
    <row r="699" spans="1:67" x14ac:dyDescent="0.35">
      <c r="A699" s="10"/>
      <c r="B699" s="10"/>
      <c r="C699" s="10"/>
      <c r="D699" s="10"/>
      <c r="E699" s="10"/>
      <c r="F699" s="10"/>
      <c r="G699" s="10"/>
      <c r="H699" s="10"/>
      <c r="I699" s="10"/>
      <c r="J699" s="10"/>
      <c r="K699" s="10"/>
      <c r="L699" s="10"/>
      <c r="M699" s="10"/>
      <c r="N699" s="10"/>
      <c r="O699" s="10"/>
      <c r="P699" s="10"/>
      <c r="Q699" s="10"/>
      <c r="R699" s="10"/>
      <c r="S699" s="10"/>
      <c r="T699" s="10"/>
      <c r="U699" s="10"/>
      <c r="V699" s="10"/>
      <c r="W699" s="10"/>
      <c r="X699" s="10"/>
      <c r="Y699" s="10"/>
      <c r="Z699" s="10"/>
      <c r="AA699" s="10"/>
      <c r="AB699" s="10"/>
      <c r="AC699" s="10"/>
      <c r="AD699" s="10"/>
      <c r="AE699" s="10"/>
      <c r="AF699" s="10"/>
      <c r="AG699" s="10"/>
      <c r="AH699" s="10"/>
      <c r="AI699" s="10"/>
      <c r="AJ699" s="10"/>
      <c r="AK699" s="10"/>
      <c r="AL699" s="10"/>
      <c r="AM699" s="10"/>
      <c r="AN699" s="10"/>
      <c r="AO699" s="10"/>
      <c r="AP699" s="10"/>
      <c r="AQ699" s="10"/>
      <c r="AR699" s="10"/>
      <c r="AS699" s="10"/>
      <c r="AT699" s="10"/>
      <c r="AU699" s="10"/>
      <c r="AV699" s="10"/>
      <c r="AW699" s="10"/>
      <c r="AX699" s="10"/>
      <c r="AY699" s="10"/>
      <c r="AZ699" s="10"/>
      <c r="BA699" s="10"/>
      <c r="BB699" s="10"/>
      <c r="BC699" s="10"/>
      <c r="BD699" s="10"/>
      <c r="BE699" s="10"/>
      <c r="BF699" s="10"/>
      <c r="BG699" s="10"/>
      <c r="BH699" s="10"/>
      <c r="BI699" s="10"/>
      <c r="BJ699" s="10"/>
      <c r="BK699" s="10"/>
      <c r="BL699" s="10"/>
      <c r="BM699" s="10"/>
      <c r="BN699" s="10"/>
      <c r="BO699" s="10"/>
    </row>
    <row r="700" spans="1:67" x14ac:dyDescent="0.35">
      <c r="A700" s="10"/>
      <c r="B700" s="10"/>
      <c r="C700" s="10"/>
      <c r="D700" s="10"/>
      <c r="E700" s="10"/>
      <c r="F700" s="10"/>
      <c r="G700" s="10"/>
      <c r="H700" s="10"/>
      <c r="I700" s="10"/>
      <c r="J700" s="10"/>
      <c r="K700" s="10"/>
      <c r="L700" s="10"/>
      <c r="M700" s="10"/>
      <c r="N700" s="10"/>
      <c r="O700" s="10"/>
      <c r="P700" s="10"/>
      <c r="Q700" s="10"/>
      <c r="R700" s="10"/>
      <c r="S700" s="10"/>
      <c r="T700" s="10"/>
      <c r="U700" s="10"/>
      <c r="V700" s="10"/>
      <c r="W700" s="10"/>
      <c r="X700" s="10"/>
      <c r="Y700" s="10"/>
      <c r="Z700" s="10"/>
      <c r="AA700" s="10"/>
      <c r="AB700" s="10"/>
      <c r="AC700" s="10"/>
      <c r="AD700" s="10"/>
      <c r="AE700" s="10"/>
      <c r="AF700" s="10"/>
      <c r="AG700" s="10"/>
      <c r="AH700" s="10"/>
      <c r="AI700" s="10"/>
      <c r="AJ700" s="10"/>
      <c r="AK700" s="10"/>
      <c r="AL700" s="10"/>
      <c r="AM700" s="10"/>
      <c r="AN700" s="10"/>
      <c r="AO700" s="10"/>
      <c r="AP700" s="10"/>
      <c r="AQ700" s="10"/>
      <c r="AR700" s="10"/>
      <c r="AS700" s="10"/>
      <c r="AT700" s="10"/>
      <c r="AU700" s="10"/>
      <c r="AV700" s="10"/>
      <c r="AW700" s="10"/>
      <c r="AX700" s="10"/>
      <c r="AY700" s="10"/>
      <c r="AZ700" s="10"/>
      <c r="BA700" s="10"/>
      <c r="BB700" s="10"/>
      <c r="BC700" s="10"/>
      <c r="BD700" s="10"/>
      <c r="BE700" s="10"/>
      <c r="BF700" s="10"/>
      <c r="BG700" s="10"/>
      <c r="BH700" s="10"/>
      <c r="BI700" s="10"/>
      <c r="BJ700" s="10"/>
      <c r="BK700" s="10"/>
      <c r="BL700" s="10"/>
      <c r="BM700" s="10"/>
      <c r="BN700" s="10"/>
      <c r="BO700" s="10"/>
    </row>
    <row r="701" spans="1:67" x14ac:dyDescent="0.35">
      <c r="A701" s="10"/>
      <c r="B701" s="10"/>
      <c r="C701" s="10"/>
      <c r="D701" s="10"/>
      <c r="E701" s="10"/>
      <c r="F701" s="10"/>
      <c r="G701" s="10"/>
      <c r="H701" s="10"/>
      <c r="I701" s="10"/>
      <c r="J701" s="10"/>
      <c r="K701" s="10"/>
      <c r="L701" s="10"/>
      <c r="M701" s="10"/>
      <c r="N701" s="10"/>
      <c r="O701" s="10"/>
      <c r="P701" s="10"/>
      <c r="Q701" s="10"/>
      <c r="R701" s="10"/>
      <c r="S701" s="10"/>
      <c r="T701" s="10"/>
      <c r="U701" s="10"/>
      <c r="V701" s="10"/>
      <c r="W701" s="10"/>
      <c r="X701" s="10"/>
      <c r="Y701" s="10"/>
      <c r="Z701" s="10"/>
      <c r="AA701" s="10"/>
      <c r="AB701" s="10"/>
      <c r="AC701" s="10"/>
      <c r="AD701" s="10"/>
      <c r="AE701" s="10"/>
      <c r="AF701" s="10"/>
      <c r="AG701" s="10"/>
      <c r="AH701" s="10"/>
      <c r="AI701" s="10"/>
      <c r="AJ701" s="10"/>
      <c r="AK701" s="10"/>
      <c r="AL701" s="10"/>
      <c r="AM701" s="10"/>
      <c r="AN701" s="10"/>
      <c r="AO701" s="10"/>
      <c r="AP701" s="10"/>
      <c r="AQ701" s="10"/>
      <c r="AR701" s="10"/>
      <c r="AS701" s="10"/>
      <c r="AT701" s="10"/>
      <c r="AU701" s="10"/>
      <c r="AV701" s="10"/>
      <c r="AW701" s="10"/>
      <c r="AX701" s="10"/>
      <c r="AY701" s="10"/>
      <c r="AZ701" s="10"/>
      <c r="BA701" s="10"/>
      <c r="BB701" s="10"/>
      <c r="BC701" s="10"/>
      <c r="BD701" s="10"/>
      <c r="BE701" s="10"/>
      <c r="BF701" s="10"/>
      <c r="BG701" s="10"/>
      <c r="BH701" s="10"/>
      <c r="BI701" s="10"/>
      <c r="BJ701" s="10"/>
      <c r="BK701" s="10"/>
      <c r="BL701" s="10"/>
      <c r="BM701" s="10"/>
      <c r="BN701" s="10"/>
      <c r="BO701" s="10"/>
    </row>
    <row r="702" spans="1:67" x14ac:dyDescent="0.35">
      <c r="A702" s="10"/>
      <c r="B702" s="10"/>
      <c r="C702" s="10"/>
      <c r="D702" s="10"/>
      <c r="E702" s="10"/>
      <c r="F702" s="10"/>
      <c r="G702" s="10"/>
      <c r="H702" s="10"/>
      <c r="I702" s="10"/>
      <c r="J702" s="10"/>
      <c r="K702" s="10"/>
      <c r="L702" s="10"/>
      <c r="M702" s="10"/>
      <c r="N702" s="10"/>
      <c r="O702" s="10"/>
      <c r="P702" s="10"/>
      <c r="Q702" s="10"/>
      <c r="R702" s="10"/>
      <c r="S702" s="10"/>
      <c r="T702" s="10"/>
      <c r="U702" s="10"/>
      <c r="V702" s="10"/>
      <c r="W702" s="10"/>
      <c r="X702" s="10"/>
      <c r="Y702" s="10"/>
      <c r="Z702" s="10"/>
      <c r="AA702" s="10"/>
      <c r="AB702" s="10"/>
      <c r="AC702" s="10"/>
      <c r="AD702" s="10"/>
      <c r="AE702" s="10"/>
      <c r="AF702" s="10"/>
      <c r="AG702" s="10"/>
      <c r="AH702" s="10"/>
      <c r="AI702" s="10"/>
      <c r="AJ702" s="10"/>
      <c r="AK702" s="10"/>
      <c r="AL702" s="10"/>
      <c r="AM702" s="10"/>
      <c r="AN702" s="10"/>
      <c r="AO702" s="10"/>
      <c r="AP702" s="10"/>
      <c r="AQ702" s="10"/>
      <c r="AR702" s="10"/>
      <c r="AS702" s="10"/>
      <c r="AT702" s="10"/>
      <c r="AU702" s="10"/>
      <c r="AV702" s="10"/>
      <c r="AW702" s="10"/>
      <c r="AX702" s="10"/>
      <c r="AY702" s="10"/>
      <c r="AZ702" s="10"/>
      <c r="BA702" s="10"/>
      <c r="BB702" s="10"/>
      <c r="BC702" s="10"/>
      <c r="BD702" s="10"/>
      <c r="BE702" s="10"/>
      <c r="BF702" s="10"/>
      <c r="BG702" s="10"/>
      <c r="BH702" s="10"/>
      <c r="BI702" s="10"/>
      <c r="BJ702" s="10"/>
      <c r="BK702" s="10"/>
      <c r="BL702" s="10"/>
      <c r="BM702" s="10"/>
      <c r="BN702" s="10"/>
      <c r="BO702" s="10"/>
    </row>
    <row r="703" spans="1:67" x14ac:dyDescent="0.35">
      <c r="A703" s="10"/>
      <c r="B703" s="10"/>
      <c r="C703" s="10"/>
      <c r="D703" s="10"/>
      <c r="E703" s="10"/>
      <c r="F703" s="10"/>
      <c r="G703" s="10"/>
      <c r="H703" s="10"/>
      <c r="I703" s="10"/>
      <c r="J703" s="10"/>
      <c r="K703" s="10"/>
      <c r="L703" s="10"/>
      <c r="M703" s="10"/>
      <c r="N703" s="10"/>
      <c r="O703" s="10"/>
      <c r="P703" s="10"/>
      <c r="Q703" s="10"/>
      <c r="R703" s="10"/>
      <c r="S703" s="10"/>
      <c r="T703" s="10"/>
      <c r="U703" s="10"/>
      <c r="V703" s="10"/>
      <c r="W703" s="10"/>
      <c r="X703" s="10"/>
      <c r="Y703" s="10"/>
      <c r="Z703" s="10"/>
      <c r="AA703" s="10"/>
      <c r="AB703" s="10"/>
      <c r="AC703" s="10"/>
      <c r="AD703" s="10"/>
      <c r="AE703" s="10"/>
      <c r="AF703" s="10"/>
      <c r="AG703" s="10"/>
      <c r="AH703" s="10"/>
      <c r="AI703" s="10"/>
      <c r="AJ703" s="10"/>
      <c r="AK703" s="10"/>
      <c r="AL703" s="10"/>
      <c r="AM703" s="10"/>
      <c r="AN703" s="10"/>
      <c r="AO703" s="10"/>
      <c r="AP703" s="10"/>
      <c r="AQ703" s="10"/>
      <c r="AR703" s="10"/>
      <c r="AS703" s="10"/>
      <c r="AT703" s="10"/>
      <c r="AU703" s="10"/>
      <c r="AV703" s="10"/>
      <c r="AW703" s="10"/>
      <c r="AX703" s="10"/>
      <c r="AY703" s="10"/>
      <c r="AZ703" s="10"/>
      <c r="BA703" s="10"/>
      <c r="BB703" s="10"/>
      <c r="BC703" s="10"/>
      <c r="BD703" s="10"/>
      <c r="BE703" s="10"/>
      <c r="BF703" s="10"/>
      <c r="BG703" s="10"/>
      <c r="BH703" s="10"/>
      <c r="BI703" s="10"/>
      <c r="BJ703" s="10"/>
      <c r="BK703" s="10"/>
      <c r="BL703" s="10"/>
      <c r="BM703" s="10"/>
      <c r="BN703" s="10"/>
      <c r="BO703" s="10"/>
    </row>
    <row r="704" spans="1:67" x14ac:dyDescent="0.35">
      <c r="A704" s="10"/>
      <c r="B704" s="10"/>
      <c r="C704" s="10"/>
      <c r="D704" s="10"/>
      <c r="E704" s="10"/>
      <c r="F704" s="10"/>
      <c r="G704" s="10"/>
      <c r="H704" s="10"/>
      <c r="I704" s="10"/>
      <c r="J704" s="10"/>
      <c r="K704" s="10"/>
      <c r="L704" s="10"/>
      <c r="M704" s="10"/>
      <c r="N704" s="10"/>
      <c r="O704" s="10"/>
      <c r="P704" s="10"/>
      <c r="Q704" s="10"/>
      <c r="R704" s="10"/>
      <c r="S704" s="10"/>
      <c r="T704" s="10"/>
      <c r="U704" s="10"/>
      <c r="V704" s="10"/>
      <c r="W704" s="10"/>
      <c r="X704" s="10"/>
      <c r="Y704" s="10"/>
      <c r="Z704" s="10"/>
      <c r="AA704" s="10"/>
      <c r="AB704" s="10"/>
      <c r="AC704" s="10"/>
      <c r="AD704" s="10"/>
      <c r="AE704" s="10"/>
      <c r="AF704" s="10"/>
      <c r="AG704" s="10"/>
      <c r="AH704" s="10"/>
      <c r="AI704" s="10"/>
      <c r="AJ704" s="10"/>
      <c r="AK704" s="10"/>
      <c r="AL704" s="10"/>
      <c r="AM704" s="10"/>
      <c r="AN704" s="10"/>
      <c r="AO704" s="10"/>
      <c r="AP704" s="10"/>
      <c r="AQ704" s="10"/>
      <c r="AR704" s="10"/>
      <c r="AS704" s="10"/>
      <c r="AT704" s="10"/>
      <c r="AU704" s="10"/>
      <c r="AV704" s="10"/>
      <c r="AW704" s="10"/>
      <c r="AX704" s="10"/>
      <c r="AY704" s="10"/>
      <c r="AZ704" s="10"/>
      <c r="BA704" s="10"/>
      <c r="BB704" s="10"/>
      <c r="BC704" s="10"/>
      <c r="BD704" s="10"/>
      <c r="BE704" s="10"/>
      <c r="BF704" s="10"/>
      <c r="BG704" s="10"/>
      <c r="BH704" s="10"/>
      <c r="BI704" s="10"/>
      <c r="BJ704" s="10"/>
      <c r="BK704" s="10"/>
      <c r="BL704" s="10"/>
      <c r="BM704" s="10"/>
      <c r="BN704" s="10"/>
      <c r="BO704" s="10"/>
    </row>
    <row r="705" spans="1:67" x14ac:dyDescent="0.35">
      <c r="A705" s="10"/>
      <c r="B705" s="10"/>
      <c r="C705" s="10"/>
      <c r="D705" s="10"/>
      <c r="E705" s="10"/>
      <c r="F705" s="10"/>
      <c r="G705" s="10"/>
      <c r="H705" s="10"/>
      <c r="I705" s="10"/>
      <c r="J705" s="10"/>
      <c r="K705" s="10"/>
      <c r="L705" s="10"/>
      <c r="M705" s="10"/>
      <c r="N705" s="10"/>
      <c r="O705" s="10"/>
      <c r="P705" s="10"/>
      <c r="Q705" s="10"/>
      <c r="R705" s="10"/>
      <c r="S705" s="10"/>
      <c r="T705" s="10"/>
      <c r="U705" s="10"/>
      <c r="V705" s="10"/>
      <c r="W705" s="10"/>
      <c r="X705" s="10"/>
      <c r="Y705" s="10"/>
      <c r="Z705" s="10"/>
      <c r="AA705" s="10"/>
      <c r="AB705" s="10"/>
      <c r="AC705" s="10"/>
      <c r="AD705" s="10"/>
      <c r="AE705" s="10"/>
      <c r="AF705" s="10"/>
      <c r="AG705" s="10"/>
      <c r="AH705" s="10"/>
      <c r="AI705" s="10"/>
      <c r="AJ705" s="10"/>
      <c r="AK705" s="10"/>
      <c r="AL705" s="10"/>
      <c r="AM705" s="10"/>
      <c r="AN705" s="10"/>
      <c r="AO705" s="10"/>
      <c r="AP705" s="10"/>
      <c r="AQ705" s="10"/>
      <c r="AR705" s="10"/>
      <c r="AS705" s="10"/>
      <c r="AT705" s="10"/>
      <c r="AU705" s="10"/>
      <c r="AV705" s="10"/>
      <c r="AW705" s="10"/>
      <c r="AX705" s="10"/>
      <c r="AY705" s="10"/>
      <c r="AZ705" s="10"/>
      <c r="BA705" s="10"/>
      <c r="BB705" s="10"/>
      <c r="BC705" s="10"/>
      <c r="BD705" s="10"/>
      <c r="BE705" s="10"/>
      <c r="BF705" s="10"/>
      <c r="BG705" s="10"/>
      <c r="BH705" s="10"/>
      <c r="BI705" s="10"/>
      <c r="BJ705" s="10"/>
      <c r="BK705" s="10"/>
      <c r="BL705" s="10"/>
      <c r="BM705" s="10"/>
      <c r="BN705" s="10"/>
      <c r="BO705" s="10"/>
    </row>
    <row r="706" spans="1:67" x14ac:dyDescent="0.35">
      <c r="A706" s="10"/>
      <c r="B706" s="10"/>
      <c r="C706" s="10"/>
      <c r="D706" s="10"/>
      <c r="E706" s="10"/>
      <c r="F706" s="10"/>
      <c r="G706" s="10"/>
      <c r="H706" s="10"/>
      <c r="I706" s="10"/>
      <c r="J706" s="10"/>
      <c r="K706" s="10"/>
      <c r="L706" s="10"/>
      <c r="M706" s="10"/>
      <c r="N706" s="10"/>
      <c r="O706" s="10"/>
      <c r="P706" s="10"/>
      <c r="Q706" s="10"/>
      <c r="R706" s="10"/>
      <c r="S706" s="10"/>
      <c r="T706" s="10"/>
      <c r="U706" s="10"/>
      <c r="V706" s="10"/>
      <c r="W706" s="10"/>
      <c r="X706" s="10"/>
      <c r="Y706" s="10"/>
      <c r="Z706" s="10"/>
      <c r="AA706" s="10"/>
      <c r="AB706" s="10"/>
      <c r="AC706" s="10"/>
      <c r="AD706" s="10"/>
      <c r="AE706" s="10"/>
      <c r="AF706" s="10"/>
      <c r="AG706" s="10"/>
      <c r="AH706" s="10"/>
      <c r="AI706" s="10"/>
      <c r="AJ706" s="10"/>
      <c r="AK706" s="10"/>
      <c r="AL706" s="10"/>
      <c r="AM706" s="10"/>
      <c r="AN706" s="10"/>
      <c r="AO706" s="10"/>
      <c r="AP706" s="10"/>
      <c r="AQ706" s="10"/>
      <c r="AR706" s="10"/>
      <c r="AS706" s="10"/>
      <c r="AT706" s="10"/>
      <c r="AU706" s="10"/>
      <c r="AV706" s="10"/>
      <c r="AW706" s="10"/>
      <c r="AX706" s="10"/>
      <c r="AY706" s="10"/>
      <c r="AZ706" s="10"/>
      <c r="BA706" s="10"/>
      <c r="BB706" s="10"/>
      <c r="BC706" s="10"/>
      <c r="BD706" s="10"/>
      <c r="BE706" s="10"/>
      <c r="BF706" s="10"/>
      <c r="BG706" s="10"/>
      <c r="BH706" s="10"/>
      <c r="BI706" s="10"/>
      <c r="BJ706" s="10"/>
      <c r="BK706" s="10"/>
      <c r="BL706" s="10"/>
      <c r="BM706" s="10"/>
      <c r="BN706" s="10"/>
      <c r="BO706" s="10"/>
    </row>
    <row r="707" spans="1:67" x14ac:dyDescent="0.35">
      <c r="A707" s="10"/>
      <c r="B707" s="10"/>
      <c r="C707" s="10"/>
      <c r="D707" s="10"/>
      <c r="E707" s="10"/>
      <c r="F707" s="10"/>
      <c r="G707" s="10"/>
      <c r="H707" s="10"/>
      <c r="I707" s="10"/>
      <c r="J707" s="10"/>
      <c r="K707" s="10"/>
      <c r="L707" s="10"/>
      <c r="M707" s="10"/>
      <c r="N707" s="10"/>
      <c r="O707" s="10"/>
      <c r="P707" s="10"/>
      <c r="Q707" s="10"/>
      <c r="R707" s="10"/>
      <c r="S707" s="10"/>
      <c r="T707" s="10"/>
      <c r="U707" s="10"/>
      <c r="V707" s="10"/>
      <c r="W707" s="10"/>
      <c r="X707" s="10"/>
      <c r="Y707" s="10"/>
      <c r="Z707" s="10"/>
      <c r="AA707" s="10"/>
      <c r="AB707" s="10"/>
      <c r="AC707" s="10"/>
      <c r="AD707" s="10"/>
      <c r="AE707" s="10"/>
      <c r="AF707" s="10"/>
      <c r="AG707" s="10"/>
      <c r="AH707" s="10"/>
      <c r="AI707" s="10"/>
      <c r="AJ707" s="10"/>
      <c r="AK707" s="10"/>
      <c r="AL707" s="10"/>
      <c r="AM707" s="10"/>
      <c r="AN707" s="10"/>
      <c r="AO707" s="10"/>
      <c r="AP707" s="10"/>
      <c r="AQ707" s="10"/>
      <c r="AR707" s="10"/>
      <c r="AS707" s="10"/>
      <c r="AT707" s="10"/>
      <c r="AU707" s="10"/>
      <c r="AV707" s="10"/>
      <c r="AW707" s="10"/>
      <c r="AX707" s="10"/>
      <c r="AY707" s="10"/>
      <c r="AZ707" s="10"/>
      <c r="BA707" s="10"/>
      <c r="BB707" s="10"/>
      <c r="BC707" s="10"/>
      <c r="BD707" s="10"/>
      <c r="BE707" s="10"/>
      <c r="BF707" s="10"/>
      <c r="BG707" s="10"/>
      <c r="BH707" s="10"/>
      <c r="BI707" s="10"/>
      <c r="BJ707" s="10"/>
      <c r="BK707" s="10"/>
      <c r="BL707" s="10"/>
      <c r="BM707" s="10"/>
      <c r="BN707" s="10"/>
      <c r="BO707" s="10"/>
    </row>
    <row r="708" spans="1:67" x14ac:dyDescent="0.35">
      <c r="A708" s="10"/>
      <c r="B708" s="10"/>
      <c r="C708" s="10"/>
      <c r="D708" s="10"/>
      <c r="E708" s="10"/>
      <c r="F708" s="10"/>
      <c r="G708" s="10"/>
      <c r="H708" s="10"/>
      <c r="I708" s="10"/>
      <c r="J708" s="10"/>
      <c r="K708" s="10"/>
      <c r="L708" s="10"/>
      <c r="M708" s="10"/>
      <c r="N708" s="10"/>
      <c r="O708" s="10"/>
      <c r="P708" s="10"/>
      <c r="Q708" s="10"/>
      <c r="R708" s="10"/>
      <c r="S708" s="10"/>
      <c r="T708" s="10"/>
      <c r="U708" s="10"/>
      <c r="V708" s="10"/>
      <c r="W708" s="10"/>
      <c r="X708" s="10"/>
      <c r="Y708" s="10"/>
      <c r="Z708" s="10"/>
      <c r="AA708" s="10"/>
      <c r="AB708" s="10"/>
      <c r="AC708" s="10"/>
      <c r="AD708" s="10"/>
      <c r="AE708" s="10"/>
      <c r="AF708" s="10"/>
      <c r="AG708" s="10"/>
      <c r="AH708" s="10"/>
      <c r="AI708" s="10"/>
      <c r="AJ708" s="10"/>
      <c r="AK708" s="10"/>
      <c r="AL708" s="10"/>
      <c r="AM708" s="10"/>
      <c r="AN708" s="10"/>
      <c r="AO708" s="10"/>
      <c r="AP708" s="10"/>
      <c r="AQ708" s="10"/>
      <c r="AR708" s="10"/>
      <c r="AS708" s="10"/>
      <c r="AT708" s="10"/>
      <c r="AU708" s="10"/>
      <c r="AV708" s="10"/>
      <c r="AW708" s="10"/>
      <c r="AX708" s="10"/>
      <c r="AY708" s="10"/>
      <c r="AZ708" s="10"/>
      <c r="BA708" s="10"/>
      <c r="BB708" s="10"/>
      <c r="BC708" s="10"/>
      <c r="BD708" s="10"/>
      <c r="BE708" s="10"/>
      <c r="BF708" s="10"/>
      <c r="BG708" s="10"/>
      <c r="BH708" s="10"/>
      <c r="BI708" s="10"/>
      <c r="BJ708" s="10"/>
      <c r="BK708" s="10"/>
      <c r="BL708" s="10"/>
      <c r="BM708" s="10"/>
      <c r="BN708" s="10"/>
      <c r="BO708" s="10"/>
    </row>
    <row r="709" spans="1:67" x14ac:dyDescent="0.35">
      <c r="A709" s="10"/>
      <c r="B709" s="10"/>
      <c r="C709" s="10"/>
      <c r="D709" s="10"/>
      <c r="E709" s="10"/>
      <c r="F709" s="10"/>
      <c r="G709" s="10"/>
      <c r="H709" s="10"/>
      <c r="I709" s="10"/>
      <c r="J709" s="10"/>
      <c r="K709" s="10"/>
      <c r="L709" s="10"/>
      <c r="M709" s="10"/>
      <c r="N709" s="10"/>
      <c r="O709" s="10"/>
      <c r="P709" s="10"/>
      <c r="Q709" s="10"/>
      <c r="R709" s="10"/>
      <c r="S709" s="10"/>
      <c r="T709" s="10"/>
      <c r="U709" s="10"/>
      <c r="V709" s="10"/>
      <c r="W709" s="10"/>
      <c r="X709" s="10"/>
      <c r="Y709" s="10"/>
      <c r="Z709" s="10"/>
      <c r="AA709" s="10"/>
      <c r="AB709" s="10"/>
      <c r="AC709" s="10"/>
      <c r="AD709" s="10"/>
      <c r="AE709" s="10"/>
      <c r="AF709" s="10"/>
      <c r="AG709" s="10"/>
      <c r="AH709" s="10"/>
      <c r="AI709" s="10"/>
      <c r="AJ709" s="10"/>
      <c r="AK709" s="10"/>
      <c r="AL709" s="10"/>
      <c r="AM709" s="10"/>
      <c r="AN709" s="10"/>
      <c r="AO709" s="10"/>
      <c r="AP709" s="10"/>
      <c r="AQ709" s="10"/>
      <c r="AR709" s="10"/>
      <c r="AS709" s="10"/>
      <c r="AT709" s="10"/>
      <c r="AU709" s="10"/>
      <c r="AV709" s="10"/>
      <c r="AW709" s="10"/>
      <c r="AX709" s="10"/>
      <c r="AY709" s="10"/>
      <c r="AZ709" s="10"/>
      <c r="BA709" s="10"/>
      <c r="BB709" s="10"/>
      <c r="BC709" s="10"/>
      <c r="BD709" s="10"/>
      <c r="BE709" s="10"/>
      <c r="BF709" s="10"/>
      <c r="BG709" s="10"/>
      <c r="BH709" s="10"/>
      <c r="BI709" s="10"/>
      <c r="BJ709" s="10"/>
      <c r="BK709" s="10"/>
      <c r="BL709" s="10"/>
      <c r="BM709" s="10"/>
      <c r="BN709" s="10"/>
      <c r="BO709" s="10"/>
    </row>
    <row r="710" spans="1:67" x14ac:dyDescent="0.35">
      <c r="A710" s="10"/>
      <c r="B710" s="10"/>
      <c r="C710" s="10"/>
      <c r="D710" s="10"/>
      <c r="E710" s="10"/>
      <c r="F710" s="10"/>
      <c r="G710" s="10"/>
      <c r="H710" s="10"/>
      <c r="I710" s="10"/>
      <c r="J710" s="10"/>
      <c r="K710" s="10"/>
      <c r="L710" s="10"/>
      <c r="M710" s="10"/>
      <c r="N710" s="10"/>
      <c r="O710" s="10"/>
      <c r="P710" s="10"/>
      <c r="Q710" s="10"/>
      <c r="R710" s="10"/>
      <c r="S710" s="10"/>
      <c r="T710" s="10"/>
      <c r="U710" s="10"/>
      <c r="V710" s="10"/>
      <c r="W710" s="10"/>
      <c r="X710" s="10"/>
      <c r="Y710" s="10"/>
      <c r="Z710" s="10"/>
      <c r="AA710" s="10"/>
      <c r="AB710" s="10"/>
      <c r="AC710" s="10"/>
      <c r="AD710" s="10"/>
      <c r="AE710" s="10"/>
      <c r="AF710" s="10"/>
      <c r="AG710" s="10"/>
      <c r="AH710" s="10"/>
      <c r="AI710" s="10"/>
      <c r="AJ710" s="10"/>
      <c r="AK710" s="10"/>
      <c r="AL710" s="10"/>
      <c r="AM710" s="10"/>
      <c r="AN710" s="10"/>
      <c r="AO710" s="10"/>
      <c r="AP710" s="10"/>
      <c r="AQ710" s="10"/>
      <c r="AR710" s="10"/>
      <c r="AS710" s="10"/>
      <c r="AT710" s="10"/>
      <c r="AU710" s="10"/>
      <c r="AV710" s="10"/>
      <c r="AW710" s="10"/>
      <c r="AX710" s="10"/>
      <c r="AY710" s="10"/>
      <c r="AZ710" s="10"/>
      <c r="BA710" s="10"/>
      <c r="BB710" s="10"/>
      <c r="BC710" s="10"/>
      <c r="BD710" s="10"/>
      <c r="BE710" s="10"/>
      <c r="BF710" s="10"/>
      <c r="BG710" s="10"/>
      <c r="BH710" s="10"/>
      <c r="BI710" s="10"/>
      <c r="BJ710" s="10"/>
      <c r="BK710" s="10"/>
      <c r="BL710" s="10"/>
      <c r="BM710" s="10"/>
      <c r="BN710" s="10"/>
      <c r="BO710" s="10"/>
    </row>
    <row r="711" spans="1:67" x14ac:dyDescent="0.35">
      <c r="A711" s="10"/>
      <c r="B711" s="10"/>
      <c r="C711" s="10"/>
      <c r="D711" s="10"/>
      <c r="E711" s="10"/>
      <c r="F711" s="10"/>
      <c r="G711" s="10"/>
      <c r="H711" s="10"/>
      <c r="I711" s="10"/>
      <c r="J711" s="10"/>
      <c r="K711" s="10"/>
      <c r="L711" s="10"/>
      <c r="M711" s="10"/>
      <c r="N711" s="10"/>
      <c r="O711" s="10"/>
      <c r="P711" s="10"/>
      <c r="Q711" s="10"/>
      <c r="R711" s="10"/>
      <c r="S711" s="10"/>
      <c r="T711" s="10"/>
      <c r="U711" s="10"/>
      <c r="V711" s="10"/>
      <c r="W711" s="10"/>
      <c r="X711" s="10"/>
      <c r="Y711" s="10"/>
      <c r="Z711" s="10"/>
      <c r="AA711" s="10"/>
      <c r="AB711" s="10"/>
      <c r="AC711" s="10"/>
      <c r="AD711" s="10"/>
      <c r="AE711" s="10"/>
      <c r="AF711" s="10"/>
      <c r="AG711" s="10"/>
      <c r="AH711" s="10"/>
      <c r="AI711" s="10"/>
      <c r="AJ711" s="10"/>
      <c r="AK711" s="10"/>
      <c r="AL711" s="10"/>
      <c r="AM711" s="10"/>
      <c r="AN711" s="10"/>
      <c r="AO711" s="10"/>
      <c r="AP711" s="10"/>
      <c r="AQ711" s="10"/>
      <c r="AR711" s="10"/>
      <c r="AS711" s="10"/>
      <c r="AT711" s="10"/>
      <c r="AU711" s="10"/>
      <c r="AV711" s="10"/>
      <c r="AW711" s="10"/>
      <c r="AX711" s="10"/>
      <c r="AY711" s="10"/>
      <c r="AZ711" s="10"/>
      <c r="BA711" s="10"/>
      <c r="BB711" s="10"/>
      <c r="BC711" s="10"/>
      <c r="BD711" s="10"/>
      <c r="BE711" s="10"/>
      <c r="BF711" s="10"/>
      <c r="BG711" s="10"/>
      <c r="BH711" s="10"/>
      <c r="BI711" s="10"/>
      <c r="BJ711" s="10"/>
      <c r="BK711" s="10"/>
      <c r="BL711" s="10"/>
      <c r="BM711" s="10"/>
      <c r="BN711" s="10"/>
      <c r="BO711" s="10"/>
    </row>
    <row r="712" spans="1:67" x14ac:dyDescent="0.35">
      <c r="A712" s="10"/>
      <c r="B712" s="10"/>
      <c r="C712" s="10"/>
      <c r="D712" s="10"/>
      <c r="E712" s="10"/>
      <c r="F712" s="10"/>
      <c r="G712" s="10"/>
      <c r="H712" s="10"/>
      <c r="I712" s="10"/>
      <c r="J712" s="10"/>
      <c r="K712" s="10"/>
      <c r="L712" s="10"/>
      <c r="M712" s="10"/>
      <c r="N712" s="10"/>
      <c r="O712" s="10"/>
      <c r="P712" s="10"/>
      <c r="Q712" s="10"/>
      <c r="R712" s="10"/>
      <c r="S712" s="10"/>
      <c r="T712" s="10"/>
      <c r="U712" s="10"/>
      <c r="V712" s="10"/>
      <c r="W712" s="10"/>
      <c r="X712" s="10"/>
      <c r="Y712" s="10"/>
      <c r="Z712" s="10"/>
      <c r="AA712" s="10"/>
      <c r="AB712" s="10"/>
      <c r="AC712" s="10"/>
      <c r="AD712" s="10"/>
      <c r="AE712" s="10"/>
      <c r="AF712" s="10"/>
      <c r="AG712" s="10"/>
      <c r="AH712" s="10"/>
      <c r="AI712" s="10"/>
      <c r="AJ712" s="10"/>
      <c r="AK712" s="10"/>
      <c r="AL712" s="10"/>
      <c r="AM712" s="10"/>
      <c r="AN712" s="10"/>
      <c r="AO712" s="10"/>
      <c r="AP712" s="10"/>
      <c r="AQ712" s="10"/>
      <c r="AR712" s="10"/>
      <c r="AS712" s="10"/>
      <c r="AT712" s="10"/>
      <c r="AU712" s="10"/>
      <c r="AV712" s="10"/>
      <c r="AW712" s="10"/>
      <c r="AX712" s="10"/>
      <c r="AY712" s="10"/>
      <c r="AZ712" s="10"/>
      <c r="BA712" s="10"/>
      <c r="BB712" s="10"/>
      <c r="BC712" s="10"/>
      <c r="BD712" s="10"/>
      <c r="BE712" s="10"/>
      <c r="BF712" s="10"/>
      <c r="BG712" s="10"/>
      <c r="BH712" s="10"/>
      <c r="BI712" s="10"/>
      <c r="BJ712" s="10"/>
      <c r="BK712" s="10"/>
      <c r="BL712" s="10"/>
      <c r="BM712" s="10"/>
      <c r="BN712" s="10"/>
      <c r="BO712" s="10"/>
    </row>
    <row r="713" spans="1:67" x14ac:dyDescent="0.35">
      <c r="A713" s="10"/>
      <c r="B713" s="10"/>
      <c r="C713" s="10"/>
      <c r="D713" s="10"/>
      <c r="E713" s="10"/>
      <c r="F713" s="10"/>
      <c r="G713" s="10"/>
      <c r="H713" s="10"/>
      <c r="I713" s="10"/>
      <c r="J713" s="10"/>
      <c r="K713" s="10"/>
      <c r="L713" s="10"/>
      <c r="M713" s="10"/>
      <c r="N713" s="10"/>
      <c r="O713" s="10"/>
      <c r="P713" s="10"/>
      <c r="Q713" s="10"/>
      <c r="R713" s="10"/>
      <c r="S713" s="10"/>
      <c r="T713" s="10"/>
      <c r="U713" s="10"/>
      <c r="V713" s="10"/>
      <c r="W713" s="10"/>
      <c r="X713" s="10"/>
      <c r="Y713" s="10"/>
      <c r="Z713" s="10"/>
      <c r="AA713" s="10"/>
      <c r="AB713" s="10"/>
      <c r="AC713" s="10"/>
      <c r="AD713" s="10"/>
      <c r="AE713" s="10"/>
      <c r="AF713" s="10"/>
      <c r="AG713" s="10"/>
      <c r="AH713" s="10"/>
      <c r="AI713" s="10"/>
      <c r="AJ713" s="10"/>
      <c r="AK713" s="10"/>
      <c r="AL713" s="10"/>
      <c r="AM713" s="10"/>
      <c r="AN713" s="10"/>
      <c r="AO713" s="10"/>
      <c r="AP713" s="10"/>
      <c r="AQ713" s="10"/>
      <c r="AR713" s="10"/>
      <c r="AS713" s="10"/>
      <c r="AT713" s="10"/>
      <c r="AU713" s="10"/>
      <c r="AV713" s="10"/>
      <c r="AW713" s="10"/>
      <c r="AX713" s="10"/>
      <c r="AY713" s="10"/>
      <c r="AZ713" s="10"/>
      <c r="BA713" s="10"/>
      <c r="BB713" s="10"/>
      <c r="BC713" s="10"/>
      <c r="BD713" s="10"/>
      <c r="BE713" s="10"/>
      <c r="BF713" s="10"/>
      <c r="BG713" s="10"/>
      <c r="BH713" s="10"/>
      <c r="BI713" s="10"/>
      <c r="BJ713" s="10"/>
      <c r="BK713" s="10"/>
      <c r="BL713" s="10"/>
      <c r="BM713" s="10"/>
      <c r="BN713" s="10"/>
      <c r="BO713" s="10"/>
    </row>
    <row r="714" spans="1:67" x14ac:dyDescent="0.35">
      <c r="A714" s="10"/>
      <c r="B714" s="10"/>
      <c r="C714" s="10"/>
      <c r="D714" s="10"/>
      <c r="E714" s="10"/>
      <c r="F714" s="10"/>
      <c r="G714" s="10"/>
      <c r="H714" s="10"/>
      <c r="I714" s="10"/>
      <c r="J714" s="10"/>
      <c r="K714" s="10"/>
      <c r="L714" s="10"/>
      <c r="M714" s="10"/>
      <c r="N714" s="10"/>
      <c r="O714" s="10"/>
      <c r="P714" s="10"/>
      <c r="Q714" s="10"/>
      <c r="R714" s="10"/>
      <c r="S714" s="10"/>
      <c r="T714" s="10"/>
      <c r="U714" s="10"/>
      <c r="V714" s="10"/>
      <c r="W714" s="10"/>
      <c r="X714" s="10"/>
      <c r="Y714" s="10"/>
      <c r="Z714" s="10"/>
      <c r="AA714" s="10"/>
      <c r="AB714" s="10"/>
      <c r="AC714" s="10"/>
      <c r="AD714" s="10"/>
      <c r="AE714" s="10"/>
      <c r="AF714" s="10"/>
      <c r="AG714" s="10"/>
      <c r="AH714" s="10"/>
      <c r="AI714" s="10"/>
      <c r="AJ714" s="10"/>
      <c r="AK714" s="10"/>
      <c r="AL714" s="10"/>
      <c r="AM714" s="10"/>
      <c r="AN714" s="10"/>
      <c r="AO714" s="10"/>
      <c r="AP714" s="10"/>
      <c r="AQ714" s="10"/>
      <c r="AR714" s="10"/>
      <c r="AS714" s="10"/>
      <c r="AT714" s="10"/>
      <c r="AU714" s="10"/>
      <c r="AV714" s="10"/>
      <c r="AW714" s="10"/>
      <c r="AX714" s="10"/>
      <c r="AY714" s="10"/>
      <c r="AZ714" s="10"/>
      <c r="BA714" s="10"/>
      <c r="BB714" s="10"/>
      <c r="BC714" s="10"/>
      <c r="BD714" s="10"/>
      <c r="BE714" s="10"/>
      <c r="BF714" s="10"/>
      <c r="BG714" s="10"/>
      <c r="BH714" s="10"/>
      <c r="BI714" s="10"/>
      <c r="BJ714" s="10"/>
      <c r="BK714" s="10"/>
      <c r="BL714" s="10"/>
      <c r="BM714" s="10"/>
      <c r="BN714" s="10"/>
      <c r="BO714" s="10"/>
    </row>
    <row r="715" spans="1:67" x14ac:dyDescent="0.35">
      <c r="A715" s="10"/>
      <c r="B715" s="10"/>
      <c r="C715" s="10"/>
      <c r="D715" s="10"/>
      <c r="E715" s="10"/>
      <c r="F715" s="10"/>
      <c r="G715" s="10"/>
      <c r="H715" s="10"/>
      <c r="I715" s="10"/>
      <c r="J715" s="10"/>
      <c r="K715" s="10"/>
      <c r="L715" s="10"/>
      <c r="M715" s="10"/>
      <c r="N715" s="10"/>
      <c r="O715" s="10"/>
      <c r="P715" s="10"/>
      <c r="Q715" s="10"/>
      <c r="R715" s="10"/>
      <c r="S715" s="10"/>
      <c r="T715" s="10"/>
      <c r="U715" s="10"/>
      <c r="V715" s="10"/>
      <c r="W715" s="10"/>
      <c r="X715" s="10"/>
      <c r="Y715" s="10"/>
      <c r="Z715" s="10"/>
      <c r="AA715" s="10"/>
      <c r="AB715" s="10"/>
      <c r="AC715" s="10"/>
      <c r="AD715" s="10"/>
      <c r="AE715" s="10"/>
      <c r="AF715" s="10"/>
      <c r="AG715" s="10"/>
      <c r="AH715" s="10"/>
      <c r="AI715" s="10"/>
      <c r="AJ715" s="10"/>
      <c r="AK715" s="10"/>
      <c r="AL715" s="10"/>
      <c r="AM715" s="10"/>
      <c r="AN715" s="10"/>
      <c r="AO715" s="10"/>
      <c r="AP715" s="10"/>
      <c r="AQ715" s="10"/>
      <c r="AR715" s="10"/>
      <c r="AS715" s="10"/>
      <c r="AT715" s="10"/>
      <c r="AU715" s="10"/>
      <c r="AV715" s="10"/>
      <c r="AW715" s="10"/>
      <c r="AX715" s="10"/>
      <c r="AY715" s="10"/>
      <c r="AZ715" s="10"/>
      <c r="BA715" s="10"/>
      <c r="BB715" s="10"/>
      <c r="BC715" s="10"/>
      <c r="BD715" s="10"/>
      <c r="BE715" s="10"/>
      <c r="BF715" s="10"/>
      <c r="BG715" s="10"/>
      <c r="BH715" s="10"/>
      <c r="BI715" s="10"/>
      <c r="BJ715" s="10"/>
      <c r="BK715" s="10"/>
      <c r="BL715" s="10"/>
      <c r="BM715" s="10"/>
      <c r="BN715" s="10"/>
      <c r="BO715" s="10"/>
    </row>
    <row r="716" spans="1:67" x14ac:dyDescent="0.35">
      <c r="A716" s="10"/>
      <c r="B716" s="10"/>
      <c r="C716" s="10"/>
      <c r="D716" s="10"/>
      <c r="E716" s="10"/>
      <c r="F716" s="10"/>
      <c r="G716" s="10"/>
      <c r="H716" s="10"/>
      <c r="I716" s="10"/>
      <c r="J716" s="10"/>
      <c r="K716" s="10"/>
      <c r="L716" s="10"/>
      <c r="M716" s="10"/>
      <c r="N716" s="10"/>
      <c r="O716" s="10"/>
      <c r="P716" s="10"/>
      <c r="Q716" s="10"/>
      <c r="R716" s="10"/>
      <c r="S716" s="10"/>
      <c r="T716" s="10"/>
      <c r="U716" s="10"/>
      <c r="V716" s="10"/>
      <c r="W716" s="10"/>
      <c r="X716" s="10"/>
      <c r="Y716" s="10"/>
      <c r="Z716" s="10"/>
      <c r="AA716" s="10"/>
      <c r="AB716" s="10"/>
      <c r="AC716" s="10"/>
      <c r="AD716" s="10"/>
      <c r="AE716" s="10"/>
      <c r="AF716" s="10"/>
      <c r="AG716" s="10"/>
      <c r="AH716" s="10"/>
      <c r="AI716" s="10"/>
      <c r="AJ716" s="10"/>
      <c r="AK716" s="10"/>
      <c r="AL716" s="10"/>
      <c r="AM716" s="10"/>
      <c r="AN716" s="10"/>
      <c r="AO716" s="10"/>
      <c r="AP716" s="10"/>
      <c r="AQ716" s="10"/>
      <c r="AR716" s="10"/>
      <c r="AS716" s="10"/>
      <c r="AT716" s="10"/>
      <c r="AU716" s="10"/>
      <c r="AV716" s="10"/>
      <c r="AW716" s="10"/>
      <c r="AX716" s="10"/>
      <c r="AY716" s="10"/>
      <c r="AZ716" s="10"/>
      <c r="BA716" s="10"/>
      <c r="BB716" s="10"/>
      <c r="BC716" s="10"/>
      <c r="BD716" s="10"/>
      <c r="BE716" s="10"/>
      <c r="BF716" s="10"/>
      <c r="BG716" s="10"/>
      <c r="BH716" s="10"/>
      <c r="BI716" s="10"/>
      <c r="BJ716" s="10"/>
      <c r="BK716" s="10"/>
      <c r="BL716" s="10"/>
      <c r="BM716" s="10"/>
      <c r="BN716" s="10"/>
      <c r="BO716" s="10"/>
    </row>
    <row r="717" spans="1:67" x14ac:dyDescent="0.35">
      <c r="A717" s="10"/>
      <c r="B717" s="10"/>
      <c r="C717" s="10"/>
      <c r="D717" s="10"/>
      <c r="E717" s="10"/>
      <c r="F717" s="10"/>
      <c r="G717" s="10"/>
      <c r="H717" s="10"/>
      <c r="I717" s="10"/>
      <c r="J717" s="10"/>
      <c r="K717" s="10"/>
      <c r="L717" s="10"/>
      <c r="M717" s="10"/>
      <c r="N717" s="10"/>
      <c r="O717" s="10"/>
      <c r="P717" s="10"/>
      <c r="Q717" s="10"/>
      <c r="R717" s="10"/>
      <c r="S717" s="10"/>
      <c r="T717" s="10"/>
      <c r="U717" s="10"/>
      <c r="V717" s="10"/>
      <c r="W717" s="10"/>
      <c r="X717" s="10"/>
      <c r="Y717" s="10"/>
      <c r="Z717" s="10"/>
      <c r="AA717" s="10"/>
      <c r="AB717" s="10"/>
      <c r="AC717" s="10"/>
      <c r="AD717" s="10"/>
      <c r="AE717" s="10"/>
      <c r="AF717" s="10"/>
      <c r="AG717" s="10"/>
      <c r="AH717" s="10"/>
      <c r="AI717" s="10"/>
      <c r="AJ717" s="10"/>
      <c r="AK717" s="10"/>
      <c r="AL717" s="10"/>
      <c r="AM717" s="10"/>
      <c r="AN717" s="10"/>
      <c r="AO717" s="10"/>
      <c r="AP717" s="10"/>
      <c r="AQ717" s="10"/>
      <c r="AR717" s="10"/>
      <c r="AS717" s="10"/>
      <c r="AT717" s="10"/>
      <c r="AU717" s="10"/>
      <c r="AV717" s="10"/>
      <c r="AW717" s="10"/>
      <c r="AX717" s="10"/>
      <c r="AY717" s="10"/>
      <c r="AZ717" s="10"/>
      <c r="BA717" s="10"/>
      <c r="BB717" s="10"/>
      <c r="BC717" s="10"/>
      <c r="BD717" s="10"/>
      <c r="BE717" s="10"/>
      <c r="BF717" s="10"/>
      <c r="BG717" s="10"/>
      <c r="BH717" s="10"/>
      <c r="BI717" s="10"/>
      <c r="BJ717" s="10"/>
      <c r="BK717" s="10"/>
      <c r="BL717" s="10"/>
      <c r="BM717" s="10"/>
      <c r="BN717" s="10"/>
      <c r="BO717" s="10"/>
    </row>
    <row r="718" spans="1:67" x14ac:dyDescent="0.35">
      <c r="A718" s="10"/>
      <c r="B718" s="10"/>
      <c r="C718" s="10"/>
      <c r="D718" s="10"/>
      <c r="E718" s="10"/>
      <c r="F718" s="10"/>
      <c r="G718" s="10"/>
      <c r="H718" s="10"/>
      <c r="I718" s="10"/>
      <c r="J718" s="10"/>
      <c r="K718" s="10"/>
      <c r="L718" s="10"/>
      <c r="M718" s="10"/>
      <c r="N718" s="10"/>
      <c r="O718" s="10"/>
      <c r="P718" s="10"/>
      <c r="Q718" s="10"/>
      <c r="R718" s="10"/>
      <c r="S718" s="10"/>
      <c r="T718" s="10"/>
      <c r="U718" s="10"/>
      <c r="V718" s="10"/>
      <c r="W718" s="10"/>
      <c r="X718" s="10"/>
      <c r="Y718" s="10"/>
      <c r="Z718" s="10"/>
      <c r="AA718" s="10"/>
      <c r="AB718" s="10"/>
      <c r="AC718" s="10"/>
      <c r="AD718" s="10"/>
      <c r="AE718" s="10"/>
      <c r="AF718" s="10"/>
      <c r="AG718" s="10"/>
      <c r="AH718" s="10"/>
      <c r="AI718" s="10"/>
      <c r="AJ718" s="10"/>
      <c r="AK718" s="10"/>
      <c r="AL718" s="10"/>
      <c r="AM718" s="10"/>
      <c r="AN718" s="10"/>
      <c r="AO718" s="10"/>
      <c r="AP718" s="10"/>
      <c r="AQ718" s="10"/>
      <c r="AR718" s="10"/>
      <c r="AS718" s="10"/>
      <c r="AT718" s="10"/>
      <c r="AU718" s="10"/>
      <c r="AV718" s="10"/>
      <c r="AW718" s="10"/>
      <c r="AX718" s="10"/>
      <c r="AY718" s="10"/>
      <c r="AZ718" s="10"/>
      <c r="BA718" s="10"/>
      <c r="BB718" s="10"/>
      <c r="BC718" s="10"/>
      <c r="BD718" s="10"/>
      <c r="BE718" s="10"/>
      <c r="BF718" s="10"/>
      <c r="BG718" s="10"/>
      <c r="BH718" s="10"/>
      <c r="BI718" s="10"/>
      <c r="BJ718" s="10"/>
      <c r="BK718" s="10"/>
      <c r="BL718" s="10"/>
      <c r="BM718" s="10"/>
      <c r="BN718" s="10"/>
      <c r="BO718" s="10"/>
    </row>
    <row r="719" spans="1:67" x14ac:dyDescent="0.35">
      <c r="A719" s="10"/>
      <c r="B719" s="10"/>
      <c r="C719" s="10"/>
      <c r="D719" s="10"/>
      <c r="E719" s="10"/>
      <c r="F719" s="10"/>
      <c r="G719" s="10"/>
      <c r="H719" s="10"/>
      <c r="I719" s="10"/>
      <c r="J719" s="10"/>
      <c r="K719" s="10"/>
      <c r="L719" s="10"/>
      <c r="M719" s="10"/>
      <c r="N719" s="10"/>
      <c r="O719" s="10"/>
      <c r="P719" s="10"/>
      <c r="Q719" s="10"/>
      <c r="R719" s="10"/>
      <c r="S719" s="10"/>
      <c r="T719" s="10"/>
      <c r="U719" s="10"/>
      <c r="V719" s="10"/>
      <c r="W719" s="10"/>
      <c r="X719" s="10"/>
      <c r="Y719" s="10"/>
      <c r="Z719" s="10"/>
      <c r="AA719" s="10"/>
      <c r="AB719" s="10"/>
      <c r="AC719" s="10"/>
      <c r="AD719" s="10"/>
      <c r="AE719" s="10"/>
      <c r="AF719" s="10"/>
      <c r="AG719" s="10"/>
      <c r="AH719" s="10"/>
      <c r="AI719" s="10"/>
      <c r="AJ719" s="10"/>
      <c r="AK719" s="10"/>
      <c r="AL719" s="10"/>
      <c r="AM719" s="10"/>
      <c r="AN719" s="10"/>
      <c r="AO719" s="10"/>
      <c r="AP719" s="10"/>
      <c r="AQ719" s="10"/>
      <c r="AR719" s="10"/>
      <c r="AS719" s="10"/>
      <c r="AT719" s="10"/>
      <c r="AU719" s="10"/>
      <c r="AV719" s="10"/>
      <c r="AW719" s="10"/>
      <c r="AX719" s="10"/>
      <c r="AY719" s="10"/>
      <c r="AZ719" s="10"/>
      <c r="BA719" s="10"/>
      <c r="BB719" s="10"/>
      <c r="BC719" s="10"/>
      <c r="BD719" s="10"/>
      <c r="BE719" s="10"/>
      <c r="BF719" s="10"/>
      <c r="BG719" s="10"/>
      <c r="BH719" s="10"/>
      <c r="BI719" s="10"/>
      <c r="BJ719" s="10"/>
      <c r="BK719" s="10"/>
      <c r="BL719" s="10"/>
      <c r="BM719" s="10"/>
      <c r="BN719" s="10"/>
      <c r="BO719" s="10"/>
    </row>
    <row r="720" spans="1:67" x14ac:dyDescent="0.35">
      <c r="A720" s="10"/>
      <c r="B720" s="10"/>
      <c r="C720" s="10"/>
      <c r="D720" s="10"/>
      <c r="E720" s="10"/>
      <c r="F720" s="10"/>
      <c r="G720" s="10"/>
      <c r="H720" s="10"/>
      <c r="I720" s="10"/>
      <c r="J720" s="10"/>
      <c r="K720" s="10"/>
      <c r="L720" s="10"/>
      <c r="M720" s="10"/>
      <c r="N720" s="10"/>
      <c r="O720" s="10"/>
      <c r="P720" s="10"/>
      <c r="Q720" s="10"/>
      <c r="R720" s="10"/>
      <c r="S720" s="10"/>
      <c r="T720" s="10"/>
      <c r="U720" s="10"/>
      <c r="V720" s="10"/>
      <c r="W720" s="10"/>
      <c r="X720" s="10"/>
      <c r="Y720" s="10"/>
      <c r="Z720" s="10"/>
      <c r="AA720" s="10"/>
      <c r="AB720" s="10"/>
      <c r="AC720" s="10"/>
      <c r="AD720" s="10"/>
      <c r="AE720" s="10"/>
      <c r="AF720" s="10"/>
      <c r="AG720" s="10"/>
      <c r="AH720" s="10"/>
      <c r="AI720" s="10"/>
      <c r="AJ720" s="10"/>
      <c r="AK720" s="10"/>
      <c r="AL720" s="10"/>
      <c r="AM720" s="10"/>
      <c r="AN720" s="10"/>
      <c r="AO720" s="10"/>
      <c r="AP720" s="10"/>
      <c r="AQ720" s="10"/>
      <c r="AR720" s="10"/>
      <c r="AS720" s="10"/>
      <c r="AT720" s="10"/>
      <c r="AU720" s="10"/>
      <c r="AV720" s="10"/>
      <c r="AW720" s="10"/>
      <c r="AX720" s="10"/>
      <c r="AY720" s="10"/>
      <c r="AZ720" s="10"/>
      <c r="BA720" s="10"/>
      <c r="BB720" s="10"/>
      <c r="BC720" s="10"/>
      <c r="BD720" s="10"/>
      <c r="BE720" s="10"/>
      <c r="BF720" s="10"/>
      <c r="BG720" s="10"/>
      <c r="BH720" s="10"/>
      <c r="BI720" s="10"/>
      <c r="BJ720" s="10"/>
      <c r="BK720" s="10"/>
      <c r="BL720" s="10"/>
      <c r="BM720" s="10"/>
      <c r="BN720" s="10"/>
      <c r="BO720" s="10"/>
    </row>
    <row r="721" spans="1:67" x14ac:dyDescent="0.35">
      <c r="A721" s="10"/>
      <c r="B721" s="10"/>
      <c r="C721" s="10"/>
      <c r="D721" s="10"/>
      <c r="E721" s="10"/>
      <c r="F721" s="10"/>
      <c r="G721" s="10"/>
      <c r="H721" s="10"/>
      <c r="I721" s="10"/>
      <c r="J721" s="10"/>
      <c r="K721" s="10"/>
      <c r="L721" s="10"/>
      <c r="M721" s="10"/>
      <c r="N721" s="10"/>
      <c r="O721" s="10"/>
      <c r="P721" s="10"/>
      <c r="Q721" s="10"/>
      <c r="R721" s="10"/>
      <c r="S721" s="10"/>
      <c r="T721" s="10"/>
      <c r="U721" s="10"/>
      <c r="V721" s="10"/>
      <c r="W721" s="10"/>
      <c r="X721" s="10"/>
      <c r="Y721" s="10"/>
      <c r="Z721" s="10"/>
      <c r="AA721" s="10"/>
      <c r="AB721" s="10"/>
      <c r="AC721" s="10"/>
      <c r="AD721" s="10"/>
      <c r="AE721" s="10"/>
      <c r="AF721" s="10"/>
      <c r="AG721" s="10"/>
      <c r="AH721" s="10"/>
      <c r="AI721" s="10"/>
      <c r="AJ721" s="10"/>
      <c r="AK721" s="10"/>
      <c r="AL721" s="10"/>
      <c r="AM721" s="10"/>
      <c r="AN721" s="10"/>
      <c r="AO721" s="10"/>
      <c r="AP721" s="10"/>
      <c r="AQ721" s="10"/>
      <c r="AR721" s="10"/>
      <c r="AS721" s="10"/>
      <c r="AT721" s="10"/>
      <c r="AU721" s="10"/>
      <c r="AV721" s="10"/>
      <c r="AW721" s="10"/>
      <c r="AX721" s="10"/>
      <c r="AY721" s="10"/>
      <c r="AZ721" s="10"/>
      <c r="BA721" s="10"/>
      <c r="BB721" s="10"/>
      <c r="BC721" s="10"/>
      <c r="BD721" s="10"/>
      <c r="BE721" s="10"/>
      <c r="BF721" s="10"/>
      <c r="BG721" s="10"/>
      <c r="BH721" s="10"/>
      <c r="BI721" s="10"/>
      <c r="BJ721" s="10"/>
      <c r="BK721" s="10"/>
      <c r="BL721" s="10"/>
      <c r="BM721" s="10"/>
      <c r="BN721" s="10"/>
      <c r="BO721" s="10"/>
    </row>
    <row r="722" spans="1:67" x14ac:dyDescent="0.35">
      <c r="A722" s="10"/>
      <c r="B722" s="10"/>
      <c r="C722" s="10"/>
      <c r="D722" s="10"/>
      <c r="E722" s="10"/>
      <c r="F722" s="10"/>
      <c r="G722" s="10"/>
      <c r="H722" s="10"/>
      <c r="I722" s="10"/>
      <c r="J722" s="10"/>
      <c r="K722" s="10"/>
      <c r="L722" s="10"/>
      <c r="M722" s="10"/>
      <c r="N722" s="10"/>
      <c r="O722" s="10"/>
      <c r="P722" s="10"/>
      <c r="Q722" s="10"/>
      <c r="R722" s="10"/>
      <c r="S722" s="10"/>
      <c r="T722" s="10"/>
      <c r="U722" s="10"/>
      <c r="V722" s="10"/>
      <c r="W722" s="10"/>
      <c r="X722" s="10"/>
      <c r="Y722" s="10"/>
      <c r="Z722" s="10"/>
      <c r="AA722" s="10"/>
      <c r="AB722" s="10"/>
      <c r="AC722" s="10"/>
      <c r="AD722" s="10"/>
      <c r="AE722" s="10"/>
      <c r="AF722" s="10"/>
      <c r="AG722" s="10"/>
      <c r="AH722" s="10"/>
      <c r="AI722" s="10"/>
      <c r="AJ722" s="10"/>
      <c r="AK722" s="10"/>
      <c r="AL722" s="10"/>
      <c r="AM722" s="10"/>
      <c r="AN722" s="10"/>
      <c r="AO722" s="10"/>
      <c r="AP722" s="10"/>
      <c r="AQ722" s="10"/>
      <c r="AR722" s="10"/>
      <c r="AS722" s="10"/>
      <c r="AT722" s="10"/>
      <c r="AU722" s="10"/>
      <c r="AV722" s="10"/>
      <c r="AW722" s="10"/>
      <c r="AX722" s="10"/>
      <c r="AY722" s="10"/>
      <c r="AZ722" s="10"/>
      <c r="BA722" s="10"/>
      <c r="BB722" s="10"/>
      <c r="BC722" s="10"/>
      <c r="BD722" s="10"/>
      <c r="BE722" s="10"/>
      <c r="BF722" s="10"/>
      <c r="BG722" s="10"/>
      <c r="BH722" s="10"/>
      <c r="BI722" s="10"/>
      <c r="BJ722" s="10"/>
      <c r="BK722" s="10"/>
      <c r="BL722" s="10"/>
      <c r="BM722" s="10"/>
      <c r="BN722" s="10"/>
      <c r="BO722" s="10"/>
    </row>
    <row r="723" spans="1:67" x14ac:dyDescent="0.35">
      <c r="A723" s="10"/>
      <c r="B723" s="10"/>
      <c r="C723" s="10"/>
      <c r="D723" s="10"/>
      <c r="E723" s="10"/>
      <c r="F723" s="10"/>
      <c r="G723" s="10"/>
      <c r="H723" s="10"/>
      <c r="I723" s="10"/>
      <c r="J723" s="10"/>
      <c r="K723" s="10"/>
      <c r="L723" s="10"/>
      <c r="M723" s="10"/>
      <c r="N723" s="10"/>
      <c r="O723" s="10"/>
      <c r="P723" s="10"/>
      <c r="Q723" s="10"/>
      <c r="R723" s="10"/>
      <c r="S723" s="10"/>
      <c r="T723" s="10"/>
      <c r="U723" s="10"/>
      <c r="V723" s="10"/>
      <c r="W723" s="10"/>
      <c r="X723" s="10"/>
      <c r="Y723" s="10"/>
      <c r="Z723" s="10"/>
      <c r="AA723" s="10"/>
      <c r="AB723" s="10"/>
      <c r="AC723" s="10"/>
      <c r="AD723" s="10"/>
      <c r="AE723" s="10"/>
      <c r="AF723" s="10"/>
      <c r="AG723" s="10"/>
      <c r="AH723" s="10"/>
      <c r="AI723" s="10"/>
      <c r="AJ723" s="10"/>
      <c r="AK723" s="10"/>
      <c r="AL723" s="10"/>
      <c r="AM723" s="10"/>
      <c r="AN723" s="10"/>
      <c r="AO723" s="10"/>
      <c r="AP723" s="10"/>
      <c r="AQ723" s="10"/>
      <c r="AR723" s="10"/>
      <c r="AS723" s="10"/>
      <c r="AT723" s="10"/>
      <c r="AU723" s="10"/>
      <c r="AV723" s="10"/>
      <c r="AW723" s="10"/>
      <c r="AX723" s="10"/>
      <c r="AY723" s="10"/>
      <c r="AZ723" s="10"/>
      <c r="BA723" s="10"/>
      <c r="BB723" s="10"/>
      <c r="BC723" s="10"/>
      <c r="BD723" s="10"/>
      <c r="BE723" s="10"/>
      <c r="BF723" s="10"/>
      <c r="BG723" s="10"/>
      <c r="BH723" s="10"/>
      <c r="BI723" s="10"/>
      <c r="BJ723" s="10"/>
      <c r="BK723" s="10"/>
      <c r="BL723" s="10"/>
      <c r="BM723" s="10"/>
      <c r="BN723" s="10"/>
      <c r="BO723" s="10"/>
    </row>
    <row r="724" spans="1:67" x14ac:dyDescent="0.35">
      <c r="A724" s="10"/>
      <c r="B724" s="10"/>
      <c r="C724" s="10"/>
      <c r="D724" s="10"/>
      <c r="E724" s="10"/>
      <c r="F724" s="10"/>
      <c r="G724" s="10"/>
      <c r="H724" s="10"/>
      <c r="I724" s="10"/>
      <c r="J724" s="10"/>
      <c r="K724" s="10"/>
      <c r="L724" s="10"/>
      <c r="M724" s="10"/>
      <c r="N724" s="10"/>
      <c r="O724" s="10"/>
      <c r="P724" s="10"/>
      <c r="Q724" s="10"/>
      <c r="R724" s="10"/>
      <c r="S724" s="10"/>
      <c r="T724" s="10"/>
      <c r="U724" s="10"/>
      <c r="V724" s="10"/>
      <c r="W724" s="10"/>
      <c r="X724" s="10"/>
      <c r="Y724" s="10"/>
      <c r="Z724" s="10"/>
      <c r="AA724" s="10"/>
      <c r="AB724" s="10"/>
      <c r="AC724" s="10"/>
      <c r="AD724" s="10"/>
      <c r="AE724" s="10"/>
      <c r="AF724" s="10"/>
      <c r="AG724" s="10"/>
      <c r="AH724" s="10"/>
      <c r="AI724" s="10"/>
      <c r="AJ724" s="10"/>
      <c r="AK724" s="10"/>
      <c r="AL724" s="10"/>
      <c r="AM724" s="10"/>
      <c r="AN724" s="10"/>
      <c r="AO724" s="10"/>
      <c r="AP724" s="10"/>
      <c r="AQ724" s="10"/>
      <c r="AR724" s="10"/>
      <c r="AS724" s="10"/>
      <c r="AT724" s="10"/>
      <c r="AU724" s="10"/>
      <c r="AV724" s="10"/>
      <c r="AW724" s="10"/>
      <c r="AX724" s="10"/>
      <c r="AY724" s="10"/>
      <c r="AZ724" s="10"/>
      <c r="BA724" s="10"/>
      <c r="BB724" s="10"/>
      <c r="BC724" s="10"/>
      <c r="BD724" s="10"/>
      <c r="BE724" s="10"/>
      <c r="BF724" s="10"/>
      <c r="BG724" s="10"/>
      <c r="BH724" s="10"/>
      <c r="BI724" s="10"/>
      <c r="BJ724" s="10"/>
      <c r="BK724" s="10"/>
      <c r="BL724" s="10"/>
      <c r="BM724" s="10"/>
      <c r="BN724" s="10"/>
      <c r="BO724" s="10"/>
    </row>
    <row r="725" spans="1:67" x14ac:dyDescent="0.35">
      <c r="A725" s="10"/>
      <c r="B725" s="10"/>
      <c r="C725" s="10"/>
      <c r="D725" s="10"/>
      <c r="E725" s="10"/>
      <c r="F725" s="10"/>
      <c r="G725" s="10"/>
      <c r="H725" s="10"/>
      <c r="I725" s="10"/>
      <c r="J725" s="10"/>
      <c r="K725" s="10"/>
      <c r="L725" s="10"/>
      <c r="M725" s="10"/>
      <c r="N725" s="10"/>
      <c r="O725" s="10"/>
      <c r="P725" s="10"/>
      <c r="Q725" s="10"/>
      <c r="R725" s="10"/>
      <c r="S725" s="10"/>
      <c r="T725" s="10"/>
      <c r="U725" s="10"/>
      <c r="V725" s="10"/>
      <c r="W725" s="10"/>
      <c r="X725" s="10"/>
      <c r="Y725" s="10"/>
      <c r="Z725" s="10"/>
      <c r="AA725" s="10"/>
      <c r="AB725" s="10"/>
      <c r="AC725" s="10"/>
      <c r="AD725" s="10"/>
      <c r="AE725" s="10"/>
      <c r="AF725" s="10"/>
      <c r="AG725" s="10"/>
      <c r="AH725" s="10"/>
      <c r="AI725" s="10"/>
      <c r="AJ725" s="10"/>
      <c r="AK725" s="10"/>
      <c r="AL725" s="10"/>
      <c r="AM725" s="10"/>
      <c r="AN725" s="10"/>
      <c r="AO725" s="10"/>
      <c r="AP725" s="10"/>
      <c r="AQ725" s="10"/>
      <c r="AR725" s="10"/>
      <c r="AS725" s="10"/>
      <c r="AT725" s="10"/>
      <c r="AU725" s="10"/>
      <c r="AV725" s="10"/>
      <c r="AW725" s="10"/>
      <c r="AX725" s="10"/>
      <c r="AY725" s="10"/>
      <c r="AZ725" s="10"/>
      <c r="BA725" s="10"/>
      <c r="BB725" s="10"/>
      <c r="BC725" s="10"/>
      <c r="BD725" s="10"/>
      <c r="BE725" s="10"/>
      <c r="BF725" s="10"/>
      <c r="BG725" s="10"/>
      <c r="BH725" s="10"/>
      <c r="BI725" s="10"/>
      <c r="BJ725" s="10"/>
      <c r="BK725" s="10"/>
      <c r="BL725" s="10"/>
      <c r="BM725" s="10"/>
      <c r="BN725" s="10"/>
      <c r="BO725" s="10"/>
    </row>
    <row r="726" spans="1:67" x14ac:dyDescent="0.35">
      <c r="A726" s="10"/>
      <c r="B726" s="10"/>
      <c r="C726" s="10"/>
      <c r="D726" s="10"/>
      <c r="E726" s="10"/>
      <c r="F726" s="10"/>
      <c r="G726" s="10"/>
      <c r="H726" s="10"/>
      <c r="I726" s="10"/>
      <c r="J726" s="10"/>
      <c r="K726" s="10"/>
      <c r="L726" s="10"/>
      <c r="M726" s="10"/>
      <c r="N726" s="10"/>
      <c r="O726" s="10"/>
      <c r="P726" s="10"/>
      <c r="Q726" s="10"/>
      <c r="R726" s="10"/>
      <c r="S726" s="10"/>
      <c r="T726" s="10"/>
      <c r="U726" s="10"/>
      <c r="V726" s="10"/>
      <c r="W726" s="10"/>
      <c r="X726" s="10"/>
      <c r="Y726" s="10"/>
      <c r="Z726" s="10"/>
      <c r="AA726" s="10"/>
      <c r="AB726" s="10"/>
      <c r="AC726" s="10"/>
      <c r="AD726" s="10"/>
      <c r="AE726" s="10"/>
      <c r="AF726" s="10"/>
      <c r="AG726" s="10"/>
      <c r="AH726" s="10"/>
      <c r="AI726" s="10"/>
      <c r="AJ726" s="10"/>
      <c r="AK726" s="10"/>
      <c r="AL726" s="10"/>
      <c r="AM726" s="10"/>
      <c r="AN726" s="10"/>
      <c r="AO726" s="10"/>
      <c r="AP726" s="10"/>
      <c r="AQ726" s="10"/>
      <c r="AR726" s="10"/>
      <c r="AS726" s="10"/>
      <c r="AT726" s="10"/>
      <c r="AU726" s="10"/>
      <c r="AV726" s="10"/>
      <c r="AW726" s="10"/>
      <c r="AX726" s="10"/>
      <c r="AY726" s="10"/>
      <c r="AZ726" s="10"/>
      <c r="BA726" s="10"/>
      <c r="BB726" s="10"/>
      <c r="BC726" s="10"/>
      <c r="BD726" s="10"/>
      <c r="BE726" s="10"/>
      <c r="BF726" s="10"/>
      <c r="BG726" s="10"/>
      <c r="BH726" s="10"/>
      <c r="BI726" s="10"/>
      <c r="BJ726" s="10"/>
      <c r="BK726" s="10"/>
      <c r="BL726" s="10"/>
      <c r="BM726" s="10"/>
      <c r="BN726" s="10"/>
      <c r="BO726" s="10"/>
    </row>
    <row r="727" spans="1:67" x14ac:dyDescent="0.35">
      <c r="A727" s="10"/>
      <c r="B727" s="10"/>
      <c r="C727" s="10"/>
      <c r="D727" s="10"/>
      <c r="E727" s="10"/>
      <c r="F727" s="10"/>
      <c r="G727" s="10"/>
      <c r="H727" s="10"/>
      <c r="I727" s="10"/>
      <c r="J727" s="10"/>
      <c r="K727" s="10"/>
      <c r="L727" s="10"/>
      <c r="M727" s="10"/>
      <c r="N727" s="10"/>
      <c r="O727" s="10"/>
      <c r="P727" s="10"/>
      <c r="Q727" s="10"/>
      <c r="R727" s="10"/>
      <c r="S727" s="10"/>
      <c r="T727" s="10"/>
      <c r="U727" s="10"/>
      <c r="V727" s="10"/>
      <c r="W727" s="10"/>
      <c r="X727" s="10"/>
      <c r="Y727" s="10"/>
      <c r="Z727" s="10"/>
      <c r="AA727" s="10"/>
      <c r="AB727" s="10"/>
      <c r="AC727" s="10"/>
      <c r="AD727" s="10"/>
      <c r="AE727" s="10"/>
      <c r="AF727" s="10"/>
      <c r="AG727" s="10"/>
      <c r="AH727" s="10"/>
      <c r="AI727" s="10"/>
      <c r="AJ727" s="10"/>
      <c r="AK727" s="10"/>
      <c r="AL727" s="10"/>
      <c r="AM727" s="10"/>
      <c r="AN727" s="10"/>
      <c r="AO727" s="10"/>
      <c r="AP727" s="10"/>
      <c r="AQ727" s="10"/>
      <c r="AR727" s="10"/>
      <c r="AS727" s="10"/>
      <c r="AT727" s="10"/>
      <c r="AU727" s="10"/>
      <c r="AV727" s="10"/>
      <c r="AW727" s="10"/>
      <c r="AX727" s="10"/>
      <c r="AY727" s="10"/>
      <c r="AZ727" s="10"/>
      <c r="BA727" s="10"/>
      <c r="BB727" s="10"/>
      <c r="BC727" s="10"/>
      <c r="BD727" s="10"/>
      <c r="BE727" s="10"/>
      <c r="BF727" s="10"/>
      <c r="BG727" s="10"/>
      <c r="BH727" s="10"/>
      <c r="BI727" s="10"/>
      <c r="BJ727" s="10"/>
      <c r="BK727" s="10"/>
      <c r="BL727" s="10"/>
      <c r="BM727" s="10"/>
      <c r="BN727" s="10"/>
      <c r="BO727" s="10"/>
    </row>
    <row r="728" spans="1:67" x14ac:dyDescent="0.35">
      <c r="A728" s="10"/>
      <c r="B728" s="10"/>
      <c r="C728" s="10"/>
      <c r="D728" s="10"/>
      <c r="E728" s="10"/>
      <c r="F728" s="10"/>
      <c r="G728" s="10"/>
      <c r="H728" s="10"/>
      <c r="I728" s="10"/>
      <c r="J728" s="10"/>
      <c r="K728" s="10"/>
      <c r="L728" s="10"/>
      <c r="M728" s="10"/>
      <c r="N728" s="10"/>
      <c r="O728" s="10"/>
      <c r="P728" s="10"/>
      <c r="Q728" s="10"/>
      <c r="R728" s="10"/>
      <c r="S728" s="10"/>
      <c r="T728" s="10"/>
      <c r="U728" s="10"/>
      <c r="V728" s="10"/>
      <c r="W728" s="10"/>
      <c r="X728" s="10"/>
      <c r="Y728" s="10"/>
      <c r="Z728" s="10"/>
      <c r="AA728" s="10"/>
      <c r="AB728" s="10"/>
      <c r="AC728" s="10"/>
      <c r="AD728" s="10"/>
      <c r="AE728" s="10"/>
      <c r="AF728" s="10"/>
      <c r="AG728" s="10"/>
      <c r="AH728" s="10"/>
      <c r="AI728" s="10"/>
      <c r="AJ728" s="10"/>
      <c r="AK728" s="10"/>
      <c r="AL728" s="10"/>
      <c r="AM728" s="10"/>
      <c r="AN728" s="10"/>
      <c r="AO728" s="10"/>
      <c r="AP728" s="10"/>
      <c r="AQ728" s="10"/>
      <c r="AR728" s="10"/>
      <c r="AS728" s="10"/>
      <c r="AT728" s="10"/>
      <c r="AU728" s="10"/>
      <c r="AV728" s="10"/>
      <c r="AW728" s="10"/>
      <c r="AX728" s="10"/>
      <c r="AY728" s="10"/>
      <c r="AZ728" s="10"/>
      <c r="BA728" s="10"/>
      <c r="BB728" s="10"/>
      <c r="BC728" s="10"/>
      <c r="BD728" s="10"/>
      <c r="BE728" s="10"/>
      <c r="BF728" s="10"/>
      <c r="BG728" s="10"/>
      <c r="BH728" s="10"/>
      <c r="BI728" s="10"/>
      <c r="BJ728" s="10"/>
      <c r="BK728" s="10"/>
      <c r="BL728" s="10"/>
      <c r="BM728" s="10"/>
      <c r="BN728" s="10"/>
      <c r="BO728" s="10"/>
    </row>
    <row r="729" spans="1:67" x14ac:dyDescent="0.35">
      <c r="A729" s="10"/>
      <c r="B729" s="10"/>
      <c r="C729" s="10"/>
      <c r="D729" s="10"/>
      <c r="E729" s="10"/>
      <c r="F729" s="10"/>
      <c r="G729" s="10"/>
      <c r="H729" s="10"/>
      <c r="I729" s="10"/>
      <c r="J729" s="10"/>
      <c r="K729" s="10"/>
      <c r="L729" s="10"/>
      <c r="M729" s="10"/>
      <c r="N729" s="10"/>
      <c r="O729" s="10"/>
      <c r="P729" s="10"/>
      <c r="Q729" s="10"/>
      <c r="R729" s="10"/>
      <c r="S729" s="10"/>
      <c r="T729" s="10"/>
      <c r="U729" s="10"/>
      <c r="V729" s="10"/>
      <c r="W729" s="10"/>
      <c r="X729" s="10"/>
      <c r="Y729" s="10"/>
      <c r="Z729" s="10"/>
      <c r="AA729" s="10"/>
      <c r="AB729" s="10"/>
      <c r="AC729" s="10"/>
      <c r="AD729" s="10"/>
      <c r="AE729" s="10"/>
      <c r="AF729" s="10"/>
      <c r="AG729" s="10"/>
      <c r="AH729" s="10"/>
      <c r="AI729" s="10"/>
      <c r="AJ729" s="10"/>
      <c r="AK729" s="10"/>
      <c r="AL729" s="10"/>
      <c r="AM729" s="10"/>
      <c r="AN729" s="10"/>
      <c r="AO729" s="10"/>
      <c r="AP729" s="10"/>
      <c r="AQ729" s="10"/>
      <c r="AR729" s="10"/>
      <c r="AS729" s="10"/>
      <c r="AT729" s="10"/>
      <c r="AU729" s="10"/>
      <c r="AV729" s="10"/>
      <c r="AW729" s="10"/>
      <c r="AX729" s="10"/>
      <c r="AY729" s="10"/>
      <c r="AZ729" s="10"/>
      <c r="BA729" s="10"/>
      <c r="BB729" s="10"/>
      <c r="BC729" s="10"/>
      <c r="BD729" s="10"/>
      <c r="BE729" s="10"/>
      <c r="BF729" s="10"/>
      <c r="BG729" s="10"/>
      <c r="BH729" s="10"/>
      <c r="BI729" s="10"/>
      <c r="BJ729" s="10"/>
      <c r="BK729" s="10"/>
      <c r="BL729" s="10"/>
      <c r="BM729" s="10"/>
      <c r="BN729" s="10"/>
      <c r="BO729" s="10"/>
    </row>
    <row r="730" spans="1:67" x14ac:dyDescent="0.35">
      <c r="A730" s="10"/>
      <c r="B730" s="10"/>
      <c r="C730" s="10"/>
      <c r="D730" s="10"/>
      <c r="E730" s="10"/>
      <c r="F730" s="10"/>
      <c r="G730" s="10"/>
      <c r="H730" s="10"/>
      <c r="I730" s="10"/>
      <c r="J730" s="10"/>
      <c r="K730" s="10"/>
      <c r="L730" s="10"/>
      <c r="M730" s="10"/>
      <c r="N730" s="10"/>
      <c r="O730" s="10"/>
      <c r="P730" s="10"/>
      <c r="Q730" s="10"/>
      <c r="R730" s="10"/>
      <c r="S730" s="10"/>
      <c r="T730" s="10"/>
      <c r="U730" s="10"/>
      <c r="V730" s="10"/>
      <c r="W730" s="10"/>
      <c r="X730" s="10"/>
      <c r="Y730" s="10"/>
      <c r="Z730" s="10"/>
      <c r="AA730" s="10"/>
      <c r="AB730" s="10"/>
      <c r="AC730" s="10"/>
      <c r="AD730" s="10"/>
      <c r="AE730" s="10"/>
      <c r="AF730" s="10"/>
      <c r="AG730" s="10"/>
      <c r="AH730" s="10"/>
      <c r="AI730" s="10"/>
      <c r="AJ730" s="10"/>
      <c r="AK730" s="10"/>
      <c r="AL730" s="10"/>
      <c r="AM730" s="10"/>
      <c r="AN730" s="10"/>
      <c r="AO730" s="10"/>
      <c r="AP730" s="10"/>
      <c r="AQ730" s="10"/>
      <c r="AR730" s="10"/>
      <c r="AS730" s="10"/>
      <c r="AT730" s="10"/>
      <c r="AU730" s="10"/>
      <c r="AV730" s="10"/>
      <c r="AW730" s="10"/>
      <c r="AX730" s="10"/>
      <c r="AY730" s="10"/>
      <c r="AZ730" s="10"/>
      <c r="BA730" s="10"/>
      <c r="BB730" s="10"/>
      <c r="BC730" s="10"/>
      <c r="BD730" s="10"/>
      <c r="BE730" s="10"/>
      <c r="BF730" s="10"/>
      <c r="BG730" s="10"/>
      <c r="BH730" s="10"/>
      <c r="BI730" s="10"/>
      <c r="BJ730" s="10"/>
      <c r="BK730" s="10"/>
      <c r="BL730" s="10"/>
      <c r="BM730" s="10"/>
      <c r="BN730" s="10"/>
      <c r="BO730" s="10"/>
    </row>
    <row r="731" spans="1:67" x14ac:dyDescent="0.35">
      <c r="A731" s="10"/>
      <c r="B731" s="10"/>
      <c r="C731" s="10"/>
      <c r="D731" s="10"/>
      <c r="E731" s="10"/>
      <c r="F731" s="10"/>
      <c r="G731" s="10"/>
      <c r="H731" s="10"/>
      <c r="I731" s="10"/>
      <c r="J731" s="10"/>
      <c r="K731" s="10"/>
      <c r="L731" s="10"/>
      <c r="M731" s="10"/>
      <c r="N731" s="10"/>
      <c r="O731" s="10"/>
      <c r="P731" s="10"/>
      <c r="Q731" s="10"/>
      <c r="R731" s="10"/>
      <c r="S731" s="10"/>
      <c r="T731" s="10"/>
      <c r="U731" s="10"/>
      <c r="V731" s="10"/>
      <c r="W731" s="10"/>
      <c r="X731" s="10"/>
      <c r="Y731" s="10"/>
      <c r="Z731" s="10"/>
      <c r="AA731" s="10"/>
      <c r="AB731" s="10"/>
      <c r="AC731" s="10"/>
      <c r="AD731" s="10"/>
      <c r="AE731" s="10"/>
      <c r="AF731" s="10"/>
      <c r="AG731" s="10"/>
      <c r="AH731" s="10"/>
      <c r="AI731" s="10"/>
      <c r="AJ731" s="10"/>
      <c r="AK731" s="10"/>
      <c r="AL731" s="10"/>
      <c r="AM731" s="10"/>
      <c r="AN731" s="10"/>
      <c r="AO731" s="10"/>
      <c r="AP731" s="10"/>
      <c r="AQ731" s="10"/>
      <c r="AR731" s="10"/>
      <c r="AS731" s="10"/>
      <c r="AT731" s="10"/>
      <c r="AU731" s="10"/>
      <c r="AV731" s="10"/>
      <c r="AW731" s="10"/>
      <c r="AX731" s="10"/>
      <c r="AY731" s="10"/>
      <c r="AZ731" s="10"/>
      <c r="BA731" s="10"/>
      <c r="BB731" s="10"/>
      <c r="BC731" s="10"/>
      <c r="BD731" s="10"/>
      <c r="BE731" s="10"/>
      <c r="BF731" s="10"/>
      <c r="BG731" s="10"/>
      <c r="BH731" s="10"/>
      <c r="BI731" s="10"/>
      <c r="BJ731" s="10"/>
      <c r="BK731" s="10"/>
      <c r="BL731" s="10"/>
      <c r="BM731" s="10"/>
      <c r="BN731" s="10"/>
      <c r="BO731" s="10"/>
    </row>
    <row r="732" spans="1:67" x14ac:dyDescent="0.35">
      <c r="A732" s="10"/>
      <c r="B732" s="10"/>
      <c r="C732" s="10"/>
      <c r="D732" s="10"/>
      <c r="E732" s="10"/>
      <c r="F732" s="10"/>
      <c r="G732" s="10"/>
      <c r="H732" s="10"/>
      <c r="I732" s="10"/>
      <c r="J732" s="10"/>
      <c r="K732" s="10"/>
      <c r="L732" s="10"/>
      <c r="M732" s="10"/>
      <c r="N732" s="10"/>
      <c r="O732" s="10"/>
      <c r="P732" s="10"/>
      <c r="Q732" s="10"/>
      <c r="R732" s="10"/>
      <c r="S732" s="10"/>
      <c r="T732" s="10"/>
      <c r="U732" s="10"/>
      <c r="V732" s="10"/>
      <c r="W732" s="10"/>
      <c r="X732" s="10"/>
      <c r="Y732" s="10"/>
      <c r="Z732" s="10"/>
      <c r="AA732" s="10"/>
      <c r="AB732" s="10"/>
      <c r="AC732" s="10"/>
      <c r="AD732" s="10"/>
      <c r="AE732" s="10"/>
      <c r="AF732" s="10"/>
      <c r="AG732" s="10"/>
      <c r="AH732" s="10"/>
      <c r="AI732" s="10"/>
      <c r="AJ732" s="10"/>
      <c r="AK732" s="10"/>
      <c r="AL732" s="10"/>
      <c r="AM732" s="10"/>
      <c r="AN732" s="10"/>
      <c r="AO732" s="10"/>
      <c r="AP732" s="10"/>
      <c r="AQ732" s="10"/>
      <c r="AR732" s="10"/>
      <c r="AS732" s="10"/>
      <c r="AT732" s="10"/>
      <c r="AU732" s="10"/>
      <c r="AV732" s="10"/>
      <c r="AW732" s="10"/>
      <c r="AX732" s="10"/>
      <c r="AY732" s="10"/>
      <c r="AZ732" s="10"/>
      <c r="BA732" s="10"/>
      <c r="BB732" s="10"/>
      <c r="BC732" s="10"/>
      <c r="BD732" s="10"/>
      <c r="BE732" s="10"/>
      <c r="BF732" s="10"/>
      <c r="BG732" s="10"/>
      <c r="BH732" s="10"/>
      <c r="BI732" s="10"/>
      <c r="BJ732" s="10"/>
      <c r="BK732" s="10"/>
      <c r="BL732" s="10"/>
      <c r="BM732" s="10"/>
      <c r="BN732" s="10"/>
      <c r="BO732" s="10"/>
    </row>
    <row r="733" spans="1:67" x14ac:dyDescent="0.35">
      <c r="A733" s="10"/>
      <c r="B733" s="10"/>
      <c r="C733" s="10"/>
      <c r="D733" s="10"/>
      <c r="E733" s="10"/>
      <c r="F733" s="10"/>
      <c r="G733" s="10"/>
      <c r="H733" s="10"/>
      <c r="I733" s="10"/>
      <c r="J733" s="10"/>
      <c r="K733" s="10"/>
      <c r="L733" s="10"/>
      <c r="M733" s="10"/>
      <c r="N733" s="10"/>
      <c r="O733" s="10"/>
      <c r="P733" s="10"/>
      <c r="Q733" s="10"/>
      <c r="R733" s="10"/>
      <c r="S733" s="10"/>
      <c r="T733" s="10"/>
      <c r="U733" s="10"/>
      <c r="V733" s="10"/>
      <c r="W733" s="10"/>
      <c r="X733" s="10"/>
      <c r="Y733" s="10"/>
      <c r="Z733" s="10"/>
      <c r="AA733" s="10"/>
      <c r="AB733" s="10"/>
      <c r="AC733" s="10"/>
      <c r="AD733" s="10"/>
      <c r="AE733" s="10"/>
      <c r="AF733" s="10"/>
      <c r="AG733" s="10"/>
      <c r="AH733" s="10"/>
      <c r="AI733" s="10"/>
      <c r="AJ733" s="10"/>
      <c r="AK733" s="10"/>
      <c r="AL733" s="10"/>
      <c r="AM733" s="10"/>
      <c r="AN733" s="10"/>
      <c r="AO733" s="10"/>
      <c r="AP733" s="10"/>
      <c r="AQ733" s="10"/>
      <c r="AR733" s="10"/>
      <c r="AS733" s="10"/>
      <c r="AT733" s="10"/>
      <c r="AU733" s="10"/>
      <c r="AV733" s="10"/>
      <c r="AW733" s="10"/>
      <c r="AX733" s="10"/>
      <c r="AY733" s="10"/>
      <c r="AZ733" s="10"/>
      <c r="BA733" s="10"/>
      <c r="BB733" s="10"/>
      <c r="BC733" s="10"/>
      <c r="BD733" s="10"/>
      <c r="BE733" s="10"/>
      <c r="BF733" s="10"/>
      <c r="BG733" s="10"/>
      <c r="BH733" s="10"/>
      <c r="BI733" s="10"/>
      <c r="BJ733" s="10"/>
      <c r="BK733" s="10"/>
      <c r="BL733" s="10"/>
      <c r="BM733" s="10"/>
      <c r="BN733" s="10"/>
      <c r="BO733" s="10"/>
    </row>
    <row r="734" spans="1:67" x14ac:dyDescent="0.35">
      <c r="A734" s="10"/>
      <c r="B734" s="10"/>
      <c r="C734" s="10"/>
      <c r="D734" s="10"/>
      <c r="E734" s="10"/>
      <c r="F734" s="10"/>
      <c r="G734" s="10"/>
      <c r="H734" s="10"/>
      <c r="I734" s="10"/>
      <c r="J734" s="10"/>
      <c r="K734" s="10"/>
      <c r="L734" s="10"/>
      <c r="M734" s="10"/>
      <c r="N734" s="10"/>
      <c r="O734" s="10"/>
      <c r="P734" s="10"/>
      <c r="Q734" s="10"/>
      <c r="R734" s="10"/>
      <c r="S734" s="10"/>
      <c r="T734" s="10"/>
      <c r="U734" s="10"/>
      <c r="V734" s="10"/>
      <c r="W734" s="10"/>
      <c r="X734" s="10"/>
      <c r="Y734" s="10"/>
      <c r="Z734" s="10"/>
      <c r="AA734" s="10"/>
      <c r="AB734" s="10"/>
      <c r="AC734" s="10"/>
      <c r="AD734" s="10"/>
      <c r="AE734" s="10"/>
      <c r="AF734" s="10"/>
      <c r="AG734" s="10"/>
      <c r="AH734" s="10"/>
      <c r="AI734" s="10"/>
      <c r="AJ734" s="10"/>
      <c r="AK734" s="10"/>
      <c r="AL734" s="10"/>
      <c r="AM734" s="10"/>
      <c r="AN734" s="10"/>
      <c r="AO734" s="10"/>
      <c r="AP734" s="10"/>
      <c r="AQ734" s="10"/>
      <c r="AR734" s="10"/>
      <c r="AS734" s="10"/>
      <c r="AT734" s="10"/>
      <c r="AU734" s="10"/>
      <c r="AV734" s="10"/>
      <c r="AW734" s="10"/>
      <c r="AX734" s="10"/>
      <c r="AY734" s="10"/>
      <c r="AZ734" s="10"/>
      <c r="BA734" s="10"/>
      <c r="BB734" s="10"/>
      <c r="BC734" s="10"/>
      <c r="BD734" s="10"/>
      <c r="BE734" s="10"/>
      <c r="BF734" s="10"/>
      <c r="BG734" s="10"/>
      <c r="BH734" s="10"/>
      <c r="BI734" s="10"/>
      <c r="BJ734" s="10"/>
      <c r="BK734" s="10"/>
      <c r="BL734" s="10"/>
      <c r="BM734" s="10"/>
      <c r="BN734" s="10"/>
      <c r="BO734" s="10"/>
    </row>
    <row r="735" spans="1:67" x14ac:dyDescent="0.35">
      <c r="A735" s="10"/>
      <c r="B735" s="10"/>
      <c r="C735" s="10"/>
      <c r="D735" s="10"/>
      <c r="E735" s="10"/>
      <c r="F735" s="10"/>
      <c r="G735" s="10"/>
      <c r="H735" s="10"/>
      <c r="I735" s="10"/>
      <c r="J735" s="10"/>
      <c r="K735" s="10"/>
      <c r="L735" s="10"/>
      <c r="M735" s="10"/>
      <c r="N735" s="10"/>
      <c r="O735" s="10"/>
      <c r="P735" s="10"/>
      <c r="Q735" s="10"/>
      <c r="R735" s="10"/>
      <c r="S735" s="10"/>
      <c r="T735" s="10"/>
      <c r="U735" s="10"/>
      <c r="V735" s="10"/>
      <c r="W735" s="10"/>
      <c r="X735" s="10"/>
      <c r="Y735" s="10"/>
      <c r="Z735" s="10"/>
      <c r="AA735" s="10"/>
      <c r="AB735" s="10"/>
      <c r="AC735" s="10"/>
      <c r="AD735" s="10"/>
      <c r="AE735" s="10"/>
      <c r="AF735" s="10"/>
      <c r="AG735" s="10"/>
      <c r="AH735" s="10"/>
      <c r="AI735" s="10"/>
      <c r="AJ735" s="10"/>
      <c r="AK735" s="10"/>
      <c r="AL735" s="10"/>
      <c r="AM735" s="10"/>
      <c r="AN735" s="10"/>
      <c r="AO735" s="10"/>
      <c r="AP735" s="10"/>
      <c r="AQ735" s="10"/>
      <c r="AR735" s="10"/>
      <c r="AS735" s="10"/>
      <c r="AT735" s="10"/>
      <c r="AU735" s="10"/>
      <c r="AV735" s="10"/>
      <c r="AW735" s="10"/>
      <c r="AX735" s="10"/>
      <c r="AY735" s="10"/>
      <c r="AZ735" s="10"/>
      <c r="BA735" s="10"/>
      <c r="BB735" s="10"/>
      <c r="BC735" s="10"/>
      <c r="BD735" s="10"/>
      <c r="BE735" s="10"/>
      <c r="BF735" s="10"/>
      <c r="BG735" s="10"/>
      <c r="BH735" s="10"/>
      <c r="BI735" s="10"/>
      <c r="BJ735" s="10"/>
      <c r="BK735" s="10"/>
      <c r="BL735" s="10"/>
      <c r="BM735" s="10"/>
      <c r="BN735" s="10"/>
      <c r="BO735" s="10"/>
    </row>
    <row r="736" spans="1:67" x14ac:dyDescent="0.35">
      <c r="A736" s="10"/>
      <c r="B736" s="10"/>
      <c r="C736" s="10"/>
      <c r="D736" s="10"/>
      <c r="E736" s="10"/>
      <c r="F736" s="10"/>
      <c r="G736" s="10"/>
      <c r="H736" s="10"/>
      <c r="I736" s="10"/>
      <c r="J736" s="10"/>
      <c r="K736" s="10"/>
      <c r="L736" s="10"/>
      <c r="M736" s="10"/>
      <c r="N736" s="10"/>
      <c r="O736" s="10"/>
      <c r="P736" s="10"/>
      <c r="Q736" s="10"/>
      <c r="R736" s="10"/>
      <c r="S736" s="10"/>
      <c r="T736" s="10"/>
      <c r="U736" s="10"/>
      <c r="V736" s="10"/>
      <c r="W736" s="10"/>
      <c r="X736" s="10"/>
      <c r="Y736" s="10"/>
      <c r="Z736" s="10"/>
      <c r="AA736" s="10"/>
      <c r="AB736" s="10"/>
      <c r="AC736" s="10"/>
      <c r="AD736" s="10"/>
      <c r="AE736" s="10"/>
      <c r="AF736" s="10"/>
      <c r="AG736" s="10"/>
      <c r="AH736" s="10"/>
      <c r="AI736" s="10"/>
      <c r="AJ736" s="10"/>
      <c r="AK736" s="10"/>
      <c r="AL736" s="10"/>
      <c r="AM736" s="10"/>
      <c r="AN736" s="10"/>
      <c r="AO736" s="10"/>
      <c r="AP736" s="10"/>
      <c r="AQ736" s="10"/>
      <c r="AR736" s="10"/>
      <c r="AS736" s="10"/>
      <c r="AT736" s="10"/>
      <c r="AU736" s="10"/>
      <c r="AV736" s="10"/>
      <c r="AW736" s="10"/>
      <c r="AX736" s="10"/>
      <c r="AY736" s="10"/>
      <c r="AZ736" s="10"/>
      <c r="BA736" s="10"/>
      <c r="BB736" s="10"/>
      <c r="BC736" s="10"/>
      <c r="BD736" s="10"/>
      <c r="BE736" s="10"/>
      <c r="BF736" s="10"/>
      <c r="BG736" s="10"/>
      <c r="BH736" s="10"/>
      <c r="BI736" s="10"/>
      <c r="BJ736" s="10"/>
      <c r="BK736" s="10"/>
      <c r="BL736" s="10"/>
      <c r="BM736" s="10"/>
      <c r="BN736" s="10"/>
      <c r="BO736" s="10"/>
    </row>
    <row r="737" spans="1:67" x14ac:dyDescent="0.35">
      <c r="A737" s="10"/>
      <c r="B737" s="10"/>
      <c r="C737" s="10"/>
      <c r="D737" s="10"/>
      <c r="E737" s="10"/>
      <c r="F737" s="10"/>
      <c r="G737" s="10"/>
      <c r="H737" s="10"/>
      <c r="I737" s="10"/>
      <c r="J737" s="10"/>
      <c r="K737" s="10"/>
      <c r="L737" s="10"/>
      <c r="M737" s="10"/>
      <c r="N737" s="10"/>
      <c r="O737" s="10"/>
      <c r="P737" s="10"/>
      <c r="Q737" s="10"/>
      <c r="R737" s="10"/>
      <c r="S737" s="10"/>
      <c r="T737" s="10"/>
      <c r="U737" s="10"/>
      <c r="V737" s="10"/>
      <c r="W737" s="10"/>
      <c r="X737" s="10"/>
      <c r="Y737" s="10"/>
      <c r="Z737" s="10"/>
      <c r="AA737" s="10"/>
      <c r="AB737" s="10"/>
      <c r="AC737" s="10"/>
      <c r="AD737" s="10"/>
      <c r="AE737" s="10"/>
      <c r="AF737" s="10"/>
      <c r="AG737" s="10"/>
      <c r="AH737" s="10"/>
      <c r="AI737" s="10"/>
      <c r="AJ737" s="10"/>
      <c r="AK737" s="10"/>
      <c r="AL737" s="10"/>
      <c r="AM737" s="10"/>
      <c r="AN737" s="10"/>
      <c r="AO737" s="10"/>
      <c r="AP737" s="10"/>
      <c r="AQ737" s="10"/>
      <c r="AR737" s="10"/>
      <c r="AS737" s="10"/>
      <c r="AT737" s="10"/>
      <c r="AU737" s="10"/>
      <c r="AV737" s="10"/>
      <c r="AW737" s="10"/>
      <c r="AX737" s="10"/>
      <c r="AY737" s="10"/>
      <c r="AZ737" s="10"/>
      <c r="BA737" s="10"/>
      <c r="BB737" s="10"/>
      <c r="BC737" s="10"/>
      <c r="BD737" s="10"/>
      <c r="BE737" s="10"/>
      <c r="BF737" s="10"/>
      <c r="BG737" s="10"/>
      <c r="BH737" s="10"/>
      <c r="BI737" s="10"/>
      <c r="BJ737" s="10"/>
      <c r="BK737" s="10"/>
      <c r="BL737" s="10"/>
      <c r="BM737" s="10"/>
      <c r="BN737" s="10"/>
      <c r="BO737" s="10"/>
    </row>
    <row r="738" spans="1:67" x14ac:dyDescent="0.35">
      <c r="A738" s="10"/>
      <c r="B738" s="10"/>
      <c r="C738" s="10"/>
      <c r="D738" s="10"/>
      <c r="E738" s="10"/>
      <c r="F738" s="10"/>
      <c r="G738" s="10"/>
      <c r="H738" s="10"/>
      <c r="I738" s="10"/>
      <c r="J738" s="10"/>
      <c r="K738" s="10"/>
      <c r="L738" s="10"/>
      <c r="M738" s="10"/>
      <c r="N738" s="10"/>
      <c r="O738" s="10"/>
      <c r="P738" s="10"/>
      <c r="Q738" s="10"/>
      <c r="R738" s="10"/>
      <c r="S738" s="10"/>
      <c r="T738" s="10"/>
      <c r="U738" s="10"/>
      <c r="V738" s="10"/>
      <c r="W738" s="10"/>
      <c r="X738" s="10"/>
      <c r="Y738" s="10"/>
      <c r="Z738" s="10"/>
      <c r="AA738" s="10"/>
      <c r="AB738" s="10"/>
      <c r="AC738" s="10"/>
      <c r="AD738" s="10"/>
      <c r="AE738" s="10"/>
      <c r="AF738" s="10"/>
      <c r="AG738" s="10"/>
      <c r="AH738" s="10"/>
      <c r="AI738" s="10"/>
      <c r="AJ738" s="10"/>
      <c r="AK738" s="10"/>
      <c r="AL738" s="10"/>
      <c r="AM738" s="10"/>
      <c r="AN738" s="10"/>
      <c r="AO738" s="10"/>
      <c r="AP738" s="10"/>
      <c r="AQ738" s="10"/>
      <c r="AR738" s="10"/>
      <c r="AS738" s="10"/>
      <c r="AT738" s="10"/>
      <c r="AU738" s="10"/>
      <c r="AV738" s="10"/>
      <c r="AW738" s="10"/>
      <c r="AX738" s="10"/>
      <c r="AY738" s="10"/>
      <c r="AZ738" s="10"/>
      <c r="BA738" s="10"/>
      <c r="BB738" s="10"/>
      <c r="BC738" s="10"/>
      <c r="BD738" s="10"/>
      <c r="BE738" s="10"/>
      <c r="BF738" s="10"/>
      <c r="BG738" s="10"/>
      <c r="BH738" s="10"/>
      <c r="BI738" s="10"/>
      <c r="BJ738" s="10"/>
      <c r="BK738" s="10"/>
      <c r="BL738" s="10"/>
      <c r="BM738" s="10"/>
      <c r="BN738" s="10"/>
      <c r="BO738" s="10"/>
    </row>
    <row r="739" spans="1:67" x14ac:dyDescent="0.35">
      <c r="A739" s="10"/>
      <c r="B739" s="10"/>
      <c r="C739" s="10"/>
      <c r="D739" s="10"/>
      <c r="E739" s="10"/>
      <c r="F739" s="10"/>
      <c r="G739" s="10"/>
      <c r="H739" s="10"/>
      <c r="I739" s="10"/>
      <c r="J739" s="10"/>
      <c r="K739" s="10"/>
      <c r="L739" s="10"/>
      <c r="M739" s="10"/>
      <c r="N739" s="10"/>
      <c r="O739" s="10"/>
      <c r="P739" s="10"/>
      <c r="Q739" s="10"/>
      <c r="R739" s="10"/>
      <c r="S739" s="10"/>
      <c r="T739" s="10"/>
      <c r="U739" s="10"/>
      <c r="V739" s="10"/>
      <c r="W739" s="10"/>
      <c r="X739" s="10"/>
      <c r="Y739" s="10"/>
      <c r="Z739" s="10"/>
      <c r="AA739" s="10"/>
      <c r="AB739" s="10"/>
      <c r="AC739" s="10"/>
      <c r="AD739" s="10"/>
      <c r="AE739" s="10"/>
      <c r="AF739" s="10"/>
      <c r="AG739" s="10"/>
      <c r="AH739" s="10"/>
      <c r="AI739" s="10"/>
      <c r="AJ739" s="10"/>
      <c r="AK739" s="10"/>
      <c r="AL739" s="10"/>
      <c r="AM739" s="10"/>
      <c r="AN739" s="10"/>
      <c r="AO739" s="10"/>
      <c r="AP739" s="10"/>
      <c r="AQ739" s="10"/>
      <c r="AR739" s="10"/>
      <c r="AS739" s="10"/>
      <c r="AT739" s="10"/>
      <c r="AU739" s="10"/>
      <c r="AV739" s="10"/>
      <c r="AW739" s="10"/>
      <c r="AX739" s="10"/>
      <c r="AY739" s="10"/>
      <c r="AZ739" s="10"/>
      <c r="BA739" s="10"/>
      <c r="BB739" s="10"/>
      <c r="BC739" s="10"/>
      <c r="BD739" s="10"/>
      <c r="BE739" s="10"/>
      <c r="BF739" s="10"/>
      <c r="BG739" s="10"/>
      <c r="BH739" s="10"/>
      <c r="BI739" s="10"/>
      <c r="BJ739" s="10"/>
      <c r="BK739" s="10"/>
      <c r="BL739" s="10"/>
      <c r="BM739" s="10"/>
      <c r="BN739" s="10"/>
      <c r="BO739" s="10"/>
    </row>
    <row r="740" spans="1:67" x14ac:dyDescent="0.35">
      <c r="A740" s="10"/>
      <c r="B740" s="10"/>
      <c r="C740" s="10"/>
      <c r="D740" s="10"/>
      <c r="E740" s="10"/>
      <c r="F740" s="10"/>
      <c r="G740" s="10"/>
      <c r="H740" s="10"/>
      <c r="I740" s="10"/>
      <c r="J740" s="10"/>
      <c r="K740" s="10"/>
      <c r="L740" s="10"/>
      <c r="M740" s="10"/>
      <c r="N740" s="10"/>
      <c r="O740" s="10"/>
      <c r="P740" s="10"/>
      <c r="Q740" s="10"/>
      <c r="R740" s="10"/>
      <c r="S740" s="10"/>
      <c r="T740" s="10"/>
      <c r="U740" s="10"/>
      <c r="V740" s="10"/>
      <c r="W740" s="10"/>
      <c r="X740" s="10"/>
      <c r="Y740" s="10"/>
      <c r="Z740" s="10"/>
      <c r="AA740" s="10"/>
      <c r="AB740" s="10"/>
      <c r="AC740" s="10"/>
      <c r="AD740" s="10"/>
      <c r="AE740" s="10"/>
      <c r="AF740" s="10"/>
      <c r="AG740" s="10"/>
      <c r="AH740" s="10"/>
      <c r="AI740" s="10"/>
      <c r="AJ740" s="10"/>
      <c r="AK740" s="10"/>
      <c r="AL740" s="10"/>
      <c r="AM740" s="10"/>
      <c r="AN740" s="10"/>
      <c r="AO740" s="10"/>
      <c r="AP740" s="10"/>
      <c r="AQ740" s="10"/>
      <c r="AR740" s="10"/>
      <c r="AS740" s="10"/>
      <c r="AT740" s="10"/>
      <c r="AU740" s="10"/>
      <c r="AV740" s="10"/>
      <c r="AW740" s="10"/>
      <c r="AX740" s="10"/>
      <c r="AY740" s="10"/>
      <c r="AZ740" s="10"/>
      <c r="BA740" s="10"/>
      <c r="BB740" s="10"/>
      <c r="BC740" s="10"/>
      <c r="BD740" s="10"/>
      <c r="BE740" s="10"/>
      <c r="BF740" s="10"/>
      <c r="BG740" s="10"/>
      <c r="BH740" s="10"/>
      <c r="BI740" s="10"/>
      <c r="BJ740" s="10"/>
      <c r="BK740" s="10"/>
      <c r="BL740" s="10"/>
      <c r="BM740" s="10"/>
      <c r="BN740" s="10"/>
      <c r="BO740" s="10"/>
    </row>
    <row r="741" spans="1:67" x14ac:dyDescent="0.35">
      <c r="A741" s="10"/>
      <c r="B741" s="10"/>
      <c r="C741" s="10"/>
      <c r="D741" s="10"/>
      <c r="E741" s="10"/>
      <c r="F741" s="10"/>
      <c r="G741" s="10"/>
      <c r="H741" s="10"/>
      <c r="I741" s="10"/>
      <c r="J741" s="10"/>
      <c r="K741" s="10"/>
      <c r="L741" s="10"/>
      <c r="M741" s="10"/>
      <c r="N741" s="10"/>
      <c r="O741" s="10"/>
      <c r="P741" s="10"/>
      <c r="Q741" s="10"/>
      <c r="R741" s="10"/>
      <c r="S741" s="10"/>
      <c r="T741" s="10"/>
      <c r="U741" s="10"/>
      <c r="V741" s="10"/>
      <c r="W741" s="10"/>
      <c r="X741" s="10"/>
      <c r="Y741" s="10"/>
      <c r="Z741" s="10"/>
      <c r="AA741" s="10"/>
      <c r="AB741" s="10"/>
      <c r="AC741" s="10"/>
      <c r="AD741" s="10"/>
      <c r="AE741" s="10"/>
      <c r="AF741" s="10"/>
      <c r="AG741" s="10"/>
      <c r="AH741" s="10"/>
      <c r="AI741" s="10"/>
      <c r="AJ741" s="10"/>
      <c r="AK741" s="10"/>
      <c r="AL741" s="10"/>
      <c r="AM741" s="10"/>
      <c r="AN741" s="10"/>
      <c r="AO741" s="10"/>
      <c r="AP741" s="10"/>
      <c r="AQ741" s="10"/>
      <c r="AR741" s="10"/>
      <c r="AS741" s="10"/>
      <c r="AT741" s="10"/>
      <c r="AU741" s="10"/>
      <c r="AV741" s="10"/>
      <c r="AW741" s="10"/>
      <c r="AX741" s="10"/>
      <c r="AY741" s="10"/>
      <c r="AZ741" s="10"/>
      <c r="BA741" s="10"/>
      <c r="BB741" s="10"/>
      <c r="BC741" s="10"/>
      <c r="BD741" s="10"/>
      <c r="BE741" s="10"/>
      <c r="BF741" s="10"/>
      <c r="BG741" s="10"/>
      <c r="BH741" s="10"/>
      <c r="BI741" s="10"/>
      <c r="BJ741" s="10"/>
      <c r="BK741" s="10"/>
      <c r="BL741" s="10"/>
      <c r="BM741" s="10"/>
      <c r="BN741" s="10"/>
      <c r="BO741" s="10"/>
    </row>
    <row r="742" spans="1:67" x14ac:dyDescent="0.35">
      <c r="A742" s="10"/>
      <c r="B742" s="10"/>
      <c r="C742" s="10"/>
      <c r="D742" s="10"/>
      <c r="E742" s="10"/>
      <c r="F742" s="10"/>
      <c r="G742" s="10"/>
      <c r="H742" s="10"/>
      <c r="I742" s="10"/>
      <c r="J742" s="10"/>
      <c r="K742" s="10"/>
      <c r="L742" s="10"/>
      <c r="M742" s="10"/>
      <c r="N742" s="10"/>
      <c r="O742" s="10"/>
      <c r="P742" s="10"/>
      <c r="Q742" s="10"/>
      <c r="R742" s="10"/>
      <c r="S742" s="10"/>
      <c r="T742" s="10"/>
      <c r="U742" s="10"/>
      <c r="V742" s="10"/>
      <c r="W742" s="10"/>
      <c r="X742" s="10"/>
      <c r="Y742" s="10"/>
      <c r="Z742" s="10"/>
      <c r="AA742" s="10"/>
      <c r="AB742" s="10"/>
      <c r="AC742" s="10"/>
      <c r="AD742" s="10"/>
      <c r="AE742" s="10"/>
      <c r="AF742" s="10"/>
      <c r="AG742" s="10"/>
      <c r="AH742" s="10"/>
      <c r="AI742" s="10"/>
      <c r="AJ742" s="10"/>
      <c r="AK742" s="10"/>
      <c r="AL742" s="10"/>
      <c r="AM742" s="10"/>
      <c r="AN742" s="10"/>
      <c r="AO742" s="10"/>
      <c r="AP742" s="10"/>
      <c r="AQ742" s="10"/>
      <c r="AR742" s="10"/>
      <c r="AS742" s="10"/>
      <c r="AT742" s="10"/>
      <c r="AU742" s="10"/>
      <c r="AV742" s="10"/>
      <c r="AW742" s="10"/>
      <c r="AX742" s="10"/>
      <c r="AY742" s="10"/>
      <c r="AZ742" s="10"/>
      <c r="BA742" s="10"/>
      <c r="BB742" s="10"/>
      <c r="BC742" s="10"/>
      <c r="BD742" s="10"/>
      <c r="BE742" s="10"/>
      <c r="BF742" s="10"/>
      <c r="BG742" s="10"/>
      <c r="BH742" s="10"/>
      <c r="BI742" s="10"/>
      <c r="BJ742" s="10"/>
      <c r="BK742" s="10"/>
      <c r="BL742" s="10"/>
      <c r="BM742" s="10"/>
      <c r="BN742" s="10"/>
      <c r="BO742" s="10"/>
    </row>
    <row r="743" spans="1:67" x14ac:dyDescent="0.35">
      <c r="A743" s="10"/>
      <c r="B743" s="10"/>
      <c r="C743" s="10"/>
      <c r="D743" s="10"/>
      <c r="E743" s="10"/>
      <c r="F743" s="10"/>
      <c r="G743" s="10"/>
      <c r="H743" s="10"/>
      <c r="I743" s="10"/>
      <c r="J743" s="10"/>
      <c r="K743" s="10"/>
      <c r="L743" s="10"/>
      <c r="M743" s="10"/>
      <c r="N743" s="10"/>
      <c r="O743" s="10"/>
      <c r="P743" s="10"/>
      <c r="Q743" s="10"/>
      <c r="R743" s="10"/>
      <c r="S743" s="10"/>
      <c r="T743" s="10"/>
      <c r="U743" s="10"/>
      <c r="V743" s="10"/>
      <c r="W743" s="10"/>
      <c r="X743" s="10"/>
      <c r="Y743" s="10"/>
      <c r="Z743" s="10"/>
      <c r="AA743" s="10"/>
      <c r="AB743" s="10"/>
      <c r="AC743" s="10"/>
      <c r="AD743" s="10"/>
      <c r="AE743" s="10"/>
      <c r="AF743" s="10"/>
      <c r="AG743" s="10"/>
      <c r="AH743" s="10"/>
      <c r="AI743" s="10"/>
      <c r="AJ743" s="10"/>
      <c r="AK743" s="10"/>
      <c r="AL743" s="10"/>
      <c r="AM743" s="10"/>
      <c r="AN743" s="10"/>
      <c r="AO743" s="10"/>
      <c r="AP743" s="10"/>
      <c r="AQ743" s="10"/>
      <c r="AR743" s="10"/>
      <c r="AS743" s="10"/>
      <c r="AT743" s="10"/>
      <c r="AU743" s="10"/>
      <c r="AV743" s="10"/>
      <c r="AW743" s="10"/>
      <c r="AX743" s="10"/>
      <c r="AY743" s="10"/>
      <c r="AZ743" s="10"/>
      <c r="BA743" s="10"/>
      <c r="BB743" s="10"/>
      <c r="BC743" s="10"/>
      <c r="BD743" s="10"/>
      <c r="BE743" s="10"/>
      <c r="BF743" s="10"/>
      <c r="BG743" s="10"/>
      <c r="BH743" s="10"/>
      <c r="BI743" s="10"/>
      <c r="BJ743" s="10"/>
      <c r="BK743" s="10"/>
      <c r="BL743" s="10"/>
      <c r="BM743" s="10"/>
      <c r="BN743" s="10"/>
      <c r="BO743" s="10"/>
    </row>
    <row r="744" spans="1:67" x14ac:dyDescent="0.35">
      <c r="A744" s="10"/>
      <c r="B744" s="10"/>
      <c r="C744" s="10"/>
      <c r="D744" s="10"/>
      <c r="E744" s="10"/>
      <c r="F744" s="10"/>
      <c r="G744" s="10"/>
      <c r="H744" s="10"/>
      <c r="I744" s="10"/>
      <c r="J744" s="10"/>
      <c r="K744" s="10"/>
      <c r="L744" s="10"/>
      <c r="M744" s="10"/>
      <c r="N744" s="10"/>
      <c r="O744" s="10"/>
      <c r="P744" s="10"/>
      <c r="Q744" s="10"/>
      <c r="R744" s="10"/>
      <c r="S744" s="10"/>
      <c r="T744" s="10"/>
      <c r="U744" s="10"/>
      <c r="V744" s="10"/>
      <c r="W744" s="10"/>
      <c r="X744" s="10"/>
      <c r="Y744" s="10"/>
      <c r="Z744" s="10"/>
      <c r="AA744" s="10"/>
      <c r="AB744" s="10"/>
      <c r="AC744" s="10"/>
      <c r="AD744" s="10"/>
      <c r="AE744" s="10"/>
      <c r="AF744" s="10"/>
      <c r="AG744" s="10"/>
      <c r="AH744" s="10"/>
      <c r="AI744" s="10"/>
      <c r="AJ744" s="10"/>
      <c r="AK744" s="10"/>
      <c r="AL744" s="10"/>
      <c r="AM744" s="10"/>
      <c r="AN744" s="10"/>
      <c r="AO744" s="10"/>
      <c r="AP744" s="10"/>
      <c r="AQ744" s="10"/>
      <c r="AR744" s="10"/>
      <c r="AS744" s="10"/>
      <c r="AT744" s="10"/>
      <c r="AU744" s="10"/>
      <c r="AV744" s="10"/>
      <c r="AW744" s="10"/>
      <c r="AX744" s="10"/>
      <c r="AY744" s="10"/>
      <c r="AZ744" s="10"/>
      <c r="BA744" s="10"/>
      <c r="BB744" s="10"/>
      <c r="BC744" s="10"/>
      <c r="BD744" s="10"/>
      <c r="BE744" s="10"/>
      <c r="BF744" s="10"/>
      <c r="BG744" s="10"/>
      <c r="BH744" s="10"/>
      <c r="BI744" s="10"/>
      <c r="BJ744" s="10"/>
      <c r="BK744" s="10"/>
      <c r="BL744" s="10"/>
      <c r="BM744" s="10"/>
      <c r="BN744" s="10"/>
      <c r="BO744" s="10"/>
    </row>
    <row r="745" spans="1:67" x14ac:dyDescent="0.35">
      <c r="A745" s="10"/>
      <c r="B745" s="10"/>
      <c r="C745" s="10"/>
      <c r="D745" s="10"/>
      <c r="E745" s="10"/>
      <c r="F745" s="10"/>
      <c r="G745" s="10"/>
      <c r="H745" s="10"/>
      <c r="I745" s="10"/>
      <c r="J745" s="10"/>
      <c r="K745" s="10"/>
      <c r="L745" s="10"/>
      <c r="M745" s="10"/>
      <c r="N745" s="10"/>
      <c r="O745" s="10"/>
      <c r="P745" s="10"/>
      <c r="Q745" s="10"/>
      <c r="R745" s="10"/>
      <c r="S745" s="10"/>
      <c r="T745" s="10"/>
      <c r="U745" s="10"/>
      <c r="V745" s="10"/>
      <c r="W745" s="10"/>
      <c r="X745" s="10"/>
      <c r="Y745" s="10"/>
      <c r="Z745" s="10"/>
      <c r="AA745" s="10"/>
      <c r="AB745" s="10"/>
      <c r="AC745" s="10"/>
      <c r="AD745" s="10"/>
      <c r="AE745" s="10"/>
      <c r="AF745" s="10"/>
      <c r="AG745" s="10"/>
      <c r="AH745" s="10"/>
      <c r="AI745" s="10"/>
      <c r="AJ745" s="10"/>
      <c r="AK745" s="10"/>
      <c r="AL745" s="10"/>
      <c r="AM745" s="10"/>
      <c r="AN745" s="10"/>
      <c r="AO745" s="10"/>
      <c r="AP745" s="10"/>
      <c r="AQ745" s="10"/>
      <c r="AR745" s="10"/>
      <c r="AS745" s="10"/>
      <c r="AT745" s="10"/>
      <c r="AU745" s="10"/>
      <c r="AV745" s="10"/>
      <c r="AW745" s="10"/>
      <c r="AX745" s="10"/>
      <c r="AY745" s="10"/>
      <c r="AZ745" s="10"/>
      <c r="BA745" s="10"/>
      <c r="BB745" s="10"/>
      <c r="BC745" s="10"/>
      <c r="BD745" s="10"/>
      <c r="BE745" s="10"/>
      <c r="BF745" s="10"/>
      <c r="BG745" s="10"/>
      <c r="BH745" s="10"/>
      <c r="BI745" s="10"/>
      <c r="BJ745" s="10"/>
      <c r="BK745" s="10"/>
      <c r="BL745" s="10"/>
      <c r="BM745" s="10"/>
      <c r="BN745" s="10"/>
      <c r="BO745" s="10"/>
    </row>
    <row r="746" spans="1:67" x14ac:dyDescent="0.35">
      <c r="A746" s="10"/>
      <c r="B746" s="10"/>
      <c r="C746" s="10"/>
      <c r="D746" s="10"/>
      <c r="E746" s="10"/>
      <c r="F746" s="10"/>
      <c r="G746" s="10"/>
      <c r="H746" s="10"/>
      <c r="I746" s="10"/>
      <c r="J746" s="10"/>
      <c r="K746" s="10"/>
      <c r="L746" s="10"/>
      <c r="M746" s="10"/>
      <c r="N746" s="10"/>
      <c r="O746" s="10"/>
      <c r="P746" s="10"/>
      <c r="Q746" s="10"/>
      <c r="R746" s="10"/>
      <c r="S746" s="10"/>
      <c r="T746" s="10"/>
      <c r="U746" s="10"/>
      <c r="V746" s="10"/>
      <c r="W746" s="10"/>
      <c r="X746" s="10"/>
      <c r="Y746" s="10"/>
      <c r="Z746" s="10"/>
      <c r="AA746" s="10"/>
      <c r="AB746" s="10"/>
      <c r="AC746" s="10"/>
      <c r="AD746" s="10"/>
      <c r="AE746" s="10"/>
      <c r="AF746" s="10"/>
      <c r="AG746" s="10"/>
      <c r="AH746" s="10"/>
      <c r="AI746" s="10"/>
      <c r="AJ746" s="10"/>
      <c r="AK746" s="10"/>
      <c r="AL746" s="10"/>
      <c r="AM746" s="10"/>
      <c r="AN746" s="10"/>
      <c r="AO746" s="10"/>
      <c r="AP746" s="10"/>
      <c r="AQ746" s="10"/>
      <c r="AR746" s="10"/>
      <c r="AS746" s="10"/>
      <c r="AT746" s="10"/>
      <c r="AU746" s="10"/>
      <c r="AV746" s="10"/>
      <c r="AW746" s="10"/>
      <c r="AX746" s="10"/>
      <c r="AY746" s="10"/>
      <c r="AZ746" s="10"/>
      <c r="BA746" s="10"/>
      <c r="BB746" s="10"/>
      <c r="BC746" s="10"/>
      <c r="BD746" s="10"/>
      <c r="BE746" s="10"/>
      <c r="BF746" s="10"/>
      <c r="BG746" s="10"/>
      <c r="BH746" s="10"/>
      <c r="BI746" s="10"/>
      <c r="BJ746" s="10"/>
      <c r="BK746" s="10"/>
      <c r="BL746" s="10"/>
      <c r="BM746" s="10"/>
      <c r="BN746" s="10"/>
      <c r="BO746" s="10"/>
    </row>
    <row r="747" spans="1:67" x14ac:dyDescent="0.35">
      <c r="A747" s="10"/>
      <c r="B747" s="10"/>
      <c r="C747" s="10"/>
      <c r="D747" s="10"/>
      <c r="E747" s="10"/>
      <c r="F747" s="10"/>
      <c r="G747" s="10"/>
      <c r="H747" s="10"/>
      <c r="I747" s="10"/>
      <c r="J747" s="10"/>
      <c r="K747" s="10"/>
      <c r="L747" s="10"/>
      <c r="M747" s="10"/>
      <c r="N747" s="10"/>
      <c r="O747" s="10"/>
      <c r="P747" s="10"/>
      <c r="Q747" s="10"/>
      <c r="R747" s="10"/>
      <c r="S747" s="10"/>
      <c r="T747" s="10"/>
      <c r="U747" s="10"/>
      <c r="V747" s="10"/>
      <c r="W747" s="10"/>
      <c r="X747" s="10"/>
      <c r="Y747" s="10"/>
      <c r="Z747" s="10"/>
      <c r="AA747" s="10"/>
      <c r="AB747" s="10"/>
      <c r="AC747" s="10"/>
      <c r="AD747" s="10"/>
      <c r="AE747" s="10"/>
      <c r="AF747" s="10"/>
      <c r="AG747" s="10"/>
      <c r="AH747" s="10"/>
      <c r="AI747" s="10"/>
      <c r="AJ747" s="10"/>
      <c r="AK747" s="10"/>
      <c r="AL747" s="10"/>
      <c r="AM747" s="10"/>
      <c r="AN747" s="10"/>
      <c r="AO747" s="10"/>
      <c r="AP747" s="10"/>
      <c r="AQ747" s="10"/>
      <c r="AR747" s="10"/>
      <c r="AS747" s="10"/>
      <c r="AT747" s="10"/>
      <c r="AU747" s="10"/>
      <c r="AV747" s="10"/>
      <c r="AW747" s="10"/>
      <c r="AX747" s="10"/>
      <c r="AY747" s="10"/>
      <c r="AZ747" s="10"/>
      <c r="BA747" s="10"/>
      <c r="BB747" s="10"/>
      <c r="BC747" s="10"/>
      <c r="BD747" s="10"/>
      <c r="BE747" s="10"/>
      <c r="BF747" s="10"/>
      <c r="BG747" s="10"/>
      <c r="BH747" s="10"/>
      <c r="BI747" s="10"/>
      <c r="BJ747" s="10"/>
      <c r="BK747" s="10"/>
      <c r="BL747" s="10"/>
      <c r="BM747" s="10"/>
      <c r="BN747" s="10"/>
      <c r="BO747" s="10"/>
    </row>
    <row r="748" spans="1:67" x14ac:dyDescent="0.35">
      <c r="A748" s="10"/>
      <c r="B748" s="10"/>
      <c r="C748" s="10"/>
      <c r="D748" s="10"/>
      <c r="E748" s="10"/>
      <c r="F748" s="10"/>
      <c r="G748" s="10"/>
      <c r="H748" s="10"/>
      <c r="I748" s="10"/>
      <c r="J748" s="10"/>
      <c r="K748" s="10"/>
      <c r="L748" s="10"/>
      <c r="M748" s="10"/>
      <c r="N748" s="10"/>
      <c r="O748" s="10"/>
      <c r="P748" s="10"/>
      <c r="Q748" s="10"/>
      <c r="R748" s="10"/>
      <c r="S748" s="10"/>
      <c r="T748" s="10"/>
      <c r="U748" s="10"/>
      <c r="V748" s="10"/>
      <c r="W748" s="10"/>
      <c r="X748" s="10"/>
      <c r="Y748" s="10"/>
      <c r="Z748" s="10"/>
      <c r="AA748" s="10"/>
      <c r="AB748" s="10"/>
      <c r="AC748" s="10"/>
      <c r="AD748" s="10"/>
      <c r="AE748" s="10"/>
      <c r="AF748" s="10"/>
      <c r="AG748" s="10"/>
      <c r="AH748" s="10"/>
      <c r="AI748" s="10"/>
      <c r="AJ748" s="10"/>
      <c r="AK748" s="10"/>
      <c r="AL748" s="10"/>
      <c r="AM748" s="10"/>
      <c r="AN748" s="10"/>
      <c r="AO748" s="10"/>
      <c r="AP748" s="10"/>
      <c r="AQ748" s="10"/>
      <c r="AR748" s="10"/>
      <c r="AS748" s="10"/>
      <c r="AT748" s="10"/>
      <c r="AU748" s="10"/>
      <c r="AV748" s="10"/>
      <c r="AW748" s="10"/>
      <c r="AX748" s="10"/>
      <c r="AY748" s="10"/>
      <c r="AZ748" s="10"/>
      <c r="BA748" s="10"/>
      <c r="BB748" s="10"/>
      <c r="BC748" s="10"/>
      <c r="BD748" s="10"/>
      <c r="BE748" s="10"/>
      <c r="BF748" s="10"/>
      <c r="BG748" s="10"/>
      <c r="BH748" s="10"/>
      <c r="BI748" s="10"/>
      <c r="BJ748" s="10"/>
      <c r="BK748" s="10"/>
      <c r="BL748" s="10"/>
      <c r="BM748" s="10"/>
      <c r="BN748" s="10"/>
      <c r="BO748" s="10"/>
    </row>
    <row r="749" spans="1:67" x14ac:dyDescent="0.35">
      <c r="A749" s="10"/>
      <c r="B749" s="10"/>
      <c r="C749" s="10"/>
      <c r="D749" s="10"/>
      <c r="E749" s="10"/>
      <c r="F749" s="10"/>
      <c r="G749" s="10"/>
      <c r="H749" s="10"/>
      <c r="I749" s="10"/>
      <c r="J749" s="10"/>
      <c r="K749" s="10"/>
      <c r="L749" s="10"/>
      <c r="M749" s="10"/>
      <c r="N749" s="10"/>
      <c r="O749" s="10"/>
      <c r="P749" s="10"/>
      <c r="Q749" s="10"/>
      <c r="R749" s="10"/>
      <c r="S749" s="10"/>
      <c r="T749" s="10"/>
      <c r="U749" s="10"/>
      <c r="V749" s="10"/>
      <c r="W749" s="10"/>
      <c r="X749" s="10"/>
      <c r="Y749" s="10"/>
      <c r="Z749" s="10"/>
      <c r="AA749" s="10"/>
      <c r="AB749" s="10"/>
      <c r="AC749" s="10"/>
      <c r="AD749" s="10"/>
      <c r="AE749" s="10"/>
      <c r="AF749" s="10"/>
      <c r="AG749" s="10"/>
      <c r="AH749" s="10"/>
      <c r="AI749" s="10"/>
      <c r="AJ749" s="10"/>
      <c r="AK749" s="10"/>
      <c r="AL749" s="10"/>
      <c r="AM749" s="10"/>
      <c r="AN749" s="10"/>
      <c r="AO749" s="10"/>
      <c r="AP749" s="10"/>
      <c r="AQ749" s="10"/>
      <c r="AR749" s="10"/>
      <c r="AS749" s="10"/>
      <c r="AT749" s="10"/>
      <c r="AU749" s="10"/>
      <c r="AV749" s="10"/>
      <c r="AW749" s="10"/>
      <c r="AX749" s="10"/>
      <c r="AY749" s="10"/>
      <c r="AZ749" s="10"/>
      <c r="BA749" s="10"/>
      <c r="BB749" s="10"/>
      <c r="BC749" s="10"/>
      <c r="BD749" s="10"/>
      <c r="BE749" s="10"/>
      <c r="BF749" s="10"/>
      <c r="BG749" s="10"/>
      <c r="BH749" s="10"/>
      <c r="BI749" s="10"/>
      <c r="BJ749" s="10"/>
      <c r="BK749" s="10"/>
      <c r="BL749" s="10"/>
      <c r="BM749" s="10"/>
      <c r="BN749" s="10"/>
      <c r="BO749" s="10"/>
    </row>
    <row r="750" spans="1:67" x14ac:dyDescent="0.35">
      <c r="A750" s="10"/>
      <c r="B750" s="10"/>
      <c r="C750" s="10"/>
      <c r="D750" s="10"/>
      <c r="E750" s="10"/>
      <c r="F750" s="10"/>
      <c r="G750" s="10"/>
      <c r="H750" s="10"/>
      <c r="I750" s="10"/>
      <c r="J750" s="10"/>
      <c r="K750" s="10"/>
      <c r="L750" s="10"/>
      <c r="M750" s="10"/>
      <c r="N750" s="10"/>
      <c r="O750" s="10"/>
      <c r="P750" s="10"/>
      <c r="Q750" s="10"/>
      <c r="R750" s="10"/>
      <c r="S750" s="10"/>
      <c r="T750" s="10"/>
      <c r="U750" s="10"/>
      <c r="V750" s="10"/>
      <c r="W750" s="10"/>
      <c r="X750" s="10"/>
      <c r="Y750" s="10"/>
      <c r="Z750" s="10"/>
      <c r="AA750" s="10"/>
      <c r="AB750" s="10"/>
      <c r="AC750" s="10"/>
      <c r="AD750" s="10"/>
      <c r="AE750" s="10"/>
      <c r="AF750" s="10"/>
      <c r="AG750" s="10"/>
      <c r="AH750" s="10"/>
      <c r="AI750" s="10"/>
      <c r="AJ750" s="10"/>
      <c r="AK750" s="10"/>
      <c r="AL750" s="10"/>
      <c r="AM750" s="10"/>
      <c r="AN750" s="10"/>
      <c r="AO750" s="10"/>
      <c r="AP750" s="10"/>
      <c r="AQ750" s="10"/>
      <c r="AR750" s="10"/>
      <c r="AS750" s="10"/>
      <c r="AT750" s="10"/>
      <c r="AU750" s="10"/>
      <c r="AV750" s="10"/>
      <c r="AW750" s="10"/>
      <c r="AX750" s="10"/>
      <c r="AY750" s="10"/>
      <c r="AZ750" s="10"/>
      <c r="BA750" s="10"/>
      <c r="BB750" s="10"/>
      <c r="BC750" s="10"/>
      <c r="BD750" s="10"/>
      <c r="BE750" s="10"/>
      <c r="BF750" s="10"/>
      <c r="BG750" s="10"/>
      <c r="BH750" s="10"/>
      <c r="BI750" s="10"/>
      <c r="BJ750" s="10"/>
      <c r="BK750" s="10"/>
      <c r="BL750" s="10"/>
      <c r="BM750" s="10"/>
      <c r="BN750" s="10"/>
      <c r="BO750" s="10"/>
    </row>
    <row r="751" spans="1:67" x14ac:dyDescent="0.35">
      <c r="A751" s="10"/>
      <c r="B751" s="10"/>
      <c r="C751" s="10"/>
      <c r="D751" s="10"/>
      <c r="E751" s="10"/>
      <c r="F751" s="10"/>
      <c r="G751" s="10"/>
      <c r="H751" s="10"/>
      <c r="I751" s="10"/>
      <c r="J751" s="10"/>
      <c r="K751" s="10"/>
      <c r="L751" s="10"/>
      <c r="M751" s="10"/>
      <c r="N751" s="10"/>
      <c r="O751" s="10"/>
      <c r="P751" s="10"/>
      <c r="Q751" s="10"/>
      <c r="R751" s="10"/>
      <c r="S751" s="10"/>
      <c r="T751" s="10"/>
      <c r="U751" s="10"/>
      <c r="V751" s="10"/>
      <c r="W751" s="10"/>
      <c r="X751" s="10"/>
      <c r="Y751" s="10"/>
      <c r="Z751" s="10"/>
      <c r="AA751" s="10"/>
      <c r="AB751" s="10"/>
      <c r="AC751" s="10"/>
      <c r="AD751" s="10"/>
      <c r="AE751" s="10"/>
      <c r="AF751" s="10"/>
      <c r="AG751" s="10"/>
      <c r="AH751" s="10"/>
      <c r="AI751" s="10"/>
      <c r="AJ751" s="10"/>
      <c r="AK751" s="10"/>
      <c r="AL751" s="10"/>
      <c r="AM751" s="10"/>
      <c r="AN751" s="10"/>
      <c r="AO751" s="10"/>
      <c r="AP751" s="10"/>
      <c r="AQ751" s="10"/>
      <c r="AR751" s="10"/>
      <c r="AS751" s="10"/>
      <c r="AT751" s="10"/>
      <c r="AU751" s="10"/>
      <c r="AV751" s="10"/>
      <c r="AW751" s="10"/>
      <c r="AX751" s="10"/>
      <c r="AY751" s="10"/>
      <c r="AZ751" s="10"/>
      <c r="BA751" s="10"/>
      <c r="BB751" s="10"/>
      <c r="BC751" s="10"/>
      <c r="BD751" s="10"/>
      <c r="BE751" s="10"/>
      <c r="BF751" s="10"/>
      <c r="BG751" s="10"/>
      <c r="BH751" s="10"/>
      <c r="BI751" s="10"/>
      <c r="BJ751" s="10"/>
      <c r="BK751" s="10"/>
      <c r="BL751" s="10"/>
      <c r="BM751" s="10"/>
      <c r="BN751" s="10"/>
      <c r="BO751" s="10"/>
    </row>
    <row r="752" spans="1:67" x14ac:dyDescent="0.35">
      <c r="A752" s="10"/>
      <c r="B752" s="10"/>
      <c r="C752" s="10"/>
      <c r="D752" s="10"/>
      <c r="E752" s="10"/>
      <c r="F752" s="10"/>
      <c r="G752" s="10"/>
      <c r="H752" s="10"/>
      <c r="I752" s="10"/>
      <c r="J752" s="10"/>
      <c r="K752" s="10"/>
      <c r="L752" s="10"/>
      <c r="M752" s="10"/>
      <c r="N752" s="10"/>
      <c r="O752" s="10"/>
      <c r="P752" s="10"/>
      <c r="Q752" s="10"/>
      <c r="R752" s="10"/>
      <c r="S752" s="10"/>
      <c r="T752" s="10"/>
      <c r="U752" s="10"/>
      <c r="V752" s="10"/>
      <c r="W752" s="10"/>
      <c r="X752" s="10"/>
      <c r="Y752" s="10"/>
      <c r="Z752" s="10"/>
      <c r="AA752" s="10"/>
      <c r="AB752" s="10"/>
      <c r="AC752" s="10"/>
      <c r="AD752" s="10"/>
      <c r="AE752" s="10"/>
      <c r="AF752" s="10"/>
      <c r="AG752" s="10"/>
      <c r="AH752" s="10"/>
      <c r="AI752" s="10"/>
      <c r="AJ752" s="10"/>
      <c r="AK752" s="10"/>
      <c r="AL752" s="10"/>
      <c r="AM752" s="10"/>
      <c r="AN752" s="10"/>
      <c r="AO752" s="10"/>
      <c r="AP752" s="10"/>
      <c r="AQ752" s="10"/>
      <c r="AR752" s="10"/>
      <c r="AS752" s="10"/>
      <c r="AT752" s="10"/>
      <c r="AU752" s="10"/>
      <c r="AV752" s="10"/>
      <c r="AW752" s="10"/>
      <c r="AX752" s="10"/>
      <c r="AY752" s="10"/>
      <c r="AZ752" s="10"/>
      <c r="BA752" s="10"/>
      <c r="BB752" s="10"/>
      <c r="BC752" s="10"/>
      <c r="BD752" s="10"/>
      <c r="BE752" s="10"/>
      <c r="BF752" s="10"/>
      <c r="BG752" s="10"/>
      <c r="BH752" s="10"/>
      <c r="BI752" s="10"/>
      <c r="BJ752" s="10"/>
      <c r="BK752" s="10"/>
      <c r="BL752" s="10"/>
      <c r="BM752" s="10"/>
      <c r="BN752" s="10"/>
      <c r="BO752" s="10"/>
    </row>
    <row r="753" spans="1:67" x14ac:dyDescent="0.35">
      <c r="A753" s="10"/>
      <c r="B753" s="10"/>
      <c r="C753" s="10"/>
      <c r="D753" s="10"/>
      <c r="E753" s="10"/>
      <c r="F753" s="10"/>
      <c r="G753" s="10"/>
      <c r="H753" s="10"/>
      <c r="I753" s="10"/>
      <c r="J753" s="10"/>
      <c r="K753" s="10"/>
      <c r="L753" s="10"/>
      <c r="M753" s="10"/>
      <c r="N753" s="10"/>
      <c r="O753" s="10"/>
      <c r="P753" s="10"/>
      <c r="Q753" s="10"/>
      <c r="R753" s="10"/>
      <c r="S753" s="10"/>
      <c r="T753" s="10"/>
      <c r="U753" s="10"/>
      <c r="V753" s="10"/>
      <c r="W753" s="10"/>
      <c r="X753" s="10"/>
      <c r="Y753" s="10"/>
      <c r="Z753" s="10"/>
      <c r="AA753" s="10"/>
      <c r="AB753" s="10"/>
      <c r="AC753" s="10"/>
      <c r="AD753" s="10"/>
      <c r="AE753" s="10"/>
      <c r="AF753" s="10"/>
      <c r="AG753" s="10"/>
      <c r="AH753" s="10"/>
      <c r="AI753" s="10"/>
      <c r="AJ753" s="10"/>
      <c r="AK753" s="10"/>
      <c r="AL753" s="10"/>
      <c r="AM753" s="10"/>
      <c r="AN753" s="10"/>
      <c r="AO753" s="10"/>
      <c r="AP753" s="10"/>
      <c r="AQ753" s="10"/>
      <c r="AR753" s="10"/>
      <c r="AS753" s="10"/>
      <c r="AT753" s="10"/>
      <c r="AU753" s="10"/>
      <c r="AV753" s="10"/>
      <c r="AW753" s="10"/>
      <c r="AX753" s="10"/>
      <c r="AY753" s="10"/>
      <c r="AZ753" s="10"/>
      <c r="BA753" s="10"/>
      <c r="BB753" s="10"/>
      <c r="BC753" s="10"/>
      <c r="BD753" s="10"/>
      <c r="BE753" s="10"/>
      <c r="BF753" s="10"/>
      <c r="BG753" s="10"/>
      <c r="BH753" s="10"/>
      <c r="BI753" s="10"/>
      <c r="BJ753" s="10"/>
      <c r="BK753" s="10"/>
      <c r="BL753" s="10"/>
      <c r="BM753" s="10"/>
      <c r="BN753" s="10"/>
      <c r="BO753" s="10"/>
    </row>
    <row r="754" spans="1:67" x14ac:dyDescent="0.35">
      <c r="A754" s="10"/>
      <c r="B754" s="10"/>
      <c r="C754" s="10"/>
      <c r="D754" s="10"/>
      <c r="E754" s="10"/>
      <c r="F754" s="10"/>
      <c r="G754" s="10"/>
      <c r="H754" s="10"/>
      <c r="I754" s="10"/>
      <c r="J754" s="10"/>
      <c r="K754" s="10"/>
      <c r="L754" s="10"/>
      <c r="M754" s="10"/>
      <c r="N754" s="10"/>
      <c r="O754" s="10"/>
      <c r="P754" s="10"/>
      <c r="Q754" s="10"/>
      <c r="R754" s="10"/>
      <c r="S754" s="10"/>
      <c r="T754" s="10"/>
      <c r="U754" s="10"/>
      <c r="V754" s="10"/>
      <c r="W754" s="10"/>
      <c r="X754" s="10"/>
      <c r="Y754" s="10"/>
      <c r="Z754" s="10"/>
      <c r="AA754" s="10"/>
      <c r="AB754" s="10"/>
      <c r="AC754" s="10"/>
      <c r="AD754" s="10"/>
      <c r="AE754" s="10"/>
      <c r="AF754" s="10"/>
      <c r="AG754" s="10"/>
      <c r="AH754" s="10"/>
      <c r="AI754" s="10"/>
      <c r="AJ754" s="10"/>
      <c r="AK754" s="10"/>
      <c r="AL754" s="10"/>
      <c r="AM754" s="10"/>
      <c r="AN754" s="10"/>
      <c r="AO754" s="10"/>
      <c r="AP754" s="10"/>
      <c r="AQ754" s="10"/>
      <c r="AR754" s="10"/>
      <c r="AS754" s="10"/>
      <c r="AT754" s="10"/>
      <c r="AU754" s="10"/>
      <c r="AV754" s="10"/>
      <c r="AW754" s="10"/>
      <c r="AX754" s="10"/>
      <c r="AY754" s="10"/>
      <c r="AZ754" s="10"/>
      <c r="BA754" s="10"/>
      <c r="BB754" s="10"/>
      <c r="BC754" s="10"/>
      <c r="BD754" s="10"/>
      <c r="BE754" s="10"/>
      <c r="BF754" s="10"/>
      <c r="BG754" s="10"/>
      <c r="BH754" s="10"/>
      <c r="BI754" s="10"/>
      <c r="BJ754" s="10"/>
      <c r="BK754" s="10"/>
      <c r="BL754" s="10"/>
      <c r="BM754" s="10"/>
      <c r="BN754" s="10"/>
      <c r="BO754" s="10"/>
    </row>
    <row r="755" spans="1:67" x14ac:dyDescent="0.35">
      <c r="A755" s="10"/>
      <c r="B755" s="10"/>
      <c r="C755" s="10"/>
      <c r="D755" s="10"/>
      <c r="E755" s="10"/>
      <c r="F755" s="10"/>
      <c r="G755" s="10"/>
      <c r="H755" s="10"/>
      <c r="I755" s="10"/>
      <c r="J755" s="10"/>
      <c r="K755" s="10"/>
      <c r="L755" s="10"/>
      <c r="M755" s="10"/>
      <c r="N755" s="10"/>
      <c r="O755" s="10"/>
      <c r="P755" s="10"/>
      <c r="Q755" s="10"/>
      <c r="R755" s="10"/>
      <c r="S755" s="10"/>
      <c r="T755" s="10"/>
      <c r="U755" s="10"/>
      <c r="V755" s="10"/>
      <c r="W755" s="10"/>
      <c r="X755" s="10"/>
      <c r="Y755" s="10"/>
      <c r="Z755" s="10"/>
      <c r="AA755" s="10"/>
      <c r="AB755" s="10"/>
      <c r="AC755" s="10"/>
      <c r="AD755" s="10"/>
      <c r="AE755" s="10"/>
      <c r="AF755" s="10"/>
      <c r="AG755" s="10"/>
      <c r="AH755" s="10"/>
      <c r="AI755" s="10"/>
      <c r="AJ755" s="10"/>
      <c r="AK755" s="10"/>
      <c r="AL755" s="10"/>
      <c r="AM755" s="10"/>
      <c r="AN755" s="10"/>
      <c r="AO755" s="10"/>
      <c r="AP755" s="10"/>
      <c r="AQ755" s="10"/>
      <c r="AR755" s="10"/>
      <c r="AS755" s="10"/>
      <c r="AT755" s="10"/>
      <c r="AU755" s="10"/>
      <c r="AV755" s="10"/>
      <c r="AW755" s="10"/>
      <c r="AX755" s="10"/>
      <c r="AY755" s="10"/>
      <c r="AZ755" s="10"/>
      <c r="BA755" s="10"/>
      <c r="BB755" s="10"/>
      <c r="BC755" s="10"/>
      <c r="BD755" s="10"/>
      <c r="BE755" s="10"/>
      <c r="BF755" s="10"/>
      <c r="BG755" s="10"/>
      <c r="BH755" s="10"/>
      <c r="BI755" s="10"/>
      <c r="BJ755" s="10"/>
      <c r="BK755" s="10"/>
      <c r="BL755" s="10"/>
      <c r="BM755" s="10"/>
      <c r="BN755" s="10"/>
      <c r="BO755" s="10"/>
    </row>
    <row r="756" spans="1:67" x14ac:dyDescent="0.35">
      <c r="A756" s="10"/>
      <c r="B756" s="10"/>
      <c r="C756" s="10"/>
      <c r="D756" s="10"/>
      <c r="E756" s="10"/>
      <c r="F756" s="10"/>
      <c r="G756" s="10"/>
      <c r="H756" s="10"/>
      <c r="I756" s="10"/>
      <c r="J756" s="10"/>
      <c r="K756" s="10"/>
      <c r="L756" s="10"/>
      <c r="M756" s="10"/>
      <c r="N756" s="10"/>
      <c r="O756" s="10"/>
      <c r="P756" s="10"/>
      <c r="Q756" s="10"/>
      <c r="R756" s="10"/>
      <c r="S756" s="10"/>
      <c r="T756" s="10"/>
      <c r="U756" s="10"/>
      <c r="V756" s="10"/>
      <c r="W756" s="10"/>
      <c r="X756" s="10"/>
      <c r="Y756" s="10"/>
      <c r="Z756" s="10"/>
      <c r="AA756" s="10"/>
      <c r="AB756" s="10"/>
      <c r="AC756" s="10"/>
      <c r="AD756" s="10"/>
      <c r="AE756" s="10"/>
      <c r="AF756" s="10"/>
      <c r="AG756" s="10"/>
      <c r="AH756" s="10"/>
      <c r="AI756" s="10"/>
      <c r="AJ756" s="10"/>
      <c r="AK756" s="10"/>
      <c r="AL756" s="10"/>
      <c r="AM756" s="10"/>
      <c r="AN756" s="10"/>
      <c r="AO756" s="10"/>
      <c r="AP756" s="10"/>
      <c r="AQ756" s="10"/>
      <c r="AR756" s="10"/>
      <c r="AS756" s="10"/>
      <c r="AT756" s="10"/>
      <c r="AU756" s="10"/>
      <c r="AV756" s="10"/>
      <c r="AW756" s="10"/>
      <c r="AX756" s="10"/>
      <c r="AY756" s="10"/>
      <c r="AZ756" s="10"/>
      <c r="BA756" s="10"/>
      <c r="BB756" s="10"/>
      <c r="BC756" s="10"/>
      <c r="BD756" s="10"/>
      <c r="BE756" s="10"/>
      <c r="BF756" s="10"/>
      <c r="BG756" s="10"/>
      <c r="BH756" s="10"/>
      <c r="BI756" s="10"/>
      <c r="BJ756" s="10"/>
      <c r="BK756" s="10"/>
      <c r="BL756" s="10"/>
      <c r="BM756" s="10"/>
      <c r="BN756" s="10"/>
      <c r="BO756" s="10"/>
    </row>
    <row r="757" spans="1:67" x14ac:dyDescent="0.35">
      <c r="A757" s="10"/>
      <c r="B757" s="10"/>
      <c r="C757" s="10"/>
      <c r="D757" s="10"/>
      <c r="E757" s="10"/>
      <c r="F757" s="10"/>
      <c r="G757" s="10"/>
      <c r="H757" s="10"/>
      <c r="I757" s="10"/>
      <c r="J757" s="10"/>
      <c r="K757" s="10"/>
      <c r="L757" s="10"/>
      <c r="M757" s="10"/>
      <c r="N757" s="10"/>
      <c r="O757" s="10"/>
      <c r="P757" s="10"/>
      <c r="Q757" s="10"/>
      <c r="R757" s="10"/>
      <c r="S757" s="10"/>
      <c r="T757" s="10"/>
      <c r="U757" s="10"/>
      <c r="V757" s="10"/>
      <c r="W757" s="10"/>
      <c r="X757" s="10"/>
      <c r="Y757" s="10"/>
      <c r="Z757" s="10"/>
      <c r="AA757" s="10"/>
      <c r="AB757" s="10"/>
      <c r="AC757" s="10"/>
      <c r="AD757" s="10"/>
      <c r="AE757" s="10"/>
      <c r="AF757" s="10"/>
      <c r="AG757" s="10"/>
      <c r="AH757" s="10"/>
      <c r="AI757" s="10"/>
      <c r="AJ757" s="10"/>
      <c r="AK757" s="10"/>
      <c r="AL757" s="10"/>
      <c r="AM757" s="10"/>
      <c r="AN757" s="10"/>
      <c r="AO757" s="10"/>
      <c r="AP757" s="10"/>
      <c r="AQ757" s="10"/>
      <c r="AR757" s="10"/>
      <c r="AS757" s="10"/>
      <c r="AT757" s="10"/>
      <c r="AU757" s="10"/>
      <c r="AV757" s="10"/>
      <c r="AW757" s="10"/>
      <c r="AX757" s="10"/>
      <c r="AY757" s="10"/>
      <c r="AZ757" s="10"/>
      <c r="BA757" s="10"/>
      <c r="BB757" s="10"/>
      <c r="BC757" s="10"/>
      <c r="BD757" s="10"/>
      <c r="BE757" s="10"/>
      <c r="BF757" s="10"/>
      <c r="BG757" s="10"/>
      <c r="BH757" s="10"/>
      <c r="BI757" s="10"/>
      <c r="BJ757" s="10"/>
      <c r="BK757" s="10"/>
      <c r="BL757" s="10"/>
      <c r="BM757" s="10"/>
      <c r="BN757" s="10"/>
      <c r="BO757" s="10"/>
    </row>
    <row r="758" spans="1:67" x14ac:dyDescent="0.35">
      <c r="A758" s="10"/>
      <c r="B758" s="10"/>
      <c r="C758" s="10"/>
      <c r="D758" s="10"/>
      <c r="E758" s="10"/>
      <c r="F758" s="10"/>
      <c r="G758" s="10"/>
      <c r="H758" s="10"/>
      <c r="I758" s="10"/>
      <c r="J758" s="10"/>
      <c r="K758" s="10"/>
      <c r="L758" s="10"/>
      <c r="M758" s="10"/>
      <c r="N758" s="10"/>
      <c r="O758" s="10"/>
      <c r="P758" s="10"/>
      <c r="Q758" s="10"/>
      <c r="R758" s="10"/>
      <c r="S758" s="10"/>
      <c r="T758" s="10"/>
      <c r="U758" s="10"/>
      <c r="V758" s="10"/>
      <c r="W758" s="10"/>
      <c r="X758" s="10"/>
      <c r="Y758" s="10"/>
      <c r="Z758" s="10"/>
      <c r="AA758" s="10"/>
      <c r="AB758" s="10"/>
      <c r="AC758" s="10"/>
      <c r="AD758" s="10"/>
      <c r="AE758" s="10"/>
      <c r="AF758" s="10"/>
      <c r="AG758" s="10"/>
      <c r="AH758" s="10"/>
      <c r="AI758" s="10"/>
      <c r="AJ758" s="10"/>
      <c r="AK758" s="10"/>
      <c r="AL758" s="10"/>
      <c r="AM758" s="10"/>
      <c r="AN758" s="10"/>
      <c r="AO758" s="10"/>
      <c r="AP758" s="10"/>
      <c r="AQ758" s="10"/>
      <c r="AR758" s="10"/>
      <c r="AS758" s="10"/>
      <c r="AT758" s="10"/>
      <c r="AU758" s="10"/>
      <c r="AV758" s="10"/>
      <c r="AW758" s="10"/>
      <c r="AX758" s="10"/>
      <c r="AY758" s="10"/>
      <c r="AZ758" s="10"/>
      <c r="BA758" s="10"/>
      <c r="BB758" s="10"/>
      <c r="BC758" s="10"/>
      <c r="BD758" s="10"/>
      <c r="BE758" s="10"/>
      <c r="BF758" s="10"/>
      <c r="BG758" s="10"/>
      <c r="BH758" s="10"/>
      <c r="BI758" s="10"/>
      <c r="BJ758" s="10"/>
      <c r="BK758" s="10"/>
      <c r="BL758" s="10"/>
      <c r="BM758" s="10"/>
      <c r="BN758" s="10"/>
      <c r="BO758" s="10"/>
    </row>
    <row r="759" spans="1:67" x14ac:dyDescent="0.35">
      <c r="A759" s="10"/>
      <c r="B759" s="10"/>
      <c r="C759" s="10"/>
      <c r="D759" s="10"/>
      <c r="E759" s="10"/>
      <c r="F759" s="10"/>
      <c r="G759" s="10"/>
      <c r="H759" s="10"/>
      <c r="I759" s="10"/>
      <c r="J759" s="10"/>
      <c r="K759" s="10"/>
      <c r="L759" s="10"/>
      <c r="M759" s="10"/>
      <c r="N759" s="10"/>
      <c r="O759" s="10"/>
      <c r="P759" s="10"/>
      <c r="Q759" s="10"/>
      <c r="R759" s="10"/>
      <c r="S759" s="10"/>
      <c r="T759" s="10"/>
      <c r="U759" s="10"/>
      <c r="V759" s="10"/>
      <c r="W759" s="10"/>
      <c r="X759" s="10"/>
      <c r="Y759" s="10"/>
      <c r="Z759" s="10"/>
      <c r="AA759" s="10"/>
      <c r="AB759" s="10"/>
      <c r="AC759" s="10"/>
      <c r="AD759" s="10"/>
      <c r="AE759" s="10"/>
      <c r="AF759" s="10"/>
      <c r="AG759" s="10"/>
      <c r="AH759" s="10"/>
      <c r="AI759" s="10"/>
      <c r="AJ759" s="10"/>
      <c r="AK759" s="10"/>
      <c r="AL759" s="10"/>
      <c r="AM759" s="10"/>
      <c r="AN759" s="10"/>
      <c r="AO759" s="10"/>
      <c r="AP759" s="10"/>
      <c r="AQ759" s="10"/>
      <c r="AR759" s="10"/>
      <c r="AS759" s="10"/>
      <c r="AT759" s="10"/>
      <c r="AU759" s="10"/>
      <c r="AV759" s="10"/>
      <c r="AW759" s="10"/>
      <c r="AX759" s="10"/>
      <c r="AY759" s="10"/>
      <c r="AZ759" s="10"/>
      <c r="BA759" s="10"/>
      <c r="BB759" s="10"/>
      <c r="BC759" s="10"/>
      <c r="BD759" s="10"/>
      <c r="BE759" s="10"/>
      <c r="BF759" s="10"/>
      <c r="BG759" s="10"/>
      <c r="BH759" s="10"/>
      <c r="BI759" s="10"/>
      <c r="BJ759" s="10"/>
      <c r="BK759" s="10"/>
      <c r="BL759" s="10"/>
      <c r="BM759" s="10"/>
      <c r="BN759" s="10"/>
      <c r="BO759" s="10"/>
    </row>
    <row r="760" spans="1:67" x14ac:dyDescent="0.35">
      <c r="A760" s="10"/>
      <c r="B760" s="10"/>
      <c r="C760" s="10"/>
      <c r="D760" s="10"/>
      <c r="E760" s="10"/>
      <c r="F760" s="10"/>
      <c r="G760" s="10"/>
      <c r="H760" s="10"/>
      <c r="I760" s="10"/>
      <c r="J760" s="10"/>
      <c r="K760" s="10"/>
      <c r="L760" s="10"/>
      <c r="M760" s="10"/>
      <c r="N760" s="10"/>
      <c r="O760" s="10"/>
      <c r="P760" s="10"/>
      <c r="Q760" s="10"/>
      <c r="R760" s="10"/>
      <c r="S760" s="10"/>
      <c r="T760" s="10"/>
      <c r="U760" s="10"/>
      <c r="V760" s="10"/>
      <c r="W760" s="10"/>
      <c r="X760" s="10"/>
      <c r="Y760" s="10"/>
      <c r="Z760" s="10"/>
      <c r="AA760" s="10"/>
      <c r="AB760" s="10"/>
      <c r="AC760" s="10"/>
      <c r="AD760" s="10"/>
      <c r="AE760" s="10"/>
      <c r="AF760" s="10"/>
      <c r="AG760" s="10"/>
      <c r="AH760" s="10"/>
      <c r="AI760" s="10"/>
      <c r="AJ760" s="10"/>
      <c r="AK760" s="10"/>
      <c r="AL760" s="10"/>
      <c r="AM760" s="10"/>
      <c r="AN760" s="10"/>
      <c r="AO760" s="10"/>
      <c r="AP760" s="10"/>
      <c r="AQ760" s="10"/>
      <c r="AR760" s="10"/>
      <c r="AS760" s="10"/>
      <c r="AT760" s="10"/>
      <c r="AU760" s="10"/>
      <c r="AV760" s="10"/>
      <c r="AW760" s="10"/>
      <c r="AX760" s="10"/>
      <c r="AY760" s="10"/>
      <c r="AZ760" s="10"/>
      <c r="BA760" s="10"/>
      <c r="BB760" s="10"/>
      <c r="BC760" s="10"/>
      <c r="BD760" s="10"/>
      <c r="BE760" s="10"/>
      <c r="BF760" s="10"/>
      <c r="BG760" s="10"/>
      <c r="BH760" s="10"/>
      <c r="BI760" s="10"/>
      <c r="BJ760" s="10"/>
      <c r="BK760" s="10"/>
      <c r="BL760" s="10"/>
      <c r="BM760" s="10"/>
      <c r="BN760" s="10"/>
      <c r="BO760" s="10"/>
    </row>
    <row r="761" spans="1:67" x14ac:dyDescent="0.35">
      <c r="A761" s="10"/>
      <c r="B761" s="10"/>
      <c r="C761" s="10"/>
      <c r="D761" s="10"/>
      <c r="E761" s="10"/>
      <c r="F761" s="10"/>
      <c r="G761" s="10"/>
      <c r="H761" s="10"/>
      <c r="I761" s="10"/>
      <c r="J761" s="10"/>
      <c r="K761" s="10"/>
      <c r="L761" s="10"/>
      <c r="M761" s="10"/>
      <c r="N761" s="10"/>
      <c r="O761" s="10"/>
      <c r="P761" s="10"/>
      <c r="Q761" s="10"/>
      <c r="R761" s="10"/>
      <c r="S761" s="10"/>
      <c r="T761" s="10"/>
      <c r="U761" s="10"/>
      <c r="V761" s="10"/>
      <c r="W761" s="10"/>
      <c r="X761" s="10"/>
      <c r="Y761" s="10"/>
      <c r="Z761" s="10"/>
      <c r="AA761" s="10"/>
      <c r="AB761" s="10"/>
      <c r="AC761" s="10"/>
      <c r="AD761" s="10"/>
      <c r="AE761" s="10"/>
      <c r="AF761" s="10"/>
      <c r="AG761" s="10"/>
      <c r="AH761" s="10"/>
      <c r="AI761" s="10"/>
      <c r="AJ761" s="10"/>
      <c r="AK761" s="10"/>
      <c r="AL761" s="10"/>
      <c r="AM761" s="10"/>
      <c r="AN761" s="10"/>
      <c r="AO761" s="10"/>
      <c r="AP761" s="10"/>
      <c r="AQ761" s="10"/>
      <c r="AR761" s="10"/>
      <c r="AS761" s="10"/>
      <c r="AT761" s="10"/>
      <c r="AU761" s="10"/>
      <c r="AV761" s="10"/>
      <c r="AW761" s="10"/>
      <c r="AX761" s="10"/>
      <c r="AY761" s="10"/>
      <c r="AZ761" s="10"/>
      <c r="BA761" s="10"/>
      <c r="BB761" s="10"/>
      <c r="BC761" s="10"/>
      <c r="BD761" s="10"/>
      <c r="BE761" s="10"/>
      <c r="BF761" s="10"/>
      <c r="BG761" s="10"/>
      <c r="BH761" s="10"/>
      <c r="BI761" s="10"/>
      <c r="BJ761" s="10"/>
      <c r="BK761" s="10"/>
      <c r="BL761" s="10"/>
      <c r="BM761" s="10"/>
      <c r="BN761" s="10"/>
      <c r="BO761" s="10"/>
    </row>
    <row r="762" spans="1:67" x14ac:dyDescent="0.35">
      <c r="A762" s="10"/>
      <c r="B762" s="10"/>
      <c r="C762" s="10"/>
      <c r="D762" s="10"/>
      <c r="E762" s="10"/>
      <c r="F762" s="10"/>
      <c r="G762" s="10"/>
      <c r="H762" s="10"/>
      <c r="I762" s="10"/>
      <c r="J762" s="10"/>
      <c r="K762" s="10"/>
      <c r="L762" s="10"/>
      <c r="M762" s="10"/>
      <c r="N762" s="10"/>
      <c r="O762" s="10"/>
      <c r="P762" s="10"/>
      <c r="Q762" s="10"/>
      <c r="R762" s="10"/>
      <c r="S762" s="10"/>
      <c r="T762" s="10"/>
      <c r="U762" s="10"/>
      <c r="V762" s="10"/>
      <c r="W762" s="10"/>
      <c r="X762" s="10"/>
      <c r="Y762" s="10"/>
      <c r="Z762" s="10"/>
      <c r="AA762" s="10"/>
      <c r="AB762" s="10"/>
      <c r="AC762" s="10"/>
      <c r="AD762" s="10"/>
      <c r="AE762" s="10"/>
      <c r="AF762" s="10"/>
      <c r="AG762" s="10"/>
      <c r="AH762" s="10"/>
      <c r="AI762" s="10"/>
      <c r="AJ762" s="10"/>
      <c r="AK762" s="10"/>
      <c r="AL762" s="10"/>
      <c r="AM762" s="10"/>
      <c r="AN762" s="10"/>
      <c r="AO762" s="10"/>
      <c r="AP762" s="10"/>
      <c r="AQ762" s="10"/>
      <c r="AR762" s="10"/>
      <c r="AS762" s="10"/>
      <c r="AT762" s="10"/>
      <c r="AU762" s="10"/>
      <c r="AV762" s="10"/>
      <c r="AW762" s="10"/>
      <c r="AX762" s="10"/>
      <c r="AY762" s="10"/>
      <c r="AZ762" s="10"/>
      <c r="BA762" s="10"/>
      <c r="BB762" s="10"/>
      <c r="BC762" s="10"/>
      <c r="BD762" s="10"/>
      <c r="BE762" s="10"/>
      <c r="BF762" s="10"/>
      <c r="BG762" s="10"/>
      <c r="BH762" s="10"/>
      <c r="BI762" s="10"/>
      <c r="BJ762" s="10"/>
      <c r="BK762" s="10"/>
      <c r="BL762" s="10"/>
      <c r="BM762" s="10"/>
      <c r="BN762" s="10"/>
      <c r="BO762" s="10"/>
    </row>
    <row r="763" spans="1:67" x14ac:dyDescent="0.35">
      <c r="A763" s="10"/>
      <c r="B763" s="10"/>
      <c r="C763" s="10"/>
      <c r="D763" s="10"/>
      <c r="E763" s="10"/>
      <c r="F763" s="10"/>
      <c r="G763" s="10"/>
      <c r="H763" s="10"/>
      <c r="I763" s="10"/>
      <c r="J763" s="10"/>
      <c r="K763" s="10"/>
      <c r="L763" s="10"/>
      <c r="M763" s="10"/>
      <c r="N763" s="10"/>
      <c r="O763" s="10"/>
      <c r="P763" s="10"/>
      <c r="Q763" s="10"/>
      <c r="R763" s="10"/>
      <c r="S763" s="10"/>
      <c r="T763" s="10"/>
      <c r="U763" s="10"/>
      <c r="V763" s="10"/>
      <c r="W763" s="10"/>
      <c r="X763" s="10"/>
      <c r="Y763" s="10"/>
      <c r="Z763" s="10"/>
      <c r="AA763" s="10"/>
      <c r="AB763" s="10"/>
      <c r="AC763" s="10"/>
      <c r="AD763" s="10"/>
      <c r="AE763" s="10"/>
      <c r="AF763" s="10"/>
      <c r="AG763" s="10"/>
      <c r="AH763" s="10"/>
      <c r="AI763" s="10"/>
      <c r="AJ763" s="10"/>
      <c r="AK763" s="10"/>
      <c r="AL763" s="10"/>
      <c r="AM763" s="10"/>
      <c r="AN763" s="10"/>
      <c r="AO763" s="10"/>
      <c r="AP763" s="10"/>
      <c r="AQ763" s="10"/>
      <c r="AR763" s="10"/>
      <c r="AS763" s="10"/>
      <c r="AT763" s="10"/>
      <c r="AU763" s="10"/>
      <c r="AV763" s="10"/>
      <c r="AW763" s="10"/>
      <c r="AX763" s="10"/>
      <c r="AY763" s="10"/>
      <c r="AZ763" s="10"/>
      <c r="BA763" s="10"/>
      <c r="BB763" s="10"/>
      <c r="BC763" s="10"/>
      <c r="BD763" s="10"/>
      <c r="BE763" s="10"/>
      <c r="BF763" s="10"/>
      <c r="BG763" s="10"/>
      <c r="BH763" s="10"/>
      <c r="BI763" s="10"/>
      <c r="BJ763" s="10"/>
      <c r="BK763" s="10"/>
      <c r="BL763" s="10"/>
      <c r="BM763" s="10"/>
      <c r="BN763" s="10"/>
      <c r="BO763" s="10"/>
    </row>
    <row r="764" spans="1:67" x14ac:dyDescent="0.35">
      <c r="A764" s="10"/>
      <c r="B764" s="10"/>
      <c r="C764" s="10"/>
      <c r="D764" s="10"/>
      <c r="E764" s="10"/>
      <c r="F764" s="10"/>
      <c r="G764" s="10"/>
      <c r="H764" s="10"/>
      <c r="I764" s="10"/>
      <c r="J764" s="10"/>
      <c r="K764" s="10"/>
      <c r="L764" s="10"/>
      <c r="M764" s="10"/>
      <c r="N764" s="10"/>
      <c r="O764" s="10"/>
      <c r="P764" s="10"/>
      <c r="Q764" s="10"/>
      <c r="R764" s="10"/>
      <c r="S764" s="10"/>
      <c r="T764" s="10"/>
      <c r="U764" s="10"/>
      <c r="V764" s="10"/>
      <c r="W764" s="10"/>
      <c r="X764" s="10"/>
      <c r="Y764" s="10"/>
      <c r="Z764" s="10"/>
      <c r="AA764" s="10"/>
      <c r="AB764" s="10"/>
      <c r="AC764" s="10"/>
      <c r="AD764" s="10"/>
      <c r="AE764" s="10"/>
      <c r="AF764" s="10"/>
      <c r="AG764" s="10"/>
      <c r="AH764" s="10"/>
      <c r="AI764" s="10"/>
      <c r="AJ764" s="10"/>
      <c r="AK764" s="10"/>
      <c r="AL764" s="10"/>
      <c r="AM764" s="10"/>
      <c r="AN764" s="10"/>
      <c r="AO764" s="10"/>
      <c r="AP764" s="10"/>
      <c r="AQ764" s="10"/>
      <c r="AR764" s="10"/>
      <c r="AS764" s="10"/>
      <c r="AT764" s="10"/>
      <c r="AU764" s="10"/>
      <c r="AV764" s="10"/>
      <c r="AW764" s="10"/>
      <c r="AX764" s="10"/>
      <c r="AY764" s="10"/>
      <c r="AZ764" s="10"/>
      <c r="BA764" s="10"/>
      <c r="BB764" s="10"/>
      <c r="BC764" s="10"/>
      <c r="BD764" s="10"/>
      <c r="BE764" s="10"/>
      <c r="BF764" s="10"/>
      <c r="BG764" s="10"/>
      <c r="BH764" s="10"/>
      <c r="BI764" s="10"/>
      <c r="BJ764" s="10"/>
      <c r="BK764" s="10"/>
      <c r="BL764" s="10"/>
      <c r="BM764" s="10"/>
      <c r="BN764" s="10"/>
      <c r="BO764" s="10"/>
    </row>
    <row r="765" spans="1:67" x14ac:dyDescent="0.35">
      <c r="A765" s="10"/>
      <c r="B765" s="10"/>
      <c r="C765" s="10"/>
      <c r="D765" s="10"/>
      <c r="E765" s="10"/>
      <c r="F765" s="10"/>
      <c r="G765" s="10"/>
      <c r="H765" s="10"/>
      <c r="I765" s="10"/>
      <c r="J765" s="10"/>
      <c r="K765" s="10"/>
      <c r="L765" s="10"/>
      <c r="M765" s="10"/>
      <c r="N765" s="10"/>
      <c r="O765" s="10"/>
      <c r="P765" s="10"/>
      <c r="Q765" s="10"/>
      <c r="R765" s="10"/>
      <c r="S765" s="10"/>
      <c r="T765" s="10"/>
      <c r="U765" s="10"/>
      <c r="V765" s="10"/>
      <c r="W765" s="10"/>
      <c r="X765" s="10"/>
      <c r="Y765" s="10"/>
      <c r="Z765" s="10"/>
      <c r="AA765" s="10"/>
      <c r="AB765" s="10"/>
      <c r="AC765" s="10"/>
      <c r="AD765" s="10"/>
      <c r="AE765" s="10"/>
      <c r="AF765" s="10"/>
      <c r="AG765" s="10"/>
      <c r="AH765" s="10"/>
      <c r="AI765" s="10"/>
      <c r="AJ765" s="10"/>
      <c r="AK765" s="10"/>
      <c r="AL765" s="10"/>
      <c r="AM765" s="10"/>
      <c r="AN765" s="10"/>
      <c r="AO765" s="10"/>
      <c r="AP765" s="10"/>
      <c r="AQ765" s="10"/>
      <c r="AR765" s="10"/>
      <c r="AS765" s="10"/>
      <c r="AT765" s="10"/>
      <c r="AU765" s="10"/>
      <c r="AV765" s="10"/>
      <c r="AW765" s="10"/>
      <c r="AX765" s="10"/>
      <c r="AY765" s="10"/>
      <c r="AZ765" s="10"/>
      <c r="BA765" s="10"/>
      <c r="BB765" s="10"/>
      <c r="BC765" s="10"/>
      <c r="BD765" s="10"/>
      <c r="BE765" s="10"/>
      <c r="BF765" s="10"/>
      <c r="BG765" s="10"/>
      <c r="BH765" s="10"/>
      <c r="BI765" s="10"/>
      <c r="BJ765" s="10"/>
      <c r="BK765" s="10"/>
      <c r="BL765" s="10"/>
      <c r="BM765" s="10"/>
      <c r="BN765" s="10"/>
      <c r="BO765" s="10"/>
    </row>
    <row r="766" spans="1:67" x14ac:dyDescent="0.35">
      <c r="A766" s="10"/>
      <c r="B766" s="10"/>
      <c r="C766" s="10"/>
      <c r="D766" s="10"/>
      <c r="E766" s="10"/>
      <c r="F766" s="10"/>
      <c r="G766" s="10"/>
      <c r="H766" s="10"/>
      <c r="I766" s="10"/>
      <c r="J766" s="10"/>
      <c r="K766" s="10"/>
      <c r="L766" s="10"/>
      <c r="M766" s="10"/>
      <c r="N766" s="10"/>
      <c r="O766" s="10"/>
      <c r="P766" s="10"/>
      <c r="Q766" s="10"/>
      <c r="R766" s="10"/>
      <c r="S766" s="10"/>
      <c r="T766" s="10"/>
      <c r="U766" s="10"/>
      <c r="V766" s="10"/>
      <c r="W766" s="10"/>
      <c r="X766" s="10"/>
      <c r="Y766" s="10"/>
      <c r="Z766" s="10"/>
      <c r="AA766" s="10"/>
      <c r="AB766" s="10"/>
      <c r="AC766" s="10"/>
      <c r="AD766" s="10"/>
      <c r="AE766" s="10"/>
      <c r="AF766" s="10"/>
      <c r="AG766" s="10"/>
      <c r="AH766" s="10"/>
      <c r="AI766" s="10"/>
      <c r="AJ766" s="10"/>
      <c r="AK766" s="10"/>
      <c r="AL766" s="10"/>
      <c r="AM766" s="10"/>
      <c r="AN766" s="10"/>
      <c r="AO766" s="10"/>
      <c r="AP766" s="10"/>
      <c r="AQ766" s="10"/>
      <c r="AR766" s="10"/>
      <c r="AS766" s="10"/>
      <c r="AT766" s="10"/>
      <c r="AU766" s="10"/>
      <c r="AV766" s="10"/>
      <c r="AW766" s="10"/>
      <c r="AX766" s="10"/>
      <c r="AY766" s="10"/>
      <c r="AZ766" s="10"/>
      <c r="BA766" s="10"/>
      <c r="BB766" s="10"/>
      <c r="BC766" s="10"/>
      <c r="BD766" s="10"/>
      <c r="BE766" s="10"/>
      <c r="BF766" s="10"/>
      <c r="BG766" s="10"/>
      <c r="BH766" s="10"/>
      <c r="BI766" s="10"/>
      <c r="BJ766" s="10"/>
      <c r="BK766" s="10"/>
      <c r="BL766" s="10"/>
      <c r="BM766" s="10"/>
      <c r="BN766" s="10"/>
      <c r="BO766" s="10"/>
    </row>
    <row r="767" spans="1:67" x14ac:dyDescent="0.35">
      <c r="A767" s="10"/>
      <c r="B767" s="10"/>
      <c r="C767" s="10"/>
      <c r="D767" s="10"/>
      <c r="E767" s="10"/>
      <c r="F767" s="10"/>
      <c r="G767" s="10"/>
      <c r="H767" s="10"/>
      <c r="I767" s="10"/>
      <c r="J767" s="10"/>
      <c r="K767" s="10"/>
      <c r="L767" s="10"/>
      <c r="M767" s="10"/>
      <c r="N767" s="10"/>
      <c r="O767" s="10"/>
      <c r="P767" s="10"/>
      <c r="Q767" s="10"/>
      <c r="R767" s="10"/>
      <c r="S767" s="10"/>
      <c r="T767" s="10"/>
      <c r="U767" s="10"/>
      <c r="V767" s="10"/>
      <c r="W767" s="10"/>
      <c r="X767" s="10"/>
      <c r="Y767" s="10"/>
      <c r="Z767" s="10"/>
      <c r="AA767" s="10"/>
      <c r="AB767" s="10"/>
      <c r="AC767" s="10"/>
      <c r="AD767" s="10"/>
      <c r="AE767" s="10"/>
      <c r="AF767" s="10"/>
      <c r="AG767" s="10"/>
      <c r="AH767" s="10"/>
      <c r="AI767" s="10"/>
      <c r="AJ767" s="10"/>
      <c r="AK767" s="10"/>
      <c r="AL767" s="10"/>
      <c r="AM767" s="10"/>
      <c r="AN767" s="10"/>
      <c r="AO767" s="10"/>
      <c r="AP767" s="10"/>
      <c r="AQ767" s="10"/>
      <c r="AR767" s="10"/>
      <c r="AS767" s="10"/>
      <c r="AT767" s="10"/>
      <c r="AU767" s="10"/>
      <c r="AV767" s="10"/>
      <c r="AW767" s="10"/>
      <c r="AX767" s="10"/>
      <c r="AY767" s="10"/>
      <c r="AZ767" s="10"/>
      <c r="BA767" s="10"/>
      <c r="BB767" s="10"/>
      <c r="BC767" s="10"/>
      <c r="BD767" s="10"/>
      <c r="BE767" s="10"/>
      <c r="BF767" s="10"/>
      <c r="BG767" s="10"/>
      <c r="BH767" s="10"/>
      <c r="BI767" s="10"/>
      <c r="BJ767" s="10"/>
      <c r="BK767" s="10"/>
      <c r="BL767" s="10"/>
      <c r="BM767" s="10"/>
      <c r="BN767" s="10"/>
      <c r="BO767" s="10"/>
    </row>
    <row r="768" spans="1:67" x14ac:dyDescent="0.35">
      <c r="A768" s="10"/>
      <c r="B768" s="10"/>
      <c r="C768" s="10"/>
      <c r="D768" s="10"/>
      <c r="E768" s="10"/>
      <c r="F768" s="10"/>
      <c r="G768" s="10"/>
      <c r="H768" s="10"/>
      <c r="I768" s="10"/>
      <c r="J768" s="10"/>
      <c r="K768" s="10"/>
      <c r="L768" s="10"/>
      <c r="M768" s="10"/>
      <c r="N768" s="10"/>
      <c r="O768" s="10"/>
      <c r="P768" s="10"/>
      <c r="Q768" s="10"/>
      <c r="R768" s="10"/>
      <c r="S768" s="10"/>
      <c r="T768" s="10"/>
      <c r="U768" s="10"/>
      <c r="V768" s="10"/>
      <c r="W768" s="10"/>
      <c r="X768" s="10"/>
      <c r="Y768" s="10"/>
      <c r="Z768" s="10"/>
      <c r="AA768" s="10"/>
      <c r="AB768" s="10"/>
      <c r="AC768" s="10"/>
      <c r="AD768" s="10"/>
      <c r="AE768" s="10"/>
      <c r="AF768" s="10"/>
      <c r="AG768" s="10"/>
      <c r="AH768" s="10"/>
      <c r="AI768" s="10"/>
      <c r="AJ768" s="10"/>
      <c r="AK768" s="10"/>
      <c r="AL768" s="10"/>
      <c r="AM768" s="10"/>
      <c r="AN768" s="10"/>
      <c r="AO768" s="10"/>
      <c r="AP768" s="10"/>
      <c r="AQ768" s="10"/>
      <c r="AR768" s="10"/>
      <c r="AS768" s="10"/>
      <c r="AT768" s="10"/>
      <c r="AU768" s="10"/>
      <c r="AV768" s="10"/>
      <c r="AW768" s="10"/>
      <c r="AX768" s="10"/>
      <c r="AY768" s="10"/>
      <c r="AZ768" s="10"/>
      <c r="BA768" s="10"/>
      <c r="BB768" s="10"/>
      <c r="BC768" s="10"/>
      <c r="BD768" s="10"/>
      <c r="BE768" s="10"/>
      <c r="BF768" s="10"/>
      <c r="BG768" s="10"/>
      <c r="BH768" s="10"/>
      <c r="BI768" s="10"/>
      <c r="BJ768" s="10"/>
      <c r="BK768" s="10"/>
      <c r="BL768" s="10"/>
      <c r="BM768" s="10"/>
      <c r="BN768" s="10"/>
      <c r="BO768" s="10"/>
    </row>
    <row r="769" spans="1:67" x14ac:dyDescent="0.35">
      <c r="A769" s="10"/>
      <c r="B769" s="10"/>
      <c r="C769" s="10"/>
      <c r="D769" s="10"/>
      <c r="E769" s="10"/>
      <c r="F769" s="10"/>
      <c r="G769" s="10"/>
      <c r="H769" s="10"/>
      <c r="I769" s="10"/>
      <c r="J769" s="10"/>
      <c r="K769" s="10"/>
      <c r="L769" s="10"/>
      <c r="M769" s="10"/>
      <c r="N769" s="10"/>
      <c r="O769" s="10"/>
      <c r="P769" s="10"/>
      <c r="Q769" s="10"/>
      <c r="R769" s="10"/>
      <c r="S769" s="10"/>
      <c r="T769" s="10"/>
      <c r="U769" s="10"/>
      <c r="V769" s="10"/>
      <c r="W769" s="10"/>
      <c r="X769" s="10"/>
      <c r="Y769" s="10"/>
      <c r="Z769" s="10"/>
      <c r="AA769" s="10"/>
      <c r="AB769" s="10"/>
      <c r="AC769" s="10"/>
      <c r="AD769" s="10"/>
      <c r="AE769" s="10"/>
      <c r="AF769" s="10"/>
      <c r="AG769" s="10"/>
      <c r="AH769" s="10"/>
      <c r="AI769" s="10"/>
      <c r="AJ769" s="10"/>
      <c r="AK769" s="10"/>
      <c r="AL769" s="10"/>
      <c r="AM769" s="10"/>
      <c r="AN769" s="10"/>
      <c r="AO769" s="10"/>
      <c r="AP769" s="10"/>
      <c r="AQ769" s="10"/>
      <c r="AR769" s="10"/>
      <c r="AS769" s="10"/>
      <c r="AT769" s="10"/>
      <c r="AU769" s="10"/>
      <c r="AV769" s="10"/>
      <c r="AW769" s="10"/>
      <c r="AX769" s="10"/>
      <c r="AY769" s="10"/>
      <c r="AZ769" s="10"/>
      <c r="BA769" s="10"/>
      <c r="BB769" s="10"/>
      <c r="BC769" s="10"/>
      <c r="BD769" s="10"/>
      <c r="BE769" s="10"/>
      <c r="BF769" s="10"/>
      <c r="BG769" s="10"/>
      <c r="BH769" s="10"/>
      <c r="BI769" s="10"/>
      <c r="BJ769" s="10"/>
      <c r="BK769" s="10"/>
      <c r="BL769" s="10"/>
      <c r="BM769" s="10"/>
      <c r="BN769" s="10"/>
      <c r="BO769" s="10"/>
    </row>
    <row r="770" spans="1:67" x14ac:dyDescent="0.35">
      <c r="A770" s="10"/>
      <c r="B770" s="10"/>
      <c r="C770" s="10"/>
      <c r="D770" s="10"/>
      <c r="E770" s="10"/>
      <c r="F770" s="10"/>
      <c r="G770" s="10"/>
      <c r="H770" s="10"/>
      <c r="I770" s="10"/>
      <c r="J770" s="10"/>
      <c r="K770" s="10"/>
      <c r="L770" s="10"/>
      <c r="M770" s="10"/>
      <c r="N770" s="10"/>
      <c r="O770" s="10"/>
      <c r="P770" s="10"/>
      <c r="Q770" s="10"/>
      <c r="R770" s="10"/>
      <c r="S770" s="10"/>
      <c r="T770" s="10"/>
      <c r="U770" s="10"/>
      <c r="V770" s="10"/>
      <c r="W770" s="10"/>
      <c r="X770" s="10"/>
      <c r="Y770" s="10"/>
      <c r="Z770" s="10"/>
      <c r="AA770" s="10"/>
      <c r="AB770" s="10"/>
      <c r="AC770" s="10"/>
      <c r="AD770" s="10"/>
      <c r="AE770" s="10"/>
      <c r="AF770" s="10"/>
      <c r="AG770" s="10"/>
      <c r="AH770" s="10"/>
      <c r="AI770" s="10"/>
      <c r="AJ770" s="10"/>
      <c r="AK770" s="10"/>
      <c r="AL770" s="10"/>
      <c r="AM770" s="10"/>
      <c r="AN770" s="10"/>
      <c r="AO770" s="10"/>
      <c r="AP770" s="10"/>
      <c r="AQ770" s="10"/>
      <c r="AR770" s="10"/>
      <c r="AS770" s="10"/>
      <c r="AT770" s="10"/>
      <c r="AU770" s="10"/>
      <c r="AV770" s="10"/>
      <c r="AW770" s="10"/>
      <c r="AX770" s="10"/>
      <c r="AY770" s="10"/>
      <c r="AZ770" s="10"/>
      <c r="BA770" s="10"/>
      <c r="BB770" s="10"/>
      <c r="BC770" s="10"/>
      <c r="BD770" s="10"/>
      <c r="BE770" s="10"/>
      <c r="BF770" s="10"/>
      <c r="BG770" s="10"/>
      <c r="BH770" s="10"/>
      <c r="BI770" s="10"/>
      <c r="BJ770" s="10"/>
      <c r="BK770" s="10"/>
      <c r="BL770" s="10"/>
      <c r="BM770" s="10"/>
      <c r="BN770" s="10"/>
      <c r="BO770" s="10"/>
    </row>
    <row r="771" spans="1:67" x14ac:dyDescent="0.35">
      <c r="A771" s="10"/>
      <c r="B771" s="10"/>
      <c r="C771" s="10"/>
      <c r="D771" s="10"/>
      <c r="E771" s="10"/>
      <c r="F771" s="10"/>
      <c r="G771" s="10"/>
      <c r="H771" s="10"/>
      <c r="I771" s="10"/>
      <c r="J771" s="10"/>
      <c r="K771" s="10"/>
      <c r="L771" s="10"/>
      <c r="M771" s="10"/>
      <c r="N771" s="10"/>
      <c r="O771" s="10"/>
      <c r="P771" s="10"/>
      <c r="Q771" s="10"/>
      <c r="R771" s="10"/>
      <c r="S771" s="10"/>
      <c r="T771" s="10"/>
      <c r="U771" s="10"/>
      <c r="V771" s="10"/>
      <c r="W771" s="10"/>
      <c r="X771" s="10"/>
      <c r="Y771" s="10"/>
      <c r="Z771" s="10"/>
      <c r="AA771" s="10"/>
      <c r="AB771" s="10"/>
      <c r="AC771" s="10"/>
      <c r="AD771" s="10"/>
      <c r="AE771" s="10"/>
      <c r="AF771" s="10"/>
      <c r="AG771" s="10"/>
      <c r="AH771" s="10"/>
      <c r="AI771" s="10"/>
      <c r="AJ771" s="10"/>
      <c r="AK771" s="10"/>
      <c r="AL771" s="10"/>
      <c r="AM771" s="10"/>
      <c r="AN771" s="10"/>
      <c r="AO771" s="10"/>
      <c r="AP771" s="10"/>
      <c r="AQ771" s="10"/>
      <c r="AR771" s="10"/>
      <c r="AS771" s="10"/>
      <c r="AT771" s="10"/>
      <c r="AU771" s="10"/>
      <c r="AV771" s="10"/>
      <c r="AW771" s="10"/>
      <c r="AX771" s="10"/>
      <c r="AY771" s="10"/>
      <c r="AZ771" s="10"/>
      <c r="BA771" s="10"/>
      <c r="BB771" s="10"/>
      <c r="BC771" s="10"/>
      <c r="BD771" s="10"/>
      <c r="BE771" s="10"/>
      <c r="BF771" s="10"/>
      <c r="BG771" s="10"/>
      <c r="BH771" s="10"/>
      <c r="BI771" s="10"/>
      <c r="BJ771" s="10"/>
      <c r="BK771" s="10"/>
      <c r="BL771" s="10"/>
      <c r="BM771" s="10"/>
      <c r="BN771" s="10"/>
      <c r="BO771" s="10"/>
    </row>
    <row r="772" spans="1:67" x14ac:dyDescent="0.35">
      <c r="A772" s="10"/>
      <c r="B772" s="10"/>
      <c r="C772" s="10"/>
      <c r="D772" s="10"/>
      <c r="E772" s="10"/>
      <c r="F772" s="10"/>
      <c r="G772" s="10"/>
      <c r="H772" s="10"/>
      <c r="I772" s="10"/>
      <c r="J772" s="10"/>
      <c r="K772" s="10"/>
      <c r="L772" s="10"/>
      <c r="M772" s="10"/>
      <c r="N772" s="10"/>
      <c r="O772" s="10"/>
      <c r="P772" s="10"/>
      <c r="Q772" s="10"/>
      <c r="R772" s="10"/>
      <c r="S772" s="10"/>
      <c r="T772" s="10"/>
      <c r="U772" s="10"/>
      <c r="V772" s="10"/>
      <c r="W772" s="10"/>
      <c r="X772" s="10"/>
      <c r="Y772" s="10"/>
      <c r="Z772" s="10"/>
      <c r="AA772" s="10"/>
      <c r="AB772" s="10"/>
      <c r="AC772" s="10"/>
      <c r="AD772" s="10"/>
      <c r="AE772" s="10"/>
      <c r="AF772" s="10"/>
      <c r="AG772" s="10"/>
      <c r="AH772" s="10"/>
      <c r="AI772" s="10"/>
      <c r="AJ772" s="10"/>
      <c r="AK772" s="10"/>
      <c r="AL772" s="10"/>
      <c r="AM772" s="10"/>
      <c r="AN772" s="10"/>
      <c r="AO772" s="10"/>
      <c r="AP772" s="10"/>
      <c r="AQ772" s="10"/>
      <c r="AR772" s="10"/>
      <c r="AS772" s="10"/>
      <c r="AT772" s="10"/>
      <c r="AU772" s="10"/>
      <c r="AV772" s="10"/>
      <c r="AW772" s="10"/>
      <c r="AX772" s="10"/>
      <c r="AY772" s="10"/>
      <c r="AZ772" s="10"/>
      <c r="BA772" s="10"/>
      <c r="BB772" s="10"/>
      <c r="BC772" s="10"/>
      <c r="BD772" s="10"/>
      <c r="BE772" s="10"/>
      <c r="BF772" s="10"/>
      <c r="BG772" s="10"/>
      <c r="BH772" s="10"/>
      <c r="BI772" s="10"/>
      <c r="BJ772" s="10"/>
      <c r="BK772" s="10"/>
      <c r="BL772" s="10"/>
      <c r="BM772" s="10"/>
      <c r="BN772" s="10"/>
      <c r="BO772" s="10"/>
    </row>
    <row r="773" spans="1:67" x14ac:dyDescent="0.35">
      <c r="A773" s="10"/>
      <c r="B773" s="10"/>
      <c r="C773" s="10"/>
      <c r="D773" s="10"/>
      <c r="E773" s="10"/>
      <c r="F773" s="10"/>
      <c r="G773" s="10"/>
      <c r="H773" s="10"/>
      <c r="I773" s="10"/>
      <c r="J773" s="10"/>
      <c r="K773" s="10"/>
      <c r="L773" s="10"/>
      <c r="M773" s="10"/>
      <c r="N773" s="10"/>
      <c r="O773" s="10"/>
      <c r="P773" s="10"/>
      <c r="Q773" s="10"/>
      <c r="R773" s="10"/>
      <c r="S773" s="10"/>
      <c r="T773" s="10"/>
      <c r="U773" s="10"/>
      <c r="V773" s="10"/>
      <c r="W773" s="10"/>
      <c r="X773" s="10"/>
      <c r="Y773" s="10"/>
      <c r="Z773" s="10"/>
      <c r="AA773" s="10"/>
      <c r="AB773" s="10"/>
      <c r="AC773" s="10"/>
      <c r="AD773" s="10"/>
      <c r="AE773" s="10"/>
      <c r="AF773" s="10"/>
      <c r="AG773" s="10"/>
      <c r="AH773" s="10"/>
      <c r="AI773" s="10"/>
      <c r="AJ773" s="10"/>
      <c r="AK773" s="10"/>
      <c r="AL773" s="10"/>
      <c r="AM773" s="10"/>
      <c r="AN773" s="10"/>
      <c r="AO773" s="10"/>
      <c r="AP773" s="10"/>
      <c r="AQ773" s="10"/>
      <c r="AR773" s="10"/>
      <c r="AS773" s="10"/>
      <c r="AT773" s="10"/>
      <c r="AU773" s="10"/>
      <c r="AV773" s="10"/>
      <c r="AW773" s="10"/>
      <c r="AX773" s="10"/>
      <c r="AY773" s="10"/>
      <c r="AZ773" s="10"/>
      <c r="BA773" s="10"/>
      <c r="BB773" s="10"/>
      <c r="BC773" s="10"/>
      <c r="BD773" s="10"/>
      <c r="BE773" s="10"/>
      <c r="BF773" s="10"/>
      <c r="BG773" s="10"/>
      <c r="BH773" s="10"/>
      <c r="BI773" s="10"/>
      <c r="BJ773" s="10"/>
      <c r="BK773" s="10"/>
      <c r="BL773" s="10"/>
      <c r="BM773" s="10"/>
      <c r="BN773" s="10"/>
      <c r="BO773" s="10"/>
    </row>
    <row r="774" spans="1:67" x14ac:dyDescent="0.35">
      <c r="A774" s="10"/>
      <c r="B774" s="10"/>
      <c r="C774" s="10"/>
      <c r="D774" s="10"/>
      <c r="E774" s="10"/>
      <c r="F774" s="10"/>
      <c r="G774" s="10"/>
      <c r="H774" s="10"/>
      <c r="I774" s="10"/>
      <c r="J774" s="10"/>
      <c r="K774" s="10"/>
      <c r="L774" s="10"/>
      <c r="M774" s="10"/>
      <c r="N774" s="10"/>
      <c r="O774" s="10"/>
      <c r="P774" s="10"/>
      <c r="Q774" s="10"/>
      <c r="R774" s="10"/>
      <c r="S774" s="10"/>
      <c r="T774" s="10"/>
      <c r="U774" s="10"/>
      <c r="V774" s="10"/>
      <c r="W774" s="10"/>
      <c r="X774" s="10"/>
      <c r="Y774" s="10"/>
      <c r="Z774" s="10"/>
      <c r="AA774" s="10"/>
      <c r="AB774" s="10"/>
      <c r="AC774" s="10"/>
      <c r="AD774" s="10"/>
      <c r="AE774" s="10"/>
      <c r="AF774" s="10"/>
      <c r="AG774" s="10"/>
      <c r="AH774" s="10"/>
      <c r="AI774" s="10"/>
      <c r="AJ774" s="10"/>
      <c r="AK774" s="10"/>
      <c r="AL774" s="10"/>
      <c r="AM774" s="10"/>
      <c r="AN774" s="10"/>
      <c r="AO774" s="10"/>
      <c r="AP774" s="10"/>
      <c r="AQ774" s="10"/>
      <c r="AR774" s="10"/>
      <c r="AS774" s="10"/>
      <c r="AT774" s="10"/>
      <c r="AU774" s="10"/>
      <c r="AV774" s="10"/>
      <c r="AW774" s="10"/>
      <c r="AX774" s="10"/>
      <c r="AY774" s="10"/>
      <c r="AZ774" s="10"/>
      <c r="BA774" s="10"/>
      <c r="BB774" s="10"/>
      <c r="BC774" s="10"/>
      <c r="BD774" s="10"/>
      <c r="BE774" s="10"/>
      <c r="BF774" s="10"/>
      <c r="BG774" s="10"/>
      <c r="BH774" s="10"/>
      <c r="BI774" s="10"/>
      <c r="BJ774" s="10"/>
      <c r="BK774" s="10"/>
      <c r="BL774" s="10"/>
      <c r="BM774" s="10"/>
      <c r="BN774" s="10"/>
      <c r="BO774" s="10"/>
    </row>
    <row r="775" spans="1:67" x14ac:dyDescent="0.35">
      <c r="A775" s="10"/>
      <c r="B775" s="10"/>
      <c r="C775" s="10"/>
      <c r="D775" s="10"/>
      <c r="E775" s="10"/>
      <c r="F775" s="10"/>
      <c r="G775" s="10"/>
      <c r="H775" s="10"/>
      <c r="I775" s="10"/>
      <c r="J775" s="10"/>
      <c r="K775" s="10"/>
      <c r="L775" s="10"/>
      <c r="M775" s="10"/>
      <c r="N775" s="10"/>
      <c r="O775" s="10"/>
      <c r="P775" s="10"/>
      <c r="Q775" s="10"/>
      <c r="R775" s="10"/>
      <c r="S775" s="10"/>
      <c r="T775" s="10"/>
      <c r="U775" s="10"/>
      <c r="V775" s="10"/>
      <c r="W775" s="10"/>
      <c r="X775" s="10"/>
      <c r="Y775" s="10"/>
      <c r="Z775" s="10"/>
      <c r="AA775" s="10"/>
      <c r="AB775" s="10"/>
      <c r="AC775" s="10"/>
      <c r="AD775" s="10"/>
      <c r="AE775" s="10"/>
      <c r="AF775" s="10"/>
      <c r="AG775" s="10"/>
      <c r="AH775" s="10"/>
      <c r="AI775" s="10"/>
      <c r="AJ775" s="10"/>
      <c r="AK775" s="10"/>
      <c r="AL775" s="10"/>
      <c r="AM775" s="10"/>
      <c r="AN775" s="10"/>
      <c r="AO775" s="10"/>
      <c r="AP775" s="10"/>
      <c r="AQ775" s="10"/>
      <c r="AR775" s="10"/>
      <c r="AS775" s="10"/>
      <c r="AT775" s="10"/>
      <c r="AU775" s="10"/>
      <c r="AV775" s="10"/>
      <c r="AW775" s="10"/>
      <c r="AX775" s="10"/>
      <c r="AY775" s="10"/>
      <c r="AZ775" s="10"/>
      <c r="BA775" s="10"/>
      <c r="BB775" s="10"/>
      <c r="BC775" s="10"/>
      <c r="BD775" s="10"/>
      <c r="BE775" s="10"/>
      <c r="BF775" s="10"/>
      <c r="BG775" s="10"/>
      <c r="BH775" s="10"/>
      <c r="BI775" s="10"/>
      <c r="BJ775" s="10"/>
      <c r="BK775" s="10"/>
      <c r="BL775" s="10"/>
      <c r="BM775" s="10"/>
      <c r="BN775" s="10"/>
      <c r="BO775" s="10"/>
    </row>
    <row r="776" spans="1:67" x14ac:dyDescent="0.35">
      <c r="A776" s="10"/>
      <c r="B776" s="10"/>
      <c r="C776" s="10"/>
      <c r="D776" s="10"/>
      <c r="E776" s="10"/>
      <c r="F776" s="10"/>
      <c r="G776" s="10"/>
      <c r="H776" s="10"/>
      <c r="I776" s="10"/>
      <c r="J776" s="10"/>
      <c r="K776" s="10"/>
      <c r="L776" s="10"/>
      <c r="M776" s="10"/>
      <c r="N776" s="10"/>
      <c r="O776" s="10"/>
      <c r="P776" s="10"/>
      <c r="Q776" s="10"/>
      <c r="R776" s="10"/>
      <c r="S776" s="10"/>
      <c r="T776" s="10"/>
      <c r="U776" s="10"/>
      <c r="V776" s="10"/>
      <c r="W776" s="10"/>
      <c r="X776" s="10"/>
      <c r="Y776" s="10"/>
      <c r="Z776" s="10"/>
      <c r="AA776" s="10"/>
      <c r="AB776" s="10"/>
      <c r="AC776" s="10"/>
      <c r="AD776" s="10"/>
      <c r="AE776" s="10"/>
      <c r="AF776" s="10"/>
      <c r="AG776" s="10"/>
      <c r="AH776" s="10"/>
      <c r="AI776" s="10"/>
      <c r="AJ776" s="10"/>
      <c r="AK776" s="10"/>
      <c r="AL776" s="10"/>
      <c r="AM776" s="10"/>
      <c r="AN776" s="10"/>
      <c r="AO776" s="10"/>
      <c r="AP776" s="10"/>
      <c r="AQ776" s="10"/>
      <c r="AR776" s="10"/>
      <c r="AS776" s="10"/>
      <c r="AT776" s="10"/>
      <c r="AU776" s="10"/>
      <c r="AV776" s="10"/>
      <c r="AW776" s="10"/>
      <c r="AX776" s="10"/>
      <c r="AY776" s="10"/>
      <c r="AZ776" s="10"/>
      <c r="BA776" s="10"/>
      <c r="BB776" s="10"/>
      <c r="BC776" s="10"/>
      <c r="BD776" s="10"/>
      <c r="BE776" s="10"/>
      <c r="BF776" s="10"/>
      <c r="BG776" s="10"/>
      <c r="BH776" s="10"/>
      <c r="BI776" s="10"/>
      <c r="BJ776" s="10"/>
      <c r="BK776" s="10"/>
      <c r="BL776" s="10"/>
      <c r="BM776" s="10"/>
      <c r="BN776" s="10"/>
      <c r="BO776" s="10"/>
    </row>
    <row r="777" spans="1:67" x14ac:dyDescent="0.35">
      <c r="A777" s="10"/>
      <c r="B777" s="10"/>
      <c r="C777" s="10"/>
      <c r="D777" s="10"/>
      <c r="E777" s="10"/>
      <c r="F777" s="10"/>
      <c r="G777" s="10"/>
      <c r="H777" s="10"/>
      <c r="I777" s="10"/>
      <c r="J777" s="10"/>
      <c r="K777" s="10"/>
      <c r="L777" s="10"/>
      <c r="M777" s="10"/>
      <c r="N777" s="10"/>
      <c r="O777" s="10"/>
      <c r="P777" s="10"/>
      <c r="Q777" s="10"/>
      <c r="R777" s="10"/>
      <c r="S777" s="10"/>
      <c r="T777" s="10"/>
      <c r="U777" s="10"/>
      <c r="V777" s="10"/>
      <c r="W777" s="10"/>
      <c r="X777" s="10"/>
      <c r="Y777" s="10"/>
      <c r="Z777" s="10"/>
      <c r="AA777" s="10"/>
      <c r="AB777" s="10"/>
      <c r="AC777" s="10"/>
      <c r="AD777" s="10"/>
      <c r="AE777" s="10"/>
      <c r="AF777" s="10"/>
      <c r="AG777" s="10"/>
      <c r="AH777" s="10"/>
      <c r="AI777" s="10"/>
      <c r="AJ777" s="10"/>
      <c r="AK777" s="10"/>
      <c r="AL777" s="10"/>
      <c r="AM777" s="10"/>
      <c r="AN777" s="10"/>
      <c r="AO777" s="10"/>
      <c r="AP777" s="10"/>
      <c r="AQ777" s="10"/>
      <c r="AR777" s="10"/>
      <c r="AS777" s="10"/>
      <c r="AT777" s="10"/>
      <c r="AU777" s="10"/>
      <c r="AV777" s="10"/>
      <c r="AW777" s="10"/>
      <c r="AX777" s="10"/>
      <c r="AY777" s="10"/>
      <c r="AZ777" s="10"/>
      <c r="BA777" s="10"/>
      <c r="BB777" s="10"/>
      <c r="BC777" s="10"/>
      <c r="BD777" s="10"/>
      <c r="BE777" s="10"/>
      <c r="BF777" s="10"/>
      <c r="BG777" s="10"/>
      <c r="BH777" s="10"/>
      <c r="BI777" s="10"/>
      <c r="BJ777" s="10"/>
      <c r="BK777" s="10"/>
      <c r="BL777" s="10"/>
      <c r="BM777" s="10"/>
      <c r="BN777" s="10"/>
      <c r="BO777" s="10"/>
    </row>
    <row r="778" spans="1:67" x14ac:dyDescent="0.35">
      <c r="A778" s="10"/>
      <c r="B778" s="10"/>
      <c r="C778" s="10"/>
      <c r="D778" s="10"/>
      <c r="E778" s="10"/>
      <c r="F778" s="10"/>
      <c r="G778" s="10"/>
      <c r="H778" s="10"/>
      <c r="I778" s="10"/>
      <c r="J778" s="10"/>
      <c r="K778" s="10"/>
      <c r="L778" s="10"/>
      <c r="M778" s="10"/>
      <c r="N778" s="10"/>
      <c r="O778" s="10"/>
      <c r="P778" s="10"/>
      <c r="Q778" s="10"/>
      <c r="R778" s="10"/>
      <c r="S778" s="10"/>
      <c r="T778" s="10"/>
      <c r="U778" s="10"/>
      <c r="V778" s="10"/>
      <c r="W778" s="10"/>
      <c r="X778" s="10"/>
      <c r="Y778" s="10"/>
      <c r="Z778" s="10"/>
      <c r="AA778" s="10"/>
      <c r="AB778" s="10"/>
      <c r="AC778" s="10"/>
      <c r="AD778" s="10"/>
      <c r="AE778" s="10"/>
      <c r="AF778" s="10"/>
      <c r="AG778" s="10"/>
      <c r="AH778" s="10"/>
      <c r="AI778" s="10"/>
      <c r="AJ778" s="10"/>
      <c r="AK778" s="10"/>
      <c r="AL778" s="10"/>
      <c r="AM778" s="10"/>
      <c r="AN778" s="10"/>
      <c r="AO778" s="10"/>
      <c r="AP778" s="10"/>
      <c r="AQ778" s="10"/>
      <c r="AR778" s="10"/>
      <c r="AS778" s="10"/>
      <c r="AT778" s="10"/>
      <c r="AU778" s="10"/>
      <c r="AV778" s="10"/>
      <c r="AW778" s="10"/>
      <c r="AX778" s="10"/>
      <c r="AY778" s="10"/>
      <c r="AZ778" s="10"/>
      <c r="BA778" s="10"/>
      <c r="BB778" s="10"/>
      <c r="BC778" s="10"/>
      <c r="BD778" s="10"/>
      <c r="BE778" s="10"/>
      <c r="BF778" s="10"/>
      <c r="BG778" s="10"/>
      <c r="BH778" s="10"/>
      <c r="BI778" s="10"/>
      <c r="BJ778" s="10"/>
      <c r="BK778" s="10"/>
      <c r="BL778" s="10"/>
      <c r="BM778" s="10"/>
      <c r="BN778" s="10"/>
      <c r="BO778" s="10"/>
    </row>
    <row r="779" spans="1:67" x14ac:dyDescent="0.35">
      <c r="A779" s="10"/>
      <c r="B779" s="10"/>
      <c r="C779" s="10"/>
      <c r="D779" s="10"/>
      <c r="E779" s="10"/>
      <c r="F779" s="10"/>
      <c r="G779" s="10"/>
      <c r="H779" s="10"/>
      <c r="I779" s="10"/>
      <c r="J779" s="10"/>
      <c r="K779" s="10"/>
      <c r="L779" s="10"/>
      <c r="M779" s="10"/>
      <c r="N779" s="10"/>
      <c r="O779" s="10"/>
      <c r="P779" s="10"/>
      <c r="Q779" s="10"/>
      <c r="R779" s="10"/>
      <c r="S779" s="10"/>
      <c r="T779" s="10"/>
      <c r="U779" s="10"/>
      <c r="V779" s="10"/>
      <c r="W779" s="10"/>
      <c r="X779" s="10"/>
      <c r="Y779" s="10"/>
      <c r="Z779" s="10"/>
      <c r="AA779" s="10"/>
      <c r="AB779" s="10"/>
      <c r="AC779" s="10"/>
      <c r="AD779" s="10"/>
      <c r="AE779" s="10"/>
      <c r="AF779" s="10"/>
      <c r="AG779" s="10"/>
      <c r="AH779" s="10"/>
      <c r="AI779" s="10"/>
      <c r="AJ779" s="10"/>
      <c r="AK779" s="10"/>
      <c r="AL779" s="10"/>
      <c r="AM779" s="10"/>
      <c r="AN779" s="10"/>
      <c r="AO779" s="10"/>
      <c r="AP779" s="10"/>
      <c r="AQ779" s="10"/>
      <c r="AR779" s="10"/>
      <c r="AS779" s="10"/>
      <c r="AT779" s="10"/>
      <c r="AU779" s="10"/>
      <c r="AV779" s="10"/>
      <c r="AW779" s="10"/>
      <c r="AX779" s="10"/>
      <c r="AY779" s="10"/>
      <c r="AZ779" s="10"/>
      <c r="BA779" s="10"/>
      <c r="BB779" s="10"/>
      <c r="BC779" s="10"/>
      <c r="BD779" s="10"/>
      <c r="BE779" s="10"/>
      <c r="BF779" s="10"/>
      <c r="BG779" s="10"/>
      <c r="BH779" s="10"/>
      <c r="BI779" s="10"/>
      <c r="BJ779" s="10"/>
      <c r="BK779" s="10"/>
      <c r="BL779" s="10"/>
      <c r="BM779" s="10"/>
      <c r="BN779" s="10"/>
      <c r="BO779" s="10"/>
    </row>
    <row r="780" spans="1:67" x14ac:dyDescent="0.35">
      <c r="A780" s="10"/>
      <c r="B780" s="10"/>
      <c r="C780" s="10"/>
      <c r="D780" s="10"/>
      <c r="E780" s="10"/>
      <c r="F780" s="10"/>
      <c r="G780" s="10"/>
      <c r="H780" s="10"/>
      <c r="I780" s="10"/>
      <c r="J780" s="10"/>
      <c r="K780" s="10"/>
      <c r="L780" s="10"/>
      <c r="M780" s="10"/>
      <c r="N780" s="10"/>
      <c r="O780" s="10"/>
      <c r="P780" s="10"/>
      <c r="Q780" s="10"/>
      <c r="R780" s="10"/>
      <c r="S780" s="10"/>
      <c r="T780" s="10"/>
      <c r="U780" s="10"/>
      <c r="V780" s="10"/>
      <c r="W780" s="10"/>
      <c r="X780" s="10"/>
      <c r="Y780" s="10"/>
      <c r="Z780" s="10"/>
      <c r="AA780" s="10"/>
      <c r="AB780" s="10"/>
      <c r="AC780" s="10"/>
      <c r="AD780" s="10"/>
      <c r="AE780" s="10"/>
      <c r="AF780" s="10"/>
      <c r="AG780" s="10"/>
      <c r="AH780" s="10"/>
      <c r="AI780" s="10"/>
      <c r="AJ780" s="10"/>
      <c r="AK780" s="10"/>
      <c r="AL780" s="10"/>
      <c r="AM780" s="10"/>
      <c r="AN780" s="10"/>
      <c r="AO780" s="10"/>
      <c r="AP780" s="10"/>
      <c r="AQ780" s="10"/>
      <c r="AR780" s="10"/>
      <c r="AS780" s="10"/>
      <c r="AT780" s="10"/>
      <c r="AU780" s="10"/>
      <c r="AV780" s="10"/>
      <c r="AW780" s="10"/>
      <c r="AX780" s="10"/>
      <c r="AY780" s="10"/>
      <c r="AZ780" s="10"/>
      <c r="BA780" s="10"/>
      <c r="BB780" s="10"/>
      <c r="BC780" s="10"/>
      <c r="BD780" s="10"/>
      <c r="BE780" s="10"/>
      <c r="BF780" s="10"/>
      <c r="BG780" s="10"/>
      <c r="BH780" s="10"/>
      <c r="BI780" s="10"/>
      <c r="BJ780" s="10"/>
      <c r="BK780" s="10"/>
      <c r="BL780" s="10"/>
      <c r="BM780" s="10"/>
      <c r="BN780" s="10"/>
      <c r="BO780" s="10"/>
    </row>
    <row r="781" spans="1:67" x14ac:dyDescent="0.35">
      <c r="A781" s="10"/>
      <c r="B781" s="10"/>
      <c r="C781" s="10"/>
      <c r="D781" s="10"/>
      <c r="E781" s="10"/>
      <c r="F781" s="10"/>
      <c r="G781" s="10"/>
      <c r="H781" s="10"/>
      <c r="I781" s="10"/>
      <c r="J781" s="10"/>
      <c r="K781" s="10"/>
      <c r="L781" s="10"/>
      <c r="M781" s="10"/>
      <c r="N781" s="10"/>
      <c r="O781" s="10"/>
      <c r="P781" s="10"/>
      <c r="Q781" s="10"/>
      <c r="R781" s="10"/>
      <c r="S781" s="10"/>
      <c r="T781" s="10"/>
      <c r="U781" s="10"/>
      <c r="V781" s="10"/>
      <c r="W781" s="10"/>
      <c r="X781" s="10"/>
      <c r="Y781" s="10"/>
      <c r="Z781" s="10"/>
      <c r="AA781" s="10"/>
      <c r="AB781" s="10"/>
      <c r="AC781" s="10"/>
      <c r="AD781" s="10"/>
      <c r="AE781" s="10"/>
      <c r="AF781" s="10"/>
      <c r="AG781" s="10"/>
      <c r="AH781" s="10"/>
      <c r="AI781" s="10"/>
      <c r="AJ781" s="10"/>
      <c r="AK781" s="10"/>
      <c r="AL781" s="10"/>
      <c r="AM781" s="10"/>
      <c r="AN781" s="10"/>
      <c r="AO781" s="10"/>
      <c r="AP781" s="10"/>
      <c r="AQ781" s="10"/>
      <c r="AR781" s="10"/>
      <c r="AS781" s="10"/>
      <c r="AT781" s="10"/>
      <c r="AU781" s="10"/>
      <c r="AV781" s="10"/>
      <c r="AW781" s="10"/>
      <c r="AX781" s="10"/>
      <c r="AY781" s="10"/>
      <c r="AZ781" s="10"/>
      <c r="BA781" s="10"/>
      <c r="BB781" s="10"/>
      <c r="BC781" s="10"/>
      <c r="BD781" s="10"/>
      <c r="BE781" s="10"/>
      <c r="BF781" s="10"/>
      <c r="BG781" s="10"/>
      <c r="BH781" s="10"/>
      <c r="BI781" s="10"/>
      <c r="BJ781" s="10"/>
      <c r="BK781" s="10"/>
      <c r="BL781" s="10"/>
      <c r="BM781" s="10"/>
      <c r="BN781" s="10"/>
      <c r="BO781" s="10"/>
    </row>
    <row r="782" spans="1:67" x14ac:dyDescent="0.35">
      <c r="A782" s="10"/>
      <c r="B782" s="10"/>
      <c r="C782" s="10"/>
      <c r="D782" s="10"/>
      <c r="E782" s="10"/>
      <c r="F782" s="10"/>
      <c r="G782" s="10"/>
      <c r="H782" s="10"/>
      <c r="I782" s="10"/>
      <c r="J782" s="10"/>
      <c r="K782" s="10"/>
      <c r="L782" s="10"/>
      <c r="M782" s="10"/>
      <c r="N782" s="10"/>
      <c r="O782" s="10"/>
      <c r="P782" s="10"/>
      <c r="Q782" s="10"/>
      <c r="R782" s="10"/>
      <c r="S782" s="10"/>
      <c r="T782" s="10"/>
      <c r="U782" s="10"/>
      <c r="V782" s="10"/>
      <c r="W782" s="10"/>
      <c r="X782" s="10"/>
      <c r="Y782" s="10"/>
      <c r="Z782" s="10"/>
      <c r="AA782" s="10"/>
      <c r="AB782" s="10"/>
      <c r="AC782" s="10"/>
      <c r="AD782" s="10"/>
      <c r="AE782" s="10"/>
      <c r="AF782" s="10"/>
      <c r="AG782" s="10"/>
      <c r="AH782" s="10"/>
      <c r="AI782" s="10"/>
      <c r="AJ782" s="10"/>
      <c r="AK782" s="10"/>
      <c r="AL782" s="10"/>
      <c r="AM782" s="10"/>
      <c r="AN782" s="10"/>
      <c r="AO782" s="10"/>
      <c r="AP782" s="10"/>
      <c r="AQ782" s="10"/>
      <c r="AR782" s="10"/>
      <c r="AS782" s="10"/>
      <c r="AT782" s="10"/>
      <c r="AU782" s="10"/>
      <c r="AV782" s="10"/>
      <c r="AW782" s="10"/>
      <c r="AX782" s="10"/>
      <c r="AY782" s="10"/>
      <c r="AZ782" s="10"/>
      <c r="BA782" s="10"/>
      <c r="BB782" s="10"/>
      <c r="BC782" s="10"/>
      <c r="BD782" s="10"/>
      <c r="BE782" s="10"/>
      <c r="BF782" s="10"/>
      <c r="BG782" s="10"/>
      <c r="BH782" s="10"/>
      <c r="BI782" s="10"/>
      <c r="BJ782" s="10"/>
      <c r="BK782" s="10"/>
      <c r="BL782" s="10"/>
      <c r="BM782" s="10"/>
      <c r="BN782" s="10"/>
      <c r="BO782" s="10"/>
    </row>
    <row r="783" spans="1:67" x14ac:dyDescent="0.35">
      <c r="A783" s="10"/>
      <c r="B783" s="10"/>
      <c r="C783" s="10"/>
      <c r="D783" s="10"/>
      <c r="E783" s="10"/>
      <c r="F783" s="10"/>
      <c r="G783" s="10"/>
      <c r="H783" s="10"/>
      <c r="I783" s="10"/>
      <c r="J783" s="10"/>
      <c r="K783" s="10"/>
      <c r="L783" s="10"/>
      <c r="M783" s="10"/>
      <c r="N783" s="10"/>
      <c r="O783" s="10"/>
      <c r="P783" s="10"/>
      <c r="Q783" s="10"/>
      <c r="R783" s="10"/>
      <c r="S783" s="10"/>
      <c r="T783" s="10"/>
      <c r="U783" s="10"/>
      <c r="V783" s="10"/>
      <c r="W783" s="10"/>
      <c r="X783" s="10"/>
      <c r="Y783" s="10"/>
      <c r="Z783" s="10"/>
      <c r="AA783" s="10"/>
      <c r="AB783" s="10"/>
      <c r="AC783" s="10"/>
      <c r="AD783" s="10"/>
      <c r="AE783" s="10"/>
      <c r="AF783" s="10"/>
      <c r="AG783" s="10"/>
      <c r="AH783" s="10"/>
      <c r="AI783" s="10"/>
      <c r="AJ783" s="10"/>
      <c r="AK783" s="10"/>
      <c r="AL783" s="10"/>
      <c r="AM783" s="10"/>
      <c r="AN783" s="10"/>
      <c r="AO783" s="10"/>
      <c r="AP783" s="10"/>
      <c r="AQ783" s="10"/>
      <c r="AR783" s="10"/>
      <c r="AS783" s="10"/>
      <c r="AT783" s="10"/>
      <c r="AU783" s="10"/>
      <c r="AV783" s="10"/>
      <c r="AW783" s="10"/>
      <c r="AX783" s="10"/>
      <c r="AY783" s="10"/>
      <c r="AZ783" s="10"/>
      <c r="BA783" s="10"/>
      <c r="BB783" s="10"/>
      <c r="BC783" s="10"/>
      <c r="BD783" s="10"/>
      <c r="BE783" s="10"/>
      <c r="BF783" s="10"/>
      <c r="BG783" s="10"/>
      <c r="BH783" s="10"/>
      <c r="BI783" s="10"/>
      <c r="BJ783" s="10"/>
      <c r="BK783" s="10"/>
      <c r="BL783" s="10"/>
      <c r="BM783" s="10"/>
      <c r="BN783" s="10"/>
      <c r="BO783" s="10"/>
    </row>
    <row r="784" spans="1:67" x14ac:dyDescent="0.35">
      <c r="A784" s="10"/>
      <c r="B784" s="10"/>
      <c r="C784" s="10"/>
      <c r="D784" s="10"/>
      <c r="E784" s="10"/>
      <c r="F784" s="10"/>
      <c r="G784" s="10"/>
      <c r="H784" s="10"/>
      <c r="I784" s="10"/>
      <c r="J784" s="10"/>
      <c r="K784" s="10"/>
      <c r="L784" s="10"/>
      <c r="M784" s="10"/>
      <c r="N784" s="10"/>
      <c r="O784" s="10"/>
      <c r="P784" s="10"/>
      <c r="Q784" s="10"/>
      <c r="R784" s="10"/>
      <c r="S784" s="10"/>
      <c r="T784" s="10"/>
      <c r="U784" s="10"/>
      <c r="V784" s="10"/>
      <c r="W784" s="10"/>
      <c r="X784" s="10"/>
      <c r="Y784" s="10"/>
      <c r="Z784" s="10"/>
      <c r="AA784" s="10"/>
      <c r="AB784" s="10"/>
      <c r="AC784" s="10"/>
      <c r="AD784" s="10"/>
      <c r="AE784" s="10"/>
      <c r="AF784" s="10"/>
      <c r="AG784" s="10"/>
      <c r="AH784" s="10"/>
      <c r="AI784" s="10"/>
      <c r="AJ784" s="10"/>
      <c r="AK784" s="10"/>
      <c r="AL784" s="10"/>
      <c r="AM784" s="10"/>
      <c r="AN784" s="10"/>
      <c r="AO784" s="10"/>
      <c r="AP784" s="10"/>
      <c r="AQ784" s="10"/>
      <c r="AR784" s="10"/>
      <c r="AS784" s="10"/>
      <c r="AT784" s="10"/>
      <c r="AU784" s="10"/>
      <c r="AV784" s="10"/>
      <c r="AW784" s="10"/>
      <c r="AX784" s="10"/>
      <c r="AY784" s="10"/>
      <c r="AZ784" s="10"/>
      <c r="BA784" s="10"/>
      <c r="BB784" s="10"/>
      <c r="BC784" s="10"/>
      <c r="BD784" s="10"/>
      <c r="BE784" s="10"/>
      <c r="BF784" s="10"/>
      <c r="BG784" s="10"/>
      <c r="BH784" s="10"/>
      <c r="BI784" s="10"/>
      <c r="BJ784" s="10"/>
      <c r="BK784" s="10"/>
      <c r="BL784" s="10"/>
      <c r="BM784" s="10"/>
      <c r="BN784" s="10"/>
      <c r="BO784" s="10"/>
    </row>
    <row r="785" spans="1:67" x14ac:dyDescent="0.35">
      <c r="A785" s="10"/>
      <c r="B785" s="10"/>
      <c r="C785" s="10"/>
      <c r="D785" s="10"/>
      <c r="E785" s="10"/>
      <c r="F785" s="10"/>
      <c r="G785" s="10"/>
      <c r="H785" s="10"/>
      <c r="I785" s="10"/>
      <c r="J785" s="10"/>
      <c r="K785" s="10"/>
      <c r="L785" s="10"/>
      <c r="M785" s="10"/>
      <c r="N785" s="10"/>
      <c r="O785" s="10"/>
      <c r="P785" s="10"/>
      <c r="Q785" s="10"/>
      <c r="R785" s="10"/>
      <c r="S785" s="10"/>
      <c r="T785" s="10"/>
      <c r="U785" s="10"/>
      <c r="V785" s="10"/>
      <c r="W785" s="10"/>
      <c r="X785" s="10"/>
      <c r="Y785" s="10"/>
      <c r="Z785" s="10"/>
      <c r="AA785" s="10"/>
      <c r="AB785" s="10"/>
      <c r="AC785" s="10"/>
      <c r="AD785" s="10"/>
      <c r="AE785" s="10"/>
      <c r="AF785" s="10"/>
      <c r="AG785" s="10"/>
      <c r="AH785" s="10"/>
      <c r="AI785" s="10"/>
      <c r="AJ785" s="10"/>
      <c r="AK785" s="10"/>
      <c r="AL785" s="10"/>
      <c r="AM785" s="10"/>
      <c r="AN785" s="10"/>
      <c r="AO785" s="10"/>
      <c r="AP785" s="10"/>
      <c r="AQ785" s="10"/>
      <c r="AR785" s="10"/>
      <c r="AS785" s="10"/>
      <c r="AT785" s="10"/>
      <c r="AU785" s="10"/>
      <c r="AV785" s="10"/>
      <c r="AW785" s="10"/>
      <c r="AX785" s="10"/>
      <c r="AY785" s="10"/>
      <c r="AZ785" s="10"/>
      <c r="BA785" s="10"/>
      <c r="BB785" s="10"/>
      <c r="BC785" s="10"/>
      <c r="BD785" s="10"/>
      <c r="BE785" s="10"/>
      <c r="BF785" s="10"/>
      <c r="BG785" s="10"/>
      <c r="BH785" s="10"/>
      <c r="BI785" s="10"/>
      <c r="BJ785" s="10"/>
      <c r="BK785" s="10"/>
      <c r="BL785" s="10"/>
      <c r="BM785" s="10"/>
      <c r="BN785" s="10"/>
      <c r="BO785" s="10"/>
    </row>
    <row r="786" spans="1:67" x14ac:dyDescent="0.35">
      <c r="A786" s="10"/>
      <c r="B786" s="10"/>
      <c r="C786" s="10"/>
      <c r="D786" s="10"/>
      <c r="E786" s="10"/>
      <c r="F786" s="10"/>
      <c r="G786" s="10"/>
      <c r="H786" s="10"/>
      <c r="I786" s="10"/>
      <c r="J786" s="10"/>
      <c r="K786" s="10"/>
      <c r="L786" s="10"/>
      <c r="M786" s="10"/>
      <c r="N786" s="10"/>
      <c r="O786" s="10"/>
      <c r="P786" s="10"/>
      <c r="Q786" s="10"/>
      <c r="R786" s="10"/>
      <c r="S786" s="10"/>
      <c r="T786" s="10"/>
      <c r="U786" s="10"/>
      <c r="V786" s="10"/>
      <c r="W786" s="10"/>
      <c r="X786" s="10"/>
      <c r="Y786" s="10"/>
      <c r="Z786" s="10"/>
      <c r="AA786" s="10"/>
      <c r="AB786" s="10"/>
      <c r="AC786" s="10"/>
      <c r="AD786" s="10"/>
      <c r="AE786" s="10"/>
      <c r="AF786" s="10"/>
      <c r="AG786" s="10"/>
      <c r="AH786" s="10"/>
      <c r="AI786" s="10"/>
      <c r="AJ786" s="10"/>
      <c r="AK786" s="10"/>
      <c r="AL786" s="10"/>
      <c r="AM786" s="10"/>
      <c r="AN786" s="10"/>
      <c r="AO786" s="10"/>
      <c r="AP786" s="10"/>
      <c r="AQ786" s="10"/>
      <c r="AR786" s="10"/>
      <c r="AS786" s="10"/>
      <c r="AT786" s="10"/>
      <c r="AU786" s="10"/>
      <c r="AV786" s="10"/>
      <c r="AW786" s="10"/>
      <c r="AX786" s="10"/>
      <c r="AY786" s="10"/>
      <c r="AZ786" s="10"/>
      <c r="BA786" s="10"/>
      <c r="BB786" s="10"/>
      <c r="BC786" s="10"/>
      <c r="BD786" s="10"/>
      <c r="BE786" s="10"/>
      <c r="BF786" s="10"/>
      <c r="BG786" s="10"/>
      <c r="BH786" s="10"/>
      <c r="BI786" s="10"/>
      <c r="BJ786" s="10"/>
      <c r="BK786" s="10"/>
      <c r="BL786" s="10"/>
      <c r="BM786" s="10"/>
      <c r="BN786" s="10"/>
      <c r="BO786" s="10"/>
    </row>
    <row r="787" spans="1:67" x14ac:dyDescent="0.35">
      <c r="A787" s="10"/>
      <c r="B787" s="10"/>
      <c r="C787" s="10"/>
      <c r="D787" s="10"/>
      <c r="E787" s="10"/>
      <c r="F787" s="10"/>
      <c r="G787" s="10"/>
      <c r="H787" s="10"/>
      <c r="I787" s="10"/>
      <c r="J787" s="10"/>
      <c r="K787" s="10"/>
      <c r="L787" s="10"/>
      <c r="M787" s="10"/>
      <c r="N787" s="10"/>
      <c r="O787" s="10"/>
      <c r="P787" s="10"/>
      <c r="Q787" s="10"/>
      <c r="R787" s="10"/>
      <c r="S787" s="10"/>
      <c r="T787" s="10"/>
      <c r="U787" s="10"/>
      <c r="V787" s="10"/>
      <c r="W787" s="10"/>
      <c r="X787" s="10"/>
      <c r="Y787" s="10"/>
      <c r="Z787" s="10"/>
      <c r="AA787" s="10"/>
      <c r="AB787" s="10"/>
      <c r="AC787" s="10"/>
      <c r="AD787" s="10"/>
      <c r="AE787" s="10"/>
      <c r="AF787" s="10"/>
      <c r="AG787" s="10"/>
      <c r="AH787" s="10"/>
      <c r="AI787" s="10"/>
      <c r="AJ787" s="10"/>
      <c r="AK787" s="10"/>
      <c r="AL787" s="10"/>
      <c r="AM787" s="10"/>
      <c r="AN787" s="10"/>
      <c r="AO787" s="10"/>
      <c r="AP787" s="10"/>
      <c r="AQ787" s="10"/>
      <c r="AR787" s="10"/>
      <c r="AS787" s="10"/>
      <c r="AT787" s="10"/>
      <c r="AU787" s="10"/>
      <c r="AV787" s="10"/>
      <c r="AW787" s="10"/>
      <c r="AX787" s="10"/>
      <c r="AY787" s="10"/>
      <c r="AZ787" s="10"/>
      <c r="BA787" s="10"/>
      <c r="BB787" s="10"/>
      <c r="BC787" s="10"/>
      <c r="BD787" s="10"/>
      <c r="BE787" s="10"/>
      <c r="BF787" s="10"/>
      <c r="BG787" s="10"/>
      <c r="BH787" s="10"/>
      <c r="BI787" s="10"/>
      <c r="BJ787" s="10"/>
      <c r="BK787" s="10"/>
      <c r="BL787" s="10"/>
      <c r="BM787" s="10"/>
      <c r="BN787" s="10"/>
      <c r="BO787" s="10"/>
    </row>
    <row r="788" spans="1:67" x14ac:dyDescent="0.35">
      <c r="A788" s="10"/>
      <c r="B788" s="10"/>
      <c r="C788" s="10"/>
      <c r="D788" s="10"/>
      <c r="E788" s="10"/>
      <c r="F788" s="10"/>
      <c r="G788" s="10"/>
      <c r="H788" s="10"/>
      <c r="I788" s="10"/>
      <c r="J788" s="10"/>
      <c r="K788" s="10"/>
      <c r="L788" s="10"/>
      <c r="M788" s="10"/>
      <c r="N788" s="10"/>
      <c r="O788" s="10"/>
      <c r="P788" s="10"/>
      <c r="Q788" s="10"/>
      <c r="R788" s="10"/>
      <c r="S788" s="10"/>
      <c r="T788" s="10"/>
      <c r="U788" s="10"/>
      <c r="V788" s="10"/>
      <c r="W788" s="10"/>
      <c r="X788" s="10"/>
      <c r="Y788" s="10"/>
      <c r="Z788" s="10"/>
      <c r="AA788" s="10"/>
      <c r="AB788" s="10"/>
      <c r="AC788" s="10"/>
      <c r="AD788" s="10"/>
      <c r="AE788" s="10"/>
      <c r="AF788" s="10"/>
      <c r="AG788" s="10"/>
      <c r="AH788" s="10"/>
      <c r="AI788" s="10"/>
      <c r="AJ788" s="10"/>
      <c r="AK788" s="10"/>
      <c r="AL788" s="10"/>
      <c r="AM788" s="10"/>
      <c r="AN788" s="10"/>
      <c r="AO788" s="10"/>
      <c r="AP788" s="10"/>
      <c r="AQ788" s="10"/>
      <c r="AR788" s="10"/>
      <c r="AS788" s="10"/>
      <c r="AT788" s="10"/>
      <c r="AU788" s="10"/>
      <c r="AV788" s="10"/>
      <c r="AW788" s="10"/>
      <c r="AX788" s="10"/>
      <c r="AY788" s="10"/>
      <c r="AZ788" s="10"/>
      <c r="BA788" s="10"/>
      <c r="BB788" s="10"/>
      <c r="BC788" s="10"/>
      <c r="BD788" s="10"/>
      <c r="BE788" s="10"/>
      <c r="BF788" s="10"/>
      <c r="BG788" s="10"/>
      <c r="BH788" s="10"/>
      <c r="BI788" s="10"/>
      <c r="BJ788" s="10"/>
      <c r="BK788" s="10"/>
      <c r="BL788" s="10"/>
      <c r="BM788" s="10"/>
      <c r="BN788" s="10"/>
      <c r="BO788" s="10"/>
    </row>
    <row r="789" spans="1:67" x14ac:dyDescent="0.35">
      <c r="A789" s="10"/>
      <c r="B789" s="10"/>
      <c r="C789" s="10"/>
      <c r="D789" s="10"/>
      <c r="E789" s="10"/>
      <c r="F789" s="10"/>
      <c r="G789" s="10"/>
      <c r="H789" s="10"/>
      <c r="I789" s="10"/>
      <c r="J789" s="10"/>
      <c r="K789" s="10"/>
      <c r="L789" s="10"/>
      <c r="M789" s="10"/>
      <c r="N789" s="10"/>
      <c r="O789" s="10"/>
      <c r="P789" s="10"/>
      <c r="Q789" s="10"/>
      <c r="R789" s="10"/>
      <c r="S789" s="10"/>
      <c r="T789" s="10"/>
      <c r="U789" s="10"/>
      <c r="V789" s="10"/>
      <c r="W789" s="10"/>
      <c r="X789" s="10"/>
      <c r="Y789" s="10"/>
      <c r="Z789" s="10"/>
      <c r="AA789" s="10"/>
      <c r="AB789" s="10"/>
      <c r="AC789" s="10"/>
      <c r="AD789" s="10"/>
      <c r="AE789" s="10"/>
      <c r="AF789" s="10"/>
      <c r="AG789" s="10"/>
      <c r="AH789" s="10"/>
      <c r="AI789" s="10"/>
      <c r="AJ789" s="10"/>
      <c r="AK789" s="10"/>
      <c r="AL789" s="10"/>
      <c r="AM789" s="10"/>
      <c r="AN789" s="10"/>
      <c r="AO789" s="10"/>
      <c r="AP789" s="10"/>
      <c r="AQ789" s="10"/>
      <c r="AR789" s="10"/>
      <c r="AS789" s="10"/>
      <c r="AT789" s="10"/>
      <c r="AU789" s="10"/>
      <c r="AV789" s="10"/>
      <c r="AW789" s="10"/>
      <c r="AX789" s="10"/>
      <c r="AY789" s="10"/>
      <c r="AZ789" s="10"/>
      <c r="BA789" s="10"/>
      <c r="BB789" s="10"/>
      <c r="BC789" s="10"/>
      <c r="BD789" s="10"/>
      <c r="BE789" s="10"/>
      <c r="BF789" s="10"/>
      <c r="BG789" s="10"/>
      <c r="BH789" s="10"/>
      <c r="BI789" s="10"/>
      <c r="BJ789" s="10"/>
      <c r="BK789" s="10"/>
      <c r="BL789" s="10"/>
      <c r="BM789" s="10"/>
      <c r="BN789" s="10"/>
      <c r="BO789" s="10"/>
    </row>
    <row r="790" spans="1:67" x14ac:dyDescent="0.35">
      <c r="A790" s="10"/>
      <c r="B790" s="10"/>
      <c r="C790" s="10"/>
      <c r="D790" s="10"/>
      <c r="E790" s="10"/>
      <c r="F790" s="10"/>
      <c r="G790" s="10"/>
      <c r="H790" s="10"/>
      <c r="I790" s="10"/>
      <c r="J790" s="10"/>
      <c r="K790" s="10"/>
      <c r="L790" s="10"/>
      <c r="M790" s="10"/>
      <c r="N790" s="10"/>
      <c r="O790" s="10"/>
      <c r="P790" s="10"/>
      <c r="Q790" s="10"/>
      <c r="R790" s="10"/>
      <c r="S790" s="10"/>
      <c r="T790" s="10"/>
      <c r="U790" s="10"/>
      <c r="V790" s="10"/>
      <c r="W790" s="10"/>
      <c r="X790" s="10"/>
      <c r="Y790" s="10"/>
      <c r="Z790" s="10"/>
      <c r="AA790" s="10"/>
      <c r="AB790" s="10"/>
      <c r="AC790" s="10"/>
      <c r="AD790" s="10"/>
      <c r="AE790" s="10"/>
      <c r="AF790" s="10"/>
      <c r="AG790" s="10"/>
      <c r="AH790" s="10"/>
      <c r="AI790" s="10"/>
      <c r="AJ790" s="10"/>
      <c r="AK790" s="10"/>
      <c r="AL790" s="10"/>
      <c r="AM790" s="10"/>
      <c r="AN790" s="10"/>
      <c r="AO790" s="10"/>
      <c r="AP790" s="10"/>
      <c r="AQ790" s="10"/>
      <c r="AR790" s="10"/>
      <c r="AS790" s="10"/>
      <c r="AT790" s="10"/>
      <c r="AU790" s="10"/>
      <c r="AV790" s="10"/>
      <c r="AW790" s="10"/>
      <c r="AX790" s="10"/>
      <c r="AY790" s="10"/>
      <c r="AZ790" s="10"/>
      <c r="BA790" s="10"/>
      <c r="BB790" s="10"/>
      <c r="BC790" s="10"/>
      <c r="BD790" s="10"/>
      <c r="BE790" s="10"/>
      <c r="BF790" s="10"/>
      <c r="BG790" s="10"/>
      <c r="BH790" s="10"/>
      <c r="BI790" s="10"/>
      <c r="BJ790" s="10"/>
      <c r="BK790" s="10"/>
      <c r="BL790" s="10"/>
      <c r="BM790" s="10"/>
      <c r="BN790" s="10"/>
      <c r="BO790" s="10"/>
    </row>
    <row r="791" spans="1:67" x14ac:dyDescent="0.35">
      <c r="A791" s="10"/>
      <c r="B791" s="10"/>
      <c r="C791" s="10"/>
      <c r="D791" s="10"/>
      <c r="E791" s="10"/>
      <c r="F791" s="10"/>
      <c r="G791" s="10"/>
      <c r="H791" s="10"/>
      <c r="I791" s="10"/>
      <c r="J791" s="10"/>
      <c r="K791" s="10"/>
      <c r="L791" s="10"/>
      <c r="M791" s="10"/>
      <c r="N791" s="10"/>
      <c r="O791" s="10"/>
      <c r="P791" s="10"/>
      <c r="Q791" s="10"/>
      <c r="R791" s="10"/>
      <c r="S791" s="10"/>
      <c r="T791" s="10"/>
      <c r="U791" s="10"/>
      <c r="V791" s="10"/>
      <c r="W791" s="10"/>
      <c r="X791" s="10"/>
      <c r="Y791" s="10"/>
      <c r="Z791" s="10"/>
      <c r="AA791" s="10"/>
      <c r="AB791" s="10"/>
      <c r="AC791" s="10"/>
      <c r="AD791" s="10"/>
      <c r="AE791" s="10"/>
      <c r="AF791" s="10"/>
      <c r="AG791" s="10"/>
      <c r="AH791" s="10"/>
      <c r="AI791" s="10"/>
      <c r="AJ791" s="10"/>
      <c r="AK791" s="10"/>
      <c r="AL791" s="10"/>
      <c r="AM791" s="10"/>
      <c r="AN791" s="10"/>
      <c r="AO791" s="10"/>
      <c r="AP791" s="10"/>
      <c r="AQ791" s="10"/>
      <c r="AR791" s="10"/>
      <c r="AS791" s="10"/>
      <c r="AT791" s="10"/>
      <c r="AU791" s="10"/>
      <c r="AV791" s="10"/>
      <c r="AW791" s="10"/>
      <c r="AX791" s="10"/>
      <c r="AY791" s="10"/>
      <c r="AZ791" s="10"/>
      <c r="BA791" s="10"/>
      <c r="BB791" s="10"/>
      <c r="BC791" s="10"/>
      <c r="BD791" s="10"/>
      <c r="BE791" s="10"/>
      <c r="BF791" s="10"/>
      <c r="BG791" s="10"/>
      <c r="BH791" s="10"/>
      <c r="BI791" s="10"/>
      <c r="BJ791" s="10"/>
      <c r="BK791" s="10"/>
      <c r="BL791" s="10"/>
      <c r="BM791" s="10"/>
      <c r="BN791" s="10"/>
      <c r="BO791" s="10"/>
    </row>
    <row r="792" spans="1:67" x14ac:dyDescent="0.35">
      <c r="A792" s="10"/>
      <c r="B792" s="10"/>
      <c r="C792" s="10"/>
      <c r="D792" s="10"/>
      <c r="E792" s="10"/>
      <c r="F792" s="10"/>
      <c r="G792" s="10"/>
      <c r="H792" s="10"/>
      <c r="I792" s="10"/>
      <c r="J792" s="10"/>
      <c r="K792" s="10"/>
      <c r="L792" s="10"/>
      <c r="M792" s="10"/>
      <c r="N792" s="10"/>
      <c r="O792" s="10"/>
      <c r="P792" s="10"/>
      <c r="Q792" s="10"/>
      <c r="R792" s="10"/>
      <c r="S792" s="10"/>
      <c r="T792" s="10"/>
      <c r="U792" s="10"/>
      <c r="V792" s="10"/>
      <c r="W792" s="10"/>
      <c r="X792" s="10"/>
      <c r="Y792" s="10"/>
      <c r="Z792" s="10"/>
      <c r="AA792" s="10"/>
      <c r="AB792" s="10"/>
      <c r="AC792" s="10"/>
      <c r="AD792" s="10"/>
      <c r="AE792" s="10"/>
      <c r="AF792" s="10"/>
      <c r="AG792" s="10"/>
      <c r="AH792" s="10"/>
      <c r="AI792" s="10"/>
      <c r="AJ792" s="10"/>
      <c r="AK792" s="10"/>
      <c r="AL792" s="10"/>
      <c r="AM792" s="10"/>
      <c r="AN792" s="10"/>
      <c r="AO792" s="10"/>
      <c r="AP792" s="10"/>
      <c r="AQ792" s="10"/>
      <c r="AR792" s="10"/>
      <c r="AS792" s="10"/>
      <c r="AT792" s="10"/>
      <c r="AU792" s="10"/>
      <c r="AV792" s="10"/>
      <c r="AW792" s="10"/>
      <c r="AX792" s="10"/>
      <c r="AY792" s="10"/>
      <c r="AZ792" s="10"/>
      <c r="BA792" s="10"/>
      <c r="BB792" s="10"/>
      <c r="BC792" s="10"/>
      <c r="BD792" s="10"/>
      <c r="BE792" s="10"/>
      <c r="BF792" s="10"/>
      <c r="BG792" s="10"/>
      <c r="BH792" s="10"/>
      <c r="BI792" s="10"/>
      <c r="BJ792" s="10"/>
      <c r="BK792" s="10"/>
      <c r="BL792" s="10"/>
      <c r="BM792" s="10"/>
      <c r="BN792" s="10"/>
      <c r="BO792" s="10"/>
    </row>
    <row r="793" spans="1:67" x14ac:dyDescent="0.35">
      <c r="A793" s="10"/>
      <c r="B793" s="10"/>
      <c r="C793" s="10"/>
      <c r="D793" s="10"/>
      <c r="E793" s="10"/>
      <c r="F793" s="10"/>
      <c r="G793" s="10"/>
      <c r="H793" s="10"/>
      <c r="I793" s="10"/>
      <c r="J793" s="10"/>
      <c r="K793" s="10"/>
      <c r="L793" s="10"/>
      <c r="M793" s="10"/>
      <c r="N793" s="10"/>
      <c r="O793" s="10"/>
      <c r="P793" s="10"/>
      <c r="Q793" s="10"/>
      <c r="R793" s="10"/>
      <c r="S793" s="10"/>
      <c r="T793" s="10"/>
      <c r="U793" s="10"/>
      <c r="V793" s="10"/>
      <c r="W793" s="10"/>
      <c r="X793" s="10"/>
      <c r="Y793" s="10"/>
      <c r="Z793" s="10"/>
      <c r="AA793" s="10"/>
      <c r="AB793" s="10"/>
      <c r="AC793" s="10"/>
      <c r="AD793" s="10"/>
      <c r="AE793" s="10"/>
      <c r="AF793" s="10"/>
      <c r="AG793" s="10"/>
      <c r="AH793" s="10"/>
      <c r="AI793" s="10"/>
      <c r="AJ793" s="10"/>
      <c r="AK793" s="10"/>
      <c r="AL793" s="10"/>
      <c r="AM793" s="10"/>
      <c r="AN793" s="10"/>
      <c r="AO793" s="10"/>
      <c r="AP793" s="10"/>
      <c r="AQ793" s="10"/>
      <c r="AR793" s="10"/>
      <c r="AS793" s="10"/>
      <c r="AT793" s="10"/>
      <c r="AU793" s="10"/>
      <c r="AV793" s="10"/>
      <c r="AW793" s="10"/>
      <c r="AX793" s="10"/>
      <c r="AY793" s="10"/>
      <c r="AZ793" s="10"/>
      <c r="BA793" s="10"/>
      <c r="BB793" s="10"/>
      <c r="BC793" s="10"/>
      <c r="BD793" s="10"/>
      <c r="BE793" s="10"/>
      <c r="BF793" s="10"/>
      <c r="BG793" s="10"/>
      <c r="BH793" s="10"/>
      <c r="BI793" s="10"/>
      <c r="BJ793" s="10"/>
      <c r="BK793" s="10"/>
      <c r="BL793" s="10"/>
      <c r="BM793" s="10"/>
      <c r="BN793" s="10"/>
      <c r="BO793" s="10"/>
    </row>
    <row r="794" spans="1:67" x14ac:dyDescent="0.35">
      <c r="A794" s="10"/>
      <c r="B794" s="10"/>
      <c r="C794" s="10"/>
      <c r="D794" s="10"/>
      <c r="E794" s="10"/>
      <c r="F794" s="10"/>
      <c r="G794" s="10"/>
      <c r="H794" s="10"/>
      <c r="I794" s="10"/>
      <c r="J794" s="10"/>
      <c r="K794" s="10"/>
      <c r="L794" s="10"/>
      <c r="M794" s="10"/>
      <c r="N794" s="10"/>
      <c r="O794" s="10"/>
      <c r="P794" s="10"/>
      <c r="Q794" s="10"/>
      <c r="R794" s="10"/>
      <c r="S794" s="10"/>
      <c r="T794" s="10"/>
      <c r="U794" s="10"/>
      <c r="V794" s="10"/>
      <c r="W794" s="10"/>
      <c r="X794" s="10"/>
      <c r="Y794" s="10"/>
      <c r="Z794" s="10"/>
      <c r="AA794" s="10"/>
      <c r="AB794" s="10"/>
      <c r="AC794" s="10"/>
      <c r="AD794" s="10"/>
      <c r="AE794" s="10"/>
      <c r="AF794" s="10"/>
      <c r="AG794" s="10"/>
      <c r="AH794" s="10"/>
      <c r="AI794" s="10"/>
      <c r="AJ794" s="10"/>
      <c r="AK794" s="10"/>
      <c r="AL794" s="10"/>
      <c r="AM794" s="10"/>
      <c r="AN794" s="10"/>
      <c r="AO794" s="10"/>
      <c r="AP794" s="10"/>
      <c r="AQ794" s="10"/>
      <c r="AR794" s="10"/>
      <c r="AS794" s="10"/>
      <c r="AT794" s="10"/>
      <c r="AU794" s="10"/>
      <c r="AV794" s="10"/>
      <c r="AW794" s="10"/>
      <c r="AX794" s="10"/>
      <c r="AY794" s="10"/>
      <c r="AZ794" s="10"/>
      <c r="BA794" s="10"/>
      <c r="BB794" s="10"/>
      <c r="BC794" s="10"/>
      <c r="BD794" s="10"/>
      <c r="BE794" s="10"/>
      <c r="BF794" s="10"/>
      <c r="BG794" s="10"/>
      <c r="BH794" s="10"/>
      <c r="BI794" s="10"/>
      <c r="BJ794" s="10"/>
      <c r="BK794" s="10"/>
      <c r="BL794" s="10"/>
      <c r="BM794" s="10"/>
      <c r="BN794" s="10"/>
      <c r="BO794" s="10"/>
    </row>
    <row r="795" spans="1:67" x14ac:dyDescent="0.35">
      <c r="A795" s="10"/>
      <c r="B795" s="10"/>
      <c r="C795" s="10"/>
      <c r="D795" s="10"/>
      <c r="E795" s="10"/>
      <c r="F795" s="10"/>
      <c r="G795" s="10"/>
      <c r="H795" s="10"/>
      <c r="I795" s="10"/>
      <c r="J795" s="10"/>
      <c r="K795" s="10"/>
      <c r="L795" s="10"/>
      <c r="M795" s="10"/>
      <c r="N795" s="10"/>
      <c r="O795" s="10"/>
      <c r="P795" s="10"/>
      <c r="Q795" s="10"/>
      <c r="R795" s="10"/>
      <c r="S795" s="10"/>
      <c r="T795" s="10"/>
      <c r="U795" s="10"/>
      <c r="V795" s="10"/>
      <c r="W795" s="10"/>
      <c r="X795" s="10"/>
      <c r="Y795" s="10"/>
      <c r="Z795" s="10"/>
      <c r="AA795" s="10"/>
      <c r="AB795" s="10"/>
      <c r="AC795" s="10"/>
      <c r="AD795" s="10"/>
      <c r="AE795" s="10"/>
      <c r="AF795" s="10"/>
      <c r="AG795" s="10"/>
      <c r="AH795" s="10"/>
      <c r="AI795" s="10"/>
      <c r="AJ795" s="10"/>
      <c r="AK795" s="10"/>
      <c r="AL795" s="10"/>
      <c r="AM795" s="10"/>
      <c r="AN795" s="10"/>
      <c r="AO795" s="10"/>
      <c r="AP795" s="10"/>
      <c r="AQ795" s="10"/>
      <c r="AR795" s="10"/>
      <c r="AS795" s="10"/>
      <c r="AT795" s="10"/>
      <c r="AU795" s="10"/>
      <c r="AV795" s="10"/>
      <c r="AW795" s="10"/>
      <c r="AX795" s="10"/>
      <c r="AY795" s="10"/>
      <c r="AZ795" s="10"/>
      <c r="BA795" s="10"/>
      <c r="BB795" s="10"/>
      <c r="BC795" s="10"/>
      <c r="BD795" s="10"/>
      <c r="BE795" s="10"/>
      <c r="BF795" s="10"/>
      <c r="BG795" s="10"/>
      <c r="BH795" s="10"/>
      <c r="BI795" s="10"/>
      <c r="BJ795" s="10"/>
      <c r="BK795" s="10"/>
      <c r="BL795" s="10"/>
      <c r="BM795" s="10"/>
      <c r="BN795" s="10"/>
      <c r="BO795" s="10"/>
    </row>
    <row r="796" spans="1:67" x14ac:dyDescent="0.35">
      <c r="A796" s="10"/>
      <c r="B796" s="10"/>
      <c r="C796" s="10"/>
      <c r="D796" s="10"/>
      <c r="E796" s="10"/>
      <c r="F796" s="10"/>
      <c r="G796" s="10"/>
      <c r="H796" s="10"/>
      <c r="I796" s="10"/>
      <c r="J796" s="10"/>
      <c r="K796" s="10"/>
      <c r="L796" s="10"/>
      <c r="M796" s="10"/>
      <c r="N796" s="10"/>
      <c r="O796" s="10"/>
      <c r="P796" s="10"/>
      <c r="Q796" s="10"/>
      <c r="R796" s="10"/>
      <c r="S796" s="10"/>
      <c r="T796" s="10"/>
      <c r="U796" s="10"/>
      <c r="V796" s="10"/>
      <c r="W796" s="10"/>
      <c r="X796" s="10"/>
      <c r="Y796" s="10"/>
      <c r="Z796" s="10"/>
      <c r="AA796" s="10"/>
      <c r="AB796" s="10"/>
      <c r="AC796" s="10"/>
      <c r="AD796" s="10"/>
      <c r="AE796" s="10"/>
      <c r="AF796" s="10"/>
      <c r="AG796" s="10"/>
      <c r="AH796" s="10"/>
      <c r="AI796" s="10"/>
      <c r="AJ796" s="10"/>
      <c r="AK796" s="10"/>
      <c r="AL796" s="10"/>
      <c r="AM796" s="10"/>
      <c r="AN796" s="10"/>
      <c r="AO796" s="10"/>
      <c r="AP796" s="10"/>
      <c r="AQ796" s="10"/>
      <c r="AR796" s="10"/>
      <c r="AS796" s="10"/>
      <c r="AT796" s="10"/>
      <c r="AU796" s="10"/>
      <c r="AV796" s="10"/>
      <c r="AW796" s="10"/>
      <c r="AX796" s="10"/>
      <c r="AY796" s="10"/>
      <c r="AZ796" s="10"/>
      <c r="BA796" s="10"/>
      <c r="BB796" s="10"/>
      <c r="BC796" s="10"/>
      <c r="BD796" s="10"/>
      <c r="BE796" s="10"/>
      <c r="BF796" s="10"/>
      <c r="BG796" s="10"/>
      <c r="BH796" s="10"/>
      <c r="BI796" s="10"/>
      <c r="BJ796" s="10"/>
      <c r="BK796" s="10"/>
      <c r="BL796" s="10"/>
      <c r="BM796" s="10"/>
      <c r="BN796" s="10"/>
      <c r="BO796" s="10"/>
    </row>
    <row r="797" spans="1:67" x14ac:dyDescent="0.35">
      <c r="A797" s="10"/>
      <c r="B797" s="10"/>
      <c r="C797" s="10"/>
      <c r="D797" s="10"/>
      <c r="E797" s="10"/>
      <c r="F797" s="10"/>
      <c r="G797" s="10"/>
      <c r="H797" s="10"/>
      <c r="I797" s="10"/>
      <c r="J797" s="10"/>
      <c r="K797" s="10"/>
      <c r="L797" s="10"/>
      <c r="M797" s="10"/>
      <c r="N797" s="10"/>
      <c r="O797" s="10"/>
      <c r="P797" s="10"/>
      <c r="Q797" s="10"/>
      <c r="R797" s="10"/>
      <c r="S797" s="10"/>
      <c r="T797" s="10"/>
      <c r="U797" s="10"/>
      <c r="V797" s="10"/>
      <c r="W797" s="10"/>
      <c r="X797" s="10"/>
      <c r="Y797" s="10"/>
      <c r="Z797" s="10"/>
      <c r="AA797" s="10"/>
      <c r="AB797" s="10"/>
      <c r="AC797" s="10"/>
      <c r="AD797" s="10"/>
      <c r="AE797" s="10"/>
      <c r="AF797" s="10"/>
      <c r="AG797" s="10"/>
      <c r="AH797" s="10"/>
      <c r="AI797" s="10"/>
      <c r="AJ797" s="10"/>
      <c r="AK797" s="10"/>
      <c r="AL797" s="10"/>
      <c r="AM797" s="10"/>
      <c r="AN797" s="10"/>
      <c r="AO797" s="10"/>
      <c r="AP797" s="10"/>
      <c r="AQ797" s="10"/>
      <c r="AR797" s="10"/>
      <c r="AS797" s="10"/>
      <c r="AT797" s="10"/>
      <c r="AU797" s="10"/>
      <c r="AV797" s="10"/>
      <c r="AW797" s="10"/>
      <c r="AX797" s="10"/>
      <c r="AY797" s="10"/>
      <c r="AZ797" s="10"/>
      <c r="BA797" s="10"/>
      <c r="BB797" s="10"/>
      <c r="BC797" s="10"/>
      <c r="BD797" s="10"/>
      <c r="BE797" s="10"/>
      <c r="BF797" s="10"/>
      <c r="BG797" s="10"/>
      <c r="BH797" s="10"/>
      <c r="BI797" s="10"/>
      <c r="BJ797" s="10"/>
      <c r="BK797" s="10"/>
      <c r="BL797" s="10"/>
      <c r="BM797" s="10"/>
      <c r="BN797" s="10"/>
      <c r="BO797" s="10"/>
    </row>
    <row r="798" spans="1:67" x14ac:dyDescent="0.35">
      <c r="A798" s="10"/>
      <c r="B798" s="10"/>
      <c r="C798" s="10"/>
      <c r="D798" s="10"/>
      <c r="E798" s="10"/>
      <c r="F798" s="10"/>
      <c r="G798" s="10"/>
      <c r="H798" s="10"/>
      <c r="I798" s="10"/>
      <c r="J798" s="10"/>
      <c r="K798" s="10"/>
      <c r="L798" s="10"/>
      <c r="M798" s="10"/>
      <c r="N798" s="10"/>
      <c r="O798" s="10"/>
      <c r="P798" s="10"/>
      <c r="Q798" s="10"/>
      <c r="R798" s="10"/>
      <c r="S798" s="10"/>
      <c r="T798" s="10"/>
      <c r="U798" s="10"/>
      <c r="V798" s="10"/>
      <c r="W798" s="10"/>
      <c r="X798" s="10"/>
      <c r="Y798" s="10"/>
      <c r="Z798" s="10"/>
      <c r="AA798" s="10"/>
      <c r="AB798" s="10"/>
      <c r="AC798" s="10"/>
      <c r="AD798" s="10"/>
      <c r="AE798" s="10"/>
      <c r="AF798" s="10"/>
      <c r="AG798" s="10"/>
      <c r="AH798" s="10"/>
      <c r="AI798" s="10"/>
      <c r="AJ798" s="10"/>
      <c r="AK798" s="10"/>
      <c r="AL798" s="10"/>
      <c r="AM798" s="10"/>
      <c r="AN798" s="10"/>
      <c r="AO798" s="10"/>
      <c r="AP798" s="10"/>
      <c r="AQ798" s="10"/>
      <c r="AR798" s="10"/>
      <c r="AS798" s="10"/>
      <c r="AT798" s="10"/>
      <c r="AU798" s="10"/>
      <c r="AV798" s="10"/>
      <c r="AW798" s="10"/>
      <c r="AX798" s="10"/>
      <c r="AY798" s="10"/>
      <c r="AZ798" s="10"/>
      <c r="BA798" s="10"/>
      <c r="BB798" s="10"/>
      <c r="BC798" s="10"/>
      <c r="BD798" s="10"/>
      <c r="BE798" s="10"/>
      <c r="BF798" s="10"/>
      <c r="BG798" s="10"/>
      <c r="BH798" s="10"/>
      <c r="BI798" s="10"/>
      <c r="BJ798" s="10"/>
      <c r="BK798" s="10"/>
      <c r="BL798" s="10"/>
      <c r="BM798" s="10"/>
      <c r="BN798" s="10"/>
      <c r="BO798" s="10"/>
    </row>
    <row r="799" spans="1:67" x14ac:dyDescent="0.35">
      <c r="A799" s="10"/>
      <c r="B799" s="10"/>
      <c r="C799" s="10"/>
      <c r="D799" s="10"/>
      <c r="E799" s="10"/>
      <c r="F799" s="10"/>
      <c r="G799" s="10"/>
      <c r="H799" s="10"/>
      <c r="I799" s="10"/>
      <c r="J799" s="10"/>
      <c r="K799" s="10"/>
      <c r="L799" s="10"/>
      <c r="M799" s="10"/>
      <c r="N799" s="10"/>
      <c r="O799" s="10"/>
      <c r="P799" s="10"/>
      <c r="Q799" s="10"/>
      <c r="R799" s="10"/>
      <c r="S799" s="10"/>
      <c r="T799" s="10"/>
      <c r="U799" s="10"/>
      <c r="V799" s="10"/>
      <c r="W799" s="10"/>
      <c r="X799" s="10"/>
      <c r="Y799" s="10"/>
      <c r="Z799" s="10"/>
      <c r="AA799" s="10"/>
      <c r="AB799" s="10"/>
      <c r="AC799" s="10"/>
      <c r="AD799" s="10"/>
      <c r="AE799" s="10"/>
      <c r="AF799" s="10"/>
      <c r="AG799" s="10"/>
      <c r="AH799" s="10"/>
      <c r="AI799" s="10"/>
      <c r="AJ799" s="10"/>
      <c r="AK799" s="10"/>
      <c r="AL799" s="10"/>
      <c r="AM799" s="10"/>
      <c r="AN799" s="10"/>
      <c r="AO799" s="10"/>
      <c r="AP799" s="10"/>
      <c r="AQ799" s="10"/>
      <c r="AR799" s="10"/>
      <c r="AS799" s="10"/>
      <c r="AT799" s="10"/>
      <c r="AU799" s="10"/>
      <c r="AV799" s="10"/>
      <c r="AW799" s="10"/>
      <c r="AX799" s="10"/>
      <c r="AY799" s="10"/>
      <c r="AZ799" s="10"/>
      <c r="BA799" s="10"/>
      <c r="BB799" s="10"/>
      <c r="BC799" s="10"/>
      <c r="BD799" s="10"/>
      <c r="BE799" s="10"/>
      <c r="BF799" s="10"/>
      <c r="BG799" s="10"/>
      <c r="BH799" s="10"/>
      <c r="BI799" s="10"/>
      <c r="BJ799" s="10"/>
      <c r="BK799" s="10"/>
      <c r="BL799" s="10"/>
      <c r="BM799" s="10"/>
      <c r="BN799" s="10"/>
      <c r="BO799" s="10"/>
    </row>
    <row r="800" spans="1:67" x14ac:dyDescent="0.35">
      <c r="A800" s="10"/>
      <c r="B800" s="10"/>
      <c r="C800" s="10"/>
      <c r="D800" s="10"/>
      <c r="E800" s="10"/>
      <c r="F800" s="10"/>
      <c r="G800" s="10"/>
      <c r="H800" s="10"/>
      <c r="I800" s="10"/>
      <c r="J800" s="10"/>
      <c r="K800" s="10"/>
      <c r="L800" s="10"/>
      <c r="M800" s="10"/>
      <c r="N800" s="10"/>
      <c r="O800" s="10"/>
      <c r="P800" s="10"/>
      <c r="Q800" s="10"/>
      <c r="R800" s="10"/>
      <c r="S800" s="10"/>
      <c r="T800" s="10"/>
      <c r="U800" s="10"/>
      <c r="V800" s="10"/>
      <c r="W800" s="10"/>
      <c r="X800" s="10"/>
      <c r="Y800" s="10"/>
      <c r="Z800" s="10"/>
      <c r="AA800" s="10"/>
      <c r="AB800" s="10"/>
      <c r="AC800" s="10"/>
      <c r="AD800" s="10"/>
      <c r="AE800" s="10"/>
      <c r="AF800" s="10"/>
      <c r="AG800" s="10"/>
      <c r="AH800" s="10"/>
      <c r="AI800" s="10"/>
      <c r="AJ800" s="10"/>
      <c r="AK800" s="10"/>
      <c r="AL800" s="10"/>
      <c r="AM800" s="10"/>
      <c r="AN800" s="10"/>
      <c r="AO800" s="10"/>
      <c r="AP800" s="10"/>
      <c r="AQ800" s="10"/>
      <c r="AR800" s="10"/>
      <c r="AS800" s="10"/>
      <c r="AT800" s="10"/>
      <c r="AU800" s="10"/>
      <c r="AV800" s="10"/>
      <c r="AW800" s="10"/>
      <c r="AX800" s="10"/>
      <c r="AY800" s="10"/>
      <c r="AZ800" s="10"/>
      <c r="BA800" s="10"/>
      <c r="BB800" s="10"/>
      <c r="BC800" s="10"/>
      <c r="BD800" s="10"/>
      <c r="BE800" s="10"/>
      <c r="BF800" s="10"/>
      <c r="BG800" s="10"/>
      <c r="BH800" s="10"/>
      <c r="BI800" s="10"/>
      <c r="BJ800" s="10"/>
      <c r="BK800" s="10"/>
      <c r="BL800" s="10"/>
      <c r="BM800" s="10"/>
      <c r="BN800" s="10"/>
      <c r="BO800" s="10"/>
    </row>
    <row r="801" spans="1:67" x14ac:dyDescent="0.35">
      <c r="A801" s="10"/>
      <c r="B801" s="10"/>
      <c r="C801" s="10"/>
      <c r="D801" s="10"/>
      <c r="E801" s="10"/>
      <c r="F801" s="10"/>
      <c r="G801" s="10"/>
      <c r="H801" s="10"/>
      <c r="I801" s="10"/>
      <c r="J801" s="10"/>
      <c r="K801" s="10"/>
      <c r="L801" s="10"/>
      <c r="M801" s="10"/>
      <c r="N801" s="10"/>
      <c r="O801" s="10"/>
      <c r="P801" s="10"/>
      <c r="Q801" s="10"/>
      <c r="R801" s="10"/>
      <c r="S801" s="10"/>
      <c r="T801" s="10"/>
      <c r="U801" s="10"/>
      <c r="V801" s="10"/>
      <c r="W801" s="10"/>
      <c r="X801" s="10"/>
      <c r="Y801" s="10"/>
      <c r="Z801" s="10"/>
      <c r="AA801" s="10"/>
      <c r="AB801" s="10"/>
      <c r="AC801" s="10"/>
      <c r="AD801" s="10"/>
      <c r="AE801" s="10"/>
      <c r="AF801" s="10"/>
      <c r="AG801" s="10"/>
      <c r="AH801" s="10"/>
      <c r="AI801" s="10"/>
      <c r="AJ801" s="10"/>
      <c r="AK801" s="10"/>
      <c r="AL801" s="10"/>
      <c r="AM801" s="10"/>
      <c r="AN801" s="10"/>
      <c r="AO801" s="10"/>
      <c r="AP801" s="10"/>
      <c r="AQ801" s="10"/>
      <c r="AR801" s="10"/>
      <c r="AS801" s="10"/>
      <c r="AT801" s="10"/>
      <c r="AU801" s="10"/>
      <c r="AV801" s="10"/>
      <c r="AW801" s="10"/>
      <c r="AX801" s="10"/>
      <c r="AY801" s="10"/>
      <c r="AZ801" s="10"/>
      <c r="BA801" s="10"/>
      <c r="BB801" s="10"/>
      <c r="BC801" s="10"/>
      <c r="BD801" s="10"/>
      <c r="BE801" s="10"/>
      <c r="BF801" s="10"/>
      <c r="BG801" s="10"/>
      <c r="BH801" s="10"/>
      <c r="BI801" s="10"/>
      <c r="BJ801" s="10"/>
      <c r="BK801" s="10"/>
      <c r="BL801" s="10"/>
      <c r="BM801" s="10"/>
      <c r="BN801" s="10"/>
      <c r="BO801" s="10"/>
    </row>
    <row r="802" spans="1:67" x14ac:dyDescent="0.35">
      <c r="A802" s="10"/>
      <c r="B802" s="10"/>
      <c r="C802" s="10"/>
      <c r="D802" s="10"/>
      <c r="E802" s="10"/>
      <c r="F802" s="10"/>
      <c r="G802" s="10"/>
      <c r="H802" s="10"/>
      <c r="I802" s="10"/>
      <c r="J802" s="10"/>
      <c r="K802" s="10"/>
      <c r="L802" s="10"/>
      <c r="M802" s="10"/>
      <c r="N802" s="10"/>
      <c r="O802" s="10"/>
      <c r="P802" s="10"/>
      <c r="Q802" s="10"/>
      <c r="R802" s="10"/>
      <c r="S802" s="10"/>
      <c r="T802" s="10"/>
      <c r="U802" s="10"/>
      <c r="V802" s="10"/>
      <c r="W802" s="10"/>
      <c r="X802" s="10"/>
      <c r="Y802" s="10"/>
      <c r="Z802" s="10"/>
      <c r="AA802" s="10"/>
      <c r="AB802" s="10"/>
      <c r="AC802" s="10"/>
      <c r="AD802" s="10"/>
      <c r="AE802" s="10"/>
      <c r="AF802" s="10"/>
      <c r="AG802" s="10"/>
      <c r="AH802" s="10"/>
      <c r="AI802" s="10"/>
      <c r="AJ802" s="10"/>
      <c r="AK802" s="10"/>
      <c r="AL802" s="10"/>
      <c r="AM802" s="10"/>
      <c r="AN802" s="10"/>
      <c r="AO802" s="10"/>
      <c r="AP802" s="10"/>
      <c r="AQ802" s="10"/>
      <c r="AR802" s="10"/>
      <c r="AS802" s="10"/>
      <c r="AT802" s="10"/>
      <c r="AU802" s="10"/>
      <c r="AV802" s="10"/>
      <c r="AW802" s="10"/>
      <c r="AX802" s="10"/>
      <c r="AY802" s="10"/>
      <c r="AZ802" s="10"/>
      <c r="BA802" s="10"/>
      <c r="BB802" s="10"/>
      <c r="BC802" s="10"/>
      <c r="BD802" s="10"/>
      <c r="BE802" s="10"/>
      <c r="BF802" s="10"/>
      <c r="BG802" s="10"/>
      <c r="BH802" s="10"/>
      <c r="BI802" s="10"/>
      <c r="BJ802" s="10"/>
      <c r="BK802" s="10"/>
      <c r="BL802" s="10"/>
      <c r="BM802" s="10"/>
      <c r="BN802" s="10"/>
      <c r="BO802" s="10"/>
    </row>
    <row r="803" spans="1:67" x14ac:dyDescent="0.35">
      <c r="A803" s="10"/>
      <c r="B803" s="10"/>
      <c r="C803" s="10"/>
      <c r="D803" s="10"/>
      <c r="E803" s="10"/>
      <c r="F803" s="10"/>
      <c r="G803" s="10"/>
      <c r="H803" s="10"/>
      <c r="I803" s="10"/>
      <c r="J803" s="10"/>
      <c r="K803" s="10"/>
      <c r="L803" s="10"/>
      <c r="M803" s="10"/>
      <c r="N803" s="10"/>
      <c r="O803" s="10"/>
      <c r="P803" s="10"/>
      <c r="Q803" s="10"/>
      <c r="R803" s="10"/>
      <c r="S803" s="10"/>
      <c r="T803" s="10"/>
      <c r="U803" s="10"/>
      <c r="V803" s="10"/>
      <c r="W803" s="10"/>
      <c r="X803" s="10"/>
      <c r="Y803" s="10"/>
      <c r="Z803" s="10"/>
      <c r="AA803" s="10"/>
      <c r="AB803" s="10"/>
      <c r="AC803" s="10"/>
      <c r="AD803" s="10"/>
      <c r="AE803" s="10"/>
      <c r="AF803" s="10"/>
      <c r="AG803" s="10"/>
      <c r="AH803" s="10"/>
      <c r="AI803" s="10"/>
      <c r="AJ803" s="10"/>
      <c r="AK803" s="10"/>
      <c r="AL803" s="10"/>
      <c r="AM803" s="10"/>
      <c r="AN803" s="10"/>
      <c r="AO803" s="10"/>
      <c r="AP803" s="10"/>
      <c r="AQ803" s="10"/>
      <c r="AR803" s="10"/>
      <c r="AS803" s="10"/>
      <c r="AT803" s="10"/>
      <c r="AU803" s="10"/>
      <c r="AV803" s="10"/>
      <c r="AW803" s="10"/>
      <c r="AX803" s="10"/>
      <c r="AY803" s="10"/>
      <c r="AZ803" s="10"/>
      <c r="BA803" s="10"/>
      <c r="BB803" s="10"/>
      <c r="BC803" s="10"/>
      <c r="BD803" s="10"/>
      <c r="BE803" s="10"/>
      <c r="BF803" s="10"/>
      <c r="BG803" s="10"/>
      <c r="BH803" s="10"/>
      <c r="BI803" s="10"/>
      <c r="BJ803" s="10"/>
      <c r="BK803" s="10"/>
      <c r="BL803" s="10"/>
      <c r="BM803" s="10"/>
      <c r="BN803" s="10"/>
      <c r="BO803" s="10"/>
    </row>
    <row r="804" spans="1:67" x14ac:dyDescent="0.35">
      <c r="A804" s="10"/>
      <c r="B804" s="10"/>
      <c r="C804" s="10"/>
      <c r="D804" s="10"/>
      <c r="E804" s="10"/>
      <c r="F804" s="10"/>
      <c r="G804" s="10"/>
      <c r="H804" s="10"/>
      <c r="I804" s="10"/>
      <c r="J804" s="10"/>
      <c r="K804" s="10"/>
      <c r="L804" s="10"/>
      <c r="M804" s="10"/>
      <c r="N804" s="10"/>
      <c r="O804" s="10"/>
      <c r="P804" s="10"/>
      <c r="Q804" s="10"/>
      <c r="R804" s="10"/>
      <c r="S804" s="10"/>
      <c r="T804" s="10"/>
      <c r="U804" s="10"/>
      <c r="V804" s="10"/>
      <c r="W804" s="10"/>
      <c r="X804" s="10"/>
      <c r="Y804" s="10"/>
      <c r="Z804" s="10"/>
      <c r="AA804" s="10"/>
      <c r="AB804" s="10"/>
      <c r="AC804" s="10"/>
      <c r="AD804" s="10"/>
      <c r="AE804" s="10"/>
      <c r="AF804" s="10"/>
      <c r="AG804" s="10"/>
      <c r="AH804" s="10"/>
      <c r="AI804" s="10"/>
      <c r="AJ804" s="10"/>
      <c r="AK804" s="10"/>
      <c r="AL804" s="10"/>
      <c r="AM804" s="10"/>
      <c r="AN804" s="10"/>
      <c r="AO804" s="10"/>
      <c r="AP804" s="10"/>
      <c r="AQ804" s="10"/>
      <c r="AR804" s="10"/>
      <c r="AS804" s="10"/>
      <c r="AT804" s="10"/>
      <c r="AU804" s="10"/>
      <c r="AV804" s="10"/>
      <c r="AW804" s="10"/>
      <c r="AX804" s="10"/>
      <c r="AY804" s="10"/>
      <c r="AZ804" s="10"/>
      <c r="BA804" s="10"/>
      <c r="BB804" s="10"/>
      <c r="BC804" s="10"/>
      <c r="BD804" s="10"/>
      <c r="BE804" s="10"/>
      <c r="BF804" s="10"/>
      <c r="BG804" s="10"/>
      <c r="BH804" s="10"/>
      <c r="BI804" s="10"/>
      <c r="BJ804" s="10"/>
      <c r="BK804" s="10"/>
      <c r="BL804" s="10"/>
      <c r="BM804" s="10"/>
      <c r="BN804" s="10"/>
      <c r="BO804" s="10"/>
    </row>
    <row r="805" spans="1:67" x14ac:dyDescent="0.35">
      <c r="A805" s="10"/>
      <c r="B805" s="10"/>
      <c r="C805" s="10"/>
      <c r="D805" s="10"/>
      <c r="E805" s="10"/>
      <c r="F805" s="10"/>
      <c r="G805" s="10"/>
      <c r="H805" s="10"/>
      <c r="I805" s="10"/>
      <c r="J805" s="10"/>
      <c r="K805" s="10"/>
      <c r="L805" s="10"/>
      <c r="M805" s="10"/>
      <c r="N805" s="10"/>
      <c r="O805" s="10"/>
      <c r="P805" s="10"/>
      <c r="Q805" s="10"/>
      <c r="R805" s="10"/>
      <c r="S805" s="10"/>
      <c r="T805" s="10"/>
      <c r="U805" s="10"/>
      <c r="V805" s="10"/>
      <c r="W805" s="10"/>
      <c r="X805" s="10"/>
      <c r="Y805" s="10"/>
      <c r="Z805" s="10"/>
      <c r="AA805" s="10"/>
      <c r="AB805" s="10"/>
      <c r="AC805" s="10"/>
      <c r="AD805" s="10"/>
      <c r="AE805" s="10"/>
      <c r="AF805" s="10"/>
      <c r="AG805" s="10"/>
      <c r="AH805" s="10"/>
      <c r="AI805" s="10"/>
      <c r="AJ805" s="10"/>
      <c r="AK805" s="10"/>
      <c r="AL805" s="10"/>
      <c r="AM805" s="10"/>
      <c r="AN805" s="10"/>
      <c r="AO805" s="10"/>
      <c r="AP805" s="10"/>
      <c r="AQ805" s="10"/>
      <c r="AR805" s="10"/>
      <c r="AS805" s="10"/>
      <c r="AT805" s="10"/>
      <c r="AU805" s="10"/>
      <c r="AV805" s="10"/>
      <c r="AW805" s="10"/>
      <c r="AX805" s="10"/>
      <c r="AY805" s="10"/>
      <c r="AZ805" s="10"/>
      <c r="BA805" s="10"/>
      <c r="BB805" s="10"/>
      <c r="BC805" s="10"/>
      <c r="BD805" s="10"/>
      <c r="BE805" s="10"/>
      <c r="BF805" s="10"/>
      <c r="BG805" s="10"/>
      <c r="BH805" s="10"/>
      <c r="BI805" s="10"/>
      <c r="BJ805" s="10"/>
      <c r="BK805" s="10"/>
      <c r="BL805" s="10"/>
      <c r="BM805" s="10"/>
      <c r="BN805" s="10"/>
      <c r="BO805" s="10"/>
    </row>
    <row r="806" spans="1:67" x14ac:dyDescent="0.35">
      <c r="A806" s="10"/>
      <c r="B806" s="10"/>
      <c r="C806" s="10"/>
      <c r="D806" s="10"/>
      <c r="E806" s="10"/>
      <c r="F806" s="10"/>
      <c r="G806" s="10"/>
      <c r="H806" s="10"/>
      <c r="I806" s="10"/>
      <c r="J806" s="10"/>
      <c r="K806" s="10"/>
      <c r="L806" s="10"/>
      <c r="M806" s="10"/>
      <c r="N806" s="10"/>
      <c r="O806" s="10"/>
      <c r="P806" s="10"/>
      <c r="Q806" s="10"/>
      <c r="R806" s="10"/>
      <c r="S806" s="10"/>
      <c r="T806" s="10"/>
      <c r="U806" s="10"/>
      <c r="V806" s="10"/>
      <c r="W806" s="10"/>
      <c r="X806" s="10"/>
      <c r="Y806" s="10"/>
      <c r="Z806" s="10"/>
      <c r="AA806" s="10"/>
      <c r="AB806" s="10"/>
      <c r="AC806" s="10"/>
      <c r="AD806" s="10"/>
      <c r="AE806" s="10"/>
      <c r="AF806" s="10"/>
      <c r="AG806" s="10"/>
      <c r="AH806" s="10"/>
      <c r="AI806" s="10"/>
      <c r="AJ806" s="10"/>
      <c r="AK806" s="10"/>
      <c r="AL806" s="10"/>
      <c r="AM806" s="10"/>
      <c r="AN806" s="10"/>
      <c r="AO806" s="10"/>
      <c r="AP806" s="10"/>
      <c r="AQ806" s="10"/>
      <c r="AR806" s="10"/>
      <c r="AS806" s="10"/>
      <c r="AT806" s="10"/>
      <c r="AU806" s="10"/>
      <c r="AV806" s="10"/>
      <c r="AW806" s="10"/>
      <c r="AX806" s="10"/>
      <c r="AY806" s="10"/>
      <c r="AZ806" s="10"/>
      <c r="BA806" s="10"/>
      <c r="BB806" s="10"/>
      <c r="BC806" s="10"/>
      <c r="BD806" s="10"/>
      <c r="BE806" s="10"/>
      <c r="BF806" s="10"/>
      <c r="BG806" s="10"/>
      <c r="BH806" s="10"/>
      <c r="BI806" s="10"/>
      <c r="BJ806" s="10"/>
      <c r="BK806" s="10"/>
      <c r="BL806" s="10"/>
      <c r="BM806" s="10"/>
      <c r="BN806" s="10"/>
      <c r="BO806" s="10"/>
    </row>
    <row r="807" spans="1:67" x14ac:dyDescent="0.35">
      <c r="A807" s="10"/>
      <c r="B807" s="10"/>
      <c r="C807" s="10"/>
      <c r="D807" s="10"/>
      <c r="E807" s="10"/>
      <c r="F807" s="10"/>
      <c r="G807" s="10"/>
      <c r="H807" s="10"/>
      <c r="I807" s="10"/>
      <c r="J807" s="10"/>
      <c r="K807" s="10"/>
      <c r="L807" s="10"/>
      <c r="M807" s="10"/>
      <c r="N807" s="10"/>
      <c r="O807" s="10"/>
      <c r="P807" s="10"/>
      <c r="Q807" s="10"/>
      <c r="R807" s="10"/>
      <c r="S807" s="10"/>
      <c r="T807" s="10"/>
      <c r="U807" s="10"/>
      <c r="V807" s="10"/>
      <c r="W807" s="10"/>
      <c r="X807" s="10"/>
      <c r="Y807" s="10"/>
      <c r="Z807" s="10"/>
      <c r="AA807" s="10"/>
      <c r="AB807" s="10"/>
      <c r="AC807" s="10"/>
      <c r="AD807" s="10"/>
      <c r="AE807" s="10"/>
      <c r="AF807" s="10"/>
      <c r="AG807" s="10"/>
      <c r="AH807" s="10"/>
      <c r="AI807" s="10"/>
      <c r="AJ807" s="10"/>
      <c r="AK807" s="10"/>
      <c r="AL807" s="10"/>
      <c r="AM807" s="10"/>
      <c r="AN807" s="10"/>
      <c r="AO807" s="10"/>
      <c r="AP807" s="10"/>
      <c r="AQ807" s="10"/>
      <c r="AR807" s="10"/>
      <c r="AS807" s="10"/>
      <c r="AT807" s="10"/>
      <c r="AU807" s="10"/>
      <c r="AV807" s="10"/>
      <c r="AW807" s="10"/>
      <c r="AX807" s="10"/>
      <c r="AY807" s="10"/>
      <c r="AZ807" s="10"/>
      <c r="BA807" s="10"/>
      <c r="BB807" s="10"/>
      <c r="BC807" s="10"/>
      <c r="BD807" s="10"/>
      <c r="BE807" s="10"/>
      <c r="BF807" s="10"/>
      <c r="BG807" s="10"/>
      <c r="BH807" s="10"/>
      <c r="BI807" s="10"/>
      <c r="BJ807" s="10"/>
      <c r="BK807" s="10"/>
      <c r="BL807" s="10"/>
      <c r="BM807" s="10"/>
      <c r="BN807" s="10"/>
      <c r="BO807" s="10"/>
    </row>
    <row r="808" spans="1:67" x14ac:dyDescent="0.35">
      <c r="A808" s="10"/>
      <c r="B808" s="10"/>
      <c r="C808" s="10"/>
      <c r="D808" s="10"/>
      <c r="E808" s="10"/>
      <c r="F808" s="10"/>
      <c r="G808" s="10"/>
      <c r="H808" s="10"/>
      <c r="I808" s="10"/>
      <c r="J808" s="10"/>
      <c r="K808" s="10"/>
      <c r="L808" s="10"/>
      <c r="M808" s="10"/>
      <c r="N808" s="10"/>
      <c r="O808" s="10"/>
      <c r="P808" s="10"/>
      <c r="Q808" s="10"/>
      <c r="R808" s="10"/>
      <c r="S808" s="10"/>
      <c r="T808" s="10"/>
      <c r="U808" s="10"/>
      <c r="V808" s="10"/>
      <c r="W808" s="10"/>
      <c r="X808" s="10"/>
      <c r="Y808" s="10"/>
      <c r="Z808" s="10"/>
      <c r="AA808" s="10"/>
      <c r="AB808" s="10"/>
      <c r="AC808" s="10"/>
      <c r="AD808" s="10"/>
      <c r="AE808" s="10"/>
      <c r="AF808" s="10"/>
      <c r="AG808" s="10"/>
      <c r="AH808" s="10"/>
      <c r="AI808" s="10"/>
      <c r="AJ808" s="10"/>
      <c r="AK808" s="10"/>
      <c r="AL808" s="10"/>
      <c r="AM808" s="10"/>
      <c r="AN808" s="10"/>
      <c r="AO808" s="10"/>
      <c r="AP808" s="10"/>
      <c r="AQ808" s="10"/>
      <c r="AR808" s="10"/>
      <c r="AS808" s="10"/>
      <c r="AT808" s="10"/>
      <c r="AU808" s="10"/>
      <c r="AV808" s="10"/>
      <c r="AW808" s="10"/>
      <c r="AX808" s="10"/>
      <c r="AY808" s="10"/>
      <c r="AZ808" s="10"/>
      <c r="BA808" s="10"/>
      <c r="BB808" s="10"/>
      <c r="BC808" s="10"/>
      <c r="BD808" s="10"/>
      <c r="BE808" s="10"/>
      <c r="BF808" s="10"/>
      <c r="BG808" s="10"/>
      <c r="BH808" s="10"/>
      <c r="BI808" s="10"/>
      <c r="BJ808" s="10"/>
      <c r="BK808" s="10"/>
      <c r="BL808" s="10"/>
      <c r="BM808" s="10"/>
      <c r="BN808" s="10"/>
      <c r="BO808" s="10"/>
    </row>
    <row r="809" spans="1:67" x14ac:dyDescent="0.35">
      <c r="A809" s="10"/>
      <c r="B809" s="10"/>
      <c r="C809" s="10"/>
      <c r="D809" s="10"/>
      <c r="E809" s="10"/>
      <c r="F809" s="10"/>
      <c r="G809" s="10"/>
      <c r="H809" s="10"/>
      <c r="I809" s="10"/>
      <c r="J809" s="10"/>
      <c r="K809" s="10"/>
      <c r="L809" s="10"/>
      <c r="M809" s="10"/>
      <c r="N809" s="10"/>
      <c r="O809" s="10"/>
      <c r="P809" s="10"/>
      <c r="Q809" s="10"/>
      <c r="R809" s="10"/>
      <c r="S809" s="10"/>
      <c r="T809" s="10"/>
      <c r="U809" s="10"/>
      <c r="V809" s="10"/>
      <c r="W809" s="10"/>
      <c r="X809" s="10"/>
      <c r="Y809" s="10"/>
      <c r="Z809" s="10"/>
      <c r="AA809" s="10"/>
      <c r="AB809" s="10"/>
      <c r="AC809" s="10"/>
      <c r="AD809" s="10"/>
      <c r="AE809" s="10"/>
      <c r="AF809" s="10"/>
      <c r="AG809" s="10"/>
      <c r="AH809" s="10"/>
      <c r="AI809" s="10"/>
      <c r="AJ809" s="10"/>
      <c r="AK809" s="10"/>
      <c r="AL809" s="10"/>
      <c r="AM809" s="10"/>
      <c r="AN809" s="10"/>
      <c r="AO809" s="10"/>
      <c r="AP809" s="10"/>
      <c r="AQ809" s="10"/>
      <c r="AR809" s="10"/>
      <c r="AS809" s="10"/>
      <c r="AT809" s="10"/>
      <c r="AU809" s="10"/>
      <c r="AV809" s="10"/>
      <c r="AW809" s="10"/>
      <c r="AX809" s="10"/>
      <c r="AY809" s="10"/>
      <c r="AZ809" s="10"/>
      <c r="BA809" s="10"/>
      <c r="BB809" s="10"/>
      <c r="BC809" s="10"/>
      <c r="BD809" s="10"/>
      <c r="BE809" s="10"/>
      <c r="BF809" s="10"/>
      <c r="BG809" s="10"/>
      <c r="BH809" s="10"/>
      <c r="BI809" s="10"/>
      <c r="BJ809" s="10"/>
      <c r="BK809" s="10"/>
      <c r="BL809" s="10"/>
      <c r="BM809" s="10"/>
      <c r="BN809" s="10"/>
      <c r="BO809" s="10"/>
    </row>
    <row r="810" spans="1:67" x14ac:dyDescent="0.35">
      <c r="A810" s="10"/>
      <c r="B810" s="10"/>
      <c r="C810" s="10"/>
      <c r="D810" s="10"/>
      <c r="E810" s="10"/>
      <c r="F810" s="10"/>
      <c r="G810" s="10"/>
      <c r="H810" s="10"/>
      <c r="I810" s="10"/>
      <c r="J810" s="10"/>
      <c r="K810" s="10"/>
      <c r="L810" s="10"/>
      <c r="M810" s="10"/>
      <c r="N810" s="10"/>
      <c r="O810" s="10"/>
      <c r="P810" s="10"/>
      <c r="Q810" s="10"/>
      <c r="R810" s="10"/>
      <c r="S810" s="10"/>
      <c r="T810" s="10"/>
      <c r="U810" s="10"/>
      <c r="V810" s="10"/>
      <c r="W810" s="10"/>
      <c r="X810" s="10"/>
      <c r="Y810" s="10"/>
      <c r="Z810" s="10"/>
      <c r="AA810" s="10"/>
      <c r="AB810" s="10"/>
      <c r="AC810" s="10"/>
      <c r="AD810" s="10"/>
      <c r="AE810" s="10"/>
      <c r="AF810" s="10"/>
      <c r="AG810" s="10"/>
      <c r="AH810" s="10"/>
      <c r="AI810" s="10"/>
      <c r="AJ810" s="10"/>
      <c r="AK810" s="10"/>
      <c r="AL810" s="10"/>
      <c r="AM810" s="10"/>
      <c r="AN810" s="10"/>
      <c r="AO810" s="10"/>
      <c r="AP810" s="10"/>
      <c r="AQ810" s="10"/>
      <c r="AR810" s="10"/>
      <c r="AS810" s="10"/>
      <c r="AT810" s="10"/>
      <c r="AU810" s="10"/>
      <c r="AV810" s="10"/>
      <c r="AW810" s="10"/>
      <c r="AX810" s="10"/>
      <c r="AY810" s="10"/>
      <c r="AZ810" s="10"/>
      <c r="BA810" s="10"/>
      <c r="BB810" s="10"/>
      <c r="BC810" s="10"/>
      <c r="BD810" s="10"/>
      <c r="BE810" s="10"/>
      <c r="BF810" s="10"/>
      <c r="BG810" s="10"/>
      <c r="BH810" s="10"/>
      <c r="BI810" s="10"/>
      <c r="BJ810" s="10"/>
      <c r="BK810" s="10"/>
      <c r="BL810" s="10"/>
      <c r="BM810" s="10"/>
      <c r="BN810" s="10"/>
      <c r="BO810" s="10"/>
    </row>
    <row r="811" spans="1:67" x14ac:dyDescent="0.35">
      <c r="A811" s="10"/>
      <c r="B811" s="10"/>
      <c r="C811" s="10"/>
      <c r="D811" s="10"/>
      <c r="E811" s="10"/>
      <c r="F811" s="10"/>
      <c r="G811" s="10"/>
      <c r="H811" s="10"/>
      <c r="I811" s="10"/>
      <c r="J811" s="10"/>
      <c r="K811" s="10"/>
      <c r="L811" s="10"/>
      <c r="M811" s="10"/>
      <c r="N811" s="10"/>
      <c r="O811" s="10"/>
      <c r="P811" s="10"/>
      <c r="Q811" s="10"/>
      <c r="R811" s="10"/>
      <c r="S811" s="10"/>
      <c r="T811" s="10"/>
      <c r="U811" s="10"/>
      <c r="V811" s="10"/>
      <c r="W811" s="10"/>
      <c r="X811" s="10"/>
      <c r="Y811" s="10"/>
      <c r="Z811" s="10"/>
      <c r="AA811" s="10"/>
      <c r="AB811" s="10"/>
      <c r="AC811" s="10"/>
      <c r="AD811" s="10"/>
      <c r="AE811" s="10"/>
      <c r="AF811" s="10"/>
      <c r="AG811" s="10"/>
      <c r="AH811" s="10"/>
      <c r="AI811" s="10"/>
      <c r="AJ811" s="10"/>
      <c r="AK811" s="10"/>
      <c r="AL811" s="10"/>
      <c r="AM811" s="10"/>
      <c r="AN811" s="10"/>
      <c r="AO811" s="10"/>
      <c r="AP811" s="10"/>
      <c r="AQ811" s="10"/>
      <c r="AR811" s="10"/>
      <c r="AS811" s="10"/>
      <c r="AT811" s="10"/>
      <c r="AU811" s="10"/>
      <c r="AV811" s="10"/>
      <c r="AW811" s="10"/>
      <c r="AX811" s="10"/>
      <c r="AY811" s="10"/>
      <c r="AZ811" s="10"/>
      <c r="BA811" s="10"/>
      <c r="BB811" s="10"/>
      <c r="BC811" s="10"/>
      <c r="BD811" s="10"/>
      <c r="BE811" s="10"/>
      <c r="BF811" s="10"/>
      <c r="BG811" s="10"/>
      <c r="BH811" s="10"/>
      <c r="BI811" s="10"/>
      <c r="BJ811" s="10"/>
      <c r="BK811" s="10"/>
      <c r="BL811" s="10"/>
      <c r="BM811" s="10"/>
      <c r="BN811" s="10"/>
      <c r="BO811" s="10"/>
    </row>
    <row r="812" spans="1:67" x14ac:dyDescent="0.35">
      <c r="A812" s="10"/>
      <c r="B812" s="10"/>
      <c r="C812" s="10"/>
      <c r="D812" s="10"/>
      <c r="E812" s="10"/>
      <c r="F812" s="10"/>
      <c r="G812" s="10"/>
      <c r="H812" s="10"/>
      <c r="I812" s="10"/>
      <c r="J812" s="10"/>
      <c r="K812" s="10"/>
      <c r="L812" s="10"/>
      <c r="M812" s="10"/>
      <c r="N812" s="10"/>
      <c r="O812" s="10"/>
      <c r="P812" s="10"/>
      <c r="Q812" s="10"/>
      <c r="R812" s="10"/>
      <c r="S812" s="10"/>
      <c r="T812" s="10"/>
      <c r="U812" s="10"/>
      <c r="V812" s="10"/>
      <c r="W812" s="10"/>
      <c r="X812" s="10"/>
      <c r="Y812" s="10"/>
      <c r="Z812" s="10"/>
      <c r="AA812" s="10"/>
      <c r="AB812" s="10"/>
      <c r="AC812" s="10"/>
      <c r="AD812" s="10"/>
      <c r="AE812" s="10"/>
      <c r="AF812" s="10"/>
      <c r="AG812" s="10"/>
      <c r="AH812" s="10"/>
      <c r="AI812" s="10"/>
      <c r="AJ812" s="10"/>
      <c r="AK812" s="10"/>
      <c r="AL812" s="10"/>
      <c r="AM812" s="10"/>
      <c r="AN812" s="10"/>
      <c r="AO812" s="10"/>
      <c r="AP812" s="10"/>
      <c r="AQ812" s="10"/>
      <c r="AR812" s="10"/>
      <c r="AS812" s="10"/>
      <c r="AT812" s="10"/>
      <c r="AU812" s="10"/>
      <c r="AV812" s="10"/>
      <c r="AW812" s="10"/>
      <c r="AX812" s="10"/>
      <c r="AY812" s="10"/>
      <c r="AZ812" s="10"/>
      <c r="BA812" s="10"/>
      <c r="BB812" s="10"/>
      <c r="BC812" s="10"/>
      <c r="BD812" s="10"/>
      <c r="BE812" s="10"/>
      <c r="BF812" s="10"/>
      <c r="BG812" s="10"/>
      <c r="BH812" s="10"/>
      <c r="BI812" s="10"/>
      <c r="BJ812" s="10"/>
      <c r="BK812" s="10"/>
      <c r="BL812" s="10"/>
      <c r="BM812" s="10"/>
      <c r="BN812" s="10"/>
      <c r="BO812" s="10"/>
    </row>
    <row r="813" spans="1:67" x14ac:dyDescent="0.35">
      <c r="A813" s="10"/>
      <c r="B813" s="10"/>
      <c r="C813" s="10"/>
      <c r="D813" s="10"/>
      <c r="E813" s="10"/>
      <c r="F813" s="10"/>
      <c r="G813" s="10"/>
      <c r="H813" s="10"/>
      <c r="I813" s="10"/>
      <c r="J813" s="10"/>
      <c r="K813" s="10"/>
      <c r="L813" s="10"/>
      <c r="M813" s="10"/>
      <c r="N813" s="10"/>
      <c r="O813" s="10"/>
      <c r="P813" s="10"/>
      <c r="Q813" s="10"/>
      <c r="R813" s="10"/>
      <c r="S813" s="10"/>
      <c r="T813" s="10"/>
      <c r="U813" s="10"/>
      <c r="V813" s="10"/>
      <c r="W813" s="10"/>
      <c r="X813" s="10"/>
      <c r="Y813" s="10"/>
      <c r="Z813" s="10"/>
      <c r="AA813" s="10"/>
      <c r="AB813" s="10"/>
      <c r="AC813" s="10"/>
      <c r="AD813" s="10"/>
      <c r="AE813" s="10"/>
      <c r="AF813" s="10"/>
      <c r="AG813" s="10"/>
      <c r="AH813" s="10"/>
      <c r="AI813" s="10"/>
      <c r="AJ813" s="10"/>
      <c r="AK813" s="10"/>
      <c r="AL813" s="10"/>
      <c r="AM813" s="10"/>
      <c r="AN813" s="10"/>
      <c r="AO813" s="10"/>
      <c r="AP813" s="10"/>
      <c r="AQ813" s="10"/>
      <c r="AR813" s="10"/>
      <c r="AS813" s="10"/>
      <c r="AT813" s="10"/>
      <c r="AU813" s="10"/>
      <c r="AV813" s="10"/>
      <c r="AW813" s="10"/>
      <c r="AX813" s="10"/>
      <c r="AY813" s="10"/>
      <c r="AZ813" s="10"/>
      <c r="BA813" s="10"/>
      <c r="BB813" s="10"/>
      <c r="BC813" s="10"/>
      <c r="BD813" s="10"/>
      <c r="BE813" s="10"/>
      <c r="BF813" s="10"/>
      <c r="BG813" s="10"/>
      <c r="BH813" s="10"/>
      <c r="BI813" s="10"/>
      <c r="BJ813" s="10"/>
      <c r="BK813" s="10"/>
      <c r="BL813" s="10"/>
      <c r="BM813" s="10"/>
      <c r="BN813" s="10"/>
      <c r="BO813" s="10"/>
    </row>
    <row r="814" spans="1:67" x14ac:dyDescent="0.35">
      <c r="A814" s="10"/>
      <c r="B814" s="10"/>
      <c r="C814" s="10"/>
      <c r="D814" s="10"/>
      <c r="E814" s="10"/>
      <c r="F814" s="10"/>
      <c r="G814" s="10"/>
      <c r="H814" s="10"/>
      <c r="I814" s="10"/>
      <c r="J814" s="10"/>
      <c r="K814" s="10"/>
      <c r="L814" s="10"/>
      <c r="M814" s="10"/>
      <c r="N814" s="10"/>
      <c r="O814" s="10"/>
      <c r="P814" s="10"/>
      <c r="Q814" s="10"/>
      <c r="R814" s="10"/>
      <c r="S814" s="10"/>
      <c r="T814" s="10"/>
      <c r="U814" s="10"/>
      <c r="V814" s="10"/>
      <c r="W814" s="10"/>
      <c r="X814" s="10"/>
      <c r="Y814" s="10"/>
      <c r="Z814" s="10"/>
      <c r="AA814" s="10"/>
      <c r="AB814" s="10"/>
      <c r="AC814" s="10"/>
      <c r="AD814" s="10"/>
      <c r="AE814" s="10"/>
      <c r="AF814" s="10"/>
      <c r="AG814" s="10"/>
      <c r="AH814" s="10"/>
      <c r="AI814" s="10"/>
      <c r="AJ814" s="10"/>
      <c r="AK814" s="10"/>
      <c r="AL814" s="10"/>
      <c r="AM814" s="10"/>
      <c r="AN814" s="10"/>
      <c r="AO814" s="10"/>
      <c r="AP814" s="10"/>
      <c r="AQ814" s="10"/>
      <c r="AR814" s="10"/>
      <c r="AS814" s="10"/>
      <c r="AT814" s="10"/>
      <c r="AU814" s="10"/>
      <c r="AV814" s="10"/>
      <c r="AW814" s="10"/>
      <c r="AX814" s="10"/>
      <c r="AY814" s="10"/>
      <c r="AZ814" s="10"/>
      <c r="BA814" s="10"/>
      <c r="BB814" s="10"/>
      <c r="BC814" s="10"/>
      <c r="BD814" s="10"/>
      <c r="BE814" s="10"/>
      <c r="BF814" s="10"/>
      <c r="BG814" s="10"/>
      <c r="BH814" s="10"/>
      <c r="BI814" s="10"/>
      <c r="BJ814" s="10"/>
      <c r="BK814" s="10"/>
      <c r="BL814" s="10"/>
      <c r="BM814" s="10"/>
      <c r="BN814" s="10"/>
      <c r="BO814" s="10"/>
    </row>
    <row r="815" spans="1:67" x14ac:dyDescent="0.35">
      <c r="A815" s="10"/>
      <c r="B815" s="10"/>
      <c r="C815" s="10"/>
      <c r="D815" s="10"/>
      <c r="E815" s="10"/>
      <c r="F815" s="10"/>
      <c r="G815" s="10"/>
      <c r="H815" s="10"/>
      <c r="I815" s="10"/>
      <c r="J815" s="10"/>
      <c r="K815" s="10"/>
      <c r="L815" s="10"/>
      <c r="M815" s="10"/>
      <c r="N815" s="10"/>
      <c r="O815" s="10"/>
      <c r="P815" s="10"/>
      <c r="Q815" s="10"/>
      <c r="R815" s="10"/>
      <c r="S815" s="10"/>
      <c r="T815" s="10"/>
      <c r="U815" s="10"/>
      <c r="V815" s="10"/>
      <c r="W815" s="10"/>
      <c r="X815" s="10"/>
      <c r="Y815" s="10"/>
      <c r="Z815" s="10"/>
      <c r="AA815" s="10"/>
      <c r="AB815" s="10"/>
      <c r="AC815" s="10"/>
      <c r="AD815" s="10"/>
      <c r="AE815" s="10"/>
      <c r="AF815" s="10"/>
      <c r="AG815" s="10"/>
      <c r="AH815" s="10"/>
      <c r="AI815" s="10"/>
      <c r="AJ815" s="10"/>
      <c r="AK815" s="10"/>
      <c r="AL815" s="10"/>
      <c r="AM815" s="10"/>
      <c r="AN815" s="10"/>
      <c r="AO815" s="10"/>
      <c r="AP815" s="10"/>
      <c r="AQ815" s="10"/>
      <c r="AR815" s="10"/>
      <c r="AS815" s="10"/>
      <c r="AT815" s="10"/>
      <c r="AU815" s="10"/>
      <c r="AV815" s="10"/>
      <c r="AW815" s="10"/>
      <c r="AX815" s="10"/>
      <c r="AY815" s="10"/>
      <c r="AZ815" s="10"/>
      <c r="BA815" s="10"/>
      <c r="BB815" s="10"/>
      <c r="BC815" s="10"/>
      <c r="BD815" s="10"/>
      <c r="BE815" s="10"/>
      <c r="BF815" s="10"/>
      <c r="BG815" s="10"/>
      <c r="BH815" s="10"/>
      <c r="BI815" s="10"/>
      <c r="BJ815" s="10"/>
      <c r="BK815" s="10"/>
      <c r="BL815" s="10"/>
      <c r="BM815" s="10"/>
      <c r="BN815" s="10"/>
      <c r="BO815" s="10"/>
    </row>
    <row r="816" spans="1:67" x14ac:dyDescent="0.35">
      <c r="A816" s="10"/>
      <c r="B816" s="10"/>
      <c r="C816" s="10"/>
      <c r="D816" s="10"/>
      <c r="E816" s="10"/>
      <c r="F816" s="10"/>
      <c r="G816" s="10"/>
      <c r="H816" s="10"/>
      <c r="I816" s="10"/>
      <c r="J816" s="10"/>
      <c r="K816" s="10"/>
      <c r="L816" s="10"/>
      <c r="M816" s="10"/>
      <c r="N816" s="10"/>
      <c r="O816" s="10"/>
      <c r="P816" s="10"/>
      <c r="Q816" s="10"/>
      <c r="R816" s="10"/>
      <c r="S816" s="10"/>
      <c r="T816" s="10"/>
      <c r="U816" s="10"/>
      <c r="V816" s="10"/>
      <c r="W816" s="10"/>
      <c r="X816" s="10"/>
      <c r="Y816" s="10"/>
      <c r="Z816" s="10"/>
      <c r="AA816" s="10"/>
      <c r="AB816" s="10"/>
      <c r="AC816" s="10"/>
      <c r="AD816" s="10"/>
      <c r="AE816" s="10"/>
      <c r="AF816" s="10"/>
      <c r="AG816" s="10"/>
      <c r="AH816" s="10"/>
      <c r="AI816" s="10"/>
      <c r="AJ816" s="10"/>
      <c r="AK816" s="10"/>
      <c r="AL816" s="10"/>
      <c r="AM816" s="10"/>
      <c r="AN816" s="10"/>
      <c r="AO816" s="10"/>
      <c r="AP816" s="10"/>
      <c r="AQ816" s="10"/>
      <c r="AR816" s="10"/>
      <c r="AS816" s="10"/>
      <c r="AT816" s="10"/>
      <c r="AU816" s="10"/>
      <c r="AV816" s="10"/>
      <c r="AW816" s="10"/>
      <c r="AX816" s="10"/>
      <c r="AY816" s="10"/>
      <c r="AZ816" s="10"/>
      <c r="BA816" s="10"/>
      <c r="BB816" s="10"/>
      <c r="BC816" s="10"/>
      <c r="BD816" s="10"/>
      <c r="BE816" s="10"/>
      <c r="BF816" s="10"/>
      <c r="BG816" s="10"/>
      <c r="BH816" s="10"/>
      <c r="BI816" s="10"/>
      <c r="BJ816" s="10"/>
      <c r="BK816" s="10"/>
      <c r="BL816" s="10"/>
      <c r="BM816" s="10"/>
      <c r="BN816" s="10"/>
      <c r="BO816" s="10"/>
    </row>
    <row r="817" spans="1:67" x14ac:dyDescent="0.35">
      <c r="A817" s="10"/>
      <c r="B817" s="10"/>
      <c r="C817" s="10"/>
      <c r="D817" s="10"/>
      <c r="E817" s="10"/>
      <c r="F817" s="10"/>
      <c r="G817" s="10"/>
      <c r="H817" s="10"/>
      <c r="I817" s="10"/>
      <c r="J817" s="10"/>
      <c r="K817" s="10"/>
      <c r="L817" s="10"/>
      <c r="M817" s="10"/>
      <c r="N817" s="10"/>
      <c r="O817" s="10"/>
      <c r="P817" s="10"/>
      <c r="Q817" s="10"/>
      <c r="R817" s="10"/>
      <c r="S817" s="10"/>
      <c r="T817" s="10"/>
      <c r="U817" s="10"/>
      <c r="V817" s="10"/>
      <c r="W817" s="10"/>
      <c r="X817" s="10"/>
      <c r="Y817" s="10"/>
      <c r="Z817" s="10"/>
      <c r="AA817" s="10"/>
      <c r="AB817" s="10"/>
      <c r="AC817" s="10"/>
      <c r="AD817" s="10"/>
      <c r="AE817" s="10"/>
      <c r="AF817" s="10"/>
      <c r="AG817" s="10"/>
      <c r="AH817" s="10"/>
      <c r="AI817" s="10"/>
      <c r="AJ817" s="10"/>
      <c r="AK817" s="10"/>
      <c r="AL817" s="10"/>
      <c r="AM817" s="10"/>
      <c r="AN817" s="10"/>
      <c r="AO817" s="10"/>
      <c r="AP817" s="10"/>
      <c r="AQ817" s="10"/>
      <c r="AR817" s="10"/>
      <c r="AS817" s="10"/>
      <c r="AT817" s="10"/>
      <c r="AU817" s="10"/>
      <c r="AV817" s="10"/>
      <c r="AW817" s="10"/>
      <c r="AX817" s="10"/>
      <c r="AY817" s="10"/>
      <c r="AZ817" s="10"/>
      <c r="BA817" s="10"/>
      <c r="BB817" s="10"/>
      <c r="BC817" s="10"/>
      <c r="BD817" s="10"/>
      <c r="BE817" s="10"/>
      <c r="BF817" s="10"/>
      <c r="BG817" s="10"/>
      <c r="BH817" s="10"/>
      <c r="BI817" s="10"/>
      <c r="BJ817" s="10"/>
      <c r="BK817" s="10"/>
      <c r="BL817" s="10"/>
      <c r="BM817" s="10"/>
      <c r="BN817" s="10"/>
      <c r="BO817" s="10"/>
    </row>
    <row r="818" spans="1:67" x14ac:dyDescent="0.35">
      <c r="A818" s="10"/>
      <c r="B818" s="10"/>
      <c r="C818" s="10"/>
      <c r="D818" s="10"/>
      <c r="E818" s="10"/>
      <c r="F818" s="10"/>
      <c r="G818" s="10"/>
      <c r="H818" s="10"/>
      <c r="I818" s="10"/>
      <c r="J818" s="10"/>
      <c r="K818" s="10"/>
      <c r="L818" s="10"/>
      <c r="M818" s="10"/>
      <c r="N818" s="10"/>
      <c r="O818" s="10"/>
      <c r="P818" s="10"/>
      <c r="Q818" s="10"/>
      <c r="R818" s="10"/>
      <c r="S818" s="10"/>
      <c r="T818" s="10"/>
      <c r="U818" s="10"/>
      <c r="V818" s="10"/>
      <c r="W818" s="10"/>
      <c r="X818" s="10"/>
      <c r="Y818" s="10"/>
      <c r="Z818" s="10"/>
      <c r="AA818" s="10"/>
      <c r="AB818" s="10"/>
      <c r="AC818" s="10"/>
      <c r="AD818" s="10"/>
      <c r="AE818" s="10"/>
      <c r="AF818" s="10"/>
      <c r="AG818" s="10"/>
      <c r="AH818" s="10"/>
      <c r="AI818" s="10"/>
      <c r="AJ818" s="10"/>
      <c r="AK818" s="10"/>
      <c r="AL818" s="10"/>
      <c r="AM818" s="10"/>
      <c r="AN818" s="10"/>
      <c r="AO818" s="10"/>
      <c r="AP818" s="10"/>
      <c r="AQ818" s="10"/>
      <c r="AR818" s="10"/>
      <c r="AS818" s="10"/>
      <c r="AT818" s="10"/>
      <c r="AU818" s="10"/>
      <c r="AV818" s="10"/>
      <c r="AW818" s="10"/>
      <c r="AX818" s="10"/>
      <c r="AY818" s="10"/>
      <c r="AZ818" s="10"/>
      <c r="BA818" s="10"/>
      <c r="BB818" s="10"/>
      <c r="BC818" s="10"/>
      <c r="BD818" s="10"/>
      <c r="BE818" s="10"/>
      <c r="BF818" s="10"/>
      <c r="BG818" s="10"/>
      <c r="BH818" s="10"/>
      <c r="BI818" s="10"/>
      <c r="BJ818" s="10"/>
      <c r="BK818" s="10"/>
      <c r="BL818" s="10"/>
      <c r="BM818" s="10"/>
      <c r="BN818" s="10"/>
      <c r="BO818" s="10"/>
    </row>
    <row r="819" spans="1:67" x14ac:dyDescent="0.35">
      <c r="A819" s="10"/>
      <c r="B819" s="10"/>
      <c r="C819" s="10"/>
      <c r="D819" s="10"/>
      <c r="E819" s="10"/>
      <c r="F819" s="10"/>
      <c r="G819" s="10"/>
      <c r="H819" s="10"/>
      <c r="I819" s="10"/>
      <c r="J819" s="10"/>
      <c r="K819" s="10"/>
      <c r="L819" s="10"/>
      <c r="M819" s="10"/>
      <c r="N819" s="10"/>
      <c r="O819" s="10"/>
      <c r="P819" s="10"/>
      <c r="Q819" s="10"/>
      <c r="R819" s="10"/>
      <c r="S819" s="10"/>
      <c r="T819" s="10"/>
      <c r="U819" s="10"/>
      <c r="V819" s="10"/>
      <c r="W819" s="10"/>
      <c r="X819" s="10"/>
      <c r="Y819" s="10"/>
      <c r="Z819" s="10"/>
      <c r="AA819" s="10"/>
      <c r="AB819" s="10"/>
      <c r="AC819" s="10"/>
      <c r="AD819" s="10"/>
      <c r="AE819" s="10"/>
      <c r="AF819" s="10"/>
      <c r="AG819" s="10"/>
      <c r="AH819" s="10"/>
      <c r="AI819" s="10"/>
      <c r="AJ819" s="10"/>
      <c r="AK819" s="10"/>
      <c r="AL819" s="10"/>
      <c r="AM819" s="10"/>
      <c r="AN819" s="10"/>
      <c r="AO819" s="10"/>
      <c r="AP819" s="10"/>
      <c r="AQ819" s="10"/>
      <c r="AR819" s="10"/>
      <c r="AS819" s="10"/>
      <c r="AT819" s="10"/>
      <c r="AU819" s="10"/>
      <c r="AV819" s="10"/>
      <c r="AW819" s="10"/>
      <c r="AX819" s="10"/>
      <c r="AY819" s="10"/>
      <c r="AZ819" s="10"/>
      <c r="BA819" s="10"/>
      <c r="BB819" s="10"/>
      <c r="BC819" s="10"/>
      <c r="BD819" s="10"/>
      <c r="BE819" s="10"/>
      <c r="BF819" s="10"/>
      <c r="BG819" s="10"/>
      <c r="BH819" s="10"/>
      <c r="BI819" s="10"/>
      <c r="BJ819" s="10"/>
      <c r="BK819" s="10"/>
      <c r="BL819" s="10"/>
      <c r="BM819" s="10"/>
      <c r="BN819" s="10"/>
      <c r="BO819" s="10"/>
    </row>
    <row r="820" spans="1:67" x14ac:dyDescent="0.35">
      <c r="A820" s="10"/>
      <c r="B820" s="10"/>
      <c r="C820" s="10"/>
      <c r="D820" s="10"/>
      <c r="E820" s="10"/>
      <c r="F820" s="10"/>
      <c r="G820" s="10"/>
      <c r="H820" s="10"/>
      <c r="I820" s="10"/>
      <c r="J820" s="10"/>
      <c r="K820" s="10"/>
      <c r="L820" s="10"/>
      <c r="M820" s="10"/>
      <c r="N820" s="10"/>
      <c r="O820" s="10"/>
      <c r="P820" s="10"/>
      <c r="Q820" s="10"/>
      <c r="R820" s="10"/>
      <c r="S820" s="10"/>
      <c r="T820" s="10"/>
      <c r="U820" s="10"/>
      <c r="V820" s="10"/>
      <c r="W820" s="10"/>
      <c r="X820" s="10"/>
      <c r="Y820" s="10"/>
      <c r="Z820" s="10"/>
      <c r="AA820" s="10"/>
      <c r="AB820" s="10"/>
      <c r="AC820" s="10"/>
      <c r="AD820" s="10"/>
      <c r="AE820" s="10"/>
      <c r="AF820" s="10"/>
      <c r="AG820" s="10"/>
      <c r="AH820" s="10"/>
      <c r="AI820" s="10"/>
      <c r="AJ820" s="10"/>
      <c r="AK820" s="10"/>
      <c r="AL820" s="10"/>
      <c r="AM820" s="10"/>
      <c r="AN820" s="10"/>
      <c r="AO820" s="10"/>
      <c r="AP820" s="10"/>
      <c r="AQ820" s="10"/>
      <c r="AR820" s="10"/>
      <c r="AS820" s="10"/>
      <c r="AT820" s="10"/>
      <c r="AU820" s="10"/>
      <c r="AV820" s="10"/>
      <c r="AW820" s="10"/>
      <c r="AX820" s="10"/>
      <c r="AY820" s="10"/>
      <c r="AZ820" s="10"/>
      <c r="BA820" s="10"/>
      <c r="BB820" s="10"/>
      <c r="BC820" s="10"/>
      <c r="BD820" s="10"/>
      <c r="BE820" s="10"/>
      <c r="BF820" s="10"/>
      <c r="BG820" s="10"/>
      <c r="BH820" s="10"/>
      <c r="BI820" s="10"/>
      <c r="BJ820" s="10"/>
      <c r="BK820" s="10"/>
      <c r="BL820" s="10"/>
      <c r="BM820" s="10"/>
      <c r="BN820" s="10"/>
      <c r="BO820" s="10"/>
    </row>
    <row r="821" spans="1:67" x14ac:dyDescent="0.35">
      <c r="A821" s="10"/>
      <c r="B821" s="10"/>
      <c r="C821" s="10"/>
      <c r="D821" s="10"/>
      <c r="E821" s="10"/>
      <c r="F821" s="10"/>
      <c r="G821" s="10"/>
      <c r="H821" s="10"/>
      <c r="I821" s="10"/>
      <c r="J821" s="10"/>
      <c r="K821" s="10"/>
      <c r="L821" s="10"/>
      <c r="M821" s="10"/>
      <c r="N821" s="10"/>
      <c r="O821" s="10"/>
      <c r="P821" s="10"/>
      <c r="Q821" s="10"/>
      <c r="R821" s="10"/>
      <c r="S821" s="10"/>
      <c r="T821" s="10"/>
      <c r="U821" s="10"/>
      <c r="V821" s="10"/>
      <c r="W821" s="10"/>
      <c r="X821" s="10"/>
      <c r="Y821" s="10"/>
      <c r="Z821" s="10"/>
      <c r="AA821" s="10"/>
      <c r="AB821" s="10"/>
      <c r="AC821" s="10"/>
      <c r="AD821" s="10"/>
      <c r="AE821" s="10"/>
      <c r="AF821" s="10"/>
      <c r="AG821" s="10"/>
      <c r="AH821" s="10"/>
      <c r="AI821" s="10"/>
      <c r="AJ821" s="10"/>
      <c r="AK821" s="10"/>
      <c r="AL821" s="10"/>
      <c r="AM821" s="10"/>
      <c r="AN821" s="10"/>
      <c r="AO821" s="10"/>
      <c r="AP821" s="10"/>
      <c r="AQ821" s="10"/>
      <c r="AR821" s="10"/>
      <c r="AS821" s="10"/>
      <c r="AT821" s="10"/>
      <c r="AU821" s="10"/>
      <c r="AV821" s="10"/>
      <c r="AW821" s="10"/>
      <c r="AX821" s="10"/>
      <c r="AY821" s="10"/>
      <c r="AZ821" s="10"/>
      <c r="BA821" s="10"/>
      <c r="BB821" s="10"/>
      <c r="BC821" s="10"/>
      <c r="BD821" s="10"/>
      <c r="BE821" s="10"/>
      <c r="BF821" s="10"/>
      <c r="BG821" s="10"/>
      <c r="BH821" s="10"/>
      <c r="BI821" s="10"/>
      <c r="BJ821" s="10"/>
      <c r="BK821" s="10"/>
      <c r="BL821" s="10"/>
      <c r="BM821" s="10"/>
      <c r="BN821" s="10"/>
      <c r="BO821" s="10"/>
    </row>
    <row r="822" spans="1:67" x14ac:dyDescent="0.35">
      <c r="A822" s="10"/>
      <c r="B822" s="10"/>
      <c r="C822" s="10"/>
      <c r="D822" s="10"/>
      <c r="E822" s="10"/>
      <c r="F822" s="10"/>
      <c r="G822" s="10"/>
      <c r="H822" s="10"/>
      <c r="I822" s="10"/>
      <c r="J822" s="10"/>
      <c r="K822" s="10"/>
      <c r="L822" s="10"/>
      <c r="M822" s="10"/>
      <c r="N822" s="10"/>
      <c r="O822" s="10"/>
      <c r="P822" s="10"/>
      <c r="Q822" s="10"/>
      <c r="R822" s="10"/>
      <c r="S822" s="10"/>
      <c r="T822" s="10"/>
      <c r="U822" s="10"/>
      <c r="V822" s="10"/>
      <c r="W822" s="10"/>
      <c r="X822" s="10"/>
      <c r="Y822" s="10"/>
      <c r="Z822" s="10"/>
      <c r="AA822" s="10"/>
      <c r="AB822" s="10"/>
      <c r="AC822" s="10"/>
      <c r="AD822" s="10"/>
      <c r="AE822" s="10"/>
      <c r="AF822" s="10"/>
      <c r="AG822" s="10"/>
      <c r="AH822" s="10"/>
      <c r="AI822" s="10"/>
      <c r="AJ822" s="10"/>
      <c r="AK822" s="10"/>
      <c r="AL822" s="10"/>
      <c r="AM822" s="10"/>
      <c r="AN822" s="10"/>
      <c r="AO822" s="10"/>
      <c r="AP822" s="10"/>
      <c r="AQ822" s="10"/>
      <c r="AR822" s="10"/>
      <c r="AS822" s="10"/>
      <c r="AT822" s="10"/>
      <c r="AU822" s="10"/>
      <c r="AV822" s="10"/>
      <c r="AW822" s="10"/>
      <c r="AX822" s="10"/>
      <c r="AY822" s="10"/>
      <c r="AZ822" s="10"/>
      <c r="BA822" s="10"/>
      <c r="BB822" s="10"/>
      <c r="BC822" s="10"/>
      <c r="BD822" s="10"/>
      <c r="BE822" s="10"/>
      <c r="BF822" s="10"/>
      <c r="BG822" s="10"/>
      <c r="BH822" s="10"/>
      <c r="BI822" s="10"/>
      <c r="BJ822" s="10"/>
      <c r="BK822" s="10"/>
      <c r="BL822" s="10"/>
      <c r="BM822" s="10"/>
      <c r="BN822" s="10"/>
      <c r="BO822" s="10"/>
    </row>
    <row r="823" spans="1:67" x14ac:dyDescent="0.35">
      <c r="A823" s="10"/>
      <c r="B823" s="10"/>
      <c r="C823" s="10"/>
      <c r="D823" s="10"/>
      <c r="E823" s="10"/>
      <c r="F823" s="10"/>
      <c r="G823" s="10"/>
      <c r="H823" s="10"/>
      <c r="I823" s="10"/>
      <c r="J823" s="10"/>
      <c r="K823" s="10"/>
      <c r="L823" s="10"/>
      <c r="M823" s="10"/>
      <c r="N823" s="10"/>
      <c r="O823" s="10"/>
      <c r="P823" s="10"/>
      <c r="Q823" s="10"/>
      <c r="R823" s="10"/>
      <c r="S823" s="10"/>
      <c r="T823" s="10"/>
      <c r="U823" s="10"/>
      <c r="V823" s="10"/>
      <c r="W823" s="10"/>
      <c r="X823" s="10"/>
      <c r="Y823" s="10"/>
      <c r="Z823" s="10"/>
      <c r="AA823" s="10"/>
      <c r="AB823" s="10"/>
      <c r="AC823" s="10"/>
      <c r="AD823" s="10"/>
      <c r="AE823" s="10"/>
      <c r="AF823" s="10"/>
      <c r="AG823" s="10"/>
      <c r="AH823" s="10"/>
      <c r="AI823" s="10"/>
      <c r="AJ823" s="10"/>
      <c r="AK823" s="10"/>
      <c r="AL823" s="10"/>
      <c r="AM823" s="10"/>
      <c r="AN823" s="10"/>
      <c r="AO823" s="10"/>
      <c r="AP823" s="10"/>
      <c r="AQ823" s="10"/>
      <c r="AR823" s="10"/>
      <c r="AS823" s="10"/>
      <c r="AT823" s="10"/>
      <c r="AU823" s="10"/>
      <c r="AV823" s="10"/>
      <c r="AW823" s="10"/>
      <c r="AX823" s="10"/>
      <c r="AY823" s="10"/>
      <c r="AZ823" s="10"/>
      <c r="BA823" s="10"/>
      <c r="BB823" s="10"/>
      <c r="BC823" s="10"/>
      <c r="BD823" s="10"/>
      <c r="BE823" s="10"/>
      <c r="BF823" s="10"/>
      <c r="BG823" s="10"/>
      <c r="BH823" s="10"/>
      <c r="BI823" s="10"/>
      <c r="BJ823" s="10"/>
      <c r="BK823" s="10"/>
      <c r="BL823" s="10"/>
      <c r="BM823" s="10"/>
      <c r="BN823" s="10"/>
      <c r="BO823" s="10"/>
    </row>
    <row r="824" spans="1:67" x14ac:dyDescent="0.35">
      <c r="A824" s="10"/>
      <c r="B824" s="10"/>
      <c r="C824" s="10"/>
      <c r="D824" s="10"/>
      <c r="E824" s="10"/>
      <c r="F824" s="10"/>
      <c r="G824" s="10"/>
      <c r="H824" s="10"/>
      <c r="I824" s="10"/>
      <c r="J824" s="10"/>
      <c r="K824" s="10"/>
      <c r="L824" s="10"/>
      <c r="M824" s="10"/>
      <c r="N824" s="10"/>
      <c r="O824" s="10"/>
      <c r="P824" s="10"/>
      <c r="Q824" s="10"/>
      <c r="R824" s="10"/>
      <c r="S824" s="10"/>
      <c r="T824" s="10"/>
      <c r="U824" s="10"/>
      <c r="V824" s="10"/>
      <c r="W824" s="10"/>
      <c r="X824" s="10"/>
      <c r="Y824" s="10"/>
      <c r="Z824" s="10"/>
      <c r="AA824" s="10"/>
      <c r="AB824" s="10"/>
      <c r="AC824" s="10"/>
      <c r="AD824" s="10"/>
      <c r="AE824" s="10"/>
      <c r="AF824" s="10"/>
      <c r="AG824" s="10"/>
      <c r="AH824" s="10"/>
      <c r="AI824" s="10"/>
      <c r="AJ824" s="10"/>
      <c r="AK824" s="10"/>
      <c r="AL824" s="10"/>
      <c r="AM824" s="10"/>
      <c r="AN824" s="10"/>
      <c r="AO824" s="10"/>
      <c r="AP824" s="10"/>
      <c r="AQ824" s="10"/>
      <c r="AR824" s="10"/>
      <c r="AS824" s="10"/>
      <c r="AT824" s="10"/>
      <c r="AU824" s="10"/>
      <c r="AV824" s="10"/>
      <c r="AW824" s="10"/>
      <c r="AX824" s="10"/>
      <c r="AY824" s="10"/>
      <c r="AZ824" s="10"/>
      <c r="BA824" s="10"/>
      <c r="BB824" s="10"/>
      <c r="BC824" s="10"/>
      <c r="BD824" s="10"/>
      <c r="BE824" s="10"/>
      <c r="BF824" s="10"/>
      <c r="BG824" s="10"/>
      <c r="BH824" s="10"/>
      <c r="BI824" s="10"/>
      <c r="BJ824" s="10"/>
      <c r="BK824" s="10"/>
      <c r="BL824" s="10"/>
      <c r="BM824" s="10"/>
      <c r="BN824" s="10"/>
      <c r="BO824" s="10"/>
    </row>
    <row r="825" spans="1:67" x14ac:dyDescent="0.35">
      <c r="A825" s="10"/>
      <c r="B825" s="10"/>
      <c r="C825" s="10"/>
      <c r="D825" s="10"/>
      <c r="E825" s="10"/>
      <c r="F825" s="10"/>
      <c r="G825" s="10"/>
      <c r="H825" s="10"/>
      <c r="I825" s="10"/>
      <c r="J825" s="10"/>
      <c r="K825" s="10"/>
      <c r="L825" s="10"/>
      <c r="M825" s="10"/>
      <c r="N825" s="10"/>
      <c r="O825" s="10"/>
      <c r="P825" s="10"/>
      <c r="Q825" s="10"/>
      <c r="R825" s="10"/>
      <c r="S825" s="10"/>
      <c r="T825" s="10"/>
      <c r="U825" s="10"/>
      <c r="V825" s="10"/>
      <c r="W825" s="10"/>
      <c r="X825" s="10"/>
      <c r="Y825" s="10"/>
      <c r="Z825" s="10"/>
      <c r="AA825" s="10"/>
      <c r="AB825" s="10"/>
      <c r="AC825" s="10"/>
      <c r="AD825" s="10"/>
      <c r="AE825" s="10"/>
      <c r="AF825" s="10"/>
      <c r="AG825" s="10"/>
      <c r="AH825" s="10"/>
      <c r="AI825" s="10"/>
      <c r="AJ825" s="10"/>
      <c r="AK825" s="10"/>
      <c r="AL825" s="10"/>
      <c r="AM825" s="10"/>
      <c r="AN825" s="10"/>
      <c r="AO825" s="10"/>
      <c r="AP825" s="10"/>
      <c r="AQ825" s="10"/>
      <c r="AR825" s="10"/>
      <c r="AS825" s="10"/>
      <c r="AT825" s="10"/>
      <c r="AU825" s="10"/>
      <c r="AV825" s="10"/>
      <c r="AW825" s="10"/>
      <c r="AX825" s="10"/>
      <c r="AY825" s="10"/>
      <c r="AZ825" s="10"/>
      <c r="BA825" s="10"/>
      <c r="BB825" s="10"/>
      <c r="BC825" s="10"/>
      <c r="BD825" s="10"/>
      <c r="BE825" s="10"/>
      <c r="BF825" s="10"/>
      <c r="BG825" s="10"/>
      <c r="BH825" s="10"/>
      <c r="BI825" s="10"/>
      <c r="BJ825" s="10"/>
      <c r="BK825" s="10"/>
      <c r="BL825" s="10"/>
      <c r="BM825" s="10"/>
      <c r="BN825" s="10"/>
      <c r="BO825" s="10"/>
    </row>
    <row r="826" spans="1:67" x14ac:dyDescent="0.35">
      <c r="A826" s="10"/>
      <c r="B826" s="10"/>
      <c r="C826" s="10"/>
      <c r="D826" s="10"/>
      <c r="E826" s="10"/>
      <c r="F826" s="10"/>
      <c r="G826" s="10"/>
      <c r="H826" s="10"/>
      <c r="I826" s="10"/>
      <c r="J826" s="10"/>
      <c r="K826" s="10"/>
      <c r="L826" s="10"/>
      <c r="M826" s="10"/>
      <c r="N826" s="10"/>
      <c r="O826" s="10"/>
      <c r="P826" s="10"/>
      <c r="Q826" s="10"/>
      <c r="R826" s="10"/>
      <c r="S826" s="10"/>
      <c r="T826" s="10"/>
      <c r="U826" s="10"/>
      <c r="V826" s="10"/>
      <c r="W826" s="10"/>
      <c r="X826" s="10"/>
      <c r="Y826" s="10"/>
      <c r="Z826" s="10"/>
      <c r="AA826" s="10"/>
      <c r="AB826" s="10"/>
      <c r="AC826" s="10"/>
      <c r="AD826" s="10"/>
      <c r="AE826" s="10"/>
      <c r="AF826" s="10"/>
      <c r="AG826" s="10"/>
      <c r="AH826" s="10"/>
      <c r="AI826" s="10"/>
      <c r="AJ826" s="10"/>
      <c r="AK826" s="10"/>
      <c r="AL826" s="10"/>
      <c r="AM826" s="10"/>
      <c r="AN826" s="10"/>
      <c r="AO826" s="10"/>
      <c r="AP826" s="10"/>
      <c r="AQ826" s="10"/>
      <c r="AR826" s="10"/>
      <c r="AS826" s="10"/>
      <c r="AT826" s="10"/>
      <c r="AU826" s="10"/>
      <c r="AV826" s="10"/>
      <c r="AW826" s="10"/>
      <c r="AX826" s="10"/>
      <c r="AY826" s="10"/>
      <c r="AZ826" s="10"/>
      <c r="BA826" s="10"/>
      <c r="BB826" s="10"/>
      <c r="BC826" s="10"/>
      <c r="BD826" s="10"/>
      <c r="BE826" s="10"/>
      <c r="BF826" s="10"/>
      <c r="BG826" s="10"/>
      <c r="BH826" s="10"/>
      <c r="BI826" s="10"/>
      <c r="BJ826" s="10"/>
      <c r="BK826" s="10"/>
      <c r="BL826" s="10"/>
      <c r="BM826" s="10"/>
      <c r="BN826" s="10"/>
      <c r="BO826" s="10"/>
    </row>
    <row r="827" spans="1:67" x14ac:dyDescent="0.35">
      <c r="A827" s="10"/>
      <c r="B827" s="10"/>
      <c r="C827" s="10"/>
      <c r="D827" s="10"/>
      <c r="E827" s="10"/>
      <c r="F827" s="10"/>
      <c r="G827" s="10"/>
      <c r="H827" s="10"/>
      <c r="I827" s="10"/>
      <c r="J827" s="10"/>
      <c r="K827" s="10"/>
      <c r="L827" s="10"/>
      <c r="M827" s="10"/>
      <c r="N827" s="10"/>
      <c r="O827" s="10"/>
      <c r="P827" s="10"/>
      <c r="Q827" s="10"/>
      <c r="R827" s="10"/>
      <c r="S827" s="10"/>
      <c r="T827" s="10"/>
      <c r="U827" s="10"/>
      <c r="V827" s="10"/>
      <c r="W827" s="10"/>
      <c r="X827" s="10"/>
      <c r="Y827" s="10"/>
      <c r="Z827" s="10"/>
      <c r="AA827" s="10"/>
      <c r="AB827" s="10"/>
      <c r="AC827" s="10"/>
      <c r="AD827" s="10"/>
      <c r="AE827" s="10"/>
      <c r="AF827" s="10"/>
      <c r="AG827" s="10"/>
      <c r="AH827" s="10"/>
      <c r="AI827" s="10"/>
      <c r="AJ827" s="10"/>
      <c r="AK827" s="10"/>
      <c r="AL827" s="10"/>
      <c r="AM827" s="10"/>
      <c r="AN827" s="10"/>
      <c r="AO827" s="10"/>
      <c r="AP827" s="10"/>
      <c r="AQ827" s="10"/>
      <c r="AR827" s="10"/>
      <c r="AS827" s="10"/>
      <c r="AT827" s="10"/>
      <c r="AU827" s="10"/>
      <c r="AV827" s="10"/>
      <c r="AW827" s="10"/>
      <c r="AX827" s="10"/>
      <c r="AY827" s="10"/>
      <c r="AZ827" s="10"/>
      <c r="BA827" s="10"/>
      <c r="BB827" s="10"/>
      <c r="BC827" s="10"/>
      <c r="BD827" s="10"/>
      <c r="BE827" s="10"/>
      <c r="BF827" s="10"/>
      <c r="BG827" s="10"/>
      <c r="BH827" s="10"/>
      <c r="BI827" s="10"/>
      <c r="BJ827" s="10"/>
      <c r="BK827" s="10"/>
      <c r="BL827" s="10"/>
      <c r="BM827" s="10"/>
      <c r="BN827" s="10"/>
      <c r="BO827" s="10"/>
    </row>
    <row r="828" spans="1:67" x14ac:dyDescent="0.35">
      <c r="A828" s="10"/>
      <c r="B828" s="10"/>
      <c r="C828" s="10"/>
      <c r="D828" s="10"/>
      <c r="E828" s="10"/>
      <c r="F828" s="10"/>
      <c r="G828" s="10"/>
      <c r="H828" s="10"/>
      <c r="I828" s="10"/>
      <c r="J828" s="10"/>
      <c r="K828" s="10"/>
      <c r="L828" s="10"/>
      <c r="M828" s="10"/>
      <c r="N828" s="10"/>
      <c r="O828" s="10"/>
      <c r="P828" s="10"/>
      <c r="Q828" s="10"/>
      <c r="R828" s="10"/>
      <c r="S828" s="10"/>
      <c r="T828" s="10"/>
      <c r="U828" s="10"/>
      <c r="V828" s="10"/>
      <c r="W828" s="10"/>
      <c r="X828" s="10"/>
      <c r="Y828" s="10"/>
      <c r="Z828" s="10"/>
      <c r="AA828" s="10"/>
      <c r="AB828" s="10"/>
      <c r="AC828" s="10"/>
      <c r="AD828" s="10"/>
      <c r="AE828" s="10"/>
      <c r="AF828" s="10"/>
      <c r="AG828" s="10"/>
      <c r="AH828" s="10"/>
      <c r="AI828" s="10"/>
      <c r="AJ828" s="10"/>
      <c r="AK828" s="10"/>
      <c r="AL828" s="10"/>
      <c r="AM828" s="10"/>
      <c r="AN828" s="10"/>
      <c r="AO828" s="10"/>
      <c r="AP828" s="10"/>
      <c r="AQ828" s="10"/>
      <c r="AR828" s="10"/>
      <c r="AS828" s="10"/>
      <c r="AT828" s="10"/>
      <c r="AU828" s="10"/>
      <c r="AV828" s="10"/>
      <c r="AW828" s="10"/>
      <c r="AX828" s="10"/>
      <c r="AY828" s="10"/>
      <c r="AZ828" s="10"/>
      <c r="BA828" s="10"/>
      <c r="BB828" s="10"/>
      <c r="BC828" s="10"/>
      <c r="BD828" s="10"/>
      <c r="BE828" s="10"/>
      <c r="BF828" s="10"/>
      <c r="BG828" s="10"/>
      <c r="BH828" s="10"/>
      <c r="BI828" s="10"/>
      <c r="BJ828" s="10"/>
      <c r="BK828" s="10"/>
      <c r="BL828" s="10"/>
      <c r="BM828" s="10"/>
      <c r="BN828" s="10"/>
      <c r="BO828" s="10"/>
    </row>
    <row r="829" spans="1:67" x14ac:dyDescent="0.35">
      <c r="A829" s="10"/>
      <c r="B829" s="10"/>
      <c r="C829" s="10"/>
      <c r="D829" s="10"/>
      <c r="E829" s="10"/>
      <c r="F829" s="10"/>
      <c r="G829" s="10"/>
      <c r="H829" s="10"/>
      <c r="I829" s="10"/>
      <c r="J829" s="10"/>
      <c r="K829" s="10"/>
      <c r="L829" s="10"/>
      <c r="M829" s="10"/>
      <c r="N829" s="10"/>
      <c r="O829" s="10"/>
      <c r="P829" s="10"/>
      <c r="Q829" s="10"/>
      <c r="R829" s="10"/>
      <c r="S829" s="10"/>
      <c r="T829" s="10"/>
      <c r="U829" s="10"/>
      <c r="V829" s="10"/>
      <c r="W829" s="10"/>
      <c r="X829" s="10"/>
      <c r="Y829" s="10"/>
      <c r="Z829" s="10"/>
      <c r="AA829" s="10"/>
      <c r="AB829" s="10"/>
      <c r="AC829" s="10"/>
      <c r="AD829" s="10"/>
      <c r="AE829" s="10"/>
      <c r="AF829" s="10"/>
      <c r="AG829" s="10"/>
      <c r="AH829" s="10"/>
      <c r="AI829" s="10"/>
      <c r="AJ829" s="10"/>
      <c r="AK829" s="10"/>
      <c r="AL829" s="10"/>
      <c r="AM829" s="10"/>
      <c r="AN829" s="10"/>
      <c r="AO829" s="10"/>
      <c r="AP829" s="10"/>
      <c r="AQ829" s="10"/>
      <c r="AR829" s="10"/>
      <c r="AS829" s="10"/>
      <c r="AT829" s="10"/>
      <c r="AU829" s="10"/>
      <c r="AV829" s="10"/>
      <c r="AW829" s="10"/>
      <c r="AX829" s="10"/>
      <c r="AY829" s="10"/>
      <c r="AZ829" s="10"/>
      <c r="BA829" s="10"/>
      <c r="BB829" s="10"/>
      <c r="BC829" s="10"/>
      <c r="BD829" s="10"/>
      <c r="BE829" s="10"/>
      <c r="BF829" s="10"/>
      <c r="BG829" s="10"/>
      <c r="BH829" s="10"/>
      <c r="BI829" s="10"/>
      <c r="BJ829" s="10"/>
      <c r="BK829" s="10"/>
      <c r="BL829" s="10"/>
      <c r="BM829" s="10"/>
      <c r="BN829" s="10"/>
      <c r="BO829" s="10"/>
    </row>
    <row r="830" spans="1:67" x14ac:dyDescent="0.35">
      <c r="A830" s="10"/>
      <c r="B830" s="10"/>
      <c r="C830" s="10"/>
      <c r="D830" s="10"/>
      <c r="E830" s="10"/>
      <c r="F830" s="10"/>
      <c r="G830" s="10"/>
      <c r="H830" s="10"/>
      <c r="I830" s="10"/>
      <c r="J830" s="10"/>
      <c r="K830" s="10"/>
      <c r="L830" s="10"/>
      <c r="M830" s="10"/>
      <c r="N830" s="10"/>
      <c r="O830" s="10"/>
      <c r="P830" s="10"/>
      <c r="Q830" s="10"/>
      <c r="R830" s="10"/>
      <c r="S830" s="10"/>
      <c r="T830" s="10"/>
      <c r="U830" s="10"/>
      <c r="V830" s="10"/>
      <c r="W830" s="10"/>
      <c r="X830" s="10"/>
      <c r="Y830" s="10"/>
      <c r="Z830" s="10"/>
      <c r="AA830" s="10"/>
      <c r="AB830" s="10"/>
      <c r="AC830" s="10"/>
      <c r="AD830" s="10"/>
      <c r="AE830" s="10"/>
      <c r="AF830" s="10"/>
      <c r="AG830" s="10"/>
      <c r="AH830" s="10"/>
      <c r="AI830" s="10"/>
      <c r="AJ830" s="10"/>
      <c r="AK830" s="10"/>
      <c r="AL830" s="10"/>
      <c r="AM830" s="10"/>
      <c r="AN830" s="10"/>
      <c r="AO830" s="10"/>
      <c r="AP830" s="10"/>
      <c r="AQ830" s="10"/>
      <c r="AR830" s="10"/>
      <c r="AS830" s="10"/>
      <c r="AT830" s="10"/>
      <c r="AU830" s="10"/>
      <c r="AV830" s="10"/>
      <c r="AW830" s="10"/>
      <c r="AX830" s="10"/>
      <c r="AY830" s="10"/>
      <c r="AZ830" s="10"/>
      <c r="BA830" s="10"/>
      <c r="BB830" s="10"/>
      <c r="BC830" s="10"/>
      <c r="BD830" s="10"/>
      <c r="BE830" s="10"/>
      <c r="BF830" s="10"/>
      <c r="BG830" s="10"/>
      <c r="BH830" s="10"/>
      <c r="BI830" s="10"/>
      <c r="BJ830" s="10"/>
      <c r="BK830" s="10"/>
      <c r="BL830" s="10"/>
      <c r="BM830" s="10"/>
      <c r="BN830" s="10"/>
      <c r="BO830" s="10"/>
    </row>
    <row r="831" spans="1:67" x14ac:dyDescent="0.35">
      <c r="A831" s="10"/>
      <c r="B831" s="10"/>
      <c r="C831" s="10"/>
      <c r="D831" s="10"/>
      <c r="E831" s="10"/>
      <c r="F831" s="10"/>
      <c r="G831" s="10"/>
      <c r="H831" s="10"/>
      <c r="I831" s="10"/>
      <c r="J831" s="10"/>
      <c r="K831" s="10"/>
      <c r="L831" s="10"/>
      <c r="M831" s="10"/>
      <c r="N831" s="10"/>
      <c r="O831" s="10"/>
      <c r="P831" s="10"/>
      <c r="Q831" s="10"/>
      <c r="R831" s="10"/>
      <c r="S831" s="10"/>
      <c r="T831" s="10"/>
      <c r="U831" s="10"/>
      <c r="V831" s="10"/>
      <c r="W831" s="10"/>
      <c r="X831" s="10"/>
      <c r="Y831" s="10"/>
      <c r="Z831" s="10"/>
      <c r="AA831" s="10"/>
      <c r="AB831" s="10"/>
      <c r="AC831" s="10"/>
      <c r="AD831" s="10"/>
      <c r="AE831" s="10"/>
      <c r="AF831" s="10"/>
      <c r="AG831" s="10"/>
      <c r="AH831" s="10"/>
      <c r="AI831" s="10"/>
      <c r="AJ831" s="10"/>
      <c r="AK831" s="10"/>
      <c r="AL831" s="10"/>
      <c r="AM831" s="10"/>
      <c r="AN831" s="10"/>
      <c r="AO831" s="10"/>
      <c r="AP831" s="10"/>
      <c r="AQ831" s="10"/>
      <c r="AR831" s="10"/>
      <c r="AS831" s="10"/>
      <c r="AT831" s="10"/>
      <c r="AU831" s="10"/>
      <c r="AV831" s="10"/>
      <c r="AW831" s="10"/>
      <c r="AX831" s="10"/>
      <c r="AY831" s="10"/>
      <c r="AZ831" s="10"/>
      <c r="BA831" s="10"/>
      <c r="BB831" s="10"/>
      <c r="BC831" s="10"/>
      <c r="BD831" s="10"/>
      <c r="BE831" s="10"/>
      <c r="BF831" s="10"/>
      <c r="BG831" s="10"/>
      <c r="BH831" s="10"/>
      <c r="BI831" s="10"/>
      <c r="BJ831" s="10"/>
      <c r="BK831" s="10"/>
      <c r="BL831" s="10"/>
      <c r="BM831" s="10"/>
      <c r="BN831" s="10"/>
      <c r="BO831" s="10"/>
    </row>
    <row r="832" spans="1:67" x14ac:dyDescent="0.35">
      <c r="A832" s="10"/>
      <c r="B832" s="10"/>
      <c r="C832" s="10"/>
      <c r="D832" s="10"/>
      <c r="E832" s="10"/>
      <c r="F832" s="10"/>
      <c r="G832" s="10"/>
      <c r="H832" s="10"/>
      <c r="I832" s="10"/>
      <c r="J832" s="10"/>
      <c r="K832" s="10"/>
      <c r="L832" s="10"/>
      <c r="M832" s="10"/>
      <c r="N832" s="10"/>
      <c r="O832" s="10"/>
      <c r="P832" s="10"/>
      <c r="Q832" s="10"/>
      <c r="R832" s="10"/>
      <c r="S832" s="10"/>
      <c r="T832" s="10"/>
      <c r="U832" s="10"/>
      <c r="V832" s="10"/>
      <c r="W832" s="10"/>
      <c r="X832" s="10"/>
      <c r="Y832" s="10"/>
      <c r="Z832" s="10"/>
      <c r="AA832" s="10"/>
      <c r="AB832" s="10"/>
      <c r="AC832" s="10"/>
      <c r="AD832" s="10"/>
      <c r="AE832" s="10"/>
      <c r="AF832" s="10"/>
      <c r="AG832" s="10"/>
      <c r="AH832" s="10"/>
      <c r="AI832" s="10"/>
      <c r="AJ832" s="10"/>
      <c r="AK832" s="10"/>
      <c r="AL832" s="10"/>
      <c r="AM832" s="10"/>
      <c r="AN832" s="10"/>
      <c r="AO832" s="10"/>
      <c r="AP832" s="10"/>
      <c r="AQ832" s="10"/>
      <c r="AR832" s="10"/>
      <c r="AS832" s="10"/>
      <c r="AT832" s="10"/>
      <c r="AU832" s="10"/>
      <c r="AV832" s="10"/>
      <c r="AW832" s="10"/>
      <c r="AX832" s="10"/>
      <c r="AY832" s="10"/>
      <c r="AZ832" s="10"/>
      <c r="BA832" s="10"/>
      <c r="BB832" s="10"/>
      <c r="BC832" s="10"/>
      <c r="BD832" s="10"/>
      <c r="BE832" s="10"/>
      <c r="BF832" s="10"/>
      <c r="BG832" s="10"/>
      <c r="BH832" s="10"/>
      <c r="BI832" s="10"/>
      <c r="BJ832" s="10"/>
      <c r="BK832" s="10"/>
      <c r="BL832" s="10"/>
      <c r="BM832" s="10"/>
      <c r="BN832" s="10"/>
      <c r="BO832" s="10"/>
    </row>
    <row r="833" spans="1:67" x14ac:dyDescent="0.35">
      <c r="A833" s="10"/>
      <c r="B833" s="10"/>
      <c r="C833" s="10"/>
      <c r="D833" s="10"/>
      <c r="E833" s="10"/>
      <c r="F833" s="10"/>
      <c r="G833" s="10"/>
      <c r="H833" s="10"/>
      <c r="I833" s="10"/>
      <c r="J833" s="10"/>
      <c r="K833" s="10"/>
      <c r="L833" s="10"/>
      <c r="M833" s="10"/>
      <c r="N833" s="10"/>
      <c r="O833" s="10"/>
      <c r="P833" s="10"/>
      <c r="Q833" s="10"/>
      <c r="R833" s="10"/>
      <c r="S833" s="10"/>
      <c r="T833" s="10"/>
      <c r="U833" s="10"/>
      <c r="V833" s="10"/>
      <c r="W833" s="10"/>
      <c r="X833" s="10"/>
      <c r="Y833" s="10"/>
      <c r="Z833" s="10"/>
      <c r="AA833" s="10"/>
      <c r="AB833" s="10"/>
      <c r="AC833" s="10"/>
      <c r="AD833" s="10"/>
      <c r="AE833" s="10"/>
      <c r="AF833" s="10"/>
      <c r="AG833" s="10"/>
      <c r="AH833" s="10"/>
      <c r="AI833" s="10"/>
      <c r="AJ833" s="10"/>
      <c r="AK833" s="10"/>
      <c r="AL833" s="10"/>
      <c r="AM833" s="10"/>
      <c r="AN833" s="10"/>
      <c r="AO833" s="10"/>
      <c r="AP833" s="10"/>
      <c r="AQ833" s="10"/>
      <c r="AR833" s="10"/>
      <c r="AS833" s="10"/>
      <c r="AT833" s="10"/>
      <c r="AU833" s="10"/>
      <c r="AV833" s="10"/>
      <c r="AW833" s="10"/>
      <c r="AX833" s="10"/>
      <c r="AY833" s="10"/>
      <c r="AZ833" s="10"/>
      <c r="BA833" s="10"/>
      <c r="BB833" s="10"/>
      <c r="BC833" s="10"/>
      <c r="BD833" s="10"/>
      <c r="BE833" s="10"/>
      <c r="BF833" s="10"/>
      <c r="BG833" s="10"/>
      <c r="BH833" s="10"/>
      <c r="BI833" s="10"/>
      <c r="BJ833" s="10"/>
      <c r="BK833" s="10"/>
      <c r="BL833" s="10"/>
      <c r="BM833" s="10"/>
      <c r="BN833" s="10"/>
      <c r="BO833" s="10"/>
    </row>
    <row r="834" spans="1:67" x14ac:dyDescent="0.35">
      <c r="A834" s="10"/>
      <c r="B834" s="10"/>
      <c r="C834" s="10"/>
      <c r="D834" s="10"/>
      <c r="E834" s="10"/>
      <c r="F834" s="10"/>
      <c r="G834" s="10"/>
      <c r="H834" s="10"/>
      <c r="I834" s="10"/>
      <c r="J834" s="10"/>
      <c r="K834" s="10"/>
      <c r="L834" s="10"/>
      <c r="M834" s="10"/>
      <c r="N834" s="10"/>
      <c r="O834" s="10"/>
      <c r="P834" s="10"/>
      <c r="Q834" s="10"/>
      <c r="R834" s="10"/>
      <c r="S834" s="10"/>
      <c r="T834" s="10"/>
      <c r="U834" s="10"/>
      <c r="V834" s="10"/>
      <c r="W834" s="10"/>
      <c r="X834" s="10"/>
      <c r="Y834" s="10"/>
      <c r="Z834" s="10"/>
      <c r="AA834" s="10"/>
      <c r="AB834" s="10"/>
      <c r="AC834" s="10"/>
      <c r="AD834" s="10"/>
      <c r="AE834" s="10"/>
      <c r="AF834" s="10"/>
      <c r="AG834" s="10"/>
      <c r="AH834" s="10"/>
      <c r="AI834" s="10"/>
      <c r="AJ834" s="10"/>
      <c r="AK834" s="10"/>
      <c r="AL834" s="10"/>
      <c r="AM834" s="10"/>
      <c r="AN834" s="10"/>
      <c r="AO834" s="10"/>
      <c r="AP834" s="10"/>
      <c r="AQ834" s="10"/>
      <c r="AR834" s="10"/>
      <c r="AS834" s="10"/>
      <c r="AT834" s="10"/>
      <c r="AU834" s="10"/>
      <c r="AV834" s="10"/>
      <c r="AW834" s="10"/>
      <c r="AX834" s="10"/>
      <c r="AY834" s="10"/>
      <c r="AZ834" s="10"/>
      <c r="BA834" s="10"/>
      <c r="BB834" s="10"/>
      <c r="BC834" s="10"/>
      <c r="BD834" s="10"/>
      <c r="BE834" s="10"/>
      <c r="BF834" s="10"/>
      <c r="BG834" s="10"/>
      <c r="BH834" s="10"/>
      <c r="BI834" s="10"/>
      <c r="BJ834" s="10"/>
      <c r="BK834" s="10"/>
      <c r="BL834" s="10"/>
      <c r="BM834" s="10"/>
      <c r="BN834" s="10"/>
      <c r="BO834" s="10"/>
    </row>
    <row r="835" spans="1:67" x14ac:dyDescent="0.35">
      <c r="A835" s="10"/>
      <c r="B835" s="10"/>
      <c r="C835" s="10"/>
      <c r="D835" s="10"/>
      <c r="E835" s="10"/>
      <c r="F835" s="10"/>
      <c r="G835" s="10"/>
      <c r="H835" s="10"/>
      <c r="I835" s="10"/>
      <c r="J835" s="10"/>
      <c r="K835" s="10"/>
      <c r="L835" s="10"/>
      <c r="M835" s="10"/>
      <c r="N835" s="10"/>
      <c r="O835" s="10"/>
      <c r="P835" s="10"/>
      <c r="Q835" s="10"/>
      <c r="R835" s="10"/>
      <c r="S835" s="10"/>
      <c r="T835" s="10"/>
      <c r="U835" s="10"/>
      <c r="V835" s="10"/>
      <c r="W835" s="10"/>
      <c r="X835" s="10"/>
      <c r="Y835" s="10"/>
      <c r="Z835" s="10"/>
      <c r="AA835" s="10"/>
      <c r="AB835" s="10"/>
      <c r="AC835" s="10"/>
      <c r="AD835" s="10"/>
      <c r="AE835" s="10"/>
      <c r="AF835" s="10"/>
      <c r="AG835" s="10"/>
      <c r="AH835" s="10"/>
      <c r="AI835" s="10"/>
      <c r="AJ835" s="10"/>
      <c r="AK835" s="10"/>
      <c r="AL835" s="10"/>
      <c r="AM835" s="10"/>
      <c r="AN835" s="10"/>
      <c r="AO835" s="10"/>
      <c r="AP835" s="10"/>
      <c r="AQ835" s="10"/>
      <c r="AR835" s="10"/>
      <c r="AS835" s="10"/>
      <c r="AT835" s="10"/>
      <c r="AU835" s="10"/>
      <c r="AV835" s="10"/>
      <c r="AW835" s="10"/>
      <c r="AX835" s="10"/>
      <c r="AY835" s="10"/>
      <c r="AZ835" s="10"/>
      <c r="BA835" s="10"/>
      <c r="BB835" s="10"/>
      <c r="BC835" s="10"/>
      <c r="BD835" s="10"/>
      <c r="BE835" s="10"/>
      <c r="BF835" s="10"/>
      <c r="BG835" s="10"/>
      <c r="BH835" s="10"/>
      <c r="BI835" s="10"/>
      <c r="BJ835" s="10"/>
      <c r="BK835" s="10"/>
      <c r="BL835" s="10"/>
      <c r="BM835" s="10"/>
      <c r="BN835" s="10"/>
      <c r="BO835" s="10"/>
    </row>
    <row r="836" spans="1:67" x14ac:dyDescent="0.35">
      <c r="A836" s="10"/>
      <c r="B836" s="10"/>
      <c r="C836" s="10"/>
      <c r="D836" s="10"/>
      <c r="E836" s="10"/>
      <c r="F836" s="10"/>
      <c r="G836" s="10"/>
      <c r="H836" s="10"/>
      <c r="I836" s="10"/>
      <c r="J836" s="10"/>
      <c r="K836" s="10"/>
      <c r="L836" s="10"/>
      <c r="M836" s="10"/>
      <c r="N836" s="10"/>
      <c r="O836" s="10"/>
      <c r="P836" s="10"/>
      <c r="Q836" s="10"/>
      <c r="R836" s="10"/>
      <c r="S836" s="10"/>
      <c r="T836" s="10"/>
      <c r="U836" s="10"/>
      <c r="V836" s="10"/>
      <c r="W836" s="10"/>
      <c r="X836" s="10"/>
      <c r="Y836" s="10"/>
      <c r="Z836" s="10"/>
      <c r="AA836" s="10"/>
      <c r="AB836" s="10"/>
      <c r="AC836" s="10"/>
      <c r="AD836" s="10"/>
      <c r="AE836" s="10"/>
      <c r="AF836" s="10"/>
      <c r="AG836" s="10"/>
      <c r="AH836" s="10"/>
      <c r="AI836" s="10"/>
      <c r="AJ836" s="10"/>
      <c r="AK836" s="10"/>
      <c r="AL836" s="10"/>
      <c r="AM836" s="10"/>
      <c r="AN836" s="10"/>
      <c r="AO836" s="10"/>
      <c r="AP836" s="10"/>
      <c r="AQ836" s="10"/>
      <c r="AR836" s="10"/>
      <c r="AS836" s="10"/>
      <c r="AT836" s="10"/>
      <c r="AU836" s="10"/>
      <c r="AV836" s="10"/>
      <c r="AW836" s="10"/>
      <c r="AX836" s="10"/>
      <c r="AY836" s="10"/>
      <c r="AZ836" s="10"/>
      <c r="BA836" s="10"/>
      <c r="BB836" s="10"/>
      <c r="BC836" s="10"/>
      <c r="BD836" s="10"/>
      <c r="BE836" s="10"/>
      <c r="BF836" s="10"/>
      <c r="BG836" s="10"/>
      <c r="BH836" s="10"/>
      <c r="BI836" s="10"/>
      <c r="BJ836" s="10"/>
      <c r="BK836" s="10"/>
      <c r="BL836" s="10"/>
      <c r="BM836" s="10"/>
      <c r="BN836" s="10"/>
      <c r="BO836" s="10"/>
    </row>
    <row r="837" spans="1:67" x14ac:dyDescent="0.35">
      <c r="A837" s="10"/>
      <c r="B837" s="10"/>
      <c r="C837" s="10"/>
      <c r="D837" s="10"/>
      <c r="E837" s="10"/>
      <c r="F837" s="10"/>
      <c r="G837" s="10"/>
      <c r="H837" s="10"/>
      <c r="I837" s="10"/>
      <c r="J837" s="10"/>
      <c r="K837" s="10"/>
      <c r="L837" s="10"/>
      <c r="M837" s="10"/>
      <c r="N837" s="10"/>
      <c r="O837" s="10"/>
      <c r="P837" s="10"/>
      <c r="Q837" s="10"/>
      <c r="R837" s="10"/>
      <c r="S837" s="10"/>
      <c r="T837" s="10"/>
      <c r="U837" s="10"/>
      <c r="V837" s="10"/>
      <c r="W837" s="10"/>
      <c r="X837" s="10"/>
      <c r="Y837" s="10"/>
      <c r="Z837" s="10"/>
      <c r="AA837" s="10"/>
      <c r="AB837" s="10"/>
      <c r="AC837" s="10"/>
      <c r="AD837" s="10"/>
      <c r="AE837" s="10"/>
      <c r="AF837" s="10"/>
      <c r="AG837" s="10"/>
      <c r="AH837" s="10"/>
      <c r="AI837" s="10"/>
      <c r="AJ837" s="10"/>
      <c r="AK837" s="10"/>
      <c r="AL837" s="10"/>
      <c r="AM837" s="10"/>
      <c r="AN837" s="10"/>
      <c r="AO837" s="10"/>
      <c r="AP837" s="10"/>
      <c r="AQ837" s="10"/>
      <c r="AR837" s="10"/>
      <c r="AS837" s="10"/>
      <c r="AT837" s="10"/>
      <c r="AU837" s="10"/>
      <c r="AV837" s="10"/>
      <c r="AW837" s="10"/>
      <c r="AX837" s="10"/>
      <c r="AY837" s="10"/>
      <c r="AZ837" s="10"/>
      <c r="BA837" s="10"/>
      <c r="BB837" s="10"/>
      <c r="BC837" s="10"/>
      <c r="BD837" s="10"/>
      <c r="BE837" s="10"/>
      <c r="BF837" s="10"/>
      <c r="BG837" s="10"/>
      <c r="BH837" s="10"/>
      <c r="BI837" s="10"/>
      <c r="BJ837" s="10"/>
      <c r="BK837" s="10"/>
      <c r="BL837" s="10"/>
      <c r="BM837" s="10"/>
      <c r="BN837" s="10"/>
      <c r="BO837" s="10"/>
    </row>
    <row r="838" spans="1:67" x14ac:dyDescent="0.35">
      <c r="A838" s="10"/>
      <c r="B838" s="10"/>
      <c r="C838" s="10"/>
      <c r="D838" s="10"/>
      <c r="E838" s="10"/>
      <c r="F838" s="10"/>
      <c r="G838" s="10"/>
      <c r="H838" s="10"/>
      <c r="I838" s="10"/>
      <c r="J838" s="10"/>
      <c r="K838" s="10"/>
      <c r="L838" s="10"/>
      <c r="M838" s="10"/>
      <c r="N838" s="10"/>
      <c r="O838" s="10"/>
      <c r="P838" s="10"/>
      <c r="Q838" s="10"/>
      <c r="R838" s="10"/>
      <c r="S838" s="10"/>
      <c r="T838" s="10"/>
      <c r="U838" s="10"/>
      <c r="V838" s="10"/>
      <c r="W838" s="10"/>
      <c r="X838" s="10"/>
      <c r="Y838" s="10"/>
      <c r="Z838" s="10"/>
      <c r="AA838" s="10"/>
      <c r="AB838" s="10"/>
      <c r="AC838" s="10"/>
      <c r="AD838" s="10"/>
      <c r="AE838" s="10"/>
      <c r="AF838" s="10"/>
      <c r="AG838" s="10"/>
      <c r="AH838" s="10"/>
      <c r="AI838" s="10"/>
      <c r="AJ838" s="10"/>
      <c r="AK838" s="10"/>
      <c r="AL838" s="10"/>
      <c r="AM838" s="10"/>
      <c r="AN838" s="10"/>
      <c r="AO838" s="10"/>
      <c r="AP838" s="10"/>
      <c r="AQ838" s="10"/>
      <c r="AR838" s="10"/>
      <c r="AS838" s="10"/>
      <c r="AT838" s="10"/>
      <c r="AU838" s="10"/>
      <c r="AV838" s="10"/>
      <c r="AW838" s="10"/>
      <c r="AX838" s="10"/>
      <c r="AY838" s="10"/>
      <c r="AZ838" s="10"/>
      <c r="BA838" s="10"/>
      <c r="BB838" s="10"/>
      <c r="BC838" s="10"/>
      <c r="BD838" s="10"/>
      <c r="BE838" s="10"/>
      <c r="BF838" s="10"/>
      <c r="BG838" s="10"/>
      <c r="BH838" s="10"/>
      <c r="BI838" s="10"/>
      <c r="BJ838" s="10"/>
      <c r="BK838" s="10"/>
      <c r="BL838" s="10"/>
      <c r="BM838" s="10"/>
      <c r="BN838" s="10"/>
      <c r="BO838" s="10"/>
    </row>
    <row r="839" spans="1:67" x14ac:dyDescent="0.35">
      <c r="A839" s="10"/>
      <c r="B839" s="10"/>
      <c r="C839" s="10"/>
      <c r="D839" s="10"/>
      <c r="E839" s="10"/>
      <c r="F839" s="10"/>
      <c r="G839" s="10"/>
      <c r="H839" s="10"/>
      <c r="I839" s="10"/>
      <c r="J839" s="10"/>
      <c r="K839" s="10"/>
      <c r="L839" s="10"/>
      <c r="M839" s="10"/>
      <c r="N839" s="10"/>
      <c r="O839" s="10"/>
      <c r="P839" s="10"/>
      <c r="Q839" s="10"/>
      <c r="R839" s="10"/>
      <c r="S839" s="10"/>
      <c r="T839" s="10"/>
      <c r="U839" s="10"/>
      <c r="V839" s="10"/>
      <c r="W839" s="10"/>
      <c r="X839" s="10"/>
      <c r="Y839" s="10"/>
      <c r="Z839" s="10"/>
      <c r="AA839" s="10"/>
      <c r="AB839" s="10"/>
      <c r="AC839" s="10"/>
      <c r="AD839" s="10"/>
      <c r="AE839" s="10"/>
      <c r="AF839" s="10"/>
      <c r="AG839" s="10"/>
      <c r="AH839" s="10"/>
      <c r="AI839" s="10"/>
      <c r="AJ839" s="10"/>
      <c r="AK839" s="10"/>
      <c r="AL839" s="10"/>
      <c r="AM839" s="10"/>
      <c r="AN839" s="10"/>
      <c r="AO839" s="10"/>
      <c r="AP839" s="10"/>
      <c r="AQ839" s="10"/>
      <c r="AR839" s="10"/>
      <c r="AS839" s="10"/>
      <c r="AT839" s="10"/>
      <c r="AU839" s="10"/>
      <c r="AV839" s="10"/>
      <c r="AW839" s="10"/>
      <c r="AX839" s="10"/>
      <c r="AY839" s="10"/>
      <c r="AZ839" s="10"/>
      <c r="BA839" s="10"/>
      <c r="BB839" s="10"/>
      <c r="BC839" s="10"/>
      <c r="BD839" s="10"/>
      <c r="BE839" s="10"/>
      <c r="BF839" s="10"/>
      <c r="BG839" s="10"/>
      <c r="BH839" s="10"/>
      <c r="BI839" s="10"/>
      <c r="BJ839" s="10"/>
      <c r="BK839" s="10"/>
      <c r="BL839" s="10"/>
      <c r="BM839" s="10"/>
      <c r="BN839" s="10"/>
      <c r="BO839" s="10"/>
    </row>
    <row r="840" spans="1:67" x14ac:dyDescent="0.35">
      <c r="A840" s="10"/>
      <c r="B840" s="10"/>
      <c r="C840" s="10"/>
      <c r="D840" s="10"/>
      <c r="E840" s="10"/>
      <c r="F840" s="10"/>
      <c r="G840" s="10"/>
      <c r="H840" s="10"/>
      <c r="I840" s="10"/>
      <c r="J840" s="10"/>
      <c r="K840" s="10"/>
      <c r="L840" s="10"/>
      <c r="M840" s="10"/>
      <c r="N840" s="10"/>
      <c r="O840" s="10"/>
      <c r="P840" s="10"/>
      <c r="Q840" s="10"/>
      <c r="R840" s="10"/>
      <c r="S840" s="10"/>
      <c r="T840" s="10"/>
      <c r="U840" s="10"/>
      <c r="V840" s="10"/>
      <c r="W840" s="10"/>
      <c r="X840" s="10"/>
      <c r="Y840" s="10"/>
      <c r="Z840" s="10"/>
      <c r="AA840" s="10"/>
      <c r="AB840" s="10"/>
      <c r="AC840" s="10"/>
      <c r="AD840" s="10"/>
      <c r="AE840" s="10"/>
      <c r="AF840" s="10"/>
      <c r="AG840" s="10"/>
      <c r="AH840" s="10"/>
      <c r="AI840" s="10"/>
      <c r="AJ840" s="10"/>
      <c r="AK840" s="10"/>
      <c r="AL840" s="10"/>
      <c r="AM840" s="10"/>
      <c r="AN840" s="10"/>
      <c r="AO840" s="10"/>
      <c r="AP840" s="10"/>
      <c r="AQ840" s="10"/>
      <c r="AR840" s="10"/>
      <c r="AS840" s="10"/>
      <c r="AT840" s="10"/>
      <c r="AU840" s="10"/>
      <c r="AV840" s="10"/>
      <c r="AW840" s="10"/>
      <c r="AX840" s="10"/>
      <c r="AY840" s="10"/>
      <c r="AZ840" s="10"/>
      <c r="BA840" s="10"/>
      <c r="BB840" s="10"/>
      <c r="BC840" s="10"/>
      <c r="BD840" s="10"/>
      <c r="BE840" s="10"/>
      <c r="BF840" s="10"/>
      <c r="BG840" s="10"/>
      <c r="BH840" s="10"/>
      <c r="BI840" s="10"/>
      <c r="BJ840" s="10"/>
      <c r="BK840" s="10"/>
      <c r="BL840" s="10"/>
      <c r="BM840" s="10"/>
      <c r="BN840" s="10"/>
      <c r="BO840" s="10"/>
    </row>
    <row r="841" spans="1:67" x14ac:dyDescent="0.35">
      <c r="A841" s="10"/>
      <c r="B841" s="10"/>
      <c r="C841" s="10"/>
      <c r="D841" s="10"/>
      <c r="E841" s="10"/>
      <c r="F841" s="10"/>
      <c r="G841" s="10"/>
      <c r="H841" s="10"/>
      <c r="I841" s="10"/>
      <c r="J841" s="10"/>
      <c r="K841" s="10"/>
      <c r="L841" s="10"/>
      <c r="M841" s="10"/>
      <c r="N841" s="10"/>
      <c r="O841" s="10"/>
      <c r="P841" s="10"/>
      <c r="Q841" s="10"/>
      <c r="R841" s="10"/>
      <c r="S841" s="10"/>
      <c r="T841" s="10"/>
      <c r="U841" s="10"/>
      <c r="V841" s="10"/>
      <c r="W841" s="10"/>
      <c r="X841" s="10"/>
      <c r="Y841" s="10"/>
      <c r="Z841" s="10"/>
      <c r="AA841" s="10"/>
      <c r="AB841" s="10"/>
      <c r="AC841" s="10"/>
      <c r="AD841" s="10"/>
      <c r="AE841" s="10"/>
      <c r="AF841" s="10"/>
      <c r="AG841" s="10"/>
      <c r="AH841" s="10"/>
      <c r="AI841" s="10"/>
      <c r="AJ841" s="10"/>
      <c r="AK841" s="10"/>
      <c r="AL841" s="10"/>
      <c r="AM841" s="10"/>
      <c r="AN841" s="10"/>
      <c r="AO841" s="10"/>
      <c r="AP841" s="10"/>
      <c r="AQ841" s="10"/>
      <c r="AR841" s="10"/>
      <c r="AS841" s="10"/>
      <c r="AT841" s="10"/>
      <c r="AU841" s="10"/>
      <c r="AV841" s="10"/>
      <c r="AW841" s="10"/>
      <c r="AX841" s="10"/>
      <c r="AY841" s="10"/>
      <c r="AZ841" s="10"/>
      <c r="BA841" s="10"/>
      <c r="BB841" s="10"/>
      <c r="BC841" s="10"/>
      <c r="BD841" s="10"/>
      <c r="BE841" s="10"/>
      <c r="BF841" s="10"/>
      <c r="BG841" s="10"/>
      <c r="BH841" s="10"/>
      <c r="BI841" s="10"/>
      <c r="BJ841" s="10"/>
      <c r="BK841" s="10"/>
      <c r="BL841" s="10"/>
      <c r="BM841" s="10"/>
      <c r="BN841" s="10"/>
      <c r="BO841" s="10"/>
    </row>
    <row r="842" spans="1:67" x14ac:dyDescent="0.35">
      <c r="A842" s="10"/>
      <c r="B842" s="10"/>
      <c r="C842" s="10"/>
      <c r="D842" s="10"/>
      <c r="E842" s="10"/>
      <c r="F842" s="10"/>
      <c r="G842" s="10"/>
      <c r="H842" s="10"/>
      <c r="I842" s="10"/>
      <c r="J842" s="10"/>
      <c r="K842" s="10"/>
      <c r="L842" s="10"/>
      <c r="M842" s="10"/>
      <c r="N842" s="10"/>
      <c r="O842" s="10"/>
      <c r="P842" s="10"/>
      <c r="Q842" s="10"/>
      <c r="R842" s="10"/>
      <c r="S842" s="10"/>
      <c r="T842" s="10"/>
      <c r="U842" s="10"/>
      <c r="V842" s="10"/>
      <c r="W842" s="10"/>
      <c r="X842" s="10"/>
      <c r="Y842" s="10"/>
      <c r="Z842" s="10"/>
      <c r="AA842" s="10"/>
      <c r="AB842" s="10"/>
      <c r="AC842" s="10"/>
      <c r="AD842" s="10"/>
      <c r="AE842" s="10"/>
      <c r="AF842" s="10"/>
      <c r="AG842" s="10"/>
      <c r="AH842" s="10"/>
      <c r="AI842" s="10"/>
      <c r="AJ842" s="10"/>
      <c r="AK842" s="10"/>
      <c r="AL842" s="10"/>
      <c r="AM842" s="10"/>
      <c r="AN842" s="10"/>
      <c r="AO842" s="10"/>
      <c r="AP842" s="10"/>
      <c r="AQ842" s="10"/>
      <c r="AR842" s="10"/>
      <c r="AS842" s="10"/>
      <c r="AT842" s="10"/>
      <c r="AU842" s="10"/>
      <c r="AV842" s="10"/>
      <c r="AW842" s="10"/>
      <c r="AX842" s="10"/>
      <c r="AY842" s="10"/>
      <c r="AZ842" s="10"/>
      <c r="BA842" s="10"/>
      <c r="BB842" s="10"/>
      <c r="BC842" s="10"/>
      <c r="BD842" s="10"/>
      <c r="BE842" s="10"/>
      <c r="BF842" s="10"/>
      <c r="BG842" s="10"/>
      <c r="BH842" s="10"/>
      <c r="BI842" s="10"/>
      <c r="BJ842" s="10"/>
      <c r="BK842" s="10"/>
      <c r="BL842" s="10"/>
      <c r="BM842" s="10"/>
      <c r="BN842" s="10"/>
      <c r="BO842" s="10"/>
    </row>
    <row r="843" spans="1:67" x14ac:dyDescent="0.35">
      <c r="A843" s="10"/>
      <c r="B843" s="10"/>
      <c r="C843" s="10"/>
      <c r="D843" s="10"/>
      <c r="E843" s="10"/>
      <c r="F843" s="10"/>
      <c r="G843" s="10"/>
      <c r="H843" s="10"/>
      <c r="I843" s="10"/>
      <c r="J843" s="10"/>
      <c r="K843" s="10"/>
      <c r="L843" s="10"/>
      <c r="M843" s="10"/>
      <c r="N843" s="10"/>
      <c r="O843" s="10"/>
      <c r="P843" s="10"/>
      <c r="Q843" s="10"/>
      <c r="R843" s="10"/>
      <c r="S843" s="10"/>
      <c r="T843" s="10"/>
      <c r="U843" s="10"/>
      <c r="V843" s="10"/>
      <c r="W843" s="10"/>
      <c r="X843" s="10"/>
      <c r="Y843" s="10"/>
      <c r="Z843" s="10"/>
      <c r="AA843" s="10"/>
      <c r="AB843" s="10"/>
      <c r="AC843" s="10"/>
      <c r="AD843" s="10"/>
      <c r="AE843" s="10"/>
      <c r="AF843" s="10"/>
      <c r="AG843" s="10"/>
      <c r="AH843" s="10"/>
      <c r="AI843" s="10"/>
      <c r="AJ843" s="10"/>
      <c r="AK843" s="10"/>
      <c r="AL843" s="10"/>
      <c r="AM843" s="10"/>
      <c r="AN843" s="10"/>
      <c r="AO843" s="10"/>
      <c r="AP843" s="10"/>
      <c r="AQ843" s="10"/>
      <c r="AR843" s="10"/>
      <c r="AS843" s="10"/>
      <c r="AT843" s="10"/>
      <c r="AU843" s="10"/>
      <c r="AV843" s="10"/>
      <c r="AW843" s="10"/>
      <c r="AX843" s="10"/>
      <c r="AY843" s="10"/>
      <c r="AZ843" s="10"/>
      <c r="BA843" s="10"/>
      <c r="BB843" s="10"/>
      <c r="BC843" s="10"/>
      <c r="BD843" s="10"/>
      <c r="BE843" s="10"/>
      <c r="BF843" s="10"/>
      <c r="BG843" s="10"/>
      <c r="BH843" s="10"/>
      <c r="BI843" s="10"/>
      <c r="BJ843" s="10"/>
      <c r="BK843" s="10"/>
      <c r="BL843" s="10"/>
      <c r="BM843" s="10"/>
      <c r="BN843" s="10"/>
      <c r="BO843" s="10"/>
    </row>
    <row r="844" spans="1:67" x14ac:dyDescent="0.35">
      <c r="A844" s="10"/>
      <c r="B844" s="10"/>
      <c r="C844" s="10"/>
      <c r="D844" s="10"/>
      <c r="E844" s="10"/>
      <c r="F844" s="10"/>
      <c r="G844" s="10"/>
      <c r="H844" s="10"/>
      <c r="I844" s="10"/>
      <c r="J844" s="10"/>
      <c r="K844" s="10"/>
      <c r="L844" s="10"/>
      <c r="M844" s="10"/>
      <c r="N844" s="10"/>
      <c r="O844" s="10"/>
      <c r="P844" s="10"/>
      <c r="Q844" s="10"/>
      <c r="R844" s="10"/>
      <c r="S844" s="10"/>
      <c r="T844" s="10"/>
      <c r="U844" s="10"/>
      <c r="V844" s="10"/>
      <c r="W844" s="10"/>
      <c r="X844" s="10"/>
      <c r="Y844" s="10"/>
      <c r="Z844" s="10"/>
      <c r="AA844" s="10"/>
      <c r="AB844" s="10"/>
      <c r="AC844" s="10"/>
      <c r="AD844" s="10"/>
      <c r="AE844" s="10"/>
      <c r="AF844" s="10"/>
      <c r="AG844" s="10"/>
      <c r="AH844" s="10"/>
      <c r="AI844" s="10"/>
      <c r="AJ844" s="10"/>
      <c r="AK844" s="10"/>
      <c r="AL844" s="10"/>
      <c r="AM844" s="10"/>
      <c r="AN844" s="10"/>
      <c r="AO844" s="10"/>
      <c r="AP844" s="10"/>
      <c r="AQ844" s="10"/>
      <c r="AR844" s="10"/>
      <c r="AS844" s="10"/>
      <c r="AT844" s="10"/>
      <c r="AU844" s="10"/>
      <c r="AV844" s="10"/>
      <c r="AW844" s="10"/>
      <c r="AX844" s="10"/>
      <c r="AY844" s="10"/>
      <c r="AZ844" s="10"/>
      <c r="BA844" s="10"/>
      <c r="BB844" s="10"/>
      <c r="BC844" s="10"/>
      <c r="BD844" s="10"/>
      <c r="BE844" s="10"/>
      <c r="BF844" s="10"/>
      <c r="BG844" s="10"/>
      <c r="BH844" s="10"/>
      <c r="BI844" s="10"/>
      <c r="BJ844" s="10"/>
      <c r="BK844" s="10"/>
      <c r="BL844" s="10"/>
      <c r="BM844" s="10"/>
      <c r="BN844" s="10"/>
      <c r="BO844" s="10"/>
    </row>
    <row r="845" spans="1:67" x14ac:dyDescent="0.35">
      <c r="A845" s="10"/>
      <c r="B845" s="10"/>
      <c r="C845" s="10"/>
      <c r="D845" s="10"/>
      <c r="E845" s="10"/>
      <c r="F845" s="10"/>
      <c r="G845" s="10"/>
      <c r="H845" s="10"/>
      <c r="I845" s="10"/>
      <c r="J845" s="10"/>
      <c r="K845" s="10"/>
      <c r="L845" s="10"/>
      <c r="M845" s="10"/>
      <c r="N845" s="10"/>
      <c r="O845" s="10"/>
      <c r="P845" s="10"/>
      <c r="Q845" s="10"/>
      <c r="R845" s="10"/>
      <c r="S845" s="10"/>
      <c r="T845" s="10"/>
      <c r="U845" s="10"/>
      <c r="V845" s="10"/>
      <c r="W845" s="10"/>
      <c r="X845" s="10"/>
      <c r="Y845" s="10"/>
      <c r="Z845" s="10"/>
      <c r="AA845" s="10"/>
      <c r="AB845" s="10"/>
      <c r="AC845" s="10"/>
      <c r="AD845" s="10"/>
      <c r="AE845" s="10"/>
      <c r="AF845" s="10"/>
      <c r="AG845" s="10"/>
      <c r="AH845" s="10"/>
      <c r="AI845" s="10"/>
      <c r="AJ845" s="10"/>
      <c r="AK845" s="10"/>
      <c r="AL845" s="10"/>
      <c r="AM845" s="10"/>
      <c r="AN845" s="10"/>
      <c r="AO845" s="10"/>
      <c r="AP845" s="10"/>
      <c r="AQ845" s="10"/>
      <c r="AR845" s="10"/>
      <c r="AS845" s="10"/>
      <c r="AT845" s="10"/>
      <c r="AU845" s="10"/>
      <c r="AV845" s="10"/>
      <c r="AW845" s="10"/>
      <c r="AX845" s="10"/>
      <c r="AY845" s="10"/>
      <c r="AZ845" s="10"/>
      <c r="BA845" s="10"/>
      <c r="BB845" s="10"/>
      <c r="BC845" s="10"/>
      <c r="BD845" s="10"/>
      <c r="BE845" s="10"/>
      <c r="BF845" s="10"/>
      <c r="BG845" s="10"/>
      <c r="BH845" s="10"/>
      <c r="BI845" s="10"/>
      <c r="BJ845" s="10"/>
      <c r="BK845" s="10"/>
      <c r="BL845" s="10"/>
      <c r="BM845" s="10"/>
      <c r="BN845" s="10"/>
      <c r="BO845" s="10"/>
    </row>
    <row r="846" spans="1:67" x14ac:dyDescent="0.35">
      <c r="A846" s="10"/>
      <c r="B846" s="10"/>
      <c r="C846" s="10"/>
      <c r="D846" s="10"/>
      <c r="E846" s="10"/>
      <c r="F846" s="10"/>
      <c r="G846" s="10"/>
      <c r="H846" s="10"/>
      <c r="I846" s="10"/>
      <c r="J846" s="10"/>
      <c r="K846" s="10"/>
      <c r="L846" s="10"/>
      <c r="M846" s="10"/>
      <c r="N846" s="10"/>
      <c r="O846" s="10"/>
      <c r="P846" s="10"/>
      <c r="Q846" s="10"/>
      <c r="R846" s="10"/>
      <c r="S846" s="10"/>
      <c r="T846" s="10"/>
      <c r="U846" s="10"/>
      <c r="V846" s="10"/>
      <c r="W846" s="10"/>
      <c r="X846" s="10"/>
      <c r="Y846" s="10"/>
      <c r="Z846" s="10"/>
      <c r="AA846" s="10"/>
      <c r="AB846" s="10"/>
      <c r="AC846" s="10"/>
      <c r="AD846" s="10"/>
      <c r="AE846" s="10"/>
      <c r="AF846" s="10"/>
      <c r="AG846" s="10"/>
      <c r="AH846" s="10"/>
      <c r="AI846" s="10"/>
      <c r="AJ846" s="10"/>
      <c r="AK846" s="10"/>
      <c r="AL846" s="10"/>
      <c r="AM846" s="10"/>
      <c r="AN846" s="10"/>
      <c r="AO846" s="10"/>
      <c r="AP846" s="10"/>
      <c r="AQ846" s="10"/>
      <c r="AR846" s="10"/>
      <c r="AS846" s="10"/>
      <c r="AT846" s="10"/>
      <c r="AU846" s="10"/>
      <c r="AV846" s="10"/>
      <c r="AW846" s="10"/>
      <c r="AX846" s="10"/>
      <c r="AY846" s="10"/>
      <c r="AZ846" s="10"/>
      <c r="BA846" s="10"/>
      <c r="BB846" s="10"/>
      <c r="BC846" s="10"/>
      <c r="BD846" s="10"/>
      <c r="BE846" s="10"/>
      <c r="BF846" s="10"/>
      <c r="BG846" s="10"/>
      <c r="BH846" s="10"/>
      <c r="BI846" s="10"/>
      <c r="BJ846" s="10"/>
      <c r="BK846" s="10"/>
      <c r="BL846" s="10"/>
      <c r="BM846" s="10"/>
      <c r="BN846" s="10"/>
      <c r="BO846" s="10"/>
    </row>
    <row r="847" spans="1:67" x14ac:dyDescent="0.35">
      <c r="A847" s="10"/>
      <c r="B847" s="10"/>
      <c r="C847" s="10"/>
      <c r="D847" s="10"/>
      <c r="E847" s="10"/>
      <c r="F847" s="10"/>
      <c r="G847" s="10"/>
      <c r="H847" s="10"/>
      <c r="I847" s="10"/>
      <c r="J847" s="10"/>
      <c r="K847" s="10"/>
      <c r="L847" s="10"/>
      <c r="M847" s="10"/>
      <c r="N847" s="10"/>
      <c r="O847" s="10"/>
      <c r="P847" s="10"/>
      <c r="Q847" s="10"/>
      <c r="R847" s="10"/>
      <c r="S847" s="10"/>
      <c r="T847" s="10"/>
      <c r="U847" s="10"/>
      <c r="V847" s="10"/>
      <c r="W847" s="10"/>
      <c r="X847" s="10"/>
      <c r="Y847" s="10"/>
      <c r="Z847" s="10"/>
      <c r="AA847" s="10"/>
      <c r="AB847" s="10"/>
      <c r="AC847" s="10"/>
      <c r="AD847" s="10"/>
      <c r="AE847" s="10"/>
      <c r="AF847" s="10"/>
      <c r="AG847" s="10"/>
      <c r="AH847" s="10"/>
      <c r="AI847" s="10"/>
      <c r="AJ847" s="10"/>
      <c r="AK847" s="10"/>
      <c r="AL847" s="10"/>
      <c r="AM847" s="10"/>
      <c r="AN847" s="10"/>
      <c r="AO847" s="10"/>
      <c r="AP847" s="10"/>
      <c r="AQ847" s="10"/>
      <c r="AR847" s="10"/>
      <c r="AS847" s="10"/>
      <c r="AT847" s="10"/>
      <c r="AU847" s="10"/>
      <c r="AV847" s="10"/>
      <c r="AW847" s="10"/>
      <c r="AX847" s="10"/>
      <c r="AY847" s="10"/>
      <c r="AZ847" s="10"/>
      <c r="BA847" s="10"/>
      <c r="BB847" s="10"/>
      <c r="BC847" s="10"/>
      <c r="BD847" s="10"/>
      <c r="BE847" s="10"/>
      <c r="BF847" s="10"/>
      <c r="BG847" s="10"/>
      <c r="BH847" s="10"/>
      <c r="BI847" s="10"/>
      <c r="BJ847" s="10"/>
      <c r="BK847" s="10"/>
      <c r="BL847" s="10"/>
      <c r="BM847" s="10"/>
      <c r="BN847" s="10"/>
      <c r="BO847" s="10"/>
    </row>
    <row r="848" spans="1:67" x14ac:dyDescent="0.35">
      <c r="A848" s="10"/>
      <c r="B848" s="10"/>
      <c r="C848" s="10"/>
      <c r="D848" s="10"/>
      <c r="E848" s="10"/>
      <c r="F848" s="10"/>
      <c r="G848" s="10"/>
      <c r="H848" s="10"/>
      <c r="I848" s="10"/>
      <c r="J848" s="10"/>
      <c r="K848" s="10"/>
      <c r="L848" s="10"/>
      <c r="M848" s="10"/>
      <c r="N848" s="10"/>
      <c r="O848" s="10"/>
      <c r="P848" s="10"/>
      <c r="Q848" s="10"/>
      <c r="R848" s="10"/>
      <c r="S848" s="10"/>
      <c r="T848" s="10"/>
      <c r="U848" s="10"/>
      <c r="V848" s="10"/>
      <c r="W848" s="10"/>
      <c r="X848" s="10"/>
      <c r="Y848" s="10"/>
      <c r="Z848" s="10"/>
      <c r="AA848" s="10"/>
      <c r="AB848" s="10"/>
      <c r="AC848" s="10"/>
      <c r="AD848" s="10"/>
      <c r="AE848" s="10"/>
      <c r="AF848" s="10"/>
      <c r="AG848" s="10"/>
      <c r="AH848" s="10"/>
      <c r="AI848" s="10"/>
      <c r="AJ848" s="10"/>
      <c r="AK848" s="10"/>
      <c r="AL848" s="10"/>
      <c r="AM848" s="10"/>
      <c r="AN848" s="10"/>
      <c r="AO848" s="10"/>
      <c r="AP848" s="10"/>
      <c r="AQ848" s="10"/>
      <c r="AR848" s="10"/>
      <c r="AS848" s="10"/>
      <c r="AT848" s="10"/>
      <c r="AU848" s="10"/>
      <c r="AV848" s="10"/>
      <c r="AW848" s="10"/>
      <c r="AX848" s="10"/>
      <c r="AY848" s="10"/>
      <c r="AZ848" s="10"/>
      <c r="BA848" s="10"/>
      <c r="BB848" s="10"/>
      <c r="BC848" s="10"/>
      <c r="BD848" s="10"/>
      <c r="BE848" s="10"/>
      <c r="BF848" s="10"/>
      <c r="BG848" s="10"/>
      <c r="BH848" s="10"/>
      <c r="BI848" s="10"/>
      <c r="BJ848" s="10"/>
      <c r="BK848" s="10"/>
      <c r="BL848" s="10"/>
      <c r="BM848" s="10"/>
      <c r="BN848" s="10"/>
      <c r="BO848" s="10"/>
    </row>
    <row r="849" spans="1:67" x14ac:dyDescent="0.35">
      <c r="A849" s="10"/>
      <c r="B849" s="10"/>
      <c r="C849" s="10"/>
      <c r="D849" s="10"/>
      <c r="E849" s="10"/>
      <c r="F849" s="10"/>
      <c r="G849" s="10"/>
      <c r="H849" s="10"/>
      <c r="I849" s="10"/>
      <c r="J849" s="10"/>
      <c r="K849" s="10"/>
      <c r="L849" s="10"/>
      <c r="M849" s="10"/>
      <c r="N849" s="10"/>
      <c r="O849" s="10"/>
      <c r="P849" s="10"/>
      <c r="Q849" s="10"/>
      <c r="R849" s="10"/>
      <c r="S849" s="10"/>
      <c r="T849" s="10"/>
      <c r="U849" s="10"/>
      <c r="V849" s="10"/>
      <c r="W849" s="10"/>
      <c r="X849" s="10"/>
      <c r="Y849" s="10"/>
      <c r="Z849" s="10"/>
      <c r="AA849" s="10"/>
      <c r="AB849" s="10"/>
      <c r="AC849" s="10"/>
      <c r="AD849" s="10"/>
      <c r="AE849" s="10"/>
      <c r="AF849" s="10"/>
      <c r="AG849" s="10"/>
      <c r="AH849" s="10"/>
      <c r="AI849" s="10"/>
      <c r="AJ849" s="10"/>
      <c r="AK849" s="10"/>
      <c r="AL849" s="10"/>
      <c r="AM849" s="10"/>
      <c r="AN849" s="10"/>
      <c r="AO849" s="10"/>
      <c r="AP849" s="10"/>
      <c r="AQ849" s="10"/>
      <c r="AR849" s="10"/>
      <c r="AS849" s="10"/>
      <c r="AT849" s="10"/>
      <c r="AU849" s="10"/>
      <c r="AV849" s="10"/>
      <c r="AW849" s="10"/>
      <c r="AX849" s="10"/>
      <c r="AY849" s="10"/>
      <c r="AZ849" s="10"/>
      <c r="BA849" s="10"/>
      <c r="BB849" s="10"/>
      <c r="BC849" s="10"/>
      <c r="BD849" s="10"/>
      <c r="BE849" s="10"/>
      <c r="BF849" s="10"/>
      <c r="BG849" s="10"/>
      <c r="BH849" s="10"/>
      <c r="BI849" s="10"/>
      <c r="BJ849" s="10"/>
      <c r="BK849" s="10"/>
      <c r="BL849" s="10"/>
      <c r="BM849" s="10"/>
      <c r="BN849" s="10"/>
      <c r="BO849" s="10"/>
    </row>
    <row r="850" spans="1:67" x14ac:dyDescent="0.35">
      <c r="A850" s="10"/>
      <c r="B850" s="10"/>
      <c r="C850" s="10"/>
      <c r="D850" s="10"/>
      <c r="E850" s="10"/>
      <c r="F850" s="10"/>
      <c r="G850" s="10"/>
      <c r="H850" s="10"/>
      <c r="I850" s="10"/>
      <c r="J850" s="10"/>
      <c r="K850" s="10"/>
      <c r="L850" s="10"/>
      <c r="M850" s="10"/>
      <c r="N850" s="10"/>
      <c r="O850" s="10"/>
      <c r="P850" s="10"/>
      <c r="Q850" s="10"/>
      <c r="R850" s="10"/>
      <c r="S850" s="10"/>
      <c r="T850" s="10"/>
      <c r="U850" s="10"/>
      <c r="V850" s="10"/>
      <c r="W850" s="10"/>
      <c r="X850" s="10"/>
      <c r="Y850" s="10"/>
      <c r="Z850" s="10"/>
      <c r="AA850" s="10"/>
      <c r="AB850" s="10"/>
      <c r="AC850" s="10"/>
      <c r="AD850" s="10"/>
      <c r="AE850" s="10"/>
      <c r="AF850" s="10"/>
      <c r="AG850" s="10"/>
      <c r="AH850" s="10"/>
      <c r="AI850" s="10"/>
      <c r="AJ850" s="10"/>
      <c r="AK850" s="10"/>
      <c r="AL850" s="10"/>
      <c r="AM850" s="10"/>
      <c r="AN850" s="10"/>
      <c r="AO850" s="10"/>
      <c r="AP850" s="10"/>
      <c r="AQ850" s="10"/>
      <c r="AR850" s="10"/>
      <c r="AS850" s="10"/>
      <c r="AT850" s="10"/>
      <c r="AU850" s="10"/>
      <c r="AV850" s="10"/>
      <c r="AW850" s="10"/>
      <c r="AX850" s="10"/>
      <c r="AY850" s="10"/>
      <c r="AZ850" s="10"/>
      <c r="BA850" s="10"/>
      <c r="BB850" s="10"/>
      <c r="BC850" s="10"/>
      <c r="BD850" s="10"/>
      <c r="BE850" s="10"/>
      <c r="BF850" s="10"/>
      <c r="BG850" s="10"/>
      <c r="BH850" s="10"/>
      <c r="BI850" s="10"/>
      <c r="BJ850" s="10"/>
      <c r="BK850" s="10"/>
      <c r="BL850" s="10"/>
      <c r="BM850" s="10"/>
      <c r="BN850" s="10"/>
      <c r="BO850" s="10"/>
    </row>
    <row r="851" spans="1:67" x14ac:dyDescent="0.35">
      <c r="A851" s="10"/>
      <c r="B851" s="10"/>
      <c r="C851" s="10"/>
      <c r="D851" s="10"/>
      <c r="E851" s="10"/>
      <c r="F851" s="10"/>
      <c r="G851" s="10"/>
      <c r="H851" s="10"/>
      <c r="I851" s="10"/>
      <c r="J851" s="10"/>
      <c r="K851" s="10"/>
      <c r="L851" s="10"/>
      <c r="M851" s="10"/>
      <c r="N851" s="10"/>
      <c r="O851" s="10"/>
      <c r="P851" s="10"/>
      <c r="Q851" s="10"/>
      <c r="R851" s="10"/>
      <c r="S851" s="10"/>
      <c r="T851" s="10"/>
      <c r="U851" s="10"/>
      <c r="V851" s="10"/>
      <c r="W851" s="10"/>
      <c r="X851" s="10"/>
      <c r="Y851" s="10"/>
      <c r="Z851" s="10"/>
      <c r="AA851" s="10"/>
      <c r="AB851" s="10"/>
      <c r="AC851" s="10"/>
      <c r="AD851" s="10"/>
      <c r="AE851" s="10"/>
      <c r="AF851" s="10"/>
      <c r="AG851" s="10"/>
      <c r="AH851" s="10"/>
      <c r="AI851" s="10"/>
      <c r="AJ851" s="10"/>
      <c r="AK851" s="10"/>
      <c r="AL851" s="10"/>
      <c r="AM851" s="10"/>
      <c r="AN851" s="10"/>
      <c r="AO851" s="10"/>
      <c r="AP851" s="10"/>
      <c r="AQ851" s="10"/>
      <c r="AR851" s="10"/>
      <c r="AS851" s="10"/>
      <c r="AT851" s="10"/>
      <c r="AU851" s="10"/>
      <c r="AV851" s="10"/>
      <c r="AW851" s="10"/>
      <c r="AX851" s="10"/>
      <c r="AY851" s="10"/>
      <c r="AZ851" s="10"/>
      <c r="BA851" s="10"/>
      <c r="BB851" s="10"/>
      <c r="BC851" s="10"/>
      <c r="BD851" s="10"/>
      <c r="BE851" s="10"/>
      <c r="BF851" s="10"/>
      <c r="BG851" s="10"/>
      <c r="BH851" s="10"/>
      <c r="BI851" s="10"/>
      <c r="BJ851" s="10"/>
      <c r="BK851" s="10"/>
      <c r="BL851" s="10"/>
      <c r="BM851" s="10"/>
      <c r="BN851" s="10"/>
      <c r="BO851" s="10"/>
    </row>
    <row r="852" spans="1:67" x14ac:dyDescent="0.35">
      <c r="A852" s="10"/>
      <c r="B852" s="10"/>
      <c r="C852" s="10"/>
      <c r="D852" s="10"/>
      <c r="E852" s="10"/>
      <c r="F852" s="10"/>
      <c r="G852" s="10"/>
      <c r="H852" s="10"/>
      <c r="I852" s="10"/>
      <c r="J852" s="10"/>
      <c r="K852" s="10"/>
      <c r="L852" s="10"/>
      <c r="M852" s="10"/>
      <c r="N852" s="10"/>
      <c r="O852" s="10"/>
      <c r="P852" s="10"/>
      <c r="Q852" s="10"/>
      <c r="R852" s="10"/>
      <c r="S852" s="10"/>
      <c r="T852" s="10"/>
      <c r="U852" s="10"/>
      <c r="V852" s="10"/>
      <c r="W852" s="10"/>
      <c r="X852" s="10"/>
      <c r="Y852" s="10"/>
      <c r="Z852" s="10"/>
      <c r="AA852" s="10"/>
      <c r="AB852" s="10"/>
      <c r="AC852" s="10"/>
      <c r="AD852" s="10"/>
      <c r="AE852" s="10"/>
      <c r="AF852" s="10"/>
      <c r="AG852" s="10"/>
      <c r="AH852" s="10"/>
      <c r="AI852" s="10"/>
      <c r="AJ852" s="10"/>
      <c r="AK852" s="10"/>
      <c r="AL852" s="10"/>
      <c r="AM852" s="10"/>
      <c r="AN852" s="10"/>
      <c r="AO852" s="10"/>
      <c r="AP852" s="10"/>
      <c r="AQ852" s="10"/>
      <c r="AR852" s="10"/>
      <c r="AS852" s="10"/>
      <c r="AT852" s="10"/>
      <c r="AU852" s="10"/>
      <c r="AV852" s="10"/>
      <c r="AW852" s="10"/>
      <c r="AX852" s="10"/>
      <c r="AY852" s="10"/>
      <c r="AZ852" s="10"/>
      <c r="BA852" s="10"/>
      <c r="BB852" s="10"/>
      <c r="BC852" s="10"/>
      <c r="BD852" s="10"/>
      <c r="BE852" s="10"/>
      <c r="BF852" s="10"/>
      <c r="BG852" s="10"/>
      <c r="BH852" s="10"/>
      <c r="BI852" s="10"/>
      <c r="BJ852" s="10"/>
      <c r="BK852" s="10"/>
      <c r="BL852" s="10"/>
      <c r="BM852" s="10"/>
      <c r="BN852" s="10"/>
      <c r="BO852" s="10"/>
    </row>
    <row r="853" spans="1:67" x14ac:dyDescent="0.35">
      <c r="A853" s="10"/>
      <c r="B853" s="10"/>
      <c r="C853" s="10"/>
      <c r="D853" s="10"/>
      <c r="E853" s="10"/>
      <c r="F853" s="10"/>
      <c r="G853" s="10"/>
      <c r="H853" s="10"/>
      <c r="I853" s="10"/>
      <c r="J853" s="10"/>
      <c r="K853" s="10"/>
      <c r="L853" s="10"/>
      <c r="M853" s="10"/>
      <c r="N853" s="10"/>
      <c r="O853" s="10"/>
      <c r="P853" s="10"/>
      <c r="Q853" s="10"/>
      <c r="R853" s="10"/>
      <c r="S853" s="10"/>
      <c r="T853" s="10"/>
      <c r="U853" s="10"/>
      <c r="V853" s="10"/>
      <c r="W853" s="10"/>
      <c r="X853" s="10"/>
      <c r="Y853" s="10"/>
      <c r="Z853" s="10"/>
      <c r="AA853" s="10"/>
      <c r="AB853" s="10"/>
      <c r="AC853" s="10"/>
      <c r="AD853" s="10"/>
      <c r="AE853" s="10"/>
      <c r="AF853" s="10"/>
      <c r="AG853" s="10"/>
      <c r="AH853" s="10"/>
      <c r="AI853" s="10"/>
      <c r="AJ853" s="10"/>
      <c r="AK853" s="10"/>
      <c r="AL853" s="10"/>
      <c r="AM853" s="10"/>
      <c r="AN853" s="10"/>
      <c r="AO853" s="10"/>
      <c r="AP853" s="10"/>
      <c r="AQ853" s="10"/>
      <c r="AR853" s="10"/>
      <c r="AS853" s="10"/>
      <c r="AT853" s="10"/>
      <c r="AU853" s="10"/>
      <c r="AV853" s="10"/>
      <c r="AW853" s="10"/>
      <c r="AX853" s="10"/>
      <c r="AY853" s="10"/>
      <c r="AZ853" s="10"/>
      <c r="BA853" s="10"/>
      <c r="BB853" s="10"/>
      <c r="BC853" s="10"/>
      <c r="BD853" s="10"/>
      <c r="BE853" s="10"/>
      <c r="BF853" s="10"/>
      <c r="BG853" s="10"/>
      <c r="BH853" s="10"/>
      <c r="BI853" s="10"/>
      <c r="BJ853" s="10"/>
      <c r="BK853" s="10"/>
      <c r="BL853" s="10"/>
      <c r="BM853" s="10"/>
      <c r="BN853" s="10"/>
      <c r="BO853" s="10"/>
    </row>
    <row r="854" spans="1:67" x14ac:dyDescent="0.35">
      <c r="A854" s="10"/>
      <c r="B854" s="10"/>
      <c r="C854" s="10"/>
      <c r="D854" s="10"/>
      <c r="E854" s="10"/>
      <c r="F854" s="10"/>
      <c r="G854" s="10"/>
      <c r="H854" s="10"/>
      <c r="I854" s="10"/>
      <c r="J854" s="10"/>
      <c r="K854" s="10"/>
      <c r="L854" s="10"/>
      <c r="M854" s="10"/>
      <c r="N854" s="10"/>
      <c r="O854" s="10"/>
      <c r="P854" s="10"/>
      <c r="Q854" s="10"/>
      <c r="R854" s="10"/>
      <c r="S854" s="10"/>
      <c r="T854" s="10"/>
      <c r="U854" s="10"/>
      <c r="V854" s="10"/>
      <c r="W854" s="10"/>
      <c r="X854" s="10"/>
      <c r="Y854" s="10"/>
      <c r="Z854" s="10"/>
      <c r="AA854" s="10"/>
      <c r="AB854" s="10"/>
      <c r="AC854" s="10"/>
      <c r="AD854" s="10"/>
      <c r="AE854" s="10"/>
      <c r="AF854" s="10"/>
      <c r="AG854" s="10"/>
      <c r="AH854" s="10"/>
      <c r="AI854" s="10"/>
      <c r="AJ854" s="10"/>
      <c r="AK854" s="10"/>
      <c r="AL854" s="10"/>
      <c r="AM854" s="10"/>
      <c r="AN854" s="10"/>
      <c r="AO854" s="10"/>
      <c r="AP854" s="10"/>
      <c r="AQ854" s="10"/>
      <c r="AR854" s="10"/>
      <c r="AS854" s="10"/>
      <c r="AT854" s="10"/>
      <c r="AU854" s="10"/>
      <c r="AV854" s="10"/>
      <c r="AW854" s="10"/>
      <c r="AX854" s="10"/>
      <c r="AY854" s="10"/>
      <c r="AZ854" s="10"/>
      <c r="BA854" s="10"/>
      <c r="BB854" s="10"/>
      <c r="BC854" s="10"/>
      <c r="BD854" s="10"/>
      <c r="BE854" s="10"/>
      <c r="BF854" s="10"/>
      <c r="BG854" s="10"/>
      <c r="BH854" s="10"/>
      <c r="BI854" s="10"/>
      <c r="BJ854" s="10"/>
      <c r="BK854" s="10"/>
      <c r="BL854" s="10"/>
      <c r="BM854" s="10"/>
      <c r="BN854" s="10"/>
      <c r="BO854" s="10"/>
    </row>
    <row r="855" spans="1:67" x14ac:dyDescent="0.35">
      <c r="A855" s="10"/>
      <c r="B855" s="10"/>
      <c r="C855" s="10"/>
      <c r="D855" s="10"/>
      <c r="E855" s="10"/>
      <c r="F855" s="10"/>
      <c r="G855" s="10"/>
      <c r="H855" s="10"/>
      <c r="I855" s="10"/>
      <c r="J855" s="10"/>
      <c r="K855" s="10"/>
      <c r="L855" s="10"/>
      <c r="M855" s="10"/>
      <c r="N855" s="10"/>
      <c r="O855" s="10"/>
      <c r="P855" s="10"/>
      <c r="Q855" s="10"/>
      <c r="R855" s="10"/>
      <c r="S855" s="10"/>
      <c r="T855" s="10"/>
      <c r="U855" s="10"/>
      <c r="V855" s="10"/>
      <c r="W855" s="10"/>
      <c r="X855" s="10"/>
      <c r="Y855" s="10"/>
      <c r="Z855" s="10"/>
      <c r="AA855" s="10"/>
      <c r="AB855" s="10"/>
      <c r="AC855" s="10"/>
      <c r="AD855" s="10"/>
      <c r="AE855" s="10"/>
      <c r="AF855" s="10"/>
      <c r="AG855" s="10"/>
      <c r="AH855" s="10"/>
      <c r="AI855" s="10"/>
      <c r="AJ855" s="10"/>
      <c r="AK855" s="10"/>
      <c r="AL855" s="10"/>
      <c r="AM855" s="10"/>
      <c r="AN855" s="10"/>
      <c r="AO855" s="10"/>
      <c r="AP855" s="10"/>
      <c r="AQ855" s="10"/>
      <c r="AR855" s="10"/>
      <c r="AS855" s="10"/>
      <c r="AT855" s="10"/>
      <c r="AU855" s="10"/>
      <c r="AV855" s="10"/>
      <c r="AW855" s="10"/>
      <c r="AX855" s="10"/>
      <c r="AY855" s="10"/>
      <c r="AZ855" s="10"/>
      <c r="BA855" s="10"/>
      <c r="BB855" s="10"/>
      <c r="BC855" s="10"/>
      <c r="BD855" s="10"/>
      <c r="BE855" s="10"/>
      <c r="BF855" s="10"/>
      <c r="BG855" s="10"/>
      <c r="BH855" s="10"/>
      <c r="BI855" s="10"/>
      <c r="BJ855" s="10"/>
      <c r="BK855" s="10"/>
      <c r="BL855" s="10"/>
      <c r="BM855" s="10"/>
      <c r="BN855" s="10"/>
      <c r="BO855" s="10"/>
    </row>
    <row r="856" spans="1:67" x14ac:dyDescent="0.35">
      <c r="A856" s="10"/>
      <c r="B856" s="10"/>
      <c r="C856" s="10"/>
      <c r="D856" s="10"/>
      <c r="E856" s="10"/>
      <c r="F856" s="10"/>
      <c r="G856" s="10"/>
      <c r="H856" s="10"/>
      <c r="I856" s="10"/>
      <c r="J856" s="10"/>
      <c r="K856" s="10"/>
      <c r="L856" s="10"/>
      <c r="M856" s="10"/>
      <c r="N856" s="10"/>
      <c r="O856" s="10"/>
      <c r="P856" s="10"/>
      <c r="Q856" s="10"/>
      <c r="R856" s="10"/>
      <c r="S856" s="10"/>
      <c r="T856" s="10"/>
      <c r="U856" s="10"/>
      <c r="V856" s="10"/>
      <c r="W856" s="10"/>
      <c r="X856" s="10"/>
      <c r="Y856" s="10"/>
      <c r="Z856" s="10"/>
      <c r="AA856" s="10"/>
      <c r="AB856" s="10"/>
      <c r="AC856" s="10"/>
      <c r="AD856" s="10"/>
      <c r="AE856" s="10"/>
      <c r="AF856" s="10"/>
      <c r="AG856" s="10"/>
      <c r="AH856" s="10"/>
      <c r="AI856" s="10"/>
      <c r="AJ856" s="10"/>
      <c r="AK856" s="10"/>
      <c r="AL856" s="10"/>
      <c r="AM856" s="10"/>
      <c r="AN856" s="10"/>
      <c r="AO856" s="10"/>
      <c r="AP856" s="10"/>
      <c r="AQ856" s="10"/>
      <c r="AR856" s="10"/>
      <c r="AS856" s="10"/>
      <c r="AT856" s="10"/>
      <c r="AU856" s="10"/>
      <c r="AV856" s="10"/>
      <c r="AW856" s="10"/>
      <c r="AX856" s="10"/>
      <c r="AY856" s="10"/>
      <c r="AZ856" s="10"/>
      <c r="BA856" s="10"/>
      <c r="BB856" s="10"/>
      <c r="BC856" s="10"/>
      <c r="BD856" s="10"/>
      <c r="BE856" s="10"/>
      <c r="BF856" s="10"/>
      <c r="BG856" s="10"/>
      <c r="BH856" s="10"/>
      <c r="BI856" s="10"/>
      <c r="BJ856" s="10"/>
      <c r="BK856" s="10"/>
      <c r="BL856" s="10"/>
      <c r="BM856" s="10"/>
      <c r="BN856" s="10"/>
      <c r="BO856" s="10"/>
    </row>
    <row r="857" spans="1:67" x14ac:dyDescent="0.35">
      <c r="A857" s="10"/>
      <c r="B857" s="10"/>
      <c r="C857" s="10"/>
      <c r="D857" s="10"/>
      <c r="E857" s="10"/>
      <c r="F857" s="10"/>
      <c r="G857" s="10"/>
      <c r="H857" s="10"/>
      <c r="I857" s="10"/>
      <c r="J857" s="10"/>
      <c r="K857" s="10"/>
      <c r="L857" s="10"/>
      <c r="M857" s="10"/>
      <c r="N857" s="10"/>
      <c r="O857" s="10"/>
      <c r="P857" s="10"/>
      <c r="Q857" s="10"/>
      <c r="R857" s="10"/>
      <c r="S857" s="10"/>
      <c r="T857" s="10"/>
      <c r="U857" s="10"/>
      <c r="V857" s="10"/>
      <c r="W857" s="10"/>
      <c r="X857" s="10"/>
      <c r="Y857" s="10"/>
      <c r="Z857" s="10"/>
      <c r="AA857" s="10"/>
      <c r="AB857" s="10"/>
      <c r="AC857" s="10"/>
      <c r="AD857" s="10"/>
      <c r="AE857" s="10"/>
      <c r="AF857" s="10"/>
      <c r="AG857" s="10"/>
      <c r="AH857" s="10"/>
      <c r="AI857" s="10"/>
      <c r="AJ857" s="10"/>
      <c r="AK857" s="10"/>
      <c r="AL857" s="10"/>
      <c r="AM857" s="10"/>
      <c r="AN857" s="10"/>
      <c r="AO857" s="10"/>
      <c r="AP857" s="10"/>
      <c r="AQ857" s="10"/>
      <c r="AR857" s="10"/>
      <c r="AS857" s="10"/>
      <c r="AT857" s="10"/>
      <c r="AU857" s="10"/>
      <c r="AV857" s="10"/>
      <c r="AW857" s="10"/>
      <c r="AX857" s="10"/>
      <c r="AY857" s="10"/>
      <c r="AZ857" s="10"/>
      <c r="BA857" s="10"/>
      <c r="BB857" s="10"/>
      <c r="BC857" s="10"/>
      <c r="BD857" s="10"/>
      <c r="BE857" s="10"/>
      <c r="BF857" s="10"/>
      <c r="BG857" s="10"/>
      <c r="BH857" s="10"/>
      <c r="BI857" s="10"/>
      <c r="BJ857" s="10"/>
      <c r="BK857" s="10"/>
      <c r="BL857" s="10"/>
      <c r="BM857" s="10"/>
      <c r="BN857" s="10"/>
      <c r="BO857" s="10"/>
    </row>
    <row r="858" spans="1:67" x14ac:dyDescent="0.35">
      <c r="A858" s="10"/>
      <c r="B858" s="10"/>
      <c r="C858" s="10"/>
      <c r="D858" s="10"/>
      <c r="E858" s="10"/>
      <c r="F858" s="10"/>
      <c r="G858" s="10"/>
      <c r="H858" s="10"/>
      <c r="I858" s="10"/>
      <c r="J858" s="10"/>
      <c r="K858" s="10"/>
      <c r="L858" s="10"/>
      <c r="M858" s="10"/>
      <c r="N858" s="10"/>
      <c r="O858" s="10"/>
      <c r="P858" s="10"/>
      <c r="Q858" s="10"/>
      <c r="R858" s="10"/>
      <c r="S858" s="10"/>
      <c r="T858" s="10"/>
      <c r="U858" s="10"/>
      <c r="V858" s="10"/>
      <c r="W858" s="10"/>
      <c r="X858" s="10"/>
      <c r="Y858" s="10"/>
      <c r="Z858" s="10"/>
      <c r="AA858" s="10"/>
      <c r="AB858" s="10"/>
      <c r="AC858" s="10"/>
      <c r="AD858" s="10"/>
      <c r="AE858" s="10"/>
      <c r="AF858" s="10"/>
      <c r="AG858" s="10"/>
      <c r="AH858" s="10"/>
      <c r="AI858" s="10"/>
      <c r="AJ858" s="10"/>
      <c r="AK858" s="10"/>
      <c r="AL858" s="10"/>
      <c r="AM858" s="10"/>
      <c r="AN858" s="10"/>
      <c r="AO858" s="10"/>
      <c r="AP858" s="10"/>
      <c r="AQ858" s="10"/>
      <c r="AR858" s="10"/>
      <c r="AS858" s="10"/>
      <c r="AT858" s="10"/>
      <c r="AU858" s="10"/>
      <c r="AV858" s="10"/>
      <c r="AW858" s="10"/>
      <c r="AX858" s="10"/>
      <c r="AY858" s="10"/>
      <c r="AZ858" s="10"/>
      <c r="BA858" s="10"/>
      <c r="BB858" s="10"/>
      <c r="BC858" s="10"/>
      <c r="BD858" s="10"/>
      <c r="BE858" s="10"/>
      <c r="BF858" s="10"/>
      <c r="BG858" s="10"/>
      <c r="BH858" s="10"/>
      <c r="BI858" s="10"/>
      <c r="BJ858" s="10"/>
      <c r="BK858" s="10"/>
      <c r="BL858" s="10"/>
      <c r="BM858" s="10"/>
      <c r="BN858" s="10"/>
      <c r="BO858" s="10"/>
    </row>
    <row r="859" spans="1:67" x14ac:dyDescent="0.35">
      <c r="A859" s="10"/>
      <c r="B859" s="10"/>
      <c r="C859" s="10"/>
      <c r="D859" s="10"/>
      <c r="E859" s="10"/>
      <c r="F859" s="10"/>
      <c r="G859" s="10"/>
      <c r="H859" s="10"/>
      <c r="I859" s="10"/>
      <c r="J859" s="10"/>
      <c r="K859" s="10"/>
      <c r="L859" s="10"/>
      <c r="M859" s="10"/>
      <c r="N859" s="10"/>
      <c r="O859" s="10"/>
      <c r="P859" s="10"/>
      <c r="Q859" s="10"/>
      <c r="R859" s="10"/>
      <c r="S859" s="10"/>
      <c r="T859" s="10"/>
      <c r="U859" s="10"/>
      <c r="V859" s="10"/>
      <c r="W859" s="10"/>
      <c r="X859" s="10"/>
      <c r="Y859" s="10"/>
      <c r="Z859" s="10"/>
      <c r="AA859" s="10"/>
      <c r="AB859" s="10"/>
      <c r="AC859" s="10"/>
      <c r="AD859" s="10"/>
      <c r="AE859" s="10"/>
      <c r="AF859" s="10"/>
      <c r="AG859" s="10"/>
      <c r="AH859" s="10"/>
      <c r="AI859" s="10"/>
      <c r="AJ859" s="10"/>
      <c r="AK859" s="10"/>
      <c r="AL859" s="10"/>
      <c r="AM859" s="10"/>
      <c r="AN859" s="10"/>
      <c r="AO859" s="10"/>
      <c r="AP859" s="10"/>
      <c r="AQ859" s="10"/>
      <c r="AR859" s="10"/>
      <c r="AS859" s="10"/>
      <c r="AT859" s="10"/>
      <c r="AU859" s="10"/>
      <c r="AV859" s="10"/>
      <c r="AW859" s="10"/>
      <c r="AX859" s="10"/>
      <c r="AY859" s="10"/>
      <c r="AZ859" s="10"/>
      <c r="BA859" s="10"/>
      <c r="BB859" s="10"/>
      <c r="BC859" s="10"/>
      <c r="BD859" s="10"/>
      <c r="BE859" s="10"/>
      <c r="BF859" s="10"/>
      <c r="BG859" s="10"/>
      <c r="BH859" s="10"/>
      <c r="BI859" s="10"/>
      <c r="BJ859" s="10"/>
      <c r="BK859" s="10"/>
      <c r="BL859" s="10"/>
      <c r="BM859" s="10"/>
      <c r="BN859" s="10"/>
      <c r="BO859" s="10"/>
    </row>
    <row r="860" spans="1:67" x14ac:dyDescent="0.35">
      <c r="A860" s="10"/>
      <c r="B860" s="10"/>
      <c r="C860" s="10"/>
      <c r="D860" s="10"/>
      <c r="E860" s="10"/>
      <c r="F860" s="10"/>
      <c r="G860" s="10"/>
      <c r="H860" s="10"/>
      <c r="I860" s="10"/>
      <c r="J860" s="10"/>
      <c r="K860" s="10"/>
      <c r="L860" s="10"/>
      <c r="M860" s="10"/>
      <c r="N860" s="10"/>
      <c r="O860" s="10"/>
      <c r="P860" s="10"/>
      <c r="Q860" s="10"/>
      <c r="R860" s="10"/>
      <c r="S860" s="10"/>
      <c r="T860" s="10"/>
      <c r="U860" s="10"/>
      <c r="V860" s="10"/>
      <c r="W860" s="10"/>
      <c r="X860" s="10"/>
      <c r="Y860" s="10"/>
      <c r="Z860" s="10"/>
      <c r="AA860" s="10"/>
      <c r="AB860" s="10"/>
      <c r="AC860" s="10"/>
      <c r="AD860" s="10"/>
      <c r="AE860" s="10"/>
      <c r="AF860" s="10"/>
      <c r="AG860" s="10"/>
      <c r="AH860" s="10"/>
      <c r="AI860" s="10"/>
      <c r="AJ860" s="10"/>
      <c r="AK860" s="10"/>
      <c r="AL860" s="10"/>
      <c r="AM860" s="10"/>
      <c r="AN860" s="10"/>
      <c r="AO860" s="10"/>
      <c r="AP860" s="10"/>
      <c r="AQ860" s="10"/>
      <c r="AR860" s="10"/>
      <c r="AS860" s="10"/>
      <c r="AT860" s="10"/>
      <c r="AU860" s="10"/>
      <c r="AV860" s="10"/>
      <c r="AW860" s="10"/>
      <c r="AX860" s="10"/>
      <c r="AY860" s="10"/>
      <c r="AZ860" s="10"/>
      <c r="BA860" s="10"/>
      <c r="BB860" s="10"/>
      <c r="BC860" s="10"/>
      <c r="BD860" s="10"/>
      <c r="BE860" s="10"/>
      <c r="BF860" s="10"/>
      <c r="BG860" s="10"/>
      <c r="BH860" s="10"/>
      <c r="BI860" s="10"/>
      <c r="BJ860" s="10"/>
      <c r="BK860" s="10"/>
      <c r="BL860" s="10"/>
      <c r="BM860" s="10"/>
      <c r="BN860" s="10"/>
      <c r="BO860" s="10"/>
    </row>
    <row r="861" spans="1:67" x14ac:dyDescent="0.35">
      <c r="A861" s="10"/>
      <c r="B861" s="10"/>
      <c r="C861" s="10"/>
      <c r="D861" s="10"/>
      <c r="E861" s="10"/>
      <c r="F861" s="10"/>
      <c r="G861" s="10"/>
      <c r="H861" s="10"/>
      <c r="I861" s="10"/>
      <c r="J861" s="10"/>
      <c r="K861" s="10"/>
      <c r="L861" s="10"/>
      <c r="M861" s="10"/>
      <c r="N861" s="10"/>
      <c r="O861" s="10"/>
      <c r="P861" s="10"/>
      <c r="Q861" s="10"/>
      <c r="R861" s="10"/>
      <c r="S861" s="10"/>
      <c r="T861" s="10"/>
      <c r="U861" s="10"/>
      <c r="V861" s="10"/>
      <c r="W861" s="10"/>
      <c r="X861" s="10"/>
      <c r="Y861" s="10"/>
      <c r="Z861" s="10"/>
      <c r="AA861" s="10"/>
      <c r="AB861" s="10"/>
      <c r="AC861" s="10"/>
      <c r="AD861" s="10"/>
      <c r="AE861" s="10"/>
      <c r="AF861" s="10"/>
      <c r="AG861" s="10"/>
      <c r="AH861" s="10"/>
      <c r="AI861" s="10"/>
      <c r="AJ861" s="10"/>
      <c r="AK861" s="10"/>
      <c r="AL861" s="10"/>
      <c r="AM861" s="10"/>
      <c r="AN861" s="10"/>
      <c r="AO861" s="10"/>
      <c r="AP861" s="10"/>
      <c r="AQ861" s="10"/>
      <c r="AR861" s="10"/>
      <c r="AS861" s="10"/>
      <c r="AT861" s="10"/>
      <c r="AU861" s="10"/>
      <c r="AV861" s="10"/>
      <c r="AW861" s="10"/>
      <c r="AX861" s="10"/>
      <c r="AY861" s="10"/>
      <c r="AZ861" s="10"/>
      <c r="BA861" s="10"/>
      <c r="BB861" s="10"/>
      <c r="BC861" s="10"/>
      <c r="BD861" s="10"/>
      <c r="BE861" s="10"/>
      <c r="BF861" s="10"/>
      <c r="BG861" s="10"/>
      <c r="BH861" s="10"/>
      <c r="BI861" s="10"/>
      <c r="BJ861" s="10"/>
      <c r="BK861" s="10"/>
      <c r="BL861" s="10"/>
      <c r="BM861" s="10"/>
      <c r="BN861" s="10"/>
      <c r="BO861" s="10"/>
    </row>
    <row r="862" spans="1:67" x14ac:dyDescent="0.35">
      <c r="A862" s="10"/>
      <c r="B862" s="10"/>
      <c r="C862" s="10"/>
      <c r="D862" s="10"/>
      <c r="E862" s="10"/>
      <c r="F862" s="10"/>
      <c r="G862" s="10"/>
      <c r="H862" s="10"/>
      <c r="I862" s="10"/>
      <c r="J862" s="10"/>
      <c r="K862" s="10"/>
      <c r="L862" s="10"/>
      <c r="M862" s="10"/>
      <c r="N862" s="10"/>
      <c r="O862" s="10"/>
      <c r="P862" s="10"/>
      <c r="Q862" s="10"/>
      <c r="R862" s="10"/>
      <c r="S862" s="10"/>
      <c r="T862" s="10"/>
      <c r="U862" s="10"/>
      <c r="V862" s="10"/>
      <c r="W862" s="10"/>
      <c r="X862" s="10"/>
      <c r="Y862" s="10"/>
      <c r="Z862" s="10"/>
      <c r="AA862" s="10"/>
      <c r="AB862" s="10"/>
      <c r="AC862" s="10"/>
      <c r="AD862" s="10"/>
      <c r="AE862" s="10"/>
      <c r="AF862" s="10"/>
      <c r="AG862" s="10"/>
      <c r="AH862" s="10"/>
      <c r="AI862" s="10"/>
      <c r="AJ862" s="10"/>
      <c r="AK862" s="10"/>
      <c r="AL862" s="10"/>
      <c r="AM862" s="10"/>
      <c r="AN862" s="10"/>
      <c r="AO862" s="10"/>
      <c r="AP862" s="10"/>
      <c r="AQ862" s="10"/>
      <c r="AR862" s="10"/>
      <c r="AS862" s="10"/>
      <c r="AT862" s="10"/>
      <c r="AU862" s="10"/>
      <c r="AV862" s="10"/>
      <c r="AW862" s="10"/>
      <c r="AX862" s="10"/>
      <c r="AY862" s="10"/>
      <c r="AZ862" s="10"/>
      <c r="BA862" s="10"/>
      <c r="BB862" s="10"/>
      <c r="BC862" s="10"/>
      <c r="BD862" s="10"/>
      <c r="BE862" s="10"/>
      <c r="BF862" s="10"/>
      <c r="BG862" s="10"/>
      <c r="BH862" s="10"/>
      <c r="BI862" s="10"/>
      <c r="BJ862" s="10"/>
      <c r="BK862" s="10"/>
      <c r="BL862" s="10"/>
      <c r="BM862" s="10"/>
      <c r="BN862" s="10"/>
      <c r="BO862" s="10"/>
    </row>
    <row r="863" spans="1:67" x14ac:dyDescent="0.35">
      <c r="A863" s="10"/>
      <c r="B863" s="10"/>
      <c r="C863" s="10"/>
      <c r="D863" s="10"/>
      <c r="E863" s="10"/>
      <c r="F863" s="10"/>
      <c r="G863" s="10"/>
      <c r="H863" s="10"/>
      <c r="I863" s="10"/>
      <c r="J863" s="10"/>
      <c r="K863" s="10"/>
      <c r="L863" s="10"/>
      <c r="M863" s="10"/>
      <c r="N863" s="10"/>
      <c r="O863" s="10"/>
      <c r="P863" s="10"/>
      <c r="Q863" s="10"/>
      <c r="R863" s="10"/>
      <c r="S863" s="10"/>
      <c r="T863" s="10"/>
      <c r="U863" s="10"/>
      <c r="V863" s="10"/>
      <c r="W863" s="10"/>
      <c r="X863" s="10"/>
      <c r="Y863" s="10"/>
      <c r="Z863" s="10"/>
      <c r="AA863" s="10"/>
      <c r="AB863" s="10"/>
      <c r="AC863" s="10"/>
      <c r="AD863" s="10"/>
      <c r="AE863" s="10"/>
      <c r="AF863" s="10"/>
      <c r="AG863" s="10"/>
      <c r="AH863" s="10"/>
      <c r="AI863" s="10"/>
      <c r="AJ863" s="10"/>
      <c r="AK863" s="10"/>
      <c r="AL863" s="10"/>
      <c r="AM863" s="10"/>
      <c r="AN863" s="10"/>
      <c r="AO863" s="10"/>
      <c r="AP863" s="10"/>
      <c r="AQ863" s="10"/>
      <c r="AR863" s="10"/>
      <c r="AS863" s="10"/>
      <c r="AT863" s="10"/>
      <c r="AU863" s="10"/>
      <c r="AV863" s="10"/>
      <c r="AW863" s="10"/>
      <c r="AX863" s="10"/>
      <c r="AY863" s="10"/>
      <c r="AZ863" s="10"/>
      <c r="BA863" s="10"/>
      <c r="BB863" s="10"/>
      <c r="BC863" s="10"/>
      <c r="BD863" s="10"/>
      <c r="BE863" s="10"/>
      <c r="BF863" s="10"/>
      <c r="BG863" s="10"/>
      <c r="BH863" s="10"/>
      <c r="BI863" s="10"/>
      <c r="BJ863" s="10"/>
      <c r="BK863" s="10"/>
      <c r="BL863" s="10"/>
      <c r="BM863" s="10"/>
      <c r="BN863" s="10"/>
      <c r="BO863" s="10"/>
    </row>
    <row r="864" spans="1:67" x14ac:dyDescent="0.35">
      <c r="A864" s="10"/>
      <c r="B864" s="10"/>
      <c r="C864" s="10"/>
      <c r="D864" s="10"/>
      <c r="E864" s="10"/>
      <c r="F864" s="10"/>
      <c r="G864" s="10"/>
      <c r="H864" s="10"/>
      <c r="I864" s="10"/>
      <c r="J864" s="10"/>
      <c r="K864" s="10"/>
      <c r="L864" s="10"/>
      <c r="M864" s="10"/>
      <c r="N864" s="10"/>
      <c r="O864" s="10"/>
      <c r="P864" s="10"/>
      <c r="Q864" s="10"/>
      <c r="R864" s="10"/>
      <c r="S864" s="10"/>
      <c r="T864" s="10"/>
      <c r="U864" s="10"/>
      <c r="V864" s="10"/>
      <c r="W864" s="10"/>
      <c r="X864" s="10"/>
      <c r="Y864" s="10"/>
      <c r="Z864" s="10"/>
      <c r="AA864" s="10"/>
      <c r="AB864" s="10"/>
      <c r="AC864" s="10"/>
      <c r="AD864" s="10"/>
      <c r="AE864" s="10"/>
      <c r="AF864" s="10"/>
      <c r="AG864" s="10"/>
      <c r="AH864" s="10"/>
      <c r="AI864" s="10"/>
      <c r="AJ864" s="10"/>
      <c r="AK864" s="10"/>
      <c r="AL864" s="10"/>
      <c r="AM864" s="10"/>
      <c r="AN864" s="10"/>
      <c r="AO864" s="10"/>
      <c r="AP864" s="10"/>
      <c r="AQ864" s="10"/>
      <c r="AR864" s="10"/>
      <c r="AS864" s="10"/>
      <c r="AT864" s="10"/>
      <c r="AU864" s="10"/>
      <c r="AV864" s="10"/>
      <c r="AW864" s="10"/>
      <c r="AX864" s="10"/>
      <c r="AY864" s="10"/>
      <c r="AZ864" s="10"/>
      <c r="BA864" s="10"/>
      <c r="BB864" s="10"/>
      <c r="BC864" s="10"/>
      <c r="BD864" s="10"/>
      <c r="BE864" s="10"/>
      <c r="BF864" s="10"/>
      <c r="BG864" s="10"/>
      <c r="BH864" s="10"/>
      <c r="BI864" s="10"/>
      <c r="BJ864" s="10"/>
      <c r="BK864" s="10"/>
      <c r="BL864" s="10"/>
      <c r="BM864" s="10"/>
      <c r="BN864" s="10"/>
      <c r="BO864" s="10"/>
    </row>
    <row r="865" spans="1:67" x14ac:dyDescent="0.35">
      <c r="A865" s="10"/>
      <c r="B865" s="10"/>
      <c r="C865" s="10"/>
      <c r="D865" s="10"/>
      <c r="E865" s="10"/>
      <c r="F865" s="10"/>
      <c r="G865" s="10"/>
      <c r="H865" s="10"/>
      <c r="I865" s="10"/>
      <c r="J865" s="10"/>
      <c r="K865" s="10"/>
      <c r="L865" s="10"/>
      <c r="M865" s="10"/>
      <c r="N865" s="10"/>
      <c r="O865" s="10"/>
      <c r="P865" s="10"/>
      <c r="Q865" s="10"/>
      <c r="R865" s="10"/>
      <c r="S865" s="10"/>
      <c r="T865" s="10"/>
      <c r="U865" s="10"/>
      <c r="V865" s="10"/>
      <c r="W865" s="10"/>
      <c r="X865" s="10"/>
      <c r="Y865" s="10"/>
      <c r="Z865" s="10"/>
      <c r="AA865" s="10"/>
      <c r="AB865" s="10"/>
      <c r="AC865" s="10"/>
      <c r="AD865" s="10"/>
      <c r="AE865" s="10"/>
      <c r="AF865" s="10"/>
      <c r="AG865" s="10"/>
      <c r="AH865" s="10"/>
      <c r="AI865" s="10"/>
      <c r="AJ865" s="10"/>
      <c r="AK865" s="10"/>
      <c r="AL865" s="10"/>
      <c r="AM865" s="10"/>
      <c r="AN865" s="10"/>
      <c r="AO865" s="10"/>
      <c r="AP865" s="10"/>
      <c r="AQ865" s="10"/>
      <c r="AR865" s="10"/>
      <c r="AS865" s="10"/>
      <c r="AT865" s="10"/>
      <c r="AU865" s="10"/>
      <c r="AV865" s="10"/>
      <c r="AW865" s="10"/>
      <c r="AX865" s="10"/>
      <c r="AY865" s="10"/>
      <c r="AZ865" s="10"/>
      <c r="BA865" s="10"/>
      <c r="BB865" s="10"/>
      <c r="BC865" s="10"/>
      <c r="BD865" s="10"/>
      <c r="BE865" s="10"/>
      <c r="BF865" s="10"/>
      <c r="BG865" s="10"/>
      <c r="BH865" s="10"/>
      <c r="BI865" s="10"/>
      <c r="BJ865" s="10"/>
      <c r="BK865" s="10"/>
      <c r="BL865" s="10"/>
      <c r="BM865" s="10"/>
      <c r="BN865" s="10"/>
      <c r="BO865" s="10"/>
    </row>
    <row r="866" spans="1:67" x14ac:dyDescent="0.35">
      <c r="A866" s="10"/>
      <c r="B866" s="10"/>
      <c r="C866" s="10"/>
      <c r="D866" s="10"/>
      <c r="E866" s="10"/>
      <c r="F866" s="10"/>
      <c r="G866" s="10"/>
      <c r="H866" s="10"/>
      <c r="I866" s="10"/>
      <c r="J866" s="10"/>
      <c r="K866" s="10"/>
      <c r="L866" s="10"/>
      <c r="M866" s="10"/>
      <c r="N866" s="10"/>
      <c r="O866" s="10"/>
      <c r="P866" s="10"/>
      <c r="Q866" s="10"/>
      <c r="R866" s="10"/>
      <c r="S866" s="10"/>
      <c r="T866" s="10"/>
      <c r="U866" s="10"/>
      <c r="V866" s="10"/>
      <c r="W866" s="10"/>
      <c r="X866" s="10"/>
      <c r="Y866" s="10"/>
      <c r="Z866" s="10"/>
      <c r="AA866" s="10"/>
      <c r="AB866" s="10"/>
      <c r="AC866" s="10"/>
      <c r="AD866" s="10"/>
      <c r="AE866" s="10"/>
      <c r="AF866" s="10"/>
      <c r="AG866" s="10"/>
      <c r="AH866" s="10"/>
      <c r="AI866" s="10"/>
      <c r="AJ866" s="10"/>
      <c r="AK866" s="10"/>
      <c r="AL866" s="10"/>
      <c r="AM866" s="10"/>
      <c r="AN866" s="10"/>
      <c r="AO866" s="10"/>
      <c r="AP866" s="10"/>
      <c r="AQ866" s="10"/>
      <c r="AR866" s="10"/>
      <c r="AS866" s="10"/>
      <c r="AT866" s="10"/>
      <c r="AU866" s="10"/>
      <c r="AV866" s="10"/>
      <c r="AW866" s="10"/>
      <c r="AX866" s="10"/>
      <c r="AY866" s="10"/>
      <c r="AZ866" s="10"/>
      <c r="BA866" s="10"/>
      <c r="BB866" s="10"/>
      <c r="BC866" s="10"/>
      <c r="BD866" s="10"/>
      <c r="BE866" s="10"/>
      <c r="BF866" s="10"/>
      <c r="BG866" s="10"/>
      <c r="BH866" s="10"/>
      <c r="BI866" s="10"/>
      <c r="BJ866" s="10"/>
      <c r="BK866" s="10"/>
      <c r="BL866" s="10"/>
      <c r="BM866" s="10"/>
      <c r="BN866" s="10"/>
      <c r="BO866" s="10"/>
    </row>
    <row r="867" spans="1:67" x14ac:dyDescent="0.35">
      <c r="A867" s="10"/>
      <c r="B867" s="10"/>
      <c r="C867" s="10"/>
      <c r="D867" s="10"/>
      <c r="E867" s="10"/>
      <c r="F867" s="10"/>
      <c r="G867" s="10"/>
      <c r="H867" s="10"/>
      <c r="I867" s="10"/>
      <c r="J867" s="10"/>
      <c r="K867" s="10"/>
      <c r="L867" s="10"/>
      <c r="M867" s="10"/>
      <c r="N867" s="10"/>
      <c r="O867" s="10"/>
      <c r="P867" s="10"/>
      <c r="Q867" s="10"/>
      <c r="R867" s="10"/>
      <c r="S867" s="10"/>
      <c r="T867" s="10"/>
      <c r="U867" s="10"/>
      <c r="V867" s="10"/>
      <c r="W867" s="10"/>
      <c r="X867" s="10"/>
      <c r="Y867" s="10"/>
      <c r="Z867" s="10"/>
      <c r="AA867" s="10"/>
      <c r="AB867" s="10"/>
      <c r="AC867" s="10"/>
      <c r="AD867" s="10"/>
      <c r="AE867" s="10"/>
      <c r="AF867" s="10"/>
      <c r="AG867" s="10"/>
      <c r="AH867" s="10"/>
      <c r="AI867" s="10"/>
      <c r="AJ867" s="10"/>
      <c r="AK867" s="10"/>
      <c r="AL867" s="10"/>
      <c r="AM867" s="10"/>
      <c r="AN867" s="10"/>
      <c r="AO867" s="10"/>
      <c r="AP867" s="10"/>
      <c r="AQ867" s="10"/>
      <c r="AR867" s="10"/>
      <c r="AS867" s="10"/>
      <c r="AT867" s="10"/>
      <c r="AU867" s="10"/>
      <c r="AV867" s="10"/>
      <c r="AW867" s="10"/>
      <c r="AX867" s="10"/>
      <c r="AY867" s="10"/>
      <c r="AZ867" s="10"/>
      <c r="BA867" s="10"/>
      <c r="BB867" s="10"/>
      <c r="BC867" s="10"/>
      <c r="BD867" s="10"/>
      <c r="BE867" s="10"/>
      <c r="BF867" s="10"/>
      <c r="BG867" s="10"/>
      <c r="BH867" s="10"/>
      <c r="BI867" s="10"/>
      <c r="BJ867" s="10"/>
      <c r="BK867" s="10"/>
      <c r="BL867" s="10"/>
      <c r="BM867" s="10"/>
      <c r="BN867" s="10"/>
      <c r="BO867" s="10"/>
    </row>
    <row r="868" spans="1:67" x14ac:dyDescent="0.35">
      <c r="A868" s="10"/>
      <c r="B868" s="10"/>
      <c r="C868" s="10"/>
      <c r="D868" s="10"/>
      <c r="E868" s="10"/>
      <c r="F868" s="10"/>
      <c r="G868" s="10"/>
      <c r="H868" s="10"/>
      <c r="I868" s="10"/>
      <c r="J868" s="10"/>
      <c r="K868" s="10"/>
      <c r="L868" s="10"/>
      <c r="M868" s="10"/>
      <c r="N868" s="10"/>
      <c r="O868" s="10"/>
      <c r="P868" s="10"/>
      <c r="Q868" s="10"/>
      <c r="R868" s="10"/>
      <c r="S868" s="10"/>
      <c r="T868" s="10"/>
      <c r="U868" s="10"/>
      <c r="V868" s="10"/>
      <c r="W868" s="10"/>
      <c r="X868" s="10"/>
      <c r="Y868" s="10"/>
      <c r="Z868" s="10"/>
      <c r="AA868" s="10"/>
      <c r="AB868" s="10"/>
      <c r="AC868" s="10"/>
      <c r="AD868" s="10"/>
      <c r="AE868" s="10"/>
      <c r="AF868" s="10"/>
      <c r="AG868" s="10"/>
      <c r="AH868" s="10"/>
      <c r="AI868" s="10"/>
      <c r="AJ868" s="10"/>
      <c r="AK868" s="10"/>
      <c r="AL868" s="10"/>
      <c r="AM868" s="10"/>
      <c r="AN868" s="10"/>
      <c r="AO868" s="10"/>
      <c r="AP868" s="10"/>
      <c r="AQ868" s="10"/>
      <c r="AR868" s="10"/>
      <c r="AS868" s="10"/>
      <c r="AT868" s="10"/>
      <c r="AU868" s="10"/>
      <c r="AV868" s="10"/>
      <c r="AW868" s="10"/>
      <c r="AX868" s="10"/>
      <c r="AY868" s="10"/>
      <c r="AZ868" s="10"/>
      <c r="BA868" s="10"/>
      <c r="BB868" s="10"/>
      <c r="BC868" s="10"/>
      <c r="BD868" s="10"/>
      <c r="BE868" s="10"/>
      <c r="BF868" s="10"/>
      <c r="BG868" s="10"/>
      <c r="BH868" s="10"/>
      <c r="BI868" s="10"/>
      <c r="BJ868" s="10"/>
      <c r="BK868" s="10"/>
      <c r="BL868" s="10"/>
      <c r="BM868" s="10"/>
      <c r="BN868" s="10"/>
      <c r="BO868" s="10"/>
    </row>
    <row r="869" spans="1:67" x14ac:dyDescent="0.35">
      <c r="A869" s="10"/>
      <c r="B869" s="10"/>
      <c r="C869" s="10"/>
      <c r="D869" s="10"/>
      <c r="E869" s="10"/>
      <c r="F869" s="10"/>
      <c r="G869" s="10"/>
      <c r="H869" s="10"/>
      <c r="I869" s="10"/>
      <c r="J869" s="10"/>
      <c r="K869" s="10"/>
      <c r="L869" s="10"/>
      <c r="M869" s="10"/>
      <c r="N869" s="10"/>
      <c r="O869" s="10"/>
      <c r="P869" s="10"/>
      <c r="Q869" s="10"/>
      <c r="R869" s="10"/>
      <c r="S869" s="10"/>
      <c r="T869" s="10"/>
      <c r="U869" s="10"/>
      <c r="V869" s="10"/>
      <c r="W869" s="10"/>
      <c r="X869" s="10"/>
      <c r="Y869" s="10"/>
      <c r="Z869" s="10"/>
      <c r="AA869" s="10"/>
      <c r="AB869" s="10"/>
      <c r="AC869" s="10"/>
      <c r="AD869" s="10"/>
      <c r="AE869" s="10"/>
      <c r="AF869" s="10"/>
      <c r="AG869" s="10"/>
      <c r="AH869" s="10"/>
      <c r="AI869" s="10"/>
      <c r="AJ869" s="10"/>
      <c r="AK869" s="10"/>
      <c r="AL869" s="10"/>
      <c r="AM869" s="10"/>
      <c r="AN869" s="10"/>
      <c r="AO869" s="10"/>
      <c r="AP869" s="10"/>
      <c r="AQ869" s="10"/>
      <c r="AR869" s="10"/>
      <c r="AS869" s="10"/>
      <c r="AT869" s="10"/>
      <c r="AU869" s="10"/>
      <c r="AV869" s="10"/>
      <c r="AW869" s="10"/>
      <c r="AX869" s="10"/>
      <c r="AY869" s="10"/>
      <c r="AZ869" s="10"/>
      <c r="BA869" s="10"/>
      <c r="BB869" s="10"/>
      <c r="BC869" s="10"/>
      <c r="BD869" s="10"/>
      <c r="BE869" s="10"/>
      <c r="BF869" s="10"/>
      <c r="BG869" s="10"/>
      <c r="BH869" s="10"/>
      <c r="BI869" s="10"/>
      <c r="BJ869" s="10"/>
      <c r="BK869" s="10"/>
      <c r="BL869" s="10"/>
      <c r="BM869" s="10"/>
      <c r="BN869" s="10"/>
      <c r="BO869" s="10"/>
    </row>
    <row r="870" spans="1:67" x14ac:dyDescent="0.35">
      <c r="A870" s="10"/>
      <c r="B870" s="10"/>
      <c r="C870" s="10"/>
      <c r="D870" s="10"/>
      <c r="E870" s="10"/>
      <c r="F870" s="10"/>
      <c r="G870" s="10"/>
      <c r="H870" s="10"/>
      <c r="I870" s="10"/>
      <c r="J870" s="10"/>
      <c r="K870" s="10"/>
      <c r="L870" s="10"/>
      <c r="M870" s="10"/>
      <c r="N870" s="10"/>
      <c r="O870" s="10"/>
      <c r="P870" s="10"/>
      <c r="Q870" s="10"/>
      <c r="R870" s="10"/>
      <c r="S870" s="10"/>
      <c r="T870" s="10"/>
      <c r="U870" s="10"/>
      <c r="V870" s="10"/>
      <c r="W870" s="10"/>
      <c r="X870" s="10"/>
      <c r="Y870" s="10"/>
      <c r="Z870" s="10"/>
      <c r="AA870" s="10"/>
      <c r="AB870" s="10"/>
      <c r="AC870" s="10"/>
      <c r="AD870" s="10"/>
      <c r="AE870" s="10"/>
      <c r="AF870" s="10"/>
      <c r="AG870" s="10"/>
      <c r="AH870" s="10"/>
      <c r="AI870" s="10"/>
      <c r="AJ870" s="10"/>
      <c r="AK870" s="10"/>
      <c r="AL870" s="10"/>
      <c r="AM870" s="10"/>
      <c r="AN870" s="10"/>
      <c r="AO870" s="10"/>
      <c r="AP870" s="10"/>
      <c r="AQ870" s="10"/>
      <c r="AR870" s="10"/>
      <c r="AS870" s="10"/>
      <c r="AT870" s="10"/>
      <c r="AU870" s="10"/>
      <c r="AV870" s="10"/>
      <c r="AW870" s="10"/>
      <c r="AX870" s="10"/>
      <c r="AY870" s="10"/>
      <c r="AZ870" s="10"/>
      <c r="BA870" s="10"/>
      <c r="BB870" s="10"/>
      <c r="BC870" s="10"/>
      <c r="BD870" s="10"/>
      <c r="BE870" s="10"/>
      <c r="BF870" s="10"/>
      <c r="BG870" s="10"/>
      <c r="BH870" s="10"/>
      <c r="BI870" s="10"/>
      <c r="BJ870" s="10"/>
      <c r="BK870" s="10"/>
      <c r="BL870" s="10"/>
      <c r="BM870" s="10"/>
      <c r="BN870" s="10"/>
      <c r="BO870" s="10"/>
    </row>
    <row r="871" spans="1:67" x14ac:dyDescent="0.35">
      <c r="A871" s="10"/>
      <c r="B871" s="10"/>
      <c r="C871" s="10"/>
      <c r="D871" s="10"/>
      <c r="E871" s="10"/>
      <c r="F871" s="10"/>
      <c r="G871" s="10"/>
      <c r="H871" s="10"/>
      <c r="I871" s="10"/>
      <c r="J871" s="10"/>
      <c r="K871" s="10"/>
      <c r="L871" s="10"/>
      <c r="M871" s="10"/>
      <c r="N871" s="10"/>
      <c r="O871" s="10"/>
      <c r="P871" s="10"/>
      <c r="Q871" s="10"/>
      <c r="R871" s="10"/>
      <c r="S871" s="10"/>
      <c r="T871" s="10"/>
      <c r="U871" s="10"/>
      <c r="V871" s="10"/>
      <c r="W871" s="10"/>
      <c r="X871" s="10"/>
      <c r="Y871" s="10"/>
      <c r="Z871" s="10"/>
      <c r="AA871" s="10"/>
      <c r="AB871" s="10"/>
      <c r="AC871" s="10"/>
      <c r="AD871" s="10"/>
      <c r="AE871" s="10"/>
      <c r="AF871" s="10"/>
      <c r="AG871" s="10"/>
      <c r="AH871" s="10"/>
      <c r="AI871" s="10"/>
      <c r="AJ871" s="10"/>
      <c r="AK871" s="10"/>
      <c r="AL871" s="10"/>
      <c r="AM871" s="10"/>
      <c r="AN871" s="10"/>
      <c r="AO871" s="10"/>
      <c r="AP871" s="10"/>
      <c r="AQ871" s="10"/>
      <c r="AR871" s="10"/>
      <c r="AS871" s="10"/>
      <c r="AT871" s="10"/>
      <c r="AU871" s="10"/>
      <c r="AV871" s="10"/>
      <c r="AW871" s="10"/>
      <c r="AX871" s="10"/>
      <c r="AY871" s="10"/>
      <c r="AZ871" s="10"/>
      <c r="BA871" s="10"/>
      <c r="BB871" s="10"/>
      <c r="BC871" s="10"/>
      <c r="BD871" s="10"/>
      <c r="BE871" s="10"/>
      <c r="BF871" s="10"/>
      <c r="BG871" s="10"/>
      <c r="BH871" s="10"/>
      <c r="BI871" s="10"/>
      <c r="BJ871" s="10"/>
      <c r="BK871" s="10"/>
      <c r="BL871" s="10"/>
      <c r="BM871" s="10"/>
      <c r="BN871" s="10"/>
      <c r="BO871" s="10"/>
    </row>
    <row r="872" spans="1:67" x14ac:dyDescent="0.35">
      <c r="A872" s="10"/>
      <c r="B872" s="10"/>
      <c r="C872" s="10"/>
      <c r="D872" s="10"/>
      <c r="E872" s="10"/>
      <c r="F872" s="10"/>
      <c r="G872" s="10"/>
      <c r="H872" s="10"/>
      <c r="I872" s="10"/>
      <c r="J872" s="10"/>
      <c r="K872" s="10"/>
      <c r="L872" s="10"/>
      <c r="M872" s="10"/>
      <c r="N872" s="10"/>
      <c r="O872" s="10"/>
      <c r="P872" s="10"/>
      <c r="Q872" s="10"/>
      <c r="R872" s="10"/>
      <c r="S872" s="10"/>
      <c r="T872" s="10"/>
      <c r="U872" s="10"/>
      <c r="V872" s="10"/>
      <c r="W872" s="10"/>
      <c r="X872" s="10"/>
      <c r="Y872" s="10"/>
      <c r="Z872" s="10"/>
      <c r="AA872" s="10"/>
      <c r="AB872" s="10"/>
      <c r="AC872" s="10"/>
      <c r="AD872" s="10"/>
      <c r="AE872" s="10"/>
      <c r="AF872" s="10"/>
      <c r="AG872" s="10"/>
      <c r="AH872" s="10"/>
      <c r="AI872" s="10"/>
      <c r="AJ872" s="10"/>
      <c r="AK872" s="10"/>
      <c r="AL872" s="10"/>
      <c r="AM872" s="10"/>
      <c r="AN872" s="10"/>
      <c r="AO872" s="10"/>
      <c r="AP872" s="10"/>
      <c r="AQ872" s="10"/>
      <c r="AR872" s="10"/>
      <c r="AS872" s="10"/>
      <c r="AT872" s="10"/>
      <c r="AU872" s="10"/>
      <c r="AV872" s="10"/>
      <c r="AW872" s="10"/>
      <c r="AX872" s="10"/>
      <c r="AY872" s="10"/>
      <c r="AZ872" s="10"/>
      <c r="BA872" s="10"/>
      <c r="BB872" s="10"/>
      <c r="BC872" s="10"/>
      <c r="BD872" s="10"/>
      <c r="BE872" s="10"/>
      <c r="BF872" s="10"/>
      <c r="BG872" s="10"/>
      <c r="BH872" s="10"/>
      <c r="BI872" s="10"/>
      <c r="BJ872" s="10"/>
      <c r="BK872" s="10"/>
      <c r="BL872" s="10"/>
      <c r="BM872" s="10"/>
      <c r="BN872" s="10"/>
      <c r="BO872" s="10"/>
    </row>
    <row r="873" spans="1:67" x14ac:dyDescent="0.35">
      <c r="A873" s="10"/>
      <c r="B873" s="10"/>
      <c r="C873" s="10"/>
      <c r="D873" s="10"/>
      <c r="E873" s="10"/>
      <c r="F873" s="10"/>
      <c r="G873" s="10"/>
      <c r="H873" s="10"/>
      <c r="I873" s="10"/>
      <c r="J873" s="10"/>
      <c r="K873" s="10"/>
      <c r="L873" s="10"/>
      <c r="M873" s="10"/>
      <c r="N873" s="10"/>
      <c r="O873" s="10"/>
      <c r="P873" s="10"/>
      <c r="Q873" s="10"/>
      <c r="R873" s="10"/>
      <c r="S873" s="10"/>
      <c r="T873" s="10"/>
      <c r="U873" s="10"/>
      <c r="V873" s="10"/>
      <c r="W873" s="10"/>
      <c r="X873" s="10"/>
      <c r="Y873" s="10"/>
      <c r="Z873" s="10"/>
      <c r="AA873" s="10"/>
      <c r="AB873" s="10"/>
      <c r="AC873" s="10"/>
      <c r="AD873" s="10"/>
      <c r="AE873" s="10"/>
      <c r="AF873" s="10"/>
      <c r="AG873" s="10"/>
      <c r="AH873" s="10"/>
      <c r="AI873" s="10"/>
      <c r="AJ873" s="10"/>
      <c r="AK873" s="10"/>
      <c r="AL873" s="10"/>
      <c r="AM873" s="10"/>
      <c r="AN873" s="10"/>
      <c r="AO873" s="10"/>
      <c r="AP873" s="10"/>
      <c r="AQ873" s="10"/>
      <c r="AR873" s="10"/>
      <c r="AS873" s="10"/>
      <c r="AT873" s="10"/>
      <c r="AU873" s="10"/>
      <c r="AV873" s="10"/>
      <c r="AW873" s="10"/>
      <c r="AX873" s="10"/>
      <c r="AY873" s="10"/>
      <c r="AZ873" s="10"/>
      <c r="BA873" s="10"/>
      <c r="BB873" s="10"/>
      <c r="BC873" s="10"/>
      <c r="BD873" s="10"/>
      <c r="BE873" s="10"/>
      <c r="BF873" s="10"/>
      <c r="BG873" s="10"/>
      <c r="BH873" s="10"/>
      <c r="BI873" s="10"/>
      <c r="BJ873" s="10"/>
      <c r="BK873" s="10"/>
      <c r="BL873" s="10"/>
      <c r="BM873" s="10"/>
      <c r="BN873" s="10"/>
      <c r="BO873" s="10"/>
    </row>
    <row r="874" spans="1:67" x14ac:dyDescent="0.35">
      <c r="A874" s="10"/>
      <c r="B874" s="10"/>
      <c r="C874" s="10"/>
      <c r="D874" s="10"/>
      <c r="E874" s="10"/>
      <c r="F874" s="10"/>
      <c r="G874" s="10"/>
      <c r="H874" s="10"/>
      <c r="I874" s="10"/>
      <c r="J874" s="10"/>
      <c r="K874" s="10"/>
      <c r="L874" s="10"/>
      <c r="M874" s="10"/>
      <c r="N874" s="10"/>
      <c r="O874" s="10"/>
      <c r="P874" s="10"/>
      <c r="Q874" s="10"/>
      <c r="R874" s="10"/>
      <c r="S874" s="10"/>
      <c r="T874" s="10"/>
      <c r="U874" s="10"/>
      <c r="V874" s="10"/>
      <c r="W874" s="10"/>
      <c r="X874" s="10"/>
      <c r="Y874" s="10"/>
      <c r="Z874" s="10"/>
      <c r="AA874" s="10"/>
      <c r="AB874" s="10"/>
      <c r="AC874" s="10"/>
      <c r="AD874" s="10"/>
      <c r="AE874" s="10"/>
      <c r="AF874" s="10"/>
      <c r="AG874" s="10"/>
      <c r="AH874" s="10"/>
      <c r="AI874" s="10"/>
      <c r="AJ874" s="10"/>
      <c r="AK874" s="10"/>
      <c r="AL874" s="10"/>
      <c r="AM874" s="10"/>
      <c r="AN874" s="10"/>
      <c r="AO874" s="10"/>
      <c r="AP874" s="10"/>
      <c r="AQ874" s="10"/>
      <c r="AR874" s="10"/>
      <c r="AS874" s="10"/>
      <c r="AT874" s="10"/>
      <c r="AU874" s="10"/>
      <c r="AV874" s="10"/>
      <c r="AW874" s="10"/>
      <c r="AX874" s="10"/>
      <c r="AY874" s="10"/>
      <c r="AZ874" s="10"/>
      <c r="BA874" s="10"/>
      <c r="BB874" s="10"/>
      <c r="BC874" s="10"/>
      <c r="BD874" s="10"/>
      <c r="BE874" s="10"/>
      <c r="BF874" s="10"/>
      <c r="BG874" s="10"/>
      <c r="BH874" s="10"/>
      <c r="BI874" s="10"/>
      <c r="BJ874" s="10"/>
      <c r="BK874" s="10"/>
      <c r="BL874" s="10"/>
      <c r="BM874" s="10"/>
      <c r="BN874" s="10"/>
      <c r="BO874" s="10"/>
    </row>
    <row r="875" spans="1:67" x14ac:dyDescent="0.35">
      <c r="A875" s="10"/>
      <c r="B875" s="10"/>
      <c r="C875" s="10"/>
      <c r="D875" s="10"/>
      <c r="E875" s="10"/>
      <c r="F875" s="10"/>
      <c r="G875" s="10"/>
      <c r="H875" s="10"/>
      <c r="I875" s="10"/>
      <c r="J875" s="10"/>
      <c r="K875" s="10"/>
      <c r="L875" s="10"/>
      <c r="M875" s="10"/>
      <c r="N875" s="10"/>
      <c r="O875" s="10"/>
      <c r="P875" s="10"/>
      <c r="Q875" s="10"/>
      <c r="R875" s="10"/>
      <c r="S875" s="10"/>
      <c r="T875" s="10"/>
      <c r="U875" s="10"/>
      <c r="V875" s="10"/>
      <c r="W875" s="10"/>
      <c r="X875" s="10"/>
      <c r="Y875" s="10"/>
      <c r="Z875" s="10"/>
      <c r="AA875" s="10"/>
      <c r="AB875" s="10"/>
      <c r="AC875" s="10"/>
      <c r="AD875" s="10"/>
      <c r="AE875" s="10"/>
      <c r="AF875" s="10"/>
      <c r="AG875" s="10"/>
      <c r="AH875" s="10"/>
      <c r="AI875" s="10"/>
      <c r="AJ875" s="10"/>
      <c r="AK875" s="10"/>
      <c r="AL875" s="10"/>
      <c r="AM875" s="10"/>
      <c r="AN875" s="10"/>
      <c r="AO875" s="10"/>
      <c r="AP875" s="10"/>
      <c r="AQ875" s="10"/>
      <c r="AR875" s="10"/>
      <c r="AS875" s="10"/>
      <c r="AT875" s="10"/>
      <c r="AU875" s="10"/>
      <c r="AV875" s="10"/>
      <c r="AW875" s="10"/>
      <c r="AX875" s="10"/>
      <c r="AY875" s="10"/>
      <c r="AZ875" s="10"/>
      <c r="BA875" s="10"/>
      <c r="BB875" s="10"/>
      <c r="BC875" s="10"/>
      <c r="BD875" s="10"/>
      <c r="BE875" s="10"/>
      <c r="BF875" s="10"/>
      <c r="BG875" s="10"/>
      <c r="BH875" s="10"/>
      <c r="BI875" s="10"/>
      <c r="BJ875" s="10"/>
      <c r="BK875" s="10"/>
      <c r="BL875" s="10"/>
      <c r="BM875" s="10"/>
      <c r="BN875" s="10"/>
      <c r="BO875" s="10"/>
    </row>
    <row r="876" spans="1:67" x14ac:dyDescent="0.35">
      <c r="A876" s="10"/>
      <c r="B876" s="10"/>
      <c r="C876" s="10"/>
      <c r="D876" s="10"/>
      <c r="E876" s="10"/>
      <c r="F876" s="10"/>
      <c r="G876" s="10"/>
      <c r="H876" s="10"/>
      <c r="I876" s="10"/>
      <c r="J876" s="10"/>
      <c r="K876" s="10"/>
      <c r="L876" s="10"/>
      <c r="M876" s="10"/>
      <c r="N876" s="10"/>
      <c r="O876" s="10"/>
      <c r="P876" s="10"/>
      <c r="Q876" s="10"/>
      <c r="R876" s="10"/>
      <c r="S876" s="10"/>
      <c r="T876" s="10"/>
      <c r="U876" s="10"/>
      <c r="V876" s="10"/>
      <c r="W876" s="10"/>
      <c r="X876" s="10"/>
      <c r="Y876" s="10"/>
      <c r="Z876" s="10"/>
      <c r="AA876" s="10"/>
      <c r="AB876" s="10"/>
      <c r="AC876" s="10"/>
      <c r="AD876" s="10"/>
      <c r="AE876" s="10"/>
      <c r="AF876" s="10"/>
      <c r="AG876" s="10"/>
      <c r="AH876" s="10"/>
      <c r="AI876" s="10"/>
      <c r="AJ876" s="10"/>
      <c r="AK876" s="10"/>
      <c r="AL876" s="10"/>
      <c r="AM876" s="10"/>
      <c r="AN876" s="10"/>
      <c r="AO876" s="10"/>
      <c r="AP876" s="10"/>
      <c r="AQ876" s="10"/>
      <c r="AR876" s="10"/>
      <c r="AS876" s="10"/>
      <c r="AT876" s="10"/>
      <c r="AU876" s="10"/>
      <c r="AV876" s="10"/>
      <c r="AW876" s="10"/>
      <c r="AX876" s="10"/>
      <c r="AY876" s="10"/>
      <c r="AZ876" s="10"/>
      <c r="BA876" s="10"/>
      <c r="BB876" s="10"/>
      <c r="BC876" s="10"/>
      <c r="BD876" s="10"/>
      <c r="BE876" s="10"/>
      <c r="BF876" s="10"/>
      <c r="BG876" s="10"/>
      <c r="BH876" s="10"/>
      <c r="BI876" s="10"/>
      <c r="BJ876" s="10"/>
      <c r="BK876" s="10"/>
      <c r="BL876" s="10"/>
      <c r="BM876" s="10"/>
      <c r="BN876" s="10"/>
      <c r="BO876" s="10"/>
    </row>
    <row r="877" spans="1:67" x14ac:dyDescent="0.35">
      <c r="A877" s="10"/>
      <c r="B877" s="10"/>
      <c r="C877" s="10"/>
      <c r="D877" s="10"/>
      <c r="E877" s="10"/>
      <c r="F877" s="10"/>
      <c r="G877" s="10"/>
      <c r="H877" s="10"/>
      <c r="I877" s="10"/>
      <c r="J877" s="10"/>
      <c r="K877" s="10"/>
      <c r="L877" s="10"/>
      <c r="M877" s="10"/>
      <c r="N877" s="10"/>
      <c r="O877" s="10"/>
      <c r="P877" s="10"/>
      <c r="Q877" s="10"/>
      <c r="R877" s="10"/>
      <c r="S877" s="10"/>
      <c r="T877" s="10"/>
      <c r="U877" s="10"/>
      <c r="V877" s="10"/>
      <c r="W877" s="10"/>
      <c r="X877" s="10"/>
      <c r="Y877" s="10"/>
      <c r="Z877" s="10"/>
      <c r="AA877" s="10"/>
      <c r="AB877" s="10"/>
      <c r="AC877" s="10"/>
      <c r="AD877" s="10"/>
      <c r="AE877" s="10"/>
      <c r="AF877" s="10"/>
      <c r="AG877" s="10"/>
      <c r="AH877" s="10"/>
      <c r="AI877" s="10"/>
      <c r="AJ877" s="10"/>
      <c r="AK877" s="10"/>
      <c r="AL877" s="10"/>
      <c r="AM877" s="10"/>
      <c r="AN877" s="10"/>
      <c r="AO877" s="10"/>
      <c r="AP877" s="10"/>
      <c r="AQ877" s="10"/>
      <c r="AR877" s="10"/>
      <c r="AS877" s="10"/>
      <c r="AT877" s="10"/>
      <c r="AU877" s="10"/>
      <c r="AV877" s="10"/>
      <c r="AW877" s="10"/>
      <c r="AX877" s="10"/>
      <c r="AY877" s="10"/>
      <c r="AZ877" s="10"/>
      <c r="BA877" s="10"/>
      <c r="BB877" s="10"/>
      <c r="BC877" s="10"/>
      <c r="BD877" s="10"/>
      <c r="BE877" s="10"/>
      <c r="BF877" s="10"/>
      <c r="BG877" s="10"/>
      <c r="BH877" s="10"/>
      <c r="BI877" s="10"/>
      <c r="BJ877" s="10"/>
      <c r="BK877" s="10"/>
      <c r="BL877" s="10"/>
      <c r="BM877" s="10"/>
      <c r="BN877" s="10"/>
      <c r="BO877" s="10"/>
    </row>
    <row r="878" spans="1:67" x14ac:dyDescent="0.35">
      <c r="A878" s="10"/>
      <c r="B878" s="10"/>
      <c r="C878" s="10"/>
      <c r="D878" s="10"/>
      <c r="E878" s="10"/>
      <c r="F878" s="10"/>
      <c r="G878" s="10"/>
      <c r="H878" s="10"/>
      <c r="I878" s="10"/>
      <c r="J878" s="10"/>
      <c r="K878" s="10"/>
      <c r="L878" s="10"/>
      <c r="M878" s="10"/>
      <c r="N878" s="10"/>
      <c r="O878" s="10"/>
      <c r="P878" s="10"/>
      <c r="Q878" s="10"/>
      <c r="R878" s="10"/>
      <c r="S878" s="10"/>
      <c r="T878" s="10"/>
      <c r="U878" s="10"/>
      <c r="V878" s="10"/>
      <c r="W878" s="10"/>
      <c r="X878" s="10"/>
      <c r="Y878" s="10"/>
      <c r="Z878" s="10"/>
      <c r="AA878" s="10"/>
      <c r="AB878" s="10"/>
      <c r="AC878" s="10"/>
      <c r="AD878" s="10"/>
      <c r="AE878" s="10"/>
      <c r="AF878" s="10"/>
      <c r="AG878" s="10"/>
      <c r="AH878" s="10"/>
      <c r="AI878" s="10"/>
      <c r="AJ878" s="10"/>
      <c r="AK878" s="10"/>
      <c r="AL878" s="10"/>
      <c r="AM878" s="10"/>
      <c r="AN878" s="10"/>
      <c r="AO878" s="10"/>
      <c r="AP878" s="10"/>
      <c r="AQ878" s="10"/>
      <c r="AR878" s="10"/>
      <c r="AS878" s="10"/>
      <c r="AT878" s="10"/>
      <c r="AU878" s="10"/>
      <c r="AV878" s="10"/>
      <c r="AW878" s="10"/>
      <c r="AX878" s="10"/>
      <c r="AY878" s="10"/>
      <c r="AZ878" s="10"/>
      <c r="BA878" s="10"/>
      <c r="BB878" s="10"/>
      <c r="BC878" s="10"/>
      <c r="BD878" s="10"/>
      <c r="BE878" s="10"/>
      <c r="BF878" s="10"/>
      <c r="BG878" s="10"/>
      <c r="BH878" s="10"/>
      <c r="BI878" s="10"/>
      <c r="BJ878" s="10"/>
      <c r="BK878" s="10"/>
      <c r="BL878" s="10"/>
      <c r="BM878" s="10"/>
      <c r="BN878" s="10"/>
      <c r="BO878" s="10"/>
    </row>
    <row r="879" spans="1:67" x14ac:dyDescent="0.35">
      <c r="A879" s="10"/>
      <c r="B879" s="10"/>
      <c r="C879" s="10"/>
      <c r="D879" s="10"/>
      <c r="E879" s="10"/>
      <c r="F879" s="10"/>
      <c r="G879" s="10"/>
      <c r="H879" s="10"/>
      <c r="I879" s="10"/>
      <c r="J879" s="10"/>
      <c r="K879" s="10"/>
      <c r="L879" s="10"/>
      <c r="M879" s="10"/>
      <c r="N879" s="10"/>
      <c r="O879" s="10"/>
      <c r="P879" s="10"/>
      <c r="Q879" s="10"/>
      <c r="R879" s="10"/>
      <c r="S879" s="10"/>
      <c r="T879" s="10"/>
      <c r="U879" s="10"/>
      <c r="V879" s="10"/>
      <c r="W879" s="10"/>
      <c r="X879" s="10"/>
      <c r="Y879" s="10"/>
      <c r="Z879" s="10"/>
      <c r="AA879" s="10"/>
      <c r="AB879" s="10"/>
      <c r="AC879" s="10"/>
      <c r="AD879" s="10"/>
      <c r="AE879" s="10"/>
      <c r="AF879" s="10"/>
      <c r="AG879" s="10"/>
      <c r="AH879" s="10"/>
      <c r="AI879" s="10"/>
      <c r="AJ879" s="10"/>
      <c r="AK879" s="10"/>
      <c r="AL879" s="10"/>
      <c r="AM879" s="10"/>
      <c r="AN879" s="10"/>
      <c r="AO879" s="10"/>
      <c r="AP879" s="10"/>
      <c r="AQ879" s="10"/>
      <c r="AR879" s="10"/>
      <c r="AS879" s="10"/>
      <c r="AT879" s="10"/>
      <c r="AU879" s="10"/>
      <c r="AV879" s="10"/>
      <c r="AW879" s="10"/>
      <c r="AX879" s="10"/>
      <c r="AY879" s="10"/>
      <c r="AZ879" s="10"/>
      <c r="BA879" s="10"/>
      <c r="BB879" s="10"/>
      <c r="BC879" s="10"/>
      <c r="BD879" s="10"/>
      <c r="BE879" s="10"/>
      <c r="BF879" s="10"/>
      <c r="BG879" s="10"/>
      <c r="BH879" s="10"/>
      <c r="BI879" s="10"/>
      <c r="BJ879" s="10"/>
      <c r="BK879" s="10"/>
      <c r="BL879" s="10"/>
      <c r="BM879" s="10"/>
      <c r="BN879" s="10"/>
      <c r="BO879" s="10"/>
    </row>
    <row r="880" spans="1:67" x14ac:dyDescent="0.35">
      <c r="A880" s="10"/>
      <c r="B880" s="10"/>
      <c r="C880" s="10"/>
      <c r="D880" s="10"/>
      <c r="E880" s="10"/>
      <c r="F880" s="10"/>
      <c r="G880" s="10"/>
      <c r="H880" s="10"/>
      <c r="I880" s="10"/>
      <c r="J880" s="10"/>
      <c r="K880" s="10"/>
      <c r="L880" s="10"/>
      <c r="M880" s="10"/>
      <c r="N880" s="10"/>
      <c r="O880" s="10"/>
      <c r="P880" s="10"/>
      <c r="Q880" s="10"/>
      <c r="R880" s="10"/>
      <c r="S880" s="10"/>
      <c r="T880" s="10"/>
      <c r="U880" s="10"/>
      <c r="V880" s="10"/>
      <c r="W880" s="10"/>
      <c r="X880" s="10"/>
      <c r="Y880" s="10"/>
      <c r="Z880" s="10"/>
      <c r="AA880" s="10"/>
      <c r="AB880" s="10"/>
      <c r="AC880" s="10"/>
      <c r="AD880" s="10"/>
      <c r="AE880" s="10"/>
      <c r="AF880" s="10"/>
      <c r="AG880" s="10"/>
      <c r="AH880" s="10"/>
      <c r="AI880" s="10"/>
      <c r="AJ880" s="10"/>
      <c r="AK880" s="10"/>
      <c r="AL880" s="10"/>
      <c r="AM880" s="10"/>
      <c r="AN880" s="10"/>
      <c r="AO880" s="10"/>
      <c r="AP880" s="10"/>
      <c r="AQ880" s="10"/>
      <c r="AR880" s="10"/>
      <c r="AS880" s="10"/>
      <c r="AT880" s="10"/>
      <c r="AU880" s="10"/>
      <c r="AV880" s="10"/>
      <c r="AW880" s="10"/>
      <c r="AX880" s="10"/>
      <c r="AY880" s="10"/>
      <c r="AZ880" s="10"/>
      <c r="BA880" s="10"/>
      <c r="BB880" s="10"/>
      <c r="BC880" s="10"/>
      <c r="BD880" s="10"/>
      <c r="BE880" s="10"/>
      <c r="BF880" s="10"/>
      <c r="BG880" s="10"/>
      <c r="BH880" s="10"/>
      <c r="BI880" s="10"/>
      <c r="BJ880" s="10"/>
      <c r="BK880" s="10"/>
      <c r="BL880" s="10"/>
      <c r="BM880" s="10"/>
      <c r="BN880" s="10"/>
      <c r="BO880" s="10"/>
    </row>
    <row r="881" spans="1:67" x14ac:dyDescent="0.35">
      <c r="A881" s="10"/>
      <c r="B881" s="10"/>
      <c r="C881" s="10"/>
      <c r="D881" s="10"/>
      <c r="E881" s="10"/>
      <c r="F881" s="10"/>
      <c r="G881" s="10"/>
      <c r="H881" s="10"/>
      <c r="I881" s="10"/>
      <c r="J881" s="10"/>
      <c r="K881" s="10"/>
      <c r="L881" s="10"/>
      <c r="M881" s="10"/>
      <c r="N881" s="10"/>
      <c r="O881" s="10"/>
      <c r="P881" s="10"/>
      <c r="Q881" s="10"/>
      <c r="R881" s="10"/>
      <c r="S881" s="10"/>
      <c r="T881" s="10"/>
      <c r="U881" s="10"/>
      <c r="V881" s="10"/>
      <c r="W881" s="10"/>
      <c r="X881" s="10"/>
      <c r="Y881" s="10"/>
      <c r="Z881" s="10"/>
      <c r="AA881" s="10"/>
      <c r="AB881" s="10"/>
      <c r="AC881" s="10"/>
      <c r="AD881" s="10"/>
      <c r="AE881" s="10"/>
      <c r="AF881" s="10"/>
      <c r="AG881" s="10"/>
      <c r="AH881" s="10"/>
      <c r="AI881" s="10"/>
      <c r="AJ881" s="10"/>
      <c r="AK881" s="10"/>
      <c r="AL881" s="10"/>
      <c r="AM881" s="10"/>
      <c r="AN881" s="10"/>
      <c r="AO881" s="10"/>
      <c r="AP881" s="10"/>
      <c r="AQ881" s="10"/>
      <c r="AR881" s="10"/>
      <c r="AS881" s="10"/>
      <c r="AT881" s="10"/>
      <c r="AU881" s="10"/>
      <c r="AV881" s="10"/>
      <c r="AW881" s="10"/>
      <c r="AX881" s="10"/>
      <c r="AY881" s="10"/>
      <c r="AZ881" s="10"/>
      <c r="BA881" s="10"/>
      <c r="BB881" s="10"/>
      <c r="BC881" s="10"/>
      <c r="BD881" s="10"/>
      <c r="BE881" s="10"/>
      <c r="BF881" s="10"/>
      <c r="BG881" s="10"/>
      <c r="BH881" s="10"/>
      <c r="BI881" s="10"/>
      <c r="BJ881" s="10"/>
      <c r="BK881" s="10"/>
      <c r="BL881" s="10"/>
      <c r="BM881" s="10"/>
      <c r="BN881" s="10"/>
      <c r="BO881" s="10"/>
    </row>
    <row r="882" spans="1:67" x14ac:dyDescent="0.35">
      <c r="A882" s="10"/>
      <c r="B882" s="10"/>
      <c r="C882" s="10"/>
      <c r="D882" s="10"/>
      <c r="E882" s="10"/>
      <c r="F882" s="10"/>
      <c r="G882" s="10"/>
      <c r="H882" s="10"/>
      <c r="I882" s="10"/>
      <c r="J882" s="10"/>
      <c r="K882" s="10"/>
      <c r="L882" s="10"/>
      <c r="M882" s="10"/>
      <c r="N882" s="10"/>
      <c r="O882" s="10"/>
      <c r="P882" s="10"/>
      <c r="Q882" s="10"/>
      <c r="R882" s="10"/>
      <c r="S882" s="10"/>
      <c r="T882" s="10"/>
      <c r="U882" s="10"/>
      <c r="V882" s="10"/>
      <c r="W882" s="10"/>
      <c r="X882" s="10"/>
      <c r="Y882" s="10"/>
      <c r="Z882" s="10"/>
      <c r="AA882" s="10"/>
      <c r="AB882" s="10"/>
      <c r="AC882" s="10"/>
      <c r="AD882" s="10"/>
      <c r="AE882" s="10"/>
      <c r="AF882" s="10"/>
      <c r="AG882" s="10"/>
      <c r="AH882" s="10"/>
      <c r="AI882" s="10"/>
      <c r="AJ882" s="10"/>
      <c r="AK882" s="10"/>
      <c r="AL882" s="10"/>
      <c r="AM882" s="10"/>
      <c r="AN882" s="10"/>
      <c r="AO882" s="10"/>
      <c r="AP882" s="10"/>
      <c r="AQ882" s="10"/>
      <c r="AR882" s="10"/>
      <c r="AS882" s="10"/>
      <c r="AT882" s="10"/>
      <c r="AU882" s="10"/>
      <c r="AV882" s="10"/>
      <c r="AW882" s="10"/>
      <c r="AX882" s="10"/>
      <c r="AY882" s="10"/>
      <c r="AZ882" s="10"/>
      <c r="BA882" s="10"/>
      <c r="BB882" s="10"/>
      <c r="BC882" s="10"/>
      <c r="BD882" s="10"/>
      <c r="BE882" s="10"/>
      <c r="BF882" s="10"/>
      <c r="BG882" s="10"/>
      <c r="BH882" s="10"/>
      <c r="BI882" s="10"/>
      <c r="BJ882" s="10"/>
      <c r="BK882" s="10"/>
      <c r="BL882" s="10"/>
      <c r="BM882" s="10"/>
      <c r="BN882" s="10"/>
      <c r="BO882" s="10"/>
    </row>
    <row r="883" spans="1:67" x14ac:dyDescent="0.35">
      <c r="A883" s="10"/>
      <c r="B883" s="10"/>
      <c r="C883" s="10"/>
      <c r="D883" s="10"/>
      <c r="E883" s="10"/>
      <c r="F883" s="10"/>
      <c r="G883" s="10"/>
      <c r="H883" s="10"/>
      <c r="I883" s="10"/>
      <c r="J883" s="10"/>
      <c r="K883" s="10"/>
      <c r="L883" s="10"/>
      <c r="M883" s="10"/>
      <c r="N883" s="10"/>
      <c r="O883" s="10"/>
      <c r="P883" s="10"/>
      <c r="Q883" s="10"/>
      <c r="R883" s="10"/>
      <c r="S883" s="10"/>
      <c r="T883" s="10"/>
      <c r="U883" s="10"/>
      <c r="V883" s="10"/>
      <c r="W883" s="10"/>
      <c r="X883" s="10"/>
      <c r="Y883" s="10"/>
      <c r="Z883" s="10"/>
      <c r="AA883" s="10"/>
      <c r="AB883" s="10"/>
      <c r="AC883" s="10"/>
      <c r="AD883" s="10"/>
      <c r="AE883" s="10"/>
      <c r="AF883" s="10"/>
      <c r="AG883" s="10"/>
      <c r="AH883" s="10"/>
      <c r="AI883" s="10"/>
      <c r="AJ883" s="10"/>
      <c r="AK883" s="10"/>
      <c r="AL883" s="10"/>
      <c r="AM883" s="10"/>
      <c r="AN883" s="10"/>
      <c r="AO883" s="10"/>
      <c r="AP883" s="10"/>
      <c r="AQ883" s="10"/>
      <c r="AR883" s="10"/>
      <c r="AS883" s="10"/>
      <c r="AT883" s="10"/>
      <c r="AU883" s="10"/>
      <c r="AV883" s="10"/>
      <c r="AW883" s="10"/>
      <c r="AX883" s="10"/>
      <c r="AY883" s="10"/>
      <c r="AZ883" s="10"/>
      <c r="BA883" s="10"/>
      <c r="BB883" s="10"/>
      <c r="BC883" s="10"/>
      <c r="BD883" s="10"/>
      <c r="BE883" s="10"/>
      <c r="BF883" s="10"/>
      <c r="BG883" s="10"/>
      <c r="BH883" s="10"/>
      <c r="BI883" s="10"/>
      <c r="BJ883" s="10"/>
      <c r="BK883" s="10"/>
      <c r="BL883" s="10"/>
      <c r="BM883" s="10"/>
      <c r="BN883" s="10"/>
      <c r="BO883" s="10"/>
    </row>
    <row r="884" spans="1:67" x14ac:dyDescent="0.35">
      <c r="A884" s="10"/>
      <c r="B884" s="10"/>
      <c r="C884" s="10"/>
      <c r="D884" s="10"/>
      <c r="E884" s="10"/>
      <c r="F884" s="10"/>
      <c r="G884" s="10"/>
      <c r="H884" s="10"/>
      <c r="I884" s="10"/>
      <c r="J884" s="10"/>
      <c r="K884" s="10"/>
      <c r="L884" s="10"/>
      <c r="M884" s="10"/>
      <c r="N884" s="10"/>
      <c r="O884" s="10"/>
      <c r="P884" s="10"/>
      <c r="Q884" s="10"/>
      <c r="R884" s="10"/>
      <c r="S884" s="10"/>
      <c r="T884" s="10"/>
      <c r="U884" s="10"/>
      <c r="V884" s="10"/>
      <c r="W884" s="10"/>
      <c r="X884" s="10"/>
      <c r="Y884" s="10"/>
      <c r="Z884" s="10"/>
      <c r="AA884" s="10"/>
      <c r="AB884" s="10"/>
      <c r="AC884" s="10"/>
      <c r="AD884" s="10"/>
      <c r="AE884" s="10"/>
      <c r="AF884" s="10"/>
      <c r="AG884" s="10"/>
      <c r="AH884" s="10"/>
      <c r="AI884" s="10"/>
      <c r="AJ884" s="10"/>
      <c r="AK884" s="10"/>
      <c r="AL884" s="10"/>
      <c r="AM884" s="10"/>
      <c r="AN884" s="10"/>
      <c r="AO884" s="10"/>
      <c r="AP884" s="10"/>
      <c r="AQ884" s="10"/>
      <c r="AR884" s="10"/>
      <c r="AS884" s="10"/>
      <c r="AT884" s="10"/>
      <c r="AU884" s="10"/>
      <c r="AV884" s="10"/>
      <c r="AW884" s="10"/>
      <c r="AX884" s="10"/>
      <c r="AY884" s="10"/>
      <c r="AZ884" s="10"/>
      <c r="BA884" s="10"/>
      <c r="BB884" s="10"/>
      <c r="BC884" s="10"/>
      <c r="BD884" s="10"/>
      <c r="BE884" s="10"/>
      <c r="BF884" s="10"/>
      <c r="BG884" s="10"/>
      <c r="BH884" s="10"/>
      <c r="BI884" s="10"/>
      <c r="BJ884" s="10"/>
      <c r="BK884" s="10"/>
      <c r="BL884" s="10"/>
      <c r="BM884" s="10"/>
      <c r="BN884" s="10"/>
      <c r="BO884" s="10"/>
    </row>
    <row r="885" spans="1:67" x14ac:dyDescent="0.35">
      <c r="A885" s="10"/>
      <c r="B885" s="10"/>
      <c r="C885" s="10"/>
      <c r="D885" s="10"/>
      <c r="E885" s="10"/>
      <c r="F885" s="10"/>
      <c r="G885" s="10"/>
      <c r="H885" s="10"/>
      <c r="I885" s="10"/>
      <c r="J885" s="10"/>
      <c r="K885" s="10"/>
      <c r="L885" s="10"/>
      <c r="M885" s="10"/>
      <c r="N885" s="10"/>
      <c r="O885" s="10"/>
      <c r="P885" s="10"/>
      <c r="Q885" s="10"/>
      <c r="R885" s="10"/>
      <c r="S885" s="10"/>
      <c r="T885" s="10"/>
      <c r="U885" s="10"/>
      <c r="V885" s="10"/>
      <c r="W885" s="10"/>
      <c r="X885" s="10"/>
      <c r="Y885" s="10"/>
      <c r="Z885" s="10"/>
      <c r="AA885" s="10"/>
      <c r="AB885" s="10"/>
      <c r="AC885" s="10"/>
      <c r="AD885" s="10"/>
      <c r="AE885" s="10"/>
      <c r="AF885" s="10"/>
      <c r="AG885" s="10"/>
      <c r="AH885" s="10"/>
      <c r="AI885" s="10"/>
      <c r="AJ885" s="10"/>
      <c r="AK885" s="10"/>
      <c r="AL885" s="10"/>
      <c r="AM885" s="10"/>
      <c r="AN885" s="10"/>
      <c r="AO885" s="10"/>
      <c r="AP885" s="10"/>
      <c r="AQ885" s="10"/>
      <c r="AR885" s="10"/>
      <c r="AS885" s="10"/>
      <c r="AT885" s="10"/>
      <c r="AU885" s="10"/>
      <c r="AV885" s="10"/>
      <c r="AW885" s="10"/>
      <c r="AX885" s="10"/>
      <c r="AY885" s="10"/>
      <c r="AZ885" s="10"/>
      <c r="BA885" s="10"/>
      <c r="BB885" s="10"/>
      <c r="BC885" s="10"/>
      <c r="BD885" s="10"/>
      <c r="BE885" s="10"/>
      <c r="BF885" s="10"/>
      <c r="BG885" s="10"/>
      <c r="BH885" s="10"/>
      <c r="BI885" s="10"/>
      <c r="BJ885" s="10"/>
      <c r="BK885" s="10"/>
      <c r="BL885" s="10"/>
      <c r="BM885" s="10"/>
      <c r="BN885" s="10"/>
      <c r="BO885" s="10"/>
    </row>
    <row r="886" spans="1:67" x14ac:dyDescent="0.35">
      <c r="A886" s="10"/>
      <c r="B886" s="10"/>
      <c r="C886" s="10"/>
      <c r="D886" s="10"/>
      <c r="E886" s="10"/>
      <c r="F886" s="10"/>
      <c r="G886" s="10"/>
      <c r="H886" s="10"/>
      <c r="I886" s="10"/>
      <c r="J886" s="10"/>
      <c r="K886" s="10"/>
      <c r="L886" s="10"/>
      <c r="M886" s="10"/>
      <c r="N886" s="10"/>
      <c r="O886" s="10"/>
      <c r="P886" s="10"/>
      <c r="Q886" s="10"/>
      <c r="R886" s="10"/>
      <c r="S886" s="10"/>
      <c r="T886" s="10"/>
      <c r="U886" s="10"/>
      <c r="V886" s="10"/>
      <c r="W886" s="10"/>
      <c r="X886" s="10"/>
      <c r="Y886" s="10"/>
      <c r="Z886" s="10"/>
      <c r="AA886" s="10"/>
      <c r="AB886" s="10"/>
      <c r="AC886" s="10"/>
      <c r="AD886" s="10"/>
      <c r="AE886" s="10"/>
      <c r="AF886" s="10"/>
      <c r="AG886" s="10"/>
      <c r="AH886" s="10"/>
      <c r="AI886" s="10"/>
      <c r="AJ886" s="10"/>
      <c r="AK886" s="10"/>
      <c r="AL886" s="10"/>
      <c r="AM886" s="10"/>
      <c r="AN886" s="10"/>
      <c r="AO886" s="10"/>
      <c r="AP886" s="10"/>
      <c r="AQ886" s="10"/>
      <c r="AR886" s="10"/>
      <c r="AS886" s="10"/>
      <c r="AT886" s="10"/>
      <c r="AU886" s="10"/>
      <c r="AV886" s="10"/>
      <c r="AW886" s="10"/>
      <c r="AX886" s="10"/>
      <c r="AY886" s="10"/>
      <c r="AZ886" s="10"/>
      <c r="BA886" s="10"/>
      <c r="BB886" s="10"/>
      <c r="BC886" s="10"/>
      <c r="BD886" s="10"/>
      <c r="BE886" s="10"/>
      <c r="BF886" s="10"/>
      <c r="BG886" s="10"/>
      <c r="BH886" s="10"/>
      <c r="BI886" s="10"/>
      <c r="BJ886" s="10"/>
      <c r="BK886" s="10"/>
      <c r="BL886" s="10"/>
      <c r="BM886" s="10"/>
      <c r="BN886" s="10"/>
      <c r="BO886" s="10"/>
    </row>
    <row r="887" spans="1:67" x14ac:dyDescent="0.35">
      <c r="A887" s="10"/>
      <c r="B887" s="10"/>
      <c r="C887" s="10"/>
      <c r="D887" s="10"/>
      <c r="E887" s="10"/>
      <c r="F887" s="10"/>
      <c r="G887" s="10"/>
      <c r="H887" s="10"/>
      <c r="I887" s="10"/>
      <c r="J887" s="10"/>
      <c r="K887" s="10"/>
      <c r="L887" s="10"/>
      <c r="M887" s="10"/>
      <c r="N887" s="10"/>
      <c r="O887" s="10"/>
      <c r="P887" s="10"/>
      <c r="Q887" s="10"/>
      <c r="R887" s="10"/>
      <c r="S887" s="10"/>
      <c r="T887" s="10"/>
      <c r="U887" s="10"/>
      <c r="V887" s="10"/>
      <c r="W887" s="10"/>
      <c r="X887" s="10"/>
      <c r="Y887" s="10"/>
      <c r="Z887" s="10"/>
      <c r="AA887" s="10"/>
      <c r="AB887" s="10"/>
      <c r="AC887" s="10"/>
      <c r="AD887" s="10"/>
      <c r="AE887" s="10"/>
      <c r="AF887" s="10"/>
      <c r="AG887" s="10"/>
      <c r="AH887" s="10"/>
      <c r="AI887" s="10"/>
      <c r="AJ887" s="10"/>
      <c r="AK887" s="10"/>
      <c r="AL887" s="10"/>
      <c r="AM887" s="10"/>
      <c r="AN887" s="10"/>
      <c r="AO887" s="10"/>
      <c r="AP887" s="10"/>
      <c r="AQ887" s="10"/>
      <c r="AR887" s="10"/>
      <c r="AS887" s="10"/>
      <c r="AT887" s="10"/>
      <c r="AU887" s="10"/>
      <c r="AV887" s="10"/>
      <c r="AW887" s="10"/>
      <c r="AX887" s="10"/>
      <c r="AY887" s="10"/>
      <c r="AZ887" s="10"/>
      <c r="BA887" s="10"/>
      <c r="BB887" s="10"/>
      <c r="BC887" s="10"/>
      <c r="BD887" s="10"/>
      <c r="BE887" s="10"/>
      <c r="BF887" s="10"/>
      <c r="BG887" s="10"/>
      <c r="BH887" s="10"/>
      <c r="BI887" s="10"/>
      <c r="BJ887" s="10"/>
      <c r="BK887" s="10"/>
      <c r="BL887" s="10"/>
      <c r="BM887" s="10"/>
      <c r="BN887" s="10"/>
      <c r="BO887" s="10"/>
    </row>
    <row r="888" spans="1:67" x14ac:dyDescent="0.35">
      <c r="A888" s="10"/>
      <c r="B888" s="10"/>
      <c r="C888" s="10"/>
      <c r="D888" s="10"/>
      <c r="E888" s="10"/>
      <c r="F888" s="10"/>
      <c r="G888" s="10"/>
      <c r="H888" s="10"/>
      <c r="I888" s="10"/>
      <c r="J888" s="10"/>
      <c r="K888" s="10"/>
      <c r="L888" s="10"/>
      <c r="M888" s="10"/>
      <c r="N888" s="10"/>
      <c r="O888" s="10"/>
      <c r="P888" s="10"/>
      <c r="Q888" s="10"/>
      <c r="R888" s="10"/>
      <c r="S888" s="10"/>
      <c r="T888" s="10"/>
      <c r="U888" s="10"/>
      <c r="V888" s="10"/>
      <c r="W888" s="10"/>
      <c r="X888" s="10"/>
      <c r="Y888" s="10"/>
      <c r="Z888" s="10"/>
      <c r="AA888" s="10"/>
      <c r="AB888" s="10"/>
      <c r="AC888" s="10"/>
      <c r="AD888" s="10"/>
      <c r="AE888" s="10"/>
      <c r="AF888" s="10"/>
      <c r="AG888" s="10"/>
      <c r="AH888" s="10"/>
      <c r="AI888" s="10"/>
      <c r="AJ888" s="10"/>
      <c r="AK888" s="10"/>
      <c r="AL888" s="10"/>
      <c r="AM888" s="10"/>
      <c r="AN888" s="10"/>
      <c r="AO888" s="10"/>
      <c r="AP888" s="10"/>
      <c r="AQ888" s="10"/>
      <c r="AR888" s="10"/>
      <c r="AS888" s="10"/>
      <c r="AT888" s="10"/>
      <c r="AU888" s="10"/>
      <c r="AV888" s="10"/>
      <c r="AW888" s="10"/>
      <c r="AX888" s="10"/>
      <c r="AY888" s="10"/>
      <c r="AZ888" s="10"/>
      <c r="BA888" s="10"/>
      <c r="BB888" s="10"/>
      <c r="BC888" s="10"/>
      <c r="BD888" s="10"/>
      <c r="BE888" s="10"/>
      <c r="BF888" s="10"/>
      <c r="BG888" s="10"/>
      <c r="BH888" s="10"/>
      <c r="BI888" s="10"/>
      <c r="BJ888" s="10"/>
      <c r="BK888" s="10"/>
      <c r="BL888" s="10"/>
      <c r="BM888" s="10"/>
      <c r="BN888" s="10"/>
      <c r="BO888" s="10"/>
    </row>
    <row r="889" spans="1:67" x14ac:dyDescent="0.35">
      <c r="A889" s="10"/>
      <c r="B889" s="10"/>
      <c r="C889" s="10"/>
      <c r="D889" s="10"/>
      <c r="E889" s="10"/>
      <c r="F889" s="10"/>
      <c r="G889" s="10"/>
      <c r="H889" s="10"/>
      <c r="I889" s="10"/>
      <c r="J889" s="10"/>
      <c r="K889" s="10"/>
      <c r="L889" s="10"/>
      <c r="M889" s="10"/>
      <c r="N889" s="10"/>
      <c r="O889" s="10"/>
      <c r="P889" s="10"/>
      <c r="Q889" s="10"/>
      <c r="R889" s="10"/>
      <c r="S889" s="10"/>
      <c r="T889" s="10"/>
      <c r="U889" s="10"/>
      <c r="V889" s="10"/>
      <c r="W889" s="10"/>
      <c r="X889" s="10"/>
      <c r="Y889" s="10"/>
      <c r="Z889" s="10"/>
      <c r="AA889" s="10"/>
      <c r="AB889" s="10"/>
      <c r="AC889" s="10"/>
      <c r="AD889" s="10"/>
      <c r="AE889" s="10"/>
      <c r="AF889" s="10"/>
      <c r="AG889" s="10"/>
      <c r="AH889" s="10"/>
      <c r="AI889" s="10"/>
      <c r="AJ889" s="10"/>
      <c r="AK889" s="10"/>
      <c r="AL889" s="10"/>
      <c r="AM889" s="10"/>
      <c r="AN889" s="10"/>
      <c r="AO889" s="10"/>
      <c r="AP889" s="10"/>
      <c r="AQ889" s="10"/>
      <c r="AR889" s="10"/>
      <c r="AS889" s="10"/>
      <c r="AT889" s="10"/>
      <c r="AU889" s="10"/>
      <c r="AV889" s="10"/>
      <c r="AW889" s="10"/>
      <c r="AX889" s="10"/>
      <c r="AY889" s="10"/>
      <c r="AZ889" s="10"/>
      <c r="BA889" s="10"/>
      <c r="BB889" s="10"/>
      <c r="BC889" s="10"/>
      <c r="BD889" s="10"/>
      <c r="BE889" s="10"/>
      <c r="BF889" s="10"/>
      <c r="BG889" s="10"/>
      <c r="BH889" s="10"/>
      <c r="BI889" s="10"/>
      <c r="BJ889" s="10"/>
      <c r="BK889" s="10"/>
      <c r="BL889" s="10"/>
      <c r="BM889" s="10"/>
      <c r="BN889" s="10"/>
      <c r="BO889" s="10"/>
    </row>
    <row r="890" spans="1:67" x14ac:dyDescent="0.35">
      <c r="A890" s="10"/>
      <c r="B890" s="10"/>
      <c r="C890" s="10"/>
      <c r="D890" s="10"/>
      <c r="E890" s="10"/>
      <c r="F890" s="10"/>
      <c r="G890" s="10"/>
      <c r="H890" s="10"/>
      <c r="I890" s="10"/>
      <c r="J890" s="10"/>
      <c r="K890" s="10"/>
      <c r="L890" s="10"/>
      <c r="M890" s="10"/>
      <c r="N890" s="10"/>
      <c r="O890" s="10"/>
      <c r="P890" s="10"/>
      <c r="Q890" s="10"/>
      <c r="R890" s="10"/>
      <c r="S890" s="10"/>
      <c r="T890" s="10"/>
      <c r="U890" s="10"/>
      <c r="V890" s="10"/>
      <c r="W890" s="10"/>
      <c r="X890" s="10"/>
      <c r="Y890" s="10"/>
      <c r="Z890" s="10"/>
      <c r="AA890" s="10"/>
      <c r="AB890" s="10"/>
      <c r="AC890" s="10"/>
      <c r="AD890" s="10"/>
      <c r="AE890" s="10"/>
      <c r="AF890" s="10"/>
      <c r="AG890" s="10"/>
      <c r="AH890" s="10"/>
      <c r="AI890" s="10"/>
      <c r="AJ890" s="10"/>
      <c r="AK890" s="10"/>
      <c r="AL890" s="10"/>
      <c r="AM890" s="10"/>
      <c r="AN890" s="10"/>
      <c r="AO890" s="10"/>
      <c r="AP890" s="10"/>
      <c r="AQ890" s="10"/>
      <c r="AR890" s="10"/>
      <c r="AS890" s="10"/>
      <c r="AT890" s="10"/>
      <c r="AU890" s="10"/>
      <c r="AV890" s="10"/>
      <c r="AW890" s="10"/>
      <c r="AX890" s="10"/>
      <c r="AY890" s="10"/>
      <c r="AZ890" s="10"/>
      <c r="BA890" s="10"/>
      <c r="BB890" s="10"/>
      <c r="BC890" s="10"/>
      <c r="BD890" s="10"/>
      <c r="BE890" s="10"/>
      <c r="BF890" s="10"/>
      <c r="BG890" s="10"/>
      <c r="BH890" s="10"/>
      <c r="BI890" s="10"/>
      <c r="BJ890" s="10"/>
      <c r="BK890" s="10"/>
      <c r="BL890" s="10"/>
      <c r="BM890" s="10"/>
      <c r="BN890" s="10"/>
      <c r="BO890" s="10"/>
    </row>
    <row r="891" spans="1:67" x14ac:dyDescent="0.35">
      <c r="A891" s="10"/>
      <c r="B891" s="10"/>
      <c r="C891" s="10"/>
      <c r="D891" s="10"/>
      <c r="E891" s="10"/>
      <c r="F891" s="10"/>
      <c r="G891" s="10"/>
      <c r="H891" s="10"/>
      <c r="I891" s="10"/>
      <c r="J891" s="10"/>
      <c r="K891" s="10"/>
      <c r="L891" s="10"/>
      <c r="M891" s="10"/>
      <c r="N891" s="10"/>
      <c r="O891" s="10"/>
      <c r="P891" s="10"/>
      <c r="Q891" s="10"/>
      <c r="R891" s="10"/>
      <c r="S891" s="10"/>
      <c r="T891" s="10"/>
      <c r="U891" s="10"/>
      <c r="V891" s="10"/>
      <c r="W891" s="10"/>
      <c r="X891" s="10"/>
      <c r="Y891" s="10"/>
      <c r="Z891" s="10"/>
      <c r="AA891" s="10"/>
      <c r="AB891" s="10"/>
      <c r="AC891" s="10"/>
      <c r="AD891" s="10"/>
      <c r="AE891" s="10"/>
      <c r="AF891" s="10"/>
      <c r="AG891" s="10"/>
      <c r="AH891" s="10"/>
      <c r="AI891" s="10"/>
      <c r="AJ891" s="10"/>
      <c r="AK891" s="10"/>
      <c r="AL891" s="10"/>
      <c r="AM891" s="10"/>
      <c r="AN891" s="10"/>
      <c r="AO891" s="10"/>
      <c r="AP891" s="10"/>
      <c r="AQ891" s="10"/>
      <c r="AR891" s="10"/>
      <c r="AS891" s="10"/>
      <c r="AT891" s="10"/>
      <c r="AU891" s="10"/>
      <c r="AV891" s="10"/>
      <c r="AW891" s="10"/>
      <c r="AX891" s="10"/>
      <c r="AY891" s="10"/>
      <c r="AZ891" s="10"/>
      <c r="BA891" s="10"/>
      <c r="BB891" s="10"/>
      <c r="BC891" s="10"/>
      <c r="BD891" s="10"/>
      <c r="BE891" s="10"/>
      <c r="BF891" s="10"/>
      <c r="BG891" s="10"/>
      <c r="BH891" s="10"/>
      <c r="BI891" s="10"/>
      <c r="BJ891" s="10"/>
      <c r="BK891" s="10"/>
      <c r="BL891" s="10"/>
      <c r="BM891" s="10"/>
      <c r="BN891" s="10"/>
      <c r="BO891" s="10"/>
    </row>
    <row r="892" spans="1:67" x14ac:dyDescent="0.35">
      <c r="A892" s="10"/>
      <c r="B892" s="10"/>
      <c r="C892" s="10"/>
      <c r="D892" s="10"/>
      <c r="E892" s="10"/>
      <c r="F892" s="10"/>
      <c r="G892" s="10"/>
      <c r="H892" s="10"/>
      <c r="I892" s="10"/>
      <c r="J892" s="10"/>
      <c r="K892" s="10"/>
      <c r="L892" s="10"/>
      <c r="M892" s="10"/>
      <c r="N892" s="10"/>
      <c r="O892" s="10"/>
      <c r="P892" s="10"/>
      <c r="Q892" s="10"/>
      <c r="R892" s="10"/>
      <c r="S892" s="10"/>
      <c r="T892" s="10"/>
      <c r="U892" s="10"/>
      <c r="V892" s="10"/>
      <c r="W892" s="10"/>
      <c r="X892" s="10"/>
      <c r="Y892" s="10"/>
      <c r="Z892" s="10"/>
      <c r="AA892" s="10"/>
      <c r="AB892" s="10"/>
      <c r="AC892" s="10"/>
      <c r="AD892" s="10"/>
      <c r="AE892" s="10"/>
      <c r="AF892" s="10"/>
      <c r="AG892" s="10"/>
      <c r="AH892" s="10"/>
      <c r="AI892" s="10"/>
      <c r="AJ892" s="10"/>
      <c r="AK892" s="10"/>
      <c r="AL892" s="10"/>
      <c r="AM892" s="10"/>
      <c r="AN892" s="10"/>
      <c r="AO892" s="10"/>
      <c r="AP892" s="10"/>
      <c r="AQ892" s="10"/>
      <c r="AR892" s="10"/>
      <c r="AS892" s="10"/>
      <c r="AT892" s="10"/>
      <c r="AU892" s="10"/>
      <c r="AV892" s="10"/>
      <c r="AW892" s="10"/>
      <c r="AX892" s="10"/>
      <c r="AY892" s="10"/>
      <c r="AZ892" s="10"/>
      <c r="BA892" s="10"/>
      <c r="BB892" s="10"/>
      <c r="BC892" s="10"/>
      <c r="BD892" s="10"/>
      <c r="BE892" s="10"/>
      <c r="BF892" s="10"/>
      <c r="BG892" s="10"/>
      <c r="BH892" s="10"/>
      <c r="BI892" s="10"/>
      <c r="BJ892" s="10"/>
      <c r="BK892" s="10"/>
      <c r="BL892" s="10"/>
      <c r="BM892" s="10"/>
      <c r="BN892" s="10"/>
      <c r="BO892" s="10"/>
    </row>
    <row r="893" spans="1:67" x14ac:dyDescent="0.35">
      <c r="A893" s="10"/>
      <c r="B893" s="10"/>
      <c r="C893" s="10"/>
      <c r="D893" s="10"/>
      <c r="E893" s="10"/>
      <c r="F893" s="10"/>
      <c r="G893" s="10"/>
      <c r="H893" s="10"/>
      <c r="I893" s="10"/>
      <c r="J893" s="10"/>
      <c r="K893" s="10"/>
      <c r="L893" s="10"/>
      <c r="M893" s="10"/>
      <c r="N893" s="10"/>
      <c r="O893" s="10"/>
      <c r="P893" s="10"/>
      <c r="Q893" s="10"/>
      <c r="R893" s="10"/>
      <c r="S893" s="10"/>
      <c r="T893" s="10"/>
      <c r="U893" s="10"/>
      <c r="V893" s="10"/>
      <c r="W893" s="10"/>
      <c r="X893" s="10"/>
      <c r="Y893" s="10"/>
      <c r="Z893" s="10"/>
      <c r="AA893" s="10"/>
      <c r="AB893" s="10"/>
      <c r="AC893" s="10"/>
      <c r="AD893" s="10"/>
      <c r="AE893" s="10"/>
      <c r="AF893" s="10"/>
      <c r="AG893" s="10"/>
      <c r="AH893" s="10"/>
      <c r="AI893" s="10"/>
      <c r="AJ893" s="10"/>
      <c r="AK893" s="10"/>
      <c r="AL893" s="10"/>
      <c r="AM893" s="10"/>
      <c r="AN893" s="10"/>
      <c r="AO893" s="10"/>
      <c r="AP893" s="10"/>
      <c r="AQ893" s="10"/>
      <c r="AR893" s="10"/>
      <c r="AS893" s="10"/>
      <c r="AT893" s="10"/>
      <c r="AU893" s="10"/>
      <c r="AV893" s="10"/>
      <c r="AW893" s="10"/>
      <c r="AX893" s="10"/>
      <c r="AY893" s="10"/>
      <c r="AZ893" s="10"/>
      <c r="BA893" s="10"/>
      <c r="BB893" s="10"/>
      <c r="BC893" s="10"/>
      <c r="BD893" s="10"/>
      <c r="BE893" s="10"/>
      <c r="BF893" s="10"/>
      <c r="BG893" s="10"/>
      <c r="BH893" s="10"/>
      <c r="BI893" s="10"/>
      <c r="BJ893" s="10"/>
      <c r="BK893" s="10"/>
      <c r="BL893" s="10"/>
      <c r="BM893" s="10"/>
      <c r="BN893" s="10"/>
      <c r="BO893" s="10"/>
    </row>
    <row r="894" spans="1:67" x14ac:dyDescent="0.35">
      <c r="A894" s="10"/>
      <c r="B894" s="10"/>
      <c r="C894" s="10"/>
      <c r="D894" s="10"/>
      <c r="E894" s="10"/>
      <c r="F894" s="10"/>
      <c r="G894" s="10"/>
      <c r="H894" s="10"/>
      <c r="I894" s="10"/>
      <c r="J894" s="10"/>
      <c r="K894" s="10"/>
      <c r="L894" s="10"/>
      <c r="M894" s="10"/>
      <c r="N894" s="10"/>
      <c r="O894" s="10"/>
      <c r="P894" s="10"/>
      <c r="Q894" s="10"/>
      <c r="R894" s="10"/>
      <c r="S894" s="10"/>
      <c r="T894" s="10"/>
      <c r="U894" s="10"/>
      <c r="V894" s="10"/>
      <c r="W894" s="10"/>
      <c r="X894" s="10"/>
      <c r="Y894" s="10"/>
      <c r="Z894" s="10"/>
      <c r="AA894" s="10"/>
      <c r="AB894" s="10"/>
      <c r="AC894" s="10"/>
      <c r="AD894" s="10"/>
      <c r="AE894" s="10"/>
      <c r="AF894" s="10"/>
      <c r="AG894" s="10"/>
      <c r="AH894" s="10"/>
      <c r="AI894" s="10"/>
      <c r="AJ894" s="10"/>
      <c r="AK894" s="10"/>
      <c r="AL894" s="10"/>
      <c r="AM894" s="10"/>
      <c r="AN894" s="10"/>
      <c r="AO894" s="10"/>
      <c r="AP894" s="10"/>
      <c r="AQ894" s="10"/>
      <c r="AR894" s="10"/>
      <c r="AS894" s="10"/>
      <c r="AT894" s="10"/>
      <c r="AU894" s="10"/>
      <c r="AV894" s="10"/>
      <c r="AW894" s="10"/>
      <c r="AX894" s="10"/>
      <c r="AY894" s="10"/>
      <c r="AZ894" s="10"/>
      <c r="BA894" s="10"/>
      <c r="BB894" s="10"/>
      <c r="BC894" s="10"/>
      <c r="BD894" s="10"/>
      <c r="BE894" s="10"/>
      <c r="BF894" s="10"/>
      <c r="BG894" s="10"/>
      <c r="BH894" s="10"/>
      <c r="BI894" s="10"/>
      <c r="BJ894" s="10"/>
      <c r="BK894" s="10"/>
      <c r="BL894" s="10"/>
      <c r="BM894" s="10"/>
      <c r="BN894" s="10"/>
      <c r="BO894" s="10"/>
    </row>
    <row r="895" spans="1:67" x14ac:dyDescent="0.35">
      <c r="A895" s="10"/>
      <c r="B895" s="10"/>
      <c r="C895" s="10"/>
      <c r="D895" s="10"/>
      <c r="E895" s="10"/>
      <c r="F895" s="10"/>
      <c r="G895" s="10"/>
      <c r="H895" s="10"/>
      <c r="I895" s="10"/>
      <c r="J895" s="10"/>
      <c r="K895" s="10"/>
      <c r="L895" s="10"/>
      <c r="M895" s="10"/>
      <c r="N895" s="10"/>
      <c r="O895" s="10"/>
      <c r="P895" s="10"/>
      <c r="Q895" s="10"/>
      <c r="R895" s="10"/>
      <c r="S895" s="10"/>
      <c r="T895" s="10"/>
      <c r="U895" s="10"/>
      <c r="V895" s="10"/>
      <c r="W895" s="10"/>
      <c r="X895" s="10"/>
      <c r="Y895" s="10"/>
      <c r="Z895" s="10"/>
      <c r="AA895" s="10"/>
      <c r="AB895" s="10"/>
      <c r="AC895" s="10"/>
      <c r="AD895" s="10"/>
      <c r="AE895" s="10"/>
      <c r="AF895" s="10"/>
      <c r="AG895" s="10"/>
      <c r="AH895" s="10"/>
      <c r="AI895" s="10"/>
      <c r="AJ895" s="10"/>
      <c r="AK895" s="10"/>
      <c r="AL895" s="10"/>
      <c r="AM895" s="10"/>
      <c r="AN895" s="10"/>
      <c r="AO895" s="10"/>
      <c r="AP895" s="10"/>
      <c r="AQ895" s="10"/>
      <c r="AR895" s="10"/>
      <c r="AS895" s="10"/>
      <c r="AT895" s="10"/>
      <c r="AU895" s="10"/>
      <c r="AV895" s="10"/>
      <c r="AW895" s="10"/>
      <c r="AX895" s="10"/>
      <c r="AY895" s="10"/>
      <c r="AZ895" s="10"/>
      <c r="BA895" s="10"/>
      <c r="BB895" s="10"/>
      <c r="BC895" s="10"/>
      <c r="BD895" s="10"/>
      <c r="BE895" s="10"/>
      <c r="BF895" s="10"/>
      <c r="BG895" s="10"/>
      <c r="BH895" s="10"/>
      <c r="BI895" s="10"/>
      <c r="BJ895" s="10"/>
      <c r="BK895" s="10"/>
      <c r="BL895" s="10"/>
      <c r="BM895" s="10"/>
      <c r="BN895" s="10"/>
      <c r="BO895" s="10"/>
    </row>
    <row r="896" spans="1:67" x14ac:dyDescent="0.35">
      <c r="A896" s="10"/>
      <c r="B896" s="10"/>
      <c r="C896" s="10"/>
      <c r="D896" s="10"/>
      <c r="E896" s="10"/>
      <c r="F896" s="10"/>
      <c r="G896" s="10"/>
      <c r="H896" s="10"/>
      <c r="I896" s="10"/>
      <c r="J896" s="10"/>
      <c r="K896" s="10"/>
      <c r="L896" s="10"/>
      <c r="M896" s="10"/>
      <c r="N896" s="10"/>
      <c r="O896" s="10"/>
      <c r="P896" s="10"/>
      <c r="Q896" s="10"/>
      <c r="R896" s="10"/>
      <c r="S896" s="10"/>
      <c r="T896" s="10"/>
      <c r="U896" s="10"/>
      <c r="V896" s="10"/>
      <c r="W896" s="10"/>
      <c r="X896" s="10"/>
      <c r="Y896" s="10"/>
      <c r="Z896" s="10"/>
      <c r="AA896" s="10"/>
      <c r="AB896" s="10"/>
      <c r="AC896" s="10"/>
      <c r="AD896" s="10"/>
      <c r="AE896" s="10"/>
      <c r="AF896" s="10"/>
      <c r="AG896" s="10"/>
      <c r="AH896" s="10"/>
      <c r="AI896" s="10"/>
      <c r="AJ896" s="10"/>
      <c r="AK896" s="10"/>
      <c r="AL896" s="10"/>
      <c r="AM896" s="10"/>
      <c r="AN896" s="10"/>
      <c r="AO896" s="10"/>
      <c r="AP896" s="10"/>
      <c r="AQ896" s="10"/>
      <c r="AR896" s="10"/>
      <c r="AS896" s="10"/>
      <c r="AT896" s="10"/>
      <c r="AU896" s="10"/>
      <c r="AV896" s="10"/>
      <c r="AW896" s="10"/>
      <c r="AX896" s="10"/>
      <c r="AY896" s="10"/>
      <c r="AZ896" s="10"/>
      <c r="BA896" s="10"/>
      <c r="BB896" s="10"/>
      <c r="BC896" s="10"/>
      <c r="BD896" s="10"/>
      <c r="BE896" s="10"/>
      <c r="BF896" s="10"/>
      <c r="BG896" s="10"/>
      <c r="BH896" s="10"/>
      <c r="BI896" s="10"/>
      <c r="BJ896" s="10"/>
      <c r="BK896" s="10"/>
      <c r="BL896" s="10"/>
      <c r="BM896" s="10"/>
      <c r="BN896" s="10"/>
      <c r="BO896" s="10"/>
    </row>
    <row r="897" spans="1:67" x14ac:dyDescent="0.35">
      <c r="A897" s="10"/>
      <c r="B897" s="10"/>
      <c r="C897" s="10"/>
      <c r="D897" s="10"/>
      <c r="E897" s="10"/>
      <c r="F897" s="10"/>
      <c r="G897" s="10"/>
      <c r="H897" s="10"/>
      <c r="I897" s="10"/>
      <c r="J897" s="10"/>
      <c r="K897" s="10"/>
      <c r="L897" s="10"/>
      <c r="M897" s="10"/>
      <c r="N897" s="10"/>
      <c r="O897" s="10"/>
      <c r="P897" s="10"/>
      <c r="Q897" s="10"/>
      <c r="R897" s="10"/>
      <c r="S897" s="10"/>
      <c r="T897" s="10"/>
      <c r="U897" s="10"/>
      <c r="V897" s="10"/>
      <c r="W897" s="10"/>
      <c r="X897" s="10"/>
      <c r="Y897" s="10"/>
      <c r="Z897" s="10"/>
      <c r="AA897" s="10"/>
      <c r="AB897" s="10"/>
      <c r="AC897" s="10"/>
      <c r="AD897" s="10"/>
      <c r="AE897" s="10"/>
      <c r="AF897" s="10"/>
      <c r="AG897" s="10"/>
      <c r="AH897" s="10"/>
      <c r="AI897" s="10"/>
      <c r="AJ897" s="10"/>
      <c r="AK897" s="10"/>
      <c r="AL897" s="10"/>
      <c r="AM897" s="10"/>
      <c r="AN897" s="10"/>
      <c r="AO897" s="10"/>
      <c r="AP897" s="10"/>
      <c r="AQ897" s="10"/>
      <c r="AR897" s="10"/>
      <c r="AS897" s="10"/>
      <c r="AT897" s="10"/>
      <c r="AU897" s="10"/>
      <c r="AV897" s="10"/>
      <c r="AW897" s="10"/>
      <c r="AX897" s="10"/>
      <c r="AY897" s="10"/>
      <c r="AZ897" s="10"/>
      <c r="BA897" s="10"/>
      <c r="BB897" s="10"/>
      <c r="BC897" s="10"/>
      <c r="BD897" s="10"/>
      <c r="BE897" s="10"/>
      <c r="BF897" s="10"/>
      <c r="BG897" s="10"/>
      <c r="BH897" s="10"/>
      <c r="BI897" s="10"/>
      <c r="BJ897" s="10"/>
      <c r="BK897" s="10"/>
      <c r="BL897" s="10"/>
      <c r="BM897" s="10"/>
      <c r="BN897" s="10"/>
      <c r="BO897" s="10"/>
    </row>
    <row r="898" spans="1:67" x14ac:dyDescent="0.35">
      <c r="A898" s="10"/>
      <c r="B898" s="10"/>
      <c r="C898" s="10"/>
      <c r="D898" s="10"/>
      <c r="E898" s="10"/>
      <c r="F898" s="10"/>
      <c r="G898" s="10"/>
      <c r="H898" s="10"/>
      <c r="I898" s="10"/>
      <c r="J898" s="10"/>
      <c r="K898" s="10"/>
      <c r="L898" s="10"/>
      <c r="M898" s="10"/>
      <c r="N898" s="10"/>
      <c r="O898" s="10"/>
      <c r="P898" s="10"/>
      <c r="Q898" s="10"/>
      <c r="R898" s="10"/>
      <c r="S898" s="10"/>
      <c r="T898" s="10"/>
      <c r="U898" s="10"/>
      <c r="V898" s="10"/>
      <c r="W898" s="10"/>
      <c r="X898" s="10"/>
      <c r="Y898" s="10"/>
      <c r="Z898" s="10"/>
      <c r="AA898" s="10"/>
      <c r="AB898" s="10"/>
      <c r="AC898" s="10"/>
      <c r="AD898" s="10"/>
      <c r="AE898" s="10"/>
      <c r="AF898" s="10"/>
      <c r="AG898" s="10"/>
      <c r="AH898" s="10"/>
      <c r="AI898" s="10"/>
      <c r="AJ898" s="10"/>
      <c r="AK898" s="10"/>
      <c r="AL898" s="10"/>
      <c r="AM898" s="10"/>
      <c r="AN898" s="10"/>
      <c r="AO898" s="10"/>
      <c r="AP898" s="10"/>
      <c r="AQ898" s="10"/>
      <c r="AR898" s="10"/>
      <c r="AS898" s="10"/>
      <c r="AT898" s="10"/>
      <c r="AU898" s="10"/>
      <c r="AV898" s="10"/>
      <c r="AW898" s="10"/>
      <c r="AX898" s="10"/>
      <c r="AY898" s="10"/>
      <c r="AZ898" s="10"/>
      <c r="BA898" s="10"/>
      <c r="BB898" s="10"/>
      <c r="BC898" s="10"/>
      <c r="BD898" s="10"/>
      <c r="BE898" s="10"/>
      <c r="BF898" s="10"/>
      <c r="BG898" s="10"/>
      <c r="BH898" s="10"/>
      <c r="BI898" s="10"/>
      <c r="BJ898" s="10"/>
      <c r="BK898" s="10"/>
      <c r="BL898" s="10"/>
      <c r="BM898" s="10"/>
      <c r="BN898" s="10"/>
      <c r="BO898" s="10"/>
    </row>
    <row r="899" spans="1:67" x14ac:dyDescent="0.35">
      <c r="A899" s="10"/>
      <c r="B899" s="10"/>
      <c r="C899" s="10"/>
      <c r="D899" s="10"/>
      <c r="E899" s="10"/>
      <c r="F899" s="10"/>
      <c r="G899" s="10"/>
      <c r="H899" s="10"/>
      <c r="I899" s="10"/>
      <c r="J899" s="10"/>
      <c r="K899" s="10"/>
      <c r="L899" s="10"/>
      <c r="M899" s="10"/>
      <c r="N899" s="10"/>
      <c r="O899" s="10"/>
      <c r="P899" s="10"/>
      <c r="Q899" s="10"/>
      <c r="R899" s="10"/>
      <c r="S899" s="10"/>
      <c r="T899" s="10"/>
      <c r="U899" s="10"/>
      <c r="V899" s="10"/>
      <c r="W899" s="10"/>
      <c r="X899" s="10"/>
      <c r="Y899" s="10"/>
      <c r="Z899" s="10"/>
      <c r="AA899" s="10"/>
      <c r="AB899" s="10"/>
      <c r="AC899" s="10"/>
      <c r="AD899" s="10"/>
      <c r="AE899" s="10"/>
      <c r="AF899" s="10"/>
      <c r="AG899" s="10"/>
      <c r="AH899" s="10"/>
      <c r="AI899" s="10"/>
      <c r="AJ899" s="10"/>
      <c r="AK899" s="10"/>
      <c r="AL899" s="10"/>
      <c r="AM899" s="10"/>
      <c r="AN899" s="10"/>
      <c r="AO899" s="10"/>
      <c r="AP899" s="10"/>
      <c r="AQ899" s="10"/>
      <c r="AR899" s="10"/>
      <c r="AS899" s="10"/>
      <c r="AT899" s="10"/>
      <c r="AU899" s="10"/>
      <c r="AV899" s="10"/>
      <c r="AW899" s="10"/>
      <c r="AX899" s="10"/>
      <c r="AY899" s="10"/>
      <c r="AZ899" s="10"/>
      <c r="BA899" s="10"/>
      <c r="BB899" s="10"/>
      <c r="BC899" s="10"/>
      <c r="BD899" s="10"/>
      <c r="BE899" s="10"/>
      <c r="BF899" s="10"/>
      <c r="BG899" s="10"/>
      <c r="BH899" s="10"/>
      <c r="BI899" s="10"/>
      <c r="BJ899" s="10"/>
      <c r="BK899" s="10"/>
      <c r="BL899" s="10"/>
      <c r="BM899" s="10"/>
      <c r="BN899" s="10"/>
      <c r="BO899" s="10"/>
    </row>
    <row r="900" spans="1:67" x14ac:dyDescent="0.35">
      <c r="A900" s="10"/>
      <c r="B900" s="10"/>
      <c r="C900" s="10"/>
      <c r="D900" s="10"/>
      <c r="E900" s="10"/>
      <c r="F900" s="10"/>
      <c r="G900" s="10"/>
      <c r="H900" s="10"/>
      <c r="I900" s="10"/>
      <c r="J900" s="10"/>
      <c r="K900" s="10"/>
      <c r="L900" s="10"/>
      <c r="M900" s="10"/>
      <c r="N900" s="10"/>
      <c r="O900" s="10"/>
      <c r="P900" s="10"/>
      <c r="Q900" s="10"/>
      <c r="R900" s="10"/>
      <c r="S900" s="10"/>
      <c r="T900" s="10"/>
      <c r="U900" s="10"/>
      <c r="V900" s="10"/>
      <c r="W900" s="10"/>
      <c r="X900" s="10"/>
      <c r="Y900" s="10"/>
      <c r="Z900" s="10"/>
      <c r="AA900" s="10"/>
      <c r="AB900" s="10"/>
      <c r="AC900" s="10"/>
      <c r="AD900" s="10"/>
      <c r="AE900" s="10"/>
      <c r="AF900" s="10"/>
      <c r="AG900" s="10"/>
      <c r="AH900" s="10"/>
      <c r="AI900" s="10"/>
      <c r="AJ900" s="10"/>
      <c r="AK900" s="10"/>
      <c r="AL900" s="10"/>
      <c r="AM900" s="10"/>
      <c r="AN900" s="10"/>
      <c r="AO900" s="10"/>
      <c r="AP900" s="10"/>
      <c r="AQ900" s="10"/>
      <c r="AR900" s="10"/>
      <c r="AS900" s="10"/>
      <c r="AT900" s="10"/>
      <c r="AU900" s="10"/>
      <c r="AV900" s="10"/>
      <c r="AW900" s="10"/>
      <c r="AX900" s="10"/>
      <c r="AY900" s="10"/>
      <c r="AZ900" s="10"/>
      <c r="BA900" s="10"/>
      <c r="BB900" s="10"/>
      <c r="BC900" s="10"/>
      <c r="BD900" s="10"/>
      <c r="BE900" s="10"/>
      <c r="BF900" s="10"/>
      <c r="BG900" s="10"/>
      <c r="BH900" s="10"/>
      <c r="BI900" s="10"/>
      <c r="BJ900" s="10"/>
      <c r="BK900" s="10"/>
      <c r="BL900" s="10"/>
      <c r="BM900" s="10"/>
      <c r="BN900" s="10"/>
      <c r="BO900" s="10"/>
    </row>
    <row r="901" spans="1:67" x14ac:dyDescent="0.35">
      <c r="A901" s="10"/>
      <c r="B901" s="10"/>
      <c r="C901" s="10"/>
      <c r="D901" s="10"/>
      <c r="E901" s="10"/>
      <c r="F901" s="10"/>
      <c r="G901" s="10"/>
      <c r="H901" s="10"/>
      <c r="I901" s="10"/>
      <c r="J901" s="10"/>
      <c r="K901" s="10"/>
      <c r="L901" s="10"/>
      <c r="M901" s="10"/>
      <c r="N901" s="10"/>
      <c r="O901" s="10"/>
      <c r="P901" s="10"/>
      <c r="Q901" s="10"/>
      <c r="R901" s="10"/>
      <c r="S901" s="10"/>
      <c r="T901" s="10"/>
      <c r="U901" s="10"/>
      <c r="V901" s="10"/>
      <c r="W901" s="10"/>
      <c r="X901" s="10"/>
      <c r="Y901" s="10"/>
      <c r="Z901" s="10"/>
      <c r="AA901" s="10"/>
      <c r="AB901" s="10"/>
      <c r="AC901" s="10"/>
      <c r="AD901" s="10"/>
      <c r="AE901" s="10"/>
      <c r="AF901" s="10"/>
      <c r="AG901" s="10"/>
      <c r="AH901" s="10"/>
      <c r="AI901" s="10"/>
      <c r="AJ901" s="10"/>
      <c r="AK901" s="10"/>
      <c r="AL901" s="10"/>
      <c r="AM901" s="10"/>
      <c r="AN901" s="10"/>
      <c r="AO901" s="10"/>
      <c r="AP901" s="10"/>
      <c r="AQ901" s="10"/>
      <c r="AR901" s="10"/>
      <c r="AS901" s="10"/>
      <c r="AT901" s="10"/>
      <c r="AU901" s="10"/>
      <c r="AV901" s="10"/>
      <c r="AW901" s="10"/>
      <c r="AX901" s="10"/>
      <c r="AY901" s="10"/>
      <c r="AZ901" s="10"/>
      <c r="BA901" s="10"/>
      <c r="BB901" s="10"/>
      <c r="BC901" s="10"/>
      <c r="BD901" s="10"/>
      <c r="BE901" s="10"/>
      <c r="BF901" s="10"/>
      <c r="BG901" s="10"/>
      <c r="BH901" s="10"/>
      <c r="BI901" s="10"/>
      <c r="BJ901" s="10"/>
      <c r="BK901" s="10"/>
      <c r="BL901" s="10"/>
      <c r="BM901" s="10"/>
      <c r="BN901" s="10"/>
      <c r="BO901" s="10"/>
    </row>
    <row r="902" spans="1:67" x14ac:dyDescent="0.35">
      <c r="A902" s="10"/>
      <c r="B902" s="10"/>
      <c r="C902" s="10"/>
      <c r="D902" s="10"/>
      <c r="E902" s="10"/>
      <c r="F902" s="10"/>
      <c r="G902" s="10"/>
      <c r="H902" s="10"/>
      <c r="I902" s="10"/>
      <c r="J902" s="10"/>
      <c r="K902" s="10"/>
      <c r="L902" s="10"/>
      <c r="M902" s="10"/>
      <c r="N902" s="10"/>
      <c r="O902" s="10"/>
      <c r="P902" s="10"/>
      <c r="Q902" s="10"/>
      <c r="R902" s="10"/>
      <c r="S902" s="10"/>
      <c r="T902" s="10"/>
      <c r="U902" s="10"/>
      <c r="V902" s="10"/>
      <c r="W902" s="10"/>
      <c r="X902" s="10"/>
      <c r="Y902" s="10"/>
      <c r="Z902" s="10"/>
      <c r="AA902" s="10"/>
      <c r="AB902" s="10"/>
      <c r="AC902" s="10"/>
      <c r="AD902" s="10"/>
      <c r="AE902" s="10"/>
      <c r="AF902" s="10"/>
      <c r="AG902" s="10"/>
      <c r="AH902" s="10"/>
      <c r="AI902" s="10"/>
      <c r="AJ902" s="10"/>
      <c r="AK902" s="10"/>
      <c r="AL902" s="10"/>
      <c r="AM902" s="10"/>
      <c r="AN902" s="10"/>
      <c r="AO902" s="10"/>
      <c r="AP902" s="10"/>
      <c r="AQ902" s="10"/>
      <c r="AR902" s="10"/>
      <c r="AS902" s="10"/>
      <c r="AT902" s="10"/>
      <c r="AU902" s="10"/>
      <c r="AV902" s="10"/>
      <c r="AW902" s="10"/>
      <c r="AX902" s="10"/>
      <c r="AY902" s="10"/>
      <c r="AZ902" s="10"/>
      <c r="BA902" s="10"/>
      <c r="BB902" s="10"/>
      <c r="BC902" s="10"/>
      <c r="BD902" s="10"/>
      <c r="BE902" s="10"/>
      <c r="BF902" s="10"/>
      <c r="BG902" s="10"/>
      <c r="BH902" s="10"/>
      <c r="BI902" s="10"/>
      <c r="BJ902" s="10"/>
      <c r="BK902" s="10"/>
      <c r="BL902" s="10"/>
      <c r="BM902" s="10"/>
      <c r="BN902" s="10"/>
      <c r="BO902" s="10"/>
    </row>
    <row r="903" spans="1:67" x14ac:dyDescent="0.35">
      <c r="A903" s="10"/>
      <c r="B903" s="10"/>
      <c r="C903" s="10"/>
      <c r="D903" s="10"/>
      <c r="E903" s="10"/>
      <c r="F903" s="10"/>
      <c r="G903" s="10"/>
      <c r="H903" s="10"/>
      <c r="I903" s="10"/>
      <c r="J903" s="10"/>
      <c r="K903" s="10"/>
      <c r="L903" s="10"/>
      <c r="M903" s="10"/>
      <c r="N903" s="10"/>
      <c r="O903" s="10"/>
      <c r="P903" s="10"/>
      <c r="Q903" s="10"/>
      <c r="R903" s="10"/>
      <c r="S903" s="10"/>
      <c r="T903" s="10"/>
      <c r="U903" s="10"/>
      <c r="V903" s="10"/>
      <c r="W903" s="10"/>
      <c r="X903" s="10"/>
      <c r="Y903" s="10"/>
      <c r="Z903" s="10"/>
      <c r="AA903" s="10"/>
      <c r="AB903" s="10"/>
      <c r="AC903" s="10"/>
      <c r="AD903" s="10"/>
      <c r="AE903" s="10"/>
      <c r="AF903" s="10"/>
      <c r="AG903" s="10"/>
      <c r="AH903" s="10"/>
      <c r="AI903" s="10"/>
      <c r="AJ903" s="10"/>
      <c r="AK903" s="10"/>
      <c r="AL903" s="10"/>
      <c r="AM903" s="10"/>
      <c r="AN903" s="10"/>
      <c r="AO903" s="10"/>
      <c r="AP903" s="10"/>
      <c r="AQ903" s="10"/>
      <c r="AR903" s="10"/>
      <c r="AS903" s="10"/>
      <c r="AT903" s="10"/>
      <c r="AU903" s="10"/>
      <c r="AV903" s="10"/>
      <c r="AW903" s="10"/>
      <c r="AX903" s="10"/>
      <c r="AY903" s="10"/>
      <c r="AZ903" s="10"/>
      <c r="BA903" s="10"/>
      <c r="BB903" s="10"/>
      <c r="BC903" s="10"/>
      <c r="BD903" s="10"/>
      <c r="BE903" s="10"/>
      <c r="BF903" s="10"/>
      <c r="BG903" s="10"/>
      <c r="BH903" s="10"/>
      <c r="BI903" s="10"/>
      <c r="BJ903" s="10"/>
      <c r="BK903" s="10"/>
      <c r="BL903" s="10"/>
      <c r="BM903" s="10"/>
      <c r="BN903" s="10"/>
      <c r="BO903" s="10"/>
    </row>
    <row r="904" spans="1:67" x14ac:dyDescent="0.35">
      <c r="A904" s="10"/>
      <c r="B904" s="10"/>
      <c r="C904" s="10"/>
      <c r="D904" s="10"/>
      <c r="E904" s="10"/>
      <c r="F904" s="10"/>
      <c r="G904" s="10"/>
      <c r="H904" s="10"/>
      <c r="I904" s="10"/>
      <c r="J904" s="10"/>
      <c r="K904" s="10"/>
      <c r="L904" s="10"/>
      <c r="M904" s="10"/>
      <c r="N904" s="10"/>
      <c r="O904" s="10"/>
      <c r="P904" s="10"/>
      <c r="Q904" s="10"/>
      <c r="R904" s="10"/>
      <c r="S904" s="10"/>
      <c r="T904" s="10"/>
      <c r="U904" s="10"/>
      <c r="V904" s="10"/>
      <c r="W904" s="10"/>
      <c r="X904" s="10"/>
      <c r="Y904" s="10"/>
      <c r="Z904" s="10"/>
      <c r="AA904" s="10"/>
      <c r="AB904" s="10"/>
      <c r="AC904" s="10"/>
      <c r="AD904" s="10"/>
      <c r="AE904" s="10"/>
      <c r="AF904" s="10"/>
      <c r="AG904" s="10"/>
      <c r="AH904" s="10"/>
      <c r="AI904" s="10"/>
      <c r="AJ904" s="10"/>
      <c r="AK904" s="10"/>
      <c r="AL904" s="10"/>
      <c r="AM904" s="10"/>
      <c r="AN904" s="10"/>
      <c r="AO904" s="10"/>
      <c r="AP904" s="10"/>
      <c r="AQ904" s="10"/>
      <c r="AR904" s="10"/>
      <c r="AS904" s="10"/>
      <c r="AT904" s="10"/>
      <c r="AU904" s="10"/>
      <c r="AV904" s="10"/>
      <c r="AW904" s="10"/>
      <c r="AX904" s="10"/>
      <c r="AY904" s="10"/>
      <c r="AZ904" s="10"/>
      <c r="BA904" s="10"/>
      <c r="BB904" s="10"/>
      <c r="BC904" s="10"/>
      <c r="BD904" s="10"/>
      <c r="BE904" s="10"/>
      <c r="BF904" s="10"/>
      <c r="BG904" s="10"/>
      <c r="BH904" s="10"/>
      <c r="BI904" s="10"/>
      <c r="BJ904" s="10"/>
      <c r="BK904" s="10"/>
      <c r="BL904" s="10"/>
      <c r="BM904" s="10"/>
      <c r="BN904" s="10"/>
      <c r="BO904" s="10"/>
    </row>
    <row r="905" spans="1:67" x14ac:dyDescent="0.35">
      <c r="A905" s="10"/>
      <c r="B905" s="10"/>
      <c r="C905" s="10"/>
      <c r="D905" s="10"/>
      <c r="E905" s="10"/>
      <c r="F905" s="10"/>
      <c r="G905" s="10"/>
      <c r="H905" s="10"/>
      <c r="I905" s="10"/>
      <c r="J905" s="10"/>
      <c r="K905" s="10"/>
      <c r="L905" s="10"/>
      <c r="M905" s="10"/>
      <c r="N905" s="10"/>
      <c r="O905" s="10"/>
      <c r="P905" s="10"/>
      <c r="Q905" s="10"/>
      <c r="R905" s="10"/>
      <c r="S905" s="10"/>
      <c r="T905" s="10"/>
      <c r="U905" s="10"/>
      <c r="V905" s="10"/>
      <c r="W905" s="10"/>
      <c r="X905" s="10"/>
      <c r="Y905" s="10"/>
      <c r="Z905" s="10"/>
      <c r="AA905" s="10"/>
      <c r="AB905" s="10"/>
      <c r="AC905" s="10"/>
      <c r="AD905" s="10"/>
      <c r="AE905" s="10"/>
      <c r="AF905" s="10"/>
      <c r="AG905" s="10"/>
      <c r="AH905" s="10"/>
      <c r="AI905" s="10"/>
      <c r="AJ905" s="10"/>
      <c r="AK905" s="10"/>
      <c r="AL905" s="10"/>
      <c r="AM905" s="10"/>
      <c r="AN905" s="10"/>
      <c r="AO905" s="10"/>
      <c r="AP905" s="10"/>
      <c r="AQ905" s="10"/>
      <c r="AR905" s="10"/>
      <c r="AS905" s="10"/>
      <c r="AT905" s="10"/>
      <c r="AU905" s="10"/>
      <c r="AV905" s="10"/>
      <c r="AW905" s="10"/>
      <c r="AX905" s="10"/>
      <c r="AY905" s="10"/>
      <c r="AZ905" s="10"/>
      <c r="BA905" s="10"/>
      <c r="BB905" s="10"/>
      <c r="BC905" s="10"/>
      <c r="BD905" s="10"/>
      <c r="BE905" s="10"/>
      <c r="BF905" s="10"/>
      <c r="BG905" s="10"/>
      <c r="BH905" s="10"/>
      <c r="BI905" s="10"/>
      <c r="BJ905" s="10"/>
      <c r="BK905" s="10"/>
      <c r="BL905" s="10"/>
      <c r="BM905" s="10"/>
      <c r="BN905" s="10"/>
      <c r="BO905" s="10"/>
    </row>
    <row r="906" spans="1:67" x14ac:dyDescent="0.35">
      <c r="A906" s="10"/>
      <c r="B906" s="10"/>
      <c r="C906" s="10"/>
      <c r="D906" s="10"/>
      <c r="E906" s="10"/>
      <c r="F906" s="10"/>
      <c r="G906" s="10"/>
      <c r="H906" s="10"/>
      <c r="I906" s="10"/>
      <c r="J906" s="10"/>
      <c r="K906" s="10"/>
      <c r="L906" s="10"/>
      <c r="M906" s="10"/>
      <c r="N906" s="10"/>
      <c r="O906" s="10"/>
      <c r="P906" s="10"/>
      <c r="Q906" s="10"/>
      <c r="R906" s="10"/>
      <c r="S906" s="10"/>
      <c r="T906" s="10"/>
      <c r="U906" s="10"/>
      <c r="V906" s="10"/>
      <c r="W906" s="10"/>
      <c r="X906" s="10"/>
      <c r="Y906" s="10"/>
      <c r="Z906" s="10"/>
      <c r="AA906" s="10"/>
      <c r="AB906" s="10"/>
      <c r="AC906" s="10"/>
      <c r="AD906" s="10"/>
      <c r="AE906" s="10"/>
      <c r="AF906" s="10"/>
      <c r="AG906" s="10"/>
      <c r="AH906" s="10"/>
      <c r="AI906" s="10"/>
      <c r="AJ906" s="10"/>
      <c r="AK906" s="10"/>
      <c r="AL906" s="10"/>
      <c r="AM906" s="10"/>
      <c r="AN906" s="10"/>
      <c r="AO906" s="10"/>
      <c r="AP906" s="10"/>
      <c r="AQ906" s="10"/>
      <c r="AR906" s="10"/>
      <c r="AS906" s="10"/>
      <c r="AT906" s="10"/>
      <c r="AU906" s="10"/>
      <c r="AV906" s="10"/>
      <c r="AW906" s="10"/>
      <c r="AX906" s="10"/>
      <c r="AY906" s="10"/>
      <c r="AZ906" s="10"/>
      <c r="BA906" s="10"/>
      <c r="BB906" s="10"/>
      <c r="BC906" s="10"/>
      <c r="BD906" s="10"/>
      <c r="BE906" s="10"/>
      <c r="BF906" s="10"/>
      <c r="BG906" s="10"/>
      <c r="BH906" s="10"/>
      <c r="BI906" s="10"/>
      <c r="BJ906" s="10"/>
      <c r="BK906" s="10"/>
      <c r="BL906" s="10"/>
      <c r="BM906" s="10"/>
      <c r="BN906" s="10"/>
      <c r="BO906" s="10"/>
    </row>
    <row r="907" spans="1:67" x14ac:dyDescent="0.35">
      <c r="A907" s="10"/>
      <c r="B907" s="10"/>
      <c r="C907" s="10"/>
      <c r="D907" s="10"/>
      <c r="E907" s="10"/>
      <c r="F907" s="10"/>
      <c r="G907" s="10"/>
      <c r="H907" s="10"/>
      <c r="I907" s="10"/>
      <c r="J907" s="10"/>
      <c r="K907" s="10"/>
      <c r="L907" s="10"/>
      <c r="M907" s="10"/>
      <c r="N907" s="10"/>
      <c r="O907" s="10"/>
      <c r="P907" s="10"/>
      <c r="Q907" s="10"/>
      <c r="R907" s="10"/>
      <c r="S907" s="10"/>
      <c r="T907" s="10"/>
      <c r="U907" s="10"/>
      <c r="V907" s="10"/>
      <c r="W907" s="10"/>
      <c r="X907" s="10"/>
      <c r="Y907" s="10"/>
      <c r="Z907" s="10"/>
      <c r="AA907" s="10"/>
      <c r="AB907" s="10"/>
      <c r="AC907" s="10"/>
      <c r="AD907" s="10"/>
      <c r="AE907" s="10"/>
      <c r="AF907" s="10"/>
      <c r="AG907" s="10"/>
      <c r="AH907" s="10"/>
      <c r="AI907" s="10"/>
      <c r="AJ907" s="10"/>
      <c r="AK907" s="10"/>
      <c r="AL907" s="10"/>
      <c r="AM907" s="10"/>
      <c r="AN907" s="10"/>
      <c r="AO907" s="10"/>
      <c r="AP907" s="10"/>
      <c r="AQ907" s="10"/>
      <c r="AR907" s="10"/>
      <c r="AS907" s="10"/>
      <c r="AT907" s="10"/>
      <c r="AU907" s="10"/>
      <c r="AV907" s="10"/>
      <c r="AW907" s="10"/>
      <c r="AX907" s="10"/>
      <c r="AY907" s="10"/>
      <c r="AZ907" s="10"/>
      <c r="BA907" s="10"/>
      <c r="BB907" s="10"/>
      <c r="BC907" s="10"/>
      <c r="BD907" s="10"/>
      <c r="BE907" s="10"/>
      <c r="BF907" s="10"/>
      <c r="BG907" s="10"/>
      <c r="BH907" s="10"/>
      <c r="BI907" s="10"/>
      <c r="BJ907" s="10"/>
      <c r="BK907" s="10"/>
      <c r="BL907" s="10"/>
      <c r="BM907" s="10"/>
      <c r="BN907" s="10"/>
      <c r="BO907" s="10"/>
    </row>
    <row r="908" spans="1:67" x14ac:dyDescent="0.35">
      <c r="A908" s="10"/>
      <c r="B908" s="10"/>
      <c r="C908" s="10"/>
      <c r="D908" s="10"/>
      <c r="E908" s="10"/>
      <c r="F908" s="10"/>
      <c r="G908" s="10"/>
      <c r="H908" s="10"/>
      <c r="I908" s="10"/>
      <c r="J908" s="10"/>
      <c r="K908" s="10"/>
      <c r="L908" s="10"/>
      <c r="M908" s="10"/>
      <c r="N908" s="10"/>
      <c r="O908" s="10"/>
      <c r="P908" s="10"/>
      <c r="Q908" s="10"/>
      <c r="R908" s="10"/>
      <c r="S908" s="10"/>
      <c r="T908" s="10"/>
      <c r="U908" s="10"/>
      <c r="V908" s="10"/>
      <c r="W908" s="10"/>
      <c r="X908" s="10"/>
      <c r="Y908" s="10"/>
      <c r="Z908" s="10"/>
      <c r="AA908" s="10"/>
      <c r="AB908" s="10"/>
      <c r="AC908" s="10"/>
      <c r="AD908" s="10"/>
      <c r="AE908" s="10"/>
      <c r="AF908" s="10"/>
      <c r="AG908" s="10"/>
      <c r="AH908" s="10"/>
      <c r="AI908" s="10"/>
      <c r="AJ908" s="10"/>
      <c r="AK908" s="10"/>
      <c r="AL908" s="10"/>
      <c r="AM908" s="10"/>
      <c r="AN908" s="10"/>
      <c r="AO908" s="10"/>
      <c r="AP908" s="10"/>
      <c r="AQ908" s="10"/>
      <c r="AR908" s="10"/>
      <c r="AS908" s="10"/>
      <c r="AT908" s="10"/>
      <c r="AU908" s="10"/>
      <c r="AV908" s="10"/>
      <c r="AW908" s="10"/>
      <c r="AX908" s="10"/>
      <c r="AY908" s="10"/>
      <c r="AZ908" s="10"/>
      <c r="BA908" s="10"/>
      <c r="BB908" s="10"/>
      <c r="BC908" s="10"/>
      <c r="BD908" s="10"/>
      <c r="BE908" s="10"/>
      <c r="BF908" s="10"/>
      <c r="BG908" s="10"/>
      <c r="BH908" s="10"/>
      <c r="BI908" s="10"/>
      <c r="BJ908" s="10"/>
      <c r="BK908" s="10"/>
      <c r="BL908" s="10"/>
      <c r="BM908" s="10"/>
      <c r="BN908" s="10"/>
      <c r="BO908" s="10"/>
    </row>
    <row r="909" spans="1:67" x14ac:dyDescent="0.35">
      <c r="A909" s="10"/>
      <c r="B909" s="10"/>
      <c r="C909" s="10"/>
      <c r="D909" s="10"/>
      <c r="E909" s="10"/>
      <c r="F909" s="10"/>
      <c r="G909" s="10"/>
      <c r="H909" s="10"/>
      <c r="I909" s="10"/>
      <c r="J909" s="10"/>
      <c r="K909" s="10"/>
      <c r="L909" s="10"/>
      <c r="M909" s="10"/>
      <c r="N909" s="10"/>
      <c r="O909" s="10"/>
      <c r="P909" s="10"/>
      <c r="Q909" s="10"/>
      <c r="R909" s="10"/>
      <c r="S909" s="10"/>
      <c r="T909" s="10"/>
      <c r="U909" s="10"/>
      <c r="V909" s="10"/>
      <c r="W909" s="10"/>
      <c r="X909" s="10"/>
      <c r="Y909" s="10"/>
      <c r="Z909" s="10"/>
      <c r="AA909" s="10"/>
      <c r="AB909" s="10"/>
      <c r="AC909" s="10"/>
      <c r="AD909" s="10"/>
      <c r="AE909" s="10"/>
      <c r="AF909" s="10"/>
      <c r="AG909" s="10"/>
      <c r="AH909" s="10"/>
      <c r="AI909" s="10"/>
      <c r="AJ909" s="10"/>
      <c r="AK909" s="10"/>
      <c r="AL909" s="10"/>
      <c r="AM909" s="10"/>
      <c r="AN909" s="10"/>
      <c r="AO909" s="10"/>
      <c r="AP909" s="10"/>
      <c r="AQ909" s="10"/>
      <c r="AR909" s="10"/>
      <c r="AS909" s="10"/>
      <c r="AT909" s="10"/>
      <c r="AU909" s="10"/>
      <c r="AV909" s="10"/>
      <c r="AW909" s="10"/>
      <c r="AX909" s="10"/>
      <c r="AY909" s="10"/>
      <c r="AZ909" s="10"/>
      <c r="BA909" s="10"/>
      <c r="BB909" s="10"/>
      <c r="BC909" s="10"/>
      <c r="BD909" s="10"/>
      <c r="BE909" s="10"/>
      <c r="BF909" s="10"/>
      <c r="BG909" s="10"/>
      <c r="BH909" s="10"/>
      <c r="BI909" s="10"/>
      <c r="BJ909" s="10"/>
      <c r="BK909" s="10"/>
      <c r="BL909" s="10"/>
      <c r="BM909" s="10"/>
      <c r="BN909" s="10"/>
      <c r="BO909" s="10"/>
    </row>
    <row r="910" spans="1:67" x14ac:dyDescent="0.35">
      <c r="A910" s="10"/>
      <c r="B910" s="10"/>
      <c r="C910" s="10"/>
      <c r="D910" s="10"/>
      <c r="E910" s="10"/>
      <c r="F910" s="10"/>
      <c r="G910" s="10"/>
      <c r="H910" s="10"/>
      <c r="I910" s="10"/>
      <c r="J910" s="10"/>
      <c r="K910" s="10"/>
      <c r="L910" s="10"/>
      <c r="M910" s="10"/>
      <c r="N910" s="10"/>
      <c r="O910" s="10"/>
      <c r="P910" s="10"/>
      <c r="Q910" s="10"/>
      <c r="R910" s="10"/>
      <c r="S910" s="10"/>
      <c r="T910" s="10"/>
      <c r="U910" s="10"/>
      <c r="V910" s="10"/>
      <c r="W910" s="10"/>
      <c r="X910" s="10"/>
      <c r="Y910" s="10"/>
      <c r="Z910" s="10"/>
      <c r="AA910" s="10"/>
      <c r="AB910" s="10"/>
      <c r="AC910" s="10"/>
      <c r="AD910" s="10"/>
      <c r="AE910" s="10"/>
      <c r="AF910" s="10"/>
      <c r="AG910" s="10"/>
      <c r="AH910" s="10"/>
      <c r="AI910" s="10"/>
      <c r="AJ910" s="10"/>
      <c r="AK910" s="10"/>
      <c r="AL910" s="10"/>
      <c r="AM910" s="10"/>
      <c r="AN910" s="10"/>
      <c r="AO910" s="10"/>
      <c r="AP910" s="10"/>
      <c r="AQ910" s="10"/>
      <c r="AR910" s="10"/>
      <c r="AS910" s="10"/>
      <c r="AT910" s="10"/>
      <c r="AU910" s="10"/>
      <c r="AV910" s="10"/>
      <c r="AW910" s="10"/>
      <c r="AX910" s="10"/>
      <c r="AY910" s="10"/>
      <c r="AZ910" s="10"/>
      <c r="BA910" s="10"/>
      <c r="BB910" s="10"/>
      <c r="BC910" s="10"/>
      <c r="BD910" s="10"/>
      <c r="BE910" s="10"/>
      <c r="BF910" s="10"/>
      <c r="BG910" s="10"/>
      <c r="BH910" s="10"/>
      <c r="BI910" s="10"/>
      <c r="BJ910" s="10"/>
      <c r="BK910" s="10"/>
      <c r="BL910" s="10"/>
      <c r="BM910" s="10"/>
      <c r="BN910" s="10"/>
      <c r="BO910" s="10"/>
    </row>
    <row r="911" spans="1:67" x14ac:dyDescent="0.35">
      <c r="A911" s="10"/>
      <c r="B911" s="10"/>
      <c r="C911" s="10"/>
      <c r="D911" s="10"/>
      <c r="E911" s="10"/>
      <c r="F911" s="10"/>
      <c r="G911" s="10"/>
      <c r="H911" s="10"/>
      <c r="I911" s="10"/>
      <c r="J911" s="10"/>
      <c r="K911" s="10"/>
      <c r="L911" s="10"/>
      <c r="M911" s="10"/>
      <c r="N911" s="10"/>
      <c r="O911" s="10"/>
      <c r="P911" s="10"/>
      <c r="Q911" s="10"/>
      <c r="R911" s="10"/>
      <c r="S911" s="10"/>
      <c r="T911" s="10"/>
      <c r="U911" s="10"/>
      <c r="V911" s="10"/>
      <c r="W911" s="10"/>
      <c r="X911" s="10"/>
      <c r="Y911" s="10"/>
      <c r="Z911" s="10"/>
      <c r="AA911" s="10"/>
      <c r="AB911" s="10"/>
      <c r="AC911" s="10"/>
      <c r="AD911" s="10"/>
      <c r="AE911" s="10"/>
      <c r="AF911" s="10"/>
      <c r="AG911" s="10"/>
      <c r="AH911" s="10"/>
      <c r="AI911" s="10"/>
      <c r="AJ911" s="10"/>
      <c r="AK911" s="10"/>
      <c r="AL911" s="10"/>
      <c r="AM911" s="10"/>
      <c r="AN911" s="10"/>
      <c r="AO911" s="10"/>
      <c r="AP911" s="10"/>
      <c r="AQ911" s="10"/>
      <c r="AR911" s="10"/>
      <c r="AS911" s="10"/>
      <c r="AT911" s="10"/>
      <c r="AU911" s="10"/>
      <c r="AV911" s="10"/>
      <c r="AW911" s="10"/>
      <c r="AX911" s="10"/>
      <c r="AY911" s="10"/>
      <c r="AZ911" s="10"/>
      <c r="BA911" s="10"/>
      <c r="BB911" s="10"/>
      <c r="BC911" s="10"/>
      <c r="BD911" s="10"/>
      <c r="BE911" s="10"/>
      <c r="BF911" s="10"/>
      <c r="BG911" s="10"/>
      <c r="BH911" s="10"/>
      <c r="BI911" s="10"/>
      <c r="BJ911" s="10"/>
      <c r="BK911" s="10"/>
      <c r="BL911" s="10"/>
      <c r="BM911" s="10"/>
      <c r="BN911" s="10"/>
      <c r="BO911" s="10"/>
    </row>
    <row r="912" spans="1:67" x14ac:dyDescent="0.35">
      <c r="A912" s="10"/>
      <c r="B912" s="10"/>
      <c r="C912" s="10"/>
      <c r="D912" s="10"/>
      <c r="E912" s="10"/>
      <c r="F912" s="10"/>
      <c r="G912" s="10"/>
      <c r="H912" s="10"/>
      <c r="I912" s="10"/>
      <c r="J912" s="10"/>
      <c r="K912" s="10"/>
      <c r="L912" s="10"/>
      <c r="M912" s="10"/>
      <c r="N912" s="10"/>
      <c r="O912" s="10"/>
      <c r="P912" s="10"/>
      <c r="Q912" s="10"/>
      <c r="R912" s="10"/>
      <c r="S912" s="10"/>
      <c r="T912" s="10"/>
      <c r="U912" s="10"/>
      <c r="V912" s="10"/>
      <c r="W912" s="10"/>
      <c r="X912" s="10"/>
      <c r="Y912" s="10"/>
      <c r="Z912" s="10"/>
      <c r="AA912" s="10"/>
      <c r="AB912" s="10"/>
      <c r="AC912" s="10"/>
      <c r="AD912" s="10"/>
      <c r="AE912" s="10"/>
      <c r="AF912" s="10"/>
      <c r="AG912" s="10"/>
      <c r="AH912" s="10"/>
      <c r="AI912" s="10"/>
      <c r="AJ912" s="10"/>
      <c r="AK912" s="10"/>
      <c r="AL912" s="10"/>
      <c r="AM912" s="10"/>
      <c r="AN912" s="10"/>
      <c r="AO912" s="10"/>
      <c r="AP912" s="10"/>
      <c r="AQ912" s="10"/>
      <c r="AR912" s="10"/>
      <c r="AS912" s="10"/>
      <c r="AT912" s="10"/>
      <c r="AU912" s="10"/>
      <c r="AV912" s="10"/>
      <c r="AW912" s="10"/>
      <c r="AX912" s="10"/>
      <c r="AY912" s="10"/>
      <c r="AZ912" s="10"/>
      <c r="BA912" s="10"/>
      <c r="BB912" s="10"/>
      <c r="BC912" s="10"/>
      <c r="BD912" s="10"/>
      <c r="BE912" s="10"/>
      <c r="BF912" s="10"/>
      <c r="BG912" s="10"/>
      <c r="BH912" s="10"/>
      <c r="BI912" s="10"/>
      <c r="BJ912" s="10"/>
      <c r="BK912" s="10"/>
      <c r="BL912" s="10"/>
      <c r="BM912" s="10"/>
      <c r="BN912" s="10"/>
      <c r="BO912" s="10"/>
    </row>
    <row r="913" spans="1:67" x14ac:dyDescent="0.35">
      <c r="A913" s="10"/>
      <c r="B913" s="10"/>
      <c r="C913" s="10"/>
      <c r="D913" s="10"/>
      <c r="E913" s="10"/>
      <c r="F913" s="10"/>
      <c r="G913" s="10"/>
      <c r="H913" s="10"/>
      <c r="I913" s="10"/>
      <c r="J913" s="10"/>
      <c r="K913" s="10"/>
      <c r="L913" s="10"/>
      <c r="M913" s="10"/>
      <c r="N913" s="10"/>
      <c r="O913" s="10"/>
      <c r="P913" s="10"/>
      <c r="Q913" s="10"/>
      <c r="R913" s="10"/>
      <c r="S913" s="10"/>
      <c r="T913" s="10"/>
      <c r="U913" s="10"/>
      <c r="V913" s="10"/>
      <c r="W913" s="10"/>
      <c r="X913" s="10"/>
      <c r="Y913" s="10"/>
      <c r="Z913" s="10"/>
      <c r="AA913" s="10"/>
      <c r="AB913" s="10"/>
      <c r="AC913" s="10"/>
      <c r="AD913" s="10"/>
      <c r="AE913" s="10"/>
      <c r="AF913" s="10"/>
      <c r="AG913" s="10"/>
      <c r="AH913" s="10"/>
      <c r="AI913" s="10"/>
      <c r="AJ913" s="10"/>
      <c r="AK913" s="10"/>
      <c r="AL913" s="10"/>
      <c r="AM913" s="10"/>
      <c r="AN913" s="10"/>
      <c r="AO913" s="10"/>
      <c r="AP913" s="10"/>
      <c r="AQ913" s="10"/>
      <c r="AR913" s="10"/>
      <c r="AS913" s="10"/>
      <c r="AT913" s="10"/>
      <c r="AU913" s="10"/>
      <c r="AV913" s="10"/>
      <c r="AW913" s="10"/>
      <c r="AX913" s="10"/>
      <c r="AY913" s="10"/>
      <c r="AZ913" s="10"/>
      <c r="BA913" s="10"/>
      <c r="BB913" s="10"/>
      <c r="BC913" s="10"/>
      <c r="BD913" s="10"/>
      <c r="BE913" s="10"/>
      <c r="BF913" s="10"/>
      <c r="BG913" s="10"/>
      <c r="BH913" s="10"/>
      <c r="BI913" s="10"/>
      <c r="BJ913" s="10"/>
      <c r="BK913" s="10"/>
      <c r="BL913" s="10"/>
      <c r="BM913" s="10"/>
      <c r="BN913" s="10"/>
      <c r="BO913" s="10"/>
    </row>
    <row r="914" spans="1:67" x14ac:dyDescent="0.35">
      <c r="A914" s="10"/>
      <c r="B914" s="10"/>
      <c r="C914" s="10"/>
      <c r="D914" s="10"/>
      <c r="E914" s="10"/>
      <c r="F914" s="10"/>
      <c r="G914" s="10"/>
      <c r="H914" s="10"/>
      <c r="I914" s="10"/>
      <c r="J914" s="10"/>
      <c r="K914" s="10"/>
      <c r="L914" s="10"/>
      <c r="M914" s="10"/>
      <c r="N914" s="10"/>
      <c r="O914" s="10"/>
      <c r="P914" s="10"/>
      <c r="Q914" s="10"/>
      <c r="R914" s="10"/>
      <c r="S914" s="10"/>
      <c r="T914" s="10"/>
      <c r="U914" s="10"/>
      <c r="V914" s="10"/>
      <c r="W914" s="10"/>
      <c r="X914" s="10"/>
      <c r="Y914" s="10"/>
      <c r="Z914" s="10"/>
      <c r="AA914" s="10"/>
      <c r="AB914" s="10"/>
      <c r="AC914" s="10"/>
      <c r="AD914" s="10"/>
      <c r="AE914" s="10"/>
      <c r="AF914" s="10"/>
      <c r="AG914" s="10"/>
      <c r="AH914" s="10"/>
      <c r="AI914" s="10"/>
      <c r="AJ914" s="10"/>
      <c r="AK914" s="10"/>
      <c r="AL914" s="10"/>
      <c r="AM914" s="10"/>
      <c r="AN914" s="10"/>
      <c r="AO914" s="10"/>
      <c r="AP914" s="10"/>
      <c r="AQ914" s="10"/>
      <c r="AR914" s="10"/>
      <c r="AS914" s="10"/>
      <c r="AT914" s="10"/>
      <c r="AU914" s="10"/>
      <c r="AV914" s="10"/>
      <c r="AW914" s="10"/>
      <c r="AX914" s="10"/>
      <c r="AY914" s="10"/>
      <c r="AZ914" s="10"/>
      <c r="BA914" s="10"/>
      <c r="BB914" s="10"/>
      <c r="BC914" s="10"/>
      <c r="BD914" s="10"/>
      <c r="BE914" s="10"/>
      <c r="BF914" s="10"/>
      <c r="BG914" s="10"/>
      <c r="BH914" s="10"/>
      <c r="BI914" s="10"/>
      <c r="BJ914" s="10"/>
      <c r="BK914" s="10"/>
      <c r="BL914" s="10"/>
      <c r="BM914" s="10"/>
      <c r="BN914" s="10"/>
      <c r="BO914" s="10"/>
    </row>
    <row r="915" spans="1:67" x14ac:dyDescent="0.35">
      <c r="A915" s="10"/>
      <c r="B915" s="10"/>
      <c r="C915" s="10"/>
      <c r="D915" s="10"/>
      <c r="E915" s="10"/>
      <c r="F915" s="10"/>
      <c r="G915" s="10"/>
      <c r="H915" s="10"/>
      <c r="I915" s="10"/>
      <c r="J915" s="10"/>
      <c r="K915" s="10"/>
      <c r="L915" s="10"/>
      <c r="M915" s="10"/>
      <c r="N915" s="10"/>
      <c r="O915" s="10"/>
      <c r="P915" s="10"/>
      <c r="Q915" s="10"/>
      <c r="R915" s="10"/>
      <c r="S915" s="10"/>
      <c r="T915" s="10"/>
      <c r="U915" s="10"/>
      <c r="V915" s="10"/>
      <c r="W915" s="10"/>
      <c r="X915" s="10"/>
      <c r="Y915" s="10"/>
      <c r="Z915" s="10"/>
      <c r="AA915" s="10"/>
      <c r="AB915" s="10"/>
      <c r="AC915" s="10"/>
      <c r="AD915" s="10"/>
      <c r="AE915" s="10"/>
      <c r="AF915" s="10"/>
      <c r="AG915" s="10"/>
      <c r="AH915" s="10"/>
      <c r="AI915" s="10"/>
      <c r="AJ915" s="10"/>
      <c r="AK915" s="10"/>
      <c r="AL915" s="10"/>
      <c r="AM915" s="10"/>
      <c r="AN915" s="10"/>
      <c r="AO915" s="10"/>
      <c r="AP915" s="10"/>
      <c r="AQ915" s="10"/>
      <c r="AR915" s="10"/>
      <c r="AS915" s="10"/>
      <c r="AT915" s="10"/>
      <c r="AU915" s="10"/>
      <c r="AV915" s="10"/>
      <c r="AW915" s="10"/>
      <c r="AX915" s="10"/>
      <c r="AY915" s="10"/>
      <c r="AZ915" s="10"/>
      <c r="BA915" s="10"/>
      <c r="BB915" s="10"/>
      <c r="BC915" s="10"/>
      <c r="BD915" s="10"/>
      <c r="BE915" s="10"/>
      <c r="BF915" s="10"/>
      <c r="BG915" s="10"/>
      <c r="BH915" s="10"/>
      <c r="BI915" s="10"/>
      <c r="BJ915" s="10"/>
      <c r="BK915" s="10"/>
      <c r="BL915" s="10"/>
      <c r="BM915" s="10"/>
      <c r="BN915" s="10"/>
      <c r="BO915" s="10"/>
    </row>
    <row r="916" spans="1:67" x14ac:dyDescent="0.35">
      <c r="A916" s="10"/>
      <c r="B916" s="10"/>
      <c r="C916" s="10"/>
      <c r="D916" s="10"/>
      <c r="E916" s="10"/>
      <c r="F916" s="10"/>
      <c r="G916" s="10"/>
      <c r="H916" s="10"/>
      <c r="I916" s="10"/>
      <c r="J916" s="10"/>
      <c r="K916" s="10"/>
      <c r="L916" s="10"/>
      <c r="M916" s="10"/>
      <c r="N916" s="10"/>
      <c r="O916" s="10"/>
      <c r="P916" s="10"/>
      <c r="Q916" s="10"/>
      <c r="R916" s="10"/>
      <c r="S916" s="10"/>
      <c r="T916" s="10"/>
      <c r="U916" s="10"/>
      <c r="V916" s="10"/>
      <c r="W916" s="10"/>
      <c r="X916" s="10"/>
      <c r="Y916" s="10"/>
      <c r="Z916" s="10"/>
      <c r="AA916" s="10"/>
      <c r="AB916" s="10"/>
      <c r="AC916" s="10"/>
      <c r="AD916" s="10"/>
      <c r="AE916" s="10"/>
      <c r="AF916" s="10"/>
      <c r="AG916" s="10"/>
      <c r="AH916" s="10"/>
      <c r="AI916" s="10"/>
      <c r="AJ916" s="10"/>
      <c r="AK916" s="10"/>
      <c r="AL916" s="10"/>
      <c r="AM916" s="10"/>
      <c r="AN916" s="10"/>
      <c r="AO916" s="10"/>
      <c r="AP916" s="10"/>
      <c r="AQ916" s="10"/>
      <c r="AR916" s="10"/>
      <c r="AS916" s="10"/>
      <c r="AT916" s="10"/>
      <c r="AU916" s="10"/>
      <c r="AV916" s="10"/>
      <c r="AW916" s="10"/>
      <c r="AX916" s="10"/>
      <c r="AY916" s="10"/>
      <c r="AZ916" s="10"/>
      <c r="BA916" s="10"/>
      <c r="BB916" s="10"/>
      <c r="BC916" s="10"/>
      <c r="BD916" s="10"/>
      <c r="BE916" s="10"/>
      <c r="BF916" s="10"/>
      <c r="BG916" s="10"/>
      <c r="BH916" s="10"/>
      <c r="BI916" s="10"/>
      <c r="BJ916" s="10"/>
      <c r="BK916" s="10"/>
      <c r="BL916" s="10"/>
      <c r="BM916" s="10"/>
      <c r="BN916" s="10"/>
      <c r="BO916" s="10"/>
    </row>
    <row r="917" spans="1:67" x14ac:dyDescent="0.35">
      <c r="A917" s="10"/>
      <c r="B917" s="10"/>
      <c r="C917" s="10"/>
      <c r="D917" s="10"/>
      <c r="E917" s="10"/>
      <c r="F917" s="10"/>
      <c r="G917" s="10"/>
      <c r="H917" s="10"/>
      <c r="I917" s="10"/>
      <c r="J917" s="10"/>
      <c r="K917" s="10"/>
      <c r="L917" s="10"/>
      <c r="M917" s="10"/>
      <c r="N917" s="10"/>
      <c r="O917" s="10"/>
      <c r="P917" s="10"/>
      <c r="Q917" s="10"/>
      <c r="R917" s="10"/>
      <c r="S917" s="10"/>
      <c r="T917" s="10"/>
      <c r="U917" s="10"/>
      <c r="V917" s="10"/>
      <c r="W917" s="10"/>
      <c r="X917" s="10"/>
      <c r="Y917" s="10"/>
      <c r="Z917" s="10"/>
      <c r="AA917" s="10"/>
      <c r="AB917" s="10"/>
      <c r="AC917" s="10"/>
      <c r="AD917" s="10"/>
      <c r="AE917" s="10"/>
      <c r="AF917" s="10"/>
      <c r="AG917" s="10"/>
      <c r="AH917" s="10"/>
      <c r="AI917" s="10"/>
      <c r="AJ917" s="10"/>
      <c r="AK917" s="10"/>
      <c r="AL917" s="10"/>
      <c r="AM917" s="10"/>
      <c r="AN917" s="10"/>
      <c r="AO917" s="10"/>
      <c r="AP917" s="10"/>
      <c r="AQ917" s="10"/>
      <c r="AR917" s="10"/>
      <c r="AS917" s="10"/>
      <c r="AT917" s="10"/>
      <c r="AU917" s="10"/>
      <c r="AV917" s="10"/>
      <c r="AW917" s="10"/>
      <c r="AX917" s="10"/>
      <c r="AY917" s="10"/>
      <c r="AZ917" s="10"/>
      <c r="BA917" s="10"/>
      <c r="BB917" s="10"/>
      <c r="BC917" s="10"/>
      <c r="BD917" s="10"/>
      <c r="BE917" s="10"/>
      <c r="BF917" s="10"/>
      <c r="BG917" s="10"/>
      <c r="BH917" s="10"/>
      <c r="BI917" s="10"/>
      <c r="BJ917" s="10"/>
      <c r="BK917" s="10"/>
      <c r="BL917" s="10"/>
      <c r="BM917" s="10"/>
      <c r="BN917" s="10"/>
      <c r="BO917" s="10"/>
    </row>
    <row r="918" spans="1:67" x14ac:dyDescent="0.35">
      <c r="A918" s="10"/>
      <c r="B918" s="10"/>
      <c r="C918" s="10"/>
      <c r="D918" s="10"/>
      <c r="E918" s="10"/>
      <c r="F918" s="10"/>
      <c r="G918" s="10"/>
      <c r="H918" s="10"/>
      <c r="I918" s="10"/>
      <c r="J918" s="10"/>
      <c r="K918" s="10"/>
      <c r="L918" s="10"/>
      <c r="M918" s="10"/>
      <c r="N918" s="10"/>
      <c r="O918" s="10"/>
      <c r="P918" s="10"/>
      <c r="Q918" s="10"/>
      <c r="R918" s="10"/>
      <c r="S918" s="10"/>
      <c r="T918" s="10"/>
      <c r="U918" s="10"/>
      <c r="V918" s="10"/>
      <c r="W918" s="10"/>
      <c r="X918" s="10"/>
      <c r="Y918" s="10"/>
      <c r="Z918" s="10"/>
      <c r="AA918" s="10"/>
      <c r="AB918" s="10"/>
      <c r="AC918" s="10"/>
      <c r="AD918" s="10"/>
      <c r="AE918" s="10"/>
      <c r="AF918" s="10"/>
      <c r="AG918" s="10"/>
      <c r="AH918" s="10"/>
      <c r="AI918" s="10"/>
      <c r="AJ918" s="10"/>
      <c r="AK918" s="10"/>
      <c r="AL918" s="10"/>
      <c r="AM918" s="10"/>
      <c r="AN918" s="10"/>
      <c r="AO918" s="10"/>
      <c r="AP918" s="10"/>
      <c r="AQ918" s="10"/>
      <c r="AR918" s="10"/>
      <c r="AS918" s="10"/>
      <c r="AT918" s="10"/>
      <c r="AU918" s="10"/>
      <c r="AV918" s="10"/>
      <c r="AW918" s="10"/>
      <c r="AX918" s="10"/>
      <c r="AY918" s="10"/>
      <c r="AZ918" s="10"/>
      <c r="BA918" s="10"/>
      <c r="BB918" s="10"/>
      <c r="BC918" s="10"/>
      <c r="BD918" s="10"/>
      <c r="BE918" s="10"/>
      <c r="BF918" s="10"/>
      <c r="BG918" s="10"/>
      <c r="BH918" s="10"/>
      <c r="BI918" s="10"/>
      <c r="BJ918" s="10"/>
      <c r="BK918" s="10"/>
      <c r="BL918" s="10"/>
      <c r="BM918" s="10"/>
      <c r="BN918" s="10"/>
      <c r="BO918" s="10"/>
    </row>
    <row r="919" spans="1:67" x14ac:dyDescent="0.35">
      <c r="A919" s="10"/>
      <c r="B919" s="10"/>
      <c r="C919" s="10"/>
      <c r="D919" s="10"/>
      <c r="E919" s="10"/>
      <c r="F919" s="10"/>
      <c r="G919" s="10"/>
      <c r="H919" s="10"/>
      <c r="I919" s="10"/>
      <c r="J919" s="10"/>
      <c r="K919" s="10"/>
      <c r="L919" s="10"/>
      <c r="M919" s="10"/>
      <c r="N919" s="10"/>
      <c r="O919" s="10"/>
      <c r="P919" s="10"/>
      <c r="Q919" s="10"/>
      <c r="R919" s="10"/>
      <c r="S919" s="10"/>
      <c r="T919" s="10"/>
      <c r="U919" s="10"/>
      <c r="V919" s="10"/>
      <c r="W919" s="10"/>
      <c r="X919" s="10"/>
      <c r="Y919" s="10"/>
      <c r="Z919" s="10"/>
      <c r="AA919" s="10"/>
      <c r="AB919" s="10"/>
      <c r="AC919" s="10"/>
      <c r="AD919" s="10"/>
      <c r="AE919" s="10"/>
      <c r="AF919" s="10"/>
      <c r="AG919" s="10"/>
      <c r="AH919" s="10"/>
      <c r="AI919" s="10"/>
      <c r="AJ919" s="10"/>
      <c r="AK919" s="10"/>
      <c r="AL919" s="10"/>
      <c r="AM919" s="10"/>
      <c r="AN919" s="10"/>
      <c r="AO919" s="10"/>
      <c r="AP919" s="10"/>
      <c r="AQ919" s="10"/>
      <c r="AR919" s="10"/>
      <c r="AS919" s="10"/>
      <c r="AT919" s="10"/>
      <c r="AU919" s="10"/>
      <c r="AV919" s="10"/>
      <c r="AW919" s="10"/>
      <c r="AX919" s="10"/>
      <c r="AY919" s="10"/>
      <c r="AZ919" s="10"/>
      <c r="BA919" s="10"/>
      <c r="BB919" s="10"/>
      <c r="BC919" s="10"/>
      <c r="BD919" s="10"/>
      <c r="BE919" s="10"/>
      <c r="BF919" s="10"/>
      <c r="BG919" s="10"/>
      <c r="BH919" s="10"/>
      <c r="BI919" s="10"/>
      <c r="BJ919" s="10"/>
      <c r="BK919" s="10"/>
      <c r="BL919" s="10"/>
      <c r="BM919" s="10"/>
      <c r="BN919" s="10"/>
      <c r="BO919" s="10"/>
    </row>
    <row r="920" spans="1:67" x14ac:dyDescent="0.35">
      <c r="A920" s="10"/>
      <c r="B920" s="10"/>
      <c r="C920" s="10"/>
      <c r="D920" s="10"/>
      <c r="E920" s="10"/>
      <c r="F920" s="10"/>
      <c r="G920" s="10"/>
      <c r="H920" s="10"/>
      <c r="I920" s="10"/>
      <c r="J920" s="10"/>
      <c r="K920" s="10"/>
      <c r="L920" s="10"/>
      <c r="M920" s="10"/>
      <c r="N920" s="10"/>
      <c r="O920" s="10"/>
      <c r="P920" s="10"/>
      <c r="Q920" s="10"/>
      <c r="R920" s="10"/>
      <c r="S920" s="10"/>
      <c r="T920" s="10"/>
      <c r="U920" s="10"/>
      <c r="V920" s="10"/>
      <c r="W920" s="10"/>
      <c r="X920" s="10"/>
      <c r="Y920" s="10"/>
      <c r="Z920" s="10"/>
      <c r="AA920" s="10"/>
      <c r="AB920" s="10"/>
      <c r="AC920" s="10"/>
      <c r="AD920" s="10"/>
      <c r="AE920" s="10"/>
      <c r="AF920" s="10"/>
      <c r="AG920" s="10"/>
      <c r="AH920" s="10"/>
      <c r="AI920" s="10"/>
      <c r="AJ920" s="10"/>
      <c r="AK920" s="10"/>
      <c r="AL920" s="10"/>
      <c r="AM920" s="10"/>
      <c r="AN920" s="10"/>
      <c r="AO920" s="10"/>
      <c r="AP920" s="10"/>
      <c r="AQ920" s="10"/>
      <c r="AR920" s="10"/>
      <c r="AS920" s="10"/>
      <c r="AT920" s="10"/>
      <c r="AU920" s="10"/>
      <c r="AV920" s="10"/>
      <c r="AW920" s="10"/>
      <c r="AX920" s="10"/>
      <c r="AY920" s="10"/>
      <c r="AZ920" s="10"/>
      <c r="BA920" s="10"/>
      <c r="BB920" s="10"/>
      <c r="BC920" s="10"/>
      <c r="BD920" s="10"/>
      <c r="BE920" s="10"/>
      <c r="BF920" s="10"/>
      <c r="BG920" s="10"/>
      <c r="BH920" s="10"/>
      <c r="BI920" s="10"/>
      <c r="BJ920" s="10"/>
      <c r="BK920" s="10"/>
      <c r="BL920" s="10"/>
      <c r="BM920" s="10"/>
      <c r="BN920" s="10"/>
      <c r="BO920" s="10"/>
    </row>
    <row r="921" spans="1:67" x14ac:dyDescent="0.35">
      <c r="A921" s="10"/>
      <c r="B921" s="10"/>
      <c r="C921" s="10"/>
      <c r="D921" s="10"/>
      <c r="E921" s="10"/>
      <c r="F921" s="10"/>
      <c r="G921" s="10"/>
      <c r="H921" s="10"/>
      <c r="I921" s="10"/>
      <c r="J921" s="10"/>
      <c r="K921" s="10"/>
      <c r="L921" s="10"/>
      <c r="M921" s="10"/>
      <c r="N921" s="10"/>
      <c r="O921" s="10"/>
      <c r="P921" s="10"/>
      <c r="Q921" s="10"/>
      <c r="R921" s="10"/>
      <c r="S921" s="10"/>
      <c r="T921" s="10"/>
      <c r="U921" s="10"/>
      <c r="V921" s="10"/>
      <c r="W921" s="10"/>
      <c r="X921" s="10"/>
      <c r="Y921" s="10"/>
      <c r="Z921" s="10"/>
      <c r="AA921" s="10"/>
      <c r="AB921" s="10"/>
      <c r="AC921" s="10"/>
      <c r="AD921" s="10"/>
      <c r="AE921" s="10"/>
      <c r="AF921" s="10"/>
      <c r="AG921" s="10"/>
      <c r="AH921" s="10"/>
      <c r="AI921" s="10"/>
      <c r="AJ921" s="10"/>
      <c r="AK921" s="10"/>
      <c r="AL921" s="10"/>
      <c r="AM921" s="10"/>
      <c r="AN921" s="10"/>
      <c r="AO921" s="10"/>
      <c r="AP921" s="10"/>
      <c r="AQ921" s="10"/>
      <c r="AR921" s="10"/>
      <c r="AS921" s="10"/>
      <c r="AT921" s="10"/>
      <c r="AU921" s="10"/>
      <c r="AV921" s="10"/>
      <c r="AW921" s="10"/>
      <c r="AX921" s="10"/>
      <c r="AY921" s="10"/>
      <c r="AZ921" s="10"/>
      <c r="BA921" s="10"/>
      <c r="BB921" s="10"/>
      <c r="BC921" s="10"/>
      <c r="BD921" s="10"/>
      <c r="BE921" s="10"/>
      <c r="BF921" s="10"/>
      <c r="BG921" s="10"/>
      <c r="BH921" s="10"/>
      <c r="BI921" s="10"/>
      <c r="BJ921" s="10"/>
      <c r="BK921" s="10"/>
      <c r="BL921" s="10"/>
      <c r="BM921" s="10"/>
      <c r="BN921" s="10"/>
      <c r="BO921" s="10"/>
    </row>
    <row r="922" spans="1:67" x14ac:dyDescent="0.35">
      <c r="A922" s="10"/>
      <c r="B922" s="10"/>
      <c r="C922" s="10"/>
      <c r="D922" s="10"/>
      <c r="E922" s="10"/>
      <c r="F922" s="10"/>
      <c r="G922" s="10"/>
      <c r="H922" s="10"/>
      <c r="I922" s="10"/>
      <c r="J922" s="10"/>
      <c r="K922" s="10"/>
      <c r="L922" s="10"/>
      <c r="M922" s="10"/>
      <c r="N922" s="10"/>
      <c r="O922" s="10"/>
      <c r="P922" s="10"/>
      <c r="Q922" s="10"/>
      <c r="R922" s="10"/>
      <c r="S922" s="10"/>
      <c r="T922" s="10"/>
      <c r="U922" s="10"/>
      <c r="V922" s="10"/>
      <c r="W922" s="10"/>
      <c r="X922" s="10"/>
      <c r="Y922" s="10"/>
      <c r="Z922" s="10"/>
      <c r="AA922" s="10"/>
      <c r="AB922" s="10"/>
      <c r="AC922" s="10"/>
      <c r="AD922" s="10"/>
      <c r="AE922" s="10"/>
      <c r="AF922" s="10"/>
      <c r="AG922" s="10"/>
      <c r="AH922" s="10"/>
      <c r="AI922" s="10"/>
      <c r="AJ922" s="10"/>
      <c r="AK922" s="10"/>
      <c r="AL922" s="10"/>
      <c r="AM922" s="10"/>
      <c r="AN922" s="10"/>
      <c r="AO922" s="10"/>
      <c r="AP922" s="10"/>
      <c r="AQ922" s="10"/>
      <c r="AR922" s="10"/>
      <c r="AS922" s="10"/>
      <c r="AT922" s="10"/>
      <c r="AU922" s="10"/>
      <c r="AV922" s="10"/>
      <c r="AW922" s="10"/>
      <c r="AX922" s="10"/>
      <c r="AY922" s="10"/>
      <c r="AZ922" s="10"/>
      <c r="BA922" s="10"/>
      <c r="BB922" s="10"/>
      <c r="BC922" s="10"/>
      <c r="BD922" s="10"/>
      <c r="BE922" s="10"/>
      <c r="BF922" s="10"/>
      <c r="BG922" s="10"/>
      <c r="BH922" s="10"/>
      <c r="BI922" s="10"/>
      <c r="BJ922" s="10"/>
      <c r="BK922" s="10"/>
      <c r="BL922" s="10"/>
      <c r="BM922" s="10"/>
      <c r="BN922" s="10"/>
      <c r="BO922" s="10"/>
    </row>
    <row r="923" spans="1:67" x14ac:dyDescent="0.35">
      <c r="A923" s="10"/>
      <c r="B923" s="10"/>
      <c r="C923" s="10"/>
      <c r="D923" s="10"/>
      <c r="E923" s="10"/>
      <c r="F923" s="10"/>
      <c r="G923" s="10"/>
      <c r="H923" s="10"/>
      <c r="I923" s="10"/>
      <c r="J923" s="10"/>
      <c r="K923" s="10"/>
      <c r="L923" s="10"/>
      <c r="M923" s="10"/>
      <c r="N923" s="10"/>
      <c r="O923" s="10"/>
      <c r="P923" s="10"/>
      <c r="Q923" s="10"/>
      <c r="R923" s="10"/>
      <c r="S923" s="10"/>
      <c r="T923" s="10"/>
      <c r="U923" s="10"/>
      <c r="V923" s="10"/>
      <c r="W923" s="10"/>
      <c r="X923" s="10"/>
      <c r="Y923" s="10"/>
      <c r="Z923" s="10"/>
      <c r="AA923" s="10"/>
      <c r="AB923" s="10"/>
      <c r="AC923" s="10"/>
      <c r="AD923" s="10"/>
      <c r="AE923" s="10"/>
      <c r="AF923" s="10"/>
      <c r="AG923" s="10"/>
      <c r="AH923" s="10"/>
      <c r="AI923" s="10"/>
      <c r="AJ923" s="10"/>
      <c r="AK923" s="10"/>
      <c r="AL923" s="10"/>
      <c r="AM923" s="10"/>
      <c r="AN923" s="10"/>
      <c r="AO923" s="10"/>
      <c r="AP923" s="10"/>
      <c r="AQ923" s="10"/>
      <c r="AR923" s="10"/>
      <c r="AS923" s="10"/>
      <c r="AT923" s="10"/>
      <c r="AU923" s="10"/>
      <c r="AV923" s="10"/>
      <c r="AW923" s="10"/>
      <c r="AX923" s="10"/>
      <c r="AY923" s="10"/>
      <c r="AZ923" s="10"/>
      <c r="BA923" s="10"/>
      <c r="BB923" s="10"/>
      <c r="BC923" s="10"/>
      <c r="BD923" s="10"/>
      <c r="BE923" s="10"/>
      <c r="BF923" s="10"/>
      <c r="BG923" s="10"/>
      <c r="BH923" s="10"/>
      <c r="BI923" s="10"/>
      <c r="BJ923" s="10"/>
      <c r="BK923" s="10"/>
      <c r="BL923" s="10"/>
      <c r="BM923" s="10"/>
      <c r="BN923" s="10"/>
      <c r="BO923" s="10"/>
    </row>
    <row r="924" spans="1:67" x14ac:dyDescent="0.35">
      <c r="A924" s="10"/>
      <c r="B924" s="10"/>
      <c r="C924" s="10"/>
      <c r="D924" s="10"/>
      <c r="E924" s="10"/>
      <c r="F924" s="10"/>
      <c r="G924" s="10"/>
      <c r="H924" s="10"/>
      <c r="I924" s="10"/>
      <c r="J924" s="10"/>
      <c r="K924" s="10"/>
      <c r="L924" s="10"/>
      <c r="M924" s="10"/>
      <c r="N924" s="10"/>
      <c r="O924" s="10"/>
      <c r="P924" s="10"/>
      <c r="Q924" s="10"/>
      <c r="R924" s="10"/>
      <c r="S924" s="10"/>
      <c r="T924" s="10"/>
      <c r="U924" s="10"/>
      <c r="V924" s="10"/>
      <c r="W924" s="10"/>
      <c r="X924" s="10"/>
      <c r="Y924" s="10"/>
      <c r="Z924" s="10"/>
      <c r="AA924" s="10"/>
      <c r="AB924" s="10"/>
      <c r="AC924" s="10"/>
      <c r="AD924" s="10"/>
      <c r="AE924" s="10"/>
      <c r="AF924" s="10"/>
      <c r="AG924" s="10"/>
      <c r="AH924" s="10"/>
      <c r="AI924" s="10"/>
      <c r="AJ924" s="10"/>
      <c r="AK924" s="10"/>
      <c r="AL924" s="10"/>
      <c r="AM924" s="10"/>
      <c r="AN924" s="10"/>
      <c r="AO924" s="10"/>
      <c r="AP924" s="10"/>
      <c r="AQ924" s="10"/>
      <c r="AR924" s="10"/>
      <c r="AS924" s="10"/>
      <c r="AT924" s="10"/>
      <c r="AU924" s="10"/>
      <c r="AV924" s="10"/>
      <c r="AW924" s="10"/>
      <c r="AX924" s="10"/>
      <c r="AY924" s="10"/>
      <c r="AZ924" s="10"/>
      <c r="BA924" s="10"/>
      <c r="BB924" s="10"/>
      <c r="BC924" s="10"/>
      <c r="BD924" s="10"/>
      <c r="BE924" s="10"/>
      <c r="BF924" s="10"/>
      <c r="BG924" s="10"/>
      <c r="BH924" s="10"/>
      <c r="BI924" s="10"/>
      <c r="BJ924" s="10"/>
      <c r="BK924" s="10"/>
      <c r="BL924" s="10"/>
      <c r="BM924" s="10"/>
      <c r="BN924" s="10"/>
      <c r="BO924" s="10"/>
    </row>
    <row r="925" spans="1:67" x14ac:dyDescent="0.35">
      <c r="A925" s="10"/>
      <c r="B925" s="10"/>
      <c r="C925" s="10"/>
      <c r="D925" s="10"/>
      <c r="E925" s="10"/>
      <c r="F925" s="10"/>
      <c r="G925" s="10"/>
      <c r="H925" s="10"/>
      <c r="I925" s="10"/>
      <c r="J925" s="10"/>
      <c r="K925" s="10"/>
      <c r="L925" s="10"/>
      <c r="M925" s="10"/>
      <c r="N925" s="10"/>
      <c r="O925" s="10"/>
      <c r="P925" s="10"/>
      <c r="Q925" s="10"/>
      <c r="R925" s="10"/>
      <c r="S925" s="10"/>
      <c r="T925" s="10"/>
      <c r="U925" s="10"/>
      <c r="V925" s="10"/>
      <c r="W925" s="10"/>
      <c r="X925" s="10"/>
      <c r="Y925" s="10"/>
      <c r="Z925" s="10"/>
      <c r="AA925" s="10"/>
      <c r="AB925" s="10"/>
      <c r="AC925" s="10"/>
      <c r="AD925" s="10"/>
      <c r="AE925" s="10"/>
      <c r="AF925" s="10"/>
      <c r="AG925" s="10"/>
      <c r="AH925" s="10"/>
      <c r="AI925" s="10"/>
      <c r="AJ925" s="10"/>
      <c r="AK925" s="10"/>
      <c r="AL925" s="10"/>
      <c r="AM925" s="10"/>
      <c r="AN925" s="10"/>
      <c r="AO925" s="10"/>
      <c r="AP925" s="10"/>
      <c r="AQ925" s="10"/>
      <c r="AR925" s="10"/>
      <c r="AS925" s="10"/>
      <c r="AT925" s="10"/>
      <c r="AU925" s="10"/>
      <c r="AV925" s="10"/>
      <c r="AW925" s="10"/>
      <c r="AX925" s="10"/>
      <c r="AY925" s="10"/>
      <c r="AZ925" s="10"/>
      <c r="BA925" s="10"/>
      <c r="BB925" s="10"/>
      <c r="BC925" s="10"/>
      <c r="BD925" s="10"/>
      <c r="BE925" s="10"/>
      <c r="BF925" s="10"/>
      <c r="BG925" s="10"/>
      <c r="BH925" s="10"/>
      <c r="BI925" s="10"/>
      <c r="BJ925" s="10"/>
      <c r="BK925" s="10"/>
      <c r="BL925" s="10"/>
      <c r="BM925" s="10"/>
      <c r="BN925" s="10"/>
      <c r="BO925" s="10"/>
    </row>
    <row r="926" spans="1:67" x14ac:dyDescent="0.35">
      <c r="A926" s="10"/>
      <c r="B926" s="10"/>
      <c r="C926" s="10"/>
      <c r="D926" s="10"/>
      <c r="E926" s="10"/>
      <c r="F926" s="10"/>
      <c r="G926" s="10"/>
      <c r="H926" s="10"/>
      <c r="I926" s="10"/>
      <c r="J926" s="10"/>
      <c r="K926" s="10"/>
      <c r="L926" s="10"/>
      <c r="M926" s="10"/>
      <c r="N926" s="10"/>
      <c r="O926" s="10"/>
      <c r="P926" s="10"/>
      <c r="Q926" s="10"/>
      <c r="R926" s="10"/>
      <c r="S926" s="10"/>
      <c r="T926" s="10"/>
      <c r="U926" s="10"/>
      <c r="V926" s="10"/>
      <c r="W926" s="10"/>
      <c r="X926" s="10"/>
      <c r="Y926" s="10"/>
      <c r="Z926" s="10"/>
      <c r="AA926" s="10"/>
      <c r="AB926" s="10"/>
      <c r="AC926" s="10"/>
      <c r="AD926" s="10"/>
      <c r="AE926" s="10"/>
      <c r="AF926" s="10"/>
      <c r="AG926" s="10"/>
      <c r="AH926" s="10"/>
      <c r="AI926" s="10"/>
      <c r="AJ926" s="10"/>
      <c r="AK926" s="10"/>
      <c r="AL926" s="10"/>
      <c r="AM926" s="10"/>
      <c r="AN926" s="10"/>
      <c r="AO926" s="10"/>
      <c r="AP926" s="10"/>
      <c r="AQ926" s="10"/>
      <c r="AR926" s="10"/>
      <c r="AS926" s="10"/>
      <c r="AT926" s="10"/>
      <c r="AU926" s="10"/>
      <c r="AV926" s="10"/>
      <c r="AW926" s="10"/>
      <c r="AX926" s="10"/>
      <c r="AY926" s="10"/>
      <c r="AZ926" s="10"/>
      <c r="BA926" s="10"/>
      <c r="BB926" s="10"/>
      <c r="BC926" s="10"/>
      <c r="BD926" s="10"/>
      <c r="BE926" s="10"/>
      <c r="BF926" s="10"/>
      <c r="BG926" s="10"/>
      <c r="BH926" s="10"/>
      <c r="BI926" s="10"/>
      <c r="BJ926" s="10"/>
      <c r="BK926" s="10"/>
      <c r="BL926" s="10"/>
      <c r="BM926" s="10"/>
      <c r="BN926" s="10"/>
      <c r="BO926" s="10"/>
    </row>
    <row r="927" spans="1:67" x14ac:dyDescent="0.35">
      <c r="A927" s="10"/>
      <c r="B927" s="10"/>
      <c r="C927" s="10"/>
      <c r="D927" s="10"/>
      <c r="E927" s="10"/>
      <c r="F927" s="10"/>
      <c r="G927" s="10"/>
      <c r="H927" s="10"/>
      <c r="I927" s="10"/>
      <c r="J927" s="10"/>
      <c r="K927" s="10"/>
      <c r="L927" s="10"/>
      <c r="M927" s="10"/>
      <c r="N927" s="10"/>
      <c r="O927" s="10"/>
      <c r="P927" s="10"/>
      <c r="Q927" s="10"/>
      <c r="R927" s="10"/>
      <c r="S927" s="10"/>
      <c r="T927" s="10"/>
      <c r="U927" s="10"/>
      <c r="V927" s="10"/>
      <c r="W927" s="10"/>
      <c r="X927" s="10"/>
      <c r="Y927" s="10"/>
      <c r="Z927" s="10"/>
      <c r="AA927" s="10"/>
      <c r="AB927" s="10"/>
      <c r="AC927" s="10"/>
      <c r="AD927" s="10"/>
      <c r="AE927" s="10"/>
      <c r="AF927" s="10"/>
      <c r="AG927" s="10"/>
      <c r="AH927" s="10"/>
      <c r="AI927" s="10"/>
      <c r="AJ927" s="10"/>
      <c r="AK927" s="10"/>
      <c r="AL927" s="10"/>
      <c r="AM927" s="10"/>
      <c r="AN927" s="10"/>
      <c r="AO927" s="10"/>
      <c r="AP927" s="10"/>
      <c r="AQ927" s="10"/>
      <c r="AR927" s="10"/>
      <c r="AS927" s="10"/>
      <c r="AT927" s="10"/>
      <c r="AU927" s="10"/>
      <c r="AV927" s="10"/>
      <c r="AW927" s="10"/>
      <c r="AX927" s="10"/>
      <c r="AY927" s="10"/>
      <c r="AZ927" s="10"/>
      <c r="BA927" s="10"/>
      <c r="BB927" s="10"/>
      <c r="BC927" s="10"/>
      <c r="BD927" s="10"/>
      <c r="BE927" s="10"/>
      <c r="BF927" s="10"/>
      <c r="BG927" s="10"/>
      <c r="BH927" s="10"/>
      <c r="BI927" s="10"/>
      <c r="BJ927" s="10"/>
      <c r="BK927" s="10"/>
      <c r="BL927" s="10"/>
      <c r="BM927" s="10"/>
      <c r="BN927" s="10"/>
      <c r="BO927" s="10"/>
    </row>
    <row r="928" spans="1:67" x14ac:dyDescent="0.35">
      <c r="A928" s="10"/>
      <c r="B928" s="10"/>
      <c r="C928" s="10"/>
      <c r="D928" s="10"/>
      <c r="E928" s="10"/>
      <c r="F928" s="10"/>
      <c r="G928" s="10"/>
      <c r="H928" s="10"/>
      <c r="I928" s="10"/>
      <c r="J928" s="10"/>
      <c r="K928" s="10"/>
      <c r="L928" s="10"/>
      <c r="M928" s="10"/>
      <c r="N928" s="10"/>
      <c r="O928" s="10"/>
      <c r="P928" s="10"/>
      <c r="Q928" s="10"/>
      <c r="R928" s="10"/>
      <c r="S928" s="10"/>
      <c r="T928" s="10"/>
      <c r="U928" s="10"/>
      <c r="V928" s="10"/>
      <c r="W928" s="10"/>
      <c r="X928" s="10"/>
      <c r="Y928" s="10"/>
      <c r="Z928" s="10"/>
      <c r="AA928" s="10"/>
      <c r="AB928" s="10"/>
      <c r="AC928" s="10"/>
      <c r="AD928" s="10"/>
      <c r="AE928" s="10"/>
      <c r="AF928" s="10"/>
      <c r="AG928" s="10"/>
      <c r="AH928" s="10"/>
      <c r="AI928" s="10"/>
      <c r="AJ928" s="10"/>
      <c r="AK928" s="10"/>
      <c r="AL928" s="10"/>
      <c r="AM928" s="10"/>
      <c r="AN928" s="10"/>
      <c r="AO928" s="10"/>
      <c r="AP928" s="10"/>
      <c r="AQ928" s="10"/>
      <c r="AR928" s="10"/>
      <c r="AS928" s="10"/>
      <c r="AT928" s="10"/>
      <c r="AU928" s="10"/>
      <c r="AV928" s="10"/>
      <c r="AW928" s="10"/>
      <c r="AX928" s="10"/>
      <c r="AY928" s="10"/>
      <c r="AZ928" s="10"/>
      <c r="BA928" s="10"/>
      <c r="BB928" s="10"/>
      <c r="BC928" s="10"/>
      <c r="BD928" s="10"/>
      <c r="BE928" s="10"/>
      <c r="BF928" s="10"/>
      <c r="BG928" s="10"/>
      <c r="BH928" s="10"/>
      <c r="BI928" s="10"/>
      <c r="BJ928" s="10"/>
      <c r="BK928" s="10"/>
      <c r="BL928" s="10"/>
      <c r="BM928" s="10"/>
      <c r="BN928" s="10"/>
      <c r="BO928" s="10"/>
    </row>
    <row r="929" spans="1:67" x14ac:dyDescent="0.35">
      <c r="A929" s="10"/>
      <c r="B929" s="10"/>
      <c r="C929" s="10"/>
      <c r="D929" s="10"/>
      <c r="E929" s="10"/>
      <c r="F929" s="10"/>
      <c r="G929" s="10"/>
      <c r="H929" s="10"/>
      <c r="I929" s="10"/>
      <c r="J929" s="10"/>
      <c r="K929" s="10"/>
      <c r="L929" s="10"/>
      <c r="M929" s="10"/>
      <c r="N929" s="10"/>
      <c r="O929" s="10"/>
      <c r="P929" s="10"/>
      <c r="Q929" s="10"/>
      <c r="R929" s="10"/>
      <c r="S929" s="10"/>
      <c r="T929" s="10"/>
      <c r="U929" s="10"/>
      <c r="V929" s="10"/>
      <c r="W929" s="10"/>
      <c r="X929" s="10"/>
      <c r="Y929" s="10"/>
      <c r="Z929" s="10"/>
      <c r="AA929" s="10"/>
      <c r="AB929" s="10"/>
      <c r="AC929" s="10"/>
      <c r="AD929" s="10"/>
      <c r="AE929" s="10"/>
      <c r="AF929" s="10"/>
      <c r="AG929" s="10"/>
      <c r="AH929" s="10"/>
      <c r="AI929" s="10"/>
      <c r="AJ929" s="10"/>
      <c r="AK929" s="10"/>
      <c r="AL929" s="10"/>
      <c r="AM929" s="10"/>
      <c r="AN929" s="10"/>
      <c r="AO929" s="10"/>
      <c r="AP929" s="10"/>
      <c r="AQ929" s="10"/>
      <c r="AR929" s="10"/>
      <c r="AS929" s="10"/>
      <c r="AT929" s="10"/>
      <c r="AU929" s="10"/>
      <c r="AV929" s="10"/>
      <c r="AW929" s="10"/>
      <c r="AX929" s="10"/>
      <c r="AY929" s="10"/>
      <c r="AZ929" s="10"/>
      <c r="BA929" s="10"/>
      <c r="BB929" s="10"/>
      <c r="BC929" s="10"/>
      <c r="BD929" s="10"/>
      <c r="BE929" s="10"/>
      <c r="BF929" s="10"/>
      <c r="BG929" s="10"/>
      <c r="BH929" s="10"/>
      <c r="BI929" s="10"/>
      <c r="BJ929" s="10"/>
      <c r="BK929" s="10"/>
      <c r="BL929" s="10"/>
      <c r="BM929" s="10"/>
      <c r="BN929" s="10"/>
      <c r="BO929" s="10"/>
    </row>
    <row r="930" spans="1:67" x14ac:dyDescent="0.35">
      <c r="A930" s="10"/>
      <c r="B930" s="10"/>
      <c r="C930" s="10"/>
      <c r="D930" s="10"/>
      <c r="E930" s="10"/>
      <c r="F930" s="10"/>
      <c r="G930" s="10"/>
      <c r="H930" s="10"/>
      <c r="I930" s="10"/>
      <c r="J930" s="10"/>
      <c r="K930" s="10"/>
      <c r="L930" s="10"/>
      <c r="M930" s="10"/>
      <c r="N930" s="10"/>
      <c r="O930" s="10"/>
      <c r="P930" s="10"/>
      <c r="Q930" s="10"/>
      <c r="R930" s="10"/>
      <c r="S930" s="10"/>
      <c r="T930" s="10"/>
      <c r="U930" s="10"/>
      <c r="V930" s="10"/>
      <c r="W930" s="10"/>
      <c r="X930" s="10"/>
      <c r="Y930" s="10"/>
      <c r="Z930" s="10"/>
      <c r="AA930" s="10"/>
      <c r="AB930" s="10"/>
      <c r="AC930" s="10"/>
      <c r="AD930" s="10"/>
      <c r="AE930" s="10"/>
      <c r="AF930" s="10"/>
      <c r="AG930" s="10"/>
      <c r="AH930" s="10"/>
      <c r="AI930" s="10"/>
      <c r="AJ930" s="10"/>
      <c r="AK930" s="10"/>
      <c r="AL930" s="10"/>
      <c r="AM930" s="10"/>
      <c r="AN930" s="10"/>
      <c r="AO930" s="10"/>
      <c r="AP930" s="10"/>
      <c r="AQ930" s="10"/>
      <c r="AR930" s="10"/>
      <c r="AS930" s="10"/>
      <c r="AT930" s="10"/>
      <c r="AU930" s="10"/>
      <c r="AV930" s="10"/>
      <c r="AW930" s="10"/>
      <c r="AX930" s="10"/>
      <c r="AY930" s="10"/>
      <c r="AZ930" s="10"/>
      <c r="BA930" s="10"/>
      <c r="BB930" s="10"/>
      <c r="BC930" s="10"/>
      <c r="BD930" s="10"/>
      <c r="BE930" s="10"/>
      <c r="BF930" s="10"/>
      <c r="BG930" s="10"/>
      <c r="BH930" s="10"/>
      <c r="BI930" s="10"/>
      <c r="BJ930" s="10"/>
      <c r="BK930" s="10"/>
      <c r="BL930" s="10"/>
      <c r="BM930" s="10"/>
      <c r="BN930" s="10"/>
      <c r="BO930" s="10"/>
    </row>
    <row r="931" spans="1:67" x14ac:dyDescent="0.35">
      <c r="A931" s="10"/>
      <c r="B931" s="10"/>
      <c r="C931" s="10"/>
      <c r="D931" s="10"/>
      <c r="E931" s="10"/>
      <c r="F931" s="10"/>
      <c r="G931" s="10"/>
      <c r="H931" s="10"/>
      <c r="I931" s="10"/>
      <c r="J931" s="10"/>
      <c r="K931" s="10"/>
      <c r="L931" s="10"/>
      <c r="M931" s="10"/>
      <c r="N931" s="10"/>
      <c r="O931" s="10"/>
      <c r="P931" s="10"/>
      <c r="Q931" s="10"/>
      <c r="R931" s="10"/>
      <c r="S931" s="10"/>
      <c r="T931" s="10"/>
      <c r="U931" s="10"/>
      <c r="V931" s="10"/>
      <c r="W931" s="10"/>
      <c r="X931" s="10"/>
      <c r="Y931" s="10"/>
      <c r="Z931" s="10"/>
      <c r="AA931" s="10"/>
      <c r="AB931" s="10"/>
      <c r="AC931" s="10"/>
      <c r="AD931" s="10"/>
      <c r="AE931" s="10"/>
      <c r="AF931" s="10"/>
      <c r="AG931" s="10"/>
      <c r="AH931" s="10"/>
      <c r="AI931" s="10"/>
      <c r="AJ931" s="10"/>
      <c r="AK931" s="10"/>
      <c r="AL931" s="10"/>
      <c r="AM931" s="10"/>
      <c r="AN931" s="10"/>
      <c r="AO931" s="10"/>
      <c r="AP931" s="10"/>
      <c r="AQ931" s="10"/>
      <c r="AR931" s="10"/>
      <c r="AS931" s="10"/>
      <c r="AT931" s="10"/>
      <c r="AU931" s="10"/>
      <c r="AV931" s="10"/>
      <c r="AW931" s="10"/>
      <c r="AX931" s="10"/>
      <c r="AY931" s="10"/>
      <c r="AZ931" s="10"/>
      <c r="BA931" s="10"/>
      <c r="BB931" s="10"/>
      <c r="BC931" s="10"/>
      <c r="BD931" s="10"/>
      <c r="BE931" s="10"/>
      <c r="BF931" s="10"/>
      <c r="BG931" s="10"/>
      <c r="BH931" s="10"/>
      <c r="BI931" s="10"/>
      <c r="BJ931" s="10"/>
      <c r="BK931" s="10"/>
      <c r="BL931" s="10"/>
      <c r="BM931" s="10"/>
      <c r="BN931" s="10"/>
      <c r="BO931" s="10"/>
    </row>
    <row r="932" spans="1:67" x14ac:dyDescent="0.35">
      <c r="A932" s="10"/>
      <c r="B932" s="10"/>
      <c r="C932" s="10"/>
      <c r="D932" s="10"/>
      <c r="E932" s="10"/>
      <c r="F932" s="10"/>
      <c r="G932" s="10"/>
      <c r="H932" s="10"/>
      <c r="I932" s="10"/>
      <c r="J932" s="10"/>
      <c r="K932" s="10"/>
      <c r="L932" s="10"/>
      <c r="M932" s="10"/>
      <c r="N932" s="10"/>
      <c r="O932" s="10"/>
      <c r="P932" s="10"/>
      <c r="Q932" s="10"/>
      <c r="R932" s="10"/>
      <c r="S932" s="10"/>
      <c r="T932" s="10"/>
      <c r="U932" s="10"/>
      <c r="V932" s="10"/>
      <c r="W932" s="10"/>
      <c r="X932" s="10"/>
      <c r="Y932" s="10"/>
      <c r="Z932" s="10"/>
      <c r="AA932" s="10"/>
      <c r="AB932" s="10"/>
      <c r="AC932" s="10"/>
      <c r="AD932" s="10"/>
      <c r="AE932" s="10"/>
      <c r="AF932" s="10"/>
      <c r="AG932" s="10"/>
      <c r="AH932" s="10"/>
      <c r="AI932" s="10"/>
      <c r="AJ932" s="10"/>
      <c r="AK932" s="10"/>
      <c r="AL932" s="10"/>
      <c r="AM932" s="10"/>
      <c r="AN932" s="10"/>
      <c r="AO932" s="10"/>
      <c r="AP932" s="10"/>
      <c r="AQ932" s="10"/>
      <c r="AR932" s="10"/>
      <c r="AS932" s="10"/>
      <c r="AT932" s="10"/>
      <c r="AU932" s="10"/>
      <c r="AV932" s="10"/>
      <c r="AW932" s="10"/>
      <c r="AX932" s="10"/>
      <c r="AY932" s="10"/>
      <c r="AZ932" s="10"/>
      <c r="BA932" s="10"/>
      <c r="BB932" s="10"/>
      <c r="BC932" s="10"/>
      <c r="BD932" s="10"/>
      <c r="BE932" s="10"/>
      <c r="BF932" s="10"/>
      <c r="BG932" s="10"/>
      <c r="BH932" s="10"/>
      <c r="BI932" s="10"/>
      <c r="BJ932" s="10"/>
      <c r="BK932" s="10"/>
      <c r="BL932" s="10"/>
      <c r="BM932" s="10"/>
      <c r="BN932" s="10"/>
      <c r="BO932" s="10"/>
    </row>
    <row r="933" spans="1:67" x14ac:dyDescent="0.35">
      <c r="A933" s="10"/>
      <c r="B933" s="10"/>
      <c r="C933" s="10"/>
      <c r="D933" s="10"/>
      <c r="E933" s="10"/>
      <c r="F933" s="10"/>
      <c r="G933" s="10"/>
      <c r="H933" s="10"/>
      <c r="I933" s="10"/>
      <c r="J933" s="10"/>
      <c r="K933" s="10"/>
      <c r="L933" s="10"/>
      <c r="M933" s="10"/>
      <c r="N933" s="10"/>
      <c r="O933" s="10"/>
      <c r="P933" s="10"/>
      <c r="Q933" s="10"/>
      <c r="R933" s="10"/>
      <c r="S933" s="10"/>
      <c r="T933" s="10"/>
      <c r="U933" s="10"/>
      <c r="V933" s="10"/>
      <c r="W933" s="10"/>
      <c r="X933" s="10"/>
      <c r="Y933" s="10"/>
      <c r="Z933" s="10"/>
      <c r="AA933" s="10"/>
      <c r="AB933" s="10"/>
      <c r="AC933" s="10"/>
      <c r="AD933" s="10"/>
      <c r="AE933" s="10"/>
      <c r="AF933" s="10"/>
      <c r="AG933" s="10"/>
      <c r="AH933" s="10"/>
      <c r="AI933" s="10"/>
      <c r="AJ933" s="10"/>
      <c r="AK933" s="10"/>
      <c r="AL933" s="10"/>
      <c r="AM933" s="10"/>
      <c r="AN933" s="10"/>
      <c r="AO933" s="10"/>
      <c r="AP933" s="10"/>
      <c r="AQ933" s="10"/>
      <c r="AR933" s="10"/>
      <c r="AS933" s="10"/>
      <c r="AT933" s="10"/>
      <c r="AU933" s="10"/>
      <c r="AV933" s="10"/>
      <c r="AW933" s="10"/>
      <c r="AX933" s="10"/>
      <c r="AY933" s="10"/>
      <c r="AZ933" s="10"/>
      <c r="BA933" s="10"/>
      <c r="BB933" s="10"/>
      <c r="BC933" s="10"/>
      <c r="BD933" s="10"/>
      <c r="BE933" s="10"/>
      <c r="BF933" s="10"/>
      <c r="BG933" s="10"/>
      <c r="BH933" s="10"/>
      <c r="BI933" s="10"/>
      <c r="BJ933" s="10"/>
      <c r="BK933" s="10"/>
      <c r="BL933" s="10"/>
      <c r="BM933" s="10"/>
      <c r="BN933" s="10"/>
      <c r="BO933" s="10"/>
    </row>
    <row r="934" spans="1:67" x14ac:dyDescent="0.35">
      <c r="A934" s="10"/>
      <c r="B934" s="10"/>
      <c r="C934" s="10"/>
      <c r="D934" s="10"/>
      <c r="E934" s="10"/>
      <c r="F934" s="10"/>
      <c r="G934" s="10"/>
      <c r="H934" s="10"/>
      <c r="I934" s="10"/>
      <c r="J934" s="10"/>
      <c r="K934" s="10"/>
      <c r="L934" s="10"/>
      <c r="M934" s="10"/>
      <c r="N934" s="10"/>
      <c r="O934" s="10"/>
      <c r="P934" s="10"/>
      <c r="Q934" s="10"/>
      <c r="R934" s="10"/>
      <c r="S934" s="10"/>
      <c r="T934" s="10"/>
      <c r="U934" s="10"/>
      <c r="V934" s="10"/>
      <c r="W934" s="10"/>
      <c r="X934" s="10"/>
      <c r="Y934" s="10"/>
      <c r="Z934" s="10"/>
      <c r="AA934" s="10"/>
      <c r="AB934" s="10"/>
      <c r="AC934" s="10"/>
      <c r="AD934" s="10"/>
      <c r="AE934" s="10"/>
      <c r="AF934" s="10"/>
      <c r="AG934" s="10"/>
      <c r="AH934" s="10"/>
      <c r="AI934" s="10"/>
      <c r="AJ934" s="10"/>
      <c r="AK934" s="10"/>
      <c r="AL934" s="10"/>
      <c r="AM934" s="10"/>
      <c r="AN934" s="10"/>
      <c r="AO934" s="10"/>
      <c r="AP934" s="10"/>
      <c r="AQ934" s="10"/>
      <c r="AR934" s="10"/>
      <c r="AS934" s="10"/>
      <c r="AT934" s="10"/>
      <c r="AU934" s="10"/>
      <c r="AV934" s="10"/>
      <c r="AW934" s="10"/>
      <c r="AX934" s="10"/>
      <c r="AY934" s="10"/>
      <c r="AZ934" s="10"/>
      <c r="BA934" s="10"/>
      <c r="BB934" s="10"/>
      <c r="BC934" s="10"/>
      <c r="BD934" s="10"/>
      <c r="BE934" s="10"/>
      <c r="BF934" s="10"/>
      <c r="BG934" s="10"/>
      <c r="BH934" s="10"/>
      <c r="BI934" s="10"/>
      <c r="BJ934" s="10"/>
      <c r="BK934" s="10"/>
      <c r="BL934" s="10"/>
      <c r="BM934" s="10"/>
      <c r="BN934" s="10"/>
      <c r="BO934" s="10"/>
    </row>
    <row r="935" spans="1:67" x14ac:dyDescent="0.35">
      <c r="A935" s="10"/>
      <c r="B935" s="10"/>
      <c r="C935" s="10"/>
      <c r="D935" s="10"/>
      <c r="E935" s="10"/>
      <c r="F935" s="10"/>
      <c r="G935" s="10"/>
      <c r="H935" s="10"/>
      <c r="I935" s="10"/>
      <c r="J935" s="10"/>
      <c r="K935" s="10"/>
      <c r="L935" s="10"/>
      <c r="M935" s="10"/>
      <c r="N935" s="10"/>
      <c r="O935" s="10"/>
      <c r="P935" s="10"/>
      <c r="Q935" s="10"/>
      <c r="R935" s="10"/>
      <c r="S935" s="10"/>
      <c r="T935" s="10"/>
      <c r="U935" s="10"/>
      <c r="V935" s="10"/>
      <c r="W935" s="10"/>
      <c r="X935" s="10"/>
      <c r="Y935" s="10"/>
      <c r="Z935" s="10"/>
      <c r="AA935" s="10"/>
      <c r="AB935" s="10"/>
      <c r="AC935" s="10"/>
      <c r="AD935" s="10"/>
      <c r="AE935" s="10"/>
      <c r="AF935" s="10"/>
      <c r="AG935" s="10"/>
      <c r="AH935" s="10"/>
      <c r="AI935" s="10"/>
      <c r="AJ935" s="10"/>
      <c r="AK935" s="10"/>
      <c r="AL935" s="10"/>
      <c r="AM935" s="10"/>
      <c r="AN935" s="10"/>
      <c r="AO935" s="10"/>
      <c r="AP935" s="10"/>
      <c r="AQ935" s="10"/>
      <c r="AR935" s="10"/>
      <c r="AS935" s="10"/>
      <c r="AT935" s="10"/>
      <c r="AU935" s="10"/>
      <c r="AV935" s="10"/>
      <c r="AW935" s="10"/>
      <c r="AX935" s="10"/>
      <c r="AY935" s="10"/>
      <c r="AZ935" s="10"/>
      <c r="BA935" s="10"/>
      <c r="BB935" s="10"/>
      <c r="BC935" s="10"/>
      <c r="BD935" s="10"/>
      <c r="BE935" s="10"/>
      <c r="BF935" s="10"/>
      <c r="BG935" s="10"/>
      <c r="BH935" s="10"/>
      <c r="BI935" s="10"/>
      <c r="BJ935" s="10"/>
      <c r="BK935" s="10"/>
      <c r="BL935" s="10"/>
      <c r="BM935" s="10"/>
      <c r="BN935" s="10"/>
      <c r="BO935" s="10"/>
    </row>
    <row r="936" spans="1:67" x14ac:dyDescent="0.35">
      <c r="A936" s="10"/>
      <c r="B936" s="10"/>
      <c r="C936" s="10"/>
      <c r="D936" s="10"/>
      <c r="E936" s="10"/>
      <c r="F936" s="10"/>
      <c r="G936" s="10"/>
      <c r="H936" s="10"/>
      <c r="I936" s="10"/>
      <c r="J936" s="10"/>
      <c r="K936" s="10"/>
      <c r="L936" s="10"/>
      <c r="M936" s="10"/>
      <c r="N936" s="10"/>
      <c r="O936" s="10"/>
      <c r="P936" s="10"/>
      <c r="Q936" s="10"/>
      <c r="R936" s="10"/>
      <c r="S936" s="10"/>
      <c r="T936" s="10"/>
      <c r="U936" s="10"/>
      <c r="V936" s="10"/>
      <c r="W936" s="10"/>
      <c r="X936" s="10"/>
      <c r="Y936" s="10"/>
      <c r="Z936" s="10"/>
      <c r="AA936" s="10"/>
      <c r="AB936" s="10"/>
      <c r="AC936" s="10"/>
      <c r="AD936" s="10"/>
      <c r="AE936" s="10"/>
      <c r="AF936" s="10"/>
      <c r="AG936" s="10"/>
      <c r="AH936" s="10"/>
      <c r="AI936" s="10"/>
      <c r="AJ936" s="10"/>
      <c r="AK936" s="10"/>
      <c r="AL936" s="10"/>
      <c r="AM936" s="10"/>
      <c r="AN936" s="10"/>
      <c r="AO936" s="10"/>
      <c r="AP936" s="10"/>
      <c r="AQ936" s="10"/>
      <c r="AR936" s="10"/>
      <c r="AS936" s="10"/>
      <c r="AT936" s="10"/>
      <c r="AU936" s="10"/>
      <c r="AV936" s="10"/>
      <c r="AW936" s="10"/>
      <c r="AX936" s="10"/>
      <c r="AY936" s="10"/>
      <c r="AZ936" s="10"/>
      <c r="BA936" s="10"/>
      <c r="BB936" s="10"/>
      <c r="BC936" s="10"/>
      <c r="BD936" s="10"/>
      <c r="BE936" s="10"/>
      <c r="BF936" s="10"/>
      <c r="BG936" s="10"/>
      <c r="BH936" s="10"/>
      <c r="BI936" s="10"/>
      <c r="BJ936" s="10"/>
      <c r="BK936" s="10"/>
      <c r="BL936" s="10"/>
      <c r="BM936" s="10"/>
      <c r="BN936" s="10"/>
      <c r="BO936" s="10"/>
    </row>
    <row r="937" spans="1:67" x14ac:dyDescent="0.35">
      <c r="A937" s="10"/>
      <c r="B937" s="10"/>
      <c r="C937" s="10"/>
      <c r="D937" s="10"/>
      <c r="E937" s="10"/>
      <c r="F937" s="10"/>
      <c r="G937" s="10"/>
      <c r="H937" s="10"/>
      <c r="I937" s="10"/>
      <c r="J937" s="10"/>
      <c r="K937" s="10"/>
      <c r="L937" s="10"/>
      <c r="M937" s="10"/>
      <c r="N937" s="10"/>
      <c r="O937" s="10"/>
      <c r="P937" s="10"/>
      <c r="Q937" s="10"/>
      <c r="R937" s="10"/>
      <c r="S937" s="10"/>
      <c r="T937" s="10"/>
      <c r="U937" s="10"/>
      <c r="V937" s="10"/>
      <c r="W937" s="10"/>
      <c r="X937" s="10"/>
      <c r="Y937" s="10"/>
      <c r="Z937" s="10"/>
      <c r="AA937" s="10"/>
      <c r="AB937" s="10"/>
      <c r="AC937" s="10"/>
      <c r="AD937" s="10"/>
      <c r="AE937" s="10"/>
      <c r="AF937" s="10"/>
      <c r="AG937" s="10"/>
      <c r="AH937" s="10"/>
      <c r="AI937" s="10"/>
      <c r="AJ937" s="10"/>
      <c r="AK937" s="10"/>
      <c r="AL937" s="10"/>
      <c r="AM937" s="10"/>
      <c r="AN937" s="10"/>
      <c r="AO937" s="10"/>
      <c r="AP937" s="10"/>
      <c r="AQ937" s="10"/>
      <c r="AR937" s="10"/>
      <c r="AS937" s="10"/>
      <c r="AT937" s="10"/>
      <c r="AU937" s="10"/>
      <c r="AV937" s="10"/>
      <c r="AW937" s="10"/>
      <c r="AX937" s="10"/>
      <c r="AY937" s="10"/>
      <c r="AZ937" s="10"/>
      <c r="BA937" s="10"/>
      <c r="BB937" s="10"/>
      <c r="BC937" s="10"/>
      <c r="BD937" s="10"/>
      <c r="BE937" s="10"/>
      <c r="BF937" s="10"/>
      <c r="BG937" s="10"/>
      <c r="BH937" s="10"/>
      <c r="BI937" s="10"/>
      <c r="BJ937" s="10"/>
      <c r="BK937" s="10"/>
      <c r="BL937" s="10"/>
      <c r="BM937" s="10"/>
      <c r="BN937" s="10"/>
      <c r="BO937" s="10"/>
    </row>
    <row r="938" spans="1:67" x14ac:dyDescent="0.35">
      <c r="A938" s="10"/>
      <c r="B938" s="10"/>
      <c r="C938" s="10"/>
      <c r="D938" s="10"/>
      <c r="E938" s="10"/>
      <c r="F938" s="10"/>
      <c r="G938" s="10"/>
      <c r="H938" s="10"/>
      <c r="I938" s="10"/>
      <c r="J938" s="10"/>
      <c r="K938" s="10"/>
      <c r="L938" s="10"/>
      <c r="M938" s="10"/>
      <c r="N938" s="10"/>
      <c r="O938" s="10"/>
      <c r="P938" s="10"/>
      <c r="Q938" s="10"/>
      <c r="R938" s="10"/>
      <c r="S938" s="10"/>
      <c r="T938" s="10"/>
      <c r="U938" s="10"/>
      <c r="V938" s="10"/>
      <c r="W938" s="10"/>
      <c r="X938" s="10"/>
      <c r="Y938" s="10"/>
      <c r="Z938" s="10"/>
      <c r="AA938" s="10"/>
      <c r="AB938" s="10"/>
      <c r="AC938" s="10"/>
      <c r="AD938" s="10"/>
      <c r="AE938" s="10"/>
      <c r="AF938" s="10"/>
      <c r="AG938" s="10"/>
      <c r="AH938" s="10"/>
      <c r="AI938" s="10"/>
      <c r="AJ938" s="10"/>
      <c r="AK938" s="10"/>
      <c r="AL938" s="10"/>
      <c r="AM938" s="10"/>
      <c r="AN938" s="10"/>
      <c r="AO938" s="10"/>
      <c r="AP938" s="10"/>
      <c r="AQ938" s="10"/>
      <c r="AR938" s="10"/>
      <c r="AS938" s="10"/>
      <c r="AT938" s="10"/>
      <c r="AU938" s="10"/>
      <c r="AV938" s="10"/>
      <c r="AW938" s="10"/>
      <c r="AX938" s="10"/>
      <c r="AY938" s="10"/>
      <c r="AZ938" s="10"/>
      <c r="BA938" s="10"/>
      <c r="BB938" s="10"/>
      <c r="BC938" s="10"/>
      <c r="BD938" s="10"/>
      <c r="BE938" s="10"/>
      <c r="BF938" s="10"/>
      <c r="BG938" s="10"/>
      <c r="BH938" s="10"/>
      <c r="BI938" s="10"/>
      <c r="BJ938" s="10"/>
      <c r="BK938" s="10"/>
      <c r="BL938" s="10"/>
      <c r="BM938" s="10"/>
      <c r="BN938" s="10"/>
      <c r="BO938" s="10"/>
    </row>
    <row r="939" spans="1:67" x14ac:dyDescent="0.35">
      <c r="A939" s="10"/>
      <c r="B939" s="10"/>
      <c r="C939" s="10"/>
      <c r="D939" s="10"/>
      <c r="E939" s="10"/>
      <c r="F939" s="10"/>
      <c r="G939" s="10"/>
      <c r="H939" s="10"/>
      <c r="I939" s="10"/>
      <c r="J939" s="10"/>
      <c r="K939" s="10"/>
      <c r="L939" s="10"/>
      <c r="M939" s="10"/>
      <c r="N939" s="10"/>
      <c r="O939" s="10"/>
      <c r="P939" s="10"/>
      <c r="Q939" s="10"/>
      <c r="R939" s="10"/>
      <c r="S939" s="10"/>
      <c r="T939" s="10"/>
      <c r="U939" s="10"/>
      <c r="V939" s="10"/>
      <c r="W939" s="10"/>
      <c r="X939" s="10"/>
      <c r="Y939" s="10"/>
      <c r="Z939" s="10"/>
      <c r="AA939" s="10"/>
      <c r="AB939" s="10"/>
      <c r="AC939" s="10"/>
      <c r="AD939" s="10"/>
      <c r="AE939" s="10"/>
      <c r="AF939" s="10"/>
      <c r="AG939" s="10"/>
      <c r="AH939" s="10"/>
      <c r="AI939" s="10"/>
      <c r="AJ939" s="10"/>
      <c r="AK939" s="10"/>
      <c r="AL939" s="10"/>
      <c r="AM939" s="10"/>
      <c r="AN939" s="10"/>
      <c r="AO939" s="10"/>
      <c r="AP939" s="10"/>
      <c r="AQ939" s="10"/>
      <c r="AR939" s="10"/>
      <c r="AS939" s="10"/>
      <c r="AT939" s="10"/>
      <c r="AU939" s="10"/>
      <c r="AV939" s="10"/>
      <c r="AW939" s="10"/>
      <c r="AX939" s="10"/>
      <c r="AY939" s="10"/>
      <c r="AZ939" s="10"/>
      <c r="BA939" s="10"/>
      <c r="BB939" s="10"/>
      <c r="BC939" s="10"/>
      <c r="BD939" s="10"/>
      <c r="BE939" s="10"/>
      <c r="BF939" s="10"/>
      <c r="BG939" s="10"/>
      <c r="BH939" s="10"/>
      <c r="BI939" s="10"/>
      <c r="BJ939" s="10"/>
      <c r="BK939" s="10"/>
      <c r="BL939" s="10"/>
      <c r="BM939" s="10"/>
      <c r="BN939" s="10"/>
      <c r="BO939" s="10"/>
    </row>
    <row r="940" spans="1:67" x14ac:dyDescent="0.35">
      <c r="A940" s="10"/>
      <c r="B940" s="10"/>
      <c r="C940" s="10"/>
      <c r="D940" s="10"/>
      <c r="E940" s="10"/>
      <c r="F940" s="10"/>
      <c r="G940" s="10"/>
      <c r="H940" s="10"/>
      <c r="I940" s="10"/>
      <c r="J940" s="10"/>
      <c r="K940" s="10"/>
      <c r="L940" s="10"/>
      <c r="M940" s="10"/>
      <c r="N940" s="10"/>
      <c r="O940" s="10"/>
      <c r="P940" s="10"/>
      <c r="Q940" s="10"/>
      <c r="R940" s="10"/>
      <c r="S940" s="10"/>
      <c r="T940" s="10"/>
      <c r="U940" s="10"/>
      <c r="V940" s="10"/>
      <c r="W940" s="10"/>
      <c r="X940" s="10"/>
      <c r="Y940" s="10"/>
      <c r="Z940" s="10"/>
      <c r="AA940" s="10"/>
      <c r="AB940" s="10"/>
      <c r="AC940" s="10"/>
      <c r="AD940" s="10"/>
      <c r="AE940" s="10"/>
      <c r="AF940" s="10"/>
      <c r="AG940" s="10"/>
      <c r="AH940" s="10"/>
      <c r="AI940" s="10"/>
      <c r="AJ940" s="10"/>
      <c r="AK940" s="10"/>
      <c r="AL940" s="10"/>
      <c r="AM940" s="10"/>
      <c r="AN940" s="10"/>
      <c r="AO940" s="10"/>
      <c r="AP940" s="10"/>
      <c r="AQ940" s="10"/>
      <c r="AR940" s="10"/>
      <c r="AS940" s="10"/>
      <c r="AT940" s="10"/>
      <c r="AU940" s="10"/>
      <c r="AV940" s="10"/>
      <c r="AW940" s="10"/>
      <c r="AX940" s="10"/>
      <c r="AY940" s="10"/>
      <c r="AZ940" s="10"/>
      <c r="BA940" s="10"/>
      <c r="BB940" s="10"/>
      <c r="BC940" s="10"/>
      <c r="BD940" s="10"/>
      <c r="BE940" s="10"/>
      <c r="BF940" s="10"/>
      <c r="BG940" s="10"/>
      <c r="BH940" s="10"/>
      <c r="BI940" s="10"/>
      <c r="BJ940" s="10"/>
      <c r="BK940" s="10"/>
      <c r="BL940" s="10"/>
      <c r="BM940" s="10"/>
      <c r="BN940" s="10"/>
      <c r="BO940" s="10"/>
    </row>
    <row r="941" spans="1:67" x14ac:dyDescent="0.35">
      <c r="A941" s="10"/>
      <c r="B941" s="10"/>
      <c r="C941" s="10"/>
      <c r="D941" s="10"/>
      <c r="E941" s="10"/>
      <c r="F941" s="10"/>
      <c r="G941" s="10"/>
      <c r="H941" s="10"/>
      <c r="I941" s="10"/>
      <c r="J941" s="10"/>
      <c r="K941" s="10"/>
      <c r="L941" s="10"/>
      <c r="M941" s="10"/>
      <c r="N941" s="10"/>
      <c r="O941" s="10"/>
      <c r="P941" s="10"/>
      <c r="Q941" s="10"/>
      <c r="R941" s="10"/>
      <c r="S941" s="10"/>
      <c r="T941" s="10"/>
      <c r="U941" s="10"/>
      <c r="V941" s="10"/>
      <c r="W941" s="10"/>
      <c r="X941" s="10"/>
      <c r="Y941" s="10"/>
      <c r="Z941" s="10"/>
      <c r="AA941" s="10"/>
      <c r="AB941" s="10"/>
      <c r="AC941" s="10"/>
      <c r="AD941" s="10"/>
      <c r="AE941" s="10"/>
      <c r="AF941" s="10"/>
      <c r="AG941" s="10"/>
      <c r="AH941" s="10"/>
      <c r="AI941" s="10"/>
      <c r="AJ941" s="10"/>
      <c r="AK941" s="10"/>
      <c r="AL941" s="10"/>
      <c r="AM941" s="10"/>
      <c r="AN941" s="10"/>
      <c r="AO941" s="10"/>
      <c r="AP941" s="10"/>
      <c r="AQ941" s="10"/>
      <c r="AR941" s="10"/>
      <c r="AS941" s="10"/>
      <c r="AT941" s="10"/>
      <c r="AU941" s="10"/>
      <c r="AV941" s="10"/>
      <c r="AW941" s="10"/>
      <c r="AX941" s="10"/>
      <c r="AY941" s="10"/>
      <c r="AZ941" s="10"/>
      <c r="BA941" s="10"/>
      <c r="BB941" s="10"/>
      <c r="BC941" s="10"/>
      <c r="BD941" s="10"/>
      <c r="BE941" s="10"/>
      <c r="BF941" s="10"/>
      <c r="BG941" s="10"/>
      <c r="BH941" s="10"/>
      <c r="BI941" s="10"/>
      <c r="BJ941" s="10"/>
      <c r="BK941" s="10"/>
      <c r="BL941" s="10"/>
      <c r="BM941" s="10"/>
      <c r="BN941" s="10"/>
      <c r="BO941" s="10"/>
    </row>
    <row r="942" spans="1:67" x14ac:dyDescent="0.35">
      <c r="A942" s="10"/>
      <c r="B942" s="10"/>
      <c r="C942" s="10"/>
      <c r="D942" s="10"/>
      <c r="E942" s="10"/>
      <c r="F942" s="10"/>
      <c r="G942" s="10"/>
      <c r="H942" s="10"/>
      <c r="I942" s="10"/>
      <c r="J942" s="10"/>
      <c r="K942" s="10"/>
      <c r="L942" s="10"/>
      <c r="M942" s="10"/>
      <c r="N942" s="10"/>
      <c r="O942" s="10"/>
      <c r="P942" s="10"/>
      <c r="Q942" s="10"/>
      <c r="R942" s="10"/>
      <c r="S942" s="10"/>
      <c r="T942" s="10"/>
      <c r="U942" s="10"/>
      <c r="V942" s="10"/>
      <c r="W942" s="10"/>
      <c r="X942" s="10"/>
      <c r="Y942" s="10"/>
      <c r="Z942" s="10"/>
      <c r="AA942" s="10"/>
      <c r="AB942" s="10"/>
      <c r="AC942" s="10"/>
      <c r="AD942" s="10"/>
      <c r="AE942" s="10"/>
      <c r="AF942" s="10"/>
      <c r="AG942" s="10"/>
      <c r="AH942" s="10"/>
      <c r="AI942" s="10"/>
      <c r="AJ942" s="10"/>
      <c r="AK942" s="10"/>
      <c r="AL942" s="10"/>
      <c r="AM942" s="10"/>
      <c r="AN942" s="10"/>
      <c r="AO942" s="10"/>
      <c r="AP942" s="10"/>
      <c r="AQ942" s="10"/>
      <c r="AR942" s="10"/>
      <c r="AS942" s="10"/>
      <c r="AT942" s="10"/>
      <c r="AU942" s="10"/>
      <c r="AV942" s="10"/>
      <c r="AW942" s="10"/>
      <c r="AX942" s="10"/>
      <c r="AY942" s="10"/>
      <c r="AZ942" s="10"/>
      <c r="BA942" s="10"/>
      <c r="BB942" s="10"/>
      <c r="BC942" s="10"/>
      <c r="BD942" s="10"/>
      <c r="BE942" s="10"/>
      <c r="BF942" s="10"/>
      <c r="BG942" s="10"/>
      <c r="BH942" s="10"/>
      <c r="BI942" s="10"/>
      <c r="BJ942" s="10"/>
      <c r="BK942" s="10"/>
      <c r="BL942" s="10"/>
      <c r="BM942" s="10"/>
      <c r="BN942" s="10"/>
      <c r="BO942" s="10"/>
    </row>
    <row r="943" spans="1:67" x14ac:dyDescent="0.35">
      <c r="A943" s="10"/>
      <c r="B943" s="10"/>
      <c r="C943" s="10"/>
      <c r="D943" s="10"/>
      <c r="E943" s="10"/>
      <c r="F943" s="10"/>
      <c r="G943" s="10"/>
      <c r="H943" s="10"/>
      <c r="I943" s="10"/>
      <c r="J943" s="10"/>
      <c r="K943" s="10"/>
      <c r="L943" s="10"/>
      <c r="M943" s="10"/>
      <c r="N943" s="10"/>
      <c r="O943" s="10"/>
      <c r="P943" s="10"/>
      <c r="Q943" s="10"/>
      <c r="R943" s="10"/>
      <c r="S943" s="10"/>
      <c r="T943" s="10"/>
      <c r="U943" s="10"/>
      <c r="V943" s="10"/>
      <c r="W943" s="10"/>
      <c r="X943" s="10"/>
      <c r="Y943" s="10"/>
      <c r="Z943" s="10"/>
      <c r="AA943" s="10"/>
      <c r="AB943" s="10"/>
      <c r="AC943" s="10"/>
      <c r="AD943" s="10"/>
      <c r="AE943" s="10"/>
      <c r="AF943" s="10"/>
      <c r="AG943" s="10"/>
      <c r="AH943" s="10"/>
      <c r="AI943" s="10"/>
      <c r="AJ943" s="10"/>
      <c r="AK943" s="10"/>
      <c r="AL943" s="10"/>
      <c r="AM943" s="10"/>
      <c r="AN943" s="10"/>
      <c r="AO943" s="10"/>
      <c r="AP943" s="10"/>
      <c r="AQ943" s="10"/>
      <c r="AR943" s="10"/>
      <c r="AS943" s="10"/>
      <c r="AT943" s="10"/>
      <c r="AU943" s="10"/>
      <c r="AV943" s="10"/>
      <c r="AW943" s="10"/>
      <c r="AX943" s="10"/>
      <c r="AY943" s="10"/>
      <c r="AZ943" s="10"/>
      <c r="BA943" s="10"/>
      <c r="BB943" s="10"/>
      <c r="BC943" s="10"/>
      <c r="BD943" s="10"/>
      <c r="BE943" s="10"/>
      <c r="BF943" s="10"/>
      <c r="BG943" s="10"/>
      <c r="BH943" s="10"/>
      <c r="BI943" s="10"/>
      <c r="BJ943" s="10"/>
      <c r="BK943" s="10"/>
      <c r="BL943" s="10"/>
      <c r="BM943" s="10"/>
      <c r="BN943" s="10"/>
      <c r="BO943" s="10"/>
    </row>
    <row r="944" spans="1:67" x14ac:dyDescent="0.35">
      <c r="A944" s="10"/>
      <c r="B944" s="10"/>
      <c r="C944" s="10"/>
      <c r="D944" s="10"/>
      <c r="E944" s="10"/>
      <c r="F944" s="10"/>
      <c r="G944" s="10"/>
      <c r="H944" s="10"/>
      <c r="I944" s="10"/>
      <c r="J944" s="10"/>
      <c r="K944" s="10"/>
      <c r="L944" s="10"/>
      <c r="M944" s="10"/>
      <c r="N944" s="10"/>
      <c r="O944" s="10"/>
      <c r="P944" s="10"/>
      <c r="Q944" s="10"/>
      <c r="R944" s="10"/>
      <c r="S944" s="10"/>
      <c r="T944" s="10"/>
      <c r="U944" s="10"/>
      <c r="V944" s="10"/>
      <c r="W944" s="10"/>
      <c r="X944" s="10"/>
      <c r="Y944" s="10"/>
      <c r="Z944" s="10"/>
      <c r="AA944" s="10"/>
      <c r="AB944" s="10"/>
      <c r="AC944" s="10"/>
      <c r="AD944" s="10"/>
      <c r="AE944" s="10"/>
      <c r="AF944" s="10"/>
      <c r="AG944" s="10"/>
      <c r="AH944" s="10"/>
      <c r="AI944" s="10"/>
      <c r="AJ944" s="10"/>
      <c r="AK944" s="10"/>
      <c r="AL944" s="10"/>
      <c r="AM944" s="10"/>
      <c r="AN944" s="10"/>
      <c r="AO944" s="10"/>
      <c r="AP944" s="10"/>
      <c r="AQ944" s="10"/>
      <c r="AR944" s="10"/>
      <c r="AS944" s="10"/>
      <c r="AT944" s="10"/>
      <c r="AU944" s="10"/>
      <c r="AV944" s="10"/>
      <c r="AW944" s="10"/>
      <c r="AX944" s="10"/>
      <c r="AY944" s="10"/>
      <c r="AZ944" s="10"/>
      <c r="BA944" s="10"/>
      <c r="BB944" s="10"/>
      <c r="BC944" s="10"/>
      <c r="BD944" s="10"/>
      <c r="BE944" s="10"/>
      <c r="BF944" s="10"/>
      <c r="BG944" s="10"/>
      <c r="BH944" s="10"/>
      <c r="BI944" s="10"/>
      <c r="BJ944" s="10"/>
      <c r="BK944" s="10"/>
      <c r="BL944" s="10"/>
      <c r="BM944" s="10"/>
      <c r="BN944" s="10"/>
      <c r="BO944" s="10"/>
    </row>
    <row r="945" spans="1:67" x14ac:dyDescent="0.35">
      <c r="A945" s="10"/>
      <c r="B945" s="10"/>
      <c r="C945" s="10"/>
      <c r="D945" s="10"/>
      <c r="E945" s="10"/>
      <c r="F945" s="10"/>
      <c r="G945" s="10"/>
      <c r="H945" s="10"/>
      <c r="I945" s="10"/>
      <c r="J945" s="10"/>
      <c r="K945" s="10"/>
      <c r="L945" s="10"/>
      <c r="M945" s="10"/>
      <c r="N945" s="10"/>
      <c r="O945" s="10"/>
      <c r="P945" s="10"/>
      <c r="Q945" s="10"/>
      <c r="R945" s="10"/>
      <c r="S945" s="10"/>
      <c r="T945" s="10"/>
      <c r="U945" s="10"/>
      <c r="V945" s="10"/>
      <c r="W945" s="10"/>
      <c r="X945" s="10"/>
      <c r="Y945" s="10"/>
      <c r="Z945" s="10"/>
      <c r="AA945" s="10"/>
      <c r="AB945" s="10"/>
      <c r="AC945" s="10"/>
      <c r="AD945" s="10"/>
      <c r="AE945" s="10"/>
      <c r="AF945" s="10"/>
      <c r="AG945" s="10"/>
      <c r="AH945" s="10"/>
      <c r="AI945" s="10"/>
      <c r="AJ945" s="10"/>
      <c r="AK945" s="10"/>
      <c r="AL945" s="10"/>
      <c r="AM945" s="10"/>
      <c r="AN945" s="10"/>
      <c r="AO945" s="10"/>
      <c r="AP945" s="10"/>
      <c r="AQ945" s="10"/>
      <c r="AR945" s="10"/>
      <c r="AS945" s="10"/>
      <c r="AT945" s="10"/>
      <c r="AU945" s="10"/>
      <c r="AV945" s="10"/>
      <c r="AW945" s="10"/>
      <c r="AX945" s="10"/>
      <c r="AY945" s="10"/>
      <c r="AZ945" s="10"/>
      <c r="BA945" s="10"/>
      <c r="BB945" s="10"/>
      <c r="BC945" s="10"/>
      <c r="BD945" s="10"/>
      <c r="BE945" s="10"/>
      <c r="BF945" s="10"/>
      <c r="BG945" s="10"/>
      <c r="BH945" s="10"/>
      <c r="BI945" s="10"/>
      <c r="BJ945" s="10"/>
      <c r="BK945" s="10"/>
      <c r="BL945" s="10"/>
      <c r="BM945" s="10"/>
      <c r="BN945" s="10"/>
      <c r="BO945" s="10"/>
    </row>
    <row r="946" spans="1:67" x14ac:dyDescent="0.35">
      <c r="A946" s="10"/>
      <c r="B946" s="10"/>
      <c r="C946" s="10"/>
      <c r="D946" s="10"/>
      <c r="E946" s="10"/>
      <c r="F946" s="10"/>
      <c r="G946" s="10"/>
      <c r="H946" s="10"/>
      <c r="I946" s="10"/>
      <c r="J946" s="10"/>
      <c r="K946" s="10"/>
      <c r="L946" s="10"/>
      <c r="M946" s="10"/>
      <c r="N946" s="10"/>
      <c r="O946" s="10"/>
      <c r="P946" s="10"/>
      <c r="Q946" s="10"/>
      <c r="R946" s="10"/>
      <c r="S946" s="10"/>
      <c r="T946" s="10"/>
      <c r="U946" s="10"/>
      <c r="V946" s="10"/>
      <c r="W946" s="10"/>
      <c r="X946" s="10"/>
      <c r="Y946" s="10"/>
      <c r="Z946" s="10"/>
      <c r="AA946" s="10"/>
      <c r="AB946" s="10"/>
      <c r="AC946" s="10"/>
      <c r="AD946" s="10"/>
      <c r="AE946" s="10"/>
      <c r="AF946" s="10"/>
      <c r="AG946" s="10"/>
      <c r="AH946" s="10"/>
      <c r="AI946" s="10"/>
      <c r="AJ946" s="10"/>
      <c r="AK946" s="10"/>
      <c r="AL946" s="10"/>
      <c r="AM946" s="10"/>
      <c r="AN946" s="10"/>
      <c r="AO946" s="10"/>
      <c r="AP946" s="10"/>
      <c r="AQ946" s="10"/>
      <c r="AR946" s="10"/>
      <c r="AS946" s="10"/>
      <c r="AT946" s="10"/>
      <c r="AU946" s="10"/>
      <c r="AV946" s="10"/>
      <c r="AW946" s="10"/>
      <c r="AX946" s="10"/>
      <c r="AY946" s="10"/>
      <c r="AZ946" s="10"/>
      <c r="BA946" s="10"/>
      <c r="BB946" s="10"/>
      <c r="BC946" s="10"/>
      <c r="BD946" s="10"/>
      <c r="BE946" s="10"/>
      <c r="BF946" s="10"/>
      <c r="BG946" s="10"/>
      <c r="BH946" s="10"/>
      <c r="BI946" s="10"/>
      <c r="BJ946" s="10"/>
      <c r="BK946" s="10"/>
      <c r="BL946" s="10"/>
      <c r="BM946" s="10"/>
      <c r="BN946" s="10"/>
      <c r="BO946" s="10"/>
    </row>
    <row r="947" spans="1:67" x14ac:dyDescent="0.35">
      <c r="A947" s="10"/>
      <c r="B947" s="10"/>
      <c r="C947" s="10"/>
      <c r="D947" s="10"/>
      <c r="E947" s="10"/>
      <c r="F947" s="10"/>
      <c r="G947" s="10"/>
      <c r="H947" s="10"/>
      <c r="I947" s="10"/>
      <c r="J947" s="10"/>
      <c r="K947" s="10"/>
      <c r="L947" s="10"/>
      <c r="M947" s="10"/>
      <c r="N947" s="10"/>
      <c r="O947" s="10"/>
      <c r="P947" s="10"/>
      <c r="Q947" s="10"/>
      <c r="R947" s="10"/>
      <c r="S947" s="10"/>
      <c r="T947" s="10"/>
      <c r="U947" s="10"/>
      <c r="V947" s="10"/>
      <c r="W947" s="10"/>
      <c r="X947" s="10"/>
      <c r="Y947" s="10"/>
      <c r="Z947" s="10"/>
      <c r="AA947" s="10"/>
      <c r="AB947" s="10"/>
      <c r="AC947" s="10"/>
      <c r="AD947" s="10"/>
      <c r="AE947" s="10"/>
      <c r="AF947" s="10"/>
      <c r="AG947" s="10"/>
      <c r="AH947" s="10"/>
      <c r="AI947" s="10"/>
      <c r="AJ947" s="10"/>
      <c r="AK947" s="10"/>
      <c r="AL947" s="10"/>
      <c r="AM947" s="10"/>
      <c r="AN947" s="10"/>
      <c r="AO947" s="10"/>
      <c r="AP947" s="10"/>
      <c r="AQ947" s="10"/>
      <c r="AR947" s="10"/>
      <c r="AS947" s="10"/>
      <c r="AT947" s="10"/>
      <c r="AU947" s="10"/>
      <c r="AV947" s="10"/>
      <c r="AW947" s="10"/>
      <c r="AX947" s="10"/>
      <c r="AY947" s="10"/>
      <c r="AZ947" s="10"/>
      <c r="BA947" s="10"/>
      <c r="BB947" s="10"/>
      <c r="BC947" s="10"/>
      <c r="BD947" s="10"/>
      <c r="BE947" s="10"/>
      <c r="BF947" s="10"/>
      <c r="BG947" s="10"/>
      <c r="BH947" s="10"/>
      <c r="BI947" s="10"/>
      <c r="BJ947" s="10"/>
      <c r="BK947" s="10"/>
      <c r="BL947" s="10"/>
      <c r="BM947" s="10"/>
      <c r="BN947" s="10"/>
      <c r="BO947" s="10"/>
    </row>
    <row r="948" spans="1:67" x14ac:dyDescent="0.35">
      <c r="A948" s="10"/>
      <c r="B948" s="10"/>
      <c r="C948" s="10"/>
      <c r="D948" s="10"/>
      <c r="E948" s="10"/>
      <c r="F948" s="10"/>
      <c r="G948" s="10"/>
      <c r="H948" s="10"/>
      <c r="I948" s="10"/>
      <c r="J948" s="10"/>
      <c r="K948" s="10"/>
      <c r="L948" s="10"/>
      <c r="M948" s="10"/>
      <c r="N948" s="10"/>
      <c r="O948" s="10"/>
      <c r="P948" s="10"/>
      <c r="Q948" s="10"/>
      <c r="R948" s="10"/>
      <c r="S948" s="10"/>
      <c r="T948" s="10"/>
      <c r="U948" s="10"/>
      <c r="V948" s="10"/>
      <c r="W948" s="10"/>
      <c r="X948" s="10"/>
      <c r="Y948" s="10"/>
      <c r="Z948" s="10"/>
      <c r="AA948" s="10"/>
      <c r="AB948" s="10"/>
      <c r="AC948" s="10"/>
      <c r="AD948" s="10"/>
      <c r="AE948" s="10"/>
      <c r="AF948" s="10"/>
      <c r="AG948" s="10"/>
      <c r="AH948" s="10"/>
      <c r="AI948" s="10"/>
      <c r="AJ948" s="10"/>
      <c r="AK948" s="10"/>
      <c r="AL948" s="10"/>
      <c r="AM948" s="10"/>
      <c r="AN948" s="10"/>
      <c r="AO948" s="10"/>
      <c r="AP948" s="10"/>
      <c r="AQ948" s="10"/>
      <c r="AR948" s="10"/>
      <c r="AS948" s="10"/>
      <c r="AT948" s="10"/>
      <c r="AU948" s="10"/>
      <c r="AV948" s="10"/>
      <c r="AW948" s="10"/>
      <c r="AX948" s="10"/>
      <c r="AY948" s="10"/>
      <c r="AZ948" s="10"/>
      <c r="BA948" s="10"/>
      <c r="BB948" s="10"/>
      <c r="BC948" s="10"/>
      <c r="BD948" s="10"/>
      <c r="BE948" s="10"/>
      <c r="BF948" s="10"/>
      <c r="BG948" s="10"/>
      <c r="BH948" s="10"/>
      <c r="BI948" s="10"/>
      <c r="BJ948" s="10"/>
      <c r="BK948" s="10"/>
      <c r="BL948" s="10"/>
      <c r="BM948" s="10"/>
      <c r="BN948" s="10"/>
      <c r="BO948" s="10"/>
    </row>
    <row r="949" spans="1:67" x14ac:dyDescent="0.35">
      <c r="A949" s="10"/>
      <c r="B949" s="10"/>
      <c r="C949" s="10"/>
      <c r="D949" s="10"/>
      <c r="E949" s="10"/>
      <c r="F949" s="10"/>
      <c r="G949" s="10"/>
      <c r="H949" s="10"/>
      <c r="I949" s="10"/>
      <c r="J949" s="10"/>
      <c r="K949" s="10"/>
      <c r="L949" s="10"/>
      <c r="M949" s="10"/>
      <c r="N949" s="10"/>
      <c r="O949" s="10"/>
      <c r="P949" s="10"/>
      <c r="Q949" s="10"/>
      <c r="R949" s="10"/>
      <c r="S949" s="10"/>
      <c r="T949" s="10"/>
      <c r="U949" s="10"/>
      <c r="V949" s="10"/>
      <c r="W949" s="10"/>
      <c r="X949" s="10"/>
      <c r="Y949" s="10"/>
      <c r="Z949" s="10"/>
      <c r="AA949" s="10"/>
      <c r="AB949" s="10"/>
      <c r="AC949" s="10"/>
      <c r="AD949" s="10"/>
      <c r="AE949" s="10"/>
      <c r="AF949" s="10"/>
      <c r="AG949" s="10"/>
      <c r="AH949" s="10"/>
      <c r="AI949" s="10"/>
      <c r="AJ949" s="10"/>
      <c r="AK949" s="10"/>
      <c r="AL949" s="10"/>
      <c r="AM949" s="10"/>
      <c r="AN949" s="10"/>
      <c r="AO949" s="10"/>
      <c r="AP949" s="10"/>
      <c r="AQ949" s="10"/>
      <c r="AR949" s="10"/>
      <c r="AS949" s="10"/>
      <c r="AT949" s="10"/>
      <c r="AU949" s="10"/>
      <c r="AV949" s="10"/>
      <c r="AW949" s="10"/>
      <c r="AX949" s="10"/>
      <c r="AY949" s="10"/>
      <c r="AZ949" s="10"/>
      <c r="BA949" s="10"/>
      <c r="BB949" s="10"/>
      <c r="BC949" s="10"/>
      <c r="BD949" s="10"/>
      <c r="BE949" s="10"/>
      <c r="BF949" s="10"/>
      <c r="BG949" s="10"/>
      <c r="BH949" s="10"/>
      <c r="BI949" s="10"/>
      <c r="BJ949" s="10"/>
      <c r="BK949" s="10"/>
      <c r="BL949" s="10"/>
      <c r="BM949" s="10"/>
      <c r="BN949" s="10"/>
      <c r="BO949" s="10"/>
    </row>
    <row r="950" spans="1:67" x14ac:dyDescent="0.35">
      <c r="A950" s="10"/>
      <c r="B950" s="10"/>
      <c r="C950" s="10"/>
      <c r="D950" s="10"/>
      <c r="E950" s="10"/>
      <c r="F950" s="10"/>
      <c r="G950" s="10"/>
      <c r="H950" s="10"/>
      <c r="I950" s="10"/>
      <c r="J950" s="10"/>
      <c r="K950" s="10"/>
      <c r="L950" s="10"/>
      <c r="M950" s="10"/>
      <c r="N950" s="10"/>
      <c r="O950" s="10"/>
      <c r="P950" s="10"/>
      <c r="Q950" s="10"/>
      <c r="R950" s="10"/>
      <c r="S950" s="10"/>
      <c r="T950" s="10"/>
      <c r="U950" s="10"/>
      <c r="V950" s="10"/>
      <c r="W950" s="10"/>
      <c r="X950" s="10"/>
      <c r="Y950" s="10"/>
      <c r="Z950" s="10"/>
      <c r="AA950" s="10"/>
      <c r="AB950" s="10"/>
      <c r="AC950" s="10"/>
      <c r="AD950" s="10"/>
      <c r="AE950" s="10"/>
      <c r="AF950" s="10"/>
      <c r="AG950" s="10"/>
      <c r="AH950" s="10"/>
      <c r="AI950" s="10"/>
      <c r="AJ950" s="10"/>
      <c r="AK950" s="10"/>
      <c r="AL950" s="10"/>
      <c r="AM950" s="10"/>
      <c r="AN950" s="10"/>
      <c r="AO950" s="10"/>
      <c r="AP950" s="10"/>
      <c r="AQ950" s="10"/>
      <c r="AR950" s="10"/>
      <c r="AS950" s="10"/>
      <c r="AT950" s="10"/>
      <c r="AU950" s="10"/>
      <c r="AV950" s="10"/>
      <c r="AW950" s="10"/>
      <c r="AX950" s="10"/>
      <c r="AY950" s="10"/>
      <c r="AZ950" s="10"/>
      <c r="BA950" s="10"/>
      <c r="BB950" s="10"/>
      <c r="BC950" s="10"/>
      <c r="BD950" s="10"/>
      <c r="BE950" s="10"/>
      <c r="BF950" s="10"/>
      <c r="BG950" s="10"/>
      <c r="BH950" s="10"/>
      <c r="BI950" s="10"/>
      <c r="BJ950" s="10"/>
      <c r="BK950" s="10"/>
      <c r="BL950" s="10"/>
      <c r="BM950" s="10"/>
      <c r="BN950" s="10"/>
      <c r="BO950" s="10"/>
    </row>
    <row r="951" spans="1:67" x14ac:dyDescent="0.35">
      <c r="A951" s="10"/>
      <c r="B951" s="10"/>
      <c r="C951" s="10"/>
      <c r="D951" s="10"/>
      <c r="E951" s="10"/>
      <c r="F951" s="10"/>
      <c r="G951" s="10"/>
      <c r="H951" s="10"/>
      <c r="I951" s="10"/>
      <c r="J951" s="10"/>
      <c r="K951" s="10"/>
      <c r="L951" s="10"/>
      <c r="M951" s="10"/>
      <c r="N951" s="10"/>
      <c r="O951" s="10"/>
      <c r="P951" s="10"/>
      <c r="Q951" s="10"/>
      <c r="R951" s="10"/>
      <c r="S951" s="10"/>
      <c r="T951" s="10"/>
      <c r="U951" s="10"/>
      <c r="V951" s="10"/>
      <c r="W951" s="10"/>
      <c r="X951" s="10"/>
      <c r="Y951" s="10"/>
      <c r="Z951" s="10"/>
      <c r="AA951" s="10"/>
      <c r="AB951" s="10"/>
      <c r="AC951" s="10"/>
      <c r="AD951" s="10"/>
      <c r="AE951" s="10"/>
      <c r="AF951" s="10"/>
      <c r="AG951" s="10"/>
      <c r="AH951" s="10"/>
      <c r="AI951" s="10"/>
      <c r="AJ951" s="10"/>
      <c r="AK951" s="10"/>
      <c r="AL951" s="10"/>
      <c r="AM951" s="10"/>
      <c r="AN951" s="10"/>
      <c r="AO951" s="10"/>
      <c r="AP951" s="10"/>
      <c r="AQ951" s="10"/>
      <c r="AR951" s="10"/>
      <c r="AS951" s="10"/>
      <c r="AT951" s="10"/>
      <c r="AU951" s="10"/>
      <c r="AV951" s="10"/>
      <c r="AW951" s="10"/>
      <c r="AX951" s="10"/>
      <c r="AY951" s="10"/>
      <c r="AZ951" s="10"/>
      <c r="BA951" s="10"/>
      <c r="BB951" s="10"/>
      <c r="BC951" s="10"/>
      <c r="BD951" s="10"/>
      <c r="BE951" s="10"/>
      <c r="BF951" s="10"/>
      <c r="BG951" s="10"/>
      <c r="BH951" s="10"/>
      <c r="BI951" s="10"/>
      <c r="BJ951" s="10"/>
      <c r="BK951" s="10"/>
      <c r="BL951" s="10"/>
      <c r="BM951" s="10"/>
      <c r="BN951" s="10"/>
      <c r="BO951" s="10"/>
    </row>
    <row r="952" spans="1:67" x14ac:dyDescent="0.35">
      <c r="A952" s="10"/>
      <c r="B952" s="10"/>
      <c r="C952" s="10"/>
      <c r="D952" s="10"/>
      <c r="E952" s="10"/>
      <c r="F952" s="10"/>
      <c r="G952" s="10"/>
      <c r="H952" s="10"/>
      <c r="I952" s="10"/>
      <c r="J952" s="10"/>
      <c r="K952" s="10"/>
      <c r="L952" s="10"/>
      <c r="M952" s="10"/>
      <c r="N952" s="10"/>
      <c r="O952" s="10"/>
      <c r="P952" s="10"/>
      <c r="Q952" s="10"/>
      <c r="R952" s="10"/>
      <c r="S952" s="10"/>
      <c r="T952" s="10"/>
      <c r="U952" s="10"/>
      <c r="V952" s="10"/>
      <c r="W952" s="10"/>
      <c r="X952" s="10"/>
      <c r="Y952" s="10"/>
      <c r="Z952" s="10"/>
      <c r="AA952" s="10"/>
      <c r="AB952" s="10"/>
      <c r="AC952" s="10"/>
      <c r="AD952" s="10"/>
      <c r="AE952" s="10"/>
      <c r="AF952" s="10"/>
      <c r="AG952" s="10"/>
      <c r="AH952" s="10"/>
      <c r="AI952" s="10"/>
      <c r="AJ952" s="10"/>
      <c r="AK952" s="10"/>
      <c r="AL952" s="10"/>
      <c r="AM952" s="10"/>
      <c r="AN952" s="10"/>
      <c r="AO952" s="10"/>
      <c r="AP952" s="10"/>
      <c r="AQ952" s="10"/>
      <c r="AR952" s="10"/>
      <c r="AS952" s="10"/>
      <c r="AT952" s="10"/>
      <c r="AU952" s="10"/>
      <c r="AV952" s="10"/>
      <c r="AW952" s="10"/>
      <c r="AX952" s="10"/>
      <c r="AY952" s="10"/>
      <c r="AZ952" s="10"/>
      <c r="BA952" s="10"/>
      <c r="BB952" s="10"/>
      <c r="BC952" s="10"/>
      <c r="BD952" s="10"/>
      <c r="BE952" s="10"/>
      <c r="BF952" s="10"/>
      <c r="BG952" s="10"/>
      <c r="BH952" s="10"/>
      <c r="BI952" s="10"/>
      <c r="BJ952" s="10"/>
      <c r="BK952" s="10"/>
      <c r="BL952" s="10"/>
      <c r="BM952" s="10"/>
      <c r="BN952" s="10"/>
      <c r="BO952" s="10"/>
    </row>
    <row r="953" spans="1:67" x14ac:dyDescent="0.35">
      <c r="A953" s="10"/>
      <c r="B953" s="10"/>
      <c r="C953" s="10"/>
      <c r="D953" s="10"/>
      <c r="E953" s="10"/>
      <c r="F953" s="10"/>
      <c r="G953" s="10"/>
      <c r="H953" s="10"/>
      <c r="I953" s="10"/>
      <c r="J953" s="10"/>
      <c r="K953" s="10"/>
      <c r="L953" s="10"/>
      <c r="M953" s="10"/>
      <c r="N953" s="10"/>
      <c r="O953" s="10"/>
      <c r="P953" s="10"/>
      <c r="Q953" s="10"/>
      <c r="R953" s="10"/>
      <c r="S953" s="10"/>
      <c r="T953" s="10"/>
      <c r="U953" s="10"/>
      <c r="V953" s="10"/>
      <c r="W953" s="10"/>
      <c r="X953" s="10"/>
      <c r="Y953" s="10"/>
      <c r="Z953" s="10"/>
      <c r="AA953" s="10"/>
      <c r="AB953" s="10"/>
      <c r="AC953" s="10"/>
      <c r="AD953" s="10"/>
      <c r="AE953" s="10"/>
      <c r="AF953" s="10"/>
      <c r="AG953" s="10"/>
      <c r="AH953" s="10"/>
      <c r="AI953" s="10"/>
      <c r="AJ953" s="10"/>
      <c r="AK953" s="10"/>
      <c r="AL953" s="10"/>
      <c r="AM953" s="10"/>
      <c r="AN953" s="10"/>
      <c r="AO953" s="10"/>
      <c r="AP953" s="10"/>
      <c r="AQ953" s="10"/>
      <c r="AR953" s="10"/>
      <c r="AS953" s="10"/>
      <c r="AT953" s="10"/>
      <c r="AU953" s="10"/>
      <c r="AV953" s="10"/>
      <c r="AW953" s="10"/>
      <c r="AX953" s="10"/>
      <c r="AY953" s="10"/>
      <c r="AZ953" s="10"/>
      <c r="BA953" s="10"/>
      <c r="BB953" s="10"/>
      <c r="BC953" s="10"/>
      <c r="BD953" s="10"/>
      <c r="BE953" s="10"/>
      <c r="BF953" s="10"/>
      <c r="BG953" s="10"/>
      <c r="BH953" s="10"/>
      <c r="BI953" s="10"/>
      <c r="BJ953" s="10"/>
      <c r="BK953" s="10"/>
      <c r="BL953" s="10"/>
      <c r="BM953" s="10"/>
      <c r="BN953" s="10"/>
      <c r="BO953" s="10"/>
    </row>
    <row r="954" spans="1:67" x14ac:dyDescent="0.35">
      <c r="A954" s="10"/>
      <c r="B954" s="10"/>
      <c r="C954" s="10"/>
      <c r="D954" s="10"/>
      <c r="E954" s="10"/>
      <c r="F954" s="10"/>
      <c r="G954" s="10"/>
      <c r="H954" s="10"/>
      <c r="I954" s="10"/>
      <c r="J954" s="10"/>
      <c r="K954" s="10"/>
      <c r="L954" s="10"/>
      <c r="M954" s="10"/>
      <c r="N954" s="10"/>
      <c r="O954" s="10"/>
      <c r="P954" s="10"/>
      <c r="Q954" s="10"/>
      <c r="R954" s="10"/>
      <c r="S954" s="10"/>
      <c r="T954" s="10"/>
      <c r="U954" s="10"/>
      <c r="V954" s="10"/>
      <c r="W954" s="10"/>
      <c r="X954" s="10"/>
      <c r="Y954" s="10"/>
      <c r="Z954" s="10"/>
      <c r="AA954" s="10"/>
      <c r="AB954" s="10"/>
      <c r="AC954" s="10"/>
      <c r="AD954" s="10"/>
      <c r="AE954" s="10"/>
      <c r="AF954" s="10"/>
      <c r="AG954" s="10"/>
      <c r="AH954" s="10"/>
      <c r="AI954" s="10"/>
      <c r="AJ954" s="10"/>
      <c r="AK954" s="10"/>
      <c r="AL954" s="10"/>
      <c r="AM954" s="10"/>
      <c r="AN954" s="10"/>
      <c r="AO954" s="10"/>
      <c r="AP954" s="10"/>
      <c r="AQ954" s="10"/>
      <c r="AR954" s="10"/>
      <c r="AS954" s="10"/>
      <c r="AT954" s="10"/>
      <c r="AU954" s="10"/>
      <c r="AV954" s="10"/>
      <c r="AW954" s="10"/>
      <c r="AX954" s="10"/>
      <c r="AY954" s="10"/>
      <c r="AZ954" s="10"/>
      <c r="BA954" s="10"/>
      <c r="BB954" s="10"/>
      <c r="BC954" s="10"/>
      <c r="BD954" s="10"/>
      <c r="BE954" s="10"/>
      <c r="BF954" s="10"/>
      <c r="BG954" s="10"/>
      <c r="BH954" s="10"/>
      <c r="BI954" s="10"/>
      <c r="BJ954" s="10"/>
      <c r="BK954" s="10"/>
      <c r="BL954" s="10"/>
      <c r="BM954" s="10"/>
      <c r="BN954" s="10"/>
      <c r="BO954" s="10"/>
    </row>
    <row r="955" spans="1:67" x14ac:dyDescent="0.35">
      <c r="A955" s="10"/>
      <c r="B955" s="10"/>
      <c r="C955" s="10"/>
      <c r="D955" s="10"/>
      <c r="E955" s="10"/>
      <c r="F955" s="10"/>
      <c r="G955" s="10"/>
      <c r="H955" s="10"/>
      <c r="I955" s="10"/>
      <c r="J955" s="10"/>
      <c r="K955" s="10"/>
      <c r="L955" s="10"/>
      <c r="M955" s="10"/>
      <c r="N955" s="10"/>
      <c r="O955" s="10"/>
      <c r="P955" s="10"/>
      <c r="Q955" s="10"/>
      <c r="R955" s="10"/>
      <c r="S955" s="10"/>
      <c r="T955" s="10"/>
      <c r="U955" s="10"/>
      <c r="V955" s="10"/>
      <c r="W955" s="10"/>
      <c r="X955" s="10"/>
      <c r="Y955" s="10"/>
      <c r="Z955" s="10"/>
      <c r="AA955" s="10"/>
      <c r="AB955" s="10"/>
      <c r="AC955" s="10"/>
      <c r="AD955" s="10"/>
      <c r="AE955" s="10"/>
      <c r="AF955" s="10"/>
      <c r="AG955" s="10"/>
      <c r="AH955" s="10"/>
      <c r="AI955" s="10"/>
      <c r="AJ955" s="10"/>
      <c r="AK955" s="10"/>
      <c r="AL955" s="10"/>
      <c r="AM955" s="10"/>
      <c r="AN955" s="10"/>
      <c r="AO955" s="10"/>
      <c r="AP955" s="10"/>
      <c r="AQ955" s="10"/>
      <c r="AR955" s="10"/>
      <c r="AS955" s="10"/>
      <c r="AT955" s="10"/>
      <c r="AU955" s="10"/>
      <c r="AV955" s="10"/>
      <c r="AW955" s="10"/>
      <c r="AX955" s="10"/>
      <c r="AY955" s="10"/>
      <c r="AZ955" s="10"/>
      <c r="BA955" s="10"/>
      <c r="BB955" s="10"/>
      <c r="BC955" s="10"/>
      <c r="BD955" s="10"/>
      <c r="BE955" s="10"/>
      <c r="BF955" s="10"/>
      <c r="BG955" s="10"/>
      <c r="BH955" s="10"/>
      <c r="BI955" s="10"/>
      <c r="BJ955" s="10"/>
      <c r="BK955" s="10"/>
      <c r="BL955" s="10"/>
      <c r="BM955" s="10"/>
      <c r="BN955" s="10"/>
      <c r="BO955" s="10"/>
    </row>
    <row r="956" spans="1:67" x14ac:dyDescent="0.35">
      <c r="A956" s="10"/>
      <c r="B956" s="10"/>
      <c r="C956" s="10"/>
      <c r="D956" s="10"/>
      <c r="E956" s="10"/>
      <c r="F956" s="10"/>
      <c r="G956" s="10"/>
      <c r="H956" s="10"/>
      <c r="I956" s="10"/>
      <c r="J956" s="10"/>
      <c r="K956" s="10"/>
      <c r="L956" s="10"/>
      <c r="M956" s="10"/>
      <c r="N956" s="10"/>
      <c r="O956" s="10"/>
      <c r="P956" s="10"/>
      <c r="Q956" s="10"/>
      <c r="R956" s="10"/>
      <c r="S956" s="10"/>
      <c r="T956" s="10"/>
      <c r="U956" s="10"/>
      <c r="V956" s="10"/>
      <c r="W956" s="10"/>
      <c r="X956" s="10"/>
      <c r="Y956" s="10"/>
      <c r="Z956" s="10"/>
      <c r="AA956" s="10"/>
      <c r="AB956" s="10"/>
      <c r="AC956" s="10"/>
      <c r="AD956" s="10"/>
      <c r="AE956" s="10"/>
      <c r="AF956" s="10"/>
      <c r="AG956" s="10"/>
      <c r="AH956" s="10"/>
      <c r="AI956" s="10"/>
      <c r="AJ956" s="10"/>
      <c r="AK956" s="10"/>
      <c r="AL956" s="10"/>
      <c r="AM956" s="10"/>
      <c r="AN956" s="10"/>
      <c r="AO956" s="10"/>
      <c r="AP956" s="10"/>
      <c r="AQ956" s="10"/>
      <c r="AR956" s="10"/>
      <c r="AS956" s="10"/>
      <c r="AT956" s="10"/>
      <c r="AU956" s="10"/>
      <c r="AV956" s="10"/>
      <c r="AW956" s="10"/>
      <c r="AX956" s="10"/>
      <c r="AY956" s="10"/>
      <c r="AZ956" s="10"/>
      <c r="BA956" s="10"/>
      <c r="BB956" s="10"/>
      <c r="BC956" s="10"/>
      <c r="BD956" s="10"/>
      <c r="BE956" s="10"/>
      <c r="BF956" s="10"/>
      <c r="BG956" s="10"/>
      <c r="BH956" s="10"/>
      <c r="BI956" s="10"/>
      <c r="BJ956" s="10"/>
      <c r="BK956" s="10"/>
      <c r="BL956" s="10"/>
      <c r="BM956" s="10"/>
      <c r="BN956" s="10"/>
      <c r="BO956" s="10"/>
    </row>
    <row r="957" spans="1:67" x14ac:dyDescent="0.35">
      <c r="A957" s="10"/>
      <c r="B957" s="10"/>
      <c r="C957" s="10"/>
      <c r="D957" s="10"/>
      <c r="E957" s="10"/>
      <c r="F957" s="10"/>
      <c r="G957" s="10"/>
      <c r="H957" s="10"/>
      <c r="I957" s="10"/>
      <c r="J957" s="10"/>
      <c r="K957" s="10"/>
      <c r="L957" s="10"/>
      <c r="M957" s="10"/>
      <c r="N957" s="10"/>
      <c r="O957" s="10"/>
      <c r="P957" s="10"/>
      <c r="Q957" s="10"/>
      <c r="R957" s="10"/>
      <c r="S957" s="10"/>
      <c r="T957" s="10"/>
      <c r="U957" s="10"/>
      <c r="V957" s="10"/>
      <c r="W957" s="10"/>
      <c r="X957" s="10"/>
      <c r="Y957" s="10"/>
      <c r="Z957" s="10"/>
      <c r="AA957" s="10"/>
      <c r="AB957" s="10"/>
      <c r="AC957" s="10"/>
      <c r="AD957" s="10"/>
      <c r="AE957" s="10"/>
      <c r="AF957" s="10"/>
      <c r="AG957" s="10"/>
      <c r="AH957" s="10"/>
      <c r="AI957" s="10"/>
      <c r="AJ957" s="10"/>
      <c r="AK957" s="10"/>
      <c r="AL957" s="10"/>
      <c r="AM957" s="10"/>
      <c r="AN957" s="10"/>
      <c r="AO957" s="10"/>
      <c r="AP957" s="10"/>
      <c r="AQ957" s="10"/>
      <c r="AR957" s="10"/>
      <c r="AS957" s="10"/>
      <c r="AT957" s="10"/>
      <c r="AU957" s="10"/>
      <c r="AV957" s="10"/>
      <c r="AW957" s="10"/>
      <c r="AX957" s="10"/>
      <c r="AY957" s="10"/>
      <c r="AZ957" s="10"/>
      <c r="BA957" s="10"/>
      <c r="BB957" s="10"/>
      <c r="BC957" s="10"/>
      <c r="BD957" s="10"/>
      <c r="BE957" s="10"/>
      <c r="BF957" s="10"/>
      <c r="BG957" s="10"/>
      <c r="BH957" s="10"/>
      <c r="BI957" s="10"/>
      <c r="BJ957" s="10"/>
      <c r="BK957" s="10"/>
      <c r="BL957" s="10"/>
      <c r="BM957" s="10"/>
      <c r="BN957" s="10"/>
      <c r="BO957" s="10"/>
    </row>
    <row r="958" spans="1:67" x14ac:dyDescent="0.35">
      <c r="A958" s="10"/>
      <c r="B958" s="10"/>
      <c r="C958" s="10"/>
      <c r="D958" s="10"/>
      <c r="E958" s="10"/>
      <c r="F958" s="10"/>
      <c r="G958" s="10"/>
      <c r="H958" s="10"/>
      <c r="I958" s="10"/>
      <c r="J958" s="10"/>
      <c r="K958" s="10"/>
      <c r="L958" s="10"/>
      <c r="M958" s="10"/>
      <c r="N958" s="10"/>
      <c r="O958" s="10"/>
      <c r="P958" s="10"/>
      <c r="Q958" s="10"/>
      <c r="R958" s="10"/>
      <c r="S958" s="10"/>
      <c r="T958" s="10"/>
      <c r="U958" s="10"/>
      <c r="V958" s="10"/>
      <c r="W958" s="10"/>
      <c r="X958" s="10"/>
      <c r="Y958" s="10"/>
      <c r="Z958" s="10"/>
      <c r="AA958" s="10"/>
      <c r="AB958" s="10"/>
      <c r="AC958" s="10"/>
      <c r="AD958" s="10"/>
      <c r="AE958" s="10"/>
      <c r="AF958" s="10"/>
      <c r="AG958" s="10"/>
      <c r="AH958" s="10"/>
      <c r="AI958" s="10"/>
      <c r="AJ958" s="10"/>
      <c r="AK958" s="10"/>
      <c r="AL958" s="10"/>
      <c r="AM958" s="10"/>
      <c r="AN958" s="10"/>
      <c r="AO958" s="10"/>
      <c r="AP958" s="10"/>
      <c r="AQ958" s="10"/>
      <c r="AR958" s="10"/>
      <c r="AS958" s="10"/>
      <c r="AT958" s="10"/>
      <c r="AU958" s="10"/>
      <c r="AV958" s="10"/>
      <c r="AW958" s="10"/>
      <c r="AX958" s="10"/>
      <c r="AY958" s="10"/>
      <c r="AZ958" s="10"/>
      <c r="BA958" s="10"/>
      <c r="BB958" s="10"/>
      <c r="BC958" s="10"/>
      <c r="BD958" s="10"/>
      <c r="BE958" s="10"/>
      <c r="BF958" s="10"/>
      <c r="BG958" s="10"/>
      <c r="BH958" s="10"/>
      <c r="BI958" s="10"/>
      <c r="BJ958" s="10"/>
      <c r="BK958" s="10"/>
      <c r="BL958" s="10"/>
      <c r="BM958" s="10"/>
      <c r="BN958" s="10"/>
      <c r="BO958" s="10"/>
    </row>
    <row r="959" spans="1:67" x14ac:dyDescent="0.35">
      <c r="A959" s="10"/>
      <c r="B959" s="10"/>
      <c r="C959" s="10"/>
      <c r="D959" s="10"/>
      <c r="E959" s="10"/>
      <c r="F959" s="10"/>
      <c r="G959" s="10"/>
      <c r="H959" s="10"/>
      <c r="I959" s="10"/>
      <c r="J959" s="10"/>
      <c r="K959" s="10"/>
      <c r="L959" s="10"/>
      <c r="M959" s="10"/>
      <c r="N959" s="10"/>
      <c r="O959" s="10"/>
      <c r="P959" s="10"/>
      <c r="Q959" s="10"/>
      <c r="R959" s="10"/>
      <c r="S959" s="10"/>
      <c r="T959" s="10"/>
      <c r="U959" s="10"/>
      <c r="V959" s="10"/>
      <c r="W959" s="10"/>
      <c r="X959" s="10"/>
      <c r="Y959" s="10"/>
      <c r="Z959" s="10"/>
      <c r="AA959" s="10"/>
      <c r="AB959" s="10"/>
      <c r="AC959" s="10"/>
      <c r="AD959" s="10"/>
      <c r="AE959" s="10"/>
      <c r="AF959" s="10"/>
      <c r="AG959" s="10"/>
      <c r="AH959" s="10"/>
      <c r="AI959" s="10"/>
      <c r="AJ959" s="10"/>
      <c r="AK959" s="10"/>
      <c r="AL959" s="10"/>
      <c r="AM959" s="10"/>
      <c r="AN959" s="10"/>
      <c r="AO959" s="10"/>
      <c r="AP959" s="10"/>
      <c r="AQ959" s="10"/>
      <c r="AR959" s="10"/>
      <c r="AS959" s="10"/>
      <c r="AT959" s="10"/>
      <c r="AU959" s="10"/>
      <c r="AV959" s="10"/>
      <c r="AW959" s="10"/>
      <c r="AX959" s="10"/>
      <c r="AY959" s="10"/>
      <c r="AZ959" s="10"/>
      <c r="BA959" s="10"/>
      <c r="BB959" s="10"/>
      <c r="BC959" s="10"/>
      <c r="BD959" s="10"/>
      <c r="BE959" s="10"/>
      <c r="BF959" s="10"/>
      <c r="BG959" s="10"/>
      <c r="BH959" s="10"/>
      <c r="BI959" s="10"/>
      <c r="BJ959" s="10"/>
      <c r="BK959" s="10"/>
      <c r="BL959" s="10"/>
      <c r="BM959" s="10"/>
      <c r="BN959" s="10"/>
      <c r="BO959" s="10"/>
    </row>
    <row r="960" spans="1:67" x14ac:dyDescent="0.35">
      <c r="A960" s="10"/>
      <c r="B960" s="10"/>
      <c r="C960" s="10"/>
      <c r="D960" s="10"/>
      <c r="E960" s="10"/>
      <c r="F960" s="10"/>
      <c r="G960" s="10"/>
      <c r="H960" s="10"/>
      <c r="I960" s="10"/>
      <c r="J960" s="10"/>
      <c r="K960" s="10"/>
      <c r="L960" s="10"/>
      <c r="M960" s="10"/>
      <c r="N960" s="10"/>
      <c r="O960" s="10"/>
      <c r="P960" s="10"/>
      <c r="Q960" s="10"/>
      <c r="R960" s="10"/>
      <c r="S960" s="10"/>
      <c r="T960" s="10"/>
      <c r="U960" s="10"/>
      <c r="V960" s="10"/>
      <c r="W960" s="10"/>
      <c r="X960" s="10"/>
      <c r="Y960" s="10"/>
      <c r="Z960" s="10"/>
      <c r="AA960" s="10"/>
      <c r="AB960" s="10"/>
      <c r="AC960" s="10"/>
      <c r="AD960" s="10"/>
      <c r="AE960" s="10"/>
      <c r="AF960" s="10"/>
      <c r="AG960" s="10"/>
      <c r="AH960" s="10"/>
      <c r="AI960" s="10"/>
      <c r="AJ960" s="10"/>
      <c r="AK960" s="10"/>
      <c r="AL960" s="10"/>
      <c r="AM960" s="10"/>
      <c r="AN960" s="10"/>
      <c r="AO960" s="10"/>
      <c r="AP960" s="10"/>
      <c r="AQ960" s="10"/>
      <c r="AR960" s="10"/>
      <c r="AS960" s="10"/>
      <c r="AT960" s="10"/>
      <c r="AU960" s="10"/>
      <c r="AV960" s="10"/>
      <c r="AW960" s="10"/>
      <c r="AX960" s="10"/>
      <c r="AY960" s="10"/>
      <c r="AZ960" s="10"/>
      <c r="BA960" s="10"/>
      <c r="BB960" s="10"/>
      <c r="BC960" s="10"/>
      <c r="BD960" s="10"/>
      <c r="BE960" s="10"/>
      <c r="BF960" s="10"/>
      <c r="BG960" s="10"/>
      <c r="BH960" s="10"/>
      <c r="BI960" s="10"/>
      <c r="BJ960" s="10"/>
      <c r="BK960" s="10"/>
      <c r="BL960" s="10"/>
      <c r="BM960" s="10"/>
      <c r="BN960" s="10"/>
      <c r="BO960" s="10"/>
    </row>
    <row r="961" spans="1:67" x14ac:dyDescent="0.35">
      <c r="A961" s="10"/>
      <c r="B961" s="10"/>
      <c r="C961" s="10"/>
      <c r="D961" s="10"/>
      <c r="E961" s="10"/>
      <c r="F961" s="10"/>
      <c r="G961" s="10"/>
      <c r="H961" s="10"/>
      <c r="I961" s="10"/>
      <c r="J961" s="10"/>
      <c r="K961" s="10"/>
      <c r="L961" s="10"/>
      <c r="M961" s="10"/>
      <c r="N961" s="10"/>
      <c r="O961" s="10"/>
      <c r="P961" s="10"/>
      <c r="Q961" s="10"/>
      <c r="R961" s="10"/>
      <c r="S961" s="10"/>
      <c r="T961" s="10"/>
      <c r="U961" s="10"/>
      <c r="V961" s="10"/>
      <c r="W961" s="10"/>
      <c r="X961" s="10"/>
      <c r="Y961" s="10"/>
      <c r="Z961" s="10"/>
      <c r="AA961" s="10"/>
      <c r="AB961" s="10"/>
      <c r="AC961" s="10"/>
      <c r="AD961" s="10"/>
      <c r="AE961" s="10"/>
      <c r="AF961" s="10"/>
      <c r="AG961" s="10"/>
      <c r="AH961" s="10"/>
      <c r="AI961" s="10"/>
      <c r="AJ961" s="10"/>
      <c r="AK961" s="10"/>
      <c r="AL961" s="10"/>
      <c r="AM961" s="10"/>
      <c r="AN961" s="10"/>
      <c r="AO961" s="10"/>
      <c r="AP961" s="10"/>
      <c r="AQ961" s="10"/>
      <c r="AR961" s="10"/>
      <c r="AS961" s="10"/>
      <c r="AT961" s="10"/>
      <c r="AU961" s="10"/>
      <c r="AV961" s="10"/>
      <c r="AW961" s="10"/>
      <c r="AX961" s="10"/>
      <c r="AY961" s="10"/>
      <c r="AZ961" s="10"/>
      <c r="BA961" s="10"/>
      <c r="BB961" s="10"/>
      <c r="BC961" s="10"/>
      <c r="BD961" s="10"/>
      <c r="BE961" s="10"/>
      <c r="BF961" s="10"/>
      <c r="BG961" s="10"/>
      <c r="BH961" s="10"/>
      <c r="BI961" s="10"/>
      <c r="BJ961" s="10"/>
      <c r="BK961" s="10"/>
      <c r="BL961" s="10"/>
      <c r="BM961" s="10"/>
      <c r="BN961" s="10"/>
      <c r="BO961" s="10"/>
    </row>
    <row r="962" spans="1:67" x14ac:dyDescent="0.35">
      <c r="A962" s="10"/>
      <c r="B962" s="10"/>
      <c r="C962" s="10"/>
      <c r="D962" s="10"/>
      <c r="E962" s="10"/>
      <c r="F962" s="10"/>
      <c r="G962" s="10"/>
      <c r="H962" s="10"/>
      <c r="I962" s="10"/>
      <c r="J962" s="10"/>
      <c r="K962" s="10"/>
      <c r="L962" s="10"/>
      <c r="M962" s="10"/>
      <c r="N962" s="10"/>
      <c r="O962" s="10"/>
      <c r="P962" s="10"/>
      <c r="Q962" s="10"/>
      <c r="R962" s="10"/>
      <c r="S962" s="10"/>
      <c r="T962" s="10"/>
      <c r="U962" s="10"/>
      <c r="V962" s="10"/>
      <c r="W962" s="10"/>
      <c r="X962" s="10"/>
      <c r="Y962" s="10"/>
      <c r="Z962" s="10"/>
      <c r="AA962" s="10"/>
      <c r="AB962" s="10"/>
      <c r="AC962" s="10"/>
      <c r="AD962" s="10"/>
      <c r="AE962" s="10"/>
      <c r="AF962" s="10"/>
      <c r="AG962" s="10"/>
      <c r="AH962" s="10"/>
      <c r="AI962" s="10"/>
      <c r="AJ962" s="10"/>
      <c r="AK962" s="10"/>
      <c r="AL962" s="10"/>
      <c r="AM962" s="10"/>
      <c r="AN962" s="10"/>
      <c r="AO962" s="10"/>
      <c r="AP962" s="10"/>
      <c r="AQ962" s="10"/>
      <c r="AR962" s="10"/>
      <c r="AS962" s="10"/>
      <c r="AT962" s="10"/>
      <c r="AU962" s="10"/>
      <c r="AV962" s="10"/>
      <c r="AW962" s="10"/>
      <c r="AX962" s="10"/>
      <c r="AY962" s="10"/>
      <c r="AZ962" s="10"/>
      <c r="BA962" s="10"/>
      <c r="BB962" s="10"/>
      <c r="BC962" s="10"/>
      <c r="BD962" s="10"/>
      <c r="BE962" s="10"/>
      <c r="BF962" s="10"/>
      <c r="BG962" s="10"/>
      <c r="BH962" s="10"/>
      <c r="BI962" s="10"/>
      <c r="BJ962" s="10"/>
      <c r="BK962" s="10"/>
      <c r="BL962" s="10"/>
      <c r="BM962" s="10"/>
      <c r="BN962" s="10"/>
      <c r="BO962" s="10"/>
    </row>
    <row r="963" spans="1:67" x14ac:dyDescent="0.35">
      <c r="A963" s="10"/>
      <c r="B963" s="10"/>
      <c r="C963" s="10"/>
      <c r="D963" s="10"/>
      <c r="E963" s="10"/>
      <c r="F963" s="10"/>
      <c r="G963" s="10"/>
      <c r="H963" s="10"/>
      <c r="I963" s="10"/>
      <c r="J963" s="10"/>
      <c r="K963" s="10"/>
      <c r="L963" s="10"/>
      <c r="M963" s="10"/>
      <c r="N963" s="10"/>
      <c r="O963" s="10"/>
      <c r="P963" s="10"/>
      <c r="Q963" s="10"/>
      <c r="R963" s="10"/>
      <c r="S963" s="10"/>
      <c r="T963" s="10"/>
      <c r="U963" s="10"/>
      <c r="V963" s="10"/>
      <c r="W963" s="10"/>
      <c r="X963" s="10"/>
      <c r="Y963" s="10"/>
      <c r="Z963" s="10"/>
      <c r="AA963" s="10"/>
      <c r="AB963" s="10"/>
      <c r="AC963" s="10"/>
      <c r="AD963" s="10"/>
      <c r="AE963" s="10"/>
      <c r="AF963" s="10"/>
      <c r="AG963" s="10"/>
      <c r="AH963" s="10"/>
      <c r="AI963" s="10"/>
      <c r="AJ963" s="10"/>
      <c r="AK963" s="10"/>
      <c r="AL963" s="10"/>
      <c r="AM963" s="10"/>
      <c r="AN963" s="10"/>
      <c r="AO963" s="10"/>
      <c r="AP963" s="10"/>
      <c r="AQ963" s="10"/>
      <c r="AR963" s="10"/>
      <c r="AS963" s="10"/>
      <c r="AT963" s="10"/>
      <c r="AU963" s="10"/>
      <c r="AV963" s="10"/>
      <c r="AW963" s="10"/>
      <c r="AX963" s="10"/>
      <c r="AY963" s="10"/>
      <c r="AZ963" s="10"/>
      <c r="BA963" s="10"/>
      <c r="BB963" s="10"/>
      <c r="BC963" s="10"/>
      <c r="BD963" s="10"/>
      <c r="BE963" s="10"/>
      <c r="BF963" s="10"/>
      <c r="BG963" s="10"/>
      <c r="BH963" s="10"/>
      <c r="BI963" s="10"/>
      <c r="BJ963" s="10"/>
      <c r="BK963" s="10"/>
      <c r="BL963" s="10"/>
      <c r="BM963" s="10"/>
      <c r="BN963" s="10"/>
      <c r="BO963" s="10"/>
    </row>
    <row r="964" spans="1:67" x14ac:dyDescent="0.35">
      <c r="A964" s="10"/>
      <c r="B964" s="10"/>
      <c r="C964" s="10"/>
      <c r="D964" s="10"/>
      <c r="E964" s="10"/>
      <c r="F964" s="10"/>
      <c r="G964" s="10"/>
      <c r="H964" s="10"/>
      <c r="I964" s="10"/>
      <c r="J964" s="10"/>
      <c r="K964" s="10"/>
      <c r="L964" s="10"/>
      <c r="M964" s="10"/>
      <c r="N964" s="10"/>
      <c r="O964" s="10"/>
      <c r="P964" s="10"/>
      <c r="Q964" s="10"/>
      <c r="R964" s="10"/>
      <c r="S964" s="10"/>
      <c r="T964" s="10"/>
      <c r="U964" s="10"/>
      <c r="V964" s="10"/>
      <c r="W964" s="10"/>
      <c r="X964" s="10"/>
      <c r="Y964" s="10"/>
      <c r="Z964" s="10"/>
      <c r="AA964" s="10"/>
      <c r="AB964" s="10"/>
      <c r="AC964" s="10"/>
      <c r="AD964" s="10"/>
      <c r="AE964" s="10"/>
      <c r="AF964" s="10"/>
      <c r="AG964" s="10"/>
      <c r="AH964" s="10"/>
      <c r="AI964" s="10"/>
      <c r="AJ964" s="10"/>
      <c r="AK964" s="10"/>
      <c r="AL964" s="10"/>
      <c r="AM964" s="10"/>
      <c r="AN964" s="10"/>
      <c r="AO964" s="10"/>
      <c r="AP964" s="10"/>
      <c r="AQ964" s="10"/>
      <c r="AR964" s="10"/>
      <c r="AS964" s="10"/>
      <c r="AT964" s="10"/>
      <c r="AU964" s="10"/>
      <c r="AV964" s="10"/>
      <c r="AW964" s="10"/>
      <c r="AX964" s="10"/>
      <c r="AY964" s="10"/>
      <c r="AZ964" s="10"/>
      <c r="BA964" s="10"/>
      <c r="BB964" s="10"/>
      <c r="BC964" s="10"/>
      <c r="BD964" s="10"/>
      <c r="BE964" s="10"/>
      <c r="BF964" s="10"/>
      <c r="BG964" s="10"/>
      <c r="BH964" s="10"/>
      <c r="BI964" s="10"/>
      <c r="BJ964" s="10"/>
      <c r="BK964" s="10"/>
      <c r="BL964" s="10"/>
      <c r="BM964" s="10"/>
      <c r="BN964" s="10"/>
      <c r="BO964" s="10"/>
    </row>
    <row r="965" spans="1:67" x14ac:dyDescent="0.35">
      <c r="A965" s="10"/>
      <c r="B965" s="10"/>
      <c r="C965" s="10"/>
      <c r="D965" s="10"/>
      <c r="E965" s="10"/>
      <c r="F965" s="10"/>
      <c r="G965" s="10"/>
      <c r="H965" s="10"/>
      <c r="I965" s="10"/>
      <c r="J965" s="10"/>
      <c r="K965" s="10"/>
      <c r="L965" s="10"/>
      <c r="M965" s="10"/>
      <c r="N965" s="10"/>
      <c r="O965" s="10"/>
      <c r="P965" s="10"/>
      <c r="Q965" s="10"/>
      <c r="R965" s="10"/>
      <c r="S965" s="10"/>
      <c r="T965" s="10"/>
      <c r="U965" s="10"/>
      <c r="V965" s="10"/>
      <c r="W965" s="10"/>
      <c r="X965" s="10"/>
      <c r="Y965" s="10"/>
      <c r="Z965" s="10"/>
      <c r="AA965" s="10"/>
      <c r="AB965" s="10"/>
      <c r="AC965" s="10"/>
      <c r="AD965" s="10"/>
      <c r="AE965" s="10"/>
      <c r="AF965" s="10"/>
      <c r="AG965" s="10"/>
      <c r="AH965" s="10"/>
      <c r="AI965" s="10"/>
      <c r="AJ965" s="10"/>
      <c r="AK965" s="10"/>
      <c r="AL965" s="10"/>
      <c r="AM965" s="10"/>
      <c r="AN965" s="10"/>
      <c r="AO965" s="10"/>
      <c r="AP965" s="10"/>
      <c r="AQ965" s="10"/>
      <c r="AR965" s="10"/>
      <c r="AS965" s="10"/>
      <c r="AT965" s="10"/>
      <c r="AU965" s="10"/>
      <c r="AV965" s="10"/>
      <c r="AW965" s="10"/>
      <c r="AX965" s="10"/>
      <c r="AY965" s="10"/>
      <c r="AZ965" s="10"/>
      <c r="BA965" s="10"/>
      <c r="BB965" s="10"/>
      <c r="BC965" s="10"/>
      <c r="BD965" s="10"/>
      <c r="BE965" s="10"/>
      <c r="BF965" s="10"/>
      <c r="BG965" s="10"/>
      <c r="BH965" s="10"/>
      <c r="BI965" s="10"/>
      <c r="BJ965" s="10"/>
      <c r="BK965" s="10"/>
      <c r="BL965" s="10"/>
      <c r="BM965" s="10"/>
      <c r="BN965" s="10"/>
      <c r="BO965" s="10"/>
    </row>
    <row r="966" spans="1:67" x14ac:dyDescent="0.35">
      <c r="A966" s="10"/>
      <c r="B966" s="10"/>
      <c r="C966" s="10"/>
      <c r="D966" s="10"/>
      <c r="E966" s="10"/>
      <c r="F966" s="10"/>
      <c r="G966" s="10"/>
      <c r="H966" s="10"/>
      <c r="I966" s="10"/>
      <c r="J966" s="10"/>
      <c r="K966" s="10"/>
      <c r="L966" s="10"/>
      <c r="M966" s="10"/>
      <c r="N966" s="10"/>
      <c r="O966" s="10"/>
      <c r="P966" s="10"/>
      <c r="Q966" s="10"/>
      <c r="R966" s="10"/>
      <c r="S966" s="10"/>
      <c r="T966" s="10"/>
      <c r="U966" s="10"/>
      <c r="V966" s="10"/>
      <c r="W966" s="10"/>
      <c r="X966" s="10"/>
      <c r="Y966" s="10"/>
      <c r="Z966" s="10"/>
      <c r="AA966" s="10"/>
      <c r="AB966" s="10"/>
      <c r="AC966" s="10"/>
      <c r="AD966" s="10"/>
      <c r="AE966" s="10"/>
      <c r="AF966" s="10"/>
      <c r="AG966" s="10"/>
      <c r="AH966" s="10"/>
      <c r="AI966" s="10"/>
      <c r="AJ966" s="10"/>
      <c r="AK966" s="10"/>
      <c r="AL966" s="10"/>
      <c r="AM966" s="10"/>
      <c r="AN966" s="10"/>
      <c r="AO966" s="10"/>
      <c r="AP966" s="10"/>
      <c r="AQ966" s="10"/>
      <c r="AR966" s="10"/>
      <c r="AS966" s="10"/>
      <c r="AT966" s="10"/>
      <c r="AU966" s="10"/>
      <c r="AV966" s="10"/>
      <c r="AW966" s="10"/>
      <c r="AX966" s="10"/>
      <c r="AY966" s="10"/>
      <c r="AZ966" s="10"/>
      <c r="BA966" s="10"/>
      <c r="BB966" s="10"/>
      <c r="BC966" s="10"/>
      <c r="BD966" s="10"/>
      <c r="BE966" s="10"/>
      <c r="BF966" s="10"/>
      <c r="BG966" s="10"/>
      <c r="BH966" s="10"/>
      <c r="BI966" s="10"/>
      <c r="BJ966" s="10"/>
      <c r="BK966" s="10"/>
      <c r="BL966" s="10"/>
      <c r="BM966" s="10"/>
      <c r="BN966" s="10"/>
      <c r="BO966" s="10"/>
    </row>
    <row r="967" spans="1:67" x14ac:dyDescent="0.35">
      <c r="A967" s="10"/>
      <c r="B967" s="10"/>
      <c r="C967" s="10"/>
      <c r="D967" s="10"/>
      <c r="E967" s="10"/>
      <c r="F967" s="10"/>
      <c r="G967" s="10"/>
      <c r="H967" s="10"/>
      <c r="I967" s="10"/>
      <c r="J967" s="10"/>
      <c r="K967" s="10"/>
      <c r="L967" s="10"/>
      <c r="M967" s="10"/>
      <c r="N967" s="10"/>
      <c r="O967" s="10"/>
      <c r="P967" s="10"/>
      <c r="Q967" s="10"/>
      <c r="R967" s="10"/>
      <c r="S967" s="10"/>
      <c r="T967" s="10"/>
      <c r="U967" s="10"/>
      <c r="V967" s="10"/>
      <c r="W967" s="10"/>
      <c r="X967" s="10"/>
      <c r="Y967" s="10"/>
      <c r="Z967" s="10"/>
      <c r="AA967" s="10"/>
      <c r="AB967" s="10"/>
      <c r="AC967" s="10"/>
      <c r="AD967" s="10"/>
      <c r="AE967" s="10"/>
      <c r="AF967" s="10"/>
      <c r="AG967" s="10"/>
      <c r="AH967" s="10"/>
      <c r="AI967" s="10"/>
      <c r="AJ967" s="10"/>
      <c r="AK967" s="10"/>
      <c r="AL967" s="10"/>
      <c r="AM967" s="10"/>
      <c r="AN967" s="10"/>
      <c r="AO967" s="10"/>
      <c r="AP967" s="10"/>
      <c r="AQ967" s="10"/>
      <c r="AR967" s="10"/>
      <c r="AS967" s="10"/>
      <c r="AT967" s="10"/>
      <c r="AU967" s="10"/>
      <c r="AV967" s="10"/>
      <c r="AW967" s="10"/>
      <c r="AX967" s="10"/>
      <c r="AY967" s="10"/>
      <c r="AZ967" s="10"/>
      <c r="BA967" s="10"/>
      <c r="BB967" s="10"/>
      <c r="BC967" s="10"/>
      <c r="BD967" s="10"/>
      <c r="BE967" s="10"/>
      <c r="BF967" s="10"/>
      <c r="BG967" s="10"/>
      <c r="BH967" s="10"/>
      <c r="BI967" s="10"/>
      <c r="BJ967" s="10"/>
      <c r="BK967" s="10"/>
      <c r="BL967" s="10"/>
      <c r="BM967" s="10"/>
      <c r="BN967" s="10"/>
      <c r="BO967" s="10"/>
    </row>
    <row r="968" spans="1:67" x14ac:dyDescent="0.35">
      <c r="A968" s="10"/>
      <c r="B968" s="10"/>
      <c r="C968" s="10"/>
      <c r="D968" s="10"/>
      <c r="E968" s="10"/>
      <c r="F968" s="10"/>
      <c r="G968" s="10"/>
      <c r="H968" s="10"/>
      <c r="I968" s="10"/>
      <c r="J968" s="10"/>
      <c r="K968" s="10"/>
      <c r="L968" s="10"/>
      <c r="M968" s="10"/>
      <c r="N968" s="10"/>
      <c r="O968" s="10"/>
      <c r="P968" s="10"/>
      <c r="Q968" s="10"/>
      <c r="R968" s="10"/>
      <c r="S968" s="10"/>
      <c r="T968" s="10"/>
      <c r="U968" s="10"/>
      <c r="V968" s="10"/>
      <c r="W968" s="10"/>
      <c r="X968" s="10"/>
      <c r="Y968" s="10"/>
      <c r="Z968" s="10"/>
      <c r="AA968" s="10"/>
      <c r="AB968" s="10"/>
      <c r="AC968" s="10"/>
      <c r="AD968" s="10"/>
      <c r="AE968" s="10"/>
      <c r="AF968" s="10"/>
      <c r="AG968" s="10"/>
      <c r="AH968" s="10"/>
      <c r="AI968" s="10"/>
      <c r="AJ968" s="10"/>
      <c r="AK968" s="10"/>
      <c r="AL968" s="10"/>
      <c r="AM968" s="10"/>
      <c r="AN968" s="10"/>
      <c r="AO968" s="10"/>
      <c r="AP968" s="10"/>
      <c r="AQ968" s="10"/>
      <c r="AR968" s="10"/>
      <c r="AS968" s="10"/>
      <c r="AT968" s="10"/>
      <c r="AU968" s="10"/>
      <c r="AV968" s="10"/>
      <c r="AW968" s="10"/>
      <c r="AX968" s="10"/>
      <c r="AY968" s="10"/>
      <c r="AZ968" s="10"/>
      <c r="BA968" s="10"/>
      <c r="BB968" s="10"/>
      <c r="BC968" s="10"/>
      <c r="BD968" s="10"/>
      <c r="BE968" s="10"/>
      <c r="BF968" s="10"/>
      <c r="BG968" s="10"/>
      <c r="BH968" s="10"/>
      <c r="BI968" s="10"/>
      <c r="BJ968" s="10"/>
      <c r="BK968" s="10"/>
      <c r="BL968" s="10"/>
      <c r="BM968" s="10"/>
      <c r="BN968" s="10"/>
      <c r="BO968" s="10"/>
    </row>
    <row r="969" spans="1:67" x14ac:dyDescent="0.35">
      <c r="A969" s="10"/>
      <c r="B969" s="10"/>
      <c r="C969" s="10"/>
      <c r="D969" s="10"/>
      <c r="E969" s="10"/>
      <c r="F969" s="10"/>
      <c r="G969" s="10"/>
      <c r="H969" s="10"/>
      <c r="I969" s="10"/>
      <c r="J969" s="10"/>
      <c r="K969" s="10"/>
      <c r="L969" s="10"/>
      <c r="M969" s="10"/>
      <c r="N969" s="10"/>
      <c r="O969" s="10"/>
      <c r="P969" s="10"/>
      <c r="Q969" s="10"/>
      <c r="R969" s="10"/>
      <c r="S969" s="10"/>
      <c r="T969" s="10"/>
      <c r="U969" s="10"/>
      <c r="V969" s="10"/>
      <c r="W969" s="10"/>
      <c r="X969" s="10"/>
      <c r="Y969" s="10"/>
      <c r="Z969" s="10"/>
      <c r="AA969" s="10"/>
      <c r="AB969" s="10"/>
      <c r="AC969" s="10"/>
      <c r="AD969" s="10"/>
      <c r="AE969" s="10"/>
      <c r="AF969" s="10"/>
      <c r="AG969" s="10"/>
      <c r="AH969" s="10"/>
      <c r="AI969" s="10"/>
      <c r="AJ969" s="10"/>
      <c r="AK969" s="10"/>
      <c r="AL969" s="10"/>
      <c r="AM969" s="10"/>
      <c r="AN969" s="10"/>
      <c r="AO969" s="10"/>
      <c r="AP969" s="10"/>
      <c r="AQ969" s="10"/>
      <c r="AR969" s="10"/>
      <c r="AS969" s="10"/>
      <c r="AT969" s="10"/>
      <c r="AU969" s="10"/>
      <c r="AV969" s="10"/>
      <c r="AW969" s="10"/>
      <c r="AX969" s="10"/>
      <c r="AY969" s="10"/>
      <c r="AZ969" s="10"/>
      <c r="BA969" s="10"/>
      <c r="BB969" s="10"/>
      <c r="BC969" s="10"/>
      <c r="BD969" s="10"/>
      <c r="BE969" s="10"/>
      <c r="BF969" s="10"/>
      <c r="BG969" s="10"/>
      <c r="BH969" s="10"/>
      <c r="BI969" s="10"/>
      <c r="BJ969" s="10"/>
      <c r="BK969" s="10"/>
      <c r="BL969" s="10"/>
      <c r="BM969" s="10"/>
      <c r="BN969" s="10"/>
      <c r="BO969" s="10"/>
    </row>
    <row r="970" spans="1:67" x14ac:dyDescent="0.35">
      <c r="A970" s="10"/>
      <c r="B970" s="10"/>
      <c r="C970" s="10"/>
      <c r="D970" s="10"/>
      <c r="E970" s="10"/>
      <c r="F970" s="10"/>
      <c r="G970" s="10"/>
      <c r="H970" s="10"/>
      <c r="I970" s="10"/>
      <c r="J970" s="10"/>
      <c r="K970" s="10"/>
      <c r="L970" s="10"/>
      <c r="M970" s="10"/>
      <c r="N970" s="10"/>
      <c r="O970" s="10"/>
      <c r="P970" s="10"/>
      <c r="Q970" s="10"/>
      <c r="R970" s="10"/>
      <c r="S970" s="10"/>
      <c r="T970" s="10"/>
      <c r="U970" s="10"/>
      <c r="V970" s="10"/>
      <c r="W970" s="10"/>
      <c r="X970" s="10"/>
      <c r="Y970" s="10"/>
      <c r="Z970" s="10"/>
      <c r="AA970" s="10"/>
      <c r="AB970" s="10"/>
      <c r="AC970" s="10"/>
      <c r="AD970" s="10"/>
      <c r="AE970" s="10"/>
      <c r="AF970" s="10"/>
      <c r="AG970" s="10"/>
      <c r="AH970" s="10"/>
      <c r="AI970" s="10"/>
      <c r="AJ970" s="10"/>
      <c r="AK970" s="10"/>
      <c r="AL970" s="10"/>
      <c r="AM970" s="10"/>
      <c r="AN970" s="10"/>
      <c r="AO970" s="10"/>
      <c r="AP970" s="10"/>
      <c r="AQ970" s="10"/>
      <c r="AR970" s="10"/>
      <c r="AS970" s="10"/>
      <c r="AT970" s="10"/>
      <c r="AU970" s="10"/>
      <c r="AV970" s="10"/>
      <c r="AW970" s="10"/>
      <c r="AX970" s="10"/>
      <c r="AY970" s="10"/>
      <c r="AZ970" s="10"/>
      <c r="BA970" s="10"/>
      <c r="BB970" s="10"/>
      <c r="BC970" s="10"/>
      <c r="BD970" s="10"/>
      <c r="BE970" s="10"/>
      <c r="BF970" s="10"/>
      <c r="BG970" s="10"/>
      <c r="BH970" s="10"/>
      <c r="BI970" s="10"/>
      <c r="BJ970" s="10"/>
      <c r="BK970" s="10"/>
      <c r="BL970" s="10"/>
      <c r="BM970" s="10"/>
      <c r="BN970" s="10"/>
      <c r="BO970" s="10"/>
    </row>
    <row r="971" spans="1:67" x14ac:dyDescent="0.35">
      <c r="A971" s="10"/>
      <c r="B971" s="10"/>
      <c r="C971" s="10"/>
      <c r="D971" s="10"/>
      <c r="E971" s="10"/>
      <c r="F971" s="10"/>
      <c r="G971" s="10"/>
      <c r="H971" s="10"/>
      <c r="I971" s="10"/>
      <c r="J971" s="10"/>
      <c r="K971" s="10"/>
      <c r="L971" s="10"/>
      <c r="M971" s="10"/>
      <c r="N971" s="10"/>
      <c r="O971" s="10"/>
      <c r="P971" s="10"/>
      <c r="Q971" s="10"/>
      <c r="R971" s="10"/>
      <c r="S971" s="10"/>
      <c r="T971" s="10"/>
      <c r="U971" s="10"/>
      <c r="V971" s="10"/>
      <c r="W971" s="10"/>
      <c r="X971" s="10"/>
      <c r="Y971" s="10"/>
      <c r="Z971" s="10"/>
      <c r="AA971" s="10"/>
      <c r="AB971" s="10"/>
      <c r="AC971" s="10"/>
      <c r="AD971" s="10"/>
      <c r="AE971" s="10"/>
      <c r="AF971" s="10"/>
      <c r="AG971" s="10"/>
      <c r="AH971" s="10"/>
      <c r="AI971" s="10"/>
      <c r="AJ971" s="10"/>
      <c r="AK971" s="10"/>
      <c r="AL971" s="10"/>
      <c r="AM971" s="10"/>
      <c r="AN971" s="10"/>
      <c r="AO971" s="10"/>
      <c r="AP971" s="10"/>
      <c r="AQ971" s="10"/>
      <c r="AR971" s="10"/>
      <c r="AS971" s="10"/>
      <c r="AT971" s="10"/>
      <c r="AU971" s="10"/>
      <c r="AV971" s="10"/>
      <c r="AW971" s="10"/>
      <c r="AX971" s="10"/>
      <c r="AY971" s="10"/>
      <c r="AZ971" s="10"/>
      <c r="BA971" s="10"/>
      <c r="BB971" s="10"/>
      <c r="BC971" s="10"/>
      <c r="BD971" s="10"/>
      <c r="BE971" s="10"/>
      <c r="BF971" s="10"/>
      <c r="BG971" s="10"/>
      <c r="BH971" s="10"/>
      <c r="BI971" s="10"/>
      <c r="BJ971" s="10"/>
      <c r="BK971" s="10"/>
      <c r="BL971" s="10"/>
      <c r="BM971" s="10"/>
      <c r="BN971" s="10"/>
      <c r="BO971" s="10"/>
    </row>
    <row r="972" spans="1:67" x14ac:dyDescent="0.35">
      <c r="A972" s="10"/>
      <c r="B972" s="10"/>
      <c r="C972" s="10"/>
      <c r="D972" s="10"/>
      <c r="E972" s="10"/>
      <c r="F972" s="10"/>
      <c r="G972" s="10"/>
      <c r="H972" s="10"/>
      <c r="I972" s="10"/>
      <c r="J972" s="10"/>
      <c r="K972" s="10"/>
      <c r="L972" s="10"/>
      <c r="M972" s="10"/>
      <c r="N972" s="10"/>
      <c r="O972" s="10"/>
      <c r="P972" s="10"/>
      <c r="Q972" s="10"/>
      <c r="R972" s="10"/>
      <c r="S972" s="10"/>
      <c r="T972" s="10"/>
      <c r="U972" s="10"/>
      <c r="V972" s="10"/>
      <c r="W972" s="10"/>
      <c r="X972" s="10"/>
      <c r="Y972" s="10"/>
      <c r="Z972" s="10"/>
      <c r="AA972" s="10"/>
      <c r="AB972" s="10"/>
      <c r="AC972" s="10"/>
      <c r="AD972" s="10"/>
      <c r="AE972" s="10"/>
      <c r="AF972" s="10"/>
      <c r="AG972" s="10"/>
      <c r="AH972" s="10"/>
      <c r="AI972" s="10"/>
      <c r="AJ972" s="10"/>
      <c r="AK972" s="10"/>
      <c r="AL972" s="10"/>
      <c r="AM972" s="10"/>
      <c r="AN972" s="10"/>
      <c r="AO972" s="10"/>
      <c r="AP972" s="10"/>
      <c r="AQ972" s="10"/>
      <c r="AR972" s="10"/>
      <c r="AS972" s="10"/>
      <c r="AT972" s="10"/>
      <c r="AU972" s="10"/>
      <c r="AV972" s="10"/>
      <c r="AW972" s="10"/>
      <c r="AX972" s="10"/>
      <c r="AY972" s="10"/>
      <c r="AZ972" s="10"/>
      <c r="BA972" s="10"/>
      <c r="BB972" s="10"/>
      <c r="BC972" s="10"/>
      <c r="BD972" s="10"/>
      <c r="BE972" s="10"/>
      <c r="BF972" s="10"/>
      <c r="BG972" s="10"/>
      <c r="BH972" s="10"/>
      <c r="BI972" s="10"/>
      <c r="BJ972" s="10"/>
      <c r="BK972" s="10"/>
      <c r="BL972" s="10"/>
      <c r="BM972" s="10"/>
      <c r="BN972" s="10"/>
      <c r="BO972" s="10"/>
    </row>
    <row r="973" spans="1:67" x14ac:dyDescent="0.35">
      <c r="A973" s="10"/>
      <c r="B973" s="10"/>
      <c r="C973" s="10"/>
      <c r="D973" s="10"/>
      <c r="E973" s="10"/>
      <c r="F973" s="10"/>
      <c r="G973" s="10"/>
      <c r="H973" s="10"/>
      <c r="I973" s="10"/>
      <c r="J973" s="10"/>
      <c r="K973" s="10"/>
      <c r="L973" s="10"/>
      <c r="M973" s="10"/>
      <c r="N973" s="10"/>
      <c r="O973" s="10"/>
      <c r="P973" s="10"/>
      <c r="Q973" s="10"/>
      <c r="R973" s="10"/>
      <c r="S973" s="10"/>
      <c r="T973" s="10"/>
      <c r="U973" s="10"/>
      <c r="V973" s="10"/>
      <c r="W973" s="10"/>
      <c r="X973" s="10"/>
      <c r="Y973" s="10"/>
      <c r="Z973" s="10"/>
      <c r="AA973" s="10"/>
      <c r="AB973" s="10"/>
      <c r="AC973" s="10"/>
      <c r="AD973" s="10"/>
      <c r="AE973" s="10"/>
      <c r="AF973" s="10"/>
      <c r="AG973" s="10"/>
      <c r="AH973" s="10"/>
      <c r="AI973" s="10"/>
      <c r="AJ973" s="10"/>
      <c r="AK973" s="10"/>
      <c r="AL973" s="10"/>
      <c r="AM973" s="10"/>
      <c r="AN973" s="10"/>
      <c r="AO973" s="10"/>
      <c r="AP973" s="10"/>
      <c r="AQ973" s="10"/>
      <c r="AR973" s="10"/>
      <c r="AS973" s="10"/>
      <c r="AT973" s="10"/>
      <c r="AU973" s="10"/>
      <c r="AV973" s="10"/>
      <c r="AW973" s="10"/>
      <c r="AX973" s="10"/>
      <c r="AY973" s="10"/>
      <c r="AZ973" s="10"/>
      <c r="BA973" s="10"/>
      <c r="BB973" s="10"/>
      <c r="BC973" s="10"/>
      <c r="BD973" s="10"/>
      <c r="BE973" s="10"/>
      <c r="BF973" s="10"/>
      <c r="BG973" s="10"/>
      <c r="BH973" s="10"/>
      <c r="BI973" s="10"/>
      <c r="BJ973" s="10"/>
      <c r="BK973" s="10"/>
      <c r="BL973" s="10"/>
      <c r="BM973" s="10"/>
      <c r="BN973" s="10"/>
      <c r="BO973" s="10"/>
    </row>
    <row r="974" spans="1:67" x14ac:dyDescent="0.35">
      <c r="A974" s="10"/>
      <c r="B974" s="10"/>
      <c r="C974" s="10"/>
      <c r="D974" s="10"/>
      <c r="E974" s="10"/>
      <c r="F974" s="10"/>
      <c r="G974" s="10"/>
      <c r="H974" s="10"/>
      <c r="I974" s="10"/>
      <c r="J974" s="10"/>
      <c r="K974" s="10"/>
      <c r="L974" s="10"/>
      <c r="M974" s="10"/>
      <c r="N974" s="10"/>
      <c r="O974" s="10"/>
      <c r="P974" s="10"/>
      <c r="Q974" s="10"/>
      <c r="R974" s="10"/>
      <c r="S974" s="10"/>
      <c r="T974" s="10"/>
      <c r="U974" s="10"/>
      <c r="V974" s="10"/>
      <c r="W974" s="10"/>
      <c r="X974" s="10"/>
      <c r="Y974" s="10"/>
      <c r="Z974" s="10"/>
      <c r="AA974" s="10"/>
      <c r="AB974" s="10"/>
      <c r="AC974" s="10"/>
      <c r="AD974" s="10"/>
      <c r="AE974" s="10"/>
      <c r="AF974" s="10"/>
      <c r="AG974" s="10"/>
      <c r="AH974" s="10"/>
      <c r="AI974" s="10"/>
      <c r="AJ974" s="10"/>
      <c r="AK974" s="10"/>
      <c r="AL974" s="10"/>
      <c r="AM974" s="10"/>
      <c r="AN974" s="10"/>
      <c r="AO974" s="10"/>
      <c r="AP974" s="10"/>
      <c r="AQ974" s="10"/>
      <c r="AR974" s="10"/>
      <c r="AS974" s="10"/>
      <c r="AT974" s="10"/>
      <c r="AU974" s="10"/>
      <c r="AV974" s="10"/>
      <c r="AW974" s="10"/>
      <c r="AX974" s="10"/>
      <c r="AY974" s="10"/>
      <c r="AZ974" s="10"/>
      <c r="BA974" s="10"/>
      <c r="BB974" s="10"/>
      <c r="BC974" s="10"/>
      <c r="BD974" s="10"/>
      <c r="BE974" s="10"/>
      <c r="BF974" s="10"/>
      <c r="BG974" s="10"/>
      <c r="BH974" s="10"/>
      <c r="BI974" s="10"/>
      <c r="BJ974" s="10"/>
      <c r="BK974" s="10"/>
      <c r="BL974" s="10"/>
      <c r="BM974" s="10"/>
      <c r="BN974" s="10"/>
      <c r="BO974" s="10"/>
    </row>
    <row r="975" spans="1:67" x14ac:dyDescent="0.35">
      <c r="A975" s="10"/>
      <c r="B975" s="10"/>
      <c r="C975" s="10"/>
      <c r="D975" s="10"/>
      <c r="E975" s="10"/>
      <c r="F975" s="10"/>
      <c r="G975" s="10"/>
      <c r="H975" s="10"/>
      <c r="I975" s="10"/>
      <c r="J975" s="10"/>
      <c r="K975" s="10"/>
      <c r="L975" s="10"/>
      <c r="M975" s="10"/>
      <c r="N975" s="10"/>
      <c r="O975" s="10"/>
      <c r="P975" s="10"/>
      <c r="Q975" s="10"/>
      <c r="R975" s="10"/>
      <c r="S975" s="10"/>
      <c r="T975" s="10"/>
      <c r="U975" s="10"/>
      <c r="V975" s="10"/>
      <c r="W975" s="10"/>
      <c r="X975" s="10"/>
      <c r="Y975" s="10"/>
      <c r="Z975" s="10"/>
      <c r="AA975" s="10"/>
      <c r="AB975" s="10"/>
      <c r="AC975" s="10"/>
      <c r="AD975" s="10"/>
      <c r="AE975" s="10"/>
      <c r="AF975" s="10"/>
      <c r="AG975" s="10"/>
      <c r="AH975" s="10"/>
      <c r="AI975" s="10"/>
      <c r="AJ975" s="10"/>
      <c r="AK975" s="10"/>
      <c r="AL975" s="10"/>
      <c r="AM975" s="10"/>
      <c r="AN975" s="10"/>
      <c r="AO975" s="10"/>
      <c r="AP975" s="10"/>
      <c r="AQ975" s="10"/>
      <c r="AR975" s="10"/>
      <c r="AS975" s="10"/>
      <c r="AT975" s="10"/>
      <c r="AU975" s="10"/>
      <c r="AV975" s="10"/>
      <c r="AW975" s="10"/>
      <c r="AX975" s="10"/>
      <c r="AY975" s="10"/>
      <c r="AZ975" s="10"/>
      <c r="BA975" s="10"/>
      <c r="BB975" s="10"/>
      <c r="BC975" s="10"/>
      <c r="BD975" s="10"/>
      <c r="BE975" s="10"/>
      <c r="BF975" s="10"/>
      <c r="BG975" s="10"/>
      <c r="BH975" s="10"/>
      <c r="BI975" s="10"/>
      <c r="BJ975" s="10"/>
      <c r="BK975" s="10"/>
      <c r="BL975" s="10"/>
      <c r="BM975" s="10"/>
      <c r="BN975" s="10"/>
      <c r="BO975" s="10"/>
    </row>
    <row r="976" spans="1:67" x14ac:dyDescent="0.35">
      <c r="A976" s="10"/>
      <c r="B976" s="10"/>
      <c r="C976" s="10"/>
      <c r="D976" s="10"/>
      <c r="E976" s="10"/>
      <c r="F976" s="10"/>
      <c r="G976" s="10"/>
      <c r="H976" s="10"/>
      <c r="I976" s="10"/>
      <c r="J976" s="10"/>
      <c r="K976" s="10"/>
      <c r="L976" s="10"/>
      <c r="M976" s="10"/>
      <c r="N976" s="10"/>
      <c r="O976" s="10"/>
      <c r="P976" s="10"/>
      <c r="Q976" s="10"/>
      <c r="R976" s="10"/>
      <c r="S976" s="10"/>
      <c r="T976" s="10"/>
      <c r="U976" s="10"/>
      <c r="V976" s="10"/>
      <c r="W976" s="10"/>
      <c r="X976" s="10"/>
      <c r="Y976" s="10"/>
      <c r="Z976" s="10"/>
      <c r="AA976" s="10"/>
      <c r="AB976" s="10"/>
      <c r="AC976" s="10"/>
      <c r="AD976" s="10"/>
      <c r="AE976" s="10"/>
      <c r="AF976" s="10"/>
      <c r="AG976" s="10"/>
      <c r="AH976" s="10"/>
      <c r="AI976" s="10"/>
      <c r="AJ976" s="10"/>
      <c r="AK976" s="10"/>
      <c r="AL976" s="10"/>
      <c r="AM976" s="10"/>
      <c r="AN976" s="10"/>
      <c r="AO976" s="10"/>
      <c r="AP976" s="10"/>
      <c r="AQ976" s="10"/>
      <c r="AR976" s="10"/>
      <c r="AS976" s="10"/>
      <c r="AT976" s="10"/>
      <c r="AU976" s="10"/>
      <c r="AV976" s="10"/>
      <c r="AW976" s="10"/>
      <c r="AX976" s="10"/>
      <c r="AY976" s="10"/>
      <c r="AZ976" s="10"/>
      <c r="BA976" s="10"/>
      <c r="BB976" s="10"/>
      <c r="BC976" s="10"/>
      <c r="BD976" s="10"/>
      <c r="BE976" s="10"/>
      <c r="BF976" s="10"/>
      <c r="BG976" s="10"/>
      <c r="BH976" s="10"/>
      <c r="BI976" s="10"/>
      <c r="BJ976" s="10"/>
      <c r="BK976" s="10"/>
      <c r="BL976" s="10"/>
      <c r="BM976" s="10"/>
      <c r="BN976" s="10"/>
      <c r="BO976" s="10"/>
    </row>
    <row r="977" spans="1:67" x14ac:dyDescent="0.35">
      <c r="A977" s="10"/>
      <c r="B977" s="10"/>
      <c r="C977" s="10"/>
      <c r="D977" s="10"/>
      <c r="E977" s="10"/>
      <c r="F977" s="10"/>
      <c r="G977" s="10"/>
      <c r="H977" s="10"/>
      <c r="I977" s="10"/>
      <c r="J977" s="10"/>
      <c r="K977" s="10"/>
      <c r="L977" s="10"/>
      <c r="M977" s="10"/>
      <c r="N977" s="10"/>
      <c r="O977" s="10"/>
      <c r="P977" s="10"/>
      <c r="Q977" s="10"/>
      <c r="R977" s="10"/>
      <c r="S977" s="10"/>
      <c r="T977" s="10"/>
      <c r="U977" s="10"/>
      <c r="V977" s="10"/>
      <c r="W977" s="10"/>
      <c r="X977" s="10"/>
      <c r="Y977" s="10"/>
      <c r="Z977" s="10"/>
      <c r="AA977" s="10"/>
      <c r="AB977" s="10"/>
      <c r="AC977" s="10"/>
      <c r="AD977" s="10"/>
      <c r="AE977" s="10"/>
      <c r="AF977" s="10"/>
      <c r="AG977" s="10"/>
      <c r="AH977" s="10"/>
      <c r="AI977" s="10"/>
      <c r="AJ977" s="10"/>
      <c r="AK977" s="10"/>
      <c r="AL977" s="10"/>
      <c r="AM977" s="10"/>
      <c r="AN977" s="10"/>
      <c r="AO977" s="10"/>
      <c r="AP977" s="10"/>
      <c r="AQ977" s="10"/>
      <c r="AR977" s="10"/>
      <c r="AS977" s="10"/>
      <c r="AT977" s="10"/>
      <c r="AU977" s="10"/>
      <c r="AV977" s="10"/>
      <c r="AW977" s="10"/>
      <c r="AX977" s="10"/>
      <c r="AY977" s="10"/>
      <c r="AZ977" s="10"/>
      <c r="BA977" s="10"/>
      <c r="BB977" s="10"/>
      <c r="BC977" s="10"/>
      <c r="BD977" s="10"/>
      <c r="BE977" s="10"/>
      <c r="BF977" s="10"/>
      <c r="BG977" s="10"/>
      <c r="BH977" s="10"/>
      <c r="BI977" s="10"/>
      <c r="BJ977" s="10"/>
      <c r="BK977" s="10"/>
      <c r="BL977" s="10"/>
      <c r="BM977" s="10"/>
      <c r="BN977" s="10"/>
      <c r="BO977" s="10"/>
    </row>
    <row r="978" spans="1:67" x14ac:dyDescent="0.35">
      <c r="A978" s="10"/>
      <c r="B978" s="10"/>
      <c r="C978" s="10"/>
      <c r="D978" s="10"/>
      <c r="E978" s="10"/>
      <c r="F978" s="10"/>
      <c r="G978" s="10"/>
      <c r="H978" s="10"/>
      <c r="I978" s="10"/>
      <c r="J978" s="10"/>
      <c r="K978" s="10"/>
      <c r="L978" s="10"/>
      <c r="M978" s="10"/>
      <c r="N978" s="10"/>
      <c r="O978" s="10"/>
      <c r="P978" s="10"/>
      <c r="Q978" s="10"/>
      <c r="R978" s="10"/>
      <c r="S978" s="10"/>
      <c r="T978" s="10"/>
      <c r="U978" s="10"/>
      <c r="V978" s="10"/>
      <c r="W978" s="10"/>
      <c r="X978" s="10"/>
      <c r="Y978" s="10"/>
      <c r="Z978" s="10"/>
      <c r="AA978" s="10"/>
      <c r="AB978" s="10"/>
      <c r="AC978" s="10"/>
      <c r="AD978" s="10"/>
      <c r="AE978" s="10"/>
      <c r="AF978" s="10"/>
      <c r="AG978" s="10"/>
      <c r="AH978" s="10"/>
      <c r="AI978" s="10"/>
      <c r="AJ978" s="10"/>
      <c r="AK978" s="10"/>
      <c r="AL978" s="10"/>
      <c r="AM978" s="10"/>
      <c r="AN978" s="10"/>
      <c r="AO978" s="10"/>
      <c r="AP978" s="10"/>
      <c r="AQ978" s="10"/>
      <c r="AR978" s="10"/>
      <c r="AS978" s="10"/>
      <c r="AT978" s="10"/>
      <c r="AU978" s="10"/>
      <c r="AV978" s="10"/>
      <c r="AW978" s="10"/>
      <c r="AX978" s="10"/>
      <c r="AY978" s="10"/>
      <c r="AZ978" s="10"/>
      <c r="BA978" s="10"/>
      <c r="BB978" s="10"/>
      <c r="BC978" s="10"/>
      <c r="BD978" s="10"/>
      <c r="BE978" s="10"/>
      <c r="BF978" s="10"/>
      <c r="BG978" s="10"/>
      <c r="BH978" s="10"/>
      <c r="BI978" s="10"/>
      <c r="BJ978" s="10"/>
      <c r="BK978" s="10"/>
      <c r="BL978" s="10"/>
      <c r="BM978" s="10"/>
      <c r="BN978" s="10"/>
      <c r="BO978" s="10"/>
    </row>
    <row r="979" spans="1:67" x14ac:dyDescent="0.35">
      <c r="A979" s="10"/>
      <c r="B979" s="10"/>
      <c r="C979" s="10"/>
      <c r="D979" s="10"/>
      <c r="E979" s="10"/>
      <c r="F979" s="10"/>
      <c r="G979" s="10"/>
      <c r="H979" s="10"/>
      <c r="I979" s="10"/>
      <c r="J979" s="10"/>
      <c r="K979" s="10"/>
      <c r="L979" s="10"/>
      <c r="M979" s="10"/>
      <c r="N979" s="10"/>
      <c r="O979" s="10"/>
      <c r="P979" s="10"/>
      <c r="Q979" s="10"/>
      <c r="R979" s="10"/>
      <c r="S979" s="10"/>
      <c r="T979" s="10"/>
      <c r="U979" s="10"/>
      <c r="V979" s="10"/>
      <c r="W979" s="10"/>
      <c r="X979" s="10"/>
      <c r="Y979" s="10"/>
      <c r="Z979" s="10"/>
      <c r="AA979" s="10"/>
      <c r="AB979" s="10"/>
      <c r="AC979" s="10"/>
      <c r="AD979" s="10"/>
      <c r="AE979" s="10"/>
      <c r="AF979" s="10"/>
      <c r="AG979" s="10"/>
      <c r="AH979" s="10"/>
      <c r="AI979" s="10"/>
      <c r="AJ979" s="10"/>
      <c r="AK979" s="10"/>
      <c r="AL979" s="10"/>
      <c r="AM979" s="10"/>
      <c r="AN979" s="10"/>
      <c r="AO979" s="10"/>
      <c r="AP979" s="10"/>
      <c r="AQ979" s="10"/>
      <c r="AR979" s="10"/>
      <c r="AS979" s="10"/>
      <c r="AT979" s="10"/>
      <c r="AU979" s="10"/>
      <c r="AV979" s="10"/>
      <c r="AW979" s="10"/>
      <c r="AX979" s="10"/>
      <c r="AY979" s="10"/>
      <c r="AZ979" s="10"/>
      <c r="BA979" s="10"/>
      <c r="BB979" s="10"/>
      <c r="BC979" s="10"/>
      <c r="BD979" s="10"/>
      <c r="BE979" s="10"/>
      <c r="BF979" s="10"/>
      <c r="BG979" s="10"/>
      <c r="BH979" s="10"/>
      <c r="BI979" s="10"/>
      <c r="BJ979" s="10"/>
      <c r="BK979" s="10"/>
      <c r="BL979" s="10"/>
      <c r="BM979" s="10"/>
      <c r="BN979" s="10"/>
      <c r="BO979" s="10"/>
    </row>
    <row r="980" spans="1:67" x14ac:dyDescent="0.35">
      <c r="A980" s="10"/>
      <c r="B980" s="10"/>
      <c r="C980" s="10"/>
      <c r="D980" s="10"/>
      <c r="E980" s="10"/>
      <c r="F980" s="10"/>
      <c r="G980" s="10"/>
      <c r="H980" s="10"/>
      <c r="I980" s="10"/>
      <c r="J980" s="10"/>
      <c r="K980" s="10"/>
      <c r="L980" s="10"/>
      <c r="M980" s="10"/>
      <c r="N980" s="10"/>
      <c r="O980" s="10"/>
      <c r="P980" s="10"/>
      <c r="Q980" s="10"/>
      <c r="R980" s="10"/>
      <c r="S980" s="10"/>
      <c r="T980" s="10"/>
      <c r="U980" s="10"/>
      <c r="V980" s="10"/>
      <c r="W980" s="10"/>
      <c r="X980" s="10"/>
      <c r="Y980" s="10"/>
      <c r="Z980" s="10"/>
      <c r="AA980" s="10"/>
      <c r="AB980" s="10"/>
      <c r="AC980" s="10"/>
      <c r="AD980" s="10"/>
      <c r="AE980" s="10"/>
      <c r="AF980" s="10"/>
      <c r="AG980" s="10"/>
      <c r="AH980" s="10"/>
      <c r="AI980" s="10"/>
      <c r="AJ980" s="10"/>
      <c r="AK980" s="10"/>
      <c r="AL980" s="10"/>
      <c r="AM980" s="10"/>
      <c r="AN980" s="10"/>
      <c r="AO980" s="10"/>
      <c r="AP980" s="10"/>
      <c r="AQ980" s="10"/>
      <c r="AR980" s="10"/>
      <c r="AS980" s="10"/>
      <c r="AT980" s="10"/>
      <c r="AU980" s="10"/>
      <c r="AV980" s="10"/>
      <c r="AW980" s="10"/>
      <c r="AX980" s="10"/>
      <c r="AY980" s="10"/>
      <c r="AZ980" s="10"/>
      <c r="BA980" s="10"/>
      <c r="BB980" s="10"/>
      <c r="BC980" s="10"/>
      <c r="BD980" s="10"/>
      <c r="BE980" s="10"/>
      <c r="BF980" s="10"/>
      <c r="BG980" s="10"/>
      <c r="BH980" s="10"/>
      <c r="BI980" s="10"/>
      <c r="BJ980" s="10"/>
      <c r="BK980" s="10"/>
      <c r="BL980" s="10"/>
      <c r="BM980" s="10"/>
      <c r="BN980" s="10"/>
      <c r="BO980" s="10"/>
    </row>
    <row r="981" spans="1:67" x14ac:dyDescent="0.35">
      <c r="A981" s="10"/>
      <c r="B981" s="10"/>
      <c r="C981" s="10"/>
      <c r="D981" s="10"/>
      <c r="E981" s="10"/>
      <c r="F981" s="10"/>
      <c r="G981" s="10"/>
      <c r="H981" s="10"/>
      <c r="I981" s="10"/>
      <c r="J981" s="10"/>
      <c r="K981" s="10"/>
      <c r="L981" s="10"/>
      <c r="M981" s="10"/>
      <c r="N981" s="10"/>
      <c r="O981" s="10"/>
      <c r="P981" s="10"/>
      <c r="Q981" s="10"/>
      <c r="R981" s="10"/>
      <c r="S981" s="10"/>
      <c r="T981" s="10"/>
      <c r="U981" s="10"/>
      <c r="V981" s="10"/>
      <c r="W981" s="10"/>
      <c r="X981" s="10"/>
      <c r="Y981" s="10"/>
      <c r="Z981" s="10"/>
      <c r="AA981" s="10"/>
      <c r="AB981" s="10"/>
      <c r="AC981" s="10"/>
      <c r="AD981" s="10"/>
      <c r="AE981" s="10"/>
      <c r="AF981" s="10"/>
      <c r="AG981" s="10"/>
      <c r="AH981" s="10"/>
      <c r="AI981" s="10"/>
      <c r="AJ981" s="10"/>
      <c r="AK981" s="10"/>
      <c r="AL981" s="10"/>
      <c r="AM981" s="10"/>
      <c r="AN981" s="10"/>
      <c r="AO981" s="10"/>
      <c r="AP981" s="10"/>
      <c r="AQ981" s="10"/>
      <c r="AR981" s="10"/>
      <c r="AS981" s="10"/>
      <c r="AT981" s="10"/>
      <c r="AU981" s="10"/>
      <c r="AV981" s="10"/>
      <c r="AW981" s="10"/>
      <c r="AX981" s="10"/>
      <c r="AY981" s="10"/>
      <c r="AZ981" s="10"/>
      <c r="BA981" s="10"/>
      <c r="BB981" s="10"/>
      <c r="BC981" s="10"/>
      <c r="BD981" s="10"/>
      <c r="BE981" s="10"/>
      <c r="BF981" s="10"/>
      <c r="BG981" s="10"/>
      <c r="BH981" s="10"/>
      <c r="BI981" s="10"/>
      <c r="BJ981" s="10"/>
      <c r="BK981" s="10"/>
      <c r="BL981" s="10"/>
      <c r="BM981" s="10"/>
      <c r="BN981" s="10"/>
      <c r="BO981" s="10"/>
    </row>
    <row r="982" spans="1:67" x14ac:dyDescent="0.35">
      <c r="A982" s="10"/>
      <c r="B982" s="10"/>
      <c r="C982" s="10"/>
      <c r="D982" s="10"/>
      <c r="E982" s="10"/>
      <c r="F982" s="10"/>
      <c r="G982" s="10"/>
      <c r="H982" s="10"/>
      <c r="I982" s="10"/>
      <c r="J982" s="10"/>
      <c r="K982" s="10"/>
      <c r="L982" s="10"/>
      <c r="M982" s="10"/>
      <c r="N982" s="10"/>
      <c r="O982" s="10"/>
      <c r="P982" s="10"/>
      <c r="Q982" s="10"/>
      <c r="R982" s="10"/>
      <c r="S982" s="10"/>
      <c r="T982" s="10"/>
      <c r="U982" s="10"/>
      <c r="V982" s="10"/>
      <c r="W982" s="10"/>
      <c r="X982" s="10"/>
      <c r="Y982" s="10"/>
      <c r="Z982" s="10"/>
      <c r="AA982" s="10"/>
      <c r="AB982" s="10"/>
      <c r="AC982" s="10"/>
      <c r="AD982" s="10"/>
      <c r="AE982" s="10"/>
      <c r="AF982" s="10"/>
      <c r="AG982" s="10"/>
      <c r="AH982" s="10"/>
      <c r="AI982" s="10"/>
      <c r="AJ982" s="10"/>
      <c r="AK982" s="10"/>
      <c r="AL982" s="10"/>
      <c r="AM982" s="10"/>
      <c r="AN982" s="10"/>
      <c r="AO982" s="10"/>
      <c r="AP982" s="10"/>
      <c r="AQ982" s="10"/>
      <c r="AR982" s="10"/>
      <c r="AS982" s="10"/>
      <c r="AT982" s="10"/>
      <c r="AU982" s="10"/>
      <c r="AV982" s="10"/>
      <c r="AW982" s="10"/>
      <c r="AX982" s="10"/>
      <c r="AY982" s="10"/>
      <c r="AZ982" s="10"/>
      <c r="BA982" s="10"/>
      <c r="BB982" s="10"/>
      <c r="BC982" s="10"/>
      <c r="BD982" s="10"/>
      <c r="BE982" s="10"/>
      <c r="BF982" s="10"/>
      <c r="BG982" s="10"/>
      <c r="BH982" s="10"/>
      <c r="BI982" s="10"/>
      <c r="BJ982" s="10"/>
      <c r="BK982" s="10"/>
      <c r="BL982" s="10"/>
      <c r="BM982" s="10"/>
      <c r="BN982" s="10"/>
      <c r="BO982" s="10"/>
    </row>
    <row r="983" spans="1:67" x14ac:dyDescent="0.35">
      <c r="A983" s="10"/>
      <c r="B983" s="10"/>
      <c r="C983" s="10"/>
      <c r="D983" s="10"/>
      <c r="E983" s="10"/>
      <c r="F983" s="10"/>
      <c r="G983" s="10"/>
      <c r="H983" s="10"/>
      <c r="I983" s="10"/>
      <c r="J983" s="10"/>
      <c r="K983" s="10"/>
      <c r="L983" s="10"/>
      <c r="M983" s="10"/>
      <c r="N983" s="10"/>
      <c r="O983" s="10"/>
      <c r="P983" s="10"/>
      <c r="Q983" s="10"/>
      <c r="R983" s="10"/>
      <c r="S983" s="10"/>
      <c r="T983" s="10"/>
      <c r="U983" s="10"/>
      <c r="V983" s="10"/>
      <c r="W983" s="10"/>
      <c r="X983" s="10"/>
      <c r="Y983" s="10"/>
      <c r="Z983" s="10"/>
      <c r="AA983" s="10"/>
      <c r="AB983" s="10"/>
      <c r="AC983" s="10"/>
      <c r="AD983" s="10"/>
      <c r="AE983" s="10"/>
      <c r="AF983" s="10"/>
      <c r="AG983" s="10"/>
      <c r="AH983" s="10"/>
      <c r="AI983" s="10"/>
      <c r="AJ983" s="10"/>
      <c r="AK983" s="10"/>
      <c r="AL983" s="10"/>
      <c r="AM983" s="10"/>
      <c r="AN983" s="10"/>
      <c r="AO983" s="10"/>
      <c r="AP983" s="10"/>
      <c r="AQ983" s="10"/>
      <c r="AR983" s="10"/>
      <c r="AS983" s="10"/>
      <c r="AT983" s="10"/>
      <c r="AU983" s="10"/>
      <c r="AV983" s="10"/>
      <c r="AW983" s="10"/>
      <c r="AX983" s="10"/>
      <c r="AY983" s="10"/>
      <c r="AZ983" s="10"/>
      <c r="BA983" s="10"/>
      <c r="BB983" s="10"/>
      <c r="BC983" s="10"/>
      <c r="BD983" s="10"/>
      <c r="BE983" s="10"/>
      <c r="BF983" s="10"/>
      <c r="BG983" s="10"/>
      <c r="BH983" s="10"/>
      <c r="BI983" s="10"/>
      <c r="BJ983" s="10"/>
      <c r="BK983" s="10"/>
      <c r="BL983" s="10"/>
      <c r="BM983" s="10"/>
      <c r="BN983" s="10"/>
      <c r="BO983" s="10"/>
    </row>
    <row r="984" spans="1:67" x14ac:dyDescent="0.35">
      <c r="A984" s="10"/>
      <c r="B984" s="10"/>
      <c r="C984" s="10"/>
      <c r="D984" s="10"/>
      <c r="E984" s="10"/>
      <c r="F984" s="10"/>
      <c r="G984" s="10"/>
      <c r="H984" s="10"/>
      <c r="I984" s="10"/>
      <c r="J984" s="10"/>
      <c r="K984" s="10"/>
      <c r="L984" s="10"/>
      <c r="M984" s="10"/>
      <c r="N984" s="10"/>
      <c r="O984" s="10"/>
      <c r="P984" s="10"/>
      <c r="Q984" s="10"/>
      <c r="R984" s="10"/>
      <c r="S984" s="10"/>
      <c r="T984" s="10"/>
      <c r="U984" s="10"/>
      <c r="V984" s="10"/>
      <c r="W984" s="10"/>
      <c r="X984" s="10"/>
      <c r="Y984" s="10"/>
      <c r="Z984" s="10"/>
      <c r="AA984" s="10"/>
      <c r="AB984" s="10"/>
      <c r="AC984" s="10"/>
      <c r="AD984" s="10"/>
      <c r="AE984" s="10"/>
      <c r="AF984" s="10"/>
      <c r="AG984" s="10"/>
      <c r="AH984" s="10"/>
      <c r="AI984" s="10"/>
      <c r="AJ984" s="10"/>
      <c r="AK984" s="10"/>
      <c r="AL984" s="10"/>
      <c r="AM984" s="10"/>
      <c r="AN984" s="10"/>
      <c r="AO984" s="10"/>
      <c r="AP984" s="10"/>
      <c r="AQ984" s="10"/>
      <c r="AR984" s="10"/>
      <c r="AS984" s="10"/>
      <c r="AT984" s="10"/>
      <c r="AU984" s="10"/>
      <c r="AV984" s="10"/>
      <c r="AW984" s="10"/>
      <c r="AX984" s="10"/>
      <c r="AY984" s="10"/>
      <c r="AZ984" s="10"/>
      <c r="BA984" s="10"/>
      <c r="BB984" s="10"/>
      <c r="BC984" s="10"/>
      <c r="BD984" s="10"/>
      <c r="BE984" s="10"/>
      <c r="BF984" s="10"/>
      <c r="BG984" s="10"/>
      <c r="BH984" s="10"/>
      <c r="BI984" s="10"/>
      <c r="BJ984" s="10"/>
      <c r="BK984" s="10"/>
      <c r="BL984" s="10"/>
      <c r="BM984" s="10"/>
      <c r="BN984" s="10"/>
      <c r="BO984" s="10"/>
    </row>
    <row r="985" spans="1:67" x14ac:dyDescent="0.35">
      <c r="A985" s="10"/>
      <c r="B985" s="10"/>
      <c r="C985" s="10"/>
      <c r="D985" s="10"/>
      <c r="E985" s="10"/>
      <c r="F985" s="10"/>
      <c r="G985" s="10"/>
      <c r="H985" s="10"/>
      <c r="I985" s="10"/>
      <c r="J985" s="10"/>
      <c r="K985" s="10"/>
      <c r="L985" s="10"/>
      <c r="M985" s="10"/>
      <c r="N985" s="10"/>
      <c r="O985" s="10"/>
      <c r="P985" s="10"/>
      <c r="Q985" s="10"/>
      <c r="R985" s="10"/>
      <c r="S985" s="10"/>
      <c r="T985" s="10"/>
      <c r="U985" s="10"/>
      <c r="V985" s="10"/>
      <c r="W985" s="10"/>
      <c r="X985" s="10"/>
      <c r="Y985" s="10"/>
      <c r="Z985" s="10"/>
      <c r="AA985" s="10"/>
      <c r="AB985" s="10"/>
      <c r="AC985" s="10"/>
      <c r="AD985" s="10"/>
      <c r="AE985" s="10"/>
      <c r="AF985" s="10"/>
      <c r="AG985" s="10"/>
      <c r="AH985" s="10"/>
      <c r="AI985" s="10"/>
      <c r="AJ985" s="10"/>
      <c r="AK985" s="10"/>
      <c r="AL985" s="10"/>
      <c r="AM985" s="10"/>
      <c r="AN985" s="10"/>
      <c r="AO985" s="10"/>
      <c r="AP985" s="10"/>
      <c r="AQ985" s="10"/>
      <c r="AR985" s="10"/>
      <c r="AS985" s="10"/>
      <c r="AT985" s="10"/>
      <c r="AU985" s="10"/>
      <c r="AV985" s="10"/>
      <c r="AW985" s="10"/>
      <c r="AX985" s="10"/>
      <c r="AY985" s="10"/>
      <c r="AZ985" s="10"/>
      <c r="BA985" s="10"/>
      <c r="BB985" s="10"/>
      <c r="BC985" s="10"/>
      <c r="BD985" s="10"/>
      <c r="BE985" s="10"/>
      <c r="BF985" s="10"/>
      <c r="BG985" s="10"/>
      <c r="BH985" s="10"/>
      <c r="BI985" s="10"/>
      <c r="BJ985" s="10"/>
      <c r="BK985" s="10"/>
      <c r="BL985" s="10"/>
      <c r="BM985" s="10"/>
      <c r="BN985" s="10"/>
      <c r="BO985" s="10"/>
    </row>
    <row r="986" spans="1:67" x14ac:dyDescent="0.35">
      <c r="A986" s="10"/>
      <c r="B986" s="10"/>
      <c r="C986" s="10"/>
      <c r="D986" s="10"/>
      <c r="E986" s="10"/>
      <c r="F986" s="10"/>
      <c r="G986" s="10"/>
      <c r="H986" s="10"/>
      <c r="I986" s="10"/>
      <c r="J986" s="10"/>
      <c r="K986" s="10"/>
      <c r="L986" s="10"/>
      <c r="M986" s="10"/>
      <c r="N986" s="10"/>
      <c r="O986" s="10"/>
      <c r="P986" s="10"/>
      <c r="Q986" s="10"/>
      <c r="R986" s="10"/>
      <c r="S986" s="10"/>
      <c r="T986" s="10"/>
      <c r="U986" s="10"/>
      <c r="V986" s="10"/>
      <c r="W986" s="10"/>
      <c r="X986" s="10"/>
      <c r="Y986" s="10"/>
      <c r="Z986" s="10"/>
      <c r="AA986" s="10"/>
      <c r="AB986" s="10"/>
      <c r="AC986" s="10"/>
      <c r="AD986" s="10"/>
      <c r="AE986" s="10"/>
      <c r="AF986" s="10"/>
      <c r="AG986" s="10"/>
      <c r="AH986" s="10"/>
      <c r="AI986" s="10"/>
      <c r="AJ986" s="10"/>
      <c r="AK986" s="10"/>
      <c r="AL986" s="10"/>
      <c r="AM986" s="10"/>
      <c r="AN986" s="10"/>
      <c r="AO986" s="10"/>
      <c r="AP986" s="10"/>
      <c r="AQ986" s="10"/>
      <c r="AR986" s="10"/>
      <c r="AS986" s="10"/>
      <c r="AT986" s="10"/>
      <c r="AU986" s="10"/>
      <c r="AV986" s="10"/>
      <c r="AW986" s="10"/>
      <c r="AX986" s="10"/>
      <c r="AY986" s="10"/>
      <c r="AZ986" s="10"/>
      <c r="BA986" s="10"/>
      <c r="BB986" s="10"/>
      <c r="BC986" s="10"/>
      <c r="BD986" s="10"/>
      <c r="BE986" s="10"/>
      <c r="BF986" s="10"/>
      <c r="BG986" s="10"/>
      <c r="BH986" s="10"/>
      <c r="BI986" s="10"/>
      <c r="BJ986" s="10"/>
      <c r="BK986" s="10"/>
      <c r="BL986" s="10"/>
      <c r="BM986" s="10"/>
      <c r="BN986" s="10"/>
      <c r="BO986" s="10"/>
    </row>
    <row r="987" spans="1:67" x14ac:dyDescent="0.35">
      <c r="A987" s="10"/>
      <c r="B987" s="10"/>
      <c r="C987" s="10"/>
      <c r="D987" s="10"/>
      <c r="E987" s="10"/>
      <c r="F987" s="10"/>
      <c r="G987" s="10"/>
      <c r="H987" s="10"/>
      <c r="I987" s="10"/>
      <c r="J987" s="10"/>
      <c r="K987" s="10"/>
      <c r="L987" s="10"/>
      <c r="M987" s="10"/>
      <c r="N987" s="10"/>
      <c r="O987" s="10"/>
      <c r="P987" s="10"/>
      <c r="Q987" s="10"/>
      <c r="R987" s="10"/>
      <c r="S987" s="10"/>
      <c r="T987" s="10"/>
      <c r="U987" s="10"/>
      <c r="V987" s="10"/>
      <c r="W987" s="10"/>
      <c r="X987" s="10"/>
      <c r="Y987" s="10"/>
      <c r="Z987" s="10"/>
      <c r="AA987" s="10"/>
      <c r="AB987" s="10"/>
      <c r="AC987" s="10"/>
      <c r="AD987" s="10"/>
      <c r="AE987" s="10"/>
      <c r="AF987" s="10"/>
      <c r="AG987" s="10"/>
      <c r="AH987" s="10"/>
      <c r="AI987" s="10"/>
      <c r="AJ987" s="10"/>
      <c r="AK987" s="10"/>
      <c r="AL987" s="10"/>
      <c r="AM987" s="10"/>
      <c r="AN987" s="10"/>
      <c r="AO987" s="10"/>
      <c r="AP987" s="10"/>
      <c r="AQ987" s="10"/>
      <c r="AR987" s="10"/>
      <c r="AS987" s="10"/>
      <c r="AT987" s="10"/>
      <c r="AU987" s="10"/>
      <c r="AV987" s="10"/>
      <c r="AW987" s="10"/>
      <c r="AX987" s="10"/>
      <c r="AY987" s="10"/>
      <c r="AZ987" s="10"/>
      <c r="BA987" s="10"/>
      <c r="BB987" s="10"/>
      <c r="BC987" s="10"/>
      <c r="BD987" s="10"/>
      <c r="BE987" s="10"/>
      <c r="BF987" s="10"/>
      <c r="BG987" s="10"/>
      <c r="BH987" s="10"/>
      <c r="BI987" s="10"/>
      <c r="BJ987" s="10"/>
      <c r="BK987" s="10"/>
      <c r="BL987" s="10"/>
      <c r="BM987" s="10"/>
      <c r="BN987" s="10"/>
      <c r="BO987" s="10"/>
    </row>
    <row r="988" spans="1:67" x14ac:dyDescent="0.35">
      <c r="A988" s="10"/>
      <c r="B988" s="10"/>
      <c r="C988" s="10"/>
      <c r="D988" s="10"/>
      <c r="E988" s="10"/>
      <c r="F988" s="10"/>
      <c r="G988" s="10"/>
      <c r="H988" s="10"/>
      <c r="I988" s="10"/>
      <c r="J988" s="10"/>
      <c r="K988" s="10"/>
      <c r="L988" s="10"/>
      <c r="M988" s="10"/>
      <c r="N988" s="10"/>
      <c r="O988" s="10"/>
      <c r="P988" s="10"/>
      <c r="Q988" s="10"/>
      <c r="R988" s="10"/>
      <c r="S988" s="10"/>
      <c r="T988" s="10"/>
      <c r="U988" s="10"/>
      <c r="V988" s="10"/>
      <c r="W988" s="10"/>
      <c r="X988" s="10"/>
      <c r="Y988" s="10"/>
      <c r="Z988" s="10"/>
      <c r="AA988" s="10"/>
      <c r="AB988" s="10"/>
      <c r="AC988" s="10"/>
      <c r="AD988" s="10"/>
      <c r="AE988" s="10"/>
      <c r="AF988" s="10"/>
      <c r="AG988" s="10"/>
      <c r="AH988" s="10"/>
      <c r="AI988" s="10"/>
      <c r="AJ988" s="10"/>
      <c r="AK988" s="10"/>
      <c r="AL988" s="10"/>
      <c r="AM988" s="10"/>
      <c r="AN988" s="10"/>
      <c r="AO988" s="10"/>
      <c r="AP988" s="10"/>
      <c r="AQ988" s="10"/>
      <c r="AR988" s="10"/>
      <c r="AS988" s="10"/>
      <c r="AT988" s="10"/>
      <c r="AU988" s="10"/>
      <c r="AV988" s="10"/>
      <c r="AW988" s="10"/>
      <c r="AX988" s="10"/>
      <c r="AY988" s="10"/>
      <c r="AZ988" s="10"/>
      <c r="BA988" s="10"/>
      <c r="BB988" s="10"/>
      <c r="BC988" s="10"/>
      <c r="BD988" s="10"/>
      <c r="BE988" s="10"/>
      <c r="BF988" s="10"/>
      <c r="BG988" s="10"/>
      <c r="BH988" s="10"/>
      <c r="BI988" s="10"/>
      <c r="BJ988" s="10"/>
      <c r="BK988" s="10"/>
      <c r="BL988" s="10"/>
      <c r="BM988" s="10"/>
      <c r="BN988" s="10"/>
      <c r="BO988" s="10"/>
    </row>
    <row r="989" spans="1:67" x14ac:dyDescent="0.35">
      <c r="A989" s="10"/>
      <c r="B989" s="10"/>
      <c r="C989" s="10"/>
      <c r="D989" s="10"/>
      <c r="E989" s="10"/>
      <c r="F989" s="10"/>
      <c r="G989" s="10"/>
      <c r="H989" s="10"/>
      <c r="I989" s="10"/>
      <c r="J989" s="10"/>
      <c r="K989" s="10"/>
      <c r="L989" s="10"/>
      <c r="M989" s="10"/>
      <c r="N989" s="10"/>
      <c r="O989" s="10"/>
      <c r="P989" s="10"/>
      <c r="Q989" s="10"/>
      <c r="R989" s="10"/>
      <c r="S989" s="10"/>
      <c r="T989" s="10"/>
      <c r="U989" s="10"/>
      <c r="V989" s="10"/>
      <c r="W989" s="10"/>
      <c r="X989" s="10"/>
      <c r="Y989" s="10"/>
      <c r="Z989" s="10"/>
      <c r="AA989" s="10"/>
      <c r="AB989" s="10"/>
      <c r="AC989" s="10"/>
      <c r="AD989" s="10"/>
      <c r="AE989" s="10"/>
      <c r="AF989" s="10"/>
      <c r="AG989" s="10"/>
      <c r="AH989" s="10"/>
      <c r="AI989" s="10"/>
      <c r="AJ989" s="10"/>
      <c r="AK989" s="10"/>
      <c r="AL989" s="10"/>
      <c r="AM989" s="10"/>
      <c r="AN989" s="10"/>
      <c r="AO989" s="10"/>
      <c r="AP989" s="10"/>
      <c r="AQ989" s="10"/>
      <c r="AR989" s="10"/>
      <c r="AS989" s="10"/>
      <c r="AT989" s="10"/>
      <c r="AU989" s="10"/>
      <c r="AV989" s="10"/>
      <c r="AW989" s="10"/>
      <c r="AX989" s="10"/>
      <c r="AY989" s="10"/>
      <c r="AZ989" s="10"/>
      <c r="BA989" s="10"/>
      <c r="BB989" s="10"/>
      <c r="BC989" s="10"/>
      <c r="BD989" s="10"/>
      <c r="BE989" s="10"/>
      <c r="BF989" s="10"/>
      <c r="BG989" s="10"/>
      <c r="BH989" s="10"/>
      <c r="BI989" s="10"/>
      <c r="BJ989" s="10"/>
      <c r="BK989" s="10"/>
      <c r="BL989" s="10"/>
      <c r="BM989" s="10"/>
      <c r="BN989" s="10"/>
      <c r="BO989" s="10"/>
    </row>
    <row r="990" spans="1:67" x14ac:dyDescent="0.35">
      <c r="A990" s="10"/>
      <c r="B990" s="10"/>
      <c r="C990" s="10"/>
      <c r="D990" s="10"/>
      <c r="E990" s="10"/>
      <c r="F990" s="10"/>
      <c r="G990" s="10"/>
      <c r="H990" s="10"/>
      <c r="I990" s="10"/>
      <c r="J990" s="10"/>
      <c r="K990" s="10"/>
      <c r="L990" s="10"/>
      <c r="M990" s="10"/>
      <c r="N990" s="10"/>
      <c r="O990" s="10"/>
      <c r="P990" s="10"/>
      <c r="Q990" s="10"/>
      <c r="R990" s="10"/>
      <c r="S990" s="10"/>
      <c r="T990" s="10"/>
      <c r="U990" s="10"/>
      <c r="V990" s="10"/>
      <c r="W990" s="10"/>
      <c r="X990" s="10"/>
      <c r="Y990" s="10"/>
      <c r="Z990" s="10"/>
      <c r="AA990" s="10"/>
      <c r="AB990" s="10"/>
      <c r="AC990" s="10"/>
      <c r="AD990" s="10"/>
      <c r="AE990" s="10"/>
      <c r="AF990" s="10"/>
      <c r="AG990" s="10"/>
      <c r="AH990" s="10"/>
      <c r="AI990" s="10"/>
      <c r="AJ990" s="10"/>
      <c r="AK990" s="10"/>
      <c r="AL990" s="10"/>
      <c r="AM990" s="10"/>
      <c r="AN990" s="10"/>
      <c r="AO990" s="10"/>
      <c r="AP990" s="10"/>
      <c r="AQ990" s="10"/>
      <c r="AR990" s="10"/>
      <c r="AS990" s="10"/>
      <c r="AT990" s="10"/>
      <c r="AU990" s="10"/>
      <c r="AV990" s="10"/>
      <c r="AW990" s="10"/>
      <c r="AX990" s="10"/>
      <c r="AY990" s="10"/>
      <c r="AZ990" s="10"/>
      <c r="BA990" s="10"/>
      <c r="BB990" s="10"/>
      <c r="BC990" s="10"/>
      <c r="BD990" s="10"/>
      <c r="BE990" s="10"/>
      <c r="BF990" s="10"/>
      <c r="BG990" s="10"/>
      <c r="BH990" s="10"/>
      <c r="BI990" s="10"/>
      <c r="BJ990" s="10"/>
      <c r="BK990" s="10"/>
      <c r="BL990" s="10"/>
      <c r="BM990" s="10"/>
      <c r="BN990" s="10"/>
      <c r="BO990" s="10"/>
    </row>
    <row r="991" spans="1:67" x14ac:dyDescent="0.35">
      <c r="A991" s="10"/>
      <c r="B991" s="10"/>
      <c r="C991" s="10"/>
      <c r="D991" s="10"/>
      <c r="E991" s="10"/>
      <c r="F991" s="10"/>
      <c r="G991" s="10"/>
      <c r="H991" s="10"/>
      <c r="I991" s="10"/>
      <c r="J991" s="10"/>
      <c r="K991" s="10"/>
      <c r="L991" s="10"/>
      <c r="M991" s="10"/>
      <c r="N991" s="10"/>
      <c r="O991" s="10"/>
      <c r="P991" s="10"/>
      <c r="Q991" s="10"/>
      <c r="R991" s="10"/>
      <c r="S991" s="10"/>
      <c r="T991" s="10"/>
      <c r="U991" s="10"/>
      <c r="V991" s="10"/>
      <c r="W991" s="10"/>
      <c r="X991" s="10"/>
      <c r="Y991" s="10"/>
      <c r="Z991" s="10"/>
      <c r="AA991" s="10"/>
      <c r="AB991" s="10"/>
      <c r="AC991" s="10"/>
      <c r="AD991" s="10"/>
      <c r="AE991" s="10"/>
      <c r="AF991" s="10"/>
      <c r="AG991" s="10"/>
      <c r="AH991" s="10"/>
      <c r="AI991" s="10"/>
      <c r="AJ991" s="10"/>
      <c r="AK991" s="10"/>
      <c r="AL991" s="10"/>
      <c r="AM991" s="10"/>
      <c r="AN991" s="10"/>
      <c r="AO991" s="10"/>
      <c r="AP991" s="10"/>
      <c r="AQ991" s="10"/>
      <c r="AR991" s="10"/>
      <c r="AS991" s="10"/>
      <c r="AT991" s="10"/>
      <c r="AU991" s="10"/>
      <c r="AV991" s="10"/>
      <c r="AW991" s="10"/>
      <c r="AX991" s="10"/>
      <c r="AY991" s="10"/>
      <c r="AZ991" s="10"/>
      <c r="BA991" s="10"/>
      <c r="BB991" s="10"/>
      <c r="BC991" s="10"/>
      <c r="BD991" s="10"/>
      <c r="BE991" s="10"/>
      <c r="BF991" s="10"/>
      <c r="BG991" s="10"/>
      <c r="BH991" s="10"/>
      <c r="BI991" s="10"/>
      <c r="BJ991" s="10"/>
      <c r="BK991" s="10"/>
      <c r="BL991" s="10"/>
      <c r="BM991" s="10"/>
      <c r="BN991" s="10"/>
      <c r="BO991" s="10"/>
    </row>
    <row r="992" spans="1:67" x14ac:dyDescent="0.35">
      <c r="A992" s="10"/>
      <c r="B992" s="10"/>
      <c r="C992" s="10"/>
      <c r="D992" s="10"/>
      <c r="E992" s="10"/>
      <c r="F992" s="10"/>
      <c r="G992" s="10"/>
      <c r="H992" s="10"/>
      <c r="I992" s="10"/>
      <c r="J992" s="10"/>
      <c r="K992" s="10"/>
      <c r="L992" s="10"/>
      <c r="M992" s="10"/>
      <c r="N992" s="10"/>
      <c r="O992" s="10"/>
      <c r="P992" s="10"/>
      <c r="Q992" s="10"/>
      <c r="R992" s="10"/>
      <c r="S992" s="10"/>
      <c r="T992" s="10"/>
      <c r="U992" s="10"/>
      <c r="V992" s="10"/>
      <c r="W992" s="10"/>
      <c r="X992" s="10"/>
      <c r="Y992" s="10"/>
      <c r="Z992" s="10"/>
      <c r="AA992" s="10"/>
      <c r="AB992" s="10"/>
      <c r="AC992" s="10"/>
      <c r="AD992" s="10"/>
      <c r="AE992" s="10"/>
      <c r="AF992" s="10"/>
      <c r="AG992" s="10"/>
      <c r="AH992" s="10"/>
      <c r="AI992" s="10"/>
      <c r="AJ992" s="10"/>
      <c r="AK992" s="10"/>
      <c r="AL992" s="10"/>
      <c r="AM992" s="10"/>
      <c r="AN992" s="10"/>
      <c r="AO992" s="10"/>
      <c r="AP992" s="10"/>
      <c r="AQ992" s="10"/>
      <c r="AR992" s="10"/>
      <c r="AS992" s="10"/>
      <c r="AT992" s="10"/>
      <c r="AU992" s="10"/>
      <c r="AV992" s="10"/>
      <c r="AW992" s="10"/>
      <c r="AX992" s="10"/>
      <c r="AY992" s="10"/>
      <c r="AZ992" s="10"/>
      <c r="BA992" s="10"/>
      <c r="BB992" s="10"/>
      <c r="BC992" s="10"/>
      <c r="BD992" s="10"/>
      <c r="BE992" s="10"/>
      <c r="BF992" s="10"/>
      <c r="BG992" s="10"/>
      <c r="BH992" s="10"/>
      <c r="BI992" s="10"/>
      <c r="BJ992" s="10"/>
      <c r="BK992" s="10"/>
      <c r="BL992" s="10"/>
      <c r="BM992" s="10"/>
      <c r="BN992" s="10"/>
      <c r="BO992" s="10"/>
    </row>
    <row r="993" spans="1:67" x14ac:dyDescent="0.35">
      <c r="A993" s="10"/>
      <c r="B993" s="10"/>
      <c r="C993" s="10"/>
      <c r="D993" s="10"/>
      <c r="E993" s="10"/>
      <c r="F993" s="10"/>
      <c r="G993" s="10"/>
      <c r="H993" s="10"/>
      <c r="I993" s="10"/>
      <c r="J993" s="10"/>
      <c r="K993" s="10"/>
      <c r="L993" s="10"/>
      <c r="M993" s="10"/>
      <c r="N993" s="10"/>
      <c r="O993" s="10"/>
      <c r="P993" s="10"/>
      <c r="Q993" s="10"/>
      <c r="R993" s="10"/>
      <c r="S993" s="10"/>
      <c r="T993" s="10"/>
      <c r="U993" s="10"/>
      <c r="V993" s="10"/>
      <c r="W993" s="10"/>
      <c r="X993" s="10"/>
      <c r="Y993" s="10"/>
      <c r="Z993" s="10"/>
      <c r="AA993" s="10"/>
      <c r="AB993" s="10"/>
      <c r="AC993" s="10"/>
      <c r="AD993" s="10"/>
      <c r="AE993" s="10"/>
      <c r="AF993" s="10"/>
      <c r="AG993" s="10"/>
      <c r="AH993" s="10"/>
      <c r="AI993" s="10"/>
      <c r="AJ993" s="10"/>
      <c r="AK993" s="10"/>
      <c r="AL993" s="10"/>
      <c r="AM993" s="10"/>
      <c r="AN993" s="10"/>
      <c r="AO993" s="10"/>
      <c r="AP993" s="10"/>
      <c r="AQ993" s="10"/>
      <c r="AR993" s="10"/>
      <c r="AS993" s="10"/>
      <c r="AT993" s="10"/>
      <c r="AU993" s="10"/>
      <c r="AV993" s="10"/>
      <c r="AW993" s="10"/>
      <c r="AX993" s="10"/>
      <c r="AY993" s="10"/>
      <c r="AZ993" s="10"/>
      <c r="BA993" s="10"/>
      <c r="BB993" s="10"/>
      <c r="BC993" s="10"/>
      <c r="BD993" s="10"/>
      <c r="BE993" s="10"/>
      <c r="BF993" s="10"/>
      <c r="BG993" s="10"/>
      <c r="BH993" s="10"/>
      <c r="BI993" s="10"/>
      <c r="BJ993" s="10"/>
      <c r="BK993" s="10"/>
      <c r="BL993" s="10"/>
      <c r="BM993" s="10"/>
      <c r="BN993" s="10"/>
      <c r="BO993" s="10"/>
    </row>
    <row r="994" spans="1:67" x14ac:dyDescent="0.35">
      <c r="A994" s="10"/>
      <c r="B994" s="10"/>
      <c r="C994" s="10"/>
      <c r="D994" s="10"/>
      <c r="E994" s="10"/>
      <c r="F994" s="10"/>
      <c r="G994" s="10"/>
      <c r="H994" s="10"/>
      <c r="I994" s="10"/>
      <c r="J994" s="10"/>
      <c r="K994" s="10"/>
      <c r="L994" s="10"/>
      <c r="M994" s="10"/>
      <c r="N994" s="10"/>
      <c r="O994" s="10"/>
      <c r="P994" s="10"/>
      <c r="Q994" s="10"/>
      <c r="R994" s="10"/>
      <c r="S994" s="10"/>
      <c r="T994" s="10"/>
      <c r="U994" s="10"/>
      <c r="V994" s="10"/>
      <c r="W994" s="10"/>
      <c r="X994" s="10"/>
      <c r="Y994" s="10"/>
      <c r="Z994" s="10"/>
      <c r="AA994" s="10"/>
      <c r="AB994" s="10"/>
      <c r="AC994" s="10"/>
      <c r="AD994" s="10"/>
      <c r="AE994" s="10"/>
      <c r="AF994" s="10"/>
      <c r="AG994" s="10"/>
      <c r="AH994" s="10"/>
      <c r="AI994" s="10"/>
      <c r="AJ994" s="10"/>
      <c r="AK994" s="10"/>
      <c r="AL994" s="10"/>
      <c r="AM994" s="10"/>
      <c r="AN994" s="10"/>
      <c r="AO994" s="10"/>
      <c r="AP994" s="10"/>
      <c r="AQ994" s="10"/>
      <c r="AR994" s="10"/>
      <c r="AS994" s="10"/>
      <c r="AT994" s="10"/>
      <c r="AU994" s="10"/>
      <c r="AV994" s="10"/>
      <c r="AW994" s="10"/>
      <c r="AX994" s="10"/>
      <c r="AY994" s="10"/>
      <c r="AZ994" s="10"/>
      <c r="BA994" s="10"/>
      <c r="BB994" s="10"/>
      <c r="BC994" s="10"/>
      <c r="BD994" s="10"/>
      <c r="BE994" s="10"/>
      <c r="BF994" s="10"/>
      <c r="BG994" s="10"/>
      <c r="BH994" s="10"/>
      <c r="BI994" s="10"/>
      <c r="BJ994" s="10"/>
      <c r="BK994" s="10"/>
      <c r="BL994" s="10"/>
      <c r="BM994" s="10"/>
      <c r="BN994" s="10"/>
      <c r="BO994" s="10"/>
    </row>
    <row r="995" spans="1:67" x14ac:dyDescent="0.35">
      <c r="A995" s="10"/>
      <c r="B995" s="10"/>
      <c r="C995" s="10"/>
      <c r="D995" s="10"/>
      <c r="E995" s="10"/>
      <c r="F995" s="10"/>
      <c r="G995" s="10"/>
      <c r="H995" s="10"/>
      <c r="I995" s="10"/>
      <c r="J995" s="10"/>
      <c r="K995" s="10"/>
      <c r="L995" s="10"/>
      <c r="M995" s="10"/>
      <c r="N995" s="10"/>
      <c r="O995" s="10"/>
      <c r="P995" s="10"/>
      <c r="Q995" s="10"/>
      <c r="R995" s="10"/>
      <c r="S995" s="10"/>
      <c r="T995" s="10"/>
      <c r="U995" s="10"/>
      <c r="V995" s="10"/>
      <c r="W995" s="10"/>
      <c r="X995" s="10"/>
      <c r="Y995" s="10"/>
      <c r="Z995" s="10"/>
      <c r="AA995" s="10"/>
      <c r="AB995" s="10"/>
      <c r="AC995" s="10"/>
      <c r="AD995" s="10"/>
      <c r="AE995" s="10"/>
      <c r="AF995" s="10"/>
      <c r="AG995" s="10"/>
      <c r="AH995" s="10"/>
      <c r="AI995" s="10"/>
      <c r="AJ995" s="10"/>
      <c r="AK995" s="10"/>
      <c r="AL995" s="10"/>
      <c r="AM995" s="10"/>
      <c r="AN995" s="10"/>
      <c r="AO995" s="10"/>
      <c r="AP995" s="10"/>
      <c r="AQ995" s="10"/>
      <c r="AR995" s="10"/>
      <c r="AS995" s="10"/>
      <c r="AT995" s="10"/>
      <c r="AU995" s="10"/>
      <c r="AV995" s="10"/>
      <c r="AW995" s="10"/>
      <c r="AX995" s="10"/>
      <c r="AY995" s="10"/>
      <c r="AZ995" s="10"/>
      <c r="BA995" s="10"/>
      <c r="BB995" s="10"/>
      <c r="BC995" s="10"/>
      <c r="BD995" s="10"/>
      <c r="BE995" s="10"/>
      <c r="BF995" s="10"/>
      <c r="BG995" s="10"/>
      <c r="BH995" s="10"/>
      <c r="BI995" s="10"/>
      <c r="BJ995" s="10"/>
      <c r="BK995" s="10"/>
      <c r="BL995" s="10"/>
      <c r="BM995" s="10"/>
      <c r="BN995" s="10"/>
      <c r="BO995" s="10"/>
    </row>
    <row r="996" spans="1:67" x14ac:dyDescent="0.35">
      <c r="A996" s="10"/>
      <c r="B996" s="10"/>
      <c r="C996" s="10"/>
      <c r="D996" s="10"/>
      <c r="E996" s="10"/>
      <c r="F996" s="10"/>
      <c r="G996" s="10"/>
      <c r="H996" s="10"/>
      <c r="I996" s="10"/>
      <c r="J996" s="10"/>
      <c r="K996" s="10"/>
      <c r="L996" s="10"/>
      <c r="M996" s="10"/>
      <c r="N996" s="10"/>
      <c r="O996" s="10"/>
      <c r="P996" s="10"/>
      <c r="Q996" s="10"/>
      <c r="R996" s="10"/>
      <c r="S996" s="10"/>
      <c r="T996" s="10"/>
      <c r="U996" s="10"/>
      <c r="V996" s="10"/>
      <c r="W996" s="10"/>
      <c r="X996" s="10"/>
      <c r="Y996" s="10"/>
      <c r="Z996" s="10"/>
      <c r="AA996" s="10"/>
      <c r="AB996" s="10"/>
      <c r="AC996" s="10"/>
      <c r="AD996" s="10"/>
      <c r="AE996" s="10"/>
      <c r="AF996" s="10"/>
      <c r="AG996" s="10"/>
      <c r="AH996" s="10"/>
      <c r="AI996" s="10"/>
      <c r="AJ996" s="10"/>
      <c r="AK996" s="10"/>
      <c r="AL996" s="10"/>
      <c r="AM996" s="10"/>
      <c r="AN996" s="10"/>
      <c r="AO996" s="10"/>
      <c r="AP996" s="10"/>
      <c r="AQ996" s="10"/>
      <c r="AR996" s="10"/>
      <c r="AS996" s="10"/>
      <c r="AT996" s="10"/>
      <c r="AU996" s="10"/>
      <c r="AV996" s="10"/>
      <c r="AW996" s="10"/>
      <c r="AX996" s="10"/>
      <c r="AY996" s="10"/>
      <c r="AZ996" s="10"/>
      <c r="BA996" s="10"/>
      <c r="BB996" s="10"/>
      <c r="BC996" s="10"/>
      <c r="BD996" s="10"/>
      <c r="BE996" s="10"/>
      <c r="BF996" s="10"/>
      <c r="BG996" s="10"/>
      <c r="BH996" s="10"/>
      <c r="BI996" s="10"/>
      <c r="BJ996" s="10"/>
      <c r="BK996" s="10"/>
      <c r="BL996" s="10"/>
      <c r="BM996" s="10"/>
      <c r="BN996" s="10"/>
      <c r="BO996" s="10"/>
    </row>
    <row r="997" spans="1:67" x14ac:dyDescent="0.35">
      <c r="A997" s="10"/>
      <c r="B997" s="10"/>
      <c r="C997" s="10"/>
      <c r="D997" s="10"/>
      <c r="E997" s="10"/>
      <c r="F997" s="10"/>
      <c r="G997" s="10"/>
      <c r="H997" s="10"/>
      <c r="I997" s="10"/>
      <c r="J997" s="10"/>
      <c r="K997" s="10"/>
      <c r="L997" s="10"/>
      <c r="M997" s="10"/>
      <c r="N997" s="10"/>
      <c r="O997" s="10"/>
      <c r="P997" s="10"/>
      <c r="Q997" s="10"/>
      <c r="R997" s="10"/>
      <c r="S997" s="10"/>
      <c r="T997" s="10"/>
      <c r="U997" s="10"/>
      <c r="V997" s="10"/>
      <c r="W997" s="10"/>
      <c r="X997" s="10"/>
      <c r="Y997" s="10"/>
      <c r="Z997" s="10"/>
      <c r="AA997" s="10"/>
      <c r="AB997" s="10"/>
      <c r="AC997" s="10"/>
      <c r="AD997" s="10"/>
      <c r="AE997" s="10"/>
      <c r="AF997" s="10"/>
      <c r="AG997" s="10"/>
      <c r="AH997" s="10"/>
      <c r="AI997" s="10"/>
      <c r="AJ997" s="10"/>
      <c r="AK997" s="10"/>
      <c r="AL997" s="10"/>
      <c r="AM997" s="10"/>
      <c r="AN997" s="10"/>
      <c r="AO997" s="10"/>
      <c r="AP997" s="10"/>
      <c r="AQ997" s="10"/>
      <c r="AR997" s="10"/>
      <c r="AS997" s="10"/>
      <c r="AT997" s="10"/>
      <c r="AU997" s="10"/>
      <c r="AV997" s="10"/>
      <c r="AW997" s="10"/>
      <c r="AX997" s="10"/>
      <c r="AY997" s="10"/>
      <c r="AZ997" s="10"/>
      <c r="BA997" s="10"/>
      <c r="BB997" s="10"/>
      <c r="BC997" s="10"/>
      <c r="BD997" s="10"/>
      <c r="BE997" s="10"/>
      <c r="BF997" s="10"/>
      <c r="BG997" s="10"/>
      <c r="BH997" s="10"/>
      <c r="BI997" s="10"/>
      <c r="BJ997" s="10"/>
      <c r="BK997" s="10"/>
      <c r="BL997" s="10"/>
      <c r="BM997" s="10"/>
      <c r="BN997" s="10"/>
      <c r="BO997" s="10"/>
    </row>
    <row r="998" spans="1:67" x14ac:dyDescent="0.35">
      <c r="A998" s="10"/>
      <c r="B998" s="10"/>
      <c r="C998" s="10"/>
      <c r="D998" s="10"/>
      <c r="E998" s="10"/>
      <c r="F998" s="10"/>
      <c r="G998" s="10"/>
      <c r="H998" s="10"/>
      <c r="I998" s="10"/>
      <c r="J998" s="10"/>
      <c r="K998" s="10"/>
      <c r="L998" s="10"/>
      <c r="M998" s="10"/>
      <c r="N998" s="10"/>
      <c r="O998" s="10"/>
      <c r="P998" s="10"/>
      <c r="Q998" s="10"/>
      <c r="R998" s="10"/>
      <c r="S998" s="10"/>
      <c r="T998" s="10"/>
      <c r="U998" s="10"/>
      <c r="V998" s="10"/>
      <c r="W998" s="10"/>
      <c r="X998" s="10"/>
      <c r="Y998" s="10"/>
      <c r="Z998" s="10"/>
      <c r="AA998" s="10"/>
      <c r="AB998" s="10"/>
      <c r="AC998" s="10"/>
      <c r="AD998" s="10"/>
      <c r="AE998" s="10"/>
      <c r="AF998" s="10"/>
      <c r="AG998" s="10"/>
      <c r="AH998" s="10"/>
      <c r="AI998" s="10"/>
      <c r="AJ998" s="10"/>
      <c r="AK998" s="10"/>
      <c r="AL998" s="10"/>
      <c r="AM998" s="10"/>
      <c r="AN998" s="10"/>
      <c r="AO998" s="10"/>
      <c r="AP998" s="10"/>
      <c r="AQ998" s="10"/>
      <c r="AR998" s="10"/>
      <c r="AS998" s="10"/>
      <c r="AT998" s="10"/>
      <c r="AU998" s="10"/>
      <c r="AV998" s="10"/>
      <c r="AW998" s="10"/>
      <c r="AX998" s="10"/>
      <c r="AY998" s="10"/>
      <c r="AZ998" s="10"/>
      <c r="BA998" s="10"/>
      <c r="BB998" s="10"/>
      <c r="BC998" s="10"/>
      <c r="BD998" s="10"/>
      <c r="BE998" s="10"/>
      <c r="BF998" s="10"/>
      <c r="BG998" s="10"/>
      <c r="BH998" s="10"/>
      <c r="BI998" s="10"/>
      <c r="BJ998" s="10"/>
      <c r="BK998" s="10"/>
      <c r="BL998" s="10"/>
      <c r="BM998" s="10"/>
      <c r="BN998" s="10"/>
      <c r="BO998" s="10"/>
    </row>
    <row r="999" spans="1:67" x14ac:dyDescent="0.35">
      <c r="A999" s="10"/>
      <c r="B999" s="10"/>
      <c r="C999" s="10"/>
      <c r="D999" s="10"/>
      <c r="E999" s="10"/>
      <c r="F999" s="10"/>
      <c r="G999" s="10"/>
      <c r="H999" s="10"/>
      <c r="I999" s="10"/>
      <c r="J999" s="10"/>
      <c r="K999" s="10"/>
      <c r="L999" s="10"/>
      <c r="M999" s="10"/>
      <c r="N999" s="10"/>
      <c r="O999" s="10"/>
      <c r="P999" s="10"/>
      <c r="Q999" s="10"/>
      <c r="R999" s="10"/>
      <c r="S999" s="10"/>
      <c r="T999" s="10"/>
      <c r="U999" s="10"/>
      <c r="V999" s="10"/>
      <c r="W999" s="10"/>
      <c r="X999" s="10"/>
      <c r="Y999" s="10"/>
      <c r="Z999" s="10"/>
      <c r="AA999" s="10"/>
      <c r="AB999" s="10"/>
      <c r="AC999" s="10"/>
      <c r="AD999" s="10"/>
      <c r="AE999" s="10"/>
      <c r="AF999" s="10"/>
      <c r="AG999" s="10"/>
      <c r="AH999" s="10"/>
      <c r="AI999" s="10"/>
      <c r="AJ999" s="10"/>
      <c r="AK999" s="10"/>
      <c r="AL999" s="10"/>
      <c r="AM999" s="10"/>
      <c r="AN999" s="10"/>
      <c r="AO999" s="10"/>
      <c r="AP999" s="10"/>
      <c r="AQ999" s="10"/>
      <c r="AR999" s="10"/>
      <c r="AS999" s="10"/>
      <c r="AT999" s="10"/>
      <c r="AU999" s="10"/>
      <c r="AV999" s="10"/>
      <c r="AW999" s="10"/>
      <c r="AX999" s="10"/>
      <c r="AY999" s="10"/>
      <c r="AZ999" s="10"/>
      <c r="BA999" s="10"/>
      <c r="BB999" s="10"/>
      <c r="BC999" s="10"/>
      <c r="BD999" s="10"/>
      <c r="BE999" s="10"/>
      <c r="BF999" s="10"/>
      <c r="BG999" s="10"/>
      <c r="BH999" s="10"/>
      <c r="BI999" s="10"/>
      <c r="BJ999" s="10"/>
      <c r="BK999" s="10"/>
      <c r="BL999" s="10"/>
      <c r="BM999" s="10"/>
      <c r="BN999" s="10"/>
      <c r="BO999" s="10"/>
    </row>
    <row r="1000" spans="1:67" x14ac:dyDescent="0.35">
      <c r="A1000" s="10"/>
      <c r="B1000" s="10"/>
      <c r="C1000" s="10"/>
      <c r="D1000" s="10"/>
      <c r="E1000" s="10"/>
      <c r="F1000" s="10"/>
      <c r="G1000" s="10"/>
      <c r="H1000" s="10"/>
      <c r="I1000" s="10"/>
      <c r="J1000" s="10"/>
      <c r="K1000" s="10"/>
      <c r="L1000" s="10"/>
      <c r="M1000" s="10"/>
      <c r="N1000" s="10"/>
      <c r="O1000" s="10"/>
      <c r="P1000" s="10"/>
      <c r="Q1000" s="10"/>
      <c r="R1000" s="10"/>
      <c r="S1000" s="10"/>
      <c r="T1000" s="10"/>
      <c r="U1000" s="10"/>
      <c r="V1000" s="10"/>
      <c r="W1000" s="10"/>
      <c r="X1000" s="10"/>
      <c r="Y1000" s="10"/>
      <c r="Z1000" s="10"/>
      <c r="AA1000" s="10"/>
      <c r="AB1000" s="10"/>
      <c r="AC1000" s="10"/>
      <c r="AD1000" s="10"/>
      <c r="AE1000" s="10"/>
      <c r="AF1000" s="10"/>
      <c r="AG1000" s="10"/>
      <c r="AH1000" s="10"/>
      <c r="AI1000" s="10"/>
      <c r="AJ1000" s="10"/>
      <c r="AK1000" s="10"/>
      <c r="AL1000" s="10"/>
      <c r="AM1000" s="10"/>
      <c r="AN1000" s="10"/>
      <c r="AO1000" s="10"/>
      <c r="AP1000" s="10"/>
      <c r="AQ1000" s="10"/>
      <c r="AR1000" s="10"/>
      <c r="AS1000" s="10"/>
      <c r="AT1000" s="10"/>
      <c r="AU1000" s="10"/>
      <c r="AV1000" s="10"/>
      <c r="AW1000" s="10"/>
      <c r="AX1000" s="10"/>
      <c r="AY1000" s="10"/>
      <c r="AZ1000" s="10"/>
      <c r="BA1000" s="10"/>
      <c r="BB1000" s="10"/>
      <c r="BC1000" s="10"/>
      <c r="BD1000" s="10"/>
      <c r="BE1000" s="10"/>
      <c r="BF1000" s="10"/>
      <c r="BG1000" s="10"/>
      <c r="BH1000" s="10"/>
      <c r="BI1000" s="10"/>
      <c r="BJ1000" s="10"/>
      <c r="BK1000" s="10"/>
      <c r="BL1000" s="10"/>
      <c r="BM1000" s="10"/>
      <c r="BN1000" s="10"/>
      <c r="BO1000" s="10"/>
    </row>
    <row r="1001" spans="1:67" x14ac:dyDescent="0.35">
      <c r="A1001" s="10"/>
      <c r="B1001" s="10"/>
      <c r="C1001" s="10"/>
      <c r="D1001" s="10"/>
      <c r="E1001" s="10"/>
      <c r="F1001" s="10"/>
      <c r="G1001" s="10"/>
      <c r="H1001" s="10"/>
      <c r="I1001" s="10"/>
      <c r="J1001" s="10"/>
      <c r="K1001" s="10"/>
      <c r="L1001" s="10"/>
      <c r="M1001" s="10"/>
      <c r="N1001" s="10"/>
      <c r="O1001" s="10"/>
      <c r="P1001" s="10"/>
      <c r="Q1001" s="10"/>
      <c r="R1001" s="10"/>
      <c r="S1001" s="10"/>
      <c r="T1001" s="10"/>
      <c r="U1001" s="10"/>
      <c r="V1001" s="10"/>
      <c r="W1001" s="10"/>
      <c r="X1001" s="10"/>
      <c r="Y1001" s="10"/>
      <c r="Z1001" s="10"/>
      <c r="AA1001" s="10"/>
      <c r="AB1001" s="10"/>
      <c r="AC1001" s="10"/>
      <c r="AD1001" s="10"/>
      <c r="AE1001" s="10"/>
      <c r="AF1001" s="10"/>
      <c r="AG1001" s="10"/>
      <c r="AH1001" s="10"/>
      <c r="AI1001" s="10"/>
      <c r="AJ1001" s="10"/>
      <c r="AK1001" s="10"/>
      <c r="AL1001" s="10"/>
      <c r="AM1001" s="10"/>
      <c r="AN1001" s="10"/>
      <c r="AO1001" s="10"/>
      <c r="AP1001" s="10"/>
      <c r="AQ1001" s="10"/>
      <c r="AR1001" s="10"/>
      <c r="AS1001" s="10"/>
      <c r="AT1001" s="10"/>
      <c r="AU1001" s="10"/>
      <c r="AV1001" s="10"/>
      <c r="AW1001" s="10"/>
      <c r="AX1001" s="10"/>
      <c r="AY1001" s="10"/>
      <c r="AZ1001" s="10"/>
      <c r="BA1001" s="10"/>
      <c r="BB1001" s="10"/>
      <c r="BC1001" s="10"/>
      <c r="BD1001" s="10"/>
      <c r="BE1001" s="10"/>
      <c r="BF1001" s="10"/>
      <c r="BG1001" s="10"/>
      <c r="BH1001" s="10"/>
      <c r="BI1001" s="10"/>
      <c r="BJ1001" s="10"/>
      <c r="BK1001" s="10"/>
      <c r="BL1001" s="10"/>
      <c r="BM1001" s="10"/>
      <c r="BN1001" s="10"/>
      <c r="BO1001" s="10"/>
    </row>
  </sheetData>
  <pageMargins left="0.7" right="0.7" top="0.75" bottom="0.75" header="0" footer="0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P1001"/>
  <sheetViews>
    <sheetView zoomScale="80" zoomScaleNormal="80" workbookViewId="0"/>
  </sheetViews>
  <sheetFormatPr defaultColWidth="12.58203125" defaultRowHeight="14.5" x14ac:dyDescent="0.35"/>
  <cols>
    <col min="1" max="1" width="54.75" style="42" bestFit="1" customWidth="1"/>
    <col min="2" max="2" width="12" style="42" bestFit="1" customWidth="1"/>
    <col min="3" max="3" width="32.5" style="42" bestFit="1" customWidth="1"/>
    <col min="4" max="4" width="30.33203125" style="42" bestFit="1" customWidth="1"/>
    <col min="5" max="10" width="32.5" style="42" bestFit="1" customWidth="1"/>
    <col min="11" max="11" width="26.83203125" style="42" bestFit="1" customWidth="1"/>
    <col min="12" max="12" width="32.5" style="42" bestFit="1" customWidth="1"/>
    <col min="13" max="13" width="23.58203125" style="42" bestFit="1" customWidth="1"/>
    <col min="14" max="14" width="25.08203125" style="42" bestFit="1" customWidth="1"/>
    <col min="15" max="16" width="26" style="42" bestFit="1" customWidth="1"/>
    <col min="17" max="19" width="32.5" style="42" bestFit="1" customWidth="1"/>
    <col min="20" max="20" width="20.33203125" style="42" bestFit="1" customWidth="1"/>
    <col min="21" max="21" width="19.6640625" style="42" bestFit="1" customWidth="1"/>
    <col min="22" max="22" width="149.08203125" style="42" bestFit="1" customWidth="1"/>
    <col min="23" max="24" width="32.5" style="42" bestFit="1" customWidth="1"/>
    <col min="25" max="25" width="48" style="42" bestFit="1" customWidth="1"/>
    <col min="26" max="26" width="12.6640625" style="42" bestFit="1" customWidth="1"/>
    <col min="27" max="27" width="40" style="42" bestFit="1" customWidth="1"/>
    <col min="28" max="28" width="26.08203125" style="42" bestFit="1" customWidth="1"/>
    <col min="29" max="29" width="24.4140625" style="42" bestFit="1" customWidth="1"/>
    <col min="30" max="30" width="44" style="42" bestFit="1" customWidth="1"/>
    <col min="31" max="31" width="49.58203125" style="42" bestFit="1" customWidth="1"/>
    <col min="32" max="32" width="30.1640625" style="42" bestFit="1" customWidth="1"/>
    <col min="33" max="33" width="40.25" style="42" bestFit="1" customWidth="1"/>
    <col min="34" max="34" width="27.4140625" style="42" bestFit="1" customWidth="1"/>
    <col min="35" max="37" width="32.5" style="42" bestFit="1" customWidth="1"/>
    <col min="38" max="38" width="34.83203125" style="42" bestFit="1" customWidth="1"/>
    <col min="39" max="39" width="34.08203125" style="42" bestFit="1" customWidth="1"/>
    <col min="40" max="40" width="23.1640625" style="42" bestFit="1" customWidth="1"/>
    <col min="41" max="41" width="49.9140625" style="42" bestFit="1" customWidth="1"/>
    <col min="42" max="44" width="32.5" style="42" bestFit="1" customWidth="1"/>
    <col min="45" max="45" width="39.83203125" style="42" bestFit="1" customWidth="1"/>
    <col min="46" max="46" width="46.1640625" style="42" bestFit="1" customWidth="1"/>
    <col min="47" max="47" width="35.4140625" style="42" bestFit="1" customWidth="1"/>
    <col min="48" max="48" width="77.1640625" style="42" bestFit="1" customWidth="1"/>
    <col min="49" max="49" width="32.5" style="42" bestFit="1" customWidth="1"/>
    <col min="50" max="50" width="31" style="42" bestFit="1" customWidth="1"/>
    <col min="51" max="51" width="32.5" style="42" bestFit="1" customWidth="1"/>
    <col min="52" max="52" width="36.9140625" style="42" bestFit="1" customWidth="1"/>
    <col min="53" max="54" width="32.5" style="42" bestFit="1" customWidth="1"/>
    <col min="55" max="55" width="45.58203125" style="42" bestFit="1" customWidth="1"/>
    <col min="56" max="56" width="33.83203125" style="42" bestFit="1" customWidth="1"/>
    <col min="57" max="61" width="32.5" style="42" bestFit="1" customWidth="1"/>
    <col min="62" max="62" width="44.1640625" style="42" bestFit="1" customWidth="1"/>
    <col min="63" max="63" width="39.5" style="42" bestFit="1" customWidth="1"/>
    <col min="64" max="64" width="47.83203125" style="42" bestFit="1" customWidth="1"/>
    <col min="65" max="65" width="28.08203125" style="42" bestFit="1" customWidth="1"/>
    <col min="66" max="66" width="32.5" style="42" bestFit="1" customWidth="1"/>
    <col min="67" max="67" width="27.33203125" style="42" bestFit="1" customWidth="1"/>
    <col min="68" max="68" width="51.25" style="42" bestFit="1" customWidth="1"/>
    <col min="69" max="69" width="27.9140625" style="42" bestFit="1" customWidth="1"/>
    <col min="70" max="70" width="32.5" style="42" bestFit="1" customWidth="1"/>
    <col min="71" max="71" width="26.75" style="42" bestFit="1" customWidth="1"/>
    <col min="72" max="72" width="46.75" style="42" bestFit="1" customWidth="1"/>
    <col min="73" max="73" width="27.75" style="42" bestFit="1" customWidth="1"/>
    <col min="74" max="74" width="27.25" style="42" bestFit="1" customWidth="1"/>
    <col min="75" max="75" width="32.5" style="42" bestFit="1" customWidth="1"/>
    <col min="76" max="76" width="52.08203125" style="42" bestFit="1" customWidth="1"/>
    <col min="77" max="77" width="47.4140625" style="42" bestFit="1" customWidth="1"/>
    <col min="78" max="78" width="48.1640625" style="42" bestFit="1" customWidth="1"/>
    <col min="79" max="79" width="43.25" style="42" bestFit="1" customWidth="1"/>
    <col min="80" max="80" width="16" style="42" bestFit="1" customWidth="1"/>
    <col min="81" max="81" width="42.1640625" style="42" bestFit="1" customWidth="1"/>
    <col min="82" max="82" width="16.08203125" style="42" bestFit="1" customWidth="1"/>
    <col min="83" max="83" width="62.08203125" style="42" bestFit="1" customWidth="1"/>
    <col min="84" max="84" width="46.08203125" style="42" bestFit="1" customWidth="1"/>
    <col min="85" max="85" width="36.9140625" style="42" bestFit="1" customWidth="1"/>
    <col min="86" max="86" width="36.4140625" style="42" bestFit="1" customWidth="1"/>
    <col min="87" max="87" width="36.75" style="42" bestFit="1" customWidth="1"/>
    <col min="88" max="88" width="44.33203125" style="42" bestFit="1" customWidth="1"/>
    <col min="89" max="89" width="58.83203125" style="42" bestFit="1" customWidth="1"/>
    <col min="90" max="90" width="63" style="42" bestFit="1" customWidth="1"/>
    <col min="91" max="91" width="70.1640625" style="42" bestFit="1" customWidth="1"/>
    <col min="92" max="92" width="54.83203125" style="42" bestFit="1" customWidth="1"/>
    <col min="93" max="93" width="44.1640625" style="42" bestFit="1" customWidth="1"/>
    <col min="94" max="94" width="16.08203125" style="42" customWidth="1"/>
    <col min="95" max="16384" width="12.58203125" style="42"/>
  </cols>
  <sheetData>
    <row r="1" spans="1:94" ht="43.5" x14ac:dyDescent="0.35">
      <c r="A1" s="54" t="s">
        <v>0</v>
      </c>
      <c r="B1" s="54" t="s">
        <v>1</v>
      </c>
      <c r="C1" s="34" t="s">
        <v>840</v>
      </c>
      <c r="D1" s="54" t="s">
        <v>130</v>
      </c>
      <c r="E1" s="54" t="s">
        <v>131</v>
      </c>
      <c r="F1" s="54" t="s">
        <v>132</v>
      </c>
      <c r="G1" s="54" t="s">
        <v>133</v>
      </c>
      <c r="H1" s="34" t="s">
        <v>398</v>
      </c>
      <c r="I1" s="54" t="s">
        <v>841</v>
      </c>
      <c r="J1" s="54" t="s">
        <v>134</v>
      </c>
      <c r="K1" s="54" t="s">
        <v>135</v>
      </c>
      <c r="L1" s="34" t="s">
        <v>400</v>
      </c>
      <c r="M1" s="34" t="s">
        <v>401</v>
      </c>
      <c r="N1" s="34" t="s">
        <v>402</v>
      </c>
      <c r="O1" s="54" t="s">
        <v>136</v>
      </c>
      <c r="P1" s="54" t="s">
        <v>137</v>
      </c>
      <c r="Q1" s="54" t="s">
        <v>138</v>
      </c>
      <c r="R1" s="54" t="s">
        <v>139</v>
      </c>
      <c r="S1" s="54" t="s">
        <v>140</v>
      </c>
      <c r="T1" s="54" t="s">
        <v>141</v>
      </c>
      <c r="U1" s="54" t="s">
        <v>142</v>
      </c>
      <c r="V1" s="54" t="s">
        <v>143</v>
      </c>
      <c r="W1" s="54" t="s">
        <v>144</v>
      </c>
      <c r="X1" s="54" t="s">
        <v>145</v>
      </c>
      <c r="Y1" s="34" t="s">
        <v>381</v>
      </c>
      <c r="Z1" s="34" t="s">
        <v>382</v>
      </c>
      <c r="AA1" s="54" t="s">
        <v>146</v>
      </c>
      <c r="AB1" s="54" t="s">
        <v>147</v>
      </c>
      <c r="AC1" s="54" t="s">
        <v>148</v>
      </c>
      <c r="AD1" s="54" t="s">
        <v>149</v>
      </c>
      <c r="AE1" s="54" t="s">
        <v>150</v>
      </c>
      <c r="AF1" s="54" t="s">
        <v>151</v>
      </c>
      <c r="AG1" s="54" t="s">
        <v>152</v>
      </c>
      <c r="AH1" s="54" t="s">
        <v>153</v>
      </c>
      <c r="AI1" s="54" t="s">
        <v>154</v>
      </c>
      <c r="AJ1" s="54" t="s">
        <v>155</v>
      </c>
      <c r="AK1" s="54" t="s">
        <v>156</v>
      </c>
      <c r="AL1" s="54" t="s">
        <v>157</v>
      </c>
      <c r="AM1" s="54" t="s">
        <v>158</v>
      </c>
      <c r="AN1" s="54" t="s">
        <v>159</v>
      </c>
      <c r="AO1" s="54" t="s">
        <v>160</v>
      </c>
      <c r="AP1" s="54" t="s">
        <v>161</v>
      </c>
      <c r="AQ1" s="54" t="s">
        <v>162</v>
      </c>
      <c r="AR1" s="54" t="s">
        <v>420</v>
      </c>
      <c r="AS1" s="54" t="s">
        <v>421</v>
      </c>
      <c r="AT1" s="54" t="s">
        <v>163</v>
      </c>
      <c r="AU1" s="54" t="s">
        <v>164</v>
      </c>
      <c r="AV1" s="54" t="s">
        <v>165</v>
      </c>
      <c r="AW1" s="54" t="s">
        <v>166</v>
      </c>
      <c r="AX1" s="54" t="s">
        <v>167</v>
      </c>
      <c r="AY1" s="54" t="s">
        <v>168</v>
      </c>
      <c r="AZ1" s="54" t="s">
        <v>169</v>
      </c>
      <c r="BA1" s="54" t="s">
        <v>170</v>
      </c>
      <c r="BB1" s="54" t="s">
        <v>171</v>
      </c>
      <c r="BC1" s="34" t="s">
        <v>408</v>
      </c>
      <c r="BD1" s="54" t="s">
        <v>172</v>
      </c>
      <c r="BE1" s="54" t="s">
        <v>173</v>
      </c>
      <c r="BF1" s="54" t="s">
        <v>174</v>
      </c>
      <c r="BG1" s="34" t="s">
        <v>175</v>
      </c>
      <c r="BH1" s="54" t="s">
        <v>176</v>
      </c>
      <c r="BI1" s="54" t="s">
        <v>20</v>
      </c>
      <c r="BJ1" s="64"/>
      <c r="BK1" s="100" t="s">
        <v>177</v>
      </c>
      <c r="BL1" s="101"/>
      <c r="BM1" s="101"/>
      <c r="BN1" s="101"/>
      <c r="BO1" s="101"/>
      <c r="BP1" s="101"/>
      <c r="BQ1" s="101"/>
      <c r="BR1" s="101"/>
      <c r="BS1" s="101"/>
      <c r="BT1" s="101"/>
      <c r="BU1" s="101"/>
      <c r="BV1" s="101"/>
      <c r="BW1" s="101"/>
      <c r="BX1" s="101"/>
      <c r="BY1" s="101"/>
      <c r="BZ1" s="101"/>
      <c r="CA1" s="101"/>
      <c r="CB1" s="101"/>
      <c r="CC1" s="101"/>
      <c r="CD1" s="64"/>
      <c r="CE1" s="64"/>
      <c r="CF1" s="64"/>
      <c r="CG1" s="64"/>
      <c r="CH1" s="31"/>
      <c r="CI1" s="31"/>
      <c r="CJ1" s="31"/>
      <c r="CK1" s="64"/>
      <c r="CL1" s="64"/>
      <c r="CM1" s="31"/>
      <c r="CN1" s="31"/>
      <c r="CO1" s="64"/>
      <c r="CP1" s="37"/>
    </row>
    <row r="2" spans="1:94" ht="29" x14ac:dyDescent="0.35">
      <c r="A2" s="56" t="s">
        <v>64</v>
      </c>
      <c r="B2" s="56" t="s">
        <v>65</v>
      </c>
      <c r="C2" s="35" t="s">
        <v>397</v>
      </c>
      <c r="D2" s="56" t="s">
        <v>178</v>
      </c>
      <c r="E2" s="56" t="s">
        <v>179</v>
      </c>
      <c r="F2" s="56" t="s">
        <v>180</v>
      </c>
      <c r="G2" s="56" t="s">
        <v>181</v>
      </c>
      <c r="H2" s="35" t="s">
        <v>399</v>
      </c>
      <c r="I2" s="56" t="s">
        <v>182</v>
      </c>
      <c r="J2" s="56" t="s">
        <v>183</v>
      </c>
      <c r="K2" s="54" t="s">
        <v>184</v>
      </c>
      <c r="L2" s="35" t="s">
        <v>403</v>
      </c>
      <c r="M2" s="35" t="s">
        <v>404</v>
      </c>
      <c r="N2" s="35" t="s">
        <v>405</v>
      </c>
      <c r="O2" s="55" t="s">
        <v>185</v>
      </c>
      <c r="P2" s="55" t="s">
        <v>186</v>
      </c>
      <c r="Q2" s="56" t="s">
        <v>187</v>
      </c>
      <c r="R2" s="56" t="s">
        <v>188</v>
      </c>
      <c r="S2" s="56" t="s">
        <v>189</v>
      </c>
      <c r="T2" s="56" t="s">
        <v>190</v>
      </c>
      <c r="U2" s="56" t="s">
        <v>191</v>
      </c>
      <c r="V2" s="56" t="s">
        <v>192</v>
      </c>
      <c r="W2" s="56" t="s">
        <v>193</v>
      </c>
      <c r="X2" s="56" t="s">
        <v>194</v>
      </c>
      <c r="Y2" s="35" t="s">
        <v>406</v>
      </c>
      <c r="Z2" s="35" t="s">
        <v>407</v>
      </c>
      <c r="AA2" s="56" t="s">
        <v>195</v>
      </c>
      <c r="AB2" s="56" t="s">
        <v>196</v>
      </c>
      <c r="AC2" s="56" t="s">
        <v>197</v>
      </c>
      <c r="AD2" s="56" t="s">
        <v>198</v>
      </c>
      <c r="AE2" s="56" t="s">
        <v>199</v>
      </c>
      <c r="AF2" s="56" t="s">
        <v>200</v>
      </c>
      <c r="AG2" s="56" t="s">
        <v>201</v>
      </c>
      <c r="AH2" s="56" t="s">
        <v>202</v>
      </c>
      <c r="AI2" s="56" t="s">
        <v>203</v>
      </c>
      <c r="AJ2" s="56" t="s">
        <v>204</v>
      </c>
      <c r="AK2" s="56" t="s">
        <v>205</v>
      </c>
      <c r="AL2" s="56" t="s">
        <v>206</v>
      </c>
      <c r="AM2" s="56" t="s">
        <v>207</v>
      </c>
      <c r="AN2" s="56" t="s">
        <v>208</v>
      </c>
      <c r="AO2" s="56" t="s">
        <v>209</v>
      </c>
      <c r="AP2" s="56" t="s">
        <v>210</v>
      </c>
      <c r="AQ2" s="56" t="s">
        <v>211</v>
      </c>
      <c r="AR2" s="56" t="s">
        <v>212</v>
      </c>
      <c r="AS2" s="56" t="s">
        <v>213</v>
      </c>
      <c r="AT2" s="56" t="s">
        <v>214</v>
      </c>
      <c r="AU2" s="56" t="s">
        <v>215</v>
      </c>
      <c r="AV2" s="56" t="s">
        <v>216</v>
      </c>
      <c r="AW2" s="56" t="s">
        <v>217</v>
      </c>
      <c r="AX2" s="56" t="s">
        <v>218</v>
      </c>
      <c r="AY2" s="56" t="s">
        <v>219</v>
      </c>
      <c r="AZ2" s="56" t="s">
        <v>220</v>
      </c>
      <c r="BA2" s="56" t="s">
        <v>221</v>
      </c>
      <c r="BB2" s="56" t="s">
        <v>222</v>
      </c>
      <c r="BC2" s="35" t="s">
        <v>409</v>
      </c>
      <c r="BD2" s="56" t="s">
        <v>223</v>
      </c>
      <c r="BE2" s="56" t="s">
        <v>224</v>
      </c>
      <c r="BF2" s="56" t="s">
        <v>225</v>
      </c>
      <c r="BG2" s="56" t="s">
        <v>226</v>
      </c>
      <c r="BH2" s="56" t="s">
        <v>227</v>
      </c>
      <c r="BI2" s="56" t="s">
        <v>228</v>
      </c>
      <c r="BJ2" s="54" t="s">
        <v>422</v>
      </c>
      <c r="BK2" s="54" t="s">
        <v>423</v>
      </c>
      <c r="BL2" s="54" t="s">
        <v>424</v>
      </c>
      <c r="BM2" s="54" t="s">
        <v>425</v>
      </c>
      <c r="BN2" s="54" t="s">
        <v>426</v>
      </c>
      <c r="BO2" s="54" t="s">
        <v>427</v>
      </c>
      <c r="BP2" s="54" t="s">
        <v>428</v>
      </c>
      <c r="BQ2" s="54" t="s">
        <v>429</v>
      </c>
      <c r="BR2" s="54" t="s">
        <v>430</v>
      </c>
      <c r="BS2" s="54" t="s">
        <v>431</v>
      </c>
      <c r="BT2" s="54" t="s">
        <v>432</v>
      </c>
      <c r="BU2" s="54" t="s">
        <v>433</v>
      </c>
      <c r="BV2" s="54" t="s">
        <v>434</v>
      </c>
      <c r="BW2" s="54" t="s">
        <v>435</v>
      </c>
      <c r="BX2" s="54" t="s">
        <v>436</v>
      </c>
      <c r="BY2" s="54" t="s">
        <v>437</v>
      </c>
      <c r="BZ2" s="54" t="s">
        <v>438</v>
      </c>
      <c r="CA2" s="54" t="s">
        <v>439</v>
      </c>
      <c r="CB2" s="54" t="s">
        <v>440</v>
      </c>
      <c r="CC2" s="54" t="s">
        <v>441</v>
      </c>
      <c r="CD2" s="54" t="s">
        <v>442</v>
      </c>
      <c r="CE2" s="54" t="s">
        <v>443</v>
      </c>
      <c r="CF2" s="34" t="s">
        <v>410</v>
      </c>
      <c r="CG2" s="54" t="s">
        <v>444</v>
      </c>
      <c r="CH2" s="34" t="s">
        <v>412</v>
      </c>
      <c r="CI2" s="34" t="s">
        <v>413</v>
      </c>
      <c r="CJ2" s="34" t="s">
        <v>414</v>
      </c>
      <c r="CK2" s="54" t="s">
        <v>445</v>
      </c>
      <c r="CL2" s="54" t="s">
        <v>446</v>
      </c>
      <c r="CM2" s="54" t="s">
        <v>447</v>
      </c>
      <c r="CN2" s="34" t="s">
        <v>418</v>
      </c>
      <c r="CO2" s="54" t="s">
        <v>448</v>
      </c>
      <c r="CP2" s="31"/>
    </row>
    <row r="3" spans="1:94" ht="43.5" x14ac:dyDescent="0.35">
      <c r="A3" s="39"/>
      <c r="B3" s="39"/>
      <c r="C3" s="39"/>
      <c r="D3" s="39"/>
      <c r="E3" s="39"/>
      <c r="F3" s="39"/>
      <c r="G3" s="39"/>
      <c r="H3" s="39"/>
      <c r="I3" s="39"/>
      <c r="J3" s="39"/>
      <c r="K3" s="39"/>
      <c r="L3" s="39"/>
      <c r="M3" s="39"/>
      <c r="N3" s="39"/>
      <c r="O3" s="39"/>
      <c r="P3" s="39"/>
      <c r="Q3" s="39"/>
      <c r="R3" s="39"/>
      <c r="S3" s="39"/>
      <c r="T3" s="39"/>
      <c r="U3" s="39"/>
      <c r="V3" s="39"/>
      <c r="W3" s="39"/>
      <c r="X3" s="39"/>
      <c r="Y3" s="39"/>
      <c r="Z3" s="39"/>
      <c r="AA3" s="39"/>
      <c r="AB3" s="39"/>
      <c r="AC3" s="39"/>
      <c r="AD3" s="39"/>
      <c r="AE3" s="39"/>
      <c r="AF3" s="39"/>
      <c r="AG3" s="39"/>
      <c r="AH3" s="39"/>
      <c r="AI3" s="39"/>
      <c r="AJ3" s="39"/>
      <c r="AK3" s="39"/>
      <c r="AL3" s="39"/>
      <c r="AM3" s="39"/>
      <c r="AN3" s="39"/>
      <c r="AO3" s="39"/>
      <c r="AP3" s="39"/>
      <c r="AQ3" s="39"/>
      <c r="AR3" s="39"/>
      <c r="AS3" s="39"/>
      <c r="AT3" s="39"/>
      <c r="AU3" s="39"/>
      <c r="AV3" s="39"/>
      <c r="AW3" s="39"/>
      <c r="AX3" s="39"/>
      <c r="AY3" s="39"/>
      <c r="AZ3" s="39"/>
      <c r="BA3" s="39"/>
      <c r="BB3" s="39"/>
      <c r="BC3" s="39"/>
      <c r="BD3" s="39"/>
      <c r="BE3" s="39"/>
      <c r="BF3" s="39"/>
      <c r="BG3" s="39"/>
      <c r="BH3" s="39"/>
      <c r="BI3" s="39"/>
      <c r="BJ3" s="54" t="s">
        <v>230</v>
      </c>
      <c r="BK3" s="54" t="s">
        <v>231</v>
      </c>
      <c r="BL3" s="57" t="s">
        <v>232</v>
      </c>
      <c r="BM3" s="57"/>
      <c r="BN3" s="57"/>
      <c r="BO3" s="57"/>
      <c r="BP3" s="57" t="s">
        <v>233</v>
      </c>
      <c r="BQ3" s="57"/>
      <c r="BR3" s="57"/>
      <c r="BS3" s="57"/>
      <c r="BT3" s="57" t="s">
        <v>234</v>
      </c>
      <c r="BU3" s="57"/>
      <c r="BV3" s="57"/>
      <c r="BW3" s="57"/>
      <c r="BX3" s="54" t="s">
        <v>235</v>
      </c>
      <c r="BY3" s="54" t="s">
        <v>236</v>
      </c>
      <c r="BZ3" s="54" t="s">
        <v>237</v>
      </c>
      <c r="CA3" s="54" t="s">
        <v>238</v>
      </c>
      <c r="CB3" s="54"/>
      <c r="CC3" s="54" t="s">
        <v>239</v>
      </c>
      <c r="CD3" s="54"/>
      <c r="CE3" s="54" t="s">
        <v>240</v>
      </c>
      <c r="CF3" s="34" t="s">
        <v>411</v>
      </c>
      <c r="CG3" s="54" t="s">
        <v>241</v>
      </c>
      <c r="CH3" s="34" t="s">
        <v>415</v>
      </c>
      <c r="CI3" s="34" t="s">
        <v>416</v>
      </c>
      <c r="CJ3" s="34" t="s">
        <v>417</v>
      </c>
      <c r="CK3" s="54" t="s">
        <v>242</v>
      </c>
      <c r="CL3" s="54" t="s">
        <v>243</v>
      </c>
      <c r="CM3" s="54" t="s">
        <v>244</v>
      </c>
      <c r="CN3" s="34" t="s">
        <v>419</v>
      </c>
      <c r="CO3" s="54" t="s">
        <v>245</v>
      </c>
      <c r="CP3" s="31"/>
    </row>
    <row r="4" spans="1:94" x14ac:dyDescent="0.35">
      <c r="A4" s="10" t="s">
        <v>395</v>
      </c>
      <c r="B4" s="2">
        <v>2001</v>
      </c>
      <c r="C4" s="2">
        <v>2003</v>
      </c>
      <c r="D4" s="2" t="s">
        <v>372</v>
      </c>
      <c r="E4" s="4"/>
      <c r="F4" s="4">
        <v>0.27900000000000003</v>
      </c>
      <c r="G4" s="4"/>
      <c r="H4" s="4"/>
      <c r="I4" s="4"/>
      <c r="J4" s="4"/>
      <c r="K4" s="4"/>
      <c r="L4" s="49">
        <v>16900000</v>
      </c>
      <c r="M4" s="4"/>
      <c r="N4" s="4"/>
      <c r="O4" s="8"/>
      <c r="P4" s="8"/>
      <c r="Q4" s="4">
        <v>0.27900000000000003</v>
      </c>
      <c r="R4" s="4"/>
      <c r="S4" s="2" t="s">
        <v>357</v>
      </c>
      <c r="T4" s="4"/>
      <c r="U4" s="4"/>
      <c r="V4" s="2" t="s">
        <v>857</v>
      </c>
      <c r="W4" s="2" t="s">
        <v>193</v>
      </c>
      <c r="X4" s="2" t="s">
        <v>341</v>
      </c>
      <c r="Y4" s="2"/>
      <c r="Z4" s="2"/>
      <c r="AA4" s="4">
        <v>0.05</v>
      </c>
      <c r="AB4" s="2" t="s">
        <v>286</v>
      </c>
      <c r="AC4" s="2" t="s">
        <v>286</v>
      </c>
      <c r="AD4" s="2"/>
      <c r="AE4" s="2" t="s">
        <v>286</v>
      </c>
      <c r="AF4" s="2" t="s">
        <v>286</v>
      </c>
      <c r="AG4" s="2" t="s">
        <v>286</v>
      </c>
      <c r="AH4" s="2" t="s">
        <v>286</v>
      </c>
      <c r="AI4" s="4">
        <v>0.05</v>
      </c>
      <c r="AJ4" s="4">
        <v>7.2499999999999995E-2</v>
      </c>
      <c r="AK4" s="4"/>
      <c r="AL4" s="4" t="s">
        <v>321</v>
      </c>
      <c r="AM4" s="2" t="s">
        <v>358</v>
      </c>
      <c r="AN4" s="2" t="s">
        <v>344</v>
      </c>
      <c r="AO4" s="2" t="s">
        <v>359</v>
      </c>
      <c r="AP4" s="2">
        <v>1994</v>
      </c>
      <c r="AQ4" s="2"/>
      <c r="AR4" s="2"/>
      <c r="AS4" s="2" t="s">
        <v>389</v>
      </c>
      <c r="AT4" s="2" t="s">
        <v>288</v>
      </c>
      <c r="AU4" s="2" t="s">
        <v>288</v>
      </c>
      <c r="AV4" s="2" t="s">
        <v>322</v>
      </c>
      <c r="AW4" s="4">
        <v>7.2499999999999995E-2</v>
      </c>
      <c r="AX4" s="2"/>
      <c r="AY4" s="4">
        <v>7.2499999999999995E-2</v>
      </c>
      <c r="AZ4" s="8"/>
      <c r="BA4" s="4"/>
      <c r="BB4" s="4"/>
      <c r="BC4" s="4"/>
      <c r="BD4" s="2" t="s">
        <v>864</v>
      </c>
      <c r="BE4" s="3"/>
      <c r="BF4" s="3"/>
      <c r="BG4" s="3"/>
      <c r="BH4" s="4"/>
      <c r="BI4" s="3"/>
      <c r="BJ4" s="2"/>
      <c r="BK4" s="2"/>
      <c r="BL4" s="2"/>
      <c r="BM4" s="2"/>
      <c r="BN4" s="2"/>
      <c r="BO4" s="2"/>
      <c r="BP4" s="2"/>
      <c r="BQ4" s="2"/>
      <c r="BR4" s="2"/>
      <c r="BS4" s="2"/>
      <c r="BT4" s="2"/>
      <c r="BU4" s="2"/>
      <c r="BV4" s="2"/>
      <c r="BW4" s="2"/>
      <c r="BX4" s="2"/>
      <c r="BY4" s="2"/>
      <c r="BZ4" s="2"/>
      <c r="CA4" s="2"/>
      <c r="CB4" s="2"/>
      <c r="CC4" s="2"/>
      <c r="CD4" s="2"/>
      <c r="CE4" s="2"/>
      <c r="CF4" s="2"/>
      <c r="CG4" s="3"/>
      <c r="CH4" s="1"/>
      <c r="CI4" s="1"/>
      <c r="CJ4" s="1"/>
      <c r="CK4" s="3"/>
      <c r="CL4" s="2"/>
      <c r="CM4" s="9"/>
      <c r="CN4" s="1"/>
      <c r="CO4" s="2"/>
      <c r="CP4" s="9"/>
    </row>
    <row r="5" spans="1:94" x14ac:dyDescent="0.35">
      <c r="A5" s="10" t="s">
        <v>395</v>
      </c>
      <c r="B5" s="2">
        <f t="shared" ref="B5:B21" si="0">B4+1</f>
        <v>2002</v>
      </c>
      <c r="C5" s="2">
        <v>2004</v>
      </c>
      <c r="D5" s="2" t="s">
        <v>372</v>
      </c>
      <c r="E5" s="4"/>
      <c r="F5" s="4">
        <v>0.34100000000000003</v>
      </c>
      <c r="G5" s="4"/>
      <c r="H5" s="4"/>
      <c r="I5" s="4"/>
      <c r="J5" s="4"/>
      <c r="K5" s="4"/>
      <c r="L5" s="49">
        <v>19200000</v>
      </c>
      <c r="M5" s="4"/>
      <c r="N5" s="4"/>
      <c r="O5" s="8"/>
      <c r="P5" s="8"/>
      <c r="Q5" s="4">
        <v>0.34100000000000003</v>
      </c>
      <c r="R5" s="4"/>
      <c r="S5" s="2" t="s">
        <v>357</v>
      </c>
      <c r="T5" s="4"/>
      <c r="U5" s="4"/>
      <c r="V5" s="2" t="s">
        <v>857</v>
      </c>
      <c r="W5" s="2" t="s">
        <v>193</v>
      </c>
      <c r="X5" s="2" t="s">
        <v>341</v>
      </c>
      <c r="Y5" s="2"/>
      <c r="Z5" s="2"/>
      <c r="AA5" s="4">
        <v>0.05</v>
      </c>
      <c r="AB5" s="2" t="s">
        <v>286</v>
      </c>
      <c r="AC5" s="2" t="s">
        <v>286</v>
      </c>
      <c r="AD5" s="2"/>
      <c r="AE5" s="2" t="s">
        <v>286</v>
      </c>
      <c r="AF5" s="2" t="s">
        <v>286</v>
      </c>
      <c r="AG5" s="2" t="s">
        <v>286</v>
      </c>
      <c r="AH5" s="2" t="s">
        <v>286</v>
      </c>
      <c r="AI5" s="4">
        <v>0.05</v>
      </c>
      <c r="AJ5" s="4">
        <v>7.2499999999999995E-2</v>
      </c>
      <c r="AK5" s="4"/>
      <c r="AL5" s="2" t="s">
        <v>323</v>
      </c>
      <c r="AM5" s="2" t="s">
        <v>360</v>
      </c>
      <c r="AN5" s="2" t="s">
        <v>346</v>
      </c>
      <c r="AO5" s="2" t="s">
        <v>359</v>
      </c>
      <c r="AP5" s="2">
        <v>1994</v>
      </c>
      <c r="AQ5" s="2"/>
      <c r="AR5" s="2"/>
      <c r="AS5" s="2" t="s">
        <v>389</v>
      </c>
      <c r="AT5" s="2" t="s">
        <v>288</v>
      </c>
      <c r="AU5" s="2" t="s">
        <v>288</v>
      </c>
      <c r="AV5" s="2" t="s">
        <v>322</v>
      </c>
      <c r="AW5" s="4">
        <v>7.2499999999999995E-2</v>
      </c>
      <c r="AX5" s="2"/>
      <c r="AY5" s="4">
        <v>7.2499999999999995E-2</v>
      </c>
      <c r="AZ5" s="8"/>
      <c r="BA5" s="4"/>
      <c r="BB5" s="4">
        <v>-7.9000000000000001E-2</v>
      </c>
      <c r="BC5" s="4"/>
      <c r="BD5" s="2" t="s">
        <v>864</v>
      </c>
      <c r="BE5" s="3"/>
      <c r="BF5" s="3"/>
      <c r="BG5" s="3"/>
      <c r="BH5" s="4"/>
      <c r="BI5" s="3"/>
      <c r="BJ5" s="2"/>
      <c r="BK5" s="2"/>
      <c r="BL5" s="2"/>
      <c r="BM5" s="2"/>
      <c r="BN5" s="2"/>
      <c r="BO5" s="2"/>
      <c r="BP5" s="2"/>
      <c r="BQ5" s="2"/>
      <c r="BR5" s="2"/>
      <c r="BS5" s="2"/>
      <c r="BT5" s="2"/>
      <c r="BU5" s="2"/>
      <c r="BV5" s="2"/>
      <c r="BW5" s="2"/>
      <c r="BX5" s="2"/>
      <c r="BY5" s="2"/>
      <c r="BZ5" s="2"/>
      <c r="CA5" s="2"/>
      <c r="CB5" s="2"/>
      <c r="CC5" s="2"/>
      <c r="CD5" s="2"/>
      <c r="CE5" s="2"/>
      <c r="CF5" s="2"/>
      <c r="CG5" s="3"/>
      <c r="CH5" s="1"/>
      <c r="CI5" s="1"/>
      <c r="CJ5" s="1"/>
      <c r="CK5" s="3"/>
      <c r="CL5" s="2"/>
      <c r="CM5" s="9"/>
      <c r="CN5" s="1"/>
      <c r="CO5" s="2"/>
      <c r="CP5" s="9"/>
    </row>
    <row r="6" spans="1:94" x14ac:dyDescent="0.35">
      <c r="A6" s="10" t="s">
        <v>395</v>
      </c>
      <c r="B6" s="2">
        <f t="shared" si="0"/>
        <v>2003</v>
      </c>
      <c r="C6" s="2">
        <v>2005</v>
      </c>
      <c r="D6" s="2" t="s">
        <v>373</v>
      </c>
      <c r="E6" s="4"/>
      <c r="F6" s="4">
        <v>0.35099999999999998</v>
      </c>
      <c r="G6" s="4"/>
      <c r="H6" s="4"/>
      <c r="I6" s="4"/>
      <c r="J6" s="4"/>
      <c r="K6" s="4"/>
      <c r="L6" s="49">
        <v>19700000</v>
      </c>
      <c r="M6" s="4"/>
      <c r="N6" s="4"/>
      <c r="O6" s="8"/>
      <c r="P6" s="8"/>
      <c r="Q6" s="4">
        <v>0.35099999999999998</v>
      </c>
      <c r="R6" s="4"/>
      <c r="S6" s="2" t="s">
        <v>357</v>
      </c>
      <c r="T6" s="4"/>
      <c r="U6" s="4"/>
      <c r="V6" s="2" t="s">
        <v>857</v>
      </c>
      <c r="W6" s="2" t="s">
        <v>193</v>
      </c>
      <c r="X6" s="2" t="s">
        <v>341</v>
      </c>
      <c r="Y6" s="4">
        <v>0.05</v>
      </c>
      <c r="Z6" s="2"/>
      <c r="AA6" s="42" t="s">
        <v>379</v>
      </c>
      <c r="AB6" s="2" t="s">
        <v>286</v>
      </c>
      <c r="AC6" s="2" t="s">
        <v>286</v>
      </c>
      <c r="AD6" s="2"/>
      <c r="AE6" s="2" t="s">
        <v>286</v>
      </c>
      <c r="AF6" s="2" t="s">
        <v>286</v>
      </c>
      <c r="AG6" s="2" t="s">
        <v>286</v>
      </c>
      <c r="AH6" s="2" t="s">
        <v>286</v>
      </c>
      <c r="AI6" s="4">
        <v>0.05</v>
      </c>
      <c r="AJ6" s="4">
        <v>7.2499999999999995E-2</v>
      </c>
      <c r="AK6" s="4"/>
      <c r="AL6" s="2" t="s">
        <v>323</v>
      </c>
      <c r="AM6" s="2" t="s">
        <v>342</v>
      </c>
      <c r="AN6" s="2" t="s">
        <v>387</v>
      </c>
      <c r="AO6" s="2" t="s">
        <v>359</v>
      </c>
      <c r="AP6" s="2">
        <v>1994</v>
      </c>
      <c r="AQ6" s="2" t="s">
        <v>361</v>
      </c>
      <c r="AR6" s="2"/>
      <c r="AS6" s="2" t="s">
        <v>390</v>
      </c>
      <c r="AT6" s="2" t="s">
        <v>288</v>
      </c>
      <c r="AU6" s="2" t="s">
        <v>288</v>
      </c>
      <c r="AV6" s="2" t="s">
        <v>322</v>
      </c>
      <c r="AW6" s="4">
        <v>7.2499999999999995E-2</v>
      </c>
      <c r="AX6" s="2"/>
      <c r="AY6" s="4">
        <v>7.2499999999999995E-2</v>
      </c>
      <c r="AZ6" s="8"/>
      <c r="BA6" s="4">
        <v>4.5999999999999999E-2</v>
      </c>
      <c r="BB6" s="4"/>
      <c r="BC6" s="4"/>
      <c r="BD6" s="2" t="s">
        <v>864</v>
      </c>
      <c r="BE6" s="3"/>
      <c r="BF6" s="3"/>
      <c r="BG6" s="3"/>
      <c r="BH6" s="4"/>
      <c r="BI6" s="3"/>
      <c r="BJ6" s="3"/>
      <c r="BK6" s="3"/>
      <c r="BL6" s="3"/>
      <c r="BM6" s="3"/>
      <c r="BN6" s="3"/>
      <c r="BO6" s="3"/>
      <c r="BP6" s="3"/>
      <c r="BQ6" s="3"/>
      <c r="BR6" s="3"/>
      <c r="BS6" s="3"/>
      <c r="BT6" s="3"/>
      <c r="BU6" s="3"/>
      <c r="BV6" s="3"/>
      <c r="BW6" s="3"/>
      <c r="BX6" s="3"/>
      <c r="BY6" s="3"/>
      <c r="BZ6" s="3"/>
      <c r="CA6" s="3"/>
      <c r="CB6" s="3"/>
      <c r="CC6" s="3"/>
      <c r="CD6" s="3"/>
      <c r="CE6" s="3"/>
      <c r="CF6" s="3"/>
      <c r="CG6" s="3"/>
      <c r="CH6" s="1"/>
      <c r="CI6" s="1"/>
      <c r="CJ6" s="1"/>
      <c r="CK6" s="3"/>
      <c r="CL6" s="3"/>
      <c r="CM6" s="30"/>
      <c r="CN6" s="1"/>
      <c r="CO6" s="2"/>
      <c r="CP6" s="9"/>
    </row>
    <row r="7" spans="1:94" x14ac:dyDescent="0.35">
      <c r="A7" s="10" t="s">
        <v>395</v>
      </c>
      <c r="B7" s="2">
        <f t="shared" si="0"/>
        <v>2004</v>
      </c>
      <c r="C7" s="2">
        <v>2006</v>
      </c>
      <c r="D7" s="2" t="s">
        <v>373</v>
      </c>
      <c r="E7" s="4"/>
      <c r="F7" s="4">
        <v>0.36799999999999999</v>
      </c>
      <c r="G7" s="4"/>
      <c r="H7" s="4"/>
      <c r="I7" s="4"/>
      <c r="J7" s="4"/>
      <c r="K7" s="4"/>
      <c r="L7" s="49">
        <v>20600000</v>
      </c>
      <c r="M7" s="4"/>
      <c r="N7" s="4"/>
      <c r="O7" s="8"/>
      <c r="P7" s="8"/>
      <c r="Q7" s="4">
        <v>0.36799999999999999</v>
      </c>
      <c r="R7" s="4"/>
      <c r="S7" s="2" t="s">
        <v>357</v>
      </c>
      <c r="T7" s="4"/>
      <c r="U7" s="4"/>
      <c r="V7" s="2" t="s">
        <v>857</v>
      </c>
      <c r="W7" s="2" t="s">
        <v>193</v>
      </c>
      <c r="X7" s="2" t="s">
        <v>341</v>
      </c>
      <c r="Y7" s="4">
        <v>0.05</v>
      </c>
      <c r="Z7" s="2"/>
      <c r="AA7" s="42" t="s">
        <v>379</v>
      </c>
      <c r="AB7" s="2" t="s">
        <v>286</v>
      </c>
      <c r="AC7" s="2" t="s">
        <v>286</v>
      </c>
      <c r="AD7" s="2"/>
      <c r="AE7" s="2" t="s">
        <v>286</v>
      </c>
      <c r="AF7" s="2" t="s">
        <v>286</v>
      </c>
      <c r="AG7" s="2" t="s">
        <v>286</v>
      </c>
      <c r="AH7" s="2" t="s">
        <v>286</v>
      </c>
      <c r="AI7" s="4">
        <v>0.05</v>
      </c>
      <c r="AJ7" s="4">
        <v>7.2499999999999995E-2</v>
      </c>
      <c r="AK7" s="4"/>
      <c r="AL7" s="2" t="s">
        <v>323</v>
      </c>
      <c r="AM7" s="2" t="s">
        <v>342</v>
      </c>
      <c r="AN7" s="2" t="s">
        <v>388</v>
      </c>
      <c r="AO7" s="2" t="s">
        <v>359</v>
      </c>
      <c r="AP7" s="2">
        <v>1994</v>
      </c>
      <c r="AQ7" s="2" t="s">
        <v>361</v>
      </c>
      <c r="AR7" s="2"/>
      <c r="AS7" s="2" t="s">
        <v>390</v>
      </c>
      <c r="AT7" s="2" t="s">
        <v>288</v>
      </c>
      <c r="AU7" s="2" t="s">
        <v>288</v>
      </c>
      <c r="AV7" s="2" t="s">
        <v>322</v>
      </c>
      <c r="AW7" s="4">
        <v>7.2499999999999995E-2</v>
      </c>
      <c r="AX7" s="2"/>
      <c r="AY7" s="4">
        <v>7.2499999999999995E-2</v>
      </c>
      <c r="AZ7" s="8"/>
      <c r="BA7" s="4">
        <v>6.9000000000000006E-2</v>
      </c>
      <c r="BB7" s="4"/>
      <c r="BC7" s="4"/>
      <c r="BD7" s="2" t="s">
        <v>864</v>
      </c>
      <c r="BE7" s="3"/>
      <c r="BF7" s="3"/>
      <c r="BG7" s="3"/>
      <c r="BH7" s="4"/>
      <c r="BI7" s="3"/>
      <c r="BJ7" s="3"/>
      <c r="BK7" s="3"/>
      <c r="BL7" s="3"/>
      <c r="BM7" s="3"/>
      <c r="BN7" s="3"/>
      <c r="BO7" s="3"/>
      <c r="BP7" s="3"/>
      <c r="BQ7" s="3"/>
      <c r="BR7" s="3"/>
      <c r="BS7" s="3"/>
      <c r="BT7" s="3"/>
      <c r="BU7" s="3"/>
      <c r="BV7" s="3"/>
      <c r="BW7" s="3"/>
      <c r="BX7" s="3"/>
      <c r="BY7" s="3"/>
      <c r="BZ7" s="3"/>
      <c r="CA7" s="3"/>
      <c r="CB7" s="3"/>
      <c r="CC7" s="3"/>
      <c r="CD7" s="3"/>
      <c r="CE7" s="3"/>
      <c r="CF7" s="3"/>
      <c r="CG7" s="3"/>
      <c r="CH7" s="1"/>
      <c r="CI7" s="1"/>
      <c r="CJ7" s="1"/>
      <c r="CK7" s="3"/>
      <c r="CL7" s="3"/>
      <c r="CM7" s="30"/>
      <c r="CN7" s="1"/>
      <c r="CO7" s="2"/>
      <c r="CP7" s="9"/>
    </row>
    <row r="8" spans="1:94" x14ac:dyDescent="0.35">
      <c r="A8" s="10" t="s">
        <v>395</v>
      </c>
      <c r="B8" s="2">
        <f t="shared" si="0"/>
        <v>2005</v>
      </c>
      <c r="C8" s="2">
        <v>2007</v>
      </c>
      <c r="D8" s="2" t="s">
        <v>373</v>
      </c>
      <c r="E8" s="4"/>
      <c r="F8" s="4">
        <v>0.36599999999999999</v>
      </c>
      <c r="G8" s="4"/>
      <c r="H8" s="4"/>
      <c r="I8" s="4"/>
      <c r="J8" s="4"/>
      <c r="K8" s="4"/>
      <c r="L8" s="49">
        <v>24400000</v>
      </c>
      <c r="M8" s="4"/>
      <c r="N8" s="4"/>
      <c r="O8" s="8"/>
      <c r="P8" s="8"/>
      <c r="Q8" s="4">
        <v>0.36599999999999999</v>
      </c>
      <c r="R8" s="4"/>
      <c r="S8" s="2" t="s">
        <v>357</v>
      </c>
      <c r="T8" s="4"/>
      <c r="U8" s="4"/>
      <c r="V8" s="2" t="s">
        <v>857</v>
      </c>
      <c r="W8" s="2" t="s">
        <v>193</v>
      </c>
      <c r="X8" s="2" t="s">
        <v>341</v>
      </c>
      <c r="Y8" s="4">
        <v>0.05</v>
      </c>
      <c r="Z8" s="2"/>
      <c r="AA8" s="42" t="s">
        <v>379</v>
      </c>
      <c r="AB8" s="2" t="s">
        <v>286</v>
      </c>
      <c r="AC8" s="2" t="s">
        <v>286</v>
      </c>
      <c r="AD8" s="2"/>
      <c r="AE8" s="2" t="s">
        <v>286</v>
      </c>
      <c r="AF8" s="2" t="s">
        <v>286</v>
      </c>
      <c r="AG8" s="2" t="s">
        <v>286</v>
      </c>
      <c r="AH8" s="2" t="s">
        <v>286</v>
      </c>
      <c r="AI8" s="4">
        <v>0.05</v>
      </c>
      <c r="AJ8" s="4">
        <v>7.2499999999999995E-2</v>
      </c>
      <c r="AK8" s="4"/>
      <c r="AL8" s="2" t="s">
        <v>323</v>
      </c>
      <c r="AM8" s="2" t="s">
        <v>343</v>
      </c>
      <c r="AN8" s="2" t="s">
        <v>347</v>
      </c>
      <c r="AO8" s="2" t="s">
        <v>359</v>
      </c>
      <c r="AP8" s="2">
        <v>1994</v>
      </c>
      <c r="AQ8" s="2" t="s">
        <v>361</v>
      </c>
      <c r="AR8" s="2"/>
      <c r="AS8" s="2" t="s">
        <v>390</v>
      </c>
      <c r="AT8" s="2" t="s">
        <v>288</v>
      </c>
      <c r="AU8" s="2" t="s">
        <v>288</v>
      </c>
      <c r="AV8" s="2" t="s">
        <v>322</v>
      </c>
      <c r="AW8" s="4">
        <v>7.2499999999999995E-2</v>
      </c>
      <c r="AX8" s="2"/>
      <c r="AY8" s="4">
        <v>7.2499999999999995E-2</v>
      </c>
      <c r="AZ8" s="8"/>
      <c r="BA8" s="4">
        <v>9.0999999999999998E-2</v>
      </c>
      <c r="BB8" s="4"/>
      <c r="BC8" s="4"/>
      <c r="BD8" s="2" t="s">
        <v>864</v>
      </c>
      <c r="BE8" s="3"/>
      <c r="BF8" s="3"/>
      <c r="BG8" s="3"/>
      <c r="BH8" s="4"/>
      <c r="BI8" s="3"/>
      <c r="BJ8" s="3"/>
      <c r="BK8" s="3"/>
      <c r="BL8" s="3"/>
      <c r="BM8" s="3"/>
      <c r="BN8" s="3"/>
      <c r="BO8" s="3"/>
      <c r="BP8" s="3"/>
      <c r="BQ8" s="3"/>
      <c r="BR8" s="3"/>
      <c r="BS8" s="3"/>
      <c r="BT8" s="3"/>
      <c r="BU8" s="3"/>
      <c r="BV8" s="3"/>
      <c r="BW8" s="3"/>
      <c r="BX8" s="3"/>
      <c r="BY8" s="3"/>
      <c r="BZ8" s="3"/>
      <c r="CA8" s="3"/>
      <c r="CB8" s="3"/>
      <c r="CC8" s="3"/>
      <c r="CD8" s="3"/>
      <c r="CE8" s="3"/>
      <c r="CF8" s="3"/>
      <c r="CG8" s="3"/>
      <c r="CH8" s="1"/>
      <c r="CI8" s="1"/>
      <c r="CJ8" s="1"/>
      <c r="CK8" s="3"/>
      <c r="CL8" s="3"/>
      <c r="CM8" s="30"/>
      <c r="CN8" s="1"/>
      <c r="CO8" s="2"/>
      <c r="CP8" s="9"/>
    </row>
    <row r="9" spans="1:94" x14ac:dyDescent="0.35">
      <c r="A9" s="10" t="s">
        <v>395</v>
      </c>
      <c r="B9" s="2">
        <f t="shared" si="0"/>
        <v>2006</v>
      </c>
      <c r="C9" s="2">
        <v>2008</v>
      </c>
      <c r="D9" s="2" t="s">
        <v>373</v>
      </c>
      <c r="E9" s="4"/>
      <c r="F9" s="4">
        <v>0.35899999999999999</v>
      </c>
      <c r="G9" s="4"/>
      <c r="H9" s="4"/>
      <c r="I9" s="4"/>
      <c r="J9" s="4"/>
      <c r="K9" s="4"/>
      <c r="L9" s="49">
        <v>25100000</v>
      </c>
      <c r="M9" s="4"/>
      <c r="N9" s="4"/>
      <c r="O9" s="8"/>
      <c r="P9" s="8"/>
      <c r="Q9" s="4">
        <v>0.35899999999999999</v>
      </c>
      <c r="R9" s="4"/>
      <c r="S9" s="2" t="s">
        <v>357</v>
      </c>
      <c r="T9" s="4"/>
      <c r="U9" s="4"/>
      <c r="V9" s="2" t="s">
        <v>857</v>
      </c>
      <c r="W9" s="2" t="s">
        <v>193</v>
      </c>
      <c r="X9" s="2" t="s">
        <v>341</v>
      </c>
      <c r="Y9" s="4">
        <v>0.05</v>
      </c>
      <c r="Z9" s="2"/>
      <c r="AA9" s="42" t="s">
        <v>379</v>
      </c>
      <c r="AB9" s="2" t="s">
        <v>286</v>
      </c>
      <c r="AC9" s="2" t="s">
        <v>286</v>
      </c>
      <c r="AD9" s="2"/>
      <c r="AE9" s="2" t="s">
        <v>286</v>
      </c>
      <c r="AF9" s="2" t="s">
        <v>286</v>
      </c>
      <c r="AG9" s="2" t="s">
        <v>286</v>
      </c>
      <c r="AH9" s="2" t="s">
        <v>286</v>
      </c>
      <c r="AI9" s="4">
        <v>0.05</v>
      </c>
      <c r="AJ9" s="4">
        <v>7.2499999999999995E-2</v>
      </c>
      <c r="AK9" s="4"/>
      <c r="AL9" s="2" t="s">
        <v>323</v>
      </c>
      <c r="AM9" s="2" t="s">
        <v>343</v>
      </c>
      <c r="AN9" s="2" t="s">
        <v>347</v>
      </c>
      <c r="AO9" s="2" t="s">
        <v>359</v>
      </c>
      <c r="AP9" s="2">
        <v>1994</v>
      </c>
      <c r="AQ9" s="2" t="s">
        <v>361</v>
      </c>
      <c r="AR9" s="2"/>
      <c r="AS9" s="2" t="s">
        <v>390</v>
      </c>
      <c r="AT9" s="2" t="s">
        <v>288</v>
      </c>
      <c r="AU9" s="2" t="s">
        <v>288</v>
      </c>
      <c r="AV9" s="2" t="s">
        <v>322</v>
      </c>
      <c r="AW9" s="4">
        <v>7.2499999999999995E-2</v>
      </c>
      <c r="AX9" s="2"/>
      <c r="AY9" s="4">
        <v>7.2499999999999995E-2</v>
      </c>
      <c r="AZ9" s="8"/>
      <c r="BA9" s="4">
        <v>9.1999999999999998E-2</v>
      </c>
      <c r="BB9" s="4"/>
      <c r="BC9" s="4"/>
      <c r="BD9" s="2" t="s">
        <v>864</v>
      </c>
      <c r="BE9" s="3">
        <v>2252600000</v>
      </c>
      <c r="BF9" s="3">
        <v>2459000000</v>
      </c>
      <c r="BG9" s="3">
        <v>206400000</v>
      </c>
      <c r="BH9" s="29">
        <v>0.91600000000000004</v>
      </c>
      <c r="BI9" s="30">
        <v>351000000</v>
      </c>
      <c r="BJ9" s="3"/>
      <c r="BK9" s="3"/>
      <c r="BL9" s="3"/>
      <c r="BM9" s="3"/>
      <c r="BN9" s="3"/>
      <c r="BO9" s="3"/>
      <c r="BP9" s="3"/>
      <c r="BQ9" s="3"/>
      <c r="BR9" s="3"/>
      <c r="BS9" s="3"/>
      <c r="BT9" s="3"/>
      <c r="BU9" s="3"/>
      <c r="BV9" s="3"/>
      <c r="BW9" s="3"/>
      <c r="BX9" s="3"/>
      <c r="BY9" s="3"/>
      <c r="BZ9" s="3"/>
      <c r="CA9" s="3"/>
      <c r="CB9" s="3"/>
      <c r="CC9" s="3"/>
      <c r="CD9" s="3"/>
      <c r="CE9" s="3"/>
      <c r="CF9" s="3"/>
      <c r="CG9" s="3"/>
      <c r="CH9" s="1"/>
      <c r="CI9" s="1"/>
      <c r="CJ9" s="1"/>
      <c r="CK9" s="3"/>
      <c r="CL9" s="3"/>
      <c r="CM9" s="30"/>
      <c r="CN9" s="1"/>
      <c r="CO9" s="2"/>
      <c r="CP9" s="9"/>
    </row>
    <row r="10" spans="1:94" x14ac:dyDescent="0.35">
      <c r="A10" s="10" t="s">
        <v>395</v>
      </c>
      <c r="B10" s="2">
        <f t="shared" si="0"/>
        <v>2007</v>
      </c>
      <c r="C10" s="2">
        <v>2009</v>
      </c>
      <c r="D10" s="2" t="s">
        <v>373</v>
      </c>
      <c r="E10" s="4"/>
      <c r="F10" s="4">
        <v>0.25700000000000001</v>
      </c>
      <c r="G10" s="4"/>
      <c r="H10" s="4"/>
      <c r="I10" s="4"/>
      <c r="J10" s="4"/>
      <c r="K10" s="4"/>
      <c r="L10" s="49">
        <v>27400000</v>
      </c>
      <c r="M10" s="4"/>
      <c r="N10" s="4"/>
      <c r="O10" s="8"/>
      <c r="P10" s="8"/>
      <c r="Q10" s="4">
        <v>0.25700000000000001</v>
      </c>
      <c r="R10" s="4"/>
      <c r="S10" s="2" t="s">
        <v>357</v>
      </c>
      <c r="T10" s="4"/>
      <c r="U10" s="4"/>
      <c r="V10" s="2" t="s">
        <v>857</v>
      </c>
      <c r="W10" s="2" t="s">
        <v>193</v>
      </c>
      <c r="X10" s="2" t="s">
        <v>341</v>
      </c>
      <c r="Y10" s="4">
        <v>0.05</v>
      </c>
      <c r="Z10" s="2"/>
      <c r="AA10" s="42" t="s">
        <v>379</v>
      </c>
      <c r="AB10" s="2" t="s">
        <v>286</v>
      </c>
      <c r="AC10" s="2" t="s">
        <v>286</v>
      </c>
      <c r="AD10" s="2"/>
      <c r="AE10" s="2" t="s">
        <v>286</v>
      </c>
      <c r="AF10" s="2" t="s">
        <v>286</v>
      </c>
      <c r="AG10" s="2" t="s">
        <v>286</v>
      </c>
      <c r="AH10" s="2" t="s">
        <v>286</v>
      </c>
      <c r="AI10" s="4">
        <v>0.05</v>
      </c>
      <c r="AJ10" s="4">
        <v>7.4999999999999997E-2</v>
      </c>
      <c r="AK10" s="4"/>
      <c r="AL10" s="2" t="s">
        <v>323</v>
      </c>
      <c r="AM10" s="2" t="s">
        <v>362</v>
      </c>
      <c r="AN10" s="2" t="s">
        <v>388</v>
      </c>
      <c r="AO10" s="2" t="s">
        <v>359</v>
      </c>
      <c r="AP10" s="2">
        <v>1994</v>
      </c>
      <c r="AQ10" s="2" t="s">
        <v>361</v>
      </c>
      <c r="AR10" s="2"/>
      <c r="AS10" s="2" t="s">
        <v>390</v>
      </c>
      <c r="AT10" s="2" t="s">
        <v>288</v>
      </c>
      <c r="AU10" s="2" t="s">
        <v>288</v>
      </c>
      <c r="AV10" s="2" t="s">
        <v>322</v>
      </c>
      <c r="AW10" s="4">
        <v>7.4999999999999997E-2</v>
      </c>
      <c r="AX10" s="2"/>
      <c r="AY10" s="4">
        <v>7.4999999999999997E-2</v>
      </c>
      <c r="AZ10" s="8"/>
      <c r="BA10" s="4">
        <v>0.115</v>
      </c>
      <c r="BB10" s="4"/>
      <c r="BC10" s="4"/>
      <c r="BD10" s="2" t="s">
        <v>864</v>
      </c>
      <c r="BE10" s="3">
        <v>2672900000</v>
      </c>
      <c r="BF10" s="3">
        <v>2647300000</v>
      </c>
      <c r="BG10" s="3">
        <v>-25600000</v>
      </c>
      <c r="BH10" s="29">
        <v>1.01</v>
      </c>
      <c r="BI10" s="30">
        <v>371300000</v>
      </c>
      <c r="BJ10" s="3"/>
      <c r="BK10" s="3"/>
      <c r="BL10" s="3"/>
      <c r="BM10" s="3"/>
      <c r="BN10" s="3"/>
      <c r="BO10" s="3"/>
      <c r="BP10" s="3"/>
      <c r="BQ10" s="3"/>
      <c r="BR10" s="3"/>
      <c r="BS10" s="3"/>
      <c r="BT10" s="3"/>
      <c r="BU10" s="3"/>
      <c r="BV10" s="3"/>
      <c r="BW10" s="3"/>
      <c r="BX10" s="3"/>
      <c r="BY10" s="3"/>
      <c r="BZ10" s="3"/>
      <c r="CA10" s="3"/>
      <c r="CB10" s="3"/>
      <c r="CC10" s="3"/>
      <c r="CD10" s="3"/>
      <c r="CE10" s="3"/>
      <c r="CF10" s="3"/>
      <c r="CG10" s="3"/>
      <c r="CH10" s="1"/>
      <c r="CI10" s="1"/>
      <c r="CJ10" s="1"/>
      <c r="CK10" s="3"/>
      <c r="CL10" s="3"/>
      <c r="CM10" s="30"/>
      <c r="CN10" s="1"/>
      <c r="CO10" s="2"/>
      <c r="CP10" s="9"/>
    </row>
    <row r="11" spans="1:94" x14ac:dyDescent="0.35">
      <c r="A11" s="10" t="s">
        <v>395</v>
      </c>
      <c r="B11" s="2">
        <f t="shared" si="0"/>
        <v>2008</v>
      </c>
      <c r="C11" s="2">
        <v>2010</v>
      </c>
      <c r="D11" s="2" t="s">
        <v>373</v>
      </c>
      <c r="E11" s="4"/>
      <c r="F11" s="4">
        <v>0.28499999999999998</v>
      </c>
      <c r="G11" s="4"/>
      <c r="H11" s="4"/>
      <c r="I11" s="4"/>
      <c r="J11" s="4"/>
      <c r="K11" s="4"/>
      <c r="L11" s="49">
        <v>31800000</v>
      </c>
      <c r="M11" s="4"/>
      <c r="N11" s="4"/>
      <c r="O11" s="8"/>
      <c r="P11" s="8"/>
      <c r="Q11" s="4">
        <v>0.28499999999999998</v>
      </c>
      <c r="R11" s="4"/>
      <c r="S11" s="2" t="s">
        <v>357</v>
      </c>
      <c r="T11" s="4"/>
      <c r="U11" s="4"/>
      <c r="V11" s="2" t="s">
        <v>857</v>
      </c>
      <c r="W11" s="2" t="s">
        <v>193</v>
      </c>
      <c r="X11" s="2" t="s">
        <v>341</v>
      </c>
      <c r="Y11" s="4">
        <v>4.2500000000000003E-2</v>
      </c>
      <c r="Z11" s="2"/>
      <c r="AA11" s="42" t="s">
        <v>379</v>
      </c>
      <c r="AB11" s="2" t="s">
        <v>286</v>
      </c>
      <c r="AC11" s="2" t="s">
        <v>286</v>
      </c>
      <c r="AD11" s="2"/>
      <c r="AE11" s="2" t="s">
        <v>286</v>
      </c>
      <c r="AF11" s="2" t="s">
        <v>286</v>
      </c>
      <c r="AG11" s="2" t="s">
        <v>286</v>
      </c>
      <c r="AH11" s="2" t="s">
        <v>286</v>
      </c>
      <c r="AI11" s="4">
        <v>4.2500000000000003E-2</v>
      </c>
      <c r="AJ11" s="4">
        <v>7.0000000000000007E-2</v>
      </c>
      <c r="AK11" s="4"/>
      <c r="AL11" s="2" t="s">
        <v>324</v>
      </c>
      <c r="AM11" s="2" t="s">
        <v>344</v>
      </c>
      <c r="AN11" s="2" t="s">
        <v>348</v>
      </c>
      <c r="AO11" s="9" t="s">
        <v>359</v>
      </c>
      <c r="AP11" s="2">
        <v>1994</v>
      </c>
      <c r="AQ11" s="2" t="s">
        <v>361</v>
      </c>
      <c r="AR11" s="2"/>
      <c r="AS11" s="2" t="s">
        <v>391</v>
      </c>
      <c r="AT11" s="2" t="s">
        <v>288</v>
      </c>
      <c r="AU11" s="2" t="s">
        <v>288</v>
      </c>
      <c r="AV11" s="2" t="s">
        <v>325</v>
      </c>
      <c r="AW11" s="4">
        <v>7.0000000000000007E-2</v>
      </c>
      <c r="AX11" s="2"/>
      <c r="AY11" s="4">
        <v>7.0000000000000007E-2</v>
      </c>
      <c r="AZ11" s="8"/>
      <c r="BA11" s="4"/>
      <c r="BB11" s="4"/>
      <c r="BC11" s="4"/>
      <c r="BD11" s="2" t="s">
        <v>864</v>
      </c>
      <c r="BE11" s="3">
        <f>(2112.9+819.2)*1000000</f>
        <v>2932100000.0000005</v>
      </c>
      <c r="BF11" s="3">
        <f>(2169.3+769.4)*1000000</f>
        <v>2938700000.0000005</v>
      </c>
      <c r="BG11" s="3">
        <f>(56.4-49.8)*1000000</f>
        <v>6600000.0000000019</v>
      </c>
      <c r="BH11" s="29">
        <v>0.998</v>
      </c>
      <c r="BI11" s="30">
        <v>421800000</v>
      </c>
      <c r="BJ11" s="3"/>
      <c r="BK11" s="3"/>
      <c r="BL11" s="3"/>
      <c r="BM11" s="3"/>
      <c r="BN11" s="3"/>
      <c r="BO11" s="3"/>
      <c r="BP11" s="3"/>
      <c r="BQ11" s="3"/>
      <c r="BR11" s="3"/>
      <c r="BS11" s="3"/>
      <c r="BT11" s="3"/>
      <c r="BU11" s="3"/>
      <c r="BV11" s="3"/>
      <c r="BW11" s="3"/>
      <c r="BX11" s="3"/>
      <c r="BY11" s="3"/>
      <c r="BZ11" s="3"/>
      <c r="CA11" s="3"/>
      <c r="CB11" s="3"/>
      <c r="CC11" s="3"/>
      <c r="CD11" s="3"/>
      <c r="CE11" s="3"/>
      <c r="CF11" s="3"/>
      <c r="CG11" s="3"/>
      <c r="CH11" s="1"/>
      <c r="CI11" s="1"/>
      <c r="CJ11" s="1"/>
      <c r="CK11" s="3"/>
      <c r="CL11" s="3"/>
      <c r="CM11" s="30"/>
      <c r="CN11" s="1"/>
      <c r="CO11" s="2"/>
      <c r="CP11" s="9"/>
    </row>
    <row r="12" spans="1:94" x14ac:dyDescent="0.35">
      <c r="A12" s="10" t="s">
        <v>395</v>
      </c>
      <c r="B12" s="2">
        <f t="shared" si="0"/>
        <v>2009</v>
      </c>
      <c r="C12" s="2">
        <v>2011</v>
      </c>
      <c r="D12" s="2" t="s">
        <v>373</v>
      </c>
      <c r="E12" s="4"/>
      <c r="F12" s="4">
        <v>0.28999999999999998</v>
      </c>
      <c r="G12" s="4"/>
      <c r="H12" s="4"/>
      <c r="I12" s="4"/>
      <c r="J12" s="4"/>
      <c r="K12" s="4"/>
      <c r="L12" s="49">
        <v>28400000</v>
      </c>
      <c r="M12" s="4"/>
      <c r="N12" s="4"/>
      <c r="O12" s="8"/>
      <c r="P12" s="8"/>
      <c r="Q12" s="4">
        <v>0.28999999999999998</v>
      </c>
      <c r="R12" s="4"/>
      <c r="S12" s="2" t="s">
        <v>357</v>
      </c>
      <c r="T12" s="4"/>
      <c r="U12" s="4"/>
      <c r="V12" s="2" t="s">
        <v>857</v>
      </c>
      <c r="W12" s="2" t="s">
        <v>193</v>
      </c>
      <c r="X12" s="2" t="s">
        <v>341</v>
      </c>
      <c r="Y12" s="4">
        <v>4.2500000000000003E-2</v>
      </c>
      <c r="Z12" s="2"/>
      <c r="AA12" s="42" t="s">
        <v>379</v>
      </c>
      <c r="AB12" s="2" t="s">
        <v>286</v>
      </c>
      <c r="AC12" s="2" t="s">
        <v>286</v>
      </c>
      <c r="AD12" s="2"/>
      <c r="AE12" s="2" t="s">
        <v>286</v>
      </c>
      <c r="AF12" s="2" t="s">
        <v>286</v>
      </c>
      <c r="AG12" s="2" t="s">
        <v>286</v>
      </c>
      <c r="AH12" s="2" t="s">
        <v>286</v>
      </c>
      <c r="AI12" s="4">
        <v>4.2500000000000003E-2</v>
      </c>
      <c r="AJ12" s="4">
        <v>7.0000000000000007E-2</v>
      </c>
      <c r="AK12" s="4"/>
      <c r="AL12" s="2" t="s">
        <v>326</v>
      </c>
      <c r="AM12" s="9" t="s">
        <v>345</v>
      </c>
      <c r="AN12" s="2" t="s">
        <v>349</v>
      </c>
      <c r="AO12" s="2" t="s">
        <v>359</v>
      </c>
      <c r="AP12" s="2">
        <v>1994</v>
      </c>
      <c r="AQ12" s="2" t="s">
        <v>361</v>
      </c>
      <c r="AR12" s="2"/>
      <c r="AS12" s="2" t="s">
        <v>391</v>
      </c>
      <c r="AT12" s="2" t="s">
        <v>288</v>
      </c>
      <c r="AU12" s="2" t="s">
        <v>288</v>
      </c>
      <c r="AV12" s="2" t="s">
        <v>325</v>
      </c>
      <c r="AW12" s="4">
        <v>7.0000000000000007E-2</v>
      </c>
      <c r="AX12" s="2"/>
      <c r="AY12" s="4">
        <v>7.0000000000000007E-2</v>
      </c>
      <c r="AZ12" s="2" t="s">
        <v>327</v>
      </c>
      <c r="BA12" s="4"/>
      <c r="BB12" s="4"/>
      <c r="BC12" s="4"/>
      <c r="BD12" s="2" t="s">
        <v>864</v>
      </c>
      <c r="BE12" s="3">
        <f>(2197.7+850.7)*1000000</f>
        <v>3048399999.9999995</v>
      </c>
      <c r="BF12" s="3">
        <f>(2189.2+838.7)*1000000</f>
        <v>3027899999.9999995</v>
      </c>
      <c r="BG12" s="3">
        <f>-(8.5+12)*1000000</f>
        <v>-20500000</v>
      </c>
      <c r="BH12" s="29">
        <v>1.0069999999999999</v>
      </c>
      <c r="BI12" s="30">
        <v>436100000</v>
      </c>
      <c r="BJ12" s="3"/>
      <c r="BK12" s="3"/>
      <c r="BL12" s="3"/>
      <c r="BM12" s="3"/>
      <c r="BN12" s="3"/>
      <c r="BO12" s="3"/>
      <c r="BP12" s="3"/>
      <c r="BQ12" s="3"/>
      <c r="BR12" s="3"/>
      <c r="BS12" s="3"/>
      <c r="BT12" s="3"/>
      <c r="BU12" s="3"/>
      <c r="BV12" s="3"/>
      <c r="BW12" s="3"/>
      <c r="BX12" s="3"/>
      <c r="BY12" s="3"/>
      <c r="BZ12" s="3"/>
      <c r="CA12" s="3"/>
      <c r="CB12" s="3"/>
      <c r="CC12" s="3"/>
      <c r="CD12" s="3"/>
      <c r="CE12" s="3"/>
      <c r="CF12" s="3"/>
      <c r="CG12" s="3"/>
      <c r="CH12" s="1"/>
      <c r="CI12" s="1"/>
      <c r="CJ12" s="1"/>
      <c r="CK12" s="3"/>
      <c r="CL12" s="3"/>
      <c r="CM12" s="30"/>
      <c r="CN12" s="1"/>
      <c r="CO12" s="2"/>
      <c r="CP12" s="9"/>
    </row>
    <row r="13" spans="1:94" x14ac:dyDescent="0.35">
      <c r="A13" s="10" t="s">
        <v>395</v>
      </c>
      <c r="B13" s="2">
        <f t="shared" si="0"/>
        <v>2010</v>
      </c>
      <c r="C13" s="2">
        <v>2012</v>
      </c>
      <c r="D13" s="2" t="s">
        <v>374</v>
      </c>
      <c r="E13" s="4"/>
      <c r="F13" s="4">
        <v>0.27529999999999999</v>
      </c>
      <c r="G13" s="4"/>
      <c r="H13" s="4"/>
      <c r="I13" s="4"/>
      <c r="J13" s="4"/>
      <c r="K13" s="4"/>
      <c r="L13" s="49">
        <v>29984227</v>
      </c>
      <c r="M13" s="4"/>
      <c r="N13" s="4"/>
      <c r="O13" s="8"/>
      <c r="P13" s="8"/>
      <c r="Q13" s="4">
        <v>0.27529999999999999</v>
      </c>
      <c r="R13" s="4"/>
      <c r="S13" s="2" t="s">
        <v>357</v>
      </c>
      <c r="T13" s="4"/>
      <c r="U13" s="4"/>
      <c r="V13" s="2" t="s">
        <v>857</v>
      </c>
      <c r="W13" s="2" t="s">
        <v>193</v>
      </c>
      <c r="X13" s="2" t="s">
        <v>341</v>
      </c>
      <c r="Y13" s="4">
        <v>4.2500000000000003E-2</v>
      </c>
      <c r="Z13" s="2"/>
      <c r="AA13" s="42" t="s">
        <v>379</v>
      </c>
      <c r="AB13" s="2" t="s">
        <v>286</v>
      </c>
      <c r="AC13" s="2" t="s">
        <v>286</v>
      </c>
      <c r="AD13" s="2"/>
      <c r="AE13" s="2" t="s">
        <v>286</v>
      </c>
      <c r="AF13" s="2" t="s">
        <v>286</v>
      </c>
      <c r="AG13" s="2" t="s">
        <v>286</v>
      </c>
      <c r="AH13" s="2" t="s">
        <v>286</v>
      </c>
      <c r="AI13" s="4">
        <v>4.2500000000000003E-2</v>
      </c>
      <c r="AJ13" s="4">
        <v>7.0000000000000007E-2</v>
      </c>
      <c r="AK13" s="4">
        <v>4.7500000000000001E-2</v>
      </c>
      <c r="AL13" s="2" t="s">
        <v>383</v>
      </c>
      <c r="AM13" s="9" t="s">
        <v>363</v>
      </c>
      <c r="AN13" s="9" t="s">
        <v>363</v>
      </c>
      <c r="AO13" s="2" t="s">
        <v>392</v>
      </c>
      <c r="AP13" s="2">
        <v>1994</v>
      </c>
      <c r="AQ13" s="2" t="s">
        <v>361</v>
      </c>
      <c r="AR13" s="2"/>
      <c r="AS13" s="2" t="s">
        <v>391</v>
      </c>
      <c r="AT13" s="2" t="s">
        <v>288</v>
      </c>
      <c r="AU13" s="2" t="s">
        <v>288</v>
      </c>
      <c r="AV13" s="2" t="s">
        <v>325</v>
      </c>
      <c r="AW13" s="4">
        <v>7.0000000000000007E-2</v>
      </c>
      <c r="AX13" s="2"/>
      <c r="AY13" s="4">
        <v>7.0000000000000007E-2</v>
      </c>
      <c r="AZ13" s="2" t="s">
        <v>327</v>
      </c>
      <c r="BA13" s="4"/>
      <c r="BB13" s="4"/>
      <c r="BC13" s="4">
        <f>4936761/2920790455</f>
        <v>1.6902140280378314E-3</v>
      </c>
      <c r="BD13" s="2" t="s">
        <v>864</v>
      </c>
      <c r="BE13" s="3">
        <f>3418796*1000</f>
        <v>3418796000</v>
      </c>
      <c r="BF13" s="3">
        <f>3166830*1000</f>
        <v>3166830000</v>
      </c>
      <c r="BG13" s="3">
        <f>-251966*1000</f>
        <v>-251966000</v>
      </c>
      <c r="BH13" s="4">
        <v>1.08</v>
      </c>
      <c r="BI13" s="3">
        <f>423854*1000</f>
        <v>423854000</v>
      </c>
      <c r="BJ13" s="3"/>
      <c r="BK13" s="3"/>
      <c r="BL13" s="3"/>
      <c r="BM13" s="3"/>
      <c r="BN13" s="3"/>
      <c r="BO13" s="3"/>
      <c r="BP13" s="3"/>
      <c r="BQ13" s="3"/>
      <c r="BR13" s="3"/>
      <c r="BS13" s="3"/>
      <c r="BT13" s="3"/>
      <c r="BU13" s="3"/>
      <c r="BV13" s="3"/>
      <c r="BW13" s="3"/>
      <c r="BX13" s="3"/>
      <c r="BY13" s="3"/>
      <c r="BZ13" s="3"/>
      <c r="CA13" s="3"/>
      <c r="CB13" s="3"/>
      <c r="CC13" s="3"/>
      <c r="CD13" s="3"/>
      <c r="CE13" s="3"/>
      <c r="CF13" s="3"/>
      <c r="CG13" s="3"/>
      <c r="CH13" s="1"/>
      <c r="CI13" s="1"/>
      <c r="CJ13" s="1"/>
      <c r="CK13" s="3"/>
      <c r="CL13" s="3"/>
      <c r="CM13" s="30"/>
      <c r="CN13" s="1"/>
      <c r="CO13" s="2"/>
      <c r="CP13" s="9"/>
    </row>
    <row r="14" spans="1:94" x14ac:dyDescent="0.35">
      <c r="A14" s="10" t="s">
        <v>395</v>
      </c>
      <c r="B14" s="2">
        <f t="shared" si="0"/>
        <v>2011</v>
      </c>
      <c r="C14" s="2">
        <v>2013</v>
      </c>
      <c r="D14" s="2" t="s">
        <v>374</v>
      </c>
      <c r="E14" s="4"/>
      <c r="F14" s="4">
        <v>0.22059999999999999</v>
      </c>
      <c r="G14" s="4"/>
      <c r="H14" s="4"/>
      <c r="I14" s="4"/>
      <c r="J14" s="4"/>
      <c r="K14" s="4"/>
      <c r="L14" s="49">
        <v>30474000</v>
      </c>
      <c r="M14" s="4"/>
      <c r="N14" s="4"/>
      <c r="O14" s="8"/>
      <c r="P14" s="8"/>
      <c r="Q14" s="4">
        <v>0.22059999999999999</v>
      </c>
      <c r="R14" s="4"/>
      <c r="S14" s="2" t="s">
        <v>357</v>
      </c>
      <c r="T14" s="4"/>
      <c r="U14" s="4"/>
      <c r="V14" s="2" t="s">
        <v>857</v>
      </c>
      <c r="W14" s="2" t="s">
        <v>193</v>
      </c>
      <c r="X14" s="2" t="s">
        <v>341</v>
      </c>
      <c r="Y14" s="4">
        <v>4.2500000000000003E-2</v>
      </c>
      <c r="Z14" s="2"/>
      <c r="AA14" s="42" t="s">
        <v>379</v>
      </c>
      <c r="AB14" s="2" t="s">
        <v>286</v>
      </c>
      <c r="AC14" s="2" t="s">
        <v>286</v>
      </c>
      <c r="AD14" s="2"/>
      <c r="AE14" s="2" t="s">
        <v>286</v>
      </c>
      <c r="AF14" s="2" t="s">
        <v>286</v>
      </c>
      <c r="AG14" s="2" t="s">
        <v>286</v>
      </c>
      <c r="AH14" s="2" t="s">
        <v>286</v>
      </c>
      <c r="AI14" s="4">
        <v>4.2500000000000003E-2</v>
      </c>
      <c r="AJ14" s="4">
        <v>7.0000000000000007E-2</v>
      </c>
      <c r="AK14" s="4">
        <v>4.7500000000000001E-2</v>
      </c>
      <c r="AL14" s="2" t="s">
        <v>383</v>
      </c>
      <c r="AM14" s="9" t="s">
        <v>363</v>
      </c>
      <c r="AN14" s="9" t="s">
        <v>363</v>
      </c>
      <c r="AO14" s="2" t="s">
        <v>338</v>
      </c>
      <c r="AP14" s="2">
        <v>2000</v>
      </c>
      <c r="AQ14" s="2" t="s">
        <v>370</v>
      </c>
      <c r="AR14" s="2"/>
      <c r="AS14" s="2" t="s">
        <v>393</v>
      </c>
      <c r="AT14" s="2" t="s">
        <v>288</v>
      </c>
      <c r="AU14" s="2" t="s">
        <v>288</v>
      </c>
      <c r="AV14" s="2" t="s">
        <v>325</v>
      </c>
      <c r="AW14" s="4">
        <v>7.0000000000000007E-2</v>
      </c>
      <c r="AX14" s="2"/>
      <c r="AY14" s="4">
        <v>7.0000000000000007E-2</v>
      </c>
      <c r="AZ14" s="2" t="s">
        <v>327</v>
      </c>
      <c r="BA14" s="4"/>
      <c r="BB14" s="4"/>
      <c r="BC14" s="4">
        <f>6646000/3127496000</f>
        <v>2.1250227018675644E-3</v>
      </c>
      <c r="BD14" s="2" t="s">
        <v>864</v>
      </c>
      <c r="BE14" s="3">
        <f>3593716*1000</f>
        <v>3593716000</v>
      </c>
      <c r="BF14" s="3">
        <f>3309825*1000</f>
        <v>3309825000</v>
      </c>
      <c r="BG14" s="3">
        <f>-283891*1000</f>
        <v>-283891000</v>
      </c>
      <c r="BH14" s="4">
        <v>1.0860000000000001</v>
      </c>
      <c r="BI14" s="3">
        <f>421221*1000</f>
        <v>421221000</v>
      </c>
      <c r="BJ14" s="3">
        <v>193800000</v>
      </c>
      <c r="BK14" s="3">
        <v>-38700000</v>
      </c>
      <c r="BL14" s="3"/>
      <c r="BM14" s="3"/>
      <c r="BN14" s="3">
        <v>-28400000</v>
      </c>
      <c r="BO14" s="3"/>
      <c r="BP14" s="3"/>
      <c r="BQ14" s="3"/>
      <c r="BR14" s="3">
        <v>-1900000</v>
      </c>
      <c r="BS14" s="3"/>
      <c r="BT14" s="3"/>
      <c r="BU14" s="3"/>
      <c r="BV14" s="3"/>
      <c r="BW14" s="3">
        <v>-2300000</v>
      </c>
      <c r="BX14" s="3">
        <v>-22800000</v>
      </c>
      <c r="BY14" s="3"/>
      <c r="BZ14" s="3">
        <v>-112300000</v>
      </c>
      <c r="CA14" s="3">
        <v>11900000</v>
      </c>
      <c r="CB14" s="3"/>
      <c r="CC14" s="3">
        <v>44400000</v>
      </c>
      <c r="CD14" s="3"/>
      <c r="CE14" s="3"/>
      <c r="CF14" s="3"/>
      <c r="CG14" s="3">
        <v>-44400000</v>
      </c>
      <c r="CH14" s="1"/>
      <c r="CI14" s="1"/>
      <c r="CJ14" s="1"/>
      <c r="CK14" s="3"/>
      <c r="CL14" s="3">
        <v>-69500000</v>
      </c>
      <c r="CM14" s="30"/>
      <c r="CN14" s="1"/>
      <c r="CO14" s="2"/>
      <c r="CP14" s="9"/>
    </row>
    <row r="15" spans="1:94" x14ac:dyDescent="0.35">
      <c r="A15" s="10" t="s">
        <v>395</v>
      </c>
      <c r="B15" s="2">
        <f t="shared" si="0"/>
        <v>2012</v>
      </c>
      <c r="C15" s="2">
        <v>2014</v>
      </c>
      <c r="D15" s="2" t="s">
        <v>374</v>
      </c>
      <c r="E15" s="4"/>
      <c r="F15" s="4">
        <v>0.33339999999999997</v>
      </c>
      <c r="G15" s="4"/>
      <c r="H15" s="4"/>
      <c r="I15" s="4">
        <v>-7.1499999999999994E-2</v>
      </c>
      <c r="J15" s="4">
        <v>-7.1499999999999994E-2</v>
      </c>
      <c r="K15" s="4"/>
      <c r="L15" s="49">
        <v>30398488</v>
      </c>
      <c r="M15" s="4"/>
      <c r="N15" s="4"/>
      <c r="O15" s="8"/>
      <c r="P15" s="8"/>
      <c r="Q15" s="4">
        <v>0.26189999999999997</v>
      </c>
      <c r="R15" s="4"/>
      <c r="S15" s="2" t="s">
        <v>357</v>
      </c>
      <c r="T15" s="4"/>
      <c r="U15" s="4"/>
      <c r="V15" s="2" t="s">
        <v>857</v>
      </c>
      <c r="W15" s="2" t="s">
        <v>193</v>
      </c>
      <c r="X15" s="2" t="s">
        <v>341</v>
      </c>
      <c r="Y15" s="4">
        <v>3.5000000000000003E-2</v>
      </c>
      <c r="Z15" s="2"/>
      <c r="AA15" s="42" t="s">
        <v>379</v>
      </c>
      <c r="AB15" s="2" t="s">
        <v>286</v>
      </c>
      <c r="AC15" s="2" t="s">
        <v>286</v>
      </c>
      <c r="AD15" s="2"/>
      <c r="AE15" s="2" t="s">
        <v>286</v>
      </c>
      <c r="AF15" s="2" t="s">
        <v>286</v>
      </c>
      <c r="AG15" s="2" t="s">
        <v>286</v>
      </c>
      <c r="AH15" s="2" t="s">
        <v>286</v>
      </c>
      <c r="AI15" s="4">
        <v>3.5000000000000003E-2</v>
      </c>
      <c r="AJ15" s="4">
        <v>6.5000000000000002E-2</v>
      </c>
      <c r="AK15" s="4">
        <v>4.2500000000000003E-2</v>
      </c>
      <c r="AL15" s="2" t="s">
        <v>384</v>
      </c>
      <c r="AM15" s="9" t="s">
        <v>364</v>
      </c>
      <c r="AN15" s="9" t="s">
        <v>364</v>
      </c>
      <c r="AO15" s="2" t="s">
        <v>338</v>
      </c>
      <c r="AP15" s="2">
        <v>2000</v>
      </c>
      <c r="AQ15" s="2" t="s">
        <v>370</v>
      </c>
      <c r="AR15" s="2"/>
      <c r="AS15" s="2" t="s">
        <v>393</v>
      </c>
      <c r="AT15" s="2" t="s">
        <v>328</v>
      </c>
      <c r="AU15" s="2" t="s">
        <v>329</v>
      </c>
      <c r="AV15" s="2" t="s">
        <v>330</v>
      </c>
      <c r="AW15" s="4">
        <v>6.5000000000000002E-2</v>
      </c>
      <c r="AX15" s="2"/>
      <c r="AY15" s="4">
        <v>6.5000000000000002E-2</v>
      </c>
      <c r="AZ15" s="2" t="s">
        <v>327</v>
      </c>
      <c r="BA15" s="4"/>
      <c r="BB15" s="4"/>
      <c r="BC15" s="4">
        <f>6706862/3681525782</f>
        <v>1.8217615187680356E-3</v>
      </c>
      <c r="BD15" s="2" t="s">
        <v>864</v>
      </c>
      <c r="BE15" s="3">
        <f>3804853*1000</f>
        <v>3804853000</v>
      </c>
      <c r="BF15" s="3">
        <f>3456976*1000</f>
        <v>3456976000</v>
      </c>
      <c r="BG15" s="3">
        <f>-347877*1000</f>
        <v>-347877000</v>
      </c>
      <c r="BH15" s="4">
        <v>1.101</v>
      </c>
      <c r="BI15" s="3">
        <f>414877*1000</f>
        <v>414877000</v>
      </c>
      <c r="BJ15" s="3">
        <v>150800000</v>
      </c>
      <c r="BK15" s="3">
        <v>-5300000</v>
      </c>
      <c r="BL15" s="3"/>
      <c r="BM15" s="3"/>
      <c r="BN15" s="3">
        <v>-7800000</v>
      </c>
      <c r="BO15" s="3"/>
      <c r="BP15" s="3"/>
      <c r="BQ15" s="3"/>
      <c r="BR15" s="3">
        <v>600000</v>
      </c>
      <c r="BS15" s="3"/>
      <c r="BT15" s="3"/>
      <c r="BU15" s="3"/>
      <c r="BV15" s="3"/>
      <c r="BW15" s="3">
        <v>-1400000</v>
      </c>
      <c r="BX15" s="3">
        <v>5200000</v>
      </c>
      <c r="BY15" s="3"/>
      <c r="BZ15" s="3">
        <v>-168600000</v>
      </c>
      <c r="CA15" s="3">
        <v>9700000</v>
      </c>
      <c r="CB15" s="3"/>
      <c r="CC15" s="3">
        <v>-27000000</v>
      </c>
      <c r="CD15" s="3"/>
      <c r="CE15" s="3"/>
      <c r="CF15" s="3">
        <v>146843000</v>
      </c>
      <c r="CG15" s="3">
        <f>(-347877--283891)*1000</f>
        <v>-63986000</v>
      </c>
      <c r="CH15" s="3">
        <v>0</v>
      </c>
      <c r="CI15" s="1"/>
      <c r="CJ15" s="1"/>
      <c r="CK15" s="3"/>
      <c r="CL15" s="3">
        <v>-100000</v>
      </c>
      <c r="CM15" s="32">
        <v>-19881000</v>
      </c>
      <c r="CN15" s="1"/>
      <c r="CO15" s="2"/>
      <c r="CP15" s="32"/>
    </row>
    <row r="16" spans="1:94" x14ac:dyDescent="0.35">
      <c r="A16" s="10" t="s">
        <v>395</v>
      </c>
      <c r="B16" s="2">
        <f t="shared" si="0"/>
        <v>2013</v>
      </c>
      <c r="C16" s="2">
        <v>2015</v>
      </c>
      <c r="D16" s="2" t="s">
        <v>374</v>
      </c>
      <c r="E16" s="4"/>
      <c r="F16" s="4">
        <v>0.33689999999999998</v>
      </c>
      <c r="G16" s="4"/>
      <c r="H16" s="4"/>
      <c r="I16" s="4">
        <v>-7.8200000000000006E-2</v>
      </c>
      <c r="J16" s="4">
        <v>-7.8200000000000006E-2</v>
      </c>
      <c r="K16" s="4"/>
      <c r="L16" s="49">
        <v>30580528</v>
      </c>
      <c r="M16" s="4"/>
      <c r="N16" s="4"/>
      <c r="O16" s="8"/>
      <c r="P16" s="8"/>
      <c r="Q16" s="4">
        <v>0.25869999999999999</v>
      </c>
      <c r="R16" s="4"/>
      <c r="S16" s="2" t="s">
        <v>357</v>
      </c>
      <c r="T16" s="4"/>
      <c r="U16" s="4"/>
      <c r="V16" s="2" t="s">
        <v>857</v>
      </c>
      <c r="W16" s="2" t="s">
        <v>193</v>
      </c>
      <c r="X16" s="2" t="s">
        <v>341</v>
      </c>
      <c r="Y16" s="4">
        <v>3.5000000000000003E-2</v>
      </c>
      <c r="Z16" s="2"/>
      <c r="AA16" s="42" t="s">
        <v>379</v>
      </c>
      <c r="AB16" s="2" t="s">
        <v>286</v>
      </c>
      <c r="AC16" s="2" t="s">
        <v>286</v>
      </c>
      <c r="AD16" s="2"/>
      <c r="AE16" s="2" t="s">
        <v>286</v>
      </c>
      <c r="AF16" s="2" t="s">
        <v>286</v>
      </c>
      <c r="AG16" s="2" t="s">
        <v>286</v>
      </c>
      <c r="AH16" s="2" t="s">
        <v>286</v>
      </c>
      <c r="AI16" s="4">
        <v>3.5000000000000003E-2</v>
      </c>
      <c r="AJ16" s="4">
        <v>6.5000000000000002E-2</v>
      </c>
      <c r="AK16" s="4">
        <v>4.2500000000000003E-2</v>
      </c>
      <c r="AL16" s="2" t="s">
        <v>384</v>
      </c>
      <c r="AM16" s="9" t="s">
        <v>364</v>
      </c>
      <c r="AN16" s="9" t="s">
        <v>364</v>
      </c>
      <c r="AO16" s="2" t="s">
        <v>338</v>
      </c>
      <c r="AP16" s="2">
        <v>2000</v>
      </c>
      <c r="AQ16" s="2" t="s">
        <v>370</v>
      </c>
      <c r="AR16" s="2"/>
      <c r="AS16" s="2" t="s">
        <v>393</v>
      </c>
      <c r="AT16" s="2" t="s">
        <v>328</v>
      </c>
      <c r="AU16" s="2" t="s">
        <v>331</v>
      </c>
      <c r="AV16" s="2" t="s">
        <v>330</v>
      </c>
      <c r="AW16" s="4">
        <v>6.5000000000000002E-2</v>
      </c>
      <c r="AX16" s="2"/>
      <c r="AY16" s="4">
        <v>6.5000000000000002E-2</v>
      </c>
      <c r="AZ16" s="2" t="s">
        <v>327</v>
      </c>
      <c r="BA16" s="4"/>
      <c r="BB16" s="4"/>
      <c r="BC16" s="4">
        <f>8571174/4168456920</f>
        <v>2.0561982921968162E-3</v>
      </c>
      <c r="BD16" s="2" t="s">
        <v>864</v>
      </c>
      <c r="BE16" s="3">
        <f>4013534*1000</f>
        <v>4013534000</v>
      </c>
      <c r="BF16" s="3">
        <f>3644085*1000</f>
        <v>3644085000</v>
      </c>
      <c r="BG16" s="3">
        <f>-369449*1000</f>
        <v>-369449000</v>
      </c>
      <c r="BH16" s="4">
        <v>1.101</v>
      </c>
      <c r="BI16" s="3">
        <f>413380*1000</f>
        <v>413380000</v>
      </c>
      <c r="BJ16" s="3">
        <v>101900000</v>
      </c>
      <c r="BK16" s="3">
        <v>7200000</v>
      </c>
      <c r="BL16" s="3"/>
      <c r="BM16" s="3"/>
      <c r="BN16" s="3">
        <v>-5200000</v>
      </c>
      <c r="BO16" s="3"/>
      <c r="BP16" s="3"/>
      <c r="BQ16" s="3"/>
      <c r="BR16" s="3">
        <v>400000</v>
      </c>
      <c r="BS16" s="3"/>
      <c r="BT16" s="3"/>
      <c r="BU16" s="3"/>
      <c r="BV16" s="3"/>
      <c r="BW16" s="3">
        <v>-1500000</v>
      </c>
      <c r="BX16" s="3">
        <v>2800000</v>
      </c>
      <c r="BY16" s="3"/>
      <c r="BZ16" s="3">
        <v>-161400000</v>
      </c>
      <c r="CA16" s="3">
        <v>13500000</v>
      </c>
      <c r="CB16" s="3"/>
      <c r="CC16" s="3">
        <v>-4800000</v>
      </c>
      <c r="CD16" s="3"/>
      <c r="CE16" s="3"/>
      <c r="CF16" s="3">
        <v>164380000</v>
      </c>
      <c r="CG16" s="3">
        <f>(-369449--347877)*1000</f>
        <v>-21572000</v>
      </c>
      <c r="CH16" s="44"/>
      <c r="CI16" s="1"/>
      <c r="CJ16" s="1"/>
      <c r="CK16" s="3"/>
      <c r="CL16" s="3">
        <v>9400000</v>
      </c>
      <c r="CM16" s="32">
        <v>-21394000</v>
      </c>
      <c r="CN16" s="1"/>
      <c r="CO16" s="2"/>
      <c r="CP16" s="47"/>
    </row>
    <row r="17" spans="1:94" x14ac:dyDescent="0.35">
      <c r="A17" s="10" t="s">
        <v>395</v>
      </c>
      <c r="B17" s="2">
        <f t="shared" si="0"/>
        <v>2014</v>
      </c>
      <c r="C17" s="2">
        <v>2016</v>
      </c>
      <c r="D17" s="2" t="s">
        <v>374</v>
      </c>
      <c r="E17" s="4"/>
      <c r="F17" s="4">
        <v>0.34799999999999998</v>
      </c>
      <c r="G17" s="4"/>
      <c r="H17" s="4"/>
      <c r="I17" s="4">
        <v>-5.96E-2</v>
      </c>
      <c r="J17" s="4">
        <v>-5.96E-2</v>
      </c>
      <c r="K17" s="4"/>
      <c r="L17" s="49">
        <v>32821000</v>
      </c>
      <c r="M17" s="4"/>
      <c r="N17" s="4"/>
      <c r="O17" s="8"/>
      <c r="P17" s="8"/>
      <c r="Q17" s="4">
        <v>0.28839999999999999</v>
      </c>
      <c r="R17" s="4"/>
      <c r="S17" s="2" t="s">
        <v>357</v>
      </c>
      <c r="T17" s="4"/>
      <c r="U17" s="4"/>
      <c r="V17" s="2" t="s">
        <v>857</v>
      </c>
      <c r="W17" s="2" t="s">
        <v>193</v>
      </c>
      <c r="X17" s="2" t="s">
        <v>341</v>
      </c>
      <c r="Y17" s="4">
        <v>3.5000000000000003E-2</v>
      </c>
      <c r="Z17" s="2"/>
      <c r="AA17" s="42" t="s">
        <v>379</v>
      </c>
      <c r="AB17" s="2" t="s">
        <v>286</v>
      </c>
      <c r="AC17" s="2" t="s">
        <v>286</v>
      </c>
      <c r="AD17" s="2"/>
      <c r="AE17" s="2" t="s">
        <v>286</v>
      </c>
      <c r="AF17" s="2" t="s">
        <v>286</v>
      </c>
      <c r="AG17" s="2" t="s">
        <v>286</v>
      </c>
      <c r="AH17" s="2" t="s">
        <v>286</v>
      </c>
      <c r="AI17" s="4">
        <v>3.5000000000000003E-2</v>
      </c>
      <c r="AJ17" s="4">
        <v>6.5000000000000002E-2</v>
      </c>
      <c r="AK17" s="4">
        <v>4.2500000000000003E-2</v>
      </c>
      <c r="AL17" s="2" t="s">
        <v>385</v>
      </c>
      <c r="AM17" s="2" t="s">
        <v>365</v>
      </c>
      <c r="AN17" s="2" t="s">
        <v>365</v>
      </c>
      <c r="AO17" s="2" t="s">
        <v>338</v>
      </c>
      <c r="AP17" s="2">
        <v>2000</v>
      </c>
      <c r="AQ17" s="2" t="s">
        <v>370</v>
      </c>
      <c r="AR17" s="2"/>
      <c r="AS17" s="2" t="s">
        <v>393</v>
      </c>
      <c r="AT17" s="2" t="s">
        <v>328</v>
      </c>
      <c r="AU17" s="2" t="s">
        <v>332</v>
      </c>
      <c r="AV17" s="2" t="s">
        <v>330</v>
      </c>
      <c r="AW17" s="4">
        <v>6.5000000000000002E-2</v>
      </c>
      <c r="AX17" s="2"/>
      <c r="AY17" s="4">
        <v>6.5000000000000002E-2</v>
      </c>
      <c r="AZ17" s="2" t="s">
        <v>327</v>
      </c>
      <c r="BA17" s="4">
        <v>4.8099999999999997E-2</v>
      </c>
      <c r="BB17" s="4">
        <v>8.0799999999999997E-2</v>
      </c>
      <c r="BC17" s="4">
        <f>9143000/4588319000</f>
        <v>1.9926687747735062E-3</v>
      </c>
      <c r="BD17" s="2" t="s">
        <v>864</v>
      </c>
      <c r="BE17" s="3">
        <f>4288727*1000</f>
        <v>4288727000</v>
      </c>
      <c r="BF17" s="3">
        <f>3998537*1000</f>
        <v>3998537000</v>
      </c>
      <c r="BG17" s="3">
        <f>-290190*1000</f>
        <v>-290190000</v>
      </c>
      <c r="BH17" s="4">
        <v>1.073</v>
      </c>
      <c r="BI17" s="3">
        <f>438415*1000</f>
        <v>438415000</v>
      </c>
      <c r="BJ17" s="3">
        <v>68300000</v>
      </c>
      <c r="BK17" s="3">
        <v>23900000</v>
      </c>
      <c r="BL17" s="3"/>
      <c r="BM17" s="3"/>
      <c r="BN17" s="3">
        <v>-10100000</v>
      </c>
      <c r="BO17" s="3"/>
      <c r="BP17" s="3"/>
      <c r="BQ17" s="3"/>
      <c r="BR17" s="3">
        <v>1100000</v>
      </c>
      <c r="BS17" s="3"/>
      <c r="BT17" s="3"/>
      <c r="BU17" s="3"/>
      <c r="BV17" s="3"/>
      <c r="BW17" s="3">
        <v>-1400000</v>
      </c>
      <c r="BX17" s="3">
        <v>600000</v>
      </c>
      <c r="BY17" s="3"/>
      <c r="BZ17" s="3">
        <v>-24000000</v>
      </c>
      <c r="CA17" s="3">
        <v>19800000</v>
      </c>
      <c r="CB17" s="3"/>
      <c r="CC17" s="3">
        <v>-2800000</v>
      </c>
      <c r="CD17" s="3"/>
      <c r="CE17" s="3"/>
      <c r="CF17" s="3">
        <v>165354000</v>
      </c>
      <c r="CG17" s="3">
        <f>(-290190--369449)*1000</f>
        <v>79259000</v>
      </c>
      <c r="CH17" s="44"/>
      <c r="CI17" s="1"/>
      <c r="CJ17" s="1"/>
      <c r="CK17" s="3"/>
      <c r="CL17" s="3">
        <v>0</v>
      </c>
      <c r="CM17" s="32">
        <f>-23307*1000</f>
        <v>-23307000</v>
      </c>
      <c r="CN17" s="1"/>
      <c r="CO17" s="2"/>
      <c r="CP17" s="65"/>
    </row>
    <row r="18" spans="1:94" x14ac:dyDescent="0.35">
      <c r="A18" s="10" t="s">
        <v>395</v>
      </c>
      <c r="B18" s="2">
        <f t="shared" si="0"/>
        <v>2015</v>
      </c>
      <c r="C18" s="2">
        <v>2017</v>
      </c>
      <c r="D18" s="2" t="s">
        <v>374</v>
      </c>
      <c r="E18" s="4"/>
      <c r="F18" s="4">
        <v>0.3528</v>
      </c>
      <c r="G18" s="4"/>
      <c r="H18" s="4"/>
      <c r="I18" s="4">
        <v>-6.7500000000000004E-2</v>
      </c>
      <c r="J18" s="4">
        <v>-6.7500000000000004E-2</v>
      </c>
      <c r="K18" s="4"/>
      <c r="L18" s="49">
        <v>33679000</v>
      </c>
      <c r="M18" s="4"/>
      <c r="N18" s="4"/>
      <c r="O18" s="8"/>
      <c r="P18" s="8"/>
      <c r="Q18" s="4">
        <v>0.2853</v>
      </c>
      <c r="R18" s="4"/>
      <c r="S18" s="2" t="s">
        <v>357</v>
      </c>
      <c r="T18" s="4"/>
      <c r="U18" s="4"/>
      <c r="V18" s="2" t="s">
        <v>857</v>
      </c>
      <c r="W18" s="2" t="s">
        <v>193</v>
      </c>
      <c r="X18" s="2" t="s">
        <v>341</v>
      </c>
      <c r="Y18" s="4">
        <v>3.5000000000000003E-2</v>
      </c>
      <c r="Z18" s="2"/>
      <c r="AA18" s="42" t="s">
        <v>379</v>
      </c>
      <c r="AB18" s="2" t="s">
        <v>286</v>
      </c>
      <c r="AC18" s="2" t="s">
        <v>286</v>
      </c>
      <c r="AD18" s="2"/>
      <c r="AE18" s="2" t="s">
        <v>286</v>
      </c>
      <c r="AF18" s="2" t="s">
        <v>286</v>
      </c>
      <c r="AG18" s="2" t="s">
        <v>286</v>
      </c>
      <c r="AH18" s="2" t="s">
        <v>286</v>
      </c>
      <c r="AI18" s="4">
        <v>3.5000000000000003E-2</v>
      </c>
      <c r="AJ18" s="4">
        <v>6.5000000000000002E-2</v>
      </c>
      <c r="AK18" s="4">
        <v>4.2500000000000003E-2</v>
      </c>
      <c r="AL18" s="2" t="s">
        <v>385</v>
      </c>
      <c r="AM18" s="2" t="s">
        <v>366</v>
      </c>
      <c r="AN18" s="2" t="s">
        <v>366</v>
      </c>
      <c r="AO18" s="2" t="s">
        <v>338</v>
      </c>
      <c r="AP18" s="2">
        <v>2000</v>
      </c>
      <c r="AQ18" s="2" t="s">
        <v>370</v>
      </c>
      <c r="AR18" s="2"/>
      <c r="AS18" s="2" t="s">
        <v>393</v>
      </c>
      <c r="AT18" s="2" t="s">
        <v>328</v>
      </c>
      <c r="AU18" s="2" t="s">
        <v>333</v>
      </c>
      <c r="AV18" s="2" t="s">
        <v>330</v>
      </c>
      <c r="AW18" s="4">
        <v>6.5000000000000002E-2</v>
      </c>
      <c r="AX18" s="2"/>
      <c r="AY18" s="4">
        <v>6.5000000000000002E-2</v>
      </c>
      <c r="AZ18" s="2" t="s">
        <v>327</v>
      </c>
      <c r="BA18" s="4">
        <v>5.9700000000000003E-2</v>
      </c>
      <c r="BB18" s="4">
        <v>-4.0300000000000002E-2</v>
      </c>
      <c r="BC18" s="4">
        <f>11859000/4462228000</f>
        <v>2.657640981142156E-3</v>
      </c>
      <c r="BD18" s="2" t="s">
        <v>864</v>
      </c>
      <c r="BE18" s="3">
        <f>4607300*1000</f>
        <v>4607300000</v>
      </c>
      <c r="BF18" s="3">
        <f>4283093*1000</f>
        <v>4283093000</v>
      </c>
      <c r="BG18" s="3">
        <f>-324207*1000</f>
        <v>-324207000</v>
      </c>
      <c r="BH18" s="4">
        <v>1.0760000000000001</v>
      </c>
      <c r="BI18" s="3">
        <f>446201*1000</f>
        <v>446201000</v>
      </c>
      <c r="BJ18" s="3">
        <f>22.4*1000000</f>
        <v>22400000</v>
      </c>
      <c r="BK18" s="3">
        <f>27*1000000</f>
        <v>27000000</v>
      </c>
      <c r="BL18" s="3"/>
      <c r="BM18" s="3"/>
      <c r="BN18" s="3">
        <f>-4*1000000</f>
        <v>-4000000</v>
      </c>
      <c r="BO18" s="3"/>
      <c r="BP18" s="3"/>
      <c r="BQ18" s="3"/>
      <c r="BR18" s="3">
        <f>14.6*1000000</f>
        <v>14600000</v>
      </c>
      <c r="BS18" s="3"/>
      <c r="BT18" s="3"/>
      <c r="BU18" s="3"/>
      <c r="BV18" s="3"/>
      <c r="BW18" s="3">
        <f>-1.5*1000000</f>
        <v>-1500000</v>
      </c>
      <c r="BX18" s="3">
        <f>1*1000000</f>
        <v>1000000</v>
      </c>
      <c r="BY18" s="3"/>
      <c r="BZ18" s="3">
        <f>-127.4*1000000</f>
        <v>-127400000</v>
      </c>
      <c r="CA18" s="3">
        <f>24.2*1000000</f>
        <v>24200000</v>
      </c>
      <c r="CB18" s="3"/>
      <c r="CC18" s="3">
        <f>-32.4*1000000</f>
        <v>-32400000</v>
      </c>
      <c r="CD18" s="3"/>
      <c r="CE18" s="3"/>
      <c r="CF18" s="3">
        <v>185650000</v>
      </c>
      <c r="CG18" s="3">
        <f>(-324206--290190)*1000</f>
        <v>-34016000</v>
      </c>
      <c r="CH18" s="44"/>
      <c r="CI18" s="1"/>
      <c r="CJ18" s="1"/>
      <c r="CK18" s="3"/>
      <c r="CL18" s="3">
        <v>4800000</v>
      </c>
      <c r="CM18" s="32">
        <v>-11251000</v>
      </c>
      <c r="CN18" s="1"/>
      <c r="CO18" s="2"/>
      <c r="CP18" s="65"/>
    </row>
    <row r="19" spans="1:94" x14ac:dyDescent="0.35">
      <c r="A19" s="10" t="s">
        <v>395</v>
      </c>
      <c r="B19" s="2">
        <f t="shared" si="0"/>
        <v>2016</v>
      </c>
      <c r="C19" s="2">
        <v>2018</v>
      </c>
      <c r="D19" s="2" t="s">
        <v>374</v>
      </c>
      <c r="E19" s="4"/>
      <c r="F19" s="4">
        <v>0.3569</v>
      </c>
      <c r="G19" s="4"/>
      <c r="H19" s="4"/>
      <c r="I19" s="4">
        <v>-0.10680000000000001</v>
      </c>
      <c r="J19" s="4">
        <v>-0.10680000000000001</v>
      </c>
      <c r="K19" s="4"/>
      <c r="L19" s="49">
        <v>32785000</v>
      </c>
      <c r="M19" s="4"/>
      <c r="N19" s="4"/>
      <c r="O19" s="8"/>
      <c r="P19" s="8"/>
      <c r="Q19" s="4">
        <v>0.25009999999999999</v>
      </c>
      <c r="R19" s="4"/>
      <c r="S19" s="2" t="s">
        <v>357</v>
      </c>
      <c r="T19" s="4"/>
      <c r="U19" s="4"/>
      <c r="V19" s="2" t="s">
        <v>857</v>
      </c>
      <c r="W19" s="2" t="s">
        <v>193</v>
      </c>
      <c r="X19" s="2" t="s">
        <v>341</v>
      </c>
      <c r="Y19" s="4">
        <v>3.5000000000000003E-2</v>
      </c>
      <c r="Z19" s="2"/>
      <c r="AA19" s="42" t="s">
        <v>379</v>
      </c>
      <c r="AB19" s="2" t="s">
        <v>286</v>
      </c>
      <c r="AC19" s="2" t="s">
        <v>286</v>
      </c>
      <c r="AD19" s="2"/>
      <c r="AE19" s="2" t="s">
        <v>286</v>
      </c>
      <c r="AF19" s="2" t="s">
        <v>286</v>
      </c>
      <c r="AG19" s="2" t="s">
        <v>286</v>
      </c>
      <c r="AH19" s="2" t="s">
        <v>286</v>
      </c>
      <c r="AI19" s="4">
        <v>3.5000000000000003E-2</v>
      </c>
      <c r="AJ19" s="4">
        <v>6.5000000000000002E-2</v>
      </c>
      <c r="AK19" s="4">
        <v>4.2500000000000003E-2</v>
      </c>
      <c r="AL19" s="2" t="s">
        <v>385</v>
      </c>
      <c r="AM19" s="2" t="s">
        <v>366</v>
      </c>
      <c r="AN19" s="2" t="s">
        <v>366</v>
      </c>
      <c r="AO19" s="2" t="s">
        <v>338</v>
      </c>
      <c r="AP19" s="2">
        <v>2000</v>
      </c>
      <c r="AQ19" s="2" t="s">
        <v>370</v>
      </c>
      <c r="AR19" s="2"/>
      <c r="AS19" s="2" t="s">
        <v>393</v>
      </c>
      <c r="AT19" s="2" t="s">
        <v>328</v>
      </c>
      <c r="AU19" s="2" t="s">
        <v>334</v>
      </c>
      <c r="AV19" s="2" t="s">
        <v>330</v>
      </c>
      <c r="AW19" s="4">
        <v>6.5000000000000002E-2</v>
      </c>
      <c r="AX19" s="2"/>
      <c r="AY19" s="4">
        <v>6.5000000000000002E-2</v>
      </c>
      <c r="AZ19" s="2" t="s">
        <v>327</v>
      </c>
      <c r="BA19" s="4">
        <v>6.5199999999999994E-2</v>
      </c>
      <c r="BB19" s="4">
        <v>9.2799999999999994E-2</v>
      </c>
      <c r="BC19" s="4">
        <f>12853000/4954464000</f>
        <v>2.5942261362682218E-3</v>
      </c>
      <c r="BD19" s="2" t="s">
        <v>864</v>
      </c>
      <c r="BE19" s="3">
        <f>4985051*1000</f>
        <v>4985051000</v>
      </c>
      <c r="BF19" s="3">
        <f>4498513*1000</f>
        <v>4498513000</v>
      </c>
      <c r="BG19" s="3">
        <f>-486538*1000</f>
        <v>-486538000</v>
      </c>
      <c r="BH19" s="4">
        <v>1.1080000000000001</v>
      </c>
      <c r="BI19" s="3">
        <f>438114*1000</f>
        <v>438114000</v>
      </c>
      <c r="BJ19" s="3">
        <f>-1.1*1000000</f>
        <v>-1100000</v>
      </c>
      <c r="BK19" s="3">
        <f>-3.5*1000000</f>
        <v>-3500000</v>
      </c>
      <c r="BL19" s="3"/>
      <c r="BM19" s="3"/>
      <c r="BN19" s="3">
        <f>-0.9*1000000</f>
        <v>-900000</v>
      </c>
      <c r="BO19" s="3"/>
      <c r="BP19" s="3"/>
      <c r="BQ19" s="3"/>
      <c r="BR19" s="3">
        <f>-7.5*1000000</f>
        <v>-7500000</v>
      </c>
      <c r="BS19" s="3"/>
      <c r="BT19" s="3"/>
      <c r="BU19" s="3"/>
      <c r="BV19" s="3"/>
      <c r="BW19" s="3">
        <f>-1.4*1000000</f>
        <v>-1400000</v>
      </c>
      <c r="BX19" s="3">
        <f>5.2*1000000</f>
        <v>5200000</v>
      </c>
      <c r="BY19" s="3"/>
      <c r="BZ19" s="3">
        <f>-110.3*1000000</f>
        <v>-110300000</v>
      </c>
      <c r="CA19" s="3">
        <f>15.3*1000000</f>
        <v>15300000</v>
      </c>
      <c r="CB19" s="3"/>
      <c r="CC19" s="3">
        <f>(10.1)*1000000</f>
        <v>10100000</v>
      </c>
      <c r="CD19" s="3"/>
      <c r="CE19" s="3"/>
      <c r="CF19" s="3">
        <v>191288000</v>
      </c>
      <c r="CG19" s="3">
        <f>(-486538--324206)*1000</f>
        <v>-162332000</v>
      </c>
      <c r="CH19" s="3">
        <v>0</v>
      </c>
      <c r="CI19" s="30">
        <v>-76500000</v>
      </c>
      <c r="CJ19" s="1"/>
      <c r="CL19" s="3">
        <v>0</v>
      </c>
      <c r="CM19" s="32">
        <v>-14129000</v>
      </c>
      <c r="CN19" s="1"/>
      <c r="CO19" s="2"/>
      <c r="CP19" s="65"/>
    </row>
    <row r="20" spans="1:94" x14ac:dyDescent="0.35">
      <c r="A20" s="10" t="s">
        <v>395</v>
      </c>
      <c r="B20" s="2">
        <f t="shared" si="0"/>
        <v>2017</v>
      </c>
      <c r="C20" s="2">
        <v>2019</v>
      </c>
      <c r="D20" s="2" t="s">
        <v>374</v>
      </c>
      <c r="E20" s="4"/>
      <c r="F20" s="4">
        <v>0.33210000000000001</v>
      </c>
      <c r="G20" s="4"/>
      <c r="H20" s="4"/>
      <c r="I20" s="4">
        <v>-0.1212</v>
      </c>
      <c r="J20" s="4">
        <v>-0.1212</v>
      </c>
      <c r="K20" s="4"/>
      <c r="L20" s="49">
        <v>33424000</v>
      </c>
      <c r="M20" s="4"/>
      <c r="N20" s="4"/>
      <c r="O20" s="8"/>
      <c r="P20" s="8"/>
      <c r="Q20" s="4">
        <v>0.2109</v>
      </c>
      <c r="R20" s="4"/>
      <c r="S20" s="2" t="s">
        <v>357</v>
      </c>
      <c r="T20" s="4"/>
      <c r="U20" s="4"/>
      <c r="V20" s="2" t="s">
        <v>857</v>
      </c>
      <c r="W20" s="2" t="s">
        <v>193</v>
      </c>
      <c r="X20" s="2" t="s">
        <v>341</v>
      </c>
      <c r="Y20" s="4">
        <v>3.5000000000000003E-2</v>
      </c>
      <c r="Z20" s="2"/>
      <c r="AA20" s="42" t="s">
        <v>379</v>
      </c>
      <c r="AB20" s="2" t="s">
        <v>286</v>
      </c>
      <c r="AC20" s="2" t="s">
        <v>286</v>
      </c>
      <c r="AD20" s="2"/>
      <c r="AE20" s="2" t="s">
        <v>286</v>
      </c>
      <c r="AF20" s="2" t="s">
        <v>286</v>
      </c>
      <c r="AG20" s="2" t="s">
        <v>286</v>
      </c>
      <c r="AH20" s="2" t="s">
        <v>286</v>
      </c>
      <c r="AI20" s="4">
        <v>3.5000000000000003E-2</v>
      </c>
      <c r="AJ20" s="4">
        <v>6.5000000000000002E-2</v>
      </c>
      <c r="AK20" s="4">
        <v>4.2500000000000003E-2</v>
      </c>
      <c r="AL20" s="2" t="s">
        <v>386</v>
      </c>
      <c r="AM20" s="2" t="s">
        <v>365</v>
      </c>
      <c r="AN20" s="2" t="s">
        <v>365</v>
      </c>
      <c r="AO20" s="2" t="s">
        <v>339</v>
      </c>
      <c r="AP20" s="2">
        <v>2014</v>
      </c>
      <c r="AQ20" s="2" t="s">
        <v>367</v>
      </c>
      <c r="AR20" s="2" t="s">
        <v>394</v>
      </c>
      <c r="AS20" s="2"/>
      <c r="AT20" s="2" t="s">
        <v>328</v>
      </c>
      <c r="AU20" s="2" t="s">
        <v>335</v>
      </c>
      <c r="AV20" s="2" t="s">
        <v>330</v>
      </c>
      <c r="AW20" s="4">
        <v>6.5000000000000002E-2</v>
      </c>
      <c r="AX20" s="2"/>
      <c r="AY20" s="4">
        <v>6.5000000000000002E-2</v>
      </c>
      <c r="AZ20" s="2" t="s">
        <v>336</v>
      </c>
      <c r="BA20" s="4">
        <v>6.9500000000000006E-2</v>
      </c>
      <c r="BB20" s="4">
        <v>0.12089999999999999</v>
      </c>
      <c r="BC20" s="4">
        <f>12766000/5629911000</f>
        <v>2.2675314050257631E-3</v>
      </c>
      <c r="BD20" s="2" t="s">
        <v>864</v>
      </c>
      <c r="BE20" s="3">
        <f>5406366*1000</f>
        <v>5406366000</v>
      </c>
      <c r="BF20" s="3">
        <f>4878260*1000</f>
        <v>4878260000</v>
      </c>
      <c r="BG20" s="3">
        <f>-528106*1000</f>
        <v>-528106000</v>
      </c>
      <c r="BH20" s="4">
        <v>1.1080000000000001</v>
      </c>
      <c r="BI20" s="3">
        <f>441905*1000</f>
        <v>441905000</v>
      </c>
      <c r="BJ20" s="3">
        <f>-35.9*1000000</f>
        <v>-35900000</v>
      </c>
      <c r="BK20" s="3">
        <f>1.9*1000000</f>
        <v>1900000</v>
      </c>
      <c r="BL20" s="3"/>
      <c r="BM20" s="3"/>
      <c r="BN20" s="3">
        <f>-5.9*1000000</f>
        <v>-5900000</v>
      </c>
      <c r="BO20" s="3"/>
      <c r="BP20" s="3"/>
      <c r="BQ20" s="3"/>
      <c r="BR20" s="3">
        <f>0.6*1000000</f>
        <v>600000</v>
      </c>
      <c r="BS20" s="3"/>
      <c r="BT20" s="3"/>
      <c r="BU20" s="3"/>
      <c r="BV20" s="3"/>
      <c r="BW20" s="3">
        <f>-1.4*1000000</f>
        <v>-1400000</v>
      </c>
      <c r="BX20" s="3">
        <f>0.6*1000000</f>
        <v>600000</v>
      </c>
      <c r="BY20" s="3"/>
      <c r="BZ20" s="3">
        <f>-109.1*1000000</f>
        <v>-109100000</v>
      </c>
      <c r="CA20" s="3">
        <f>33.2*1000000</f>
        <v>33200000.000000004</v>
      </c>
      <c r="CB20" s="3"/>
      <c r="CC20" s="3">
        <f>(7.3)*1000000</f>
        <v>7300000</v>
      </c>
      <c r="CD20" s="3"/>
      <c r="CE20" s="3"/>
      <c r="CF20" s="3">
        <v>189886000</v>
      </c>
      <c r="CG20" s="3">
        <f>(-528106--486538)*1000</f>
        <v>-41568000</v>
      </c>
      <c r="CH20" s="3">
        <v>0</v>
      </c>
      <c r="CI20" s="30">
        <v>-36500000</v>
      </c>
      <c r="CJ20" s="1"/>
      <c r="CL20" s="3">
        <v>118000000</v>
      </c>
      <c r="CM20" s="32">
        <v>-25102000</v>
      </c>
      <c r="CN20" s="1"/>
      <c r="CO20" s="2"/>
      <c r="CP20" s="65"/>
    </row>
    <row r="21" spans="1:94" x14ac:dyDescent="0.35">
      <c r="A21" s="10" t="s">
        <v>395</v>
      </c>
      <c r="B21" s="2">
        <f t="shared" si="0"/>
        <v>2018</v>
      </c>
      <c r="C21" s="2">
        <v>2020</v>
      </c>
      <c r="D21" s="2" t="s">
        <v>374</v>
      </c>
      <c r="E21" s="4"/>
      <c r="F21" s="4">
        <v>0.33810000000000001</v>
      </c>
      <c r="G21" s="4"/>
      <c r="H21" s="4"/>
      <c r="I21" s="4">
        <v>-0.14369999999999999</v>
      </c>
      <c r="J21" s="4">
        <v>-0.14369999999999999</v>
      </c>
      <c r="K21" s="4"/>
      <c r="L21" s="49">
        <v>34478000</v>
      </c>
      <c r="M21" s="4"/>
      <c r="N21" s="4"/>
      <c r="O21" s="8"/>
      <c r="P21" s="8"/>
      <c r="Q21" s="4">
        <v>0.19440000000000002</v>
      </c>
      <c r="R21" s="4"/>
      <c r="S21" s="2" t="s">
        <v>357</v>
      </c>
      <c r="T21" s="4"/>
      <c r="U21" s="4"/>
      <c r="V21" s="2" t="s">
        <v>857</v>
      </c>
      <c r="W21" s="2" t="s">
        <v>193</v>
      </c>
      <c r="X21" s="2" t="s">
        <v>341</v>
      </c>
      <c r="Y21" s="4" t="s">
        <v>380</v>
      </c>
      <c r="Z21" s="2"/>
      <c r="AB21" s="2" t="s">
        <v>286</v>
      </c>
      <c r="AC21" s="2" t="s">
        <v>286</v>
      </c>
      <c r="AD21" s="2"/>
      <c r="AE21" s="2" t="s">
        <v>286</v>
      </c>
      <c r="AF21" s="2" t="s">
        <v>286</v>
      </c>
      <c r="AG21" s="2" t="s">
        <v>286</v>
      </c>
      <c r="AH21" s="2" t="s">
        <v>286</v>
      </c>
      <c r="AI21" s="4">
        <v>3.5000000000000003E-2</v>
      </c>
      <c r="AJ21" s="4">
        <v>6.5000000000000002E-2</v>
      </c>
      <c r="AK21" s="4">
        <v>4.2500000000000003E-2</v>
      </c>
      <c r="AL21" s="2" t="s">
        <v>386</v>
      </c>
      <c r="AM21" s="2" t="s">
        <v>368</v>
      </c>
      <c r="AN21" s="2" t="s">
        <v>368</v>
      </c>
      <c r="AO21" s="2" t="s">
        <v>339</v>
      </c>
      <c r="AP21" s="2">
        <v>2014</v>
      </c>
      <c r="AQ21" s="2" t="s">
        <v>367</v>
      </c>
      <c r="AR21" s="2" t="s">
        <v>394</v>
      </c>
      <c r="AS21" s="2"/>
      <c r="AT21" s="2" t="s">
        <v>328</v>
      </c>
      <c r="AU21" s="2" t="s">
        <v>337</v>
      </c>
      <c r="AV21" s="2" t="s">
        <v>330</v>
      </c>
      <c r="AW21" s="4">
        <v>6.5000000000000002E-2</v>
      </c>
      <c r="AX21" s="2"/>
      <c r="AY21" s="4">
        <v>6.5000000000000002E-2</v>
      </c>
      <c r="AZ21" s="2" t="s">
        <v>336</v>
      </c>
      <c r="BA21" s="4">
        <v>7.7899999999999997E-2</v>
      </c>
      <c r="BB21" s="4">
        <v>6.5000000000000002E-2</v>
      </c>
      <c r="BC21" s="4">
        <f>12008000/6015953000</f>
        <v>1.9960262322528117E-3</v>
      </c>
      <c r="BD21" s="2" t="s">
        <v>864</v>
      </c>
      <c r="BE21" s="3">
        <f>5848576*1000</f>
        <v>5848576000</v>
      </c>
      <c r="BF21" s="3">
        <f>5223760*1000</f>
        <v>5223760000</v>
      </c>
      <c r="BG21" s="3">
        <f>-624816*1000</f>
        <v>-624816000</v>
      </c>
      <c r="BH21" s="4">
        <v>1.1200000000000001</v>
      </c>
      <c r="BI21" s="3">
        <f>454209*1000</f>
        <v>454209000</v>
      </c>
      <c r="BJ21" s="3">
        <f>-70.5*1000000</f>
        <v>-70500000</v>
      </c>
      <c r="BK21" s="3">
        <f>-15.4*1000000</f>
        <v>-15400000</v>
      </c>
      <c r="BL21" s="3"/>
      <c r="BM21" s="3"/>
      <c r="BN21" s="3">
        <f>-3.2*1000000</f>
        <v>-3200000</v>
      </c>
      <c r="BO21" s="3"/>
      <c r="BP21" s="3"/>
      <c r="BQ21" s="3"/>
      <c r="BR21" s="3">
        <f>-0.1*1000000</f>
        <v>-100000</v>
      </c>
      <c r="BS21" s="3"/>
      <c r="BT21" s="3"/>
      <c r="BU21" s="3"/>
      <c r="BV21" s="3"/>
      <c r="BW21" s="3">
        <f>-1.8*1000000</f>
        <v>-1800000</v>
      </c>
      <c r="BX21" s="3">
        <f>-11.9*1000000</f>
        <v>-11900000</v>
      </c>
      <c r="BY21" s="3"/>
      <c r="BZ21" s="3">
        <f>-23.9*1000000</f>
        <v>-23900000</v>
      </c>
      <c r="CA21" s="3">
        <f>22.7*1000000</f>
        <v>22700000</v>
      </c>
      <c r="CB21" s="3"/>
      <c r="CC21" s="3">
        <f>(5.1)*1000000</f>
        <v>5100000</v>
      </c>
      <c r="CD21" s="3"/>
      <c r="CE21" s="3"/>
      <c r="CF21" s="3">
        <v>180774000</v>
      </c>
      <c r="CG21" s="3">
        <f>(-624816--528106)*1000</f>
        <v>-96710000</v>
      </c>
      <c r="CH21" s="3">
        <v>0</v>
      </c>
      <c r="CI21" s="30">
        <v>-11300000</v>
      </c>
      <c r="CJ21" s="1"/>
      <c r="CL21" s="3">
        <v>0</v>
      </c>
      <c r="CM21" s="32">
        <v>-27129000</v>
      </c>
      <c r="CN21" s="1"/>
      <c r="CO21" s="2"/>
      <c r="CP21" s="65"/>
    </row>
    <row r="22" spans="1:94" x14ac:dyDescent="0.35">
      <c r="A22" s="10" t="s">
        <v>395</v>
      </c>
      <c r="B22" s="2">
        <v>2019</v>
      </c>
      <c r="C22" s="2">
        <v>2021</v>
      </c>
      <c r="D22" s="2" t="s">
        <v>375</v>
      </c>
      <c r="E22" s="4">
        <f>39.66%+2.1%</f>
        <v>0.41759999999999997</v>
      </c>
      <c r="F22" s="4">
        <f>31.76%+2.1%</f>
        <v>0.33860000000000001</v>
      </c>
      <c r="G22" s="4">
        <v>7.9000000000000001E-2</v>
      </c>
      <c r="H22" s="4"/>
      <c r="I22" s="29">
        <v>-0.13350000000000001</v>
      </c>
      <c r="J22" s="29">
        <v>-0.13350000000000001</v>
      </c>
      <c r="K22" s="29"/>
      <c r="L22" s="32">
        <v>38243000</v>
      </c>
      <c r="M22" s="29"/>
      <c r="N22" s="4"/>
      <c r="O22" s="8"/>
      <c r="P22" s="8"/>
      <c r="Q22" s="4">
        <v>0.2051</v>
      </c>
      <c r="R22" s="4">
        <v>7.9000000000000001E-2</v>
      </c>
      <c r="S22" s="2" t="s">
        <v>357</v>
      </c>
      <c r="T22" s="4"/>
      <c r="U22" s="4"/>
      <c r="V22" s="2" t="s">
        <v>857</v>
      </c>
      <c r="W22" s="2" t="s">
        <v>193</v>
      </c>
      <c r="X22" s="2" t="s">
        <v>341</v>
      </c>
      <c r="Y22" s="4" t="s">
        <v>380</v>
      </c>
      <c r="Z22" s="2"/>
      <c r="AB22" s="2" t="s">
        <v>286</v>
      </c>
      <c r="AC22" s="2" t="s">
        <v>286</v>
      </c>
      <c r="AD22" s="2"/>
      <c r="AE22" s="2" t="s">
        <v>286</v>
      </c>
      <c r="AF22" s="2" t="s">
        <v>286</v>
      </c>
      <c r="AG22" s="2" t="s">
        <v>286</v>
      </c>
      <c r="AH22" s="2" t="s">
        <v>286</v>
      </c>
      <c r="AI22" s="4">
        <v>3.5000000000000003E-2</v>
      </c>
      <c r="AJ22" s="4">
        <v>6.5000000000000002E-2</v>
      </c>
      <c r="AK22" s="6">
        <v>4.2500000000000003E-2</v>
      </c>
      <c r="AL22" s="9" t="s">
        <v>862</v>
      </c>
      <c r="AM22" s="2" t="s">
        <v>369</v>
      </c>
      <c r="AN22" s="2" t="s">
        <v>369</v>
      </c>
      <c r="AO22" s="2" t="s">
        <v>339</v>
      </c>
      <c r="AP22" s="2">
        <v>2014</v>
      </c>
      <c r="AQ22" s="2" t="s">
        <v>367</v>
      </c>
      <c r="AR22" s="2" t="s">
        <v>394</v>
      </c>
      <c r="AS22" s="2"/>
      <c r="AT22" s="2" t="s">
        <v>328</v>
      </c>
      <c r="AU22" s="2" t="s">
        <v>335</v>
      </c>
      <c r="AV22" s="2" t="s">
        <v>330</v>
      </c>
      <c r="AW22" s="4">
        <v>6.5000000000000002E-2</v>
      </c>
      <c r="AX22" s="2"/>
      <c r="AY22" s="4">
        <v>6.5000000000000002E-2</v>
      </c>
      <c r="AZ22" s="2" t="s">
        <v>336</v>
      </c>
      <c r="BA22" s="4">
        <v>7.2499999999999995E-2</v>
      </c>
      <c r="BB22" s="4">
        <v>3.9100000000000003E-2</v>
      </c>
      <c r="BC22" s="4">
        <f>9510000/6256213000</f>
        <v>1.5200889100163309E-3</v>
      </c>
      <c r="BD22" s="2" t="s">
        <v>864</v>
      </c>
      <c r="BE22" s="3">
        <v>6269628000</v>
      </c>
      <c r="BF22" s="3">
        <v>5604573000</v>
      </c>
      <c r="BG22" s="3">
        <v>-665055000</v>
      </c>
      <c r="BH22" s="4">
        <v>1.119</v>
      </c>
      <c r="BI22" s="3">
        <v>495809000</v>
      </c>
      <c r="BJ22" s="3">
        <f>-43.8*1000000</f>
        <v>-43800000</v>
      </c>
      <c r="BK22" s="3">
        <f>46.2*1000000</f>
        <v>46200000</v>
      </c>
      <c r="BL22" s="3"/>
      <c r="BM22" s="3"/>
      <c r="BN22" s="3">
        <f>-5.8*1000000</f>
        <v>-5800000</v>
      </c>
      <c r="BO22" s="3"/>
      <c r="BP22" s="3"/>
      <c r="BQ22" s="3"/>
      <c r="BR22" s="3">
        <f>-42.6*1000000</f>
        <v>-42600000</v>
      </c>
      <c r="BS22" s="3"/>
      <c r="BT22" s="3"/>
      <c r="BU22" s="3"/>
      <c r="BV22" s="3"/>
      <c r="BW22" s="3">
        <f>14.7*1000000</f>
        <v>14700000</v>
      </c>
      <c r="BX22" s="3">
        <f>3.1*1000000</f>
        <v>3100000</v>
      </c>
      <c r="BY22" s="3"/>
      <c r="BZ22" s="3">
        <f>130.7*1000000</f>
        <v>130699999.99999999</v>
      </c>
      <c r="CA22" s="3">
        <f>20.9*1000000</f>
        <v>20900000</v>
      </c>
      <c r="CB22" s="3"/>
      <c r="CC22" s="3">
        <f>(-103)*1000000</f>
        <v>-103000000</v>
      </c>
      <c r="CD22" s="3"/>
      <c r="CE22" s="3"/>
      <c r="CF22" s="3">
        <f>(114959+64230)*1000</f>
        <v>179189000</v>
      </c>
      <c r="CG22" s="3">
        <f>(-461521-203534-(-490706-134109))*1000</f>
        <v>-40240000</v>
      </c>
      <c r="CH22" s="3">
        <v>0</v>
      </c>
      <c r="CI22" s="30">
        <v>-34100000</v>
      </c>
      <c r="CJ22" s="1"/>
      <c r="CL22" s="3">
        <v>-52900000</v>
      </c>
      <c r="CM22" s="32">
        <f>-(26757+6048)*1000</f>
        <v>-32805000</v>
      </c>
      <c r="CN22" s="1"/>
      <c r="CO22" s="2"/>
      <c r="CP22" s="65"/>
    </row>
    <row r="23" spans="1:94" x14ac:dyDescent="0.35">
      <c r="A23" s="10" t="s">
        <v>395</v>
      </c>
      <c r="B23" s="2">
        <v>2020</v>
      </c>
      <c r="C23" s="2">
        <v>2022</v>
      </c>
      <c r="D23" s="2" t="s">
        <v>375</v>
      </c>
      <c r="E23" s="29">
        <f>40.25%+2.1%</f>
        <v>0.42350000000000004</v>
      </c>
      <c r="F23" s="29">
        <f>32.35%+2.1%</f>
        <v>0.34450000000000003</v>
      </c>
      <c r="G23" s="29">
        <v>7.9000000000000001E-2</v>
      </c>
      <c r="H23" s="32">
        <v>-71236000</v>
      </c>
      <c r="I23" s="29">
        <v>-0.13469999999999999</v>
      </c>
      <c r="J23" s="29">
        <v>-0.13469999999999999</v>
      </c>
      <c r="K23" s="9"/>
      <c r="L23" s="32">
        <v>37880000</v>
      </c>
      <c r="M23" s="9"/>
      <c r="N23" s="9"/>
      <c r="O23" s="9"/>
      <c r="P23" s="9"/>
      <c r="Q23" s="29">
        <v>0.20979999999999999</v>
      </c>
      <c r="R23" s="29">
        <v>7.9000000000000001E-2</v>
      </c>
      <c r="S23" s="2" t="s">
        <v>357</v>
      </c>
      <c r="T23" s="2"/>
      <c r="U23" s="4"/>
      <c r="V23" s="2" t="s">
        <v>857</v>
      </c>
      <c r="W23" s="2" t="s">
        <v>193</v>
      </c>
      <c r="X23" s="2" t="s">
        <v>341</v>
      </c>
      <c r="Y23" s="4" t="s">
        <v>380</v>
      </c>
      <c r="Z23" s="2"/>
      <c r="AA23" s="2"/>
      <c r="AB23" s="2" t="s">
        <v>286</v>
      </c>
      <c r="AC23" s="2" t="s">
        <v>286</v>
      </c>
      <c r="AD23" s="2"/>
      <c r="AE23" s="2" t="s">
        <v>286</v>
      </c>
      <c r="AF23" s="2" t="s">
        <v>286</v>
      </c>
      <c r="AG23" s="2" t="s">
        <v>286</v>
      </c>
      <c r="AH23" s="2" t="s">
        <v>286</v>
      </c>
      <c r="AI23" s="4">
        <v>3.5000000000000003E-2</v>
      </c>
      <c r="AJ23" s="4">
        <v>6.5000000000000002E-2</v>
      </c>
      <c r="AK23" s="4">
        <v>4.2500000000000003E-2</v>
      </c>
      <c r="AL23" s="9" t="s">
        <v>862</v>
      </c>
      <c r="AM23" s="2" t="s">
        <v>625</v>
      </c>
      <c r="AN23" s="2" t="s">
        <v>625</v>
      </c>
      <c r="AO23" s="2" t="s">
        <v>339</v>
      </c>
      <c r="AP23" s="2">
        <v>2014</v>
      </c>
      <c r="AQ23" s="2" t="s">
        <v>367</v>
      </c>
      <c r="AR23" s="2" t="s">
        <v>394</v>
      </c>
      <c r="AS23" s="2"/>
      <c r="AT23" s="2" t="s">
        <v>328</v>
      </c>
      <c r="AU23" s="2" t="s">
        <v>335</v>
      </c>
      <c r="AV23" s="2" t="s">
        <v>330</v>
      </c>
      <c r="AW23" s="4">
        <v>6.5000000000000002E-2</v>
      </c>
      <c r="AX23" s="2"/>
      <c r="AY23" s="4">
        <v>6.5000000000000002E-2</v>
      </c>
      <c r="AZ23" s="2" t="s">
        <v>336</v>
      </c>
      <c r="BA23" s="4">
        <v>6.8099999999999994E-2</v>
      </c>
      <c r="BB23" s="4">
        <v>6.1400000000000003E-2</v>
      </c>
      <c r="BC23" s="4">
        <f>9648000/6620190000</f>
        <v>1.4573599851363782E-3</v>
      </c>
      <c r="BD23" s="2" t="s">
        <v>864</v>
      </c>
      <c r="BE23" s="3">
        <v>6676013000</v>
      </c>
      <c r="BF23" s="3">
        <v>6023843000</v>
      </c>
      <c r="BG23" s="3">
        <v>-652169000</v>
      </c>
      <c r="BH23" s="4">
        <v>1.1080000000000001</v>
      </c>
      <c r="BI23" s="3">
        <v>507348000</v>
      </c>
      <c r="BJ23" s="49">
        <v>-19500000</v>
      </c>
      <c r="BK23" s="49">
        <v>19100000</v>
      </c>
      <c r="BL23" s="49"/>
      <c r="BM23" s="49"/>
      <c r="BN23" s="49">
        <v>-4100000</v>
      </c>
      <c r="BO23" s="49"/>
      <c r="BP23" s="49"/>
      <c r="BQ23" s="49"/>
      <c r="BR23" s="49">
        <v>12200000</v>
      </c>
      <c r="BS23" s="49"/>
      <c r="BT23" s="49"/>
      <c r="BU23" s="49"/>
      <c r="BV23" s="49"/>
      <c r="BW23" s="49">
        <v>3600000</v>
      </c>
      <c r="BX23" s="49">
        <v>-3100000</v>
      </c>
      <c r="BY23" s="49"/>
      <c r="BZ23" s="49">
        <v>-34200000</v>
      </c>
      <c r="CA23" s="49">
        <v>11000000</v>
      </c>
      <c r="CB23" s="49"/>
      <c r="CC23" s="32">
        <v>-3000000</v>
      </c>
      <c r="CD23" s="49"/>
      <c r="CE23" s="49"/>
      <c r="CF23" s="49">
        <f>(127093+69538)*1000</f>
        <v>196631000</v>
      </c>
      <c r="CG23" s="49">
        <f>((-436129-216040)-(-461521-203534))*1000</f>
        <v>12886000</v>
      </c>
      <c r="CH23" s="3">
        <v>0</v>
      </c>
      <c r="CI23" s="49">
        <v>-10000000</v>
      </c>
      <c r="CJ23" s="50"/>
      <c r="CK23" s="51"/>
      <c r="CL23" s="49">
        <v>0</v>
      </c>
      <c r="CM23" s="49">
        <f>(-23770-10557)*1000</f>
        <v>-34327000</v>
      </c>
      <c r="CN23" s="50"/>
      <c r="CO23" s="49"/>
      <c r="CP23" s="9"/>
    </row>
    <row r="24" spans="1:94" s="2" customFormat="1" x14ac:dyDescent="0.35">
      <c r="A24" s="10" t="s">
        <v>395</v>
      </c>
      <c r="B24" s="2">
        <v>2021</v>
      </c>
      <c r="C24" s="2">
        <v>2023</v>
      </c>
      <c r="D24" s="2" t="s">
        <v>375</v>
      </c>
      <c r="E24" s="4">
        <f>38.79%+2.1%</f>
        <v>0.40889999999999999</v>
      </c>
      <c r="F24" s="4">
        <f>30.89%+2.1%</f>
        <v>0.32990000000000003</v>
      </c>
      <c r="G24" s="4">
        <v>7.9000000000000001E-2</v>
      </c>
      <c r="H24" s="60">
        <v>-80763000</v>
      </c>
      <c r="I24" s="4">
        <v>-0.15759999999999999</v>
      </c>
      <c r="J24" s="4">
        <v>-0.15759999999999999</v>
      </c>
      <c r="L24" s="49">
        <v>37433000</v>
      </c>
      <c r="Q24" s="4">
        <v>0.17230000000000001</v>
      </c>
      <c r="R24" s="4">
        <v>7.9000000000000001E-2</v>
      </c>
      <c r="S24" s="2" t="s">
        <v>357</v>
      </c>
      <c r="U24" s="4"/>
      <c r="V24" s="2" t="s">
        <v>857</v>
      </c>
      <c r="W24" s="2" t="s">
        <v>193</v>
      </c>
      <c r="X24" s="2" t="s">
        <v>341</v>
      </c>
      <c r="Y24" s="4" t="s">
        <v>860</v>
      </c>
      <c r="AB24" s="2" t="s">
        <v>286</v>
      </c>
      <c r="AC24" s="2" t="s">
        <v>286</v>
      </c>
      <c r="AE24" s="2" t="s">
        <v>286</v>
      </c>
      <c r="AF24" s="2" t="s">
        <v>286</v>
      </c>
      <c r="AG24" s="2" t="s">
        <v>286</v>
      </c>
      <c r="AH24" s="2" t="s">
        <v>286</v>
      </c>
      <c r="AI24" s="4">
        <v>0.03</v>
      </c>
      <c r="AJ24" s="4">
        <v>6.25E-2</v>
      </c>
      <c r="AK24" s="4">
        <v>0.04</v>
      </c>
      <c r="AL24" s="9" t="s">
        <v>861</v>
      </c>
      <c r="AM24" s="2" t="s">
        <v>851</v>
      </c>
      <c r="AN24" s="2" t="s">
        <v>852</v>
      </c>
      <c r="AO24" s="9" t="s">
        <v>853</v>
      </c>
      <c r="AP24" s="2">
        <v>2010</v>
      </c>
      <c r="AQ24" s="2" t="s">
        <v>854</v>
      </c>
      <c r="AS24" s="2" t="s">
        <v>394</v>
      </c>
      <c r="AT24" s="2" t="s">
        <v>328</v>
      </c>
      <c r="AU24" s="2" t="s">
        <v>335</v>
      </c>
      <c r="AV24" s="2" t="s">
        <v>330</v>
      </c>
      <c r="AW24" s="4">
        <v>6.25E-2</v>
      </c>
      <c r="AY24" s="4">
        <v>6.25E-2</v>
      </c>
      <c r="AZ24" s="2" t="s">
        <v>336</v>
      </c>
      <c r="BA24" s="4">
        <v>6.5000000000000002E-2</v>
      </c>
      <c r="BB24" s="4">
        <v>0.20669999999999999</v>
      </c>
      <c r="BC24" s="4">
        <f>11208000/7963277000</f>
        <v>1.4074607727446878E-3</v>
      </c>
      <c r="BD24" s="2" t="s">
        <v>864</v>
      </c>
      <c r="BE24" s="61">
        <v>7290173000</v>
      </c>
      <c r="BF24" s="61">
        <v>6181614000</v>
      </c>
      <c r="BG24" s="61">
        <v>-1108559000</v>
      </c>
      <c r="BH24" s="4">
        <v>1.179</v>
      </c>
      <c r="BI24" s="61">
        <v>492787000</v>
      </c>
      <c r="BJ24" s="61">
        <v>-203700000</v>
      </c>
      <c r="BK24" s="61">
        <v>19900000</v>
      </c>
      <c r="BL24" s="61"/>
      <c r="BM24" s="61"/>
      <c r="BN24" s="61">
        <v>-4700000</v>
      </c>
      <c r="BO24" s="61"/>
      <c r="BP24" s="61"/>
      <c r="BQ24" s="61"/>
      <c r="BR24" s="61">
        <v>8300000</v>
      </c>
      <c r="BS24" s="61"/>
      <c r="BT24" s="61"/>
      <c r="BU24" s="61"/>
      <c r="BV24" s="61"/>
      <c r="BW24" s="61">
        <v>-6200000</v>
      </c>
      <c r="BX24" s="61">
        <v>5800000</v>
      </c>
      <c r="BY24" s="61"/>
      <c r="BZ24" s="61">
        <v>-134800000</v>
      </c>
      <c r="CA24" s="61">
        <v>12600000</v>
      </c>
      <c r="CB24" s="61"/>
      <c r="CC24" s="61">
        <v>-27900000</v>
      </c>
      <c r="CD24" s="61"/>
      <c r="CE24" s="61"/>
      <c r="CF24" s="61">
        <f>(132655+71566)*1000</f>
        <v>204221000</v>
      </c>
      <c r="CG24" s="61">
        <f>((-683120-425438)-(-436129-216040))*1000</f>
        <v>-456389000</v>
      </c>
      <c r="CH24" s="3">
        <v>0</v>
      </c>
      <c r="CI24" s="61">
        <v>-62800000</v>
      </c>
      <c r="CJ24" s="62"/>
      <c r="CK24" s="63"/>
      <c r="CL24" s="61">
        <v>-97500000</v>
      </c>
      <c r="CM24" s="61">
        <f>(-22237-11235)*1000</f>
        <v>-33472000</v>
      </c>
      <c r="CN24" s="62"/>
      <c r="CO24" s="61"/>
    </row>
    <row r="25" spans="1:94" x14ac:dyDescent="0.35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/>
      <c r="AV25" s="2"/>
      <c r="AW25" s="2"/>
      <c r="AX25" s="2"/>
      <c r="AY25" s="2"/>
      <c r="AZ25" s="2"/>
      <c r="BA25" s="2"/>
      <c r="BB25" s="2"/>
      <c r="BC25" s="2"/>
      <c r="BD25" s="2"/>
      <c r="BE25" s="2"/>
      <c r="BF25" s="2"/>
      <c r="BG25" s="2"/>
      <c r="BH25" s="2"/>
      <c r="BI25" s="2"/>
      <c r="BJ25" s="2"/>
      <c r="BK25" s="2"/>
      <c r="BL25" s="2"/>
      <c r="BM25" s="2"/>
      <c r="BN25" s="2"/>
      <c r="BO25" s="2"/>
      <c r="BP25" s="2"/>
      <c r="BQ25" s="2"/>
      <c r="BR25" s="2"/>
      <c r="BS25" s="2"/>
      <c r="BT25" s="2"/>
      <c r="BU25" s="2"/>
      <c r="BV25" s="2"/>
      <c r="BW25" s="2"/>
      <c r="BX25" s="2"/>
      <c r="BY25" s="2"/>
      <c r="BZ25" s="2"/>
      <c r="CA25" s="2"/>
      <c r="CB25" s="2"/>
      <c r="CC25" s="2"/>
      <c r="CD25" s="2"/>
      <c r="CE25" s="2"/>
      <c r="CF25" s="2"/>
      <c r="CG25" s="2"/>
      <c r="CH25" s="1"/>
      <c r="CI25" s="2"/>
      <c r="CJ25" s="1"/>
      <c r="CL25" s="2"/>
      <c r="CM25" s="2"/>
      <c r="CN25" s="1"/>
      <c r="CO25" s="2"/>
      <c r="CP25" s="9"/>
    </row>
    <row r="26" spans="1:94" x14ac:dyDescent="0.35">
      <c r="A26" s="2" t="s">
        <v>246</v>
      </c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V26" s="2"/>
      <c r="AW26" s="2"/>
      <c r="AX26" s="2"/>
      <c r="AY26" s="2"/>
      <c r="AZ26" s="2"/>
      <c r="BA26" s="2"/>
      <c r="BB26" s="2"/>
      <c r="BC26" s="2"/>
      <c r="BD26" s="2"/>
      <c r="BE26" s="2"/>
      <c r="BF26" s="2"/>
      <c r="BG26" s="2"/>
      <c r="BH26" s="2"/>
      <c r="BI26" s="2"/>
      <c r="BJ26" s="2"/>
      <c r="BK26" s="2"/>
      <c r="BL26" s="2"/>
      <c r="BM26" s="2"/>
      <c r="BN26" s="2"/>
      <c r="BO26" s="2"/>
      <c r="BP26" s="2"/>
      <c r="BQ26" s="2"/>
      <c r="BR26" s="2"/>
      <c r="BS26" s="2"/>
      <c r="BT26" s="2"/>
      <c r="BU26" s="2"/>
      <c r="BV26" s="2"/>
      <c r="BW26" s="2"/>
      <c r="BX26" s="2"/>
      <c r="BY26" s="2"/>
      <c r="BZ26" s="2"/>
      <c r="CA26" s="2"/>
      <c r="CB26" s="2"/>
      <c r="CC26" s="2"/>
      <c r="CD26" s="2"/>
      <c r="CE26" s="2"/>
      <c r="CF26" s="2"/>
      <c r="CG26" s="2"/>
      <c r="CH26" s="2"/>
      <c r="CI26" s="2"/>
      <c r="CJ26" s="2"/>
      <c r="CL26" s="2"/>
      <c r="CM26" s="2"/>
      <c r="CN26" s="1"/>
      <c r="CO26" s="2"/>
      <c r="CP26" s="9"/>
    </row>
    <row r="27" spans="1:94" x14ac:dyDescent="0.35">
      <c r="A27" s="10" t="s">
        <v>395</v>
      </c>
      <c r="B27" s="2">
        <v>2001</v>
      </c>
      <c r="C27" s="2" t="s">
        <v>781</v>
      </c>
      <c r="D27" s="2"/>
      <c r="E27" s="2"/>
      <c r="F27" s="2" t="s">
        <v>781</v>
      </c>
      <c r="G27" s="2"/>
      <c r="H27" s="2"/>
      <c r="I27" s="2"/>
      <c r="J27" s="2"/>
      <c r="K27" s="2"/>
      <c r="L27" s="2" t="s">
        <v>782</v>
      </c>
      <c r="M27" s="2"/>
      <c r="N27" s="2"/>
      <c r="O27" s="2"/>
      <c r="P27" s="2"/>
      <c r="Q27" s="2" t="s">
        <v>781</v>
      </c>
      <c r="R27" s="2"/>
      <c r="S27" s="2" t="s">
        <v>783</v>
      </c>
      <c r="T27" s="2"/>
      <c r="U27" s="2"/>
      <c r="V27" s="2" t="s">
        <v>783</v>
      </c>
      <c r="W27" s="2" t="s">
        <v>784</v>
      </c>
      <c r="X27" s="2" t="s">
        <v>784</v>
      </c>
      <c r="Y27" s="2"/>
      <c r="Z27" s="2"/>
      <c r="AA27" s="2" t="s">
        <v>784</v>
      </c>
      <c r="AB27" s="2"/>
      <c r="AC27" s="2"/>
      <c r="AD27" s="2"/>
      <c r="AE27" s="2"/>
      <c r="AF27" s="2"/>
      <c r="AG27" s="2"/>
      <c r="AH27" s="2"/>
      <c r="AI27" s="2" t="s">
        <v>745</v>
      </c>
      <c r="AJ27" s="2" t="s">
        <v>745</v>
      </c>
      <c r="AK27" s="2"/>
      <c r="AL27" s="2" t="s">
        <v>745</v>
      </c>
      <c r="AM27" s="2"/>
      <c r="AN27" s="2"/>
      <c r="AO27" s="2" t="s">
        <v>753</v>
      </c>
      <c r="AP27" s="2" t="s">
        <v>753</v>
      </c>
      <c r="AQ27" s="2"/>
      <c r="AR27" s="2"/>
      <c r="AS27" s="2" t="s">
        <v>753</v>
      </c>
      <c r="AT27" s="2" t="s">
        <v>745</v>
      </c>
      <c r="AU27" s="2" t="s">
        <v>745</v>
      </c>
      <c r="AV27" s="2" t="s">
        <v>745</v>
      </c>
      <c r="AW27" s="2" t="s">
        <v>745</v>
      </c>
      <c r="AX27" s="2"/>
      <c r="AY27" s="2" t="s">
        <v>745</v>
      </c>
      <c r="AZ27" s="2"/>
      <c r="BA27" s="2"/>
      <c r="BB27" s="2"/>
      <c r="BC27" s="2"/>
      <c r="BD27" s="2"/>
      <c r="BE27" s="3"/>
      <c r="BF27" s="3"/>
      <c r="BG27" s="3"/>
      <c r="BH27" s="2"/>
      <c r="BI27" s="2"/>
      <c r="BJ27" s="2"/>
      <c r="BK27" s="2"/>
      <c r="BL27" s="2"/>
      <c r="BM27" s="2"/>
      <c r="BN27" s="2"/>
      <c r="BO27" s="2"/>
      <c r="BP27" s="2"/>
      <c r="BQ27" s="2"/>
      <c r="BR27" s="2"/>
      <c r="BS27" s="2"/>
      <c r="BT27" s="2"/>
      <c r="BU27" s="2"/>
      <c r="BV27" s="2"/>
      <c r="BW27" s="2"/>
      <c r="BX27" s="2"/>
      <c r="BY27" s="2"/>
      <c r="BZ27" s="2"/>
      <c r="CA27" s="2"/>
      <c r="CB27" s="2"/>
      <c r="CC27" s="2"/>
      <c r="CD27" s="2"/>
      <c r="CE27" s="2"/>
      <c r="CF27" s="2"/>
      <c r="CG27" s="2"/>
      <c r="CH27" s="2"/>
      <c r="CI27" s="2"/>
      <c r="CJ27" s="2"/>
      <c r="CL27" s="2"/>
      <c r="CM27" s="2"/>
      <c r="CN27" s="2"/>
      <c r="CO27" s="2"/>
      <c r="CP27" s="9"/>
    </row>
    <row r="28" spans="1:94" x14ac:dyDescent="0.35">
      <c r="A28" s="10" t="s">
        <v>395</v>
      </c>
      <c r="B28" s="2">
        <f t="shared" ref="B28:B44" si="1">B27+1</f>
        <v>2002</v>
      </c>
      <c r="C28" s="2" t="s">
        <v>785</v>
      </c>
      <c r="D28" s="2"/>
      <c r="E28" s="2"/>
      <c r="F28" s="2" t="s">
        <v>785</v>
      </c>
      <c r="G28" s="2"/>
      <c r="H28" s="2"/>
      <c r="I28" s="2"/>
      <c r="J28" s="2"/>
      <c r="K28" s="2"/>
      <c r="L28" s="2" t="s">
        <v>739</v>
      </c>
      <c r="M28" s="2"/>
      <c r="N28" s="2"/>
      <c r="O28" s="2"/>
      <c r="P28" s="2"/>
      <c r="Q28" s="2" t="s">
        <v>785</v>
      </c>
      <c r="R28" s="2"/>
      <c r="S28" s="2" t="s">
        <v>786</v>
      </c>
      <c r="T28" s="2"/>
      <c r="U28" s="2"/>
      <c r="V28" s="2" t="s">
        <v>786</v>
      </c>
      <c r="W28" s="2" t="s">
        <v>787</v>
      </c>
      <c r="X28" s="2" t="s">
        <v>787</v>
      </c>
      <c r="Y28" s="2"/>
      <c r="Z28" s="2"/>
      <c r="AA28" s="2" t="s">
        <v>787</v>
      </c>
      <c r="AB28" s="2"/>
      <c r="AC28" s="2"/>
      <c r="AD28" s="2"/>
      <c r="AE28" s="2"/>
      <c r="AF28" s="2"/>
      <c r="AG28" s="2"/>
      <c r="AH28" s="2"/>
      <c r="AI28" s="2" t="s">
        <v>746</v>
      </c>
      <c r="AJ28" s="2" t="s">
        <v>746</v>
      </c>
      <c r="AK28" s="2"/>
      <c r="AL28" s="2" t="s">
        <v>746</v>
      </c>
      <c r="AM28" s="2"/>
      <c r="AN28" s="2"/>
      <c r="AO28" s="2" t="s">
        <v>754</v>
      </c>
      <c r="AP28" s="2" t="s">
        <v>754</v>
      </c>
      <c r="AQ28" s="2"/>
      <c r="AR28" s="2"/>
      <c r="AS28" s="2" t="s">
        <v>754</v>
      </c>
      <c r="AT28" s="2" t="s">
        <v>746</v>
      </c>
      <c r="AU28" s="2" t="s">
        <v>746</v>
      </c>
      <c r="AV28" s="2" t="s">
        <v>746</v>
      </c>
      <c r="AW28" s="2" t="s">
        <v>746</v>
      </c>
      <c r="AX28" s="2"/>
      <c r="AY28" s="2" t="s">
        <v>746</v>
      </c>
      <c r="AZ28" s="2"/>
      <c r="BA28" s="2"/>
      <c r="BB28" s="2" t="s">
        <v>739</v>
      </c>
      <c r="BC28" s="2"/>
      <c r="BD28" s="2"/>
      <c r="BE28" s="2"/>
      <c r="BF28" s="2"/>
      <c r="BG28" s="2"/>
      <c r="BH28" s="2"/>
      <c r="BI28" s="2"/>
      <c r="BJ28" s="2"/>
      <c r="BK28" s="2"/>
      <c r="BL28" s="2"/>
      <c r="BM28" s="2"/>
      <c r="BN28" s="2"/>
      <c r="BO28" s="2"/>
      <c r="BP28" s="2"/>
      <c r="BQ28" s="2"/>
      <c r="BR28" s="2"/>
      <c r="BS28" s="2"/>
      <c r="BT28" s="2"/>
      <c r="BU28" s="2"/>
      <c r="BV28" s="2"/>
      <c r="BW28" s="2"/>
      <c r="BX28" s="2"/>
      <c r="BY28" s="2"/>
      <c r="BZ28" s="2"/>
      <c r="CA28" s="2"/>
      <c r="CB28" s="2"/>
      <c r="CC28" s="2"/>
      <c r="CD28" s="2"/>
      <c r="CE28" s="2"/>
      <c r="CF28" s="2"/>
      <c r="CG28" s="2"/>
      <c r="CH28" s="2"/>
      <c r="CI28" s="2"/>
      <c r="CJ28" s="2"/>
      <c r="CL28" s="2"/>
      <c r="CM28" s="2"/>
      <c r="CN28" s="2"/>
      <c r="CO28" s="2"/>
      <c r="CP28" s="9"/>
    </row>
    <row r="29" spans="1:94" x14ac:dyDescent="0.35">
      <c r="A29" s="10" t="s">
        <v>395</v>
      </c>
      <c r="B29" s="2">
        <f t="shared" si="1"/>
        <v>2003</v>
      </c>
      <c r="C29" s="2" t="s">
        <v>788</v>
      </c>
      <c r="D29" s="2"/>
      <c r="E29" s="2"/>
      <c r="F29" s="2" t="s">
        <v>788</v>
      </c>
      <c r="G29" s="2"/>
      <c r="H29" s="2"/>
      <c r="I29" s="2"/>
      <c r="J29" s="2"/>
      <c r="K29" s="2"/>
      <c r="L29" s="2" t="s">
        <v>789</v>
      </c>
      <c r="M29" s="2"/>
      <c r="N29" s="2"/>
      <c r="O29" s="2"/>
      <c r="P29" s="2"/>
      <c r="Q29" s="2" t="s">
        <v>788</v>
      </c>
      <c r="R29" s="2"/>
      <c r="S29" s="2" t="s">
        <v>790</v>
      </c>
      <c r="T29" s="2"/>
      <c r="U29" s="2"/>
      <c r="V29" s="2" t="s">
        <v>790</v>
      </c>
      <c r="W29" s="2" t="s">
        <v>791</v>
      </c>
      <c r="X29" s="2" t="s">
        <v>791</v>
      </c>
      <c r="Y29" s="2" t="s">
        <v>791</v>
      </c>
      <c r="Z29" s="2"/>
      <c r="AA29" s="2" t="s">
        <v>747</v>
      </c>
      <c r="AB29" s="2"/>
      <c r="AC29" s="2"/>
      <c r="AD29" s="2"/>
      <c r="AE29" s="2"/>
      <c r="AF29" s="2"/>
      <c r="AG29" s="2"/>
      <c r="AH29" s="2"/>
      <c r="AI29" s="2" t="s">
        <v>747</v>
      </c>
      <c r="AJ29" s="2" t="s">
        <v>747</v>
      </c>
      <c r="AK29" s="2"/>
      <c r="AL29" s="2" t="s">
        <v>747</v>
      </c>
      <c r="AM29" s="2"/>
      <c r="AN29" s="2"/>
      <c r="AO29" s="2" t="s">
        <v>755</v>
      </c>
      <c r="AP29" s="2" t="s">
        <v>755</v>
      </c>
      <c r="AQ29" s="2" t="s">
        <v>755</v>
      </c>
      <c r="AR29" s="2"/>
      <c r="AS29" s="2" t="s">
        <v>755</v>
      </c>
      <c r="AT29" s="2" t="s">
        <v>747</v>
      </c>
      <c r="AU29" s="2" t="s">
        <v>747</v>
      </c>
      <c r="AV29" s="2" t="s">
        <v>747</v>
      </c>
      <c r="AW29" s="2" t="s">
        <v>747</v>
      </c>
      <c r="AX29" s="2"/>
      <c r="AY29" s="2" t="s">
        <v>747</v>
      </c>
      <c r="AZ29" s="2"/>
      <c r="BA29" s="2" t="s">
        <v>740</v>
      </c>
      <c r="BB29" s="2"/>
      <c r="BC29" s="2"/>
      <c r="BD29" s="2"/>
      <c r="BE29" s="2"/>
      <c r="BF29" s="2"/>
      <c r="BG29" s="2"/>
      <c r="BH29" s="2"/>
      <c r="BI29" s="2"/>
      <c r="BJ29" s="2"/>
      <c r="BK29" s="2"/>
      <c r="BL29" s="2"/>
      <c r="BM29" s="2"/>
      <c r="BN29" s="2"/>
      <c r="BO29" s="2"/>
      <c r="BP29" s="2"/>
      <c r="BQ29" s="2"/>
      <c r="BR29" s="2"/>
      <c r="BS29" s="2"/>
      <c r="BT29" s="2"/>
      <c r="BU29" s="2"/>
      <c r="BV29" s="2"/>
      <c r="BW29" s="2"/>
      <c r="BX29" s="2"/>
      <c r="BY29" s="2"/>
      <c r="BZ29" s="2"/>
      <c r="CA29" s="2"/>
      <c r="CB29" s="2"/>
      <c r="CC29" s="2"/>
      <c r="CD29" s="2"/>
      <c r="CE29" s="2"/>
      <c r="CF29" s="2"/>
      <c r="CG29" s="2"/>
      <c r="CH29" s="2"/>
      <c r="CI29" s="2"/>
      <c r="CJ29" s="2"/>
      <c r="CL29" s="2"/>
      <c r="CM29" s="2"/>
      <c r="CN29" s="2"/>
      <c r="CO29" s="2"/>
      <c r="CP29" s="9"/>
    </row>
    <row r="30" spans="1:94" x14ac:dyDescent="0.35">
      <c r="A30" s="10" t="s">
        <v>395</v>
      </c>
      <c r="B30" s="2">
        <f t="shared" si="1"/>
        <v>2004</v>
      </c>
      <c r="C30" s="2" t="s">
        <v>792</v>
      </c>
      <c r="D30" s="2"/>
      <c r="E30" s="2"/>
      <c r="F30" s="2" t="s">
        <v>792</v>
      </c>
      <c r="G30" s="2"/>
      <c r="H30" s="2"/>
      <c r="I30" s="2"/>
      <c r="J30" s="2"/>
      <c r="K30" s="2"/>
      <c r="L30" s="2" t="s">
        <v>741</v>
      </c>
      <c r="M30" s="2"/>
      <c r="N30" s="2"/>
      <c r="O30" s="2"/>
      <c r="P30" s="2"/>
      <c r="Q30" s="2" t="s">
        <v>792</v>
      </c>
      <c r="R30" s="2"/>
      <c r="S30" s="2" t="s">
        <v>793</v>
      </c>
      <c r="T30" s="2"/>
      <c r="U30" s="2"/>
      <c r="V30" s="2" t="s">
        <v>793</v>
      </c>
      <c r="W30" s="2" t="s">
        <v>794</v>
      </c>
      <c r="X30" s="2" t="s">
        <v>794</v>
      </c>
      <c r="Y30" s="2" t="s">
        <v>794</v>
      </c>
      <c r="Z30" s="2"/>
      <c r="AA30" s="2" t="s">
        <v>748</v>
      </c>
      <c r="AB30" s="2"/>
      <c r="AC30" s="2"/>
      <c r="AD30" s="2"/>
      <c r="AE30" s="2"/>
      <c r="AF30" s="2"/>
      <c r="AG30" s="2"/>
      <c r="AH30" s="2"/>
      <c r="AI30" s="2" t="s">
        <v>748</v>
      </c>
      <c r="AJ30" s="2" t="s">
        <v>748</v>
      </c>
      <c r="AK30" s="2"/>
      <c r="AL30" s="2" t="s">
        <v>748</v>
      </c>
      <c r="AM30" s="2"/>
      <c r="AN30" s="2"/>
      <c r="AO30" s="2" t="s">
        <v>756</v>
      </c>
      <c r="AP30" s="2" t="s">
        <v>756</v>
      </c>
      <c r="AQ30" s="2" t="s">
        <v>756</v>
      </c>
      <c r="AR30" s="2"/>
      <c r="AS30" s="2" t="s">
        <v>756</v>
      </c>
      <c r="AT30" s="2" t="s">
        <v>748</v>
      </c>
      <c r="AU30" s="2" t="s">
        <v>748</v>
      </c>
      <c r="AV30" s="2" t="s">
        <v>748</v>
      </c>
      <c r="AW30" s="2" t="s">
        <v>748</v>
      </c>
      <c r="AX30" s="2"/>
      <c r="AY30" s="2" t="s">
        <v>748</v>
      </c>
      <c r="AZ30" s="2"/>
      <c r="BA30" s="2" t="s">
        <v>741</v>
      </c>
      <c r="BB30" s="2"/>
      <c r="BC30" s="2"/>
      <c r="BD30" s="2"/>
      <c r="BE30" s="2"/>
      <c r="BF30" s="2"/>
      <c r="BG30" s="2"/>
      <c r="BH30" s="2"/>
      <c r="BI30" s="2"/>
      <c r="BJ30" s="2"/>
      <c r="BK30" s="2"/>
      <c r="BL30" s="2"/>
      <c r="BM30" s="2"/>
      <c r="BN30" s="2"/>
      <c r="BO30" s="2"/>
      <c r="BP30" s="2"/>
      <c r="BQ30" s="2"/>
      <c r="BR30" s="2"/>
      <c r="BS30" s="2"/>
      <c r="BT30" s="2"/>
      <c r="BU30" s="2"/>
      <c r="BV30" s="2"/>
      <c r="BW30" s="2"/>
      <c r="BX30" s="2"/>
      <c r="BY30" s="2"/>
      <c r="BZ30" s="2"/>
      <c r="CA30" s="2"/>
      <c r="CB30" s="2"/>
      <c r="CC30" s="2"/>
      <c r="CD30" s="2"/>
      <c r="CE30" s="2"/>
      <c r="CF30" s="2"/>
      <c r="CG30" s="2"/>
      <c r="CH30" s="2"/>
      <c r="CI30" s="2"/>
      <c r="CJ30" s="2"/>
      <c r="CL30" s="2"/>
      <c r="CM30" s="2"/>
      <c r="CN30" s="2"/>
      <c r="CO30" s="2"/>
      <c r="CP30" s="9"/>
    </row>
    <row r="31" spans="1:94" x14ac:dyDescent="0.35">
      <c r="A31" s="10" t="s">
        <v>395</v>
      </c>
      <c r="B31" s="2">
        <f t="shared" si="1"/>
        <v>2005</v>
      </c>
      <c r="C31" s="2" t="s">
        <v>795</v>
      </c>
      <c r="D31" s="2"/>
      <c r="E31" s="2"/>
      <c r="F31" s="2" t="s">
        <v>795</v>
      </c>
      <c r="G31" s="2"/>
      <c r="H31" s="2"/>
      <c r="I31" s="2"/>
      <c r="J31" s="2"/>
      <c r="K31" s="2"/>
      <c r="L31" s="2" t="s">
        <v>796</v>
      </c>
      <c r="M31" s="2"/>
      <c r="N31" s="2"/>
      <c r="O31" s="2"/>
      <c r="P31" s="2"/>
      <c r="Q31" s="2" t="s">
        <v>795</v>
      </c>
      <c r="R31" s="2"/>
      <c r="S31" s="2" t="s">
        <v>797</v>
      </c>
      <c r="T31" s="2"/>
      <c r="U31" s="2"/>
      <c r="V31" s="2" t="s">
        <v>797</v>
      </c>
      <c r="W31" s="2" t="s">
        <v>798</v>
      </c>
      <c r="X31" s="2" t="s">
        <v>798</v>
      </c>
      <c r="Y31" s="2" t="s">
        <v>798</v>
      </c>
      <c r="Z31" s="2"/>
      <c r="AA31" s="2" t="s">
        <v>749</v>
      </c>
      <c r="AB31" s="2"/>
      <c r="AC31" s="2"/>
      <c r="AD31" s="2"/>
      <c r="AE31" s="2"/>
      <c r="AF31" s="2"/>
      <c r="AG31" s="2"/>
      <c r="AH31" s="2"/>
      <c r="AI31" s="2" t="s">
        <v>749</v>
      </c>
      <c r="AJ31" s="2" t="s">
        <v>749</v>
      </c>
      <c r="AK31" s="2"/>
      <c r="AL31" s="2" t="s">
        <v>749</v>
      </c>
      <c r="AM31" s="2"/>
      <c r="AN31" s="2"/>
      <c r="AO31" s="2" t="s">
        <v>757</v>
      </c>
      <c r="AP31" s="2" t="s">
        <v>757</v>
      </c>
      <c r="AQ31" s="2" t="s">
        <v>757</v>
      </c>
      <c r="AR31" s="2"/>
      <c r="AS31" s="2" t="s">
        <v>757</v>
      </c>
      <c r="AT31" s="2" t="s">
        <v>749</v>
      </c>
      <c r="AU31" s="2" t="s">
        <v>749</v>
      </c>
      <c r="AV31" s="2" t="s">
        <v>749</v>
      </c>
      <c r="AW31" s="2" t="s">
        <v>749</v>
      </c>
      <c r="AX31" s="2"/>
      <c r="AY31" s="2" t="s">
        <v>749</v>
      </c>
      <c r="AZ31" s="2"/>
      <c r="BA31" s="2" t="s">
        <v>742</v>
      </c>
      <c r="BB31" s="2"/>
      <c r="BC31" s="2"/>
      <c r="BD31" s="2"/>
      <c r="BE31" s="2"/>
      <c r="BF31" s="2"/>
      <c r="BG31" s="2"/>
      <c r="BH31" s="2"/>
      <c r="BI31" s="2"/>
      <c r="BJ31" s="2"/>
      <c r="BK31" s="2"/>
      <c r="BL31" s="2"/>
      <c r="BM31" s="2"/>
      <c r="BN31" s="2"/>
      <c r="BO31" s="2"/>
      <c r="BP31" s="2"/>
      <c r="BQ31" s="2"/>
      <c r="BR31" s="2"/>
      <c r="BS31" s="2"/>
      <c r="BT31" s="2"/>
      <c r="BU31" s="2"/>
      <c r="BV31" s="2"/>
      <c r="BW31" s="2"/>
      <c r="BX31" s="2"/>
      <c r="BY31" s="2"/>
      <c r="BZ31" s="2"/>
      <c r="CA31" s="2"/>
      <c r="CB31" s="2"/>
      <c r="CC31" s="2"/>
      <c r="CD31" s="2"/>
      <c r="CE31" s="2"/>
      <c r="CF31" s="2"/>
      <c r="CG31" s="2"/>
      <c r="CH31" s="2"/>
      <c r="CI31" s="2"/>
      <c r="CJ31" s="2"/>
      <c r="CL31" s="2"/>
      <c r="CM31" s="2"/>
      <c r="CN31" s="2"/>
      <c r="CO31" s="2"/>
      <c r="CP31" s="9"/>
    </row>
    <row r="32" spans="1:94" x14ac:dyDescent="0.35">
      <c r="A32" s="10" t="s">
        <v>395</v>
      </c>
      <c r="B32" s="2">
        <f t="shared" si="1"/>
        <v>2006</v>
      </c>
      <c r="C32" s="2" t="s">
        <v>799</v>
      </c>
      <c r="D32" s="2"/>
      <c r="E32" s="2"/>
      <c r="F32" s="2" t="s">
        <v>799</v>
      </c>
      <c r="G32" s="2"/>
      <c r="H32" s="2"/>
      <c r="I32" s="2"/>
      <c r="J32" s="2"/>
      <c r="K32" s="2"/>
      <c r="L32" s="2" t="s">
        <v>800</v>
      </c>
      <c r="M32" s="2"/>
      <c r="N32" s="2"/>
      <c r="O32" s="2"/>
      <c r="P32" s="2"/>
      <c r="Q32" s="2" t="s">
        <v>799</v>
      </c>
      <c r="R32" s="2"/>
      <c r="S32" s="2" t="s">
        <v>801</v>
      </c>
      <c r="T32" s="2"/>
      <c r="U32" s="2"/>
      <c r="V32" s="2" t="s">
        <v>801</v>
      </c>
      <c r="W32" s="2" t="s">
        <v>802</v>
      </c>
      <c r="X32" s="2" t="s">
        <v>802</v>
      </c>
      <c r="Y32" s="2" t="s">
        <v>802</v>
      </c>
      <c r="Z32" s="2"/>
      <c r="AA32" s="2" t="s">
        <v>750</v>
      </c>
      <c r="AB32" s="2"/>
      <c r="AC32" s="2"/>
      <c r="AD32" s="2"/>
      <c r="AE32" s="2"/>
      <c r="AF32" s="2"/>
      <c r="AG32" s="2"/>
      <c r="AH32" s="2"/>
      <c r="AI32" s="2" t="s">
        <v>750</v>
      </c>
      <c r="AJ32" s="2" t="s">
        <v>750</v>
      </c>
      <c r="AK32" s="2"/>
      <c r="AL32" s="2" t="s">
        <v>750</v>
      </c>
      <c r="AM32" s="2"/>
      <c r="AN32" s="2"/>
      <c r="AO32" s="2" t="s">
        <v>758</v>
      </c>
      <c r="AP32" s="2" t="s">
        <v>758</v>
      </c>
      <c r="AQ32" s="2" t="s">
        <v>758</v>
      </c>
      <c r="AR32" s="2"/>
      <c r="AS32" s="2" t="s">
        <v>758</v>
      </c>
      <c r="AT32" s="2" t="s">
        <v>750</v>
      </c>
      <c r="AU32" s="2" t="s">
        <v>750</v>
      </c>
      <c r="AV32" s="2" t="s">
        <v>750</v>
      </c>
      <c r="AW32" s="2" t="s">
        <v>750</v>
      </c>
      <c r="AX32" s="2"/>
      <c r="AY32" s="2" t="s">
        <v>750</v>
      </c>
      <c r="AZ32" s="2"/>
      <c r="BA32" s="2" t="s">
        <v>743</v>
      </c>
      <c r="BB32" s="2"/>
      <c r="BC32" s="2"/>
      <c r="BD32" s="2"/>
      <c r="BE32" s="2" t="s">
        <v>710</v>
      </c>
      <c r="BF32" s="2" t="s">
        <v>710</v>
      </c>
      <c r="BG32" s="2" t="s">
        <v>710</v>
      </c>
      <c r="BH32" s="2" t="s">
        <v>710</v>
      </c>
      <c r="BI32" s="2" t="s">
        <v>710</v>
      </c>
      <c r="BJ32" s="2"/>
      <c r="BK32" s="2"/>
      <c r="BL32" s="2"/>
      <c r="BM32" s="2"/>
      <c r="BN32" s="2"/>
      <c r="BO32" s="2"/>
      <c r="BP32" s="2"/>
      <c r="BQ32" s="2"/>
      <c r="BR32" s="2"/>
      <c r="BS32" s="2"/>
      <c r="BT32" s="2"/>
      <c r="BU32" s="2"/>
      <c r="BV32" s="2"/>
      <c r="BW32" s="2"/>
      <c r="BX32" s="2"/>
      <c r="BY32" s="2"/>
      <c r="BZ32" s="2"/>
      <c r="CA32" s="2"/>
      <c r="CB32" s="2"/>
      <c r="CC32" s="2"/>
      <c r="CD32" s="2"/>
      <c r="CE32" s="2"/>
      <c r="CF32" s="2"/>
      <c r="CG32" s="2"/>
      <c r="CH32" s="2"/>
      <c r="CI32" s="2"/>
      <c r="CJ32" s="2"/>
      <c r="CL32" s="2"/>
      <c r="CM32" s="2"/>
      <c r="CN32" s="2"/>
      <c r="CO32" s="2"/>
      <c r="CP32" s="9"/>
    </row>
    <row r="33" spans="1:94" x14ac:dyDescent="0.35">
      <c r="A33" s="10" t="s">
        <v>395</v>
      </c>
      <c r="B33" s="2">
        <f t="shared" si="1"/>
        <v>2007</v>
      </c>
      <c r="C33" s="2" t="s">
        <v>803</v>
      </c>
      <c r="D33" s="2"/>
      <c r="E33" s="2"/>
      <c r="F33" s="2" t="s">
        <v>803</v>
      </c>
      <c r="G33" s="2"/>
      <c r="H33" s="2"/>
      <c r="I33" s="2"/>
      <c r="J33" s="2"/>
      <c r="K33" s="2"/>
      <c r="L33" s="2" t="s">
        <v>804</v>
      </c>
      <c r="M33" s="2"/>
      <c r="N33" s="2"/>
      <c r="O33" s="2"/>
      <c r="P33" s="2"/>
      <c r="Q33" s="2" t="s">
        <v>805</v>
      </c>
      <c r="R33" s="2"/>
      <c r="S33" s="2" t="s">
        <v>806</v>
      </c>
      <c r="T33" s="2"/>
      <c r="U33" s="2"/>
      <c r="V33" s="2" t="s">
        <v>806</v>
      </c>
      <c r="W33" s="2" t="s">
        <v>807</v>
      </c>
      <c r="X33" s="2" t="s">
        <v>807</v>
      </c>
      <c r="Y33" s="2" t="s">
        <v>807</v>
      </c>
      <c r="Z33" s="2"/>
      <c r="AA33" s="2" t="s">
        <v>751</v>
      </c>
      <c r="AB33" s="2"/>
      <c r="AC33" s="2"/>
      <c r="AD33" s="2"/>
      <c r="AE33" s="2"/>
      <c r="AF33" s="2"/>
      <c r="AG33" s="2"/>
      <c r="AH33" s="2"/>
      <c r="AI33" s="2" t="s">
        <v>751</v>
      </c>
      <c r="AJ33" s="2" t="s">
        <v>751</v>
      </c>
      <c r="AK33" s="2"/>
      <c r="AL33" s="2" t="s">
        <v>751</v>
      </c>
      <c r="AM33" s="2"/>
      <c r="AN33" s="2"/>
      <c r="AO33" s="2" t="s">
        <v>759</v>
      </c>
      <c r="AP33" s="2" t="s">
        <v>759</v>
      </c>
      <c r="AQ33" s="2" t="s">
        <v>759</v>
      </c>
      <c r="AR33" s="2"/>
      <c r="AS33" s="2" t="s">
        <v>759</v>
      </c>
      <c r="AT33" s="2" t="s">
        <v>751</v>
      </c>
      <c r="AU33" s="2" t="s">
        <v>751</v>
      </c>
      <c r="AV33" s="2" t="s">
        <v>751</v>
      </c>
      <c r="AW33" s="2" t="s">
        <v>751</v>
      </c>
      <c r="AX33" s="2"/>
      <c r="AY33" s="2" t="s">
        <v>751</v>
      </c>
      <c r="AZ33" s="2"/>
      <c r="BA33" s="2" t="s">
        <v>744</v>
      </c>
      <c r="BB33" s="2"/>
      <c r="BC33" s="2"/>
      <c r="BD33" s="2"/>
      <c r="BE33" s="2" t="s">
        <v>710</v>
      </c>
      <c r="BF33" s="2" t="s">
        <v>710</v>
      </c>
      <c r="BG33" s="2" t="s">
        <v>710</v>
      </c>
      <c r="BH33" s="2" t="s">
        <v>710</v>
      </c>
      <c r="BI33" s="2" t="s">
        <v>710</v>
      </c>
      <c r="BJ33" s="2"/>
      <c r="BK33" s="2"/>
      <c r="BL33" s="2"/>
      <c r="BM33" s="2"/>
      <c r="BN33" s="2"/>
      <c r="BO33" s="2"/>
      <c r="BP33" s="2"/>
      <c r="BQ33" s="2"/>
      <c r="BR33" s="2"/>
      <c r="BS33" s="2"/>
      <c r="BT33" s="2"/>
      <c r="BU33" s="2"/>
      <c r="BV33" s="2"/>
      <c r="BW33" s="2"/>
      <c r="BX33" s="2"/>
      <c r="BY33" s="2"/>
      <c r="BZ33" s="2"/>
      <c r="CA33" s="2"/>
      <c r="CB33" s="2"/>
      <c r="CC33" s="2"/>
      <c r="CD33" s="2"/>
      <c r="CE33" s="2"/>
      <c r="CF33" s="2"/>
      <c r="CG33" s="2"/>
      <c r="CH33" s="2"/>
      <c r="CI33" s="2"/>
      <c r="CJ33" s="2"/>
      <c r="CL33" s="2"/>
      <c r="CM33" s="2"/>
      <c r="CN33" s="2"/>
      <c r="CO33" s="2"/>
      <c r="CP33" s="9"/>
    </row>
    <row r="34" spans="1:94" x14ac:dyDescent="0.35">
      <c r="A34" s="10" t="s">
        <v>395</v>
      </c>
      <c r="B34" s="2">
        <f t="shared" si="1"/>
        <v>2008</v>
      </c>
      <c r="C34" s="2" t="s">
        <v>808</v>
      </c>
      <c r="D34" s="2"/>
      <c r="E34" s="2"/>
      <c r="F34" s="2" t="s">
        <v>808</v>
      </c>
      <c r="G34" s="2"/>
      <c r="H34" s="2"/>
      <c r="I34" s="2"/>
      <c r="J34" s="2"/>
      <c r="K34" s="2"/>
      <c r="L34" s="2" t="s">
        <v>809</v>
      </c>
      <c r="M34" s="2"/>
      <c r="N34" s="2"/>
      <c r="O34" s="2"/>
      <c r="P34" s="2"/>
      <c r="Q34" s="2" t="s">
        <v>810</v>
      </c>
      <c r="R34" s="2"/>
      <c r="S34" s="2" t="s">
        <v>811</v>
      </c>
      <c r="T34" s="2"/>
      <c r="U34" s="2"/>
      <c r="V34" s="2" t="s">
        <v>811</v>
      </c>
      <c r="W34" s="2" t="s">
        <v>812</v>
      </c>
      <c r="X34" s="2" t="s">
        <v>812</v>
      </c>
      <c r="Y34" s="2" t="s">
        <v>812</v>
      </c>
      <c r="Z34" s="2"/>
      <c r="AA34" s="2" t="s">
        <v>752</v>
      </c>
      <c r="AB34" s="2"/>
      <c r="AC34" s="2"/>
      <c r="AD34" s="2"/>
      <c r="AE34" s="2"/>
      <c r="AF34" s="2"/>
      <c r="AG34" s="2"/>
      <c r="AH34" s="2"/>
      <c r="AI34" s="2" t="s">
        <v>752</v>
      </c>
      <c r="AJ34" s="2" t="s">
        <v>752</v>
      </c>
      <c r="AK34" s="2"/>
      <c r="AL34" s="2" t="s">
        <v>752</v>
      </c>
      <c r="AM34" s="2"/>
      <c r="AN34" s="2"/>
      <c r="AO34" s="2" t="s">
        <v>760</v>
      </c>
      <c r="AP34" s="2" t="s">
        <v>760</v>
      </c>
      <c r="AQ34" s="2" t="s">
        <v>760</v>
      </c>
      <c r="AR34" s="2"/>
      <c r="AS34" s="2" t="s">
        <v>760</v>
      </c>
      <c r="AT34" s="2" t="s">
        <v>752</v>
      </c>
      <c r="AU34" s="2" t="s">
        <v>752</v>
      </c>
      <c r="AV34" s="2" t="s">
        <v>752</v>
      </c>
      <c r="AW34" s="2" t="s">
        <v>752</v>
      </c>
      <c r="AX34" s="2"/>
      <c r="AY34" s="2" t="s">
        <v>752</v>
      </c>
      <c r="AZ34" s="2"/>
      <c r="BA34" s="2"/>
      <c r="BB34" s="2"/>
      <c r="BC34" s="2"/>
      <c r="BD34" s="2"/>
      <c r="BE34" s="9" t="s">
        <v>711</v>
      </c>
      <c r="BF34" s="9" t="s">
        <v>711</v>
      </c>
      <c r="BG34" s="9" t="s">
        <v>711</v>
      </c>
      <c r="BH34" s="2" t="s">
        <v>710</v>
      </c>
      <c r="BI34" s="2" t="s">
        <v>710</v>
      </c>
      <c r="BJ34" s="2"/>
      <c r="BK34" s="2"/>
      <c r="BL34" s="2"/>
      <c r="BM34" s="2"/>
      <c r="BN34" s="2"/>
      <c r="BO34" s="2"/>
      <c r="BP34" s="2"/>
      <c r="BQ34" s="2"/>
      <c r="BR34" s="2"/>
      <c r="BS34" s="2"/>
      <c r="BT34" s="2"/>
      <c r="BU34" s="2"/>
      <c r="BV34" s="2"/>
      <c r="BW34" s="2"/>
      <c r="BX34" s="2"/>
      <c r="BY34" s="2"/>
      <c r="BZ34" s="2"/>
      <c r="CA34" s="2"/>
      <c r="CB34" s="2"/>
      <c r="CC34" s="2"/>
      <c r="CD34" s="2"/>
      <c r="CE34" s="2"/>
      <c r="CF34" s="2"/>
      <c r="CG34" s="2"/>
      <c r="CH34" s="2"/>
      <c r="CI34" s="2"/>
      <c r="CJ34" s="2"/>
      <c r="CL34" s="2"/>
      <c r="CM34" s="2"/>
      <c r="CN34" s="2"/>
      <c r="CO34" s="2"/>
      <c r="CP34" s="9"/>
    </row>
    <row r="35" spans="1:94" x14ac:dyDescent="0.35">
      <c r="A35" s="10" t="s">
        <v>395</v>
      </c>
      <c r="B35" s="2">
        <f t="shared" si="1"/>
        <v>2009</v>
      </c>
      <c r="C35" s="2" t="s">
        <v>813</v>
      </c>
      <c r="D35" s="2"/>
      <c r="E35" s="2"/>
      <c r="F35" s="2" t="s">
        <v>813</v>
      </c>
      <c r="G35" s="2"/>
      <c r="H35" s="2"/>
      <c r="I35" s="2"/>
      <c r="J35" s="2"/>
      <c r="K35" s="2"/>
      <c r="L35" s="2" t="s">
        <v>814</v>
      </c>
      <c r="M35" s="2"/>
      <c r="N35" s="2"/>
      <c r="O35" s="2"/>
      <c r="P35" s="2"/>
      <c r="Q35" s="2" t="s">
        <v>815</v>
      </c>
      <c r="R35" s="2"/>
      <c r="S35" s="2" t="s">
        <v>816</v>
      </c>
      <c r="T35" s="2"/>
      <c r="U35" s="2"/>
      <c r="V35" s="2" t="s">
        <v>816</v>
      </c>
      <c r="W35" s="2" t="s">
        <v>817</v>
      </c>
      <c r="X35" s="2" t="s">
        <v>817</v>
      </c>
      <c r="Y35" s="2" t="s">
        <v>817</v>
      </c>
      <c r="Z35" s="2"/>
      <c r="AA35" s="2" t="s">
        <v>717</v>
      </c>
      <c r="AB35" s="2"/>
      <c r="AC35" s="2"/>
      <c r="AD35" s="2"/>
      <c r="AE35" s="2"/>
      <c r="AF35" s="2"/>
      <c r="AG35" s="2"/>
      <c r="AH35" s="2"/>
      <c r="AI35" s="2" t="s">
        <v>717</v>
      </c>
      <c r="AJ35" s="2" t="s">
        <v>717</v>
      </c>
      <c r="AK35" s="2"/>
      <c r="AL35" s="2" t="s">
        <v>717</v>
      </c>
      <c r="AM35" s="2"/>
      <c r="AN35" s="2"/>
      <c r="AO35" s="2" t="s">
        <v>761</v>
      </c>
      <c r="AP35" s="2" t="s">
        <v>761</v>
      </c>
      <c r="AQ35" s="2" t="s">
        <v>761</v>
      </c>
      <c r="AR35" s="2"/>
      <c r="AS35" s="2" t="s">
        <v>761</v>
      </c>
      <c r="AT35" s="2" t="s">
        <v>717</v>
      </c>
      <c r="AU35" s="2" t="s">
        <v>717</v>
      </c>
      <c r="AV35" s="2" t="s">
        <v>717</v>
      </c>
      <c r="AW35" s="2" t="s">
        <v>717</v>
      </c>
      <c r="AX35" s="2"/>
      <c r="AY35" s="2" t="s">
        <v>717</v>
      </c>
      <c r="AZ35" s="2" t="s">
        <v>717</v>
      </c>
      <c r="BA35" s="2"/>
      <c r="BB35" s="2"/>
      <c r="BC35" s="2"/>
      <c r="BD35" s="2"/>
      <c r="BE35" s="9" t="s">
        <v>712</v>
      </c>
      <c r="BF35" s="9" t="s">
        <v>712</v>
      </c>
      <c r="BG35" s="9" t="s">
        <v>712</v>
      </c>
      <c r="BH35" s="2" t="s">
        <v>710</v>
      </c>
      <c r="BI35" s="2" t="s">
        <v>710</v>
      </c>
      <c r="BJ35" s="2"/>
      <c r="BK35" s="2"/>
      <c r="BL35" s="2"/>
      <c r="BM35" s="2"/>
      <c r="BN35" s="2"/>
      <c r="BO35" s="2"/>
      <c r="BP35" s="2"/>
      <c r="BQ35" s="2"/>
      <c r="BR35" s="2"/>
      <c r="BS35" s="2"/>
      <c r="BT35" s="2"/>
      <c r="BU35" s="2"/>
      <c r="BV35" s="2"/>
      <c r="BW35" s="2"/>
      <c r="BX35" s="2"/>
      <c r="BY35" s="2"/>
      <c r="BZ35" s="2"/>
      <c r="CA35" s="2"/>
      <c r="CB35" s="2"/>
      <c r="CC35" s="2"/>
      <c r="CD35" s="2"/>
      <c r="CE35" s="2"/>
      <c r="CF35" s="2"/>
      <c r="CG35" s="2"/>
      <c r="CH35" s="2"/>
      <c r="CI35" s="2"/>
      <c r="CJ35" s="2"/>
      <c r="CL35" s="2"/>
      <c r="CM35" s="2"/>
      <c r="CN35" s="2"/>
      <c r="CO35" s="2"/>
      <c r="CP35" s="9"/>
    </row>
    <row r="36" spans="1:94" x14ac:dyDescent="0.35">
      <c r="A36" s="10" t="s">
        <v>395</v>
      </c>
      <c r="B36" s="2">
        <f t="shared" si="1"/>
        <v>2010</v>
      </c>
      <c r="C36" s="2" t="s">
        <v>818</v>
      </c>
      <c r="D36" s="2"/>
      <c r="E36" s="2"/>
      <c r="F36" s="2" t="s">
        <v>818</v>
      </c>
      <c r="G36" s="2"/>
      <c r="H36" s="2"/>
      <c r="I36" s="2"/>
      <c r="J36" s="2"/>
      <c r="K36" s="2"/>
      <c r="L36" s="2" t="s">
        <v>718</v>
      </c>
      <c r="M36" s="2"/>
      <c r="N36" s="2"/>
      <c r="O36" s="2"/>
      <c r="P36" s="2"/>
      <c r="Q36" s="2" t="s">
        <v>818</v>
      </c>
      <c r="R36" s="2"/>
      <c r="S36" s="2" t="s">
        <v>819</v>
      </c>
      <c r="T36" s="2"/>
      <c r="U36" s="2"/>
      <c r="V36" s="2" t="s">
        <v>819</v>
      </c>
      <c r="W36" s="2" t="s">
        <v>679</v>
      </c>
      <c r="X36" s="2" t="s">
        <v>679</v>
      </c>
      <c r="Y36" s="2" t="s">
        <v>762</v>
      </c>
      <c r="Z36" s="2"/>
      <c r="AA36" s="2" t="s">
        <v>679</v>
      </c>
      <c r="AB36" s="2"/>
      <c r="AC36" s="2"/>
      <c r="AD36" s="2"/>
      <c r="AE36" s="2"/>
      <c r="AF36" s="2"/>
      <c r="AG36" s="2"/>
      <c r="AH36" s="2"/>
      <c r="AI36" s="2" t="s">
        <v>679</v>
      </c>
      <c r="AJ36" s="2" t="s">
        <v>679</v>
      </c>
      <c r="AK36" s="2" t="s">
        <v>762</v>
      </c>
      <c r="AL36" s="2" t="s">
        <v>679</v>
      </c>
      <c r="AM36" s="2"/>
      <c r="AN36" s="2"/>
      <c r="AO36" s="2" t="s">
        <v>763</v>
      </c>
      <c r="AP36" s="2" t="s">
        <v>763</v>
      </c>
      <c r="AQ36" s="2" t="s">
        <v>763</v>
      </c>
      <c r="AR36" s="2"/>
      <c r="AS36" s="2" t="s">
        <v>763</v>
      </c>
      <c r="AT36" s="2" t="s">
        <v>679</v>
      </c>
      <c r="AU36" s="2" t="s">
        <v>679</v>
      </c>
      <c r="AV36" s="2" t="s">
        <v>679</v>
      </c>
      <c r="AW36" s="2" t="s">
        <v>679</v>
      </c>
      <c r="AX36" s="2"/>
      <c r="AY36" s="2" t="s">
        <v>679</v>
      </c>
      <c r="AZ36" s="2" t="s">
        <v>679</v>
      </c>
      <c r="BA36" s="2"/>
      <c r="BB36" s="2"/>
      <c r="BC36" s="2" t="s">
        <v>718</v>
      </c>
      <c r="BD36" s="2"/>
      <c r="BE36" s="2" t="s">
        <v>710</v>
      </c>
      <c r="BF36" s="2" t="s">
        <v>710</v>
      </c>
      <c r="BG36" s="2" t="s">
        <v>710</v>
      </c>
      <c r="BH36" s="2" t="s">
        <v>710</v>
      </c>
      <c r="BI36" s="2" t="s">
        <v>710</v>
      </c>
      <c r="BJ36" s="2"/>
      <c r="BK36" s="2"/>
      <c r="BL36" s="2"/>
      <c r="BM36" s="2"/>
      <c r="BN36" s="2"/>
      <c r="BO36" s="2"/>
      <c r="BP36" s="2"/>
      <c r="BQ36" s="2"/>
      <c r="BR36" s="2"/>
      <c r="BS36" s="2"/>
      <c r="BT36" s="2"/>
      <c r="BU36" s="2"/>
      <c r="BV36" s="2"/>
      <c r="BW36" s="2"/>
      <c r="BX36" s="2"/>
      <c r="BY36" s="2"/>
      <c r="BZ36" s="2"/>
      <c r="CA36" s="2"/>
      <c r="CB36" s="2"/>
      <c r="CC36" s="2"/>
      <c r="CD36" s="2"/>
      <c r="CE36" s="2"/>
      <c r="CF36" s="2"/>
      <c r="CG36" s="2"/>
      <c r="CH36" s="2"/>
      <c r="CI36" s="2"/>
      <c r="CJ36" s="2"/>
      <c r="CL36" s="2"/>
      <c r="CM36" s="2"/>
      <c r="CN36" s="2"/>
      <c r="CO36" s="2"/>
      <c r="CP36" s="9"/>
    </row>
    <row r="37" spans="1:94" x14ac:dyDescent="0.35">
      <c r="A37" s="10" t="s">
        <v>395</v>
      </c>
      <c r="B37" s="2">
        <f t="shared" si="1"/>
        <v>2011</v>
      </c>
      <c r="C37" s="2" t="s">
        <v>820</v>
      </c>
      <c r="D37" s="2"/>
      <c r="E37" s="2"/>
      <c r="F37" s="2" t="s">
        <v>820</v>
      </c>
      <c r="G37" s="2"/>
      <c r="H37" s="2"/>
      <c r="I37" s="2"/>
      <c r="J37" s="2"/>
      <c r="K37" s="2"/>
      <c r="L37" s="2" t="s">
        <v>719</v>
      </c>
      <c r="M37" s="2"/>
      <c r="N37" s="2"/>
      <c r="O37" s="2"/>
      <c r="P37" s="2"/>
      <c r="Q37" s="2" t="s">
        <v>820</v>
      </c>
      <c r="R37" s="2"/>
      <c r="S37" s="2" t="s">
        <v>821</v>
      </c>
      <c r="T37" s="2"/>
      <c r="U37" s="2"/>
      <c r="V37" s="2" t="s">
        <v>821</v>
      </c>
      <c r="W37" s="2" t="s">
        <v>680</v>
      </c>
      <c r="X37" s="2" t="s">
        <v>680</v>
      </c>
      <c r="Y37" s="2" t="s">
        <v>764</v>
      </c>
      <c r="Z37" s="2"/>
      <c r="AA37" s="2" t="s">
        <v>680</v>
      </c>
      <c r="AB37" s="2"/>
      <c r="AC37" s="2"/>
      <c r="AD37" s="2"/>
      <c r="AE37" s="2"/>
      <c r="AF37" s="2"/>
      <c r="AG37" s="2"/>
      <c r="AH37" s="2"/>
      <c r="AI37" s="2" t="s">
        <v>680</v>
      </c>
      <c r="AJ37" s="2" t="s">
        <v>680</v>
      </c>
      <c r="AK37" s="2" t="s">
        <v>764</v>
      </c>
      <c r="AL37" s="2" t="s">
        <v>680</v>
      </c>
      <c r="AM37" s="2"/>
      <c r="AN37" s="2"/>
      <c r="AO37" s="2" t="s">
        <v>765</v>
      </c>
      <c r="AP37" s="2" t="s">
        <v>765</v>
      </c>
      <c r="AQ37" s="2" t="s">
        <v>765</v>
      </c>
      <c r="AR37" s="2"/>
      <c r="AS37" s="2" t="s">
        <v>765</v>
      </c>
      <c r="AT37" s="2" t="s">
        <v>680</v>
      </c>
      <c r="AU37" s="2" t="s">
        <v>680</v>
      </c>
      <c r="AV37" s="2" t="s">
        <v>680</v>
      </c>
      <c r="AW37" s="2" t="s">
        <v>680</v>
      </c>
      <c r="AX37" s="2"/>
      <c r="AY37" s="2" t="s">
        <v>680</v>
      </c>
      <c r="AZ37" s="2" t="s">
        <v>680</v>
      </c>
      <c r="BA37" s="2"/>
      <c r="BB37" s="2"/>
      <c r="BC37" s="2" t="s">
        <v>719</v>
      </c>
      <c r="BD37" s="2"/>
      <c r="BE37" s="2" t="s">
        <v>654</v>
      </c>
      <c r="BF37" s="2" t="s">
        <v>654</v>
      </c>
      <c r="BG37" s="2" t="s">
        <v>654</v>
      </c>
      <c r="BH37" s="2" t="s">
        <v>654</v>
      </c>
      <c r="BI37" s="2" t="s">
        <v>654</v>
      </c>
      <c r="BJ37" s="2" t="s">
        <v>693</v>
      </c>
      <c r="BK37" s="2" t="s">
        <v>693</v>
      </c>
      <c r="BL37" s="2"/>
      <c r="BM37" s="2"/>
      <c r="BN37" s="2" t="s">
        <v>693</v>
      </c>
      <c r="BQ37" s="2"/>
      <c r="BR37" s="2" t="s">
        <v>693</v>
      </c>
      <c r="BT37" s="2"/>
      <c r="BU37" s="2"/>
      <c r="BV37" s="2"/>
      <c r="BW37" s="2" t="s">
        <v>693</v>
      </c>
      <c r="BX37" s="2" t="s">
        <v>693</v>
      </c>
      <c r="BZ37" s="2" t="s">
        <v>693</v>
      </c>
      <c r="CA37" s="2" t="s">
        <v>693</v>
      </c>
      <c r="CB37" s="2"/>
      <c r="CC37" s="2" t="s">
        <v>693</v>
      </c>
      <c r="CD37" s="2"/>
      <c r="CE37" s="2"/>
      <c r="CF37" s="2"/>
      <c r="CG37" s="2" t="s">
        <v>693</v>
      </c>
      <c r="CH37" s="2"/>
      <c r="CI37" s="2"/>
      <c r="CJ37" s="2"/>
      <c r="CL37" s="2" t="s">
        <v>693</v>
      </c>
      <c r="CM37" s="2"/>
      <c r="CN37" s="2"/>
      <c r="CO37" s="2"/>
      <c r="CP37" s="9"/>
    </row>
    <row r="38" spans="1:94" x14ac:dyDescent="0.35">
      <c r="A38" s="10" t="s">
        <v>395</v>
      </c>
      <c r="B38" s="2">
        <f t="shared" si="1"/>
        <v>2012</v>
      </c>
      <c r="C38" s="2" t="s">
        <v>822</v>
      </c>
      <c r="D38" s="2"/>
      <c r="E38" s="2"/>
      <c r="F38" s="2" t="s">
        <v>822</v>
      </c>
      <c r="G38" s="2"/>
      <c r="H38" s="2"/>
      <c r="I38" s="2" t="s">
        <v>822</v>
      </c>
      <c r="J38" s="2" t="s">
        <v>822</v>
      </c>
      <c r="K38" s="2"/>
      <c r="L38" s="2" t="s">
        <v>720</v>
      </c>
      <c r="M38" s="2"/>
      <c r="N38" s="2"/>
      <c r="O38" s="2"/>
      <c r="P38" s="2"/>
      <c r="Q38" s="2" t="s">
        <v>822</v>
      </c>
      <c r="R38" s="2"/>
      <c r="S38" s="2" t="s">
        <v>823</v>
      </c>
      <c r="T38" s="2"/>
      <c r="U38" s="2"/>
      <c r="V38" s="2" t="s">
        <v>823</v>
      </c>
      <c r="W38" s="2" t="s">
        <v>681</v>
      </c>
      <c r="X38" s="2" t="s">
        <v>681</v>
      </c>
      <c r="Y38" s="2" t="s">
        <v>766</v>
      </c>
      <c r="Z38" s="2"/>
      <c r="AA38" s="2" t="s">
        <v>681</v>
      </c>
      <c r="AB38" s="2"/>
      <c r="AC38" s="2"/>
      <c r="AD38" s="2"/>
      <c r="AE38" s="2"/>
      <c r="AF38" s="2"/>
      <c r="AG38" s="2"/>
      <c r="AH38" s="2"/>
      <c r="AI38" s="2" t="s">
        <v>681</v>
      </c>
      <c r="AJ38" s="2" t="s">
        <v>681</v>
      </c>
      <c r="AK38" s="2" t="s">
        <v>766</v>
      </c>
      <c r="AL38" s="2" t="s">
        <v>681</v>
      </c>
      <c r="AM38" s="2"/>
      <c r="AN38" s="2"/>
      <c r="AO38" s="2" t="s">
        <v>767</v>
      </c>
      <c r="AP38" s="2" t="s">
        <v>767</v>
      </c>
      <c r="AQ38" s="2" t="s">
        <v>767</v>
      </c>
      <c r="AR38" s="2"/>
      <c r="AS38" s="2" t="s">
        <v>767</v>
      </c>
      <c r="AT38" s="2" t="s">
        <v>681</v>
      </c>
      <c r="AU38" s="2" t="s">
        <v>681</v>
      </c>
      <c r="AV38" s="2" t="s">
        <v>681</v>
      </c>
      <c r="AW38" s="2" t="s">
        <v>681</v>
      </c>
      <c r="AX38" s="2"/>
      <c r="AY38" s="2" t="s">
        <v>681</v>
      </c>
      <c r="AZ38" s="2" t="s">
        <v>681</v>
      </c>
      <c r="BA38" s="2"/>
      <c r="BB38" s="2"/>
      <c r="BC38" s="2" t="s">
        <v>720</v>
      </c>
      <c r="BD38" s="2"/>
      <c r="BE38" s="2" t="s">
        <v>713</v>
      </c>
      <c r="BF38" s="2" t="s">
        <v>713</v>
      </c>
      <c r="BG38" s="2" t="s">
        <v>713</v>
      </c>
      <c r="BH38" s="2" t="s">
        <v>713</v>
      </c>
      <c r="BI38" s="2" t="s">
        <v>713</v>
      </c>
      <c r="BJ38" s="2" t="s">
        <v>694</v>
      </c>
      <c r="BK38" s="2" t="s">
        <v>694</v>
      </c>
      <c r="BL38" s="2"/>
      <c r="BM38" s="2"/>
      <c r="BN38" s="2" t="s">
        <v>694</v>
      </c>
      <c r="BP38" s="2"/>
      <c r="BQ38" s="2"/>
      <c r="BR38" s="2" t="s">
        <v>694</v>
      </c>
      <c r="BT38" s="2"/>
      <c r="BU38" s="2"/>
      <c r="BV38" s="2"/>
      <c r="BW38" s="2" t="s">
        <v>694</v>
      </c>
      <c r="BX38" s="2" t="s">
        <v>694</v>
      </c>
      <c r="BZ38" s="2" t="s">
        <v>694</v>
      </c>
      <c r="CA38" s="2" t="s">
        <v>694</v>
      </c>
      <c r="CB38" s="2"/>
      <c r="CC38" s="2" t="s">
        <v>694</v>
      </c>
      <c r="CD38" s="2"/>
      <c r="CE38" s="2"/>
      <c r="CF38" s="9" t="s">
        <v>695</v>
      </c>
      <c r="CG38" s="9" t="s">
        <v>695</v>
      </c>
      <c r="CH38" s="9" t="s">
        <v>695</v>
      </c>
      <c r="CI38" s="2"/>
      <c r="CJ38" s="2"/>
      <c r="CL38" s="2" t="s">
        <v>694</v>
      </c>
      <c r="CM38" s="9" t="s">
        <v>695</v>
      </c>
      <c r="CN38" s="9"/>
      <c r="CO38" s="2"/>
    </row>
    <row r="39" spans="1:94" x14ac:dyDescent="0.35">
      <c r="A39" s="10" t="s">
        <v>395</v>
      </c>
      <c r="B39" s="2">
        <f t="shared" si="1"/>
        <v>2013</v>
      </c>
      <c r="C39" s="2" t="s">
        <v>824</v>
      </c>
      <c r="D39" s="2"/>
      <c r="E39" s="2"/>
      <c r="F39" s="2" t="s">
        <v>824</v>
      </c>
      <c r="G39" s="2"/>
      <c r="H39" s="2"/>
      <c r="I39" s="2" t="s">
        <v>824</v>
      </c>
      <c r="J39" s="2" t="s">
        <v>824</v>
      </c>
      <c r="K39" s="2"/>
      <c r="L39" s="2" t="s">
        <v>721</v>
      </c>
      <c r="M39" s="2"/>
      <c r="N39" s="2"/>
      <c r="O39" s="2"/>
      <c r="P39" s="2"/>
      <c r="Q39" s="2" t="s">
        <v>824</v>
      </c>
      <c r="R39" s="2"/>
      <c r="S39" s="2" t="s">
        <v>825</v>
      </c>
      <c r="T39" s="2"/>
      <c r="U39" s="2"/>
      <c r="V39" s="2" t="s">
        <v>825</v>
      </c>
      <c r="W39" s="2" t="s">
        <v>682</v>
      </c>
      <c r="X39" s="2" t="s">
        <v>682</v>
      </c>
      <c r="Y39" s="2" t="s">
        <v>768</v>
      </c>
      <c r="Z39" s="2"/>
      <c r="AA39" s="2" t="s">
        <v>682</v>
      </c>
      <c r="AB39" s="2"/>
      <c r="AC39" s="2"/>
      <c r="AD39" s="2"/>
      <c r="AE39" s="2"/>
      <c r="AF39" s="2"/>
      <c r="AG39" s="2"/>
      <c r="AH39" s="2"/>
      <c r="AI39" s="2" t="s">
        <v>682</v>
      </c>
      <c r="AJ39" s="2" t="s">
        <v>682</v>
      </c>
      <c r="AK39" s="2" t="s">
        <v>768</v>
      </c>
      <c r="AL39" s="2" t="s">
        <v>682</v>
      </c>
      <c r="AM39" s="2"/>
      <c r="AN39" s="2"/>
      <c r="AO39" s="2" t="s">
        <v>769</v>
      </c>
      <c r="AP39" s="2" t="s">
        <v>769</v>
      </c>
      <c r="AQ39" s="2" t="s">
        <v>769</v>
      </c>
      <c r="AR39" s="2"/>
      <c r="AS39" s="2" t="s">
        <v>769</v>
      </c>
      <c r="AT39" s="2" t="s">
        <v>682</v>
      </c>
      <c r="AU39" s="2" t="s">
        <v>682</v>
      </c>
      <c r="AV39" s="2" t="s">
        <v>682</v>
      </c>
      <c r="AW39" s="2" t="s">
        <v>682</v>
      </c>
      <c r="AX39" s="2"/>
      <c r="AY39" s="2" t="s">
        <v>682</v>
      </c>
      <c r="AZ39" s="2" t="s">
        <v>682</v>
      </c>
      <c r="BA39" s="2"/>
      <c r="BB39" s="2"/>
      <c r="BC39" s="2" t="s">
        <v>721</v>
      </c>
      <c r="BD39" s="2"/>
      <c r="BE39" s="2" t="s">
        <v>714</v>
      </c>
      <c r="BF39" s="2" t="s">
        <v>714</v>
      </c>
      <c r="BG39" s="2" t="s">
        <v>714</v>
      </c>
      <c r="BH39" s="2" t="s">
        <v>714</v>
      </c>
      <c r="BI39" s="2" t="s">
        <v>714</v>
      </c>
      <c r="BJ39" s="2" t="s">
        <v>696</v>
      </c>
      <c r="BK39" s="2" t="s">
        <v>696</v>
      </c>
      <c r="BL39" s="2"/>
      <c r="BM39" s="2"/>
      <c r="BN39" s="2" t="s">
        <v>696</v>
      </c>
      <c r="BP39" s="2"/>
      <c r="BQ39" s="2"/>
      <c r="BR39" s="2" t="s">
        <v>696</v>
      </c>
      <c r="BT39" s="2"/>
      <c r="BU39" s="2"/>
      <c r="BV39" s="2"/>
      <c r="BW39" s="2" t="s">
        <v>696</v>
      </c>
      <c r="BX39" s="2" t="s">
        <v>696</v>
      </c>
      <c r="BZ39" s="2" t="s">
        <v>696</v>
      </c>
      <c r="CA39" s="2" t="s">
        <v>696</v>
      </c>
      <c r="CB39" s="2"/>
      <c r="CC39" s="2" t="s">
        <v>696</v>
      </c>
      <c r="CD39" s="2"/>
      <c r="CE39" s="2"/>
      <c r="CF39" s="9" t="s">
        <v>697</v>
      </c>
      <c r="CG39" s="9" t="s">
        <v>697</v>
      </c>
      <c r="CH39" s="9"/>
      <c r="CI39" s="2"/>
      <c r="CJ39" s="2"/>
      <c r="CL39" s="2" t="s">
        <v>696</v>
      </c>
      <c r="CM39" s="9" t="s">
        <v>697</v>
      </c>
      <c r="CN39" s="9"/>
      <c r="CO39" s="2"/>
    </row>
    <row r="40" spans="1:94" x14ac:dyDescent="0.35">
      <c r="A40" s="10" t="s">
        <v>395</v>
      </c>
      <c r="B40" s="2">
        <f t="shared" si="1"/>
        <v>2014</v>
      </c>
      <c r="C40" s="2" t="s">
        <v>826</v>
      </c>
      <c r="D40" s="2"/>
      <c r="E40" s="2"/>
      <c r="F40" s="2" t="s">
        <v>826</v>
      </c>
      <c r="G40" s="2"/>
      <c r="H40" s="2"/>
      <c r="I40" s="2" t="s">
        <v>826</v>
      </c>
      <c r="J40" s="2" t="s">
        <v>826</v>
      </c>
      <c r="K40" s="2"/>
      <c r="L40" s="2" t="s">
        <v>724</v>
      </c>
      <c r="M40" s="2"/>
      <c r="N40" s="2"/>
      <c r="O40" s="2"/>
      <c r="P40" s="2"/>
      <c r="Q40" s="2" t="s">
        <v>826</v>
      </c>
      <c r="R40" s="2"/>
      <c r="S40" s="2" t="s">
        <v>827</v>
      </c>
      <c r="T40" s="2"/>
      <c r="U40" s="2"/>
      <c r="V40" s="2" t="s">
        <v>827</v>
      </c>
      <c r="W40" s="2" t="s">
        <v>722</v>
      </c>
      <c r="X40" s="2" t="s">
        <v>722</v>
      </c>
      <c r="Y40" s="2" t="s">
        <v>770</v>
      </c>
      <c r="Z40" s="2"/>
      <c r="AA40" s="2" t="s">
        <v>722</v>
      </c>
      <c r="AB40" s="2"/>
      <c r="AC40" s="2"/>
      <c r="AD40" s="2"/>
      <c r="AE40" s="2"/>
      <c r="AF40" s="2"/>
      <c r="AG40" s="2"/>
      <c r="AH40" s="2"/>
      <c r="AI40" s="2" t="s">
        <v>722</v>
      </c>
      <c r="AJ40" s="2" t="s">
        <v>722</v>
      </c>
      <c r="AK40" s="2" t="s">
        <v>770</v>
      </c>
      <c r="AL40" s="2" t="s">
        <v>722</v>
      </c>
      <c r="AM40" s="2"/>
      <c r="AN40" s="2"/>
      <c r="AO40" s="2" t="s">
        <v>771</v>
      </c>
      <c r="AP40" s="2" t="s">
        <v>771</v>
      </c>
      <c r="AQ40" s="2" t="s">
        <v>771</v>
      </c>
      <c r="AR40" s="2"/>
      <c r="AS40" s="2" t="s">
        <v>771</v>
      </c>
      <c r="AT40" s="2" t="s">
        <v>722</v>
      </c>
      <c r="AU40" s="2" t="s">
        <v>722</v>
      </c>
      <c r="AV40" s="2" t="s">
        <v>722</v>
      </c>
      <c r="AW40" s="2" t="s">
        <v>722</v>
      </c>
      <c r="AX40" s="2"/>
      <c r="AY40" s="2" t="s">
        <v>722</v>
      </c>
      <c r="AZ40" s="2" t="s">
        <v>722</v>
      </c>
      <c r="BA40" s="2" t="s">
        <v>723</v>
      </c>
      <c r="BB40" s="2" t="s">
        <v>724</v>
      </c>
      <c r="BC40" s="2" t="s">
        <v>724</v>
      </c>
      <c r="BD40" s="2"/>
      <c r="BE40" s="2" t="s">
        <v>655</v>
      </c>
      <c r="BF40" s="2" t="s">
        <v>655</v>
      </c>
      <c r="BG40" s="2" t="s">
        <v>655</v>
      </c>
      <c r="BH40" s="2" t="s">
        <v>655</v>
      </c>
      <c r="BI40" s="2" t="s">
        <v>655</v>
      </c>
      <c r="BJ40" s="2" t="s">
        <v>698</v>
      </c>
      <c r="BK40" s="2" t="s">
        <v>698</v>
      </c>
      <c r="BL40" s="2"/>
      <c r="BM40" s="2"/>
      <c r="BN40" s="2" t="s">
        <v>698</v>
      </c>
      <c r="BP40" s="2"/>
      <c r="BQ40" s="2"/>
      <c r="BR40" s="2" t="s">
        <v>698</v>
      </c>
      <c r="BT40" s="2"/>
      <c r="BU40" s="2"/>
      <c r="BV40" s="2"/>
      <c r="BW40" s="2" t="s">
        <v>698</v>
      </c>
      <c r="BX40" s="2" t="s">
        <v>698</v>
      </c>
      <c r="BZ40" s="2" t="s">
        <v>698</v>
      </c>
      <c r="CA40" s="2" t="s">
        <v>698</v>
      </c>
      <c r="CB40" s="2"/>
      <c r="CC40" s="2" t="s">
        <v>698</v>
      </c>
      <c r="CD40" s="2"/>
      <c r="CE40" s="2"/>
      <c r="CF40" s="9" t="s">
        <v>699</v>
      </c>
      <c r="CG40" s="9" t="s">
        <v>699</v>
      </c>
      <c r="CH40" s="9"/>
      <c r="CI40" s="2"/>
      <c r="CJ40" s="2"/>
      <c r="CL40" s="2" t="s">
        <v>698</v>
      </c>
      <c r="CM40" s="9" t="s">
        <v>699</v>
      </c>
      <c r="CN40" s="9"/>
      <c r="CO40" s="2"/>
    </row>
    <row r="41" spans="1:94" x14ac:dyDescent="0.35">
      <c r="A41" s="10" t="s">
        <v>395</v>
      </c>
      <c r="B41" s="2">
        <f t="shared" si="1"/>
        <v>2015</v>
      </c>
      <c r="C41" s="2" t="s">
        <v>828</v>
      </c>
      <c r="D41" s="2"/>
      <c r="E41" s="2"/>
      <c r="F41" s="2" t="s">
        <v>828</v>
      </c>
      <c r="G41" s="2"/>
      <c r="H41" s="2"/>
      <c r="I41" s="2" t="s">
        <v>828</v>
      </c>
      <c r="J41" s="2" t="s">
        <v>828</v>
      </c>
      <c r="K41" s="2"/>
      <c r="L41" s="2" t="s">
        <v>727</v>
      </c>
      <c r="M41" s="2"/>
      <c r="N41" s="2"/>
      <c r="O41" s="2"/>
      <c r="P41" s="2"/>
      <c r="Q41" s="2" t="s">
        <v>828</v>
      </c>
      <c r="R41" s="2"/>
      <c r="S41" s="2" t="s">
        <v>829</v>
      </c>
      <c r="T41" s="2"/>
      <c r="U41" s="2"/>
      <c r="V41" s="2" t="s">
        <v>829</v>
      </c>
      <c r="W41" s="2" t="s">
        <v>725</v>
      </c>
      <c r="X41" s="2" t="s">
        <v>725</v>
      </c>
      <c r="Y41" s="2" t="s">
        <v>772</v>
      </c>
      <c r="Z41" s="2"/>
      <c r="AA41" s="2" t="s">
        <v>725</v>
      </c>
      <c r="AB41" s="2"/>
      <c r="AC41" s="2"/>
      <c r="AD41" s="2"/>
      <c r="AE41" s="2"/>
      <c r="AF41" s="2"/>
      <c r="AG41" s="2"/>
      <c r="AH41" s="2"/>
      <c r="AI41" s="2" t="s">
        <v>725</v>
      </c>
      <c r="AJ41" s="2" t="s">
        <v>725</v>
      </c>
      <c r="AK41" s="2" t="s">
        <v>772</v>
      </c>
      <c r="AL41" s="2" t="s">
        <v>725</v>
      </c>
      <c r="AM41" s="2"/>
      <c r="AN41" s="2"/>
      <c r="AO41" s="2" t="s">
        <v>773</v>
      </c>
      <c r="AP41" s="2" t="s">
        <v>773</v>
      </c>
      <c r="AQ41" s="2" t="s">
        <v>773</v>
      </c>
      <c r="AR41" s="2"/>
      <c r="AS41" s="2" t="s">
        <v>773</v>
      </c>
      <c r="AT41" s="2" t="s">
        <v>725</v>
      </c>
      <c r="AU41" s="2" t="s">
        <v>725</v>
      </c>
      <c r="AV41" s="2" t="s">
        <v>725</v>
      </c>
      <c r="AW41" s="2" t="s">
        <v>725</v>
      </c>
      <c r="AX41" s="2"/>
      <c r="AY41" s="2" t="s">
        <v>725</v>
      </c>
      <c r="AZ41" s="2" t="s">
        <v>725</v>
      </c>
      <c r="BA41" s="2" t="s">
        <v>726</v>
      </c>
      <c r="BB41" s="2" t="s">
        <v>727</v>
      </c>
      <c r="BC41" s="2" t="s">
        <v>727</v>
      </c>
      <c r="BD41" s="2"/>
      <c r="BE41" s="2" t="s">
        <v>715</v>
      </c>
      <c r="BF41" s="2" t="s">
        <v>715</v>
      </c>
      <c r="BG41" s="2" t="s">
        <v>715</v>
      </c>
      <c r="BH41" s="2" t="s">
        <v>715</v>
      </c>
      <c r="BI41" s="2" t="s">
        <v>715</v>
      </c>
      <c r="BJ41" s="2" t="s">
        <v>700</v>
      </c>
      <c r="BK41" s="2" t="s">
        <v>700</v>
      </c>
      <c r="BL41" s="2"/>
      <c r="BM41" s="2"/>
      <c r="BN41" s="2" t="s">
        <v>700</v>
      </c>
      <c r="BP41" s="2"/>
      <c r="BQ41" s="2"/>
      <c r="BR41" s="2" t="s">
        <v>700</v>
      </c>
      <c r="BT41" s="2"/>
      <c r="BU41" s="2"/>
      <c r="BV41" s="2"/>
      <c r="BW41" s="2" t="s">
        <v>700</v>
      </c>
      <c r="BX41" s="2" t="s">
        <v>700</v>
      </c>
      <c r="BZ41" s="2" t="s">
        <v>700</v>
      </c>
      <c r="CA41" s="2" t="s">
        <v>700</v>
      </c>
      <c r="CB41" s="2"/>
      <c r="CC41" s="2" t="s">
        <v>700</v>
      </c>
      <c r="CD41" s="2"/>
      <c r="CE41" s="2"/>
      <c r="CF41" s="9" t="s">
        <v>701</v>
      </c>
      <c r="CG41" s="9" t="s">
        <v>701</v>
      </c>
      <c r="CH41" s="9"/>
      <c r="CI41" s="2"/>
      <c r="CJ41" s="2"/>
      <c r="CL41" s="2" t="s">
        <v>700</v>
      </c>
      <c r="CM41" s="9" t="s">
        <v>701</v>
      </c>
      <c r="CN41" s="9"/>
      <c r="CO41" s="2"/>
    </row>
    <row r="42" spans="1:94" x14ac:dyDescent="0.35">
      <c r="A42" s="10" t="s">
        <v>395</v>
      </c>
      <c r="B42" s="2">
        <f t="shared" si="1"/>
        <v>2016</v>
      </c>
      <c r="C42" s="2" t="s">
        <v>830</v>
      </c>
      <c r="D42" s="2"/>
      <c r="E42" s="2"/>
      <c r="F42" s="2" t="s">
        <v>830</v>
      </c>
      <c r="G42" s="2"/>
      <c r="H42" s="2"/>
      <c r="I42" s="2" t="s">
        <v>830</v>
      </c>
      <c r="J42" s="2" t="s">
        <v>830</v>
      </c>
      <c r="K42" s="2"/>
      <c r="L42" s="2" t="s">
        <v>730</v>
      </c>
      <c r="M42" s="2"/>
      <c r="N42" s="2"/>
      <c r="O42" s="2"/>
      <c r="P42" s="2"/>
      <c r="Q42" s="2" t="s">
        <v>830</v>
      </c>
      <c r="R42" s="2"/>
      <c r="S42" s="2" t="s">
        <v>831</v>
      </c>
      <c r="T42" s="2"/>
      <c r="U42" s="2"/>
      <c r="V42" s="2" t="s">
        <v>831</v>
      </c>
      <c r="W42" s="2" t="s">
        <v>728</v>
      </c>
      <c r="X42" s="2" t="s">
        <v>728</v>
      </c>
      <c r="Y42" s="2" t="s">
        <v>774</v>
      </c>
      <c r="Z42" s="2"/>
      <c r="AA42" s="2" t="s">
        <v>728</v>
      </c>
      <c r="AB42" s="2"/>
      <c r="AC42" s="2"/>
      <c r="AD42" s="2"/>
      <c r="AE42" s="2"/>
      <c r="AF42" s="2"/>
      <c r="AG42" s="2"/>
      <c r="AH42" s="2"/>
      <c r="AI42" s="2" t="s">
        <v>728</v>
      </c>
      <c r="AJ42" s="2" t="s">
        <v>728</v>
      </c>
      <c r="AK42" s="2" t="s">
        <v>774</v>
      </c>
      <c r="AL42" s="2" t="s">
        <v>728</v>
      </c>
      <c r="AM42" s="2"/>
      <c r="AN42" s="2"/>
      <c r="AO42" s="2" t="s">
        <v>775</v>
      </c>
      <c r="AP42" s="2" t="s">
        <v>775</v>
      </c>
      <c r="AQ42" s="2" t="s">
        <v>775</v>
      </c>
      <c r="AR42" s="2"/>
      <c r="AS42" s="2" t="s">
        <v>775</v>
      </c>
      <c r="AT42" s="2" t="s">
        <v>728</v>
      </c>
      <c r="AU42" s="2" t="s">
        <v>728</v>
      </c>
      <c r="AV42" s="2" t="s">
        <v>728</v>
      </c>
      <c r="AW42" s="2" t="s">
        <v>728</v>
      </c>
      <c r="AX42" s="2"/>
      <c r="AY42" s="2" t="s">
        <v>728</v>
      </c>
      <c r="AZ42" s="2" t="s">
        <v>728</v>
      </c>
      <c r="BA42" s="2" t="s">
        <v>729</v>
      </c>
      <c r="BB42" s="2" t="s">
        <v>730</v>
      </c>
      <c r="BC42" s="2" t="s">
        <v>730</v>
      </c>
      <c r="BD42" s="2"/>
      <c r="BE42" s="2" t="s">
        <v>657</v>
      </c>
      <c r="BF42" s="2" t="s">
        <v>657</v>
      </c>
      <c r="BG42" s="2" t="s">
        <v>657</v>
      </c>
      <c r="BH42" s="2" t="s">
        <v>657</v>
      </c>
      <c r="BI42" s="2" t="s">
        <v>657</v>
      </c>
      <c r="BJ42" s="2" t="s">
        <v>702</v>
      </c>
      <c r="BK42" s="2" t="s">
        <v>702</v>
      </c>
      <c r="BL42" s="2"/>
      <c r="BM42" s="2"/>
      <c r="BN42" s="2" t="s">
        <v>702</v>
      </c>
      <c r="BP42" s="2"/>
      <c r="BQ42" s="2"/>
      <c r="BR42" s="2" t="s">
        <v>702</v>
      </c>
      <c r="BT42" s="2"/>
      <c r="BU42" s="2"/>
      <c r="BV42" s="2"/>
      <c r="BW42" s="2" t="s">
        <v>702</v>
      </c>
      <c r="BX42" s="2" t="s">
        <v>702</v>
      </c>
      <c r="BZ42" s="2" t="s">
        <v>702</v>
      </c>
      <c r="CA42" s="2" t="s">
        <v>702</v>
      </c>
      <c r="CB42" s="2"/>
      <c r="CC42" s="2" t="s">
        <v>702</v>
      </c>
      <c r="CD42" s="2"/>
      <c r="CE42" s="2"/>
      <c r="CF42" s="9" t="s">
        <v>703</v>
      </c>
      <c r="CG42" s="9" t="s">
        <v>703</v>
      </c>
      <c r="CH42" s="9" t="s">
        <v>703</v>
      </c>
      <c r="CI42" s="2" t="s">
        <v>702</v>
      </c>
      <c r="CJ42" s="2"/>
      <c r="CL42" s="2" t="s">
        <v>702</v>
      </c>
      <c r="CM42" s="9" t="s">
        <v>703</v>
      </c>
      <c r="CN42" s="9"/>
      <c r="CO42" s="2"/>
    </row>
    <row r="43" spans="1:94" x14ac:dyDescent="0.35">
      <c r="A43" s="10" t="s">
        <v>395</v>
      </c>
      <c r="B43" s="2">
        <f t="shared" si="1"/>
        <v>2017</v>
      </c>
      <c r="C43" s="2" t="s">
        <v>832</v>
      </c>
      <c r="D43" s="2"/>
      <c r="E43" s="2"/>
      <c r="F43" s="2" t="s">
        <v>832</v>
      </c>
      <c r="G43" s="2"/>
      <c r="H43" s="2"/>
      <c r="I43" s="2" t="s">
        <v>832</v>
      </c>
      <c r="J43" s="2" t="s">
        <v>832</v>
      </c>
      <c r="K43" s="2"/>
      <c r="L43" s="2" t="s">
        <v>732</v>
      </c>
      <c r="M43" s="2"/>
      <c r="N43" s="2"/>
      <c r="O43" s="2"/>
      <c r="P43" s="2"/>
      <c r="Q43" s="2" t="s">
        <v>832</v>
      </c>
      <c r="R43" s="2"/>
      <c r="S43" s="2" t="s">
        <v>833</v>
      </c>
      <c r="T43" s="2"/>
      <c r="U43" s="2"/>
      <c r="V43" s="2" t="s">
        <v>833</v>
      </c>
      <c r="W43" s="2" t="s">
        <v>683</v>
      </c>
      <c r="X43" s="2" t="s">
        <v>683</v>
      </c>
      <c r="Y43" s="2" t="s">
        <v>776</v>
      </c>
      <c r="Z43" s="2"/>
      <c r="AA43" s="2" t="s">
        <v>683</v>
      </c>
      <c r="AB43" s="2"/>
      <c r="AC43" s="2"/>
      <c r="AD43" s="2"/>
      <c r="AE43" s="2"/>
      <c r="AF43" s="2"/>
      <c r="AG43" s="2"/>
      <c r="AH43" s="2"/>
      <c r="AI43" s="2" t="s">
        <v>683</v>
      </c>
      <c r="AJ43" s="2" t="s">
        <v>683</v>
      </c>
      <c r="AK43" s="2" t="s">
        <v>776</v>
      </c>
      <c r="AL43" s="2" t="s">
        <v>683</v>
      </c>
      <c r="AM43" s="2"/>
      <c r="AN43" s="2"/>
      <c r="AO43" s="2" t="s">
        <v>777</v>
      </c>
      <c r="AP43" s="2" t="s">
        <v>777</v>
      </c>
      <c r="AQ43" s="2" t="s">
        <v>777</v>
      </c>
      <c r="AR43" s="2" t="s">
        <v>777</v>
      </c>
      <c r="AS43" s="2"/>
      <c r="AT43" s="2" t="s">
        <v>683</v>
      </c>
      <c r="AU43" s="2" t="s">
        <v>683</v>
      </c>
      <c r="AV43" s="2" t="s">
        <v>683</v>
      </c>
      <c r="AW43" s="2" t="s">
        <v>683</v>
      </c>
      <c r="AX43" s="2"/>
      <c r="AY43" s="2" t="s">
        <v>683</v>
      </c>
      <c r="AZ43" s="2" t="s">
        <v>683</v>
      </c>
      <c r="BA43" s="2" t="s">
        <v>731</v>
      </c>
      <c r="BB43" s="2" t="s">
        <v>732</v>
      </c>
      <c r="BC43" s="2" t="s">
        <v>732</v>
      </c>
      <c r="BD43" s="2"/>
      <c r="BE43" s="2" t="s">
        <v>658</v>
      </c>
      <c r="BF43" s="2" t="s">
        <v>658</v>
      </c>
      <c r="BG43" s="2" t="s">
        <v>658</v>
      </c>
      <c r="BH43" s="2" t="s">
        <v>658</v>
      </c>
      <c r="BI43" s="2" t="s">
        <v>658</v>
      </c>
      <c r="BJ43" s="2" t="s">
        <v>704</v>
      </c>
      <c r="BK43" s="2" t="s">
        <v>704</v>
      </c>
      <c r="BL43" s="2"/>
      <c r="BM43" s="2"/>
      <c r="BN43" s="2" t="s">
        <v>704</v>
      </c>
      <c r="BP43" s="2"/>
      <c r="BQ43" s="2"/>
      <c r="BR43" s="2" t="s">
        <v>704</v>
      </c>
      <c r="BT43" s="2"/>
      <c r="BU43" s="2"/>
      <c r="BV43" s="2"/>
      <c r="BW43" s="2" t="s">
        <v>704</v>
      </c>
      <c r="BX43" s="2" t="s">
        <v>704</v>
      </c>
      <c r="BZ43" s="2" t="s">
        <v>704</v>
      </c>
      <c r="CA43" s="2" t="s">
        <v>704</v>
      </c>
      <c r="CB43" s="2"/>
      <c r="CC43" s="2" t="s">
        <v>704</v>
      </c>
      <c r="CD43" s="2"/>
      <c r="CE43" s="2"/>
      <c r="CF43" s="9" t="s">
        <v>705</v>
      </c>
      <c r="CG43" s="9" t="s">
        <v>705</v>
      </c>
      <c r="CH43" s="9" t="s">
        <v>705</v>
      </c>
      <c r="CI43" s="2" t="s">
        <v>704</v>
      </c>
      <c r="CJ43" s="2"/>
      <c r="CL43" s="2" t="s">
        <v>704</v>
      </c>
      <c r="CM43" s="9" t="s">
        <v>705</v>
      </c>
      <c r="CN43" s="9"/>
      <c r="CO43" s="2"/>
    </row>
    <row r="44" spans="1:94" x14ac:dyDescent="0.35">
      <c r="A44" s="10" t="s">
        <v>395</v>
      </c>
      <c r="B44" s="2">
        <f t="shared" si="1"/>
        <v>2018</v>
      </c>
      <c r="C44" s="2" t="s">
        <v>834</v>
      </c>
      <c r="D44" s="2"/>
      <c r="E44" s="2"/>
      <c r="F44" s="2" t="s">
        <v>834</v>
      </c>
      <c r="G44" s="2"/>
      <c r="H44" s="2"/>
      <c r="I44" s="2" t="s">
        <v>834</v>
      </c>
      <c r="J44" s="2" t="s">
        <v>834</v>
      </c>
      <c r="K44" s="2"/>
      <c r="L44" s="2" t="s">
        <v>735</v>
      </c>
      <c r="M44" s="2"/>
      <c r="N44" s="2"/>
      <c r="O44" s="2"/>
      <c r="P44" s="2"/>
      <c r="Q44" s="2" t="s">
        <v>834</v>
      </c>
      <c r="R44" s="2"/>
      <c r="S44" s="2" t="s">
        <v>835</v>
      </c>
      <c r="T44" s="2"/>
      <c r="U44" s="2"/>
      <c r="V44" s="2" t="s">
        <v>835</v>
      </c>
      <c r="W44" s="2" t="s">
        <v>733</v>
      </c>
      <c r="X44" s="2" t="s">
        <v>733</v>
      </c>
      <c r="Y44" s="2" t="s">
        <v>778</v>
      </c>
      <c r="Z44" s="2"/>
      <c r="AA44" s="2"/>
      <c r="AB44" s="2"/>
      <c r="AC44" s="2"/>
      <c r="AD44" s="2"/>
      <c r="AE44" s="2"/>
      <c r="AF44" s="2"/>
      <c r="AG44" s="2"/>
      <c r="AH44" s="2"/>
      <c r="AI44" s="2" t="s">
        <v>733</v>
      </c>
      <c r="AJ44" s="2" t="s">
        <v>733</v>
      </c>
      <c r="AK44" s="2" t="s">
        <v>778</v>
      </c>
      <c r="AL44" s="2" t="s">
        <v>733</v>
      </c>
      <c r="AM44" s="2"/>
      <c r="AN44" s="2"/>
      <c r="AO44" s="2" t="s">
        <v>779</v>
      </c>
      <c r="AP44" s="2" t="s">
        <v>779</v>
      </c>
      <c r="AQ44" s="2" t="s">
        <v>779</v>
      </c>
      <c r="AR44" s="2" t="s">
        <v>779</v>
      </c>
      <c r="AS44" s="2"/>
      <c r="AT44" s="2" t="s">
        <v>733</v>
      </c>
      <c r="AU44" s="2" t="s">
        <v>733</v>
      </c>
      <c r="AV44" s="2" t="s">
        <v>733</v>
      </c>
      <c r="AW44" s="2" t="s">
        <v>733</v>
      </c>
      <c r="AX44" s="2"/>
      <c r="AY44" s="2" t="s">
        <v>733</v>
      </c>
      <c r="AZ44" s="2" t="s">
        <v>733</v>
      </c>
      <c r="BA44" s="2" t="s">
        <v>734</v>
      </c>
      <c r="BB44" s="2" t="s">
        <v>735</v>
      </c>
      <c r="BC44" s="2" t="s">
        <v>735</v>
      </c>
      <c r="BD44" s="2"/>
      <c r="BE44" s="2" t="s">
        <v>659</v>
      </c>
      <c r="BF44" s="2" t="s">
        <v>659</v>
      </c>
      <c r="BG44" s="2" t="s">
        <v>659</v>
      </c>
      <c r="BH44" s="2" t="s">
        <v>659</v>
      </c>
      <c r="BI44" s="2" t="s">
        <v>659</v>
      </c>
      <c r="BJ44" s="2" t="s">
        <v>706</v>
      </c>
      <c r="BK44" s="2" t="s">
        <v>706</v>
      </c>
      <c r="BL44" s="2"/>
      <c r="BM44" s="2"/>
      <c r="BN44" s="2" t="s">
        <v>706</v>
      </c>
      <c r="BP44" s="2"/>
      <c r="BQ44" s="2"/>
      <c r="BR44" s="2" t="s">
        <v>706</v>
      </c>
      <c r="BT44" s="2"/>
      <c r="BU44" s="2"/>
      <c r="BV44" s="2"/>
      <c r="BW44" s="2" t="s">
        <v>706</v>
      </c>
      <c r="BX44" s="2" t="s">
        <v>706</v>
      </c>
      <c r="BZ44" s="2" t="s">
        <v>706</v>
      </c>
      <c r="CA44" s="2" t="s">
        <v>706</v>
      </c>
      <c r="CB44" s="2"/>
      <c r="CC44" s="2" t="s">
        <v>706</v>
      </c>
      <c r="CD44" s="2"/>
      <c r="CE44" s="2"/>
      <c r="CF44" s="9" t="s">
        <v>707</v>
      </c>
      <c r="CG44" s="9" t="s">
        <v>707</v>
      </c>
      <c r="CH44" s="9" t="s">
        <v>707</v>
      </c>
      <c r="CI44" s="2" t="s">
        <v>706</v>
      </c>
      <c r="CJ44" s="2"/>
      <c r="CL44" s="2" t="s">
        <v>706</v>
      </c>
      <c r="CM44" s="9" t="s">
        <v>707</v>
      </c>
      <c r="CN44" s="9"/>
      <c r="CO44" s="2"/>
    </row>
    <row r="45" spans="1:94" x14ac:dyDescent="0.35">
      <c r="A45" s="10" t="s">
        <v>395</v>
      </c>
      <c r="B45" s="2">
        <v>2019</v>
      </c>
      <c r="C45" s="2" t="s">
        <v>836</v>
      </c>
      <c r="D45" s="2"/>
      <c r="E45" s="2" t="s">
        <v>836</v>
      </c>
      <c r="F45" s="2" t="s">
        <v>836</v>
      </c>
      <c r="G45" s="2" t="s">
        <v>836</v>
      </c>
      <c r="H45" s="2"/>
      <c r="I45" s="2" t="s">
        <v>836</v>
      </c>
      <c r="J45" s="2" t="s">
        <v>836</v>
      </c>
      <c r="K45" s="2"/>
      <c r="L45" s="2" t="s">
        <v>738</v>
      </c>
      <c r="M45" s="2"/>
      <c r="N45" s="2"/>
      <c r="O45" s="2"/>
      <c r="P45" s="2"/>
      <c r="Q45" s="2" t="s">
        <v>836</v>
      </c>
      <c r="R45" s="2" t="s">
        <v>836</v>
      </c>
      <c r="S45" s="2" t="s">
        <v>837</v>
      </c>
      <c r="T45" s="2"/>
      <c r="U45" s="2"/>
      <c r="V45" s="2" t="s">
        <v>837</v>
      </c>
      <c r="W45" s="2" t="s">
        <v>780</v>
      </c>
      <c r="X45" s="2" t="s">
        <v>780</v>
      </c>
      <c r="Y45" s="2" t="s">
        <v>780</v>
      </c>
      <c r="Z45" s="2"/>
      <c r="AA45" s="2"/>
      <c r="AB45" s="2"/>
      <c r="AC45" s="2"/>
      <c r="AD45" s="2"/>
      <c r="AE45" s="2"/>
      <c r="AF45" s="2"/>
      <c r="AG45" s="2"/>
      <c r="AH45" s="2"/>
      <c r="AI45" s="2" t="s">
        <v>736</v>
      </c>
      <c r="AJ45" s="2" t="s">
        <v>736</v>
      </c>
      <c r="AK45" s="2" t="s">
        <v>736</v>
      </c>
      <c r="AL45" s="9" t="s">
        <v>863</v>
      </c>
      <c r="AM45" s="2"/>
      <c r="AN45" s="2"/>
      <c r="AO45" s="2" t="s">
        <v>780</v>
      </c>
      <c r="AP45" s="2" t="s">
        <v>780</v>
      </c>
      <c r="AQ45" s="2" t="s">
        <v>780</v>
      </c>
      <c r="AR45" s="2" t="s">
        <v>780</v>
      </c>
      <c r="AS45" s="2"/>
      <c r="AT45" s="2" t="s">
        <v>736</v>
      </c>
      <c r="AU45" s="2" t="s">
        <v>736</v>
      </c>
      <c r="AV45" s="2" t="s">
        <v>736</v>
      </c>
      <c r="AW45" s="2" t="s">
        <v>736</v>
      </c>
      <c r="AX45" s="2"/>
      <c r="AY45" s="2" t="s">
        <v>736</v>
      </c>
      <c r="AZ45" s="2" t="s">
        <v>736</v>
      </c>
      <c r="BA45" s="2" t="s">
        <v>737</v>
      </c>
      <c r="BB45" s="2" t="s">
        <v>738</v>
      </c>
      <c r="BC45" s="2" t="s">
        <v>738</v>
      </c>
      <c r="BD45" s="2"/>
      <c r="BE45" s="2" t="s">
        <v>716</v>
      </c>
      <c r="BF45" s="2" t="s">
        <v>716</v>
      </c>
      <c r="BG45" s="2" t="s">
        <v>716</v>
      </c>
      <c r="BH45" s="2" t="s">
        <v>716</v>
      </c>
      <c r="BI45" s="2" t="s">
        <v>716</v>
      </c>
      <c r="BJ45" s="2" t="s">
        <v>708</v>
      </c>
      <c r="BK45" s="2" t="s">
        <v>708</v>
      </c>
      <c r="BL45" s="2"/>
      <c r="BM45" s="2"/>
      <c r="BN45" s="2" t="s">
        <v>708</v>
      </c>
      <c r="BP45" s="2"/>
      <c r="BQ45" s="2"/>
      <c r="BR45" s="2" t="s">
        <v>708</v>
      </c>
      <c r="BT45" s="2"/>
      <c r="BU45" s="2"/>
      <c r="BV45" s="2"/>
      <c r="BW45" s="2" t="s">
        <v>708</v>
      </c>
      <c r="BX45" s="2" t="s">
        <v>708</v>
      </c>
      <c r="BZ45" s="2" t="s">
        <v>708</v>
      </c>
      <c r="CA45" s="2" t="s">
        <v>708</v>
      </c>
      <c r="CB45" s="2"/>
      <c r="CC45" s="2" t="s">
        <v>708</v>
      </c>
      <c r="CD45" s="2"/>
      <c r="CE45" s="2"/>
      <c r="CF45" s="9" t="s">
        <v>709</v>
      </c>
      <c r="CG45" s="9" t="s">
        <v>709</v>
      </c>
      <c r="CH45" s="9" t="s">
        <v>709</v>
      </c>
      <c r="CI45" s="2" t="s">
        <v>708</v>
      </c>
      <c r="CJ45" s="2"/>
      <c r="CL45" s="2" t="s">
        <v>708</v>
      </c>
      <c r="CM45" s="9" t="s">
        <v>709</v>
      </c>
      <c r="CN45" s="9"/>
      <c r="CO45" s="2"/>
    </row>
    <row r="46" spans="1:94" x14ac:dyDescent="0.35">
      <c r="A46" s="10" t="s">
        <v>395</v>
      </c>
      <c r="B46" s="2">
        <v>2020</v>
      </c>
      <c r="C46" s="2" t="s">
        <v>873</v>
      </c>
      <c r="D46" s="2"/>
      <c r="E46" s="2" t="s">
        <v>873</v>
      </c>
      <c r="F46" s="2" t="s">
        <v>873</v>
      </c>
      <c r="G46" s="2" t="s">
        <v>873</v>
      </c>
      <c r="H46" s="2" t="s">
        <v>873</v>
      </c>
      <c r="I46" s="2" t="s">
        <v>873</v>
      </c>
      <c r="J46" s="2" t="s">
        <v>873</v>
      </c>
      <c r="K46" s="2"/>
      <c r="L46" s="2" t="s">
        <v>874</v>
      </c>
      <c r="M46" s="2"/>
      <c r="N46" s="2"/>
      <c r="O46" s="2"/>
      <c r="P46" s="2"/>
      <c r="Q46" s="2" t="s">
        <v>873</v>
      </c>
      <c r="R46" s="2" t="s">
        <v>873</v>
      </c>
      <c r="S46" s="2" t="s">
        <v>875</v>
      </c>
      <c r="T46" s="2"/>
      <c r="U46" s="2"/>
      <c r="V46" s="2" t="s">
        <v>875</v>
      </c>
      <c r="W46" s="2" t="s">
        <v>876</v>
      </c>
      <c r="X46" s="2" t="s">
        <v>876</v>
      </c>
      <c r="Y46" s="2" t="s">
        <v>876</v>
      </c>
      <c r="Z46" s="2"/>
      <c r="AA46" s="2"/>
      <c r="AB46" s="2"/>
      <c r="AC46" s="2"/>
      <c r="AD46" s="2"/>
      <c r="AE46" s="2"/>
      <c r="AF46" s="2"/>
      <c r="AG46" s="2"/>
      <c r="AH46" s="2"/>
      <c r="AI46" s="2" t="s">
        <v>877</v>
      </c>
      <c r="AJ46" s="2" t="s">
        <v>877</v>
      </c>
      <c r="AK46" s="2" t="s">
        <v>877</v>
      </c>
      <c r="AL46" s="9" t="s">
        <v>878</v>
      </c>
      <c r="AM46" s="2"/>
      <c r="AN46" s="2"/>
      <c r="AO46" s="2" t="s">
        <v>876</v>
      </c>
      <c r="AP46" s="2" t="s">
        <v>876</v>
      </c>
      <c r="AQ46" s="2" t="s">
        <v>876</v>
      </c>
      <c r="AR46" s="2" t="s">
        <v>876</v>
      </c>
      <c r="AS46" s="2"/>
      <c r="AT46" s="2" t="s">
        <v>877</v>
      </c>
      <c r="AU46" s="2" t="s">
        <v>877</v>
      </c>
      <c r="AV46" s="2" t="s">
        <v>877</v>
      </c>
      <c r="AW46" s="2" t="s">
        <v>877</v>
      </c>
      <c r="AX46" s="2"/>
      <c r="AY46" s="2" t="s">
        <v>877</v>
      </c>
      <c r="AZ46" s="2" t="s">
        <v>877</v>
      </c>
      <c r="BA46" s="2" t="s">
        <v>879</v>
      </c>
      <c r="BB46" s="2" t="s">
        <v>874</v>
      </c>
      <c r="BC46" s="2" t="s">
        <v>874</v>
      </c>
      <c r="BD46" s="2"/>
      <c r="BE46" s="2" t="s">
        <v>880</v>
      </c>
      <c r="BF46" s="2" t="s">
        <v>880</v>
      </c>
      <c r="BG46" s="2" t="s">
        <v>880</v>
      </c>
      <c r="BH46" s="2" t="s">
        <v>880</v>
      </c>
      <c r="BI46" s="2" t="s">
        <v>880</v>
      </c>
      <c r="BJ46" s="2" t="s">
        <v>881</v>
      </c>
      <c r="BK46" s="2" t="s">
        <v>881</v>
      </c>
      <c r="BL46" s="2"/>
      <c r="BM46" s="2"/>
      <c r="BN46" s="2" t="s">
        <v>881</v>
      </c>
      <c r="BO46" s="2"/>
      <c r="BP46" s="2"/>
      <c r="BQ46" s="2"/>
      <c r="BR46" s="2" t="s">
        <v>881</v>
      </c>
      <c r="BS46" s="2"/>
      <c r="BT46" s="2"/>
      <c r="BU46" s="2"/>
      <c r="BV46" s="2"/>
      <c r="BW46" s="2" t="s">
        <v>881</v>
      </c>
      <c r="BX46" s="2" t="s">
        <v>881</v>
      </c>
      <c r="BY46" s="2"/>
      <c r="BZ46" s="2" t="s">
        <v>881</v>
      </c>
      <c r="CA46" s="2" t="s">
        <v>881</v>
      </c>
      <c r="CB46" s="2"/>
      <c r="CC46" s="2" t="s">
        <v>881</v>
      </c>
      <c r="CD46" s="2"/>
      <c r="CE46" s="2"/>
      <c r="CF46" s="2" t="s">
        <v>882</v>
      </c>
      <c r="CG46" s="2" t="s">
        <v>882</v>
      </c>
      <c r="CH46" s="2" t="s">
        <v>882</v>
      </c>
      <c r="CI46" s="2" t="s">
        <v>881</v>
      </c>
      <c r="CJ46" s="2"/>
      <c r="CK46" s="2"/>
      <c r="CL46" s="2" t="s">
        <v>881</v>
      </c>
      <c r="CM46" s="2" t="s">
        <v>882</v>
      </c>
      <c r="CN46" s="2"/>
      <c r="CO46" s="2"/>
      <c r="CP46" s="2"/>
    </row>
    <row r="47" spans="1:94" s="2" customFormat="1" x14ac:dyDescent="0.35">
      <c r="A47" s="10" t="s">
        <v>395</v>
      </c>
      <c r="B47" s="2">
        <v>2021</v>
      </c>
      <c r="C47" s="2" t="s">
        <v>885</v>
      </c>
      <c r="E47" s="2" t="s">
        <v>885</v>
      </c>
      <c r="F47" s="2" t="s">
        <v>885</v>
      </c>
      <c r="G47" s="2" t="s">
        <v>885</v>
      </c>
      <c r="H47" s="2" t="s">
        <v>885</v>
      </c>
      <c r="I47" s="2" t="s">
        <v>885</v>
      </c>
      <c r="J47" s="2" t="s">
        <v>885</v>
      </c>
      <c r="L47" s="2" t="s">
        <v>886</v>
      </c>
      <c r="Q47" s="2" t="s">
        <v>885</v>
      </c>
      <c r="R47" s="2" t="s">
        <v>885</v>
      </c>
      <c r="S47" s="2" t="s">
        <v>883</v>
      </c>
      <c r="V47" s="2" t="s">
        <v>883</v>
      </c>
      <c r="W47" s="2" t="s">
        <v>884</v>
      </c>
      <c r="X47" s="2" t="s">
        <v>884</v>
      </c>
      <c r="Y47" s="2" t="s">
        <v>884</v>
      </c>
      <c r="AI47" s="2" t="s">
        <v>887</v>
      </c>
      <c r="AJ47" s="2" t="s">
        <v>887</v>
      </c>
      <c r="AK47" s="2" t="s">
        <v>887</v>
      </c>
      <c r="AL47" s="9" t="s">
        <v>888</v>
      </c>
      <c r="AO47" s="2" t="s">
        <v>889</v>
      </c>
      <c r="AP47" s="2" t="s">
        <v>889</v>
      </c>
      <c r="AQ47" s="2" t="s">
        <v>889</v>
      </c>
      <c r="AS47" s="2" t="s">
        <v>889</v>
      </c>
      <c r="AT47" s="2" t="s">
        <v>887</v>
      </c>
      <c r="AU47" s="2" t="s">
        <v>887</v>
      </c>
      <c r="AV47" s="2" t="s">
        <v>890</v>
      </c>
      <c r="AW47" s="2" t="s">
        <v>887</v>
      </c>
      <c r="AY47" s="2" t="s">
        <v>887</v>
      </c>
      <c r="AZ47" s="2" t="s">
        <v>887</v>
      </c>
      <c r="BA47" s="2" t="s">
        <v>891</v>
      </c>
      <c r="BB47" s="2" t="s">
        <v>892</v>
      </c>
      <c r="BC47" s="2" t="s">
        <v>886</v>
      </c>
      <c r="BE47" s="2" t="s">
        <v>893</v>
      </c>
      <c r="BF47" s="2" t="s">
        <v>893</v>
      </c>
      <c r="BG47" s="2" t="s">
        <v>893</v>
      </c>
      <c r="BH47" s="2" t="s">
        <v>893</v>
      </c>
      <c r="BI47" s="2" t="s">
        <v>893</v>
      </c>
      <c r="BJ47" s="2" t="s">
        <v>894</v>
      </c>
      <c r="BK47" s="2" t="s">
        <v>894</v>
      </c>
      <c r="BN47" s="2" t="s">
        <v>894</v>
      </c>
      <c r="BR47" s="2" t="s">
        <v>894</v>
      </c>
      <c r="BW47" s="2" t="s">
        <v>894</v>
      </c>
      <c r="BX47" s="2" t="s">
        <v>894</v>
      </c>
      <c r="BZ47" s="2" t="s">
        <v>894</v>
      </c>
      <c r="CA47" s="2" t="s">
        <v>894</v>
      </c>
      <c r="CC47" s="2" t="s">
        <v>894</v>
      </c>
      <c r="CF47" s="2" t="s">
        <v>895</v>
      </c>
      <c r="CG47" s="2" t="s">
        <v>895</v>
      </c>
      <c r="CH47" s="2" t="s">
        <v>895</v>
      </c>
      <c r="CI47" s="2" t="s">
        <v>894</v>
      </c>
      <c r="CL47" s="2" t="s">
        <v>894</v>
      </c>
      <c r="CM47" s="2" t="s">
        <v>895</v>
      </c>
    </row>
    <row r="48" spans="1:94" x14ac:dyDescent="0.35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  <c r="AY48" s="2"/>
      <c r="AZ48" s="2"/>
      <c r="BA48" s="2"/>
      <c r="BB48" s="2"/>
      <c r="BC48" s="2"/>
      <c r="BD48" s="2"/>
      <c r="BE48" s="2"/>
      <c r="BF48" s="2"/>
      <c r="BG48" s="2"/>
      <c r="BH48" s="2"/>
      <c r="BI48" s="2"/>
      <c r="BJ48" s="2"/>
      <c r="BK48" s="2"/>
      <c r="BL48" s="2"/>
      <c r="BM48" s="2"/>
      <c r="BN48" s="2"/>
      <c r="BO48" s="2"/>
      <c r="BP48" s="2"/>
      <c r="BQ48" s="2"/>
      <c r="BR48" s="2"/>
      <c r="BS48" s="2"/>
      <c r="BT48" s="2"/>
      <c r="BU48" s="2"/>
      <c r="BV48" s="2"/>
      <c r="BW48" s="2"/>
      <c r="BX48" s="2"/>
      <c r="BY48" s="2"/>
      <c r="BZ48" s="2"/>
      <c r="CA48" s="2"/>
      <c r="CB48" s="2"/>
      <c r="CC48" s="2"/>
      <c r="CD48" s="2"/>
      <c r="CE48" s="2"/>
      <c r="CF48" s="2"/>
      <c r="CG48" s="2"/>
      <c r="CH48" s="2"/>
      <c r="CI48" s="2"/>
      <c r="CJ48" s="2"/>
      <c r="CK48" s="2"/>
      <c r="CL48" s="2"/>
      <c r="CM48" s="2"/>
      <c r="CN48" s="2"/>
      <c r="CO48" s="2"/>
      <c r="CP48" s="2"/>
    </row>
    <row r="49" spans="1:94" x14ac:dyDescent="0.35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  <c r="AY49" s="2"/>
      <c r="AZ49" s="2"/>
      <c r="BA49" s="2"/>
      <c r="BB49" s="2"/>
      <c r="BC49" s="2"/>
      <c r="BD49" s="2"/>
      <c r="BE49" s="2"/>
      <c r="BF49" s="2"/>
      <c r="BG49" s="2"/>
      <c r="BH49" s="2"/>
      <c r="BI49" s="2"/>
      <c r="BJ49" s="2"/>
      <c r="BK49" s="2"/>
      <c r="BL49" s="2"/>
      <c r="BM49" s="2"/>
      <c r="BN49" s="2"/>
      <c r="BO49" s="2"/>
      <c r="BP49" s="2"/>
      <c r="BQ49" s="2"/>
      <c r="BR49" s="2"/>
      <c r="BS49" s="2"/>
      <c r="BT49" s="2"/>
      <c r="BU49" s="2"/>
      <c r="BV49" s="2"/>
      <c r="BW49" s="2"/>
      <c r="BX49" s="2"/>
      <c r="BY49" s="2"/>
      <c r="BZ49" s="2"/>
      <c r="CA49" s="2"/>
      <c r="CB49" s="2"/>
      <c r="CC49" s="2"/>
      <c r="CD49" s="2"/>
      <c r="CE49" s="2"/>
      <c r="CF49" s="2"/>
      <c r="CG49" s="2"/>
      <c r="CH49" s="2"/>
      <c r="CI49" s="2"/>
      <c r="CJ49" s="2"/>
      <c r="CK49" s="2"/>
      <c r="CL49" s="2"/>
      <c r="CM49" s="2"/>
      <c r="CN49" s="2"/>
      <c r="CO49" s="2"/>
      <c r="CP49" s="2"/>
    </row>
    <row r="50" spans="1:94" x14ac:dyDescent="0.35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  <c r="AY50" s="2"/>
      <c r="AZ50" s="2"/>
      <c r="BA50" s="2"/>
      <c r="BB50" s="2"/>
      <c r="BC50" s="2"/>
      <c r="BD50" s="2"/>
      <c r="BE50" s="2"/>
      <c r="BF50" s="2"/>
      <c r="BG50" s="2"/>
      <c r="BH50" s="2"/>
      <c r="BI50" s="2"/>
      <c r="BJ50" s="2"/>
      <c r="BK50" s="2"/>
      <c r="BL50" s="2"/>
      <c r="BM50" s="2"/>
      <c r="BN50" s="2"/>
      <c r="BO50" s="2"/>
      <c r="BP50" s="2"/>
      <c r="BQ50" s="2"/>
      <c r="BR50" s="2"/>
      <c r="BS50" s="2"/>
      <c r="BT50" s="2"/>
      <c r="BU50" s="2"/>
      <c r="BV50" s="2"/>
      <c r="BW50" s="2"/>
      <c r="BX50" s="2"/>
      <c r="BY50" s="2"/>
      <c r="BZ50" s="2"/>
      <c r="CA50" s="2"/>
      <c r="CB50" s="2"/>
      <c r="CC50" s="2"/>
      <c r="CD50" s="2"/>
      <c r="CE50" s="2"/>
      <c r="CF50" s="2"/>
      <c r="CG50" s="2"/>
      <c r="CH50" s="2"/>
      <c r="CI50" s="2"/>
      <c r="CJ50" s="2"/>
      <c r="CK50" s="2"/>
      <c r="CL50" s="2"/>
      <c r="CM50" s="2"/>
      <c r="CN50" s="2"/>
      <c r="CO50" s="2"/>
      <c r="CP50" s="2"/>
    </row>
    <row r="51" spans="1:94" x14ac:dyDescent="0.35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  <c r="AY51" s="2"/>
      <c r="AZ51" s="2"/>
      <c r="BA51" s="2"/>
      <c r="BB51" s="2"/>
      <c r="BC51" s="2"/>
      <c r="BD51" s="2"/>
      <c r="BE51" s="2"/>
      <c r="BF51" s="2"/>
      <c r="BG51" s="2"/>
      <c r="BH51" s="2"/>
      <c r="BI51" s="2"/>
      <c r="BJ51" s="2"/>
      <c r="BK51" s="2"/>
      <c r="BL51" s="2"/>
      <c r="BM51" s="2"/>
      <c r="BN51" s="2"/>
      <c r="BO51" s="2"/>
      <c r="BP51" s="2"/>
      <c r="BQ51" s="2"/>
      <c r="BR51" s="2"/>
      <c r="BS51" s="2"/>
      <c r="BT51" s="2"/>
      <c r="BU51" s="2"/>
      <c r="BV51" s="2"/>
      <c r="BW51" s="2"/>
      <c r="BX51" s="2"/>
      <c r="BY51" s="2"/>
      <c r="BZ51" s="2"/>
      <c r="CA51" s="2"/>
      <c r="CB51" s="2"/>
      <c r="CC51" s="2"/>
      <c r="CD51" s="2"/>
      <c r="CE51" s="2"/>
      <c r="CF51" s="2"/>
      <c r="CG51" s="2"/>
      <c r="CH51" s="2"/>
      <c r="CI51" s="2"/>
      <c r="CJ51" s="2"/>
      <c r="CK51" s="2"/>
      <c r="CL51" s="2"/>
      <c r="CM51" s="2"/>
      <c r="CN51" s="2"/>
      <c r="CO51" s="2"/>
      <c r="CP51" s="2"/>
    </row>
    <row r="52" spans="1:94" x14ac:dyDescent="0.35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  <c r="AY52" s="2"/>
      <c r="AZ52" s="2"/>
      <c r="BA52" s="2"/>
      <c r="BB52" s="2"/>
      <c r="BC52" s="2"/>
      <c r="BD52" s="2"/>
      <c r="BE52" s="2"/>
      <c r="BF52" s="2"/>
      <c r="BG52" s="2"/>
      <c r="BH52" s="2"/>
      <c r="BI52" s="2"/>
      <c r="BJ52" s="2"/>
      <c r="BK52" s="2"/>
      <c r="BL52" s="2"/>
      <c r="BM52" s="2"/>
      <c r="BN52" s="2"/>
      <c r="BO52" s="2"/>
      <c r="BP52" s="2"/>
      <c r="BQ52" s="2"/>
      <c r="BR52" s="2"/>
      <c r="BS52" s="2"/>
      <c r="BT52" s="2"/>
      <c r="BU52" s="2"/>
      <c r="BV52" s="2"/>
      <c r="BW52" s="2"/>
      <c r="BX52" s="2"/>
      <c r="BY52" s="2"/>
      <c r="BZ52" s="2"/>
      <c r="CA52" s="2"/>
      <c r="CB52" s="2"/>
      <c r="CC52" s="2"/>
      <c r="CD52" s="2"/>
      <c r="CE52" s="2"/>
      <c r="CF52" s="2"/>
      <c r="CG52" s="2"/>
      <c r="CH52" s="2"/>
      <c r="CI52" s="2"/>
      <c r="CJ52" s="2"/>
      <c r="CK52" s="2"/>
      <c r="CL52" s="2"/>
      <c r="CM52" s="2"/>
      <c r="CN52" s="2"/>
      <c r="CO52" s="2"/>
      <c r="CP52" s="2"/>
    </row>
    <row r="53" spans="1:94" x14ac:dyDescent="0.35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  <c r="AY53" s="2"/>
      <c r="AZ53" s="2"/>
      <c r="BA53" s="2"/>
      <c r="BB53" s="2"/>
      <c r="BC53" s="2"/>
      <c r="BD53" s="2"/>
      <c r="BE53" s="2"/>
      <c r="BF53" s="2"/>
      <c r="BG53" s="2"/>
      <c r="BH53" s="2"/>
      <c r="BI53" s="2"/>
      <c r="BJ53" s="2"/>
      <c r="BK53" s="2"/>
      <c r="BL53" s="2"/>
      <c r="BM53" s="2"/>
      <c r="BN53" s="2"/>
      <c r="BO53" s="2"/>
      <c r="BP53" s="2"/>
      <c r="BQ53" s="2"/>
      <c r="BR53" s="2"/>
      <c r="BS53" s="2"/>
      <c r="BT53" s="2"/>
      <c r="BU53" s="2"/>
      <c r="BV53" s="2"/>
      <c r="BW53" s="2"/>
      <c r="BX53" s="2"/>
      <c r="BY53" s="2"/>
      <c r="BZ53" s="2"/>
      <c r="CA53" s="2"/>
      <c r="CB53" s="2"/>
      <c r="CC53" s="2"/>
      <c r="CD53" s="2"/>
      <c r="CE53" s="2"/>
      <c r="CF53" s="2"/>
      <c r="CG53" s="2"/>
      <c r="CH53" s="2"/>
      <c r="CI53" s="2"/>
      <c r="CJ53" s="2"/>
      <c r="CK53" s="2"/>
      <c r="CL53" s="2"/>
      <c r="CM53" s="2"/>
      <c r="CN53" s="2"/>
      <c r="CO53" s="2"/>
      <c r="CP53" s="2"/>
    </row>
    <row r="54" spans="1:94" x14ac:dyDescent="0.35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  <c r="AY54" s="2"/>
      <c r="AZ54" s="2"/>
      <c r="BA54" s="2"/>
      <c r="BB54" s="2"/>
      <c r="BC54" s="2"/>
      <c r="BD54" s="2"/>
      <c r="BE54" s="2"/>
      <c r="BF54" s="2"/>
      <c r="BG54" s="2"/>
      <c r="BH54" s="2"/>
      <c r="BI54" s="2"/>
      <c r="BJ54" s="2"/>
      <c r="BK54" s="2"/>
      <c r="BL54" s="2"/>
      <c r="BM54" s="2"/>
      <c r="BN54" s="2"/>
      <c r="BO54" s="2"/>
      <c r="BP54" s="2"/>
      <c r="BQ54" s="2"/>
      <c r="BR54" s="2"/>
      <c r="BS54" s="2"/>
      <c r="BT54" s="2"/>
      <c r="BU54" s="2"/>
      <c r="BV54" s="2"/>
      <c r="BW54" s="2"/>
      <c r="BX54" s="2"/>
      <c r="BY54" s="2"/>
      <c r="BZ54" s="2"/>
      <c r="CA54" s="2"/>
      <c r="CB54" s="2"/>
      <c r="CC54" s="2"/>
      <c r="CD54" s="2"/>
      <c r="CE54" s="2"/>
      <c r="CF54" s="2"/>
      <c r="CG54" s="2"/>
      <c r="CH54" s="2"/>
      <c r="CI54" s="2"/>
      <c r="CJ54" s="2"/>
      <c r="CK54" s="2"/>
      <c r="CL54" s="2"/>
      <c r="CM54" s="2"/>
      <c r="CN54" s="2"/>
      <c r="CO54" s="2"/>
      <c r="CP54" s="2"/>
    </row>
    <row r="55" spans="1:94" x14ac:dyDescent="0.35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  <c r="AX55" s="2"/>
      <c r="AY55" s="2"/>
      <c r="AZ55" s="2"/>
      <c r="BA55" s="2"/>
      <c r="BB55" s="2"/>
      <c r="BC55" s="2"/>
      <c r="BD55" s="2"/>
      <c r="BE55" s="2"/>
      <c r="BF55" s="2"/>
      <c r="BG55" s="2"/>
      <c r="BH55" s="2"/>
      <c r="BI55" s="2"/>
      <c r="BJ55" s="2"/>
      <c r="BK55" s="2"/>
      <c r="BL55" s="2"/>
      <c r="BM55" s="2"/>
      <c r="BN55" s="2"/>
      <c r="BO55" s="2"/>
      <c r="BP55" s="2"/>
      <c r="BQ55" s="2"/>
      <c r="BR55" s="2"/>
      <c r="BS55" s="2"/>
      <c r="BT55" s="2"/>
      <c r="BU55" s="2"/>
      <c r="BV55" s="2"/>
      <c r="BW55" s="2"/>
      <c r="BX55" s="2"/>
      <c r="BY55" s="2"/>
      <c r="BZ55" s="2"/>
      <c r="CA55" s="2"/>
      <c r="CB55" s="2"/>
      <c r="CC55" s="2"/>
      <c r="CD55" s="2"/>
      <c r="CE55" s="2"/>
      <c r="CF55" s="2"/>
      <c r="CG55" s="2"/>
      <c r="CH55" s="2"/>
      <c r="CI55" s="2"/>
      <c r="CJ55" s="2"/>
      <c r="CK55" s="2"/>
      <c r="CL55" s="2"/>
      <c r="CM55" s="2"/>
      <c r="CN55" s="2"/>
      <c r="CO55" s="2"/>
      <c r="CP55" s="2"/>
    </row>
    <row r="56" spans="1:94" x14ac:dyDescent="0.35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  <c r="AX56" s="2"/>
      <c r="AY56" s="2"/>
      <c r="AZ56" s="2"/>
      <c r="BA56" s="2"/>
      <c r="BB56" s="2"/>
      <c r="BC56" s="2"/>
      <c r="BD56" s="2"/>
      <c r="BE56" s="2"/>
      <c r="BF56" s="2"/>
      <c r="BG56" s="2"/>
      <c r="BH56" s="2"/>
      <c r="BI56" s="2"/>
      <c r="BJ56" s="2"/>
      <c r="BK56" s="2"/>
      <c r="BL56" s="2"/>
      <c r="BM56" s="2"/>
      <c r="BN56" s="2"/>
      <c r="BO56" s="2"/>
      <c r="BP56" s="2"/>
      <c r="BQ56" s="2"/>
      <c r="BR56" s="2"/>
      <c r="BS56" s="2"/>
      <c r="BT56" s="2"/>
      <c r="BU56" s="2"/>
      <c r="BV56" s="2"/>
      <c r="BW56" s="2"/>
      <c r="BX56" s="2"/>
      <c r="BY56" s="2"/>
      <c r="BZ56" s="2"/>
      <c r="CA56" s="2"/>
      <c r="CB56" s="2"/>
      <c r="CC56" s="2"/>
      <c r="CD56" s="2"/>
      <c r="CE56" s="2"/>
      <c r="CF56" s="2"/>
      <c r="CG56" s="2"/>
      <c r="CH56" s="2"/>
      <c r="CI56" s="2"/>
      <c r="CJ56" s="2"/>
      <c r="CK56" s="2"/>
      <c r="CL56" s="2"/>
      <c r="CM56" s="2"/>
      <c r="CN56" s="2"/>
      <c r="CO56" s="2"/>
      <c r="CP56" s="2"/>
    </row>
    <row r="57" spans="1:94" x14ac:dyDescent="0.35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  <c r="AX57" s="2"/>
      <c r="AY57" s="2"/>
      <c r="AZ57" s="2"/>
      <c r="BA57" s="2"/>
      <c r="BB57" s="2"/>
      <c r="BC57" s="2"/>
      <c r="BD57" s="2"/>
      <c r="BE57" s="2"/>
      <c r="BF57" s="2"/>
      <c r="BG57" s="2"/>
      <c r="BH57" s="2"/>
      <c r="BI57" s="2"/>
      <c r="BJ57" s="2"/>
      <c r="BK57" s="2"/>
      <c r="BL57" s="2"/>
      <c r="BM57" s="2"/>
      <c r="BN57" s="2"/>
      <c r="BO57" s="2"/>
      <c r="BP57" s="2"/>
      <c r="BQ57" s="2"/>
      <c r="BR57" s="2"/>
      <c r="BS57" s="2"/>
      <c r="BT57" s="2"/>
      <c r="BU57" s="2"/>
      <c r="BV57" s="2"/>
      <c r="BW57" s="2"/>
      <c r="BX57" s="2"/>
      <c r="BY57" s="2"/>
      <c r="BZ57" s="2"/>
      <c r="CA57" s="2"/>
      <c r="CB57" s="2"/>
      <c r="CC57" s="2"/>
      <c r="CD57" s="2"/>
      <c r="CE57" s="2"/>
      <c r="CF57" s="2"/>
      <c r="CG57" s="2"/>
      <c r="CH57" s="2"/>
      <c r="CI57" s="2"/>
      <c r="CJ57" s="2"/>
      <c r="CK57" s="2"/>
      <c r="CL57" s="2"/>
      <c r="CM57" s="2"/>
      <c r="CN57" s="2"/>
      <c r="CO57" s="2"/>
      <c r="CP57" s="2"/>
    </row>
    <row r="58" spans="1:94" x14ac:dyDescent="0.35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  <c r="AX58" s="2"/>
      <c r="AY58" s="2"/>
      <c r="AZ58" s="2"/>
      <c r="BA58" s="2"/>
      <c r="BB58" s="2"/>
      <c r="BC58" s="2"/>
      <c r="BD58" s="2"/>
      <c r="BE58" s="2"/>
      <c r="BF58" s="2"/>
      <c r="BG58" s="2"/>
      <c r="BH58" s="2"/>
      <c r="BI58" s="2"/>
      <c r="BJ58" s="2"/>
      <c r="BK58" s="2"/>
      <c r="BL58" s="2"/>
      <c r="BM58" s="2"/>
      <c r="BN58" s="2"/>
      <c r="BO58" s="2"/>
      <c r="BP58" s="2"/>
      <c r="BQ58" s="2"/>
      <c r="BR58" s="2"/>
      <c r="BS58" s="2"/>
      <c r="BT58" s="2"/>
      <c r="BU58" s="2"/>
      <c r="BV58" s="2"/>
      <c r="BW58" s="2"/>
      <c r="BX58" s="2"/>
      <c r="BY58" s="2"/>
      <c r="BZ58" s="2"/>
      <c r="CA58" s="2"/>
      <c r="CB58" s="2"/>
      <c r="CC58" s="2"/>
      <c r="CD58" s="2"/>
      <c r="CE58" s="2"/>
      <c r="CF58" s="2"/>
      <c r="CG58" s="2"/>
      <c r="CH58" s="2"/>
      <c r="CI58" s="2"/>
      <c r="CJ58" s="2"/>
      <c r="CK58" s="2"/>
      <c r="CL58" s="2"/>
      <c r="CM58" s="2"/>
      <c r="CN58" s="2"/>
      <c r="CO58" s="2"/>
      <c r="CP58" s="2"/>
    </row>
    <row r="59" spans="1:94" x14ac:dyDescent="0.35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  <c r="AX59" s="2"/>
      <c r="AY59" s="2"/>
      <c r="AZ59" s="2"/>
      <c r="BA59" s="2"/>
      <c r="BB59" s="2"/>
      <c r="BC59" s="2"/>
      <c r="BD59" s="2"/>
      <c r="BE59" s="2"/>
      <c r="BF59" s="2"/>
      <c r="BG59" s="2"/>
      <c r="BH59" s="2"/>
      <c r="BI59" s="2"/>
      <c r="BJ59" s="2"/>
      <c r="BK59" s="2"/>
      <c r="BL59" s="2"/>
      <c r="BM59" s="2"/>
      <c r="BN59" s="2"/>
      <c r="BO59" s="2"/>
      <c r="BP59" s="2"/>
      <c r="BQ59" s="2"/>
      <c r="BR59" s="2"/>
      <c r="BS59" s="2"/>
      <c r="BT59" s="2"/>
      <c r="BU59" s="2"/>
      <c r="BV59" s="2"/>
      <c r="BW59" s="2"/>
      <c r="BX59" s="2"/>
      <c r="BY59" s="2"/>
      <c r="BZ59" s="2"/>
      <c r="CA59" s="2"/>
      <c r="CB59" s="2"/>
      <c r="CC59" s="2"/>
      <c r="CD59" s="2"/>
      <c r="CE59" s="2"/>
      <c r="CF59" s="2"/>
      <c r="CG59" s="2"/>
      <c r="CH59" s="2"/>
      <c r="CI59" s="2"/>
      <c r="CJ59" s="2"/>
      <c r="CK59" s="2"/>
      <c r="CL59" s="2"/>
      <c r="CM59" s="2"/>
      <c r="CN59" s="2"/>
      <c r="CO59" s="2"/>
      <c r="CP59" s="2"/>
    </row>
    <row r="60" spans="1:94" x14ac:dyDescent="0.35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  <c r="AY60" s="2"/>
      <c r="AZ60" s="2"/>
      <c r="BA60" s="2"/>
      <c r="BB60" s="2"/>
      <c r="BC60" s="2"/>
      <c r="BD60" s="2"/>
      <c r="BE60" s="2"/>
      <c r="BF60" s="2"/>
      <c r="BG60" s="2"/>
      <c r="BH60" s="2"/>
      <c r="BI60" s="2"/>
      <c r="BJ60" s="2"/>
      <c r="BK60" s="2"/>
      <c r="BL60" s="2"/>
      <c r="BM60" s="2"/>
      <c r="BN60" s="2"/>
      <c r="BO60" s="2"/>
      <c r="BP60" s="2"/>
      <c r="BQ60" s="2"/>
      <c r="BR60" s="2"/>
      <c r="BS60" s="2"/>
      <c r="BT60" s="2"/>
      <c r="BU60" s="2"/>
      <c r="BV60" s="2"/>
      <c r="BW60" s="2"/>
      <c r="BX60" s="2"/>
      <c r="BY60" s="2"/>
      <c r="BZ60" s="2"/>
      <c r="CA60" s="2"/>
      <c r="CB60" s="2"/>
      <c r="CC60" s="2"/>
      <c r="CD60" s="2"/>
      <c r="CE60" s="2"/>
      <c r="CF60" s="2"/>
      <c r="CG60" s="2"/>
      <c r="CH60" s="2"/>
      <c r="CI60" s="2"/>
      <c r="CJ60" s="2"/>
      <c r="CK60" s="2"/>
      <c r="CL60" s="2"/>
      <c r="CM60" s="2"/>
      <c r="CN60" s="2"/>
      <c r="CO60" s="2"/>
      <c r="CP60" s="2"/>
    </row>
    <row r="61" spans="1:94" x14ac:dyDescent="0.35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  <c r="AX61" s="2"/>
      <c r="AY61" s="2"/>
      <c r="AZ61" s="2"/>
      <c r="BA61" s="2"/>
      <c r="BB61" s="2"/>
      <c r="BC61" s="2"/>
      <c r="BD61" s="2"/>
      <c r="BE61" s="2"/>
      <c r="BF61" s="2"/>
      <c r="BG61" s="2"/>
      <c r="BH61" s="2"/>
      <c r="BI61" s="2"/>
      <c r="BJ61" s="2"/>
      <c r="BK61" s="2"/>
      <c r="BL61" s="2"/>
      <c r="BM61" s="2"/>
      <c r="BN61" s="2"/>
      <c r="BO61" s="2"/>
      <c r="BP61" s="2"/>
      <c r="BQ61" s="2"/>
      <c r="BR61" s="2"/>
      <c r="BS61" s="2"/>
      <c r="BT61" s="2"/>
      <c r="BU61" s="2"/>
      <c r="BV61" s="2"/>
      <c r="BW61" s="2"/>
      <c r="BX61" s="2"/>
      <c r="BY61" s="2"/>
      <c r="BZ61" s="2"/>
      <c r="CA61" s="2"/>
      <c r="CB61" s="2"/>
      <c r="CC61" s="2"/>
      <c r="CD61" s="2"/>
      <c r="CE61" s="2"/>
      <c r="CF61" s="2"/>
      <c r="CG61" s="2"/>
      <c r="CH61" s="2"/>
      <c r="CI61" s="2"/>
      <c r="CJ61" s="2"/>
      <c r="CK61" s="2"/>
      <c r="CL61" s="2"/>
      <c r="CM61" s="2"/>
      <c r="CN61" s="2"/>
      <c r="CO61" s="2"/>
      <c r="CP61" s="2"/>
    </row>
    <row r="62" spans="1:94" x14ac:dyDescent="0.35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  <c r="AX62" s="2"/>
      <c r="AY62" s="2"/>
      <c r="AZ62" s="2"/>
      <c r="BA62" s="2"/>
      <c r="BB62" s="2"/>
      <c r="BC62" s="2"/>
      <c r="BD62" s="2"/>
      <c r="BE62" s="2"/>
      <c r="BF62" s="2"/>
      <c r="BG62" s="2"/>
      <c r="BH62" s="2"/>
      <c r="BI62" s="2"/>
      <c r="BJ62" s="2"/>
      <c r="BK62" s="2"/>
      <c r="BL62" s="2"/>
      <c r="BM62" s="2"/>
      <c r="BN62" s="2"/>
      <c r="BO62" s="2"/>
      <c r="BP62" s="2"/>
      <c r="BQ62" s="2"/>
      <c r="BR62" s="2"/>
      <c r="BS62" s="2"/>
      <c r="BT62" s="2"/>
      <c r="BU62" s="2"/>
      <c r="BV62" s="2"/>
      <c r="BW62" s="2"/>
      <c r="BX62" s="2"/>
      <c r="BY62" s="2"/>
      <c r="BZ62" s="2"/>
      <c r="CA62" s="2"/>
      <c r="CB62" s="2"/>
      <c r="CC62" s="2"/>
      <c r="CD62" s="2"/>
      <c r="CE62" s="2"/>
      <c r="CF62" s="2"/>
      <c r="CG62" s="2"/>
      <c r="CH62" s="2"/>
      <c r="CI62" s="2"/>
      <c r="CJ62" s="2"/>
      <c r="CK62" s="2"/>
      <c r="CL62" s="2"/>
      <c r="CM62" s="2"/>
      <c r="CN62" s="2"/>
      <c r="CO62" s="2"/>
      <c r="CP62" s="2"/>
    </row>
    <row r="63" spans="1:94" x14ac:dyDescent="0.35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  <c r="AX63" s="2"/>
      <c r="AY63" s="2"/>
      <c r="AZ63" s="2"/>
      <c r="BA63" s="2"/>
      <c r="BB63" s="2"/>
      <c r="BC63" s="2"/>
      <c r="BD63" s="2"/>
      <c r="BE63" s="2"/>
      <c r="BF63" s="2"/>
      <c r="BG63" s="2"/>
      <c r="BH63" s="2"/>
      <c r="BI63" s="2"/>
      <c r="BJ63" s="2"/>
      <c r="BK63" s="2"/>
      <c r="BL63" s="2"/>
      <c r="BM63" s="2"/>
      <c r="BN63" s="2"/>
      <c r="BO63" s="2"/>
      <c r="BP63" s="2"/>
      <c r="BQ63" s="2"/>
      <c r="BR63" s="2"/>
      <c r="BS63" s="2"/>
      <c r="BT63" s="2"/>
      <c r="BU63" s="2"/>
      <c r="BV63" s="2"/>
      <c r="BW63" s="2"/>
      <c r="BX63" s="2"/>
      <c r="BY63" s="2"/>
      <c r="BZ63" s="2"/>
      <c r="CA63" s="2"/>
      <c r="CB63" s="2"/>
      <c r="CC63" s="2"/>
      <c r="CD63" s="2"/>
      <c r="CE63" s="2"/>
      <c r="CF63" s="2"/>
      <c r="CG63" s="2"/>
      <c r="CH63" s="2"/>
      <c r="CI63" s="2"/>
      <c r="CJ63" s="2"/>
      <c r="CK63" s="2"/>
      <c r="CL63" s="2"/>
      <c r="CM63" s="2"/>
      <c r="CN63" s="2"/>
      <c r="CO63" s="2"/>
      <c r="CP63" s="2"/>
    </row>
    <row r="64" spans="1:94" x14ac:dyDescent="0.35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  <c r="AX64" s="2"/>
      <c r="AY64" s="2"/>
      <c r="AZ64" s="2"/>
      <c r="BA64" s="2"/>
      <c r="BB64" s="2"/>
      <c r="BC64" s="2"/>
      <c r="BD64" s="2"/>
      <c r="BE64" s="2"/>
      <c r="BF64" s="2"/>
      <c r="BG64" s="2"/>
      <c r="BH64" s="2"/>
      <c r="BI64" s="2"/>
      <c r="BJ64" s="2"/>
      <c r="BK64" s="2"/>
      <c r="BL64" s="2"/>
      <c r="BM64" s="2"/>
      <c r="BN64" s="2"/>
      <c r="BO64" s="2"/>
      <c r="BP64" s="2"/>
      <c r="BQ64" s="2"/>
      <c r="BR64" s="2"/>
      <c r="BS64" s="2"/>
      <c r="BT64" s="2"/>
      <c r="BU64" s="2"/>
      <c r="BV64" s="2"/>
      <c r="BW64" s="2"/>
      <c r="BX64" s="2"/>
      <c r="BY64" s="2"/>
      <c r="BZ64" s="2"/>
      <c r="CA64" s="2"/>
      <c r="CB64" s="2"/>
      <c r="CC64" s="2"/>
      <c r="CD64" s="2"/>
      <c r="CE64" s="2"/>
      <c r="CF64" s="2"/>
      <c r="CG64" s="2"/>
      <c r="CH64" s="2"/>
      <c r="CI64" s="2"/>
      <c r="CJ64" s="2"/>
      <c r="CK64" s="2"/>
      <c r="CL64" s="2"/>
      <c r="CM64" s="2"/>
      <c r="CN64" s="2"/>
      <c r="CO64" s="2"/>
      <c r="CP64" s="2"/>
    </row>
    <row r="65" spans="1:94" x14ac:dyDescent="0.35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  <c r="AQ65" s="2"/>
      <c r="AR65" s="2"/>
      <c r="AS65" s="2"/>
      <c r="AT65" s="2"/>
      <c r="AU65" s="2"/>
      <c r="AV65" s="2"/>
      <c r="AW65" s="2"/>
      <c r="AX65" s="2"/>
      <c r="AY65" s="2"/>
      <c r="AZ65" s="2"/>
      <c r="BA65" s="2"/>
      <c r="BB65" s="2"/>
      <c r="BC65" s="2"/>
      <c r="BD65" s="2"/>
      <c r="BE65" s="2"/>
      <c r="BF65" s="2"/>
      <c r="BG65" s="2"/>
      <c r="BH65" s="2"/>
      <c r="BI65" s="2"/>
      <c r="BJ65" s="2"/>
      <c r="BK65" s="2"/>
      <c r="BL65" s="2"/>
      <c r="BM65" s="2"/>
      <c r="BN65" s="2"/>
      <c r="BO65" s="2"/>
      <c r="BP65" s="2"/>
      <c r="BQ65" s="2"/>
      <c r="BR65" s="2"/>
      <c r="BS65" s="2"/>
      <c r="BT65" s="2"/>
      <c r="BU65" s="2"/>
      <c r="BV65" s="2"/>
      <c r="BW65" s="2"/>
      <c r="BX65" s="2"/>
      <c r="BY65" s="2"/>
      <c r="BZ65" s="2"/>
      <c r="CA65" s="2"/>
      <c r="CB65" s="2"/>
      <c r="CC65" s="2"/>
      <c r="CD65" s="2"/>
      <c r="CE65" s="2"/>
      <c r="CF65" s="2"/>
      <c r="CG65" s="2"/>
      <c r="CH65" s="2"/>
      <c r="CI65" s="2"/>
      <c r="CJ65" s="2"/>
      <c r="CK65" s="2"/>
      <c r="CL65" s="2"/>
      <c r="CM65" s="2"/>
      <c r="CN65" s="2"/>
      <c r="CO65" s="2"/>
      <c r="CP65" s="2"/>
    </row>
    <row r="66" spans="1:94" x14ac:dyDescent="0.35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  <c r="AQ66" s="2"/>
      <c r="AR66" s="2"/>
      <c r="AS66" s="2"/>
      <c r="AT66" s="2"/>
      <c r="AU66" s="2"/>
      <c r="AV66" s="2"/>
      <c r="AW66" s="2"/>
      <c r="AX66" s="2"/>
      <c r="AY66" s="2"/>
      <c r="AZ66" s="2"/>
      <c r="BA66" s="2"/>
      <c r="BB66" s="2"/>
      <c r="BC66" s="2"/>
      <c r="BD66" s="2"/>
      <c r="BE66" s="2"/>
      <c r="BF66" s="2"/>
      <c r="BG66" s="2"/>
      <c r="BH66" s="2"/>
      <c r="BI66" s="2"/>
      <c r="BJ66" s="2"/>
      <c r="BK66" s="2"/>
      <c r="BL66" s="2"/>
      <c r="BM66" s="2"/>
      <c r="BN66" s="2"/>
      <c r="BO66" s="2"/>
      <c r="BP66" s="2"/>
      <c r="BQ66" s="2"/>
      <c r="BR66" s="2"/>
      <c r="BS66" s="2"/>
      <c r="BT66" s="2"/>
      <c r="BU66" s="2"/>
      <c r="BV66" s="2"/>
      <c r="BW66" s="2"/>
      <c r="BX66" s="2"/>
      <c r="BY66" s="2"/>
      <c r="BZ66" s="2"/>
      <c r="CA66" s="2"/>
      <c r="CB66" s="2"/>
      <c r="CC66" s="2"/>
      <c r="CD66" s="2"/>
      <c r="CE66" s="2"/>
      <c r="CF66" s="2"/>
      <c r="CG66" s="2"/>
      <c r="CH66" s="2"/>
      <c r="CI66" s="2"/>
      <c r="CJ66" s="2"/>
      <c r="CK66" s="2"/>
      <c r="CL66" s="2"/>
      <c r="CM66" s="2"/>
      <c r="CN66" s="2"/>
      <c r="CO66" s="2"/>
      <c r="CP66" s="2"/>
    </row>
    <row r="67" spans="1:94" x14ac:dyDescent="0.35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  <c r="AX67" s="2"/>
      <c r="AY67" s="2"/>
      <c r="AZ67" s="2"/>
      <c r="BA67" s="2"/>
      <c r="BB67" s="2"/>
      <c r="BC67" s="2"/>
      <c r="BD67" s="2"/>
      <c r="BE67" s="2"/>
      <c r="BF67" s="2"/>
      <c r="BG67" s="2"/>
      <c r="BH67" s="2"/>
      <c r="BI67" s="2"/>
      <c r="BJ67" s="2"/>
      <c r="BK67" s="2"/>
      <c r="BL67" s="2"/>
      <c r="BM67" s="2"/>
      <c r="BN67" s="2"/>
      <c r="BO67" s="2"/>
      <c r="BP67" s="2"/>
      <c r="BQ67" s="2"/>
      <c r="BR67" s="2"/>
      <c r="BS67" s="2"/>
      <c r="BT67" s="2"/>
      <c r="BU67" s="2"/>
      <c r="BV67" s="2"/>
      <c r="BW67" s="2"/>
      <c r="BX67" s="2"/>
      <c r="BY67" s="2"/>
      <c r="BZ67" s="2"/>
      <c r="CA67" s="2"/>
      <c r="CB67" s="2"/>
      <c r="CC67" s="2"/>
      <c r="CD67" s="2"/>
      <c r="CE67" s="2"/>
      <c r="CF67" s="2"/>
      <c r="CG67" s="2"/>
      <c r="CH67" s="2"/>
      <c r="CI67" s="2"/>
      <c r="CJ67" s="2"/>
      <c r="CK67" s="2"/>
      <c r="CL67" s="2"/>
      <c r="CM67" s="2"/>
      <c r="CN67" s="2"/>
      <c r="CO67" s="2"/>
      <c r="CP67" s="2"/>
    </row>
    <row r="68" spans="1:94" x14ac:dyDescent="0.35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2"/>
      <c r="AR68" s="2"/>
      <c r="AS68" s="2"/>
      <c r="AT68" s="2"/>
      <c r="AU68" s="2"/>
      <c r="AV68" s="2"/>
      <c r="AW68" s="2"/>
      <c r="AX68" s="2"/>
      <c r="AY68" s="2"/>
      <c r="AZ68" s="2"/>
      <c r="BA68" s="2"/>
      <c r="BB68" s="2"/>
      <c r="BC68" s="2"/>
      <c r="BD68" s="2"/>
      <c r="BE68" s="2"/>
      <c r="BF68" s="2"/>
      <c r="BG68" s="2"/>
      <c r="BH68" s="2"/>
      <c r="BI68" s="2"/>
      <c r="BJ68" s="2"/>
      <c r="BK68" s="2"/>
      <c r="BL68" s="2"/>
      <c r="BM68" s="2"/>
      <c r="BN68" s="2"/>
      <c r="BO68" s="2"/>
      <c r="BP68" s="2"/>
      <c r="BQ68" s="2"/>
      <c r="BR68" s="2"/>
      <c r="BS68" s="2"/>
      <c r="BT68" s="2"/>
      <c r="BU68" s="2"/>
      <c r="BV68" s="2"/>
      <c r="BW68" s="2"/>
      <c r="BX68" s="2"/>
      <c r="BY68" s="2"/>
      <c r="BZ68" s="2"/>
      <c r="CA68" s="2"/>
      <c r="CB68" s="2"/>
      <c r="CC68" s="2"/>
      <c r="CD68" s="2"/>
      <c r="CE68" s="2"/>
      <c r="CF68" s="2"/>
      <c r="CG68" s="2"/>
      <c r="CH68" s="2"/>
      <c r="CI68" s="2"/>
      <c r="CJ68" s="2"/>
      <c r="CK68" s="2"/>
      <c r="CL68" s="2"/>
      <c r="CM68" s="2"/>
      <c r="CN68" s="2"/>
      <c r="CO68" s="2"/>
      <c r="CP68" s="2"/>
    </row>
    <row r="69" spans="1:94" x14ac:dyDescent="0.35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/>
      <c r="AX69" s="2"/>
      <c r="AY69" s="2"/>
      <c r="AZ69" s="2"/>
      <c r="BA69" s="2"/>
      <c r="BB69" s="2"/>
      <c r="BC69" s="2"/>
      <c r="BD69" s="2"/>
      <c r="BE69" s="2"/>
      <c r="BF69" s="2"/>
      <c r="BG69" s="2"/>
      <c r="BH69" s="2"/>
      <c r="BI69" s="2"/>
      <c r="BJ69" s="2"/>
      <c r="BK69" s="2"/>
      <c r="BL69" s="2"/>
      <c r="BM69" s="2"/>
      <c r="BN69" s="2"/>
      <c r="BO69" s="2"/>
      <c r="BP69" s="2"/>
      <c r="BQ69" s="2"/>
      <c r="BR69" s="2"/>
      <c r="BS69" s="2"/>
      <c r="BT69" s="2"/>
      <c r="BU69" s="2"/>
      <c r="BV69" s="2"/>
      <c r="BW69" s="2"/>
      <c r="BX69" s="2"/>
      <c r="BY69" s="2"/>
      <c r="BZ69" s="2"/>
      <c r="CA69" s="2"/>
      <c r="CB69" s="2"/>
      <c r="CC69" s="2"/>
      <c r="CD69" s="2"/>
      <c r="CE69" s="2"/>
      <c r="CF69" s="2"/>
      <c r="CG69" s="2"/>
      <c r="CH69" s="2"/>
      <c r="CI69" s="2"/>
      <c r="CJ69" s="2"/>
      <c r="CK69" s="2"/>
      <c r="CL69" s="2"/>
      <c r="CM69" s="2"/>
      <c r="CN69" s="2"/>
      <c r="CO69" s="2"/>
      <c r="CP69" s="2"/>
    </row>
    <row r="70" spans="1:94" x14ac:dyDescent="0.35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2"/>
      <c r="AV70" s="2"/>
      <c r="AW70" s="2"/>
      <c r="AX70" s="2"/>
      <c r="AY70" s="2"/>
      <c r="AZ70" s="2"/>
      <c r="BA70" s="2"/>
      <c r="BB70" s="2"/>
      <c r="BC70" s="2"/>
      <c r="BD70" s="2"/>
      <c r="BE70" s="2"/>
      <c r="BF70" s="2"/>
      <c r="BG70" s="2"/>
      <c r="BH70" s="2"/>
      <c r="BI70" s="2"/>
      <c r="BJ70" s="2"/>
      <c r="BK70" s="2"/>
      <c r="BL70" s="2"/>
      <c r="BM70" s="2"/>
      <c r="BN70" s="2"/>
      <c r="BO70" s="2"/>
      <c r="BP70" s="2"/>
      <c r="BQ70" s="2"/>
      <c r="BR70" s="2"/>
      <c r="BS70" s="2"/>
      <c r="BT70" s="2"/>
      <c r="BU70" s="2"/>
      <c r="BV70" s="2"/>
      <c r="BW70" s="2"/>
      <c r="BX70" s="2"/>
      <c r="BY70" s="2"/>
      <c r="BZ70" s="2"/>
      <c r="CA70" s="2"/>
      <c r="CB70" s="2"/>
      <c r="CC70" s="2"/>
      <c r="CD70" s="2"/>
      <c r="CE70" s="2"/>
      <c r="CF70" s="2"/>
      <c r="CG70" s="2"/>
      <c r="CH70" s="2"/>
      <c r="CI70" s="2"/>
      <c r="CJ70" s="2"/>
      <c r="CK70" s="2"/>
      <c r="CL70" s="2"/>
      <c r="CM70" s="2"/>
      <c r="CN70" s="2"/>
      <c r="CO70" s="2"/>
      <c r="CP70" s="2"/>
    </row>
    <row r="71" spans="1:94" x14ac:dyDescent="0.35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  <c r="AQ71" s="2"/>
      <c r="AR71" s="2"/>
      <c r="AS71" s="2"/>
      <c r="AT71" s="2"/>
      <c r="AU71" s="2"/>
      <c r="AV71" s="2"/>
      <c r="AW71" s="2"/>
      <c r="AX71" s="2"/>
      <c r="AY71" s="2"/>
      <c r="AZ71" s="2"/>
      <c r="BA71" s="2"/>
      <c r="BB71" s="2"/>
      <c r="BC71" s="2"/>
      <c r="BD71" s="2"/>
      <c r="BE71" s="2"/>
      <c r="BF71" s="2"/>
      <c r="BG71" s="2"/>
      <c r="BH71" s="2"/>
      <c r="BI71" s="2"/>
      <c r="BJ71" s="2"/>
      <c r="BK71" s="2"/>
      <c r="BL71" s="2"/>
      <c r="BM71" s="2"/>
      <c r="BN71" s="2"/>
      <c r="BO71" s="2"/>
      <c r="BP71" s="2"/>
      <c r="BQ71" s="2"/>
      <c r="BR71" s="2"/>
      <c r="BS71" s="2"/>
      <c r="BT71" s="2"/>
      <c r="BU71" s="2"/>
      <c r="BV71" s="2"/>
      <c r="BW71" s="2"/>
      <c r="BX71" s="2"/>
      <c r="BY71" s="2"/>
      <c r="BZ71" s="2"/>
      <c r="CA71" s="2"/>
      <c r="CB71" s="2"/>
      <c r="CC71" s="2"/>
      <c r="CD71" s="2"/>
      <c r="CE71" s="2"/>
      <c r="CF71" s="2"/>
      <c r="CG71" s="2"/>
      <c r="CH71" s="2"/>
      <c r="CI71" s="2"/>
      <c r="CJ71" s="2"/>
      <c r="CK71" s="2"/>
      <c r="CL71" s="2"/>
      <c r="CM71" s="2"/>
      <c r="CN71" s="2"/>
      <c r="CO71" s="2"/>
      <c r="CP71" s="2"/>
    </row>
    <row r="72" spans="1:94" x14ac:dyDescent="0.35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  <c r="AX72" s="2"/>
      <c r="AY72" s="2"/>
      <c r="AZ72" s="2"/>
      <c r="BA72" s="2"/>
      <c r="BB72" s="2"/>
      <c r="BC72" s="2"/>
      <c r="BD72" s="2"/>
      <c r="BE72" s="2"/>
      <c r="BF72" s="2"/>
      <c r="BG72" s="2"/>
      <c r="BH72" s="2"/>
      <c r="BI72" s="2"/>
      <c r="BJ72" s="2"/>
      <c r="BK72" s="2"/>
      <c r="BL72" s="2"/>
      <c r="BM72" s="2"/>
      <c r="BN72" s="2"/>
      <c r="BO72" s="2"/>
      <c r="BP72" s="2"/>
      <c r="BQ72" s="2"/>
      <c r="BR72" s="2"/>
      <c r="BS72" s="2"/>
      <c r="BT72" s="2"/>
      <c r="BU72" s="2"/>
      <c r="BV72" s="2"/>
      <c r="BW72" s="2"/>
      <c r="BX72" s="2"/>
      <c r="BY72" s="2"/>
      <c r="BZ72" s="2"/>
      <c r="CA72" s="2"/>
      <c r="CB72" s="2"/>
      <c r="CC72" s="2"/>
      <c r="CD72" s="2"/>
      <c r="CE72" s="2"/>
      <c r="CF72" s="2"/>
      <c r="CG72" s="2"/>
      <c r="CH72" s="2"/>
      <c r="CI72" s="2"/>
      <c r="CJ72" s="2"/>
      <c r="CK72" s="2"/>
      <c r="CL72" s="2"/>
      <c r="CM72" s="2"/>
      <c r="CN72" s="2"/>
      <c r="CO72" s="2"/>
      <c r="CP72" s="2"/>
    </row>
    <row r="73" spans="1:94" x14ac:dyDescent="0.35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  <c r="AO73" s="2"/>
      <c r="AP73" s="2"/>
      <c r="AQ73" s="2"/>
      <c r="AR73" s="2"/>
      <c r="AS73" s="2"/>
      <c r="AT73" s="2"/>
      <c r="AU73" s="2"/>
      <c r="AV73" s="2"/>
      <c r="AW73" s="2"/>
      <c r="AX73" s="2"/>
      <c r="AY73" s="2"/>
      <c r="AZ73" s="2"/>
      <c r="BA73" s="2"/>
      <c r="BB73" s="2"/>
      <c r="BC73" s="2"/>
      <c r="BD73" s="2"/>
      <c r="BE73" s="2"/>
      <c r="BF73" s="2"/>
      <c r="BG73" s="2"/>
      <c r="BH73" s="2"/>
      <c r="BI73" s="2"/>
      <c r="BJ73" s="2"/>
      <c r="BK73" s="2"/>
      <c r="BL73" s="2"/>
      <c r="BM73" s="2"/>
      <c r="BN73" s="2"/>
      <c r="BO73" s="2"/>
      <c r="BP73" s="2"/>
      <c r="BQ73" s="2"/>
      <c r="BR73" s="2"/>
      <c r="BS73" s="2"/>
      <c r="BT73" s="2"/>
      <c r="BU73" s="2"/>
      <c r="BV73" s="2"/>
      <c r="BW73" s="2"/>
      <c r="BX73" s="2"/>
      <c r="BY73" s="2"/>
      <c r="BZ73" s="2"/>
      <c r="CA73" s="2"/>
      <c r="CB73" s="2"/>
      <c r="CC73" s="2"/>
      <c r="CD73" s="2"/>
      <c r="CE73" s="2"/>
      <c r="CF73" s="2"/>
      <c r="CG73" s="2"/>
      <c r="CH73" s="2"/>
      <c r="CI73" s="2"/>
      <c r="CJ73" s="2"/>
      <c r="CK73" s="2"/>
      <c r="CL73" s="2"/>
      <c r="CM73" s="2"/>
      <c r="CN73" s="2"/>
      <c r="CO73" s="2"/>
      <c r="CP73" s="2"/>
    </row>
    <row r="74" spans="1:94" x14ac:dyDescent="0.35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  <c r="AX74" s="2"/>
      <c r="AY74" s="2"/>
      <c r="AZ74" s="2"/>
      <c r="BA74" s="2"/>
      <c r="BB74" s="2"/>
      <c r="BC74" s="2"/>
      <c r="BD74" s="2"/>
      <c r="BE74" s="2"/>
      <c r="BF74" s="2"/>
      <c r="BG74" s="2"/>
      <c r="BH74" s="2"/>
      <c r="BI74" s="2"/>
      <c r="BJ74" s="2"/>
      <c r="BK74" s="2"/>
      <c r="BL74" s="2"/>
      <c r="BM74" s="2"/>
      <c r="BN74" s="2"/>
      <c r="BO74" s="2"/>
      <c r="BP74" s="2"/>
      <c r="BQ74" s="2"/>
      <c r="BR74" s="2"/>
      <c r="BS74" s="2"/>
      <c r="BT74" s="2"/>
      <c r="BU74" s="2"/>
      <c r="BV74" s="2"/>
      <c r="BW74" s="2"/>
      <c r="BX74" s="2"/>
      <c r="BY74" s="2"/>
      <c r="BZ74" s="2"/>
      <c r="CA74" s="2"/>
      <c r="CB74" s="2"/>
      <c r="CC74" s="2"/>
      <c r="CD74" s="2"/>
      <c r="CE74" s="2"/>
      <c r="CF74" s="2"/>
      <c r="CG74" s="2"/>
      <c r="CH74" s="2"/>
      <c r="CI74" s="2"/>
      <c r="CJ74" s="2"/>
      <c r="CK74" s="2"/>
      <c r="CL74" s="2"/>
      <c r="CM74" s="2"/>
      <c r="CN74" s="2"/>
      <c r="CO74" s="2"/>
      <c r="CP74" s="2"/>
    </row>
    <row r="75" spans="1:94" x14ac:dyDescent="0.35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  <c r="AX75" s="2"/>
      <c r="AY75" s="2"/>
      <c r="AZ75" s="2"/>
      <c r="BA75" s="2"/>
      <c r="BB75" s="2"/>
      <c r="BC75" s="2"/>
      <c r="BD75" s="2"/>
      <c r="BE75" s="2"/>
      <c r="BF75" s="2"/>
      <c r="BG75" s="2"/>
      <c r="BH75" s="2"/>
      <c r="BI75" s="2"/>
      <c r="BJ75" s="2"/>
      <c r="BK75" s="2"/>
      <c r="BL75" s="2"/>
      <c r="BM75" s="2"/>
      <c r="BN75" s="2"/>
      <c r="BO75" s="2"/>
      <c r="BP75" s="2"/>
      <c r="BQ75" s="2"/>
      <c r="BR75" s="2"/>
      <c r="BS75" s="2"/>
      <c r="BT75" s="2"/>
      <c r="BU75" s="2"/>
      <c r="BV75" s="2"/>
      <c r="BW75" s="2"/>
      <c r="BX75" s="2"/>
      <c r="BY75" s="2"/>
      <c r="BZ75" s="2"/>
      <c r="CA75" s="2"/>
      <c r="CB75" s="2"/>
      <c r="CC75" s="2"/>
      <c r="CD75" s="2"/>
      <c r="CE75" s="2"/>
      <c r="CF75" s="2"/>
      <c r="CG75" s="2"/>
      <c r="CH75" s="2"/>
      <c r="CI75" s="2"/>
      <c r="CJ75" s="2"/>
      <c r="CK75" s="2"/>
      <c r="CL75" s="2"/>
      <c r="CM75" s="2"/>
      <c r="CN75" s="2"/>
      <c r="CO75" s="2"/>
      <c r="CP75" s="2"/>
    </row>
    <row r="76" spans="1:94" x14ac:dyDescent="0.35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  <c r="AY76" s="2"/>
      <c r="AZ76" s="2"/>
      <c r="BA76" s="2"/>
      <c r="BB76" s="2"/>
      <c r="BC76" s="2"/>
      <c r="BD76" s="2"/>
      <c r="BE76" s="2"/>
      <c r="BF76" s="2"/>
      <c r="BG76" s="2"/>
      <c r="BH76" s="2"/>
      <c r="BI76" s="2"/>
      <c r="BJ76" s="2"/>
      <c r="BK76" s="2"/>
      <c r="BL76" s="2"/>
      <c r="BM76" s="2"/>
      <c r="BN76" s="2"/>
      <c r="BO76" s="2"/>
      <c r="BP76" s="2"/>
      <c r="BQ76" s="2"/>
      <c r="BR76" s="2"/>
      <c r="BS76" s="2"/>
      <c r="BT76" s="2"/>
      <c r="BU76" s="2"/>
      <c r="BV76" s="2"/>
      <c r="BW76" s="2"/>
      <c r="BX76" s="2"/>
      <c r="BY76" s="2"/>
      <c r="BZ76" s="2"/>
      <c r="CA76" s="2"/>
      <c r="CB76" s="2"/>
      <c r="CC76" s="2"/>
      <c r="CD76" s="2"/>
      <c r="CE76" s="2"/>
      <c r="CF76" s="2"/>
      <c r="CG76" s="2"/>
      <c r="CH76" s="2"/>
      <c r="CI76" s="2"/>
      <c r="CJ76" s="2"/>
      <c r="CK76" s="2"/>
      <c r="CL76" s="2"/>
      <c r="CM76" s="2"/>
      <c r="CN76" s="2"/>
      <c r="CO76" s="2"/>
      <c r="CP76" s="2"/>
    </row>
    <row r="77" spans="1:94" x14ac:dyDescent="0.35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  <c r="AX77" s="2"/>
      <c r="AY77" s="2"/>
      <c r="AZ77" s="2"/>
      <c r="BA77" s="2"/>
      <c r="BB77" s="2"/>
      <c r="BC77" s="2"/>
      <c r="BD77" s="2"/>
      <c r="BE77" s="2"/>
      <c r="BF77" s="2"/>
      <c r="BG77" s="2"/>
      <c r="BH77" s="2"/>
      <c r="BI77" s="2"/>
      <c r="BJ77" s="2"/>
      <c r="BK77" s="2"/>
      <c r="BL77" s="2"/>
      <c r="BM77" s="2"/>
      <c r="BN77" s="2"/>
      <c r="BO77" s="2"/>
      <c r="BP77" s="2"/>
      <c r="BQ77" s="2"/>
      <c r="BR77" s="2"/>
      <c r="BS77" s="2"/>
      <c r="BT77" s="2"/>
      <c r="BU77" s="2"/>
      <c r="BV77" s="2"/>
      <c r="BW77" s="2"/>
      <c r="BX77" s="2"/>
      <c r="BY77" s="2"/>
      <c r="BZ77" s="2"/>
      <c r="CA77" s="2"/>
      <c r="CB77" s="2"/>
      <c r="CC77" s="2"/>
      <c r="CD77" s="2"/>
      <c r="CE77" s="2"/>
      <c r="CF77" s="2"/>
      <c r="CG77" s="2"/>
      <c r="CH77" s="2"/>
      <c r="CI77" s="2"/>
      <c r="CJ77" s="2"/>
      <c r="CK77" s="2"/>
      <c r="CL77" s="2"/>
      <c r="CM77" s="2"/>
      <c r="CN77" s="2"/>
      <c r="CO77" s="2"/>
      <c r="CP77" s="2"/>
    </row>
    <row r="78" spans="1:94" x14ac:dyDescent="0.35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  <c r="AX78" s="2"/>
      <c r="AY78" s="2"/>
      <c r="AZ78" s="2"/>
      <c r="BA78" s="2"/>
      <c r="BB78" s="2"/>
      <c r="BC78" s="2"/>
      <c r="BD78" s="2"/>
      <c r="BE78" s="2"/>
      <c r="BF78" s="2"/>
      <c r="BG78" s="2"/>
      <c r="BH78" s="2"/>
      <c r="BI78" s="2"/>
      <c r="BJ78" s="2"/>
      <c r="BK78" s="2"/>
      <c r="BL78" s="2"/>
      <c r="BM78" s="2"/>
      <c r="BN78" s="2"/>
      <c r="BO78" s="2"/>
      <c r="BP78" s="2"/>
      <c r="BQ78" s="2"/>
      <c r="BR78" s="2"/>
      <c r="BS78" s="2"/>
      <c r="BT78" s="2"/>
      <c r="BU78" s="2"/>
      <c r="BV78" s="2"/>
      <c r="BW78" s="2"/>
      <c r="BX78" s="2"/>
      <c r="BY78" s="2"/>
      <c r="BZ78" s="2"/>
      <c r="CA78" s="2"/>
      <c r="CB78" s="2"/>
      <c r="CC78" s="2"/>
      <c r="CD78" s="2"/>
      <c r="CE78" s="2"/>
      <c r="CF78" s="2"/>
      <c r="CG78" s="2"/>
      <c r="CH78" s="2"/>
      <c r="CI78" s="2"/>
      <c r="CJ78" s="2"/>
      <c r="CK78" s="2"/>
      <c r="CL78" s="2"/>
      <c r="CM78" s="2"/>
      <c r="CN78" s="2"/>
      <c r="CO78" s="2"/>
      <c r="CP78" s="2"/>
    </row>
    <row r="79" spans="1:94" x14ac:dyDescent="0.35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  <c r="AX79" s="2"/>
      <c r="AY79" s="2"/>
      <c r="AZ79" s="2"/>
      <c r="BA79" s="2"/>
      <c r="BB79" s="2"/>
      <c r="BC79" s="2"/>
      <c r="BD79" s="2"/>
      <c r="BE79" s="2"/>
      <c r="BF79" s="2"/>
      <c r="BG79" s="2"/>
      <c r="BH79" s="2"/>
      <c r="BI79" s="2"/>
      <c r="BJ79" s="2"/>
      <c r="BK79" s="2"/>
      <c r="BL79" s="2"/>
      <c r="BM79" s="2"/>
      <c r="BN79" s="2"/>
      <c r="BO79" s="2"/>
      <c r="BP79" s="2"/>
      <c r="BQ79" s="2"/>
      <c r="BR79" s="2"/>
      <c r="BS79" s="2"/>
      <c r="BT79" s="2"/>
      <c r="BU79" s="2"/>
      <c r="BV79" s="2"/>
      <c r="BW79" s="2"/>
      <c r="BX79" s="2"/>
      <c r="BY79" s="2"/>
      <c r="BZ79" s="2"/>
      <c r="CA79" s="2"/>
      <c r="CB79" s="2"/>
      <c r="CC79" s="2"/>
      <c r="CD79" s="2"/>
      <c r="CE79" s="2"/>
      <c r="CF79" s="2"/>
      <c r="CG79" s="2"/>
      <c r="CH79" s="2"/>
      <c r="CI79" s="2"/>
      <c r="CJ79" s="2"/>
      <c r="CK79" s="2"/>
      <c r="CL79" s="2"/>
      <c r="CM79" s="2"/>
      <c r="CN79" s="2"/>
      <c r="CO79" s="2"/>
      <c r="CP79" s="2"/>
    </row>
    <row r="80" spans="1:94" x14ac:dyDescent="0.35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  <c r="AX80" s="2"/>
      <c r="AY80" s="2"/>
      <c r="AZ80" s="2"/>
      <c r="BA80" s="2"/>
      <c r="BB80" s="2"/>
      <c r="BC80" s="2"/>
      <c r="BD80" s="2"/>
      <c r="BE80" s="2"/>
      <c r="BF80" s="2"/>
      <c r="BG80" s="2"/>
      <c r="BH80" s="2"/>
      <c r="BI80" s="2"/>
      <c r="BJ80" s="2"/>
      <c r="BK80" s="2"/>
      <c r="BL80" s="2"/>
      <c r="BM80" s="2"/>
      <c r="BN80" s="2"/>
      <c r="BO80" s="2"/>
      <c r="BP80" s="2"/>
      <c r="BQ80" s="2"/>
      <c r="BR80" s="2"/>
      <c r="BS80" s="2"/>
      <c r="BT80" s="2"/>
      <c r="BU80" s="2"/>
      <c r="BV80" s="2"/>
      <c r="BW80" s="2"/>
      <c r="BX80" s="2"/>
      <c r="BY80" s="2"/>
      <c r="BZ80" s="2"/>
      <c r="CA80" s="2"/>
      <c r="CB80" s="2"/>
      <c r="CC80" s="2"/>
      <c r="CD80" s="2"/>
      <c r="CE80" s="2"/>
      <c r="CF80" s="2"/>
      <c r="CG80" s="2"/>
      <c r="CH80" s="2"/>
      <c r="CI80" s="2"/>
      <c r="CJ80" s="2"/>
      <c r="CK80" s="2"/>
      <c r="CL80" s="2"/>
      <c r="CM80" s="2"/>
      <c r="CN80" s="2"/>
      <c r="CO80" s="2"/>
      <c r="CP80" s="2"/>
    </row>
    <row r="81" spans="1:94" x14ac:dyDescent="0.35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/>
      <c r="AX81" s="2"/>
      <c r="AY81" s="2"/>
      <c r="AZ81" s="2"/>
      <c r="BA81" s="2"/>
      <c r="BB81" s="2"/>
      <c r="BC81" s="2"/>
      <c r="BD81" s="2"/>
      <c r="BE81" s="2"/>
      <c r="BF81" s="2"/>
      <c r="BG81" s="2"/>
      <c r="BH81" s="2"/>
      <c r="BI81" s="2"/>
      <c r="BJ81" s="2"/>
      <c r="BK81" s="2"/>
      <c r="BL81" s="2"/>
      <c r="BM81" s="2"/>
      <c r="BN81" s="2"/>
      <c r="BO81" s="2"/>
      <c r="BP81" s="2"/>
      <c r="BQ81" s="2"/>
      <c r="BR81" s="2"/>
      <c r="BS81" s="2"/>
      <c r="BT81" s="2"/>
      <c r="BU81" s="2"/>
      <c r="BV81" s="2"/>
      <c r="BW81" s="2"/>
      <c r="BX81" s="2"/>
      <c r="BY81" s="2"/>
      <c r="BZ81" s="2"/>
      <c r="CA81" s="2"/>
      <c r="CB81" s="2"/>
      <c r="CC81" s="2"/>
      <c r="CD81" s="2"/>
      <c r="CE81" s="2"/>
      <c r="CF81" s="2"/>
      <c r="CG81" s="2"/>
      <c r="CH81" s="2"/>
      <c r="CI81" s="2"/>
      <c r="CJ81" s="2"/>
      <c r="CK81" s="2"/>
      <c r="CL81" s="2"/>
      <c r="CM81" s="2"/>
      <c r="CN81" s="2"/>
      <c r="CO81" s="2"/>
      <c r="CP81" s="2"/>
    </row>
    <row r="82" spans="1:94" x14ac:dyDescent="0.35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  <c r="AX82" s="2"/>
      <c r="AY82" s="2"/>
      <c r="AZ82" s="2"/>
      <c r="BA82" s="2"/>
      <c r="BB82" s="2"/>
      <c r="BC82" s="2"/>
      <c r="BD82" s="2"/>
      <c r="BE82" s="2"/>
      <c r="BF82" s="2"/>
      <c r="BG82" s="2"/>
      <c r="BH82" s="2"/>
      <c r="BI82" s="2"/>
      <c r="BJ82" s="2"/>
      <c r="BK82" s="2"/>
      <c r="BL82" s="2"/>
      <c r="BM82" s="2"/>
      <c r="BN82" s="2"/>
      <c r="BO82" s="2"/>
      <c r="BP82" s="2"/>
      <c r="BQ82" s="2"/>
      <c r="BR82" s="2"/>
      <c r="BS82" s="2"/>
      <c r="BT82" s="2"/>
      <c r="BU82" s="2"/>
      <c r="BV82" s="2"/>
      <c r="BW82" s="2"/>
      <c r="BX82" s="2"/>
      <c r="BY82" s="2"/>
      <c r="BZ82" s="2"/>
      <c r="CA82" s="2"/>
      <c r="CB82" s="2"/>
      <c r="CC82" s="2"/>
      <c r="CD82" s="2"/>
      <c r="CE82" s="2"/>
      <c r="CF82" s="2"/>
      <c r="CG82" s="2"/>
      <c r="CH82" s="2"/>
      <c r="CI82" s="2"/>
      <c r="CJ82" s="2"/>
      <c r="CK82" s="2"/>
      <c r="CL82" s="2"/>
      <c r="CM82" s="2"/>
      <c r="CN82" s="2"/>
      <c r="CO82" s="2"/>
      <c r="CP82" s="2"/>
    </row>
    <row r="83" spans="1:94" x14ac:dyDescent="0.35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  <c r="AX83" s="2"/>
      <c r="AY83" s="2"/>
      <c r="AZ83" s="2"/>
      <c r="BA83" s="2"/>
      <c r="BB83" s="2"/>
      <c r="BC83" s="2"/>
      <c r="BD83" s="2"/>
      <c r="BE83" s="2"/>
      <c r="BF83" s="2"/>
      <c r="BG83" s="2"/>
      <c r="BH83" s="2"/>
      <c r="BI83" s="2"/>
      <c r="BJ83" s="2"/>
      <c r="BK83" s="2"/>
      <c r="BL83" s="2"/>
      <c r="BM83" s="2"/>
      <c r="BN83" s="2"/>
      <c r="BO83" s="2"/>
      <c r="BP83" s="2"/>
      <c r="BQ83" s="2"/>
      <c r="BR83" s="2"/>
      <c r="BS83" s="2"/>
      <c r="BT83" s="2"/>
      <c r="BU83" s="2"/>
      <c r="BV83" s="2"/>
      <c r="BW83" s="2"/>
      <c r="BX83" s="2"/>
      <c r="BY83" s="2"/>
      <c r="BZ83" s="2"/>
      <c r="CA83" s="2"/>
      <c r="CB83" s="2"/>
      <c r="CC83" s="2"/>
      <c r="CD83" s="2"/>
      <c r="CE83" s="2"/>
      <c r="CF83" s="2"/>
      <c r="CG83" s="2"/>
      <c r="CH83" s="2"/>
      <c r="CI83" s="2"/>
      <c r="CJ83" s="2"/>
      <c r="CK83" s="2"/>
      <c r="CL83" s="2"/>
      <c r="CM83" s="2"/>
      <c r="CN83" s="2"/>
      <c r="CO83" s="2"/>
      <c r="CP83" s="2"/>
    </row>
    <row r="84" spans="1:94" x14ac:dyDescent="0.35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2"/>
      <c r="AY84" s="2"/>
      <c r="AZ84" s="2"/>
      <c r="BA84" s="2"/>
      <c r="BB84" s="2"/>
      <c r="BC84" s="2"/>
      <c r="BD84" s="2"/>
      <c r="BE84" s="2"/>
      <c r="BF84" s="2"/>
      <c r="BG84" s="2"/>
      <c r="BH84" s="2"/>
      <c r="BI84" s="2"/>
      <c r="BJ84" s="2"/>
      <c r="BK84" s="2"/>
      <c r="BL84" s="2"/>
      <c r="BM84" s="2"/>
      <c r="BN84" s="2"/>
      <c r="BO84" s="2"/>
      <c r="BP84" s="2"/>
      <c r="BQ84" s="2"/>
      <c r="BR84" s="2"/>
      <c r="BS84" s="2"/>
      <c r="BT84" s="2"/>
      <c r="BU84" s="2"/>
      <c r="BV84" s="2"/>
      <c r="BW84" s="2"/>
      <c r="BX84" s="2"/>
      <c r="BY84" s="2"/>
      <c r="BZ84" s="2"/>
      <c r="CA84" s="2"/>
      <c r="CB84" s="2"/>
      <c r="CC84" s="2"/>
      <c r="CD84" s="2"/>
      <c r="CE84" s="2"/>
      <c r="CF84" s="2"/>
      <c r="CG84" s="2"/>
      <c r="CH84" s="2"/>
      <c r="CI84" s="2"/>
      <c r="CJ84" s="2"/>
      <c r="CK84" s="2"/>
      <c r="CL84" s="2"/>
      <c r="CM84" s="2"/>
      <c r="CN84" s="2"/>
      <c r="CO84" s="2"/>
      <c r="CP84" s="2"/>
    </row>
    <row r="85" spans="1:94" x14ac:dyDescent="0.35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  <c r="AX85" s="2"/>
      <c r="AY85" s="2"/>
      <c r="AZ85" s="2"/>
      <c r="BA85" s="2"/>
      <c r="BB85" s="2"/>
      <c r="BC85" s="2"/>
      <c r="BD85" s="2"/>
      <c r="BE85" s="2"/>
      <c r="BF85" s="2"/>
      <c r="BG85" s="2"/>
      <c r="BH85" s="2"/>
      <c r="BI85" s="2"/>
      <c r="BJ85" s="2"/>
      <c r="BK85" s="2"/>
      <c r="BL85" s="2"/>
      <c r="BM85" s="2"/>
      <c r="BN85" s="2"/>
      <c r="BO85" s="2"/>
      <c r="BP85" s="2"/>
      <c r="BQ85" s="2"/>
      <c r="BR85" s="2"/>
      <c r="BS85" s="2"/>
      <c r="BT85" s="2"/>
      <c r="BU85" s="2"/>
      <c r="BV85" s="2"/>
      <c r="BW85" s="2"/>
      <c r="BX85" s="2"/>
      <c r="BY85" s="2"/>
      <c r="BZ85" s="2"/>
      <c r="CA85" s="2"/>
      <c r="CB85" s="2"/>
      <c r="CC85" s="2"/>
      <c r="CD85" s="2"/>
      <c r="CE85" s="2"/>
      <c r="CF85" s="2"/>
      <c r="CG85" s="2"/>
      <c r="CH85" s="2"/>
      <c r="CI85" s="2"/>
      <c r="CJ85" s="2"/>
      <c r="CK85" s="2"/>
      <c r="CL85" s="2"/>
      <c r="CM85" s="2"/>
      <c r="CN85" s="2"/>
      <c r="CO85" s="2"/>
      <c r="CP85" s="2"/>
    </row>
    <row r="86" spans="1:94" x14ac:dyDescent="0.35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2"/>
      <c r="AQ86" s="2"/>
      <c r="AR86" s="2"/>
      <c r="AS86" s="2"/>
      <c r="AT86" s="2"/>
      <c r="AU86" s="2"/>
      <c r="AV86" s="2"/>
      <c r="AW86" s="2"/>
      <c r="AX86" s="2"/>
      <c r="AY86" s="2"/>
      <c r="AZ86" s="2"/>
      <c r="BA86" s="2"/>
      <c r="BB86" s="2"/>
      <c r="BC86" s="2"/>
      <c r="BD86" s="2"/>
      <c r="BE86" s="2"/>
      <c r="BF86" s="2"/>
      <c r="BG86" s="2"/>
      <c r="BH86" s="2"/>
      <c r="BI86" s="2"/>
      <c r="BJ86" s="2"/>
      <c r="BK86" s="2"/>
      <c r="BL86" s="2"/>
      <c r="BM86" s="2"/>
      <c r="BN86" s="2"/>
      <c r="BO86" s="2"/>
      <c r="BP86" s="2"/>
      <c r="BQ86" s="2"/>
      <c r="BR86" s="2"/>
      <c r="BS86" s="2"/>
      <c r="BT86" s="2"/>
      <c r="BU86" s="2"/>
      <c r="BV86" s="2"/>
      <c r="BW86" s="2"/>
      <c r="BX86" s="2"/>
      <c r="BY86" s="2"/>
      <c r="BZ86" s="2"/>
      <c r="CA86" s="2"/>
      <c r="CB86" s="2"/>
      <c r="CC86" s="2"/>
      <c r="CD86" s="2"/>
      <c r="CE86" s="2"/>
      <c r="CF86" s="2"/>
      <c r="CG86" s="2"/>
      <c r="CH86" s="2"/>
      <c r="CI86" s="2"/>
      <c r="CJ86" s="2"/>
      <c r="CK86" s="2"/>
      <c r="CL86" s="2"/>
      <c r="CM86" s="2"/>
      <c r="CN86" s="2"/>
      <c r="CO86" s="2"/>
      <c r="CP86" s="2"/>
    </row>
    <row r="87" spans="1:94" x14ac:dyDescent="0.35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2"/>
      <c r="AV87" s="2"/>
      <c r="AW87" s="2"/>
      <c r="AX87" s="2"/>
      <c r="AY87" s="2"/>
      <c r="AZ87" s="2"/>
      <c r="BA87" s="2"/>
      <c r="BB87" s="2"/>
      <c r="BC87" s="2"/>
      <c r="BD87" s="2"/>
      <c r="BE87" s="2"/>
      <c r="BF87" s="2"/>
      <c r="BG87" s="2"/>
      <c r="BH87" s="2"/>
      <c r="BI87" s="2"/>
      <c r="BJ87" s="2"/>
      <c r="BK87" s="2"/>
      <c r="BL87" s="2"/>
      <c r="BM87" s="2"/>
      <c r="BN87" s="2"/>
      <c r="BO87" s="2"/>
      <c r="BP87" s="2"/>
      <c r="BQ87" s="2"/>
      <c r="BR87" s="2"/>
      <c r="BS87" s="2"/>
      <c r="BT87" s="2"/>
      <c r="BU87" s="2"/>
      <c r="BV87" s="2"/>
      <c r="BW87" s="2"/>
      <c r="BX87" s="2"/>
      <c r="BY87" s="2"/>
      <c r="BZ87" s="2"/>
      <c r="CA87" s="2"/>
      <c r="CB87" s="2"/>
      <c r="CC87" s="2"/>
      <c r="CD87" s="2"/>
      <c r="CE87" s="2"/>
      <c r="CF87" s="2"/>
      <c r="CG87" s="2"/>
      <c r="CH87" s="2"/>
      <c r="CI87" s="2"/>
      <c r="CJ87" s="2"/>
      <c r="CK87" s="2"/>
      <c r="CL87" s="2"/>
      <c r="CM87" s="2"/>
      <c r="CN87" s="2"/>
      <c r="CO87" s="2"/>
      <c r="CP87" s="2"/>
    </row>
    <row r="88" spans="1:94" x14ac:dyDescent="0.35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  <c r="AX88" s="2"/>
      <c r="AY88" s="2"/>
      <c r="AZ88" s="2"/>
      <c r="BA88" s="2"/>
      <c r="BB88" s="2"/>
      <c r="BC88" s="2"/>
      <c r="BD88" s="2"/>
      <c r="BE88" s="2"/>
      <c r="BF88" s="2"/>
      <c r="BG88" s="2"/>
      <c r="BH88" s="2"/>
      <c r="BI88" s="2"/>
      <c r="BJ88" s="2"/>
      <c r="BK88" s="2"/>
      <c r="BL88" s="2"/>
      <c r="BM88" s="2"/>
      <c r="BN88" s="2"/>
      <c r="BO88" s="2"/>
      <c r="BP88" s="2"/>
      <c r="BQ88" s="2"/>
      <c r="BR88" s="2"/>
      <c r="BS88" s="2"/>
      <c r="BT88" s="2"/>
      <c r="BU88" s="2"/>
      <c r="BV88" s="2"/>
      <c r="BW88" s="2"/>
      <c r="BX88" s="2"/>
      <c r="BY88" s="2"/>
      <c r="BZ88" s="2"/>
      <c r="CA88" s="2"/>
      <c r="CB88" s="2"/>
      <c r="CC88" s="2"/>
      <c r="CD88" s="2"/>
      <c r="CE88" s="2"/>
      <c r="CF88" s="2"/>
      <c r="CG88" s="2"/>
      <c r="CH88" s="2"/>
      <c r="CI88" s="2"/>
      <c r="CJ88" s="2"/>
      <c r="CK88" s="2"/>
      <c r="CL88" s="2"/>
      <c r="CM88" s="2"/>
      <c r="CN88" s="2"/>
      <c r="CO88" s="2"/>
      <c r="CP88" s="2"/>
    </row>
    <row r="89" spans="1:94" x14ac:dyDescent="0.35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s="2"/>
      <c r="AP89" s="2"/>
      <c r="AQ89" s="2"/>
      <c r="AR89" s="2"/>
      <c r="AS89" s="2"/>
      <c r="AT89" s="2"/>
      <c r="AU89" s="2"/>
      <c r="AV89" s="2"/>
      <c r="AW89" s="2"/>
      <c r="AX89" s="2"/>
      <c r="AY89" s="2"/>
      <c r="AZ89" s="2"/>
      <c r="BA89" s="2"/>
      <c r="BB89" s="2"/>
      <c r="BC89" s="2"/>
      <c r="BD89" s="2"/>
      <c r="BE89" s="2"/>
      <c r="BF89" s="2"/>
      <c r="BG89" s="2"/>
      <c r="BH89" s="2"/>
      <c r="BI89" s="2"/>
      <c r="BJ89" s="2"/>
      <c r="BK89" s="2"/>
      <c r="BL89" s="2"/>
      <c r="BM89" s="2"/>
      <c r="BN89" s="2"/>
      <c r="BO89" s="2"/>
      <c r="BP89" s="2"/>
      <c r="BQ89" s="2"/>
      <c r="BR89" s="2"/>
      <c r="BS89" s="2"/>
      <c r="BT89" s="2"/>
      <c r="BU89" s="2"/>
      <c r="BV89" s="2"/>
      <c r="BW89" s="2"/>
      <c r="BX89" s="2"/>
      <c r="BY89" s="2"/>
      <c r="BZ89" s="2"/>
      <c r="CA89" s="2"/>
      <c r="CB89" s="2"/>
      <c r="CC89" s="2"/>
      <c r="CD89" s="2"/>
      <c r="CE89" s="2"/>
      <c r="CF89" s="2"/>
      <c r="CG89" s="2"/>
      <c r="CH89" s="2"/>
      <c r="CI89" s="2"/>
      <c r="CJ89" s="2"/>
      <c r="CK89" s="2"/>
      <c r="CL89" s="2"/>
      <c r="CM89" s="2"/>
      <c r="CN89" s="2"/>
      <c r="CO89" s="2"/>
      <c r="CP89" s="2"/>
    </row>
    <row r="90" spans="1:94" x14ac:dyDescent="0.35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/>
      <c r="AX90" s="2"/>
      <c r="AY90" s="2"/>
      <c r="AZ90" s="2"/>
      <c r="BA90" s="2"/>
      <c r="BB90" s="2"/>
      <c r="BC90" s="2"/>
      <c r="BD90" s="2"/>
      <c r="BE90" s="2"/>
      <c r="BF90" s="2"/>
      <c r="BG90" s="2"/>
      <c r="BH90" s="2"/>
      <c r="BI90" s="2"/>
      <c r="BJ90" s="2"/>
      <c r="BK90" s="2"/>
      <c r="BL90" s="2"/>
      <c r="BM90" s="2"/>
      <c r="BN90" s="2"/>
      <c r="BO90" s="2"/>
      <c r="BP90" s="2"/>
      <c r="BQ90" s="2"/>
      <c r="BR90" s="2"/>
      <c r="BS90" s="2"/>
      <c r="BT90" s="2"/>
      <c r="BU90" s="2"/>
      <c r="BV90" s="2"/>
      <c r="BW90" s="2"/>
      <c r="BX90" s="2"/>
      <c r="BY90" s="2"/>
      <c r="BZ90" s="2"/>
      <c r="CA90" s="2"/>
      <c r="CB90" s="2"/>
      <c r="CC90" s="2"/>
      <c r="CD90" s="2"/>
      <c r="CE90" s="2"/>
      <c r="CF90" s="2"/>
      <c r="CG90" s="2"/>
      <c r="CH90" s="2"/>
      <c r="CI90" s="2"/>
      <c r="CJ90" s="2"/>
      <c r="CK90" s="2"/>
      <c r="CL90" s="2"/>
      <c r="CM90" s="2"/>
      <c r="CN90" s="2"/>
      <c r="CO90" s="2"/>
      <c r="CP90" s="2"/>
    </row>
    <row r="91" spans="1:94" x14ac:dyDescent="0.35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  <c r="AX91" s="2"/>
      <c r="AY91" s="2"/>
      <c r="AZ91" s="2"/>
      <c r="BA91" s="2"/>
      <c r="BB91" s="2"/>
      <c r="BC91" s="2"/>
      <c r="BD91" s="2"/>
      <c r="BE91" s="2"/>
      <c r="BF91" s="2"/>
      <c r="BG91" s="2"/>
      <c r="BH91" s="2"/>
      <c r="BI91" s="2"/>
      <c r="BJ91" s="2"/>
      <c r="BK91" s="2"/>
      <c r="BL91" s="2"/>
      <c r="BM91" s="2"/>
      <c r="BN91" s="2"/>
      <c r="BO91" s="2"/>
      <c r="BP91" s="2"/>
      <c r="BQ91" s="2"/>
      <c r="BR91" s="2"/>
      <c r="BS91" s="2"/>
      <c r="BT91" s="2"/>
      <c r="BU91" s="2"/>
      <c r="BV91" s="2"/>
      <c r="BW91" s="2"/>
      <c r="BX91" s="2"/>
      <c r="BY91" s="2"/>
      <c r="BZ91" s="2"/>
      <c r="CA91" s="2"/>
      <c r="CB91" s="2"/>
      <c r="CC91" s="2"/>
      <c r="CD91" s="2"/>
      <c r="CE91" s="2"/>
      <c r="CF91" s="2"/>
      <c r="CG91" s="2"/>
      <c r="CH91" s="2"/>
      <c r="CI91" s="2"/>
      <c r="CJ91" s="2"/>
      <c r="CK91" s="2"/>
      <c r="CL91" s="2"/>
      <c r="CM91" s="2"/>
      <c r="CN91" s="2"/>
      <c r="CO91" s="2"/>
      <c r="CP91" s="2"/>
    </row>
    <row r="92" spans="1:94" x14ac:dyDescent="0.35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  <c r="AY92" s="2"/>
      <c r="AZ92" s="2"/>
      <c r="BA92" s="2"/>
      <c r="BB92" s="2"/>
      <c r="BC92" s="2"/>
      <c r="BD92" s="2"/>
      <c r="BE92" s="2"/>
      <c r="BF92" s="2"/>
      <c r="BG92" s="2"/>
      <c r="BH92" s="2"/>
      <c r="BI92" s="2"/>
      <c r="BJ92" s="2"/>
      <c r="BK92" s="2"/>
      <c r="BL92" s="2"/>
      <c r="BM92" s="2"/>
      <c r="BN92" s="2"/>
      <c r="BO92" s="2"/>
      <c r="BP92" s="2"/>
      <c r="BQ92" s="2"/>
      <c r="BR92" s="2"/>
      <c r="BS92" s="2"/>
      <c r="BT92" s="2"/>
      <c r="BU92" s="2"/>
      <c r="BV92" s="2"/>
      <c r="BW92" s="2"/>
      <c r="BX92" s="2"/>
      <c r="BY92" s="2"/>
      <c r="BZ92" s="2"/>
      <c r="CA92" s="2"/>
      <c r="CB92" s="2"/>
      <c r="CC92" s="2"/>
      <c r="CD92" s="2"/>
      <c r="CE92" s="2"/>
      <c r="CF92" s="2"/>
      <c r="CG92" s="2"/>
      <c r="CH92" s="2"/>
      <c r="CI92" s="2"/>
      <c r="CJ92" s="2"/>
      <c r="CK92" s="2"/>
      <c r="CL92" s="2"/>
      <c r="CM92" s="2"/>
      <c r="CN92" s="2"/>
      <c r="CO92" s="2"/>
      <c r="CP92" s="2"/>
    </row>
    <row r="93" spans="1:94" x14ac:dyDescent="0.35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2"/>
      <c r="AY93" s="2"/>
      <c r="AZ93" s="2"/>
      <c r="BA93" s="2"/>
      <c r="BB93" s="2"/>
      <c r="BC93" s="2"/>
      <c r="BD93" s="2"/>
      <c r="BE93" s="2"/>
      <c r="BF93" s="2"/>
      <c r="BG93" s="2"/>
      <c r="BH93" s="2"/>
      <c r="BI93" s="2"/>
      <c r="BJ93" s="2"/>
      <c r="BK93" s="2"/>
      <c r="BL93" s="2"/>
      <c r="BM93" s="2"/>
      <c r="BN93" s="2"/>
      <c r="BO93" s="2"/>
      <c r="BP93" s="2"/>
      <c r="BQ93" s="2"/>
      <c r="BR93" s="2"/>
      <c r="BS93" s="2"/>
      <c r="BT93" s="2"/>
      <c r="BU93" s="2"/>
      <c r="BV93" s="2"/>
      <c r="BW93" s="2"/>
      <c r="BX93" s="2"/>
      <c r="BY93" s="2"/>
      <c r="BZ93" s="2"/>
      <c r="CA93" s="2"/>
      <c r="CB93" s="2"/>
      <c r="CC93" s="2"/>
      <c r="CD93" s="2"/>
      <c r="CE93" s="2"/>
      <c r="CF93" s="2"/>
      <c r="CG93" s="2"/>
      <c r="CH93" s="2"/>
      <c r="CI93" s="2"/>
      <c r="CJ93" s="2"/>
      <c r="CK93" s="2"/>
      <c r="CL93" s="2"/>
      <c r="CM93" s="2"/>
      <c r="CN93" s="2"/>
      <c r="CO93" s="2"/>
      <c r="CP93" s="2"/>
    </row>
    <row r="94" spans="1:94" x14ac:dyDescent="0.35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  <c r="AX94" s="2"/>
      <c r="AY94" s="2"/>
      <c r="AZ94" s="2"/>
      <c r="BA94" s="2"/>
      <c r="BB94" s="2"/>
      <c r="BC94" s="2"/>
      <c r="BD94" s="2"/>
      <c r="BE94" s="2"/>
      <c r="BF94" s="2"/>
      <c r="BG94" s="2"/>
      <c r="BH94" s="2"/>
      <c r="BI94" s="2"/>
      <c r="BJ94" s="2"/>
      <c r="BK94" s="2"/>
      <c r="BL94" s="2"/>
      <c r="BM94" s="2"/>
      <c r="BN94" s="2"/>
      <c r="BO94" s="2"/>
      <c r="BP94" s="2"/>
      <c r="BQ94" s="2"/>
      <c r="BR94" s="2"/>
      <c r="BS94" s="2"/>
      <c r="BT94" s="2"/>
      <c r="BU94" s="2"/>
      <c r="BV94" s="2"/>
      <c r="BW94" s="2"/>
      <c r="BX94" s="2"/>
      <c r="BY94" s="2"/>
      <c r="BZ94" s="2"/>
      <c r="CA94" s="2"/>
      <c r="CB94" s="2"/>
      <c r="CC94" s="2"/>
      <c r="CD94" s="2"/>
      <c r="CE94" s="2"/>
      <c r="CF94" s="2"/>
      <c r="CG94" s="2"/>
      <c r="CH94" s="2"/>
      <c r="CI94" s="2"/>
      <c r="CJ94" s="2"/>
      <c r="CK94" s="2"/>
      <c r="CL94" s="2"/>
      <c r="CM94" s="2"/>
      <c r="CN94" s="2"/>
      <c r="CO94" s="2"/>
      <c r="CP94" s="2"/>
    </row>
    <row r="95" spans="1:94" x14ac:dyDescent="0.35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  <c r="AX95" s="2"/>
      <c r="AY95" s="2"/>
      <c r="AZ95" s="2"/>
      <c r="BA95" s="2"/>
      <c r="BB95" s="2"/>
      <c r="BC95" s="2"/>
      <c r="BD95" s="2"/>
      <c r="BE95" s="2"/>
      <c r="BF95" s="2"/>
      <c r="BG95" s="2"/>
      <c r="BH95" s="2"/>
      <c r="BI95" s="2"/>
      <c r="BJ95" s="2"/>
      <c r="BK95" s="2"/>
      <c r="BL95" s="2"/>
      <c r="BM95" s="2"/>
      <c r="BN95" s="2"/>
      <c r="BO95" s="2"/>
      <c r="BP95" s="2"/>
      <c r="BQ95" s="2"/>
      <c r="BR95" s="2"/>
      <c r="BS95" s="2"/>
      <c r="BT95" s="2"/>
      <c r="BU95" s="2"/>
      <c r="BV95" s="2"/>
      <c r="BW95" s="2"/>
      <c r="BX95" s="2"/>
      <c r="BY95" s="2"/>
      <c r="BZ95" s="2"/>
      <c r="CA95" s="2"/>
      <c r="CB95" s="2"/>
      <c r="CC95" s="2"/>
      <c r="CD95" s="2"/>
      <c r="CE95" s="2"/>
      <c r="CF95" s="2"/>
      <c r="CG95" s="2"/>
      <c r="CH95" s="2"/>
      <c r="CI95" s="2"/>
      <c r="CJ95" s="2"/>
      <c r="CK95" s="2"/>
      <c r="CL95" s="2"/>
      <c r="CM95" s="2"/>
      <c r="CN95" s="2"/>
      <c r="CO95" s="2"/>
      <c r="CP95" s="2"/>
    </row>
    <row r="96" spans="1:94" x14ac:dyDescent="0.35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  <c r="AX96" s="2"/>
      <c r="AY96" s="2"/>
      <c r="AZ96" s="2"/>
      <c r="BA96" s="2"/>
      <c r="BB96" s="2"/>
      <c r="BC96" s="2"/>
      <c r="BD96" s="2"/>
      <c r="BE96" s="2"/>
      <c r="BF96" s="2"/>
      <c r="BG96" s="2"/>
      <c r="BH96" s="2"/>
      <c r="BI96" s="2"/>
      <c r="BJ96" s="2"/>
      <c r="BK96" s="2"/>
      <c r="BL96" s="2"/>
      <c r="BM96" s="2"/>
      <c r="BN96" s="2"/>
      <c r="BO96" s="2"/>
      <c r="BP96" s="2"/>
      <c r="BQ96" s="2"/>
      <c r="BR96" s="2"/>
      <c r="BS96" s="2"/>
      <c r="BT96" s="2"/>
      <c r="BU96" s="2"/>
      <c r="BV96" s="2"/>
      <c r="BW96" s="2"/>
      <c r="BX96" s="2"/>
      <c r="BY96" s="2"/>
      <c r="BZ96" s="2"/>
      <c r="CA96" s="2"/>
      <c r="CB96" s="2"/>
      <c r="CC96" s="2"/>
      <c r="CD96" s="2"/>
      <c r="CE96" s="2"/>
      <c r="CF96" s="2"/>
      <c r="CG96" s="2"/>
      <c r="CH96" s="2"/>
      <c r="CI96" s="2"/>
      <c r="CJ96" s="2"/>
      <c r="CK96" s="2"/>
      <c r="CL96" s="2"/>
      <c r="CM96" s="2"/>
      <c r="CN96" s="2"/>
      <c r="CO96" s="2"/>
      <c r="CP96" s="2"/>
    </row>
    <row r="97" spans="1:94" x14ac:dyDescent="0.35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  <c r="AX97" s="2"/>
      <c r="AY97" s="2"/>
      <c r="AZ97" s="2"/>
      <c r="BA97" s="2"/>
      <c r="BB97" s="2"/>
      <c r="BC97" s="2"/>
      <c r="BD97" s="2"/>
      <c r="BE97" s="2"/>
      <c r="BF97" s="2"/>
      <c r="BG97" s="2"/>
      <c r="BH97" s="2"/>
      <c r="BI97" s="2"/>
      <c r="BJ97" s="2"/>
      <c r="BK97" s="2"/>
      <c r="BL97" s="2"/>
      <c r="BM97" s="2"/>
      <c r="BN97" s="2"/>
      <c r="BO97" s="2"/>
      <c r="BP97" s="2"/>
      <c r="BQ97" s="2"/>
      <c r="BR97" s="2"/>
      <c r="BS97" s="2"/>
      <c r="BT97" s="2"/>
      <c r="BU97" s="2"/>
      <c r="BV97" s="2"/>
      <c r="BW97" s="2"/>
      <c r="BX97" s="2"/>
      <c r="BY97" s="2"/>
      <c r="BZ97" s="2"/>
      <c r="CA97" s="2"/>
      <c r="CB97" s="2"/>
      <c r="CC97" s="2"/>
      <c r="CD97" s="2"/>
      <c r="CE97" s="2"/>
      <c r="CF97" s="2"/>
      <c r="CG97" s="2"/>
      <c r="CH97" s="2"/>
      <c r="CI97" s="2"/>
      <c r="CJ97" s="2"/>
      <c r="CK97" s="2"/>
      <c r="CL97" s="2"/>
      <c r="CM97" s="2"/>
      <c r="CN97" s="2"/>
      <c r="CO97" s="2"/>
      <c r="CP97" s="2"/>
    </row>
    <row r="98" spans="1:94" x14ac:dyDescent="0.35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  <c r="AY98" s="2"/>
      <c r="AZ98" s="2"/>
      <c r="BA98" s="2"/>
      <c r="BB98" s="2"/>
      <c r="BC98" s="2"/>
      <c r="BD98" s="2"/>
      <c r="BE98" s="2"/>
      <c r="BF98" s="2"/>
      <c r="BG98" s="2"/>
      <c r="BH98" s="2"/>
      <c r="BI98" s="2"/>
      <c r="BJ98" s="2"/>
      <c r="BK98" s="2"/>
      <c r="BL98" s="2"/>
      <c r="BM98" s="2"/>
      <c r="BN98" s="2"/>
      <c r="BO98" s="2"/>
      <c r="BP98" s="2"/>
      <c r="BQ98" s="2"/>
      <c r="BR98" s="2"/>
      <c r="BS98" s="2"/>
      <c r="BT98" s="2"/>
      <c r="BU98" s="2"/>
      <c r="BV98" s="2"/>
      <c r="BW98" s="2"/>
      <c r="BX98" s="2"/>
      <c r="BY98" s="2"/>
      <c r="BZ98" s="2"/>
      <c r="CA98" s="2"/>
      <c r="CB98" s="2"/>
      <c r="CC98" s="2"/>
      <c r="CD98" s="2"/>
      <c r="CE98" s="2"/>
      <c r="CF98" s="2"/>
      <c r="CG98" s="2"/>
      <c r="CH98" s="2"/>
      <c r="CI98" s="2"/>
      <c r="CJ98" s="2"/>
      <c r="CK98" s="2"/>
      <c r="CL98" s="2"/>
      <c r="CM98" s="2"/>
      <c r="CN98" s="2"/>
      <c r="CO98" s="2"/>
      <c r="CP98" s="2"/>
    </row>
    <row r="99" spans="1:94" x14ac:dyDescent="0.35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  <c r="AX99" s="2"/>
      <c r="AY99" s="2"/>
      <c r="AZ99" s="2"/>
      <c r="BA99" s="2"/>
      <c r="BB99" s="2"/>
      <c r="BC99" s="2"/>
      <c r="BD99" s="2"/>
      <c r="BE99" s="2"/>
      <c r="BF99" s="2"/>
      <c r="BG99" s="2"/>
      <c r="BH99" s="2"/>
      <c r="BI99" s="2"/>
      <c r="BJ99" s="2"/>
      <c r="BK99" s="2"/>
      <c r="BL99" s="2"/>
      <c r="BM99" s="2"/>
      <c r="BN99" s="2"/>
      <c r="BO99" s="2"/>
      <c r="BP99" s="2"/>
      <c r="BQ99" s="2"/>
      <c r="BR99" s="2"/>
      <c r="BS99" s="2"/>
      <c r="BT99" s="2"/>
      <c r="BU99" s="2"/>
      <c r="BV99" s="2"/>
      <c r="BW99" s="2"/>
      <c r="BX99" s="2"/>
      <c r="BY99" s="2"/>
      <c r="BZ99" s="2"/>
      <c r="CA99" s="2"/>
      <c r="CB99" s="2"/>
      <c r="CC99" s="2"/>
      <c r="CD99" s="2"/>
      <c r="CE99" s="2"/>
      <c r="CF99" s="2"/>
      <c r="CG99" s="2"/>
      <c r="CH99" s="2"/>
      <c r="CI99" s="2"/>
      <c r="CJ99" s="2"/>
      <c r="CK99" s="2"/>
      <c r="CL99" s="2"/>
      <c r="CM99" s="2"/>
      <c r="CN99" s="2"/>
      <c r="CO99" s="2"/>
      <c r="CP99" s="2"/>
    </row>
    <row r="100" spans="1:94" x14ac:dyDescent="0.35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X100" s="2"/>
      <c r="AY100" s="2"/>
      <c r="AZ100" s="2"/>
      <c r="BA100" s="2"/>
      <c r="BB100" s="2"/>
      <c r="BC100" s="2"/>
      <c r="BD100" s="2"/>
      <c r="BE100" s="2"/>
      <c r="BF100" s="2"/>
      <c r="BG100" s="2"/>
      <c r="BH100" s="2"/>
      <c r="BI100" s="2"/>
      <c r="BJ100" s="2"/>
      <c r="BK100" s="2"/>
      <c r="BL100" s="2"/>
      <c r="BM100" s="2"/>
      <c r="BN100" s="2"/>
      <c r="BO100" s="2"/>
      <c r="BP100" s="2"/>
      <c r="BQ100" s="2"/>
      <c r="BR100" s="2"/>
      <c r="BS100" s="2"/>
      <c r="BT100" s="2"/>
      <c r="BU100" s="2"/>
      <c r="BV100" s="2"/>
      <c r="BW100" s="2"/>
      <c r="BX100" s="2"/>
      <c r="BY100" s="2"/>
      <c r="BZ100" s="2"/>
      <c r="CA100" s="2"/>
      <c r="CB100" s="2"/>
      <c r="CC100" s="2"/>
      <c r="CD100" s="2"/>
      <c r="CE100" s="2"/>
      <c r="CF100" s="2"/>
      <c r="CG100" s="2"/>
      <c r="CH100" s="2"/>
      <c r="CI100" s="2"/>
      <c r="CJ100" s="2"/>
      <c r="CK100" s="2"/>
      <c r="CL100" s="2"/>
      <c r="CM100" s="2"/>
      <c r="CN100" s="2"/>
      <c r="CO100" s="2"/>
      <c r="CP100" s="2"/>
    </row>
    <row r="101" spans="1:94" x14ac:dyDescent="0.35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  <c r="AY101" s="2"/>
      <c r="AZ101" s="2"/>
      <c r="BA101" s="2"/>
      <c r="BB101" s="2"/>
      <c r="BC101" s="2"/>
      <c r="BD101" s="2"/>
      <c r="BE101" s="2"/>
      <c r="BF101" s="2"/>
      <c r="BG101" s="2"/>
      <c r="BH101" s="2"/>
      <c r="BI101" s="2"/>
      <c r="BJ101" s="2"/>
      <c r="BK101" s="2"/>
      <c r="BL101" s="2"/>
      <c r="BM101" s="2"/>
      <c r="BN101" s="2"/>
      <c r="BO101" s="2"/>
      <c r="BP101" s="2"/>
      <c r="BQ101" s="2"/>
      <c r="BR101" s="2"/>
      <c r="BS101" s="2"/>
      <c r="BT101" s="2"/>
      <c r="BU101" s="2"/>
      <c r="BV101" s="2"/>
      <c r="BW101" s="2"/>
      <c r="BX101" s="2"/>
      <c r="BY101" s="2"/>
      <c r="BZ101" s="2"/>
      <c r="CA101" s="2"/>
      <c r="CB101" s="2"/>
      <c r="CC101" s="2"/>
      <c r="CD101" s="2"/>
      <c r="CE101" s="2"/>
      <c r="CF101" s="2"/>
      <c r="CG101" s="2"/>
      <c r="CH101" s="2"/>
      <c r="CI101" s="2"/>
      <c r="CJ101" s="2"/>
      <c r="CK101" s="2"/>
      <c r="CL101" s="2"/>
      <c r="CM101" s="2"/>
      <c r="CN101" s="2"/>
      <c r="CO101" s="2"/>
      <c r="CP101" s="2"/>
    </row>
    <row r="102" spans="1:94" x14ac:dyDescent="0.35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  <c r="AX102" s="2"/>
      <c r="AY102" s="2"/>
      <c r="AZ102" s="2"/>
      <c r="BA102" s="2"/>
      <c r="BB102" s="2"/>
      <c r="BC102" s="2"/>
      <c r="BD102" s="2"/>
      <c r="BE102" s="2"/>
      <c r="BF102" s="2"/>
      <c r="BG102" s="2"/>
      <c r="BH102" s="2"/>
      <c r="BI102" s="2"/>
      <c r="BJ102" s="2"/>
      <c r="BK102" s="2"/>
      <c r="BL102" s="2"/>
      <c r="BM102" s="2"/>
      <c r="BN102" s="2"/>
      <c r="BO102" s="2"/>
      <c r="BP102" s="2"/>
      <c r="BQ102" s="2"/>
      <c r="BR102" s="2"/>
      <c r="BS102" s="2"/>
      <c r="BT102" s="2"/>
      <c r="BU102" s="2"/>
      <c r="BV102" s="2"/>
      <c r="BW102" s="2"/>
      <c r="BX102" s="2"/>
      <c r="BY102" s="2"/>
      <c r="BZ102" s="2"/>
      <c r="CA102" s="2"/>
      <c r="CB102" s="2"/>
      <c r="CC102" s="2"/>
      <c r="CD102" s="2"/>
      <c r="CE102" s="2"/>
      <c r="CF102" s="2"/>
      <c r="CG102" s="2"/>
      <c r="CH102" s="2"/>
      <c r="CI102" s="2"/>
      <c r="CJ102" s="2"/>
      <c r="CK102" s="2"/>
      <c r="CL102" s="2"/>
      <c r="CM102" s="2"/>
      <c r="CN102" s="2"/>
      <c r="CO102" s="2"/>
      <c r="CP102" s="2"/>
    </row>
    <row r="103" spans="1:94" x14ac:dyDescent="0.35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  <c r="AX103" s="2"/>
      <c r="AY103" s="2"/>
      <c r="AZ103" s="2"/>
      <c r="BA103" s="2"/>
      <c r="BB103" s="2"/>
      <c r="BC103" s="2"/>
      <c r="BD103" s="2"/>
      <c r="BE103" s="2"/>
      <c r="BF103" s="2"/>
      <c r="BG103" s="2"/>
      <c r="BH103" s="2"/>
      <c r="BI103" s="2"/>
      <c r="BJ103" s="2"/>
      <c r="BK103" s="2"/>
      <c r="BL103" s="2"/>
      <c r="BM103" s="2"/>
      <c r="BN103" s="2"/>
      <c r="BO103" s="2"/>
      <c r="BP103" s="2"/>
      <c r="BQ103" s="2"/>
      <c r="BR103" s="2"/>
      <c r="BS103" s="2"/>
      <c r="BT103" s="2"/>
      <c r="BU103" s="2"/>
      <c r="BV103" s="2"/>
      <c r="BW103" s="2"/>
      <c r="BX103" s="2"/>
      <c r="BY103" s="2"/>
      <c r="BZ103" s="2"/>
      <c r="CA103" s="2"/>
      <c r="CB103" s="2"/>
      <c r="CC103" s="2"/>
      <c r="CD103" s="2"/>
      <c r="CE103" s="2"/>
      <c r="CF103" s="2"/>
      <c r="CG103" s="2"/>
      <c r="CH103" s="2"/>
      <c r="CI103" s="2"/>
      <c r="CJ103" s="2"/>
      <c r="CK103" s="2"/>
      <c r="CL103" s="2"/>
      <c r="CM103" s="2"/>
      <c r="CN103" s="2"/>
      <c r="CO103" s="2"/>
      <c r="CP103" s="2"/>
    </row>
    <row r="104" spans="1:94" x14ac:dyDescent="0.35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  <c r="AY104" s="2"/>
      <c r="AZ104" s="2"/>
      <c r="BA104" s="2"/>
      <c r="BB104" s="2"/>
      <c r="BC104" s="2"/>
      <c r="BD104" s="2"/>
      <c r="BE104" s="2"/>
      <c r="BF104" s="2"/>
      <c r="BG104" s="2"/>
      <c r="BH104" s="2"/>
      <c r="BI104" s="2"/>
      <c r="BJ104" s="2"/>
      <c r="BK104" s="2"/>
      <c r="BL104" s="2"/>
      <c r="BM104" s="2"/>
      <c r="BN104" s="2"/>
      <c r="BO104" s="2"/>
      <c r="BP104" s="2"/>
      <c r="BQ104" s="2"/>
      <c r="BR104" s="2"/>
      <c r="BS104" s="2"/>
      <c r="BT104" s="2"/>
      <c r="BU104" s="2"/>
      <c r="BV104" s="2"/>
      <c r="BW104" s="2"/>
      <c r="BX104" s="2"/>
      <c r="BY104" s="2"/>
      <c r="BZ104" s="2"/>
      <c r="CA104" s="2"/>
      <c r="CB104" s="2"/>
      <c r="CC104" s="2"/>
      <c r="CD104" s="2"/>
      <c r="CE104" s="2"/>
      <c r="CF104" s="2"/>
      <c r="CG104" s="2"/>
      <c r="CH104" s="2"/>
      <c r="CI104" s="2"/>
      <c r="CJ104" s="2"/>
      <c r="CK104" s="2"/>
      <c r="CL104" s="2"/>
      <c r="CM104" s="2"/>
      <c r="CN104" s="2"/>
      <c r="CO104" s="2"/>
      <c r="CP104" s="2"/>
    </row>
    <row r="105" spans="1:94" x14ac:dyDescent="0.35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  <c r="AY105" s="2"/>
      <c r="AZ105" s="2"/>
      <c r="BA105" s="2"/>
      <c r="BB105" s="2"/>
      <c r="BC105" s="2"/>
      <c r="BD105" s="2"/>
      <c r="BE105" s="2"/>
      <c r="BF105" s="2"/>
      <c r="BG105" s="2"/>
      <c r="BH105" s="2"/>
      <c r="BI105" s="2"/>
      <c r="BJ105" s="2"/>
      <c r="BK105" s="2"/>
      <c r="BL105" s="2"/>
      <c r="BM105" s="2"/>
      <c r="BN105" s="2"/>
      <c r="BO105" s="2"/>
      <c r="BP105" s="2"/>
      <c r="BQ105" s="2"/>
      <c r="BR105" s="2"/>
      <c r="BS105" s="2"/>
      <c r="BT105" s="2"/>
      <c r="BU105" s="2"/>
      <c r="BV105" s="2"/>
      <c r="BW105" s="2"/>
      <c r="BX105" s="2"/>
      <c r="BY105" s="2"/>
      <c r="BZ105" s="2"/>
      <c r="CA105" s="2"/>
      <c r="CB105" s="2"/>
      <c r="CC105" s="2"/>
      <c r="CD105" s="2"/>
      <c r="CE105" s="2"/>
      <c r="CF105" s="2"/>
      <c r="CG105" s="2"/>
      <c r="CH105" s="2"/>
      <c r="CI105" s="2"/>
      <c r="CJ105" s="2"/>
      <c r="CK105" s="2"/>
      <c r="CL105" s="2"/>
      <c r="CM105" s="2"/>
      <c r="CN105" s="2"/>
      <c r="CO105" s="2"/>
      <c r="CP105" s="2"/>
    </row>
    <row r="106" spans="1:94" x14ac:dyDescent="0.35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  <c r="AY106" s="2"/>
      <c r="AZ106" s="2"/>
      <c r="BA106" s="2"/>
      <c r="BB106" s="2"/>
      <c r="BC106" s="2"/>
      <c r="BD106" s="2"/>
      <c r="BE106" s="2"/>
      <c r="BF106" s="2"/>
      <c r="BG106" s="2"/>
      <c r="BH106" s="2"/>
      <c r="BI106" s="2"/>
      <c r="BJ106" s="2"/>
      <c r="BK106" s="2"/>
      <c r="BL106" s="2"/>
      <c r="BM106" s="2"/>
      <c r="BN106" s="2"/>
      <c r="BO106" s="2"/>
      <c r="BP106" s="2"/>
      <c r="BQ106" s="2"/>
      <c r="BR106" s="2"/>
      <c r="BS106" s="2"/>
      <c r="BT106" s="2"/>
      <c r="BU106" s="2"/>
      <c r="BV106" s="2"/>
      <c r="BW106" s="2"/>
      <c r="BX106" s="2"/>
      <c r="BY106" s="2"/>
      <c r="BZ106" s="2"/>
      <c r="CA106" s="2"/>
      <c r="CB106" s="2"/>
      <c r="CC106" s="2"/>
      <c r="CD106" s="2"/>
      <c r="CE106" s="2"/>
      <c r="CF106" s="2"/>
      <c r="CG106" s="2"/>
      <c r="CH106" s="2"/>
      <c r="CI106" s="2"/>
      <c r="CJ106" s="2"/>
      <c r="CK106" s="2"/>
      <c r="CL106" s="2"/>
      <c r="CM106" s="2"/>
      <c r="CN106" s="2"/>
      <c r="CO106" s="2"/>
      <c r="CP106" s="2"/>
    </row>
    <row r="107" spans="1:94" x14ac:dyDescent="0.35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  <c r="AY107" s="2"/>
      <c r="AZ107" s="2"/>
      <c r="BA107" s="2"/>
      <c r="BB107" s="2"/>
      <c r="BC107" s="2"/>
      <c r="BD107" s="2"/>
      <c r="BE107" s="2"/>
      <c r="BF107" s="2"/>
      <c r="BG107" s="2"/>
      <c r="BH107" s="2"/>
      <c r="BI107" s="2"/>
      <c r="BJ107" s="2"/>
      <c r="BK107" s="2"/>
      <c r="BL107" s="2"/>
      <c r="BM107" s="2"/>
      <c r="BN107" s="2"/>
      <c r="BO107" s="2"/>
      <c r="BP107" s="2"/>
      <c r="BQ107" s="2"/>
      <c r="BR107" s="2"/>
      <c r="BS107" s="2"/>
      <c r="BT107" s="2"/>
      <c r="BU107" s="2"/>
      <c r="BV107" s="2"/>
      <c r="BW107" s="2"/>
      <c r="BX107" s="2"/>
      <c r="BY107" s="2"/>
      <c r="BZ107" s="2"/>
      <c r="CA107" s="2"/>
      <c r="CB107" s="2"/>
      <c r="CC107" s="2"/>
      <c r="CD107" s="2"/>
      <c r="CE107" s="2"/>
      <c r="CF107" s="2"/>
      <c r="CG107" s="2"/>
      <c r="CH107" s="2"/>
      <c r="CI107" s="2"/>
      <c r="CJ107" s="2"/>
      <c r="CK107" s="2"/>
      <c r="CL107" s="2"/>
      <c r="CM107" s="2"/>
      <c r="CN107" s="2"/>
      <c r="CO107" s="2"/>
      <c r="CP107" s="2"/>
    </row>
    <row r="108" spans="1:94" x14ac:dyDescent="0.35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  <c r="AY108" s="2"/>
      <c r="AZ108" s="2"/>
      <c r="BA108" s="2"/>
      <c r="BB108" s="2"/>
      <c r="BC108" s="2"/>
      <c r="BD108" s="2"/>
      <c r="BE108" s="2"/>
      <c r="BF108" s="2"/>
      <c r="BG108" s="2"/>
      <c r="BH108" s="2"/>
      <c r="BI108" s="2"/>
      <c r="BJ108" s="2"/>
      <c r="BK108" s="2"/>
      <c r="BL108" s="2"/>
      <c r="BM108" s="2"/>
      <c r="BN108" s="2"/>
      <c r="BO108" s="2"/>
      <c r="BP108" s="2"/>
      <c r="BQ108" s="2"/>
      <c r="BR108" s="2"/>
      <c r="BS108" s="2"/>
      <c r="BT108" s="2"/>
      <c r="BU108" s="2"/>
      <c r="BV108" s="2"/>
      <c r="BW108" s="2"/>
      <c r="BX108" s="2"/>
      <c r="BY108" s="2"/>
      <c r="BZ108" s="2"/>
      <c r="CA108" s="2"/>
      <c r="CB108" s="2"/>
      <c r="CC108" s="2"/>
      <c r="CD108" s="2"/>
      <c r="CE108" s="2"/>
      <c r="CF108" s="2"/>
      <c r="CG108" s="2"/>
      <c r="CH108" s="2"/>
      <c r="CI108" s="2"/>
      <c r="CJ108" s="2"/>
      <c r="CK108" s="2"/>
      <c r="CL108" s="2"/>
      <c r="CM108" s="2"/>
      <c r="CN108" s="2"/>
      <c r="CO108" s="2"/>
      <c r="CP108" s="2"/>
    </row>
    <row r="109" spans="1:94" x14ac:dyDescent="0.35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  <c r="AY109" s="2"/>
      <c r="AZ109" s="2"/>
      <c r="BA109" s="2"/>
      <c r="BB109" s="2"/>
      <c r="BC109" s="2"/>
      <c r="BD109" s="2"/>
      <c r="BE109" s="2"/>
      <c r="BF109" s="2"/>
      <c r="BG109" s="2"/>
      <c r="BH109" s="2"/>
      <c r="BI109" s="2"/>
      <c r="BJ109" s="2"/>
      <c r="BK109" s="2"/>
      <c r="BL109" s="2"/>
      <c r="BM109" s="2"/>
      <c r="BN109" s="2"/>
      <c r="BO109" s="2"/>
      <c r="BP109" s="2"/>
      <c r="BQ109" s="2"/>
      <c r="BR109" s="2"/>
      <c r="BS109" s="2"/>
      <c r="BT109" s="2"/>
      <c r="BU109" s="2"/>
      <c r="BV109" s="2"/>
      <c r="BW109" s="2"/>
      <c r="BX109" s="2"/>
      <c r="BY109" s="2"/>
      <c r="BZ109" s="2"/>
      <c r="CA109" s="2"/>
      <c r="CB109" s="2"/>
      <c r="CC109" s="2"/>
      <c r="CD109" s="2"/>
      <c r="CE109" s="2"/>
      <c r="CF109" s="2"/>
      <c r="CG109" s="2"/>
      <c r="CH109" s="2"/>
      <c r="CI109" s="2"/>
      <c r="CJ109" s="2"/>
      <c r="CK109" s="2"/>
      <c r="CL109" s="2"/>
      <c r="CM109" s="2"/>
      <c r="CN109" s="2"/>
      <c r="CO109" s="2"/>
      <c r="CP109" s="2"/>
    </row>
    <row r="110" spans="1:94" x14ac:dyDescent="0.35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  <c r="AY110" s="2"/>
      <c r="AZ110" s="2"/>
      <c r="BA110" s="2"/>
      <c r="BB110" s="2"/>
      <c r="BC110" s="2"/>
      <c r="BD110" s="2"/>
      <c r="BE110" s="2"/>
      <c r="BF110" s="2"/>
      <c r="BG110" s="2"/>
      <c r="BH110" s="2"/>
      <c r="BI110" s="2"/>
      <c r="BJ110" s="2"/>
      <c r="BK110" s="2"/>
      <c r="BL110" s="2"/>
      <c r="BM110" s="2"/>
      <c r="BN110" s="2"/>
      <c r="BO110" s="2"/>
      <c r="BP110" s="2"/>
      <c r="BQ110" s="2"/>
      <c r="BR110" s="2"/>
      <c r="BS110" s="2"/>
      <c r="BT110" s="2"/>
      <c r="BU110" s="2"/>
      <c r="BV110" s="2"/>
      <c r="BW110" s="2"/>
      <c r="BX110" s="2"/>
      <c r="BY110" s="2"/>
      <c r="BZ110" s="2"/>
      <c r="CA110" s="2"/>
      <c r="CB110" s="2"/>
      <c r="CC110" s="2"/>
      <c r="CD110" s="2"/>
      <c r="CE110" s="2"/>
      <c r="CF110" s="2"/>
      <c r="CG110" s="2"/>
      <c r="CH110" s="2"/>
      <c r="CI110" s="2"/>
      <c r="CJ110" s="2"/>
      <c r="CK110" s="2"/>
      <c r="CL110" s="2"/>
      <c r="CM110" s="2"/>
      <c r="CN110" s="2"/>
      <c r="CO110" s="2"/>
      <c r="CP110" s="2"/>
    </row>
    <row r="111" spans="1:94" x14ac:dyDescent="0.35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  <c r="AX111" s="2"/>
      <c r="AY111" s="2"/>
      <c r="AZ111" s="2"/>
      <c r="BA111" s="2"/>
      <c r="BB111" s="2"/>
      <c r="BC111" s="2"/>
      <c r="BD111" s="2"/>
      <c r="BE111" s="2"/>
      <c r="BF111" s="2"/>
      <c r="BG111" s="2"/>
      <c r="BH111" s="2"/>
      <c r="BI111" s="2"/>
      <c r="BJ111" s="2"/>
      <c r="BK111" s="2"/>
      <c r="BL111" s="2"/>
      <c r="BM111" s="2"/>
      <c r="BN111" s="2"/>
      <c r="BO111" s="2"/>
      <c r="BP111" s="2"/>
      <c r="BQ111" s="2"/>
      <c r="BR111" s="2"/>
      <c r="BS111" s="2"/>
      <c r="BT111" s="2"/>
      <c r="BU111" s="2"/>
      <c r="BV111" s="2"/>
      <c r="BW111" s="2"/>
      <c r="BX111" s="2"/>
      <c r="BY111" s="2"/>
      <c r="BZ111" s="2"/>
      <c r="CA111" s="2"/>
      <c r="CB111" s="2"/>
      <c r="CC111" s="2"/>
      <c r="CD111" s="2"/>
      <c r="CE111" s="2"/>
      <c r="CF111" s="2"/>
      <c r="CG111" s="2"/>
      <c r="CH111" s="2"/>
      <c r="CI111" s="2"/>
      <c r="CJ111" s="2"/>
      <c r="CK111" s="2"/>
      <c r="CL111" s="2"/>
      <c r="CM111" s="2"/>
      <c r="CN111" s="2"/>
      <c r="CO111" s="2"/>
      <c r="CP111" s="2"/>
    </row>
    <row r="112" spans="1:94" x14ac:dyDescent="0.35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  <c r="AX112" s="2"/>
      <c r="AY112" s="2"/>
      <c r="AZ112" s="2"/>
      <c r="BA112" s="2"/>
      <c r="BB112" s="2"/>
      <c r="BC112" s="2"/>
      <c r="BD112" s="2"/>
      <c r="BE112" s="2"/>
      <c r="BF112" s="2"/>
      <c r="BG112" s="2"/>
      <c r="BH112" s="2"/>
      <c r="BI112" s="2"/>
      <c r="BJ112" s="2"/>
      <c r="BK112" s="2"/>
      <c r="BL112" s="2"/>
      <c r="BM112" s="2"/>
      <c r="BN112" s="2"/>
      <c r="BO112" s="2"/>
      <c r="BP112" s="2"/>
      <c r="BQ112" s="2"/>
      <c r="BR112" s="2"/>
      <c r="BS112" s="2"/>
      <c r="BT112" s="2"/>
      <c r="BU112" s="2"/>
      <c r="BV112" s="2"/>
      <c r="BW112" s="2"/>
      <c r="BX112" s="2"/>
      <c r="BY112" s="2"/>
      <c r="BZ112" s="2"/>
      <c r="CA112" s="2"/>
      <c r="CB112" s="2"/>
      <c r="CC112" s="2"/>
      <c r="CD112" s="2"/>
      <c r="CE112" s="2"/>
      <c r="CF112" s="2"/>
      <c r="CG112" s="2"/>
      <c r="CH112" s="2"/>
      <c r="CI112" s="2"/>
      <c r="CJ112" s="2"/>
      <c r="CK112" s="2"/>
      <c r="CL112" s="2"/>
      <c r="CM112" s="2"/>
      <c r="CN112" s="2"/>
      <c r="CO112" s="2"/>
      <c r="CP112" s="2"/>
    </row>
    <row r="113" spans="1:94" x14ac:dyDescent="0.35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2"/>
      <c r="AX113" s="2"/>
      <c r="AY113" s="2"/>
      <c r="AZ113" s="2"/>
      <c r="BA113" s="2"/>
      <c r="BB113" s="2"/>
      <c r="BC113" s="2"/>
      <c r="BD113" s="2"/>
      <c r="BE113" s="2"/>
      <c r="BF113" s="2"/>
      <c r="BG113" s="2"/>
      <c r="BH113" s="2"/>
      <c r="BI113" s="2"/>
      <c r="BJ113" s="2"/>
      <c r="BK113" s="2"/>
      <c r="BL113" s="2"/>
      <c r="BM113" s="2"/>
      <c r="BN113" s="2"/>
      <c r="BO113" s="2"/>
      <c r="BP113" s="2"/>
      <c r="BQ113" s="2"/>
      <c r="BR113" s="2"/>
      <c r="BS113" s="2"/>
      <c r="BT113" s="2"/>
      <c r="BU113" s="2"/>
      <c r="BV113" s="2"/>
      <c r="BW113" s="2"/>
      <c r="BX113" s="2"/>
      <c r="BY113" s="2"/>
      <c r="BZ113" s="2"/>
      <c r="CA113" s="2"/>
      <c r="CB113" s="2"/>
      <c r="CC113" s="2"/>
      <c r="CD113" s="2"/>
      <c r="CE113" s="2"/>
      <c r="CF113" s="2"/>
      <c r="CG113" s="2"/>
      <c r="CH113" s="2"/>
      <c r="CI113" s="2"/>
      <c r="CJ113" s="2"/>
      <c r="CK113" s="2"/>
      <c r="CL113" s="2"/>
      <c r="CM113" s="2"/>
      <c r="CN113" s="2"/>
      <c r="CO113" s="2"/>
      <c r="CP113" s="2"/>
    </row>
    <row r="114" spans="1:94" x14ac:dyDescent="0.35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s="2"/>
      <c r="AP114" s="2"/>
      <c r="AQ114" s="2"/>
      <c r="AR114" s="2"/>
      <c r="AS114" s="2"/>
      <c r="AT114" s="2"/>
      <c r="AU114" s="2"/>
      <c r="AV114" s="2"/>
      <c r="AW114" s="2"/>
      <c r="AX114" s="2"/>
      <c r="AY114" s="2"/>
      <c r="AZ114" s="2"/>
      <c r="BA114" s="2"/>
      <c r="BB114" s="2"/>
      <c r="BC114" s="2"/>
      <c r="BD114" s="2"/>
      <c r="BE114" s="2"/>
      <c r="BF114" s="2"/>
      <c r="BG114" s="2"/>
      <c r="BH114" s="2"/>
      <c r="BI114" s="2"/>
      <c r="BJ114" s="2"/>
      <c r="BK114" s="2"/>
      <c r="BL114" s="2"/>
      <c r="BM114" s="2"/>
      <c r="BN114" s="2"/>
      <c r="BO114" s="2"/>
      <c r="BP114" s="2"/>
      <c r="BQ114" s="2"/>
      <c r="BR114" s="2"/>
      <c r="BS114" s="2"/>
      <c r="BT114" s="2"/>
      <c r="BU114" s="2"/>
      <c r="BV114" s="2"/>
      <c r="BW114" s="2"/>
      <c r="BX114" s="2"/>
      <c r="BY114" s="2"/>
      <c r="BZ114" s="2"/>
      <c r="CA114" s="2"/>
      <c r="CB114" s="2"/>
      <c r="CC114" s="2"/>
      <c r="CD114" s="2"/>
      <c r="CE114" s="2"/>
      <c r="CF114" s="2"/>
      <c r="CG114" s="2"/>
      <c r="CH114" s="2"/>
      <c r="CI114" s="2"/>
      <c r="CJ114" s="2"/>
      <c r="CK114" s="2"/>
      <c r="CL114" s="2"/>
      <c r="CM114" s="2"/>
      <c r="CN114" s="2"/>
      <c r="CO114" s="2"/>
      <c r="CP114" s="2"/>
    </row>
    <row r="115" spans="1:94" x14ac:dyDescent="0.35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/>
      <c r="AV115" s="2"/>
      <c r="AW115" s="2"/>
      <c r="AX115" s="2"/>
      <c r="AY115" s="2"/>
      <c r="AZ115" s="2"/>
      <c r="BA115" s="2"/>
      <c r="BB115" s="2"/>
      <c r="BC115" s="2"/>
      <c r="BD115" s="2"/>
      <c r="BE115" s="2"/>
      <c r="BF115" s="2"/>
      <c r="BG115" s="2"/>
      <c r="BH115" s="2"/>
      <c r="BI115" s="2"/>
      <c r="BJ115" s="2"/>
      <c r="BK115" s="2"/>
      <c r="BL115" s="2"/>
      <c r="BM115" s="2"/>
      <c r="BN115" s="2"/>
      <c r="BO115" s="2"/>
      <c r="BP115" s="2"/>
      <c r="BQ115" s="2"/>
      <c r="BR115" s="2"/>
      <c r="BS115" s="2"/>
      <c r="BT115" s="2"/>
      <c r="BU115" s="2"/>
      <c r="BV115" s="2"/>
      <c r="BW115" s="2"/>
      <c r="BX115" s="2"/>
      <c r="BY115" s="2"/>
      <c r="BZ115" s="2"/>
      <c r="CA115" s="2"/>
      <c r="CB115" s="2"/>
      <c r="CC115" s="2"/>
      <c r="CD115" s="2"/>
      <c r="CE115" s="2"/>
      <c r="CF115" s="2"/>
      <c r="CG115" s="2"/>
      <c r="CH115" s="2"/>
      <c r="CI115" s="2"/>
      <c r="CJ115" s="2"/>
      <c r="CK115" s="2"/>
      <c r="CL115" s="2"/>
      <c r="CM115" s="2"/>
      <c r="CN115" s="2"/>
      <c r="CO115" s="2"/>
      <c r="CP115" s="2"/>
    </row>
    <row r="116" spans="1:94" x14ac:dyDescent="0.35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s="2"/>
      <c r="AP116" s="2"/>
      <c r="AQ116" s="2"/>
      <c r="AR116" s="2"/>
      <c r="AS116" s="2"/>
      <c r="AT116" s="2"/>
      <c r="AU116" s="2"/>
      <c r="AV116" s="2"/>
      <c r="AW116" s="2"/>
      <c r="AX116" s="2"/>
      <c r="AY116" s="2"/>
      <c r="AZ116" s="2"/>
      <c r="BA116" s="2"/>
      <c r="BB116" s="2"/>
      <c r="BC116" s="2"/>
      <c r="BD116" s="2"/>
      <c r="BE116" s="2"/>
      <c r="BF116" s="2"/>
      <c r="BG116" s="2"/>
      <c r="BH116" s="2"/>
      <c r="BI116" s="2"/>
      <c r="BJ116" s="2"/>
      <c r="BK116" s="2"/>
      <c r="BL116" s="2"/>
      <c r="BM116" s="2"/>
      <c r="BN116" s="2"/>
      <c r="BO116" s="2"/>
      <c r="BP116" s="2"/>
      <c r="BQ116" s="2"/>
      <c r="BR116" s="2"/>
      <c r="BS116" s="2"/>
      <c r="BT116" s="2"/>
      <c r="BU116" s="2"/>
      <c r="BV116" s="2"/>
      <c r="BW116" s="2"/>
      <c r="BX116" s="2"/>
      <c r="BY116" s="2"/>
      <c r="BZ116" s="2"/>
      <c r="CA116" s="2"/>
      <c r="CB116" s="2"/>
      <c r="CC116" s="2"/>
      <c r="CD116" s="2"/>
      <c r="CE116" s="2"/>
      <c r="CF116" s="2"/>
      <c r="CG116" s="2"/>
      <c r="CH116" s="2"/>
      <c r="CI116" s="2"/>
      <c r="CJ116" s="2"/>
      <c r="CK116" s="2"/>
      <c r="CL116" s="2"/>
      <c r="CM116" s="2"/>
      <c r="CN116" s="2"/>
      <c r="CO116" s="2"/>
      <c r="CP116" s="2"/>
    </row>
    <row r="117" spans="1:94" x14ac:dyDescent="0.35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  <c r="AO117" s="2"/>
      <c r="AP117" s="2"/>
      <c r="AQ117" s="2"/>
      <c r="AR117" s="2"/>
      <c r="AS117" s="2"/>
      <c r="AT117" s="2"/>
      <c r="AU117" s="2"/>
      <c r="AV117" s="2"/>
      <c r="AW117" s="2"/>
      <c r="AX117" s="2"/>
      <c r="AY117" s="2"/>
      <c r="AZ117" s="2"/>
      <c r="BA117" s="2"/>
      <c r="BB117" s="2"/>
      <c r="BC117" s="2"/>
      <c r="BD117" s="2"/>
      <c r="BE117" s="2"/>
      <c r="BF117" s="2"/>
      <c r="BG117" s="2"/>
      <c r="BH117" s="2"/>
      <c r="BI117" s="2"/>
      <c r="BJ117" s="2"/>
      <c r="BK117" s="2"/>
      <c r="BL117" s="2"/>
      <c r="BM117" s="2"/>
      <c r="BN117" s="2"/>
      <c r="BO117" s="2"/>
      <c r="BP117" s="2"/>
      <c r="BQ117" s="2"/>
      <c r="BR117" s="2"/>
      <c r="BS117" s="2"/>
      <c r="BT117" s="2"/>
      <c r="BU117" s="2"/>
      <c r="BV117" s="2"/>
      <c r="BW117" s="2"/>
      <c r="BX117" s="2"/>
      <c r="BY117" s="2"/>
      <c r="BZ117" s="2"/>
      <c r="CA117" s="2"/>
      <c r="CB117" s="2"/>
      <c r="CC117" s="2"/>
      <c r="CD117" s="2"/>
      <c r="CE117" s="2"/>
      <c r="CF117" s="2"/>
      <c r="CG117" s="2"/>
      <c r="CH117" s="2"/>
      <c r="CI117" s="2"/>
      <c r="CJ117" s="2"/>
      <c r="CK117" s="2"/>
      <c r="CL117" s="2"/>
      <c r="CM117" s="2"/>
      <c r="CN117" s="2"/>
      <c r="CO117" s="2"/>
      <c r="CP117" s="2"/>
    </row>
    <row r="118" spans="1:94" x14ac:dyDescent="0.35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s="2"/>
      <c r="AP118" s="2"/>
      <c r="AQ118" s="2"/>
      <c r="AR118" s="2"/>
      <c r="AS118" s="2"/>
      <c r="AT118" s="2"/>
      <c r="AU118" s="2"/>
      <c r="AV118" s="2"/>
      <c r="AW118" s="2"/>
      <c r="AX118" s="2"/>
      <c r="AY118" s="2"/>
      <c r="AZ118" s="2"/>
      <c r="BA118" s="2"/>
      <c r="BB118" s="2"/>
      <c r="BC118" s="2"/>
      <c r="BD118" s="2"/>
      <c r="BE118" s="2"/>
      <c r="BF118" s="2"/>
      <c r="BG118" s="2"/>
      <c r="BH118" s="2"/>
      <c r="BI118" s="2"/>
      <c r="BJ118" s="2"/>
      <c r="BK118" s="2"/>
      <c r="BL118" s="2"/>
      <c r="BM118" s="2"/>
      <c r="BN118" s="2"/>
      <c r="BO118" s="2"/>
      <c r="BP118" s="2"/>
      <c r="BQ118" s="2"/>
      <c r="BR118" s="2"/>
      <c r="BS118" s="2"/>
      <c r="BT118" s="2"/>
      <c r="BU118" s="2"/>
      <c r="BV118" s="2"/>
      <c r="BW118" s="2"/>
      <c r="BX118" s="2"/>
      <c r="BY118" s="2"/>
      <c r="BZ118" s="2"/>
      <c r="CA118" s="2"/>
      <c r="CB118" s="2"/>
      <c r="CC118" s="2"/>
      <c r="CD118" s="2"/>
      <c r="CE118" s="2"/>
      <c r="CF118" s="2"/>
      <c r="CG118" s="2"/>
      <c r="CH118" s="2"/>
      <c r="CI118" s="2"/>
      <c r="CJ118" s="2"/>
      <c r="CK118" s="2"/>
      <c r="CL118" s="2"/>
      <c r="CM118" s="2"/>
      <c r="CN118" s="2"/>
      <c r="CO118" s="2"/>
      <c r="CP118" s="2"/>
    </row>
    <row r="119" spans="1:94" x14ac:dyDescent="0.35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2"/>
      <c r="AL119" s="2"/>
      <c r="AM119" s="2"/>
      <c r="AN119" s="2"/>
      <c r="AO119" s="2"/>
      <c r="AP119" s="2"/>
      <c r="AQ119" s="2"/>
      <c r="AR119" s="2"/>
      <c r="AS119" s="2"/>
      <c r="AT119" s="2"/>
      <c r="AU119" s="2"/>
      <c r="AV119" s="2"/>
      <c r="AW119" s="2"/>
      <c r="AX119" s="2"/>
      <c r="AY119" s="2"/>
      <c r="AZ119" s="2"/>
      <c r="BA119" s="2"/>
      <c r="BB119" s="2"/>
      <c r="BC119" s="2"/>
      <c r="BD119" s="2"/>
      <c r="BE119" s="2"/>
      <c r="BF119" s="2"/>
      <c r="BG119" s="2"/>
      <c r="BH119" s="2"/>
      <c r="BI119" s="2"/>
      <c r="BJ119" s="2"/>
      <c r="BK119" s="2"/>
      <c r="BL119" s="2"/>
      <c r="BM119" s="2"/>
      <c r="BN119" s="2"/>
      <c r="BO119" s="2"/>
      <c r="BP119" s="2"/>
      <c r="BQ119" s="2"/>
      <c r="BR119" s="2"/>
      <c r="BS119" s="2"/>
      <c r="BT119" s="2"/>
      <c r="BU119" s="2"/>
      <c r="BV119" s="2"/>
      <c r="BW119" s="2"/>
      <c r="BX119" s="2"/>
      <c r="BY119" s="2"/>
      <c r="BZ119" s="2"/>
      <c r="CA119" s="2"/>
      <c r="CB119" s="2"/>
      <c r="CC119" s="2"/>
      <c r="CD119" s="2"/>
      <c r="CE119" s="2"/>
      <c r="CF119" s="2"/>
      <c r="CG119" s="2"/>
      <c r="CH119" s="2"/>
      <c r="CI119" s="2"/>
      <c r="CJ119" s="2"/>
      <c r="CK119" s="2"/>
      <c r="CL119" s="2"/>
      <c r="CM119" s="2"/>
      <c r="CN119" s="2"/>
      <c r="CO119" s="2"/>
      <c r="CP119" s="2"/>
    </row>
    <row r="120" spans="1:94" x14ac:dyDescent="0.35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/>
      <c r="AL120" s="2"/>
      <c r="AM120" s="2"/>
      <c r="AN120" s="2"/>
      <c r="AO120" s="2"/>
      <c r="AP120" s="2"/>
      <c r="AQ120" s="2"/>
      <c r="AR120" s="2"/>
      <c r="AS120" s="2"/>
      <c r="AT120" s="2"/>
      <c r="AU120" s="2"/>
      <c r="AV120" s="2"/>
      <c r="AW120" s="2"/>
      <c r="AX120" s="2"/>
      <c r="AY120" s="2"/>
      <c r="AZ120" s="2"/>
      <c r="BA120" s="2"/>
      <c r="BB120" s="2"/>
      <c r="BC120" s="2"/>
      <c r="BD120" s="2"/>
      <c r="BE120" s="2"/>
      <c r="BF120" s="2"/>
      <c r="BG120" s="2"/>
      <c r="BH120" s="2"/>
      <c r="BI120" s="2"/>
      <c r="BJ120" s="2"/>
      <c r="BK120" s="2"/>
      <c r="BL120" s="2"/>
      <c r="BM120" s="2"/>
      <c r="BN120" s="2"/>
      <c r="BO120" s="2"/>
      <c r="BP120" s="2"/>
      <c r="BQ120" s="2"/>
      <c r="BR120" s="2"/>
      <c r="BS120" s="2"/>
      <c r="BT120" s="2"/>
      <c r="BU120" s="2"/>
      <c r="BV120" s="2"/>
      <c r="BW120" s="2"/>
      <c r="BX120" s="2"/>
      <c r="BY120" s="2"/>
      <c r="BZ120" s="2"/>
      <c r="CA120" s="2"/>
      <c r="CB120" s="2"/>
      <c r="CC120" s="2"/>
      <c r="CD120" s="2"/>
      <c r="CE120" s="2"/>
      <c r="CF120" s="2"/>
      <c r="CG120" s="2"/>
      <c r="CH120" s="2"/>
      <c r="CI120" s="2"/>
      <c r="CJ120" s="2"/>
      <c r="CK120" s="2"/>
      <c r="CL120" s="2"/>
      <c r="CM120" s="2"/>
      <c r="CN120" s="2"/>
      <c r="CO120" s="2"/>
      <c r="CP120" s="2"/>
    </row>
    <row r="121" spans="1:94" x14ac:dyDescent="0.35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2"/>
      <c r="AQ121" s="2"/>
      <c r="AR121" s="2"/>
      <c r="AS121" s="2"/>
      <c r="AT121" s="2"/>
      <c r="AU121" s="2"/>
      <c r="AV121" s="2"/>
      <c r="AW121" s="2"/>
      <c r="AX121" s="2"/>
      <c r="AY121" s="2"/>
      <c r="AZ121" s="2"/>
      <c r="BA121" s="2"/>
      <c r="BB121" s="2"/>
      <c r="BC121" s="2"/>
      <c r="BD121" s="2"/>
      <c r="BE121" s="2"/>
      <c r="BF121" s="2"/>
      <c r="BG121" s="2"/>
      <c r="BH121" s="2"/>
      <c r="BI121" s="2"/>
      <c r="BJ121" s="2"/>
      <c r="BK121" s="2"/>
      <c r="BL121" s="2"/>
      <c r="BM121" s="2"/>
      <c r="BN121" s="2"/>
      <c r="BO121" s="2"/>
      <c r="BP121" s="2"/>
      <c r="BQ121" s="2"/>
      <c r="BR121" s="2"/>
      <c r="BS121" s="2"/>
      <c r="BT121" s="2"/>
      <c r="BU121" s="2"/>
      <c r="BV121" s="2"/>
      <c r="BW121" s="2"/>
      <c r="BX121" s="2"/>
      <c r="BY121" s="2"/>
      <c r="BZ121" s="2"/>
      <c r="CA121" s="2"/>
      <c r="CB121" s="2"/>
      <c r="CC121" s="2"/>
      <c r="CD121" s="2"/>
      <c r="CE121" s="2"/>
      <c r="CF121" s="2"/>
      <c r="CG121" s="2"/>
      <c r="CH121" s="2"/>
      <c r="CI121" s="2"/>
      <c r="CJ121" s="2"/>
      <c r="CK121" s="2"/>
      <c r="CL121" s="2"/>
      <c r="CM121" s="2"/>
      <c r="CN121" s="2"/>
      <c r="CO121" s="2"/>
      <c r="CP121" s="2"/>
    </row>
    <row r="122" spans="1:94" x14ac:dyDescent="0.35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2"/>
      <c r="AL122" s="2"/>
      <c r="AM122" s="2"/>
      <c r="AN122" s="2"/>
      <c r="AO122" s="2"/>
      <c r="AP122" s="2"/>
      <c r="AQ122" s="2"/>
      <c r="AR122" s="2"/>
      <c r="AS122" s="2"/>
      <c r="AT122" s="2"/>
      <c r="AU122" s="2"/>
      <c r="AV122" s="2"/>
      <c r="AW122" s="2"/>
      <c r="AX122" s="2"/>
      <c r="AY122" s="2"/>
      <c r="AZ122" s="2"/>
      <c r="BA122" s="2"/>
      <c r="BB122" s="2"/>
      <c r="BC122" s="2"/>
      <c r="BD122" s="2"/>
      <c r="BE122" s="2"/>
      <c r="BF122" s="2"/>
      <c r="BG122" s="2"/>
      <c r="BH122" s="2"/>
      <c r="BI122" s="2"/>
      <c r="BJ122" s="2"/>
      <c r="BK122" s="2"/>
      <c r="BL122" s="2"/>
      <c r="BM122" s="2"/>
      <c r="BN122" s="2"/>
      <c r="BO122" s="2"/>
      <c r="BP122" s="2"/>
      <c r="BQ122" s="2"/>
      <c r="BR122" s="2"/>
      <c r="BS122" s="2"/>
      <c r="BT122" s="2"/>
      <c r="BU122" s="2"/>
      <c r="BV122" s="2"/>
      <c r="BW122" s="2"/>
      <c r="BX122" s="2"/>
      <c r="BY122" s="2"/>
      <c r="BZ122" s="2"/>
      <c r="CA122" s="2"/>
      <c r="CB122" s="2"/>
      <c r="CC122" s="2"/>
      <c r="CD122" s="2"/>
      <c r="CE122" s="2"/>
      <c r="CF122" s="2"/>
      <c r="CG122" s="2"/>
      <c r="CH122" s="2"/>
      <c r="CI122" s="2"/>
      <c r="CJ122" s="2"/>
      <c r="CK122" s="2"/>
      <c r="CL122" s="2"/>
      <c r="CM122" s="2"/>
      <c r="CN122" s="2"/>
      <c r="CO122" s="2"/>
      <c r="CP122" s="2"/>
    </row>
    <row r="123" spans="1:94" x14ac:dyDescent="0.35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/>
      <c r="AM123" s="2"/>
      <c r="AN123" s="2"/>
      <c r="AO123" s="2"/>
      <c r="AP123" s="2"/>
      <c r="AQ123" s="2"/>
      <c r="AR123" s="2"/>
      <c r="AS123" s="2"/>
      <c r="AT123" s="2"/>
      <c r="AU123" s="2"/>
      <c r="AV123" s="2"/>
      <c r="AW123" s="2"/>
      <c r="AX123" s="2"/>
      <c r="AY123" s="2"/>
      <c r="AZ123" s="2"/>
      <c r="BA123" s="2"/>
      <c r="BB123" s="2"/>
      <c r="BC123" s="2"/>
      <c r="BD123" s="2"/>
      <c r="BE123" s="2"/>
      <c r="BF123" s="2"/>
      <c r="BG123" s="2"/>
      <c r="BH123" s="2"/>
      <c r="BI123" s="2"/>
      <c r="BJ123" s="2"/>
      <c r="BK123" s="2"/>
      <c r="BL123" s="2"/>
      <c r="BM123" s="2"/>
      <c r="BN123" s="2"/>
      <c r="BO123" s="2"/>
      <c r="BP123" s="2"/>
      <c r="BQ123" s="2"/>
      <c r="BR123" s="2"/>
      <c r="BS123" s="2"/>
      <c r="BT123" s="2"/>
      <c r="BU123" s="2"/>
      <c r="BV123" s="2"/>
      <c r="BW123" s="2"/>
      <c r="BX123" s="2"/>
      <c r="BY123" s="2"/>
      <c r="BZ123" s="2"/>
      <c r="CA123" s="2"/>
      <c r="CB123" s="2"/>
      <c r="CC123" s="2"/>
      <c r="CD123" s="2"/>
      <c r="CE123" s="2"/>
      <c r="CF123" s="2"/>
      <c r="CG123" s="2"/>
      <c r="CH123" s="2"/>
      <c r="CI123" s="2"/>
      <c r="CJ123" s="2"/>
      <c r="CK123" s="2"/>
      <c r="CL123" s="2"/>
      <c r="CM123" s="2"/>
      <c r="CN123" s="2"/>
      <c r="CO123" s="2"/>
      <c r="CP123" s="2"/>
    </row>
    <row r="124" spans="1:94" x14ac:dyDescent="0.35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2"/>
      <c r="AI124" s="2"/>
      <c r="AJ124" s="2"/>
      <c r="AK124" s="2"/>
      <c r="AL124" s="2"/>
      <c r="AM124" s="2"/>
      <c r="AN124" s="2"/>
      <c r="AO124" s="2"/>
      <c r="AP124" s="2"/>
      <c r="AQ124" s="2"/>
      <c r="AR124" s="2"/>
      <c r="AS124" s="2"/>
      <c r="AT124" s="2"/>
      <c r="AU124" s="2"/>
      <c r="AV124" s="2"/>
      <c r="AW124" s="2"/>
      <c r="AX124" s="2"/>
      <c r="AY124" s="2"/>
      <c r="AZ124" s="2"/>
      <c r="BA124" s="2"/>
      <c r="BB124" s="2"/>
      <c r="BC124" s="2"/>
      <c r="BD124" s="2"/>
      <c r="BE124" s="2"/>
      <c r="BF124" s="2"/>
      <c r="BG124" s="2"/>
      <c r="BH124" s="2"/>
      <c r="BI124" s="2"/>
      <c r="BJ124" s="2"/>
      <c r="BK124" s="2"/>
      <c r="BL124" s="2"/>
      <c r="BM124" s="2"/>
      <c r="BN124" s="2"/>
      <c r="BO124" s="2"/>
      <c r="BP124" s="2"/>
      <c r="BQ124" s="2"/>
      <c r="BR124" s="2"/>
      <c r="BS124" s="2"/>
      <c r="BT124" s="2"/>
      <c r="BU124" s="2"/>
      <c r="BV124" s="2"/>
      <c r="BW124" s="2"/>
      <c r="BX124" s="2"/>
      <c r="BY124" s="2"/>
      <c r="BZ124" s="2"/>
      <c r="CA124" s="2"/>
      <c r="CB124" s="2"/>
      <c r="CC124" s="2"/>
      <c r="CD124" s="2"/>
      <c r="CE124" s="2"/>
      <c r="CF124" s="2"/>
      <c r="CG124" s="2"/>
      <c r="CH124" s="2"/>
      <c r="CI124" s="2"/>
      <c r="CJ124" s="2"/>
      <c r="CK124" s="2"/>
      <c r="CL124" s="2"/>
      <c r="CM124" s="2"/>
      <c r="CN124" s="2"/>
      <c r="CO124" s="2"/>
      <c r="CP124" s="2"/>
    </row>
    <row r="125" spans="1:94" x14ac:dyDescent="0.35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2"/>
      <c r="AI125" s="2"/>
      <c r="AJ125" s="2"/>
      <c r="AK125" s="2"/>
      <c r="AL125" s="2"/>
      <c r="AM125" s="2"/>
      <c r="AN125" s="2"/>
      <c r="AO125" s="2"/>
      <c r="AP125" s="2"/>
      <c r="AQ125" s="2"/>
      <c r="AR125" s="2"/>
      <c r="AS125" s="2"/>
      <c r="AT125" s="2"/>
      <c r="AU125" s="2"/>
      <c r="AV125" s="2"/>
      <c r="AW125" s="2"/>
      <c r="AX125" s="2"/>
      <c r="AY125" s="2"/>
      <c r="AZ125" s="2"/>
      <c r="BA125" s="2"/>
      <c r="BB125" s="2"/>
      <c r="BC125" s="2"/>
      <c r="BD125" s="2"/>
      <c r="BE125" s="2"/>
      <c r="BF125" s="2"/>
      <c r="BG125" s="2"/>
      <c r="BH125" s="2"/>
      <c r="BI125" s="2"/>
      <c r="BJ125" s="2"/>
      <c r="BK125" s="2"/>
      <c r="BL125" s="2"/>
      <c r="BM125" s="2"/>
      <c r="BN125" s="2"/>
      <c r="BO125" s="2"/>
      <c r="BP125" s="2"/>
      <c r="BQ125" s="2"/>
      <c r="BR125" s="2"/>
      <c r="BS125" s="2"/>
      <c r="BT125" s="2"/>
      <c r="BU125" s="2"/>
      <c r="BV125" s="2"/>
      <c r="BW125" s="2"/>
      <c r="BX125" s="2"/>
      <c r="BY125" s="2"/>
      <c r="BZ125" s="2"/>
      <c r="CA125" s="2"/>
      <c r="CB125" s="2"/>
      <c r="CC125" s="2"/>
      <c r="CD125" s="2"/>
      <c r="CE125" s="2"/>
      <c r="CF125" s="2"/>
      <c r="CG125" s="2"/>
      <c r="CH125" s="2"/>
      <c r="CI125" s="2"/>
      <c r="CJ125" s="2"/>
      <c r="CK125" s="2"/>
      <c r="CL125" s="2"/>
      <c r="CM125" s="2"/>
      <c r="CN125" s="2"/>
      <c r="CO125" s="2"/>
      <c r="CP125" s="2"/>
    </row>
    <row r="126" spans="1:94" x14ac:dyDescent="0.35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2"/>
      <c r="AI126" s="2"/>
      <c r="AJ126" s="2"/>
      <c r="AK126" s="2"/>
      <c r="AL126" s="2"/>
      <c r="AM126" s="2"/>
      <c r="AN126" s="2"/>
      <c r="AO126" s="2"/>
      <c r="AP126" s="2"/>
      <c r="AQ126" s="2"/>
      <c r="AR126" s="2"/>
      <c r="AS126" s="2"/>
      <c r="AT126" s="2"/>
      <c r="AU126" s="2"/>
      <c r="AV126" s="2"/>
      <c r="AW126" s="2"/>
      <c r="AX126" s="2"/>
      <c r="AY126" s="2"/>
      <c r="AZ126" s="2"/>
      <c r="BA126" s="2"/>
      <c r="BB126" s="2"/>
      <c r="BC126" s="2"/>
      <c r="BD126" s="2"/>
      <c r="BE126" s="2"/>
      <c r="BF126" s="2"/>
      <c r="BG126" s="2"/>
      <c r="BH126" s="2"/>
      <c r="BI126" s="2"/>
      <c r="BJ126" s="2"/>
      <c r="BK126" s="2"/>
      <c r="BL126" s="2"/>
      <c r="BM126" s="2"/>
      <c r="BN126" s="2"/>
      <c r="BO126" s="2"/>
      <c r="BP126" s="2"/>
      <c r="BQ126" s="2"/>
      <c r="BR126" s="2"/>
      <c r="BS126" s="2"/>
      <c r="BT126" s="2"/>
      <c r="BU126" s="2"/>
      <c r="BV126" s="2"/>
      <c r="BW126" s="2"/>
      <c r="BX126" s="2"/>
      <c r="BY126" s="2"/>
      <c r="BZ126" s="2"/>
      <c r="CA126" s="2"/>
      <c r="CB126" s="2"/>
      <c r="CC126" s="2"/>
      <c r="CD126" s="2"/>
      <c r="CE126" s="2"/>
      <c r="CF126" s="2"/>
      <c r="CG126" s="2"/>
      <c r="CH126" s="2"/>
      <c r="CI126" s="2"/>
      <c r="CJ126" s="2"/>
      <c r="CK126" s="2"/>
      <c r="CL126" s="2"/>
      <c r="CM126" s="2"/>
      <c r="CN126" s="2"/>
      <c r="CO126" s="2"/>
      <c r="CP126" s="2"/>
    </row>
    <row r="127" spans="1:94" x14ac:dyDescent="0.35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2"/>
      <c r="AL127" s="2"/>
      <c r="AM127" s="2"/>
      <c r="AN127" s="2"/>
      <c r="AO127" s="2"/>
      <c r="AP127" s="2"/>
      <c r="AQ127" s="2"/>
      <c r="AR127" s="2"/>
      <c r="AS127" s="2"/>
      <c r="AT127" s="2"/>
      <c r="AU127" s="2"/>
      <c r="AV127" s="2"/>
      <c r="AW127" s="2"/>
      <c r="AX127" s="2"/>
      <c r="AY127" s="2"/>
      <c r="AZ127" s="2"/>
      <c r="BA127" s="2"/>
      <c r="BB127" s="2"/>
      <c r="BC127" s="2"/>
      <c r="BD127" s="2"/>
      <c r="BE127" s="2"/>
      <c r="BF127" s="2"/>
      <c r="BG127" s="2"/>
      <c r="BH127" s="2"/>
      <c r="BI127" s="2"/>
      <c r="BJ127" s="2"/>
      <c r="BK127" s="2"/>
      <c r="BL127" s="2"/>
      <c r="BM127" s="2"/>
      <c r="BN127" s="2"/>
      <c r="BO127" s="2"/>
      <c r="BP127" s="2"/>
      <c r="BQ127" s="2"/>
      <c r="BR127" s="2"/>
      <c r="BS127" s="2"/>
      <c r="BT127" s="2"/>
      <c r="BU127" s="2"/>
      <c r="BV127" s="2"/>
      <c r="BW127" s="2"/>
      <c r="BX127" s="2"/>
      <c r="BY127" s="2"/>
      <c r="BZ127" s="2"/>
      <c r="CA127" s="2"/>
      <c r="CB127" s="2"/>
      <c r="CC127" s="2"/>
      <c r="CD127" s="2"/>
      <c r="CE127" s="2"/>
      <c r="CF127" s="2"/>
      <c r="CG127" s="2"/>
      <c r="CH127" s="2"/>
      <c r="CI127" s="2"/>
      <c r="CJ127" s="2"/>
      <c r="CK127" s="2"/>
      <c r="CL127" s="2"/>
      <c r="CM127" s="2"/>
      <c r="CN127" s="2"/>
      <c r="CO127" s="2"/>
      <c r="CP127" s="2"/>
    </row>
    <row r="128" spans="1:94" x14ac:dyDescent="0.35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2"/>
      <c r="AL128" s="2"/>
      <c r="AM128" s="2"/>
      <c r="AN128" s="2"/>
      <c r="AO128" s="2"/>
      <c r="AP128" s="2"/>
      <c r="AQ128" s="2"/>
      <c r="AR128" s="2"/>
      <c r="AS128" s="2"/>
      <c r="AT128" s="2"/>
      <c r="AU128" s="2"/>
      <c r="AV128" s="2"/>
      <c r="AW128" s="2"/>
      <c r="AX128" s="2"/>
      <c r="AY128" s="2"/>
      <c r="AZ128" s="2"/>
      <c r="BA128" s="2"/>
      <c r="BB128" s="2"/>
      <c r="BC128" s="2"/>
      <c r="BD128" s="2"/>
      <c r="BE128" s="2"/>
      <c r="BF128" s="2"/>
      <c r="BG128" s="2"/>
      <c r="BH128" s="2"/>
      <c r="BI128" s="2"/>
      <c r="BJ128" s="2"/>
      <c r="BK128" s="2"/>
      <c r="BL128" s="2"/>
      <c r="BM128" s="2"/>
      <c r="BN128" s="2"/>
      <c r="BO128" s="2"/>
      <c r="BP128" s="2"/>
      <c r="BQ128" s="2"/>
      <c r="BR128" s="2"/>
      <c r="BS128" s="2"/>
      <c r="BT128" s="2"/>
      <c r="BU128" s="2"/>
      <c r="BV128" s="2"/>
      <c r="BW128" s="2"/>
      <c r="BX128" s="2"/>
      <c r="BY128" s="2"/>
      <c r="BZ128" s="2"/>
      <c r="CA128" s="2"/>
      <c r="CB128" s="2"/>
      <c r="CC128" s="2"/>
      <c r="CD128" s="2"/>
      <c r="CE128" s="2"/>
      <c r="CF128" s="2"/>
      <c r="CG128" s="2"/>
      <c r="CH128" s="2"/>
      <c r="CI128" s="2"/>
      <c r="CJ128" s="2"/>
      <c r="CK128" s="2"/>
      <c r="CL128" s="2"/>
      <c r="CM128" s="2"/>
      <c r="CN128" s="2"/>
      <c r="CO128" s="2"/>
      <c r="CP128" s="2"/>
    </row>
    <row r="129" spans="1:94" x14ac:dyDescent="0.35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2"/>
      <c r="AL129" s="2"/>
      <c r="AM129" s="2"/>
      <c r="AN129" s="2"/>
      <c r="AO129" s="2"/>
      <c r="AP129" s="2"/>
      <c r="AQ129" s="2"/>
      <c r="AR129" s="2"/>
      <c r="AS129" s="2"/>
      <c r="AT129" s="2"/>
      <c r="AU129" s="2"/>
      <c r="AV129" s="2"/>
      <c r="AW129" s="2"/>
      <c r="AX129" s="2"/>
      <c r="AY129" s="2"/>
      <c r="AZ129" s="2"/>
      <c r="BA129" s="2"/>
      <c r="BB129" s="2"/>
      <c r="BC129" s="2"/>
      <c r="BD129" s="2"/>
      <c r="BE129" s="2"/>
      <c r="BF129" s="2"/>
      <c r="BG129" s="2"/>
      <c r="BH129" s="2"/>
      <c r="BI129" s="2"/>
      <c r="BJ129" s="2"/>
      <c r="BK129" s="2"/>
      <c r="BL129" s="2"/>
      <c r="BM129" s="2"/>
      <c r="BN129" s="2"/>
      <c r="BO129" s="2"/>
      <c r="BP129" s="2"/>
      <c r="BQ129" s="2"/>
      <c r="BR129" s="2"/>
      <c r="BS129" s="2"/>
      <c r="BT129" s="2"/>
      <c r="BU129" s="2"/>
      <c r="BV129" s="2"/>
      <c r="BW129" s="2"/>
      <c r="BX129" s="2"/>
      <c r="BY129" s="2"/>
      <c r="BZ129" s="2"/>
      <c r="CA129" s="2"/>
      <c r="CB129" s="2"/>
      <c r="CC129" s="2"/>
      <c r="CD129" s="2"/>
      <c r="CE129" s="2"/>
      <c r="CF129" s="2"/>
      <c r="CG129" s="2"/>
      <c r="CH129" s="2"/>
      <c r="CI129" s="2"/>
      <c r="CJ129" s="2"/>
      <c r="CK129" s="2"/>
      <c r="CL129" s="2"/>
      <c r="CM129" s="2"/>
      <c r="CN129" s="2"/>
      <c r="CO129" s="2"/>
      <c r="CP129" s="2"/>
    </row>
    <row r="130" spans="1:94" x14ac:dyDescent="0.35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2"/>
      <c r="AI130" s="2"/>
      <c r="AJ130" s="2"/>
      <c r="AK130" s="2"/>
      <c r="AL130" s="2"/>
      <c r="AM130" s="2"/>
      <c r="AN130" s="2"/>
      <c r="AO130" s="2"/>
      <c r="AP130" s="2"/>
      <c r="AQ130" s="2"/>
      <c r="AR130" s="2"/>
      <c r="AS130" s="2"/>
      <c r="AT130" s="2"/>
      <c r="AU130" s="2"/>
      <c r="AV130" s="2"/>
      <c r="AW130" s="2"/>
      <c r="AX130" s="2"/>
      <c r="AY130" s="2"/>
      <c r="AZ130" s="2"/>
      <c r="BA130" s="2"/>
      <c r="BB130" s="2"/>
      <c r="BC130" s="2"/>
      <c r="BD130" s="2"/>
      <c r="BE130" s="2"/>
      <c r="BF130" s="2"/>
      <c r="BG130" s="2"/>
      <c r="BH130" s="2"/>
      <c r="BI130" s="2"/>
      <c r="BJ130" s="2"/>
      <c r="BK130" s="2"/>
      <c r="BL130" s="2"/>
      <c r="BM130" s="2"/>
      <c r="BN130" s="2"/>
      <c r="BO130" s="2"/>
      <c r="BP130" s="2"/>
      <c r="BQ130" s="2"/>
      <c r="BR130" s="2"/>
      <c r="BS130" s="2"/>
      <c r="BT130" s="2"/>
      <c r="BU130" s="2"/>
      <c r="BV130" s="2"/>
      <c r="BW130" s="2"/>
      <c r="BX130" s="2"/>
      <c r="BY130" s="2"/>
      <c r="BZ130" s="2"/>
      <c r="CA130" s="2"/>
      <c r="CB130" s="2"/>
      <c r="CC130" s="2"/>
      <c r="CD130" s="2"/>
      <c r="CE130" s="2"/>
      <c r="CF130" s="2"/>
      <c r="CG130" s="2"/>
      <c r="CH130" s="2"/>
      <c r="CI130" s="2"/>
      <c r="CJ130" s="2"/>
      <c r="CK130" s="2"/>
      <c r="CL130" s="2"/>
      <c r="CM130" s="2"/>
      <c r="CN130" s="2"/>
      <c r="CO130" s="2"/>
      <c r="CP130" s="2"/>
    </row>
    <row r="131" spans="1:94" x14ac:dyDescent="0.35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2"/>
      <c r="AL131" s="2"/>
      <c r="AM131" s="2"/>
      <c r="AN131" s="2"/>
      <c r="AO131" s="2"/>
      <c r="AP131" s="2"/>
      <c r="AQ131" s="2"/>
      <c r="AR131" s="2"/>
      <c r="AS131" s="2"/>
      <c r="AT131" s="2"/>
      <c r="AU131" s="2"/>
      <c r="AV131" s="2"/>
      <c r="AW131" s="2"/>
      <c r="AX131" s="2"/>
      <c r="AY131" s="2"/>
      <c r="AZ131" s="2"/>
      <c r="BA131" s="2"/>
      <c r="BB131" s="2"/>
      <c r="BC131" s="2"/>
      <c r="BD131" s="2"/>
      <c r="BE131" s="2"/>
      <c r="BF131" s="2"/>
      <c r="BG131" s="2"/>
      <c r="BH131" s="2"/>
      <c r="BI131" s="2"/>
      <c r="BJ131" s="2"/>
      <c r="BK131" s="2"/>
      <c r="BL131" s="2"/>
      <c r="BM131" s="2"/>
      <c r="BN131" s="2"/>
      <c r="BO131" s="2"/>
      <c r="BP131" s="2"/>
      <c r="BQ131" s="2"/>
      <c r="BR131" s="2"/>
      <c r="BS131" s="2"/>
      <c r="BT131" s="2"/>
      <c r="BU131" s="2"/>
      <c r="BV131" s="2"/>
      <c r="BW131" s="2"/>
      <c r="BX131" s="2"/>
      <c r="BY131" s="2"/>
      <c r="BZ131" s="2"/>
      <c r="CA131" s="2"/>
      <c r="CB131" s="2"/>
      <c r="CC131" s="2"/>
      <c r="CD131" s="2"/>
      <c r="CE131" s="2"/>
      <c r="CF131" s="2"/>
      <c r="CG131" s="2"/>
      <c r="CH131" s="2"/>
      <c r="CI131" s="2"/>
      <c r="CJ131" s="2"/>
      <c r="CK131" s="2"/>
      <c r="CL131" s="2"/>
      <c r="CM131" s="2"/>
      <c r="CN131" s="2"/>
      <c r="CO131" s="2"/>
      <c r="CP131" s="2"/>
    </row>
    <row r="132" spans="1:94" x14ac:dyDescent="0.35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2"/>
      <c r="AL132" s="2"/>
      <c r="AM132" s="2"/>
      <c r="AN132" s="2"/>
      <c r="AO132" s="2"/>
      <c r="AP132" s="2"/>
      <c r="AQ132" s="2"/>
      <c r="AR132" s="2"/>
      <c r="AS132" s="2"/>
      <c r="AT132" s="2"/>
      <c r="AU132" s="2"/>
      <c r="AV132" s="2"/>
      <c r="AW132" s="2"/>
      <c r="AX132" s="2"/>
      <c r="AY132" s="2"/>
      <c r="AZ132" s="2"/>
      <c r="BA132" s="2"/>
      <c r="BB132" s="2"/>
      <c r="BC132" s="2"/>
      <c r="BD132" s="2"/>
      <c r="BE132" s="2"/>
      <c r="BF132" s="2"/>
      <c r="BG132" s="2"/>
      <c r="BH132" s="2"/>
      <c r="BI132" s="2"/>
      <c r="BJ132" s="2"/>
      <c r="BK132" s="2"/>
      <c r="BL132" s="2"/>
      <c r="BM132" s="2"/>
      <c r="BN132" s="2"/>
      <c r="BO132" s="2"/>
      <c r="BP132" s="2"/>
      <c r="BQ132" s="2"/>
      <c r="BR132" s="2"/>
      <c r="BS132" s="2"/>
      <c r="BT132" s="2"/>
      <c r="BU132" s="2"/>
      <c r="BV132" s="2"/>
      <c r="BW132" s="2"/>
      <c r="BX132" s="2"/>
      <c r="BY132" s="2"/>
      <c r="BZ132" s="2"/>
      <c r="CA132" s="2"/>
      <c r="CB132" s="2"/>
      <c r="CC132" s="2"/>
      <c r="CD132" s="2"/>
      <c r="CE132" s="2"/>
      <c r="CF132" s="2"/>
      <c r="CG132" s="2"/>
      <c r="CH132" s="2"/>
      <c r="CI132" s="2"/>
      <c r="CJ132" s="2"/>
      <c r="CK132" s="2"/>
      <c r="CL132" s="2"/>
      <c r="CM132" s="2"/>
      <c r="CN132" s="2"/>
      <c r="CO132" s="2"/>
      <c r="CP132" s="2"/>
    </row>
    <row r="133" spans="1:94" x14ac:dyDescent="0.35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2"/>
      <c r="AI133" s="2"/>
      <c r="AJ133" s="2"/>
      <c r="AK133" s="2"/>
      <c r="AL133" s="2"/>
      <c r="AM133" s="2"/>
      <c r="AN133" s="2"/>
      <c r="AO133" s="2"/>
      <c r="AP133" s="2"/>
      <c r="AQ133" s="2"/>
      <c r="AR133" s="2"/>
      <c r="AS133" s="2"/>
      <c r="AT133" s="2"/>
      <c r="AU133" s="2"/>
      <c r="AV133" s="2"/>
      <c r="AW133" s="2"/>
      <c r="AX133" s="2"/>
      <c r="AY133" s="2"/>
      <c r="AZ133" s="2"/>
      <c r="BA133" s="2"/>
      <c r="BB133" s="2"/>
      <c r="BC133" s="2"/>
      <c r="BD133" s="2"/>
      <c r="BE133" s="2"/>
      <c r="BF133" s="2"/>
      <c r="BG133" s="2"/>
      <c r="BH133" s="2"/>
      <c r="BI133" s="2"/>
      <c r="BJ133" s="2"/>
      <c r="BK133" s="2"/>
      <c r="BL133" s="2"/>
      <c r="BM133" s="2"/>
      <c r="BN133" s="2"/>
      <c r="BO133" s="2"/>
      <c r="BP133" s="2"/>
      <c r="BQ133" s="2"/>
      <c r="BR133" s="2"/>
      <c r="BS133" s="2"/>
      <c r="BT133" s="2"/>
      <c r="BU133" s="2"/>
      <c r="BV133" s="2"/>
      <c r="BW133" s="2"/>
      <c r="BX133" s="2"/>
      <c r="BY133" s="2"/>
      <c r="BZ133" s="2"/>
      <c r="CA133" s="2"/>
      <c r="CB133" s="2"/>
      <c r="CC133" s="2"/>
      <c r="CD133" s="2"/>
      <c r="CE133" s="2"/>
      <c r="CF133" s="2"/>
      <c r="CG133" s="2"/>
      <c r="CH133" s="2"/>
      <c r="CI133" s="2"/>
      <c r="CJ133" s="2"/>
      <c r="CK133" s="2"/>
      <c r="CL133" s="2"/>
      <c r="CM133" s="2"/>
      <c r="CN133" s="2"/>
      <c r="CO133" s="2"/>
      <c r="CP133" s="2"/>
    </row>
    <row r="134" spans="1:94" x14ac:dyDescent="0.35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2"/>
      <c r="AI134" s="2"/>
      <c r="AJ134" s="2"/>
      <c r="AK134" s="2"/>
      <c r="AL134" s="2"/>
      <c r="AM134" s="2"/>
      <c r="AN134" s="2"/>
      <c r="AO134" s="2"/>
      <c r="AP134" s="2"/>
      <c r="AQ134" s="2"/>
      <c r="AR134" s="2"/>
      <c r="AS134" s="2"/>
      <c r="AT134" s="2"/>
      <c r="AU134" s="2"/>
      <c r="AV134" s="2"/>
      <c r="AW134" s="2"/>
      <c r="AX134" s="2"/>
      <c r="AY134" s="2"/>
      <c r="AZ134" s="2"/>
      <c r="BA134" s="2"/>
      <c r="BB134" s="2"/>
      <c r="BC134" s="2"/>
      <c r="BD134" s="2"/>
      <c r="BE134" s="2"/>
      <c r="BF134" s="2"/>
      <c r="BG134" s="2"/>
      <c r="BH134" s="2"/>
      <c r="BI134" s="2"/>
      <c r="BJ134" s="2"/>
      <c r="BK134" s="2"/>
      <c r="BL134" s="2"/>
      <c r="BM134" s="2"/>
      <c r="BN134" s="2"/>
      <c r="BO134" s="2"/>
      <c r="BP134" s="2"/>
      <c r="BQ134" s="2"/>
      <c r="BR134" s="2"/>
      <c r="BS134" s="2"/>
      <c r="BT134" s="2"/>
      <c r="BU134" s="2"/>
      <c r="BV134" s="2"/>
      <c r="BW134" s="2"/>
      <c r="BX134" s="2"/>
      <c r="BY134" s="2"/>
      <c r="BZ134" s="2"/>
      <c r="CA134" s="2"/>
      <c r="CB134" s="2"/>
      <c r="CC134" s="2"/>
      <c r="CD134" s="2"/>
      <c r="CE134" s="2"/>
      <c r="CF134" s="2"/>
      <c r="CG134" s="2"/>
      <c r="CH134" s="2"/>
      <c r="CI134" s="2"/>
      <c r="CJ134" s="2"/>
      <c r="CK134" s="2"/>
      <c r="CL134" s="2"/>
      <c r="CM134" s="2"/>
      <c r="CN134" s="2"/>
      <c r="CO134" s="2"/>
      <c r="CP134" s="2"/>
    </row>
    <row r="135" spans="1:94" x14ac:dyDescent="0.35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2"/>
      <c r="AI135" s="2"/>
      <c r="AJ135" s="2"/>
      <c r="AK135" s="2"/>
      <c r="AL135" s="2"/>
      <c r="AM135" s="2"/>
      <c r="AN135" s="2"/>
      <c r="AO135" s="2"/>
      <c r="AP135" s="2"/>
      <c r="AQ135" s="2"/>
      <c r="AR135" s="2"/>
      <c r="AS135" s="2"/>
      <c r="AT135" s="2"/>
      <c r="AU135" s="2"/>
      <c r="AV135" s="2"/>
      <c r="AW135" s="2"/>
      <c r="AX135" s="2"/>
      <c r="AY135" s="2"/>
      <c r="AZ135" s="2"/>
      <c r="BA135" s="2"/>
      <c r="BB135" s="2"/>
      <c r="BC135" s="2"/>
      <c r="BD135" s="2"/>
      <c r="BE135" s="2"/>
      <c r="BF135" s="2"/>
      <c r="BG135" s="2"/>
      <c r="BH135" s="2"/>
      <c r="BI135" s="2"/>
      <c r="BJ135" s="2"/>
      <c r="BK135" s="2"/>
      <c r="BL135" s="2"/>
      <c r="BM135" s="2"/>
      <c r="BN135" s="2"/>
      <c r="BO135" s="2"/>
      <c r="BP135" s="2"/>
      <c r="BQ135" s="2"/>
      <c r="BR135" s="2"/>
      <c r="BS135" s="2"/>
      <c r="BT135" s="2"/>
      <c r="BU135" s="2"/>
      <c r="BV135" s="2"/>
      <c r="BW135" s="2"/>
      <c r="BX135" s="2"/>
      <c r="BY135" s="2"/>
      <c r="BZ135" s="2"/>
      <c r="CA135" s="2"/>
      <c r="CB135" s="2"/>
      <c r="CC135" s="2"/>
      <c r="CD135" s="2"/>
      <c r="CE135" s="2"/>
      <c r="CF135" s="2"/>
      <c r="CG135" s="2"/>
      <c r="CH135" s="2"/>
      <c r="CI135" s="2"/>
      <c r="CJ135" s="2"/>
      <c r="CK135" s="2"/>
      <c r="CL135" s="2"/>
      <c r="CM135" s="2"/>
      <c r="CN135" s="2"/>
      <c r="CO135" s="2"/>
      <c r="CP135" s="2"/>
    </row>
    <row r="136" spans="1:94" x14ac:dyDescent="0.35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2"/>
      <c r="AI136" s="2"/>
      <c r="AJ136" s="2"/>
      <c r="AK136" s="2"/>
      <c r="AL136" s="2"/>
      <c r="AM136" s="2"/>
      <c r="AN136" s="2"/>
      <c r="AO136" s="2"/>
      <c r="AP136" s="2"/>
      <c r="AQ136" s="2"/>
      <c r="AR136" s="2"/>
      <c r="AS136" s="2"/>
      <c r="AT136" s="2"/>
      <c r="AU136" s="2"/>
      <c r="AV136" s="2"/>
      <c r="AW136" s="2"/>
      <c r="AX136" s="2"/>
      <c r="AY136" s="2"/>
      <c r="AZ136" s="2"/>
      <c r="BA136" s="2"/>
      <c r="BB136" s="2"/>
      <c r="BC136" s="2"/>
      <c r="BD136" s="2"/>
      <c r="BE136" s="2"/>
      <c r="BF136" s="2"/>
      <c r="BG136" s="2"/>
      <c r="BH136" s="2"/>
      <c r="BI136" s="2"/>
      <c r="BJ136" s="2"/>
      <c r="BK136" s="2"/>
      <c r="BL136" s="2"/>
      <c r="BM136" s="2"/>
      <c r="BN136" s="2"/>
      <c r="BO136" s="2"/>
      <c r="BP136" s="2"/>
      <c r="BQ136" s="2"/>
      <c r="BR136" s="2"/>
      <c r="BS136" s="2"/>
      <c r="BT136" s="2"/>
      <c r="BU136" s="2"/>
      <c r="BV136" s="2"/>
      <c r="BW136" s="2"/>
      <c r="BX136" s="2"/>
      <c r="BY136" s="2"/>
      <c r="BZ136" s="2"/>
      <c r="CA136" s="2"/>
      <c r="CB136" s="2"/>
      <c r="CC136" s="2"/>
      <c r="CD136" s="2"/>
      <c r="CE136" s="2"/>
      <c r="CF136" s="2"/>
      <c r="CG136" s="2"/>
      <c r="CH136" s="2"/>
      <c r="CI136" s="2"/>
      <c r="CJ136" s="2"/>
      <c r="CK136" s="2"/>
      <c r="CL136" s="2"/>
      <c r="CM136" s="2"/>
      <c r="CN136" s="2"/>
      <c r="CO136" s="2"/>
      <c r="CP136" s="2"/>
    </row>
    <row r="137" spans="1:94" x14ac:dyDescent="0.35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2"/>
      <c r="AI137" s="2"/>
      <c r="AJ137" s="2"/>
      <c r="AK137" s="2"/>
      <c r="AL137" s="2"/>
      <c r="AM137" s="2"/>
      <c r="AN137" s="2"/>
      <c r="AO137" s="2"/>
      <c r="AP137" s="2"/>
      <c r="AQ137" s="2"/>
      <c r="AR137" s="2"/>
      <c r="AS137" s="2"/>
      <c r="AT137" s="2"/>
      <c r="AU137" s="2"/>
      <c r="AV137" s="2"/>
      <c r="AW137" s="2"/>
      <c r="AX137" s="2"/>
      <c r="AY137" s="2"/>
      <c r="AZ137" s="2"/>
      <c r="BA137" s="2"/>
      <c r="BB137" s="2"/>
      <c r="BC137" s="2"/>
      <c r="BD137" s="2"/>
      <c r="BE137" s="2"/>
      <c r="BF137" s="2"/>
      <c r="BG137" s="2"/>
      <c r="BH137" s="2"/>
      <c r="BI137" s="2"/>
      <c r="BJ137" s="2"/>
      <c r="BK137" s="2"/>
      <c r="BL137" s="2"/>
      <c r="BM137" s="2"/>
      <c r="BN137" s="2"/>
      <c r="BO137" s="2"/>
      <c r="BP137" s="2"/>
      <c r="BQ137" s="2"/>
      <c r="BR137" s="2"/>
      <c r="BS137" s="2"/>
      <c r="BT137" s="2"/>
      <c r="BU137" s="2"/>
      <c r="BV137" s="2"/>
      <c r="BW137" s="2"/>
      <c r="BX137" s="2"/>
      <c r="BY137" s="2"/>
      <c r="BZ137" s="2"/>
      <c r="CA137" s="2"/>
      <c r="CB137" s="2"/>
      <c r="CC137" s="2"/>
      <c r="CD137" s="2"/>
      <c r="CE137" s="2"/>
      <c r="CF137" s="2"/>
      <c r="CG137" s="2"/>
      <c r="CH137" s="2"/>
      <c r="CI137" s="2"/>
      <c r="CJ137" s="2"/>
      <c r="CK137" s="2"/>
      <c r="CL137" s="2"/>
      <c r="CM137" s="2"/>
      <c r="CN137" s="2"/>
      <c r="CO137" s="2"/>
      <c r="CP137" s="2"/>
    </row>
    <row r="138" spans="1:94" x14ac:dyDescent="0.35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2"/>
      <c r="AL138" s="2"/>
      <c r="AM138" s="2"/>
      <c r="AN138" s="2"/>
      <c r="AO138" s="2"/>
      <c r="AP138" s="2"/>
      <c r="AQ138" s="2"/>
      <c r="AR138" s="2"/>
      <c r="AS138" s="2"/>
      <c r="AT138" s="2"/>
      <c r="AU138" s="2"/>
      <c r="AV138" s="2"/>
      <c r="AW138" s="2"/>
      <c r="AX138" s="2"/>
      <c r="AY138" s="2"/>
      <c r="AZ138" s="2"/>
      <c r="BA138" s="2"/>
      <c r="BB138" s="2"/>
      <c r="BC138" s="2"/>
      <c r="BD138" s="2"/>
      <c r="BE138" s="2"/>
      <c r="BF138" s="2"/>
      <c r="BG138" s="2"/>
      <c r="BH138" s="2"/>
      <c r="BI138" s="2"/>
      <c r="BJ138" s="2"/>
      <c r="BK138" s="2"/>
      <c r="BL138" s="2"/>
      <c r="BM138" s="2"/>
      <c r="BN138" s="2"/>
      <c r="BO138" s="2"/>
      <c r="BP138" s="2"/>
      <c r="BQ138" s="2"/>
      <c r="BR138" s="2"/>
      <c r="BS138" s="2"/>
      <c r="BT138" s="2"/>
      <c r="BU138" s="2"/>
      <c r="BV138" s="2"/>
      <c r="BW138" s="2"/>
      <c r="BX138" s="2"/>
      <c r="BY138" s="2"/>
      <c r="BZ138" s="2"/>
      <c r="CA138" s="2"/>
      <c r="CB138" s="2"/>
      <c r="CC138" s="2"/>
      <c r="CD138" s="2"/>
      <c r="CE138" s="2"/>
      <c r="CF138" s="2"/>
      <c r="CG138" s="2"/>
      <c r="CH138" s="2"/>
      <c r="CI138" s="2"/>
      <c r="CJ138" s="2"/>
      <c r="CK138" s="2"/>
      <c r="CL138" s="2"/>
      <c r="CM138" s="2"/>
      <c r="CN138" s="2"/>
      <c r="CO138" s="2"/>
      <c r="CP138" s="2"/>
    </row>
    <row r="139" spans="1:94" x14ac:dyDescent="0.35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/>
      <c r="AL139" s="2"/>
      <c r="AM139" s="2"/>
      <c r="AN139" s="2"/>
      <c r="AO139" s="2"/>
      <c r="AP139" s="2"/>
      <c r="AQ139" s="2"/>
      <c r="AR139" s="2"/>
      <c r="AS139" s="2"/>
      <c r="AT139" s="2"/>
      <c r="AU139" s="2"/>
      <c r="AV139" s="2"/>
      <c r="AW139" s="2"/>
      <c r="AX139" s="2"/>
      <c r="AY139" s="2"/>
      <c r="AZ139" s="2"/>
      <c r="BA139" s="2"/>
      <c r="BB139" s="2"/>
      <c r="BC139" s="2"/>
      <c r="BD139" s="2"/>
      <c r="BE139" s="2"/>
      <c r="BF139" s="2"/>
      <c r="BG139" s="2"/>
      <c r="BH139" s="2"/>
      <c r="BI139" s="2"/>
      <c r="BJ139" s="2"/>
      <c r="BK139" s="2"/>
      <c r="BL139" s="2"/>
      <c r="BM139" s="2"/>
      <c r="BN139" s="2"/>
      <c r="BO139" s="2"/>
      <c r="BP139" s="2"/>
      <c r="BQ139" s="2"/>
      <c r="BR139" s="2"/>
      <c r="BS139" s="2"/>
      <c r="BT139" s="2"/>
      <c r="BU139" s="2"/>
      <c r="BV139" s="2"/>
      <c r="BW139" s="2"/>
      <c r="BX139" s="2"/>
      <c r="BY139" s="2"/>
      <c r="BZ139" s="2"/>
      <c r="CA139" s="2"/>
      <c r="CB139" s="2"/>
      <c r="CC139" s="2"/>
      <c r="CD139" s="2"/>
      <c r="CE139" s="2"/>
      <c r="CF139" s="2"/>
      <c r="CG139" s="2"/>
      <c r="CH139" s="2"/>
      <c r="CI139" s="2"/>
      <c r="CJ139" s="2"/>
      <c r="CK139" s="2"/>
      <c r="CL139" s="2"/>
      <c r="CM139" s="2"/>
      <c r="CN139" s="2"/>
      <c r="CO139" s="2"/>
      <c r="CP139" s="2"/>
    </row>
    <row r="140" spans="1:94" x14ac:dyDescent="0.35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2"/>
      <c r="AI140" s="2"/>
      <c r="AJ140" s="2"/>
      <c r="AK140" s="2"/>
      <c r="AL140" s="2"/>
      <c r="AM140" s="2"/>
      <c r="AN140" s="2"/>
      <c r="AO140" s="2"/>
      <c r="AP140" s="2"/>
      <c r="AQ140" s="2"/>
      <c r="AR140" s="2"/>
      <c r="AS140" s="2"/>
      <c r="AT140" s="2"/>
      <c r="AU140" s="2"/>
      <c r="AV140" s="2"/>
      <c r="AW140" s="2"/>
      <c r="AX140" s="2"/>
      <c r="AY140" s="2"/>
      <c r="AZ140" s="2"/>
      <c r="BA140" s="2"/>
      <c r="BB140" s="2"/>
      <c r="BC140" s="2"/>
      <c r="BD140" s="2"/>
      <c r="BE140" s="2"/>
      <c r="BF140" s="2"/>
      <c r="BG140" s="2"/>
      <c r="BH140" s="2"/>
      <c r="BI140" s="2"/>
      <c r="BJ140" s="2"/>
      <c r="BK140" s="2"/>
      <c r="BL140" s="2"/>
      <c r="BM140" s="2"/>
      <c r="BN140" s="2"/>
      <c r="BO140" s="2"/>
      <c r="BP140" s="2"/>
      <c r="BQ140" s="2"/>
      <c r="BR140" s="2"/>
      <c r="BS140" s="2"/>
      <c r="BT140" s="2"/>
      <c r="BU140" s="2"/>
      <c r="BV140" s="2"/>
      <c r="BW140" s="2"/>
      <c r="BX140" s="2"/>
      <c r="BY140" s="2"/>
      <c r="BZ140" s="2"/>
      <c r="CA140" s="2"/>
      <c r="CB140" s="2"/>
      <c r="CC140" s="2"/>
      <c r="CD140" s="2"/>
      <c r="CE140" s="2"/>
      <c r="CF140" s="2"/>
      <c r="CG140" s="2"/>
      <c r="CH140" s="2"/>
      <c r="CI140" s="2"/>
      <c r="CJ140" s="2"/>
      <c r="CK140" s="2"/>
      <c r="CL140" s="2"/>
      <c r="CM140" s="2"/>
      <c r="CN140" s="2"/>
      <c r="CO140" s="2"/>
      <c r="CP140" s="2"/>
    </row>
    <row r="141" spans="1:94" x14ac:dyDescent="0.35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2"/>
      <c r="AI141" s="2"/>
      <c r="AJ141" s="2"/>
      <c r="AK141" s="2"/>
      <c r="AL141" s="2"/>
      <c r="AM141" s="2"/>
      <c r="AN141" s="2"/>
      <c r="AO141" s="2"/>
      <c r="AP141" s="2"/>
      <c r="AQ141" s="2"/>
      <c r="AR141" s="2"/>
      <c r="AS141" s="2"/>
      <c r="AT141" s="2"/>
      <c r="AU141" s="2"/>
      <c r="AV141" s="2"/>
      <c r="AW141" s="2"/>
      <c r="AX141" s="2"/>
      <c r="AY141" s="2"/>
      <c r="AZ141" s="2"/>
      <c r="BA141" s="2"/>
      <c r="BB141" s="2"/>
      <c r="BC141" s="2"/>
      <c r="BD141" s="2"/>
      <c r="BE141" s="2"/>
      <c r="BF141" s="2"/>
      <c r="BG141" s="2"/>
      <c r="BH141" s="2"/>
      <c r="BI141" s="2"/>
      <c r="BJ141" s="2"/>
      <c r="BK141" s="2"/>
      <c r="BL141" s="2"/>
      <c r="BM141" s="2"/>
      <c r="BN141" s="2"/>
      <c r="BO141" s="2"/>
      <c r="BP141" s="2"/>
      <c r="BQ141" s="2"/>
      <c r="BR141" s="2"/>
      <c r="BS141" s="2"/>
      <c r="BT141" s="2"/>
      <c r="BU141" s="2"/>
      <c r="BV141" s="2"/>
      <c r="BW141" s="2"/>
      <c r="BX141" s="2"/>
      <c r="BY141" s="2"/>
      <c r="BZ141" s="2"/>
      <c r="CA141" s="2"/>
      <c r="CB141" s="2"/>
      <c r="CC141" s="2"/>
      <c r="CD141" s="2"/>
      <c r="CE141" s="2"/>
      <c r="CF141" s="2"/>
      <c r="CG141" s="2"/>
      <c r="CH141" s="2"/>
      <c r="CI141" s="2"/>
      <c r="CJ141" s="2"/>
      <c r="CK141" s="2"/>
      <c r="CL141" s="2"/>
      <c r="CM141" s="2"/>
      <c r="CN141" s="2"/>
      <c r="CO141" s="2"/>
      <c r="CP141" s="2"/>
    </row>
    <row r="142" spans="1:94" x14ac:dyDescent="0.35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2"/>
      <c r="AI142" s="2"/>
      <c r="AJ142" s="2"/>
      <c r="AK142" s="2"/>
      <c r="AL142" s="2"/>
      <c r="AM142" s="2"/>
      <c r="AN142" s="2"/>
      <c r="AO142" s="2"/>
      <c r="AP142" s="2"/>
      <c r="AQ142" s="2"/>
      <c r="AR142" s="2"/>
      <c r="AS142" s="2"/>
      <c r="AT142" s="2"/>
      <c r="AU142" s="2"/>
      <c r="AV142" s="2"/>
      <c r="AW142" s="2"/>
      <c r="AX142" s="2"/>
      <c r="AY142" s="2"/>
      <c r="AZ142" s="2"/>
      <c r="BA142" s="2"/>
      <c r="BB142" s="2"/>
      <c r="BC142" s="2"/>
      <c r="BD142" s="2"/>
      <c r="BE142" s="2"/>
      <c r="BF142" s="2"/>
      <c r="BG142" s="2"/>
      <c r="BH142" s="2"/>
      <c r="BI142" s="2"/>
      <c r="BJ142" s="2"/>
      <c r="BK142" s="2"/>
      <c r="BL142" s="2"/>
      <c r="BM142" s="2"/>
      <c r="BN142" s="2"/>
      <c r="BO142" s="2"/>
      <c r="BP142" s="2"/>
      <c r="BQ142" s="2"/>
      <c r="BR142" s="2"/>
      <c r="BS142" s="2"/>
      <c r="BT142" s="2"/>
      <c r="BU142" s="2"/>
      <c r="BV142" s="2"/>
      <c r="BW142" s="2"/>
      <c r="BX142" s="2"/>
      <c r="BY142" s="2"/>
      <c r="BZ142" s="2"/>
      <c r="CA142" s="2"/>
      <c r="CB142" s="2"/>
      <c r="CC142" s="2"/>
      <c r="CD142" s="2"/>
      <c r="CE142" s="2"/>
      <c r="CF142" s="2"/>
      <c r="CG142" s="2"/>
      <c r="CH142" s="2"/>
      <c r="CI142" s="2"/>
      <c r="CJ142" s="2"/>
      <c r="CK142" s="2"/>
      <c r="CL142" s="2"/>
      <c r="CM142" s="2"/>
      <c r="CN142" s="2"/>
      <c r="CO142" s="2"/>
      <c r="CP142" s="2"/>
    </row>
    <row r="143" spans="1:94" x14ac:dyDescent="0.35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2"/>
      <c r="AI143" s="2"/>
      <c r="AJ143" s="2"/>
      <c r="AK143" s="2"/>
      <c r="AL143" s="2"/>
      <c r="AM143" s="2"/>
      <c r="AN143" s="2"/>
      <c r="AO143" s="2"/>
      <c r="AP143" s="2"/>
      <c r="AQ143" s="2"/>
      <c r="AR143" s="2"/>
      <c r="AS143" s="2"/>
      <c r="AT143" s="2"/>
      <c r="AU143" s="2"/>
      <c r="AV143" s="2"/>
      <c r="AW143" s="2"/>
      <c r="AX143" s="2"/>
      <c r="AY143" s="2"/>
      <c r="AZ143" s="2"/>
      <c r="BA143" s="2"/>
      <c r="BB143" s="2"/>
      <c r="BC143" s="2"/>
      <c r="BD143" s="2"/>
      <c r="BE143" s="2"/>
      <c r="BF143" s="2"/>
      <c r="BG143" s="2"/>
      <c r="BH143" s="2"/>
      <c r="BI143" s="2"/>
      <c r="BJ143" s="2"/>
      <c r="BK143" s="2"/>
      <c r="BL143" s="2"/>
      <c r="BM143" s="2"/>
      <c r="BN143" s="2"/>
      <c r="BO143" s="2"/>
      <c r="BP143" s="2"/>
      <c r="BQ143" s="2"/>
      <c r="BR143" s="2"/>
      <c r="BS143" s="2"/>
      <c r="BT143" s="2"/>
      <c r="BU143" s="2"/>
      <c r="BV143" s="2"/>
      <c r="BW143" s="2"/>
      <c r="BX143" s="2"/>
      <c r="BY143" s="2"/>
      <c r="BZ143" s="2"/>
      <c r="CA143" s="2"/>
      <c r="CB143" s="2"/>
      <c r="CC143" s="2"/>
      <c r="CD143" s="2"/>
      <c r="CE143" s="2"/>
      <c r="CF143" s="2"/>
      <c r="CG143" s="2"/>
      <c r="CH143" s="2"/>
      <c r="CI143" s="2"/>
      <c r="CJ143" s="2"/>
      <c r="CK143" s="2"/>
      <c r="CL143" s="2"/>
      <c r="CM143" s="2"/>
      <c r="CN143" s="2"/>
      <c r="CO143" s="2"/>
      <c r="CP143" s="2"/>
    </row>
    <row r="144" spans="1:94" x14ac:dyDescent="0.35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2"/>
      <c r="AI144" s="2"/>
      <c r="AJ144" s="2"/>
      <c r="AK144" s="2"/>
      <c r="AL144" s="2"/>
      <c r="AM144" s="2"/>
      <c r="AN144" s="2"/>
      <c r="AO144" s="2"/>
      <c r="AP144" s="2"/>
      <c r="AQ144" s="2"/>
      <c r="AR144" s="2"/>
      <c r="AS144" s="2"/>
      <c r="AT144" s="2"/>
      <c r="AU144" s="2"/>
      <c r="AV144" s="2"/>
      <c r="AW144" s="2"/>
      <c r="AX144" s="2"/>
      <c r="AY144" s="2"/>
      <c r="AZ144" s="2"/>
      <c r="BA144" s="2"/>
      <c r="BB144" s="2"/>
      <c r="BC144" s="2"/>
      <c r="BD144" s="2"/>
      <c r="BE144" s="2"/>
      <c r="BF144" s="2"/>
      <c r="BG144" s="2"/>
      <c r="BH144" s="2"/>
      <c r="BI144" s="2"/>
      <c r="BJ144" s="2"/>
      <c r="BK144" s="2"/>
      <c r="BL144" s="2"/>
      <c r="BM144" s="2"/>
      <c r="BN144" s="2"/>
      <c r="BO144" s="2"/>
      <c r="BP144" s="2"/>
      <c r="BQ144" s="2"/>
      <c r="BR144" s="2"/>
      <c r="BS144" s="2"/>
      <c r="BT144" s="2"/>
      <c r="BU144" s="2"/>
      <c r="BV144" s="2"/>
      <c r="BW144" s="2"/>
      <c r="BX144" s="2"/>
      <c r="BY144" s="2"/>
      <c r="BZ144" s="2"/>
      <c r="CA144" s="2"/>
      <c r="CB144" s="2"/>
      <c r="CC144" s="2"/>
      <c r="CD144" s="2"/>
      <c r="CE144" s="2"/>
      <c r="CF144" s="2"/>
      <c r="CG144" s="2"/>
      <c r="CH144" s="2"/>
      <c r="CI144" s="2"/>
      <c r="CJ144" s="2"/>
      <c r="CK144" s="2"/>
      <c r="CL144" s="2"/>
      <c r="CM144" s="2"/>
      <c r="CN144" s="2"/>
      <c r="CO144" s="2"/>
      <c r="CP144" s="2"/>
    </row>
    <row r="145" spans="1:94" x14ac:dyDescent="0.35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2"/>
      <c r="AL145" s="2"/>
      <c r="AM145" s="2"/>
      <c r="AN145" s="2"/>
      <c r="AO145" s="2"/>
      <c r="AP145" s="2"/>
      <c r="AQ145" s="2"/>
      <c r="AR145" s="2"/>
      <c r="AS145" s="2"/>
      <c r="AT145" s="2"/>
      <c r="AU145" s="2"/>
      <c r="AV145" s="2"/>
      <c r="AW145" s="2"/>
      <c r="AX145" s="2"/>
      <c r="AY145" s="2"/>
      <c r="AZ145" s="2"/>
      <c r="BA145" s="2"/>
      <c r="BB145" s="2"/>
      <c r="BC145" s="2"/>
      <c r="BD145" s="2"/>
      <c r="BE145" s="2"/>
      <c r="BF145" s="2"/>
      <c r="BG145" s="2"/>
      <c r="BH145" s="2"/>
      <c r="BI145" s="2"/>
      <c r="BJ145" s="2"/>
      <c r="BK145" s="2"/>
      <c r="BL145" s="2"/>
      <c r="BM145" s="2"/>
      <c r="BN145" s="2"/>
      <c r="BO145" s="2"/>
      <c r="BP145" s="2"/>
      <c r="BQ145" s="2"/>
      <c r="BR145" s="2"/>
      <c r="BS145" s="2"/>
      <c r="BT145" s="2"/>
      <c r="BU145" s="2"/>
      <c r="BV145" s="2"/>
      <c r="BW145" s="2"/>
      <c r="BX145" s="2"/>
      <c r="BY145" s="2"/>
      <c r="BZ145" s="2"/>
      <c r="CA145" s="2"/>
      <c r="CB145" s="2"/>
      <c r="CC145" s="2"/>
      <c r="CD145" s="2"/>
      <c r="CE145" s="2"/>
      <c r="CF145" s="2"/>
      <c r="CG145" s="2"/>
      <c r="CH145" s="2"/>
      <c r="CI145" s="2"/>
      <c r="CJ145" s="2"/>
      <c r="CK145" s="2"/>
      <c r="CL145" s="2"/>
      <c r="CM145" s="2"/>
      <c r="CN145" s="2"/>
      <c r="CO145" s="2"/>
      <c r="CP145" s="2"/>
    </row>
    <row r="146" spans="1:94" x14ac:dyDescent="0.35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2"/>
      <c r="AI146" s="2"/>
      <c r="AJ146" s="2"/>
      <c r="AK146" s="2"/>
      <c r="AL146" s="2"/>
      <c r="AM146" s="2"/>
      <c r="AN146" s="2"/>
      <c r="AO146" s="2"/>
      <c r="AP146" s="2"/>
      <c r="AQ146" s="2"/>
      <c r="AR146" s="2"/>
      <c r="AS146" s="2"/>
      <c r="AT146" s="2"/>
      <c r="AU146" s="2"/>
      <c r="AV146" s="2"/>
      <c r="AW146" s="2"/>
      <c r="AX146" s="2"/>
      <c r="AY146" s="2"/>
      <c r="AZ146" s="2"/>
      <c r="BA146" s="2"/>
      <c r="BB146" s="2"/>
      <c r="BC146" s="2"/>
      <c r="BD146" s="2"/>
      <c r="BE146" s="2"/>
      <c r="BF146" s="2"/>
      <c r="BG146" s="2"/>
      <c r="BH146" s="2"/>
      <c r="BI146" s="2"/>
      <c r="BJ146" s="2"/>
      <c r="BK146" s="2"/>
      <c r="BL146" s="2"/>
      <c r="BM146" s="2"/>
      <c r="BN146" s="2"/>
      <c r="BO146" s="2"/>
      <c r="BP146" s="2"/>
      <c r="BQ146" s="2"/>
      <c r="BR146" s="2"/>
      <c r="BS146" s="2"/>
      <c r="BT146" s="2"/>
      <c r="BU146" s="2"/>
      <c r="BV146" s="2"/>
      <c r="BW146" s="2"/>
      <c r="BX146" s="2"/>
      <c r="BY146" s="2"/>
      <c r="BZ146" s="2"/>
      <c r="CA146" s="2"/>
      <c r="CB146" s="2"/>
      <c r="CC146" s="2"/>
      <c r="CD146" s="2"/>
      <c r="CE146" s="2"/>
      <c r="CF146" s="2"/>
      <c r="CG146" s="2"/>
      <c r="CH146" s="2"/>
      <c r="CI146" s="2"/>
      <c r="CJ146" s="2"/>
      <c r="CK146" s="2"/>
      <c r="CL146" s="2"/>
      <c r="CM146" s="2"/>
      <c r="CN146" s="2"/>
      <c r="CO146" s="2"/>
      <c r="CP146" s="2"/>
    </row>
    <row r="147" spans="1:94" x14ac:dyDescent="0.35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2"/>
      <c r="AI147" s="2"/>
      <c r="AJ147" s="2"/>
      <c r="AK147" s="2"/>
      <c r="AL147" s="2"/>
      <c r="AM147" s="2"/>
      <c r="AN147" s="2"/>
      <c r="AO147" s="2"/>
      <c r="AP147" s="2"/>
      <c r="AQ147" s="2"/>
      <c r="AR147" s="2"/>
      <c r="AS147" s="2"/>
      <c r="AT147" s="2"/>
      <c r="AU147" s="2"/>
      <c r="AV147" s="2"/>
      <c r="AW147" s="2"/>
      <c r="AX147" s="2"/>
      <c r="AY147" s="2"/>
      <c r="AZ147" s="2"/>
      <c r="BA147" s="2"/>
      <c r="BB147" s="2"/>
      <c r="BC147" s="2"/>
      <c r="BD147" s="2"/>
      <c r="BE147" s="2"/>
      <c r="BF147" s="2"/>
      <c r="BG147" s="2"/>
      <c r="BH147" s="2"/>
      <c r="BI147" s="2"/>
      <c r="BJ147" s="2"/>
      <c r="BK147" s="2"/>
      <c r="BL147" s="2"/>
      <c r="BM147" s="2"/>
      <c r="BN147" s="2"/>
      <c r="BO147" s="2"/>
      <c r="BP147" s="2"/>
      <c r="BQ147" s="2"/>
      <c r="BR147" s="2"/>
      <c r="BS147" s="2"/>
      <c r="BT147" s="2"/>
      <c r="BU147" s="2"/>
      <c r="BV147" s="2"/>
      <c r="BW147" s="2"/>
      <c r="BX147" s="2"/>
      <c r="BY147" s="2"/>
      <c r="BZ147" s="2"/>
      <c r="CA147" s="2"/>
      <c r="CB147" s="2"/>
      <c r="CC147" s="2"/>
      <c r="CD147" s="2"/>
      <c r="CE147" s="2"/>
      <c r="CF147" s="2"/>
      <c r="CG147" s="2"/>
      <c r="CH147" s="2"/>
      <c r="CI147" s="2"/>
      <c r="CJ147" s="2"/>
      <c r="CK147" s="2"/>
      <c r="CL147" s="2"/>
      <c r="CM147" s="2"/>
      <c r="CN147" s="2"/>
      <c r="CO147" s="2"/>
      <c r="CP147" s="2"/>
    </row>
    <row r="148" spans="1:94" x14ac:dyDescent="0.35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2"/>
      <c r="AI148" s="2"/>
      <c r="AJ148" s="2"/>
      <c r="AK148" s="2"/>
      <c r="AL148" s="2"/>
      <c r="AM148" s="2"/>
      <c r="AN148" s="2"/>
      <c r="AO148" s="2"/>
      <c r="AP148" s="2"/>
      <c r="AQ148" s="2"/>
      <c r="AR148" s="2"/>
      <c r="AS148" s="2"/>
      <c r="AT148" s="2"/>
      <c r="AU148" s="2"/>
      <c r="AV148" s="2"/>
      <c r="AW148" s="2"/>
      <c r="AX148" s="2"/>
      <c r="AY148" s="2"/>
      <c r="AZ148" s="2"/>
      <c r="BA148" s="2"/>
      <c r="BB148" s="2"/>
      <c r="BC148" s="2"/>
      <c r="BD148" s="2"/>
      <c r="BE148" s="2"/>
      <c r="BF148" s="2"/>
      <c r="BG148" s="2"/>
      <c r="BH148" s="2"/>
      <c r="BI148" s="2"/>
      <c r="BJ148" s="2"/>
      <c r="BK148" s="2"/>
      <c r="BL148" s="2"/>
      <c r="BM148" s="2"/>
      <c r="BN148" s="2"/>
      <c r="BO148" s="2"/>
      <c r="BP148" s="2"/>
      <c r="BQ148" s="2"/>
      <c r="BR148" s="2"/>
      <c r="BS148" s="2"/>
      <c r="BT148" s="2"/>
      <c r="BU148" s="2"/>
      <c r="BV148" s="2"/>
      <c r="BW148" s="2"/>
      <c r="BX148" s="2"/>
      <c r="BY148" s="2"/>
      <c r="BZ148" s="2"/>
      <c r="CA148" s="2"/>
      <c r="CB148" s="2"/>
      <c r="CC148" s="2"/>
      <c r="CD148" s="2"/>
      <c r="CE148" s="2"/>
      <c r="CF148" s="2"/>
      <c r="CG148" s="2"/>
      <c r="CH148" s="2"/>
      <c r="CI148" s="2"/>
      <c r="CJ148" s="2"/>
      <c r="CK148" s="2"/>
      <c r="CL148" s="2"/>
      <c r="CM148" s="2"/>
      <c r="CN148" s="2"/>
      <c r="CO148" s="2"/>
      <c r="CP148" s="2"/>
    </row>
    <row r="149" spans="1:94" x14ac:dyDescent="0.35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2"/>
      <c r="AI149" s="2"/>
      <c r="AJ149" s="2"/>
      <c r="AK149" s="2"/>
      <c r="AL149" s="2"/>
      <c r="AM149" s="2"/>
      <c r="AN149" s="2"/>
      <c r="AO149" s="2"/>
      <c r="AP149" s="2"/>
      <c r="AQ149" s="2"/>
      <c r="AR149" s="2"/>
      <c r="AS149" s="2"/>
      <c r="AT149" s="2"/>
      <c r="AU149" s="2"/>
      <c r="AV149" s="2"/>
      <c r="AW149" s="2"/>
      <c r="AX149" s="2"/>
      <c r="AY149" s="2"/>
      <c r="AZ149" s="2"/>
      <c r="BA149" s="2"/>
      <c r="BB149" s="2"/>
      <c r="BC149" s="2"/>
      <c r="BD149" s="2"/>
      <c r="BE149" s="2"/>
      <c r="BF149" s="2"/>
      <c r="BG149" s="2"/>
      <c r="BH149" s="2"/>
      <c r="BI149" s="2"/>
      <c r="BJ149" s="2"/>
      <c r="BK149" s="2"/>
      <c r="BL149" s="2"/>
      <c r="BM149" s="2"/>
      <c r="BN149" s="2"/>
      <c r="BO149" s="2"/>
      <c r="BP149" s="2"/>
      <c r="BQ149" s="2"/>
      <c r="BR149" s="2"/>
      <c r="BS149" s="2"/>
      <c r="BT149" s="2"/>
      <c r="BU149" s="2"/>
      <c r="BV149" s="2"/>
      <c r="BW149" s="2"/>
      <c r="BX149" s="2"/>
      <c r="BY149" s="2"/>
      <c r="BZ149" s="2"/>
      <c r="CA149" s="2"/>
      <c r="CB149" s="2"/>
      <c r="CC149" s="2"/>
      <c r="CD149" s="2"/>
      <c r="CE149" s="2"/>
      <c r="CF149" s="2"/>
      <c r="CG149" s="2"/>
      <c r="CH149" s="2"/>
      <c r="CI149" s="2"/>
      <c r="CJ149" s="2"/>
      <c r="CK149" s="2"/>
      <c r="CL149" s="2"/>
      <c r="CM149" s="2"/>
      <c r="CN149" s="2"/>
      <c r="CO149" s="2"/>
      <c r="CP149" s="2"/>
    </row>
    <row r="150" spans="1:94" x14ac:dyDescent="0.35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2"/>
      <c r="AI150" s="2"/>
      <c r="AJ150" s="2"/>
      <c r="AK150" s="2"/>
      <c r="AL150" s="2"/>
      <c r="AM150" s="2"/>
      <c r="AN150" s="2"/>
      <c r="AO150" s="2"/>
      <c r="AP150" s="2"/>
      <c r="AQ150" s="2"/>
      <c r="AR150" s="2"/>
      <c r="AS150" s="2"/>
      <c r="AT150" s="2"/>
      <c r="AU150" s="2"/>
      <c r="AV150" s="2"/>
      <c r="AW150" s="2"/>
      <c r="AX150" s="2"/>
      <c r="AY150" s="2"/>
      <c r="AZ150" s="2"/>
      <c r="BA150" s="2"/>
      <c r="BB150" s="2"/>
      <c r="BC150" s="2"/>
      <c r="BD150" s="2"/>
      <c r="BE150" s="2"/>
      <c r="BF150" s="2"/>
      <c r="BG150" s="2"/>
      <c r="BH150" s="2"/>
      <c r="BI150" s="2"/>
      <c r="BJ150" s="2"/>
      <c r="BK150" s="2"/>
      <c r="BL150" s="2"/>
      <c r="BM150" s="2"/>
      <c r="BN150" s="2"/>
      <c r="BO150" s="2"/>
      <c r="BP150" s="2"/>
      <c r="BQ150" s="2"/>
      <c r="BR150" s="2"/>
      <c r="BS150" s="2"/>
      <c r="BT150" s="2"/>
      <c r="BU150" s="2"/>
      <c r="BV150" s="2"/>
      <c r="BW150" s="2"/>
      <c r="BX150" s="2"/>
      <c r="BY150" s="2"/>
      <c r="BZ150" s="2"/>
      <c r="CA150" s="2"/>
      <c r="CB150" s="2"/>
      <c r="CC150" s="2"/>
      <c r="CD150" s="2"/>
      <c r="CE150" s="2"/>
      <c r="CF150" s="2"/>
      <c r="CG150" s="2"/>
      <c r="CH150" s="2"/>
      <c r="CI150" s="2"/>
      <c r="CJ150" s="2"/>
      <c r="CK150" s="2"/>
      <c r="CL150" s="2"/>
      <c r="CM150" s="2"/>
      <c r="CN150" s="2"/>
      <c r="CO150" s="2"/>
      <c r="CP150" s="2"/>
    </row>
    <row r="151" spans="1:94" x14ac:dyDescent="0.35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2"/>
      <c r="AI151" s="2"/>
      <c r="AJ151" s="2"/>
      <c r="AK151" s="2"/>
      <c r="AL151" s="2"/>
      <c r="AM151" s="2"/>
      <c r="AN151" s="2"/>
      <c r="AO151" s="2"/>
      <c r="AP151" s="2"/>
      <c r="AQ151" s="2"/>
      <c r="AR151" s="2"/>
      <c r="AS151" s="2"/>
      <c r="AT151" s="2"/>
      <c r="AU151" s="2"/>
      <c r="AV151" s="2"/>
      <c r="AW151" s="2"/>
      <c r="AX151" s="2"/>
      <c r="AY151" s="2"/>
      <c r="AZ151" s="2"/>
      <c r="BA151" s="2"/>
      <c r="BB151" s="2"/>
      <c r="BC151" s="2"/>
      <c r="BD151" s="2"/>
      <c r="BE151" s="2"/>
      <c r="BF151" s="2"/>
      <c r="BG151" s="2"/>
      <c r="BH151" s="2"/>
      <c r="BI151" s="2"/>
      <c r="BJ151" s="2"/>
      <c r="BK151" s="2"/>
      <c r="BL151" s="2"/>
      <c r="BM151" s="2"/>
      <c r="BN151" s="2"/>
      <c r="BO151" s="2"/>
      <c r="BP151" s="2"/>
      <c r="BQ151" s="2"/>
      <c r="BR151" s="2"/>
      <c r="BS151" s="2"/>
      <c r="BT151" s="2"/>
      <c r="BU151" s="2"/>
      <c r="BV151" s="2"/>
      <c r="BW151" s="2"/>
      <c r="BX151" s="2"/>
      <c r="BY151" s="2"/>
      <c r="BZ151" s="2"/>
      <c r="CA151" s="2"/>
      <c r="CB151" s="2"/>
      <c r="CC151" s="2"/>
      <c r="CD151" s="2"/>
      <c r="CE151" s="2"/>
      <c r="CF151" s="2"/>
      <c r="CG151" s="2"/>
      <c r="CH151" s="2"/>
      <c r="CI151" s="2"/>
      <c r="CJ151" s="2"/>
      <c r="CK151" s="2"/>
      <c r="CL151" s="2"/>
      <c r="CM151" s="2"/>
      <c r="CN151" s="2"/>
      <c r="CO151" s="2"/>
      <c r="CP151" s="2"/>
    </row>
    <row r="152" spans="1:94" x14ac:dyDescent="0.35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2"/>
      <c r="AL152" s="2"/>
      <c r="AM152" s="2"/>
      <c r="AN152" s="2"/>
      <c r="AO152" s="2"/>
      <c r="AP152" s="2"/>
      <c r="AQ152" s="2"/>
      <c r="AR152" s="2"/>
      <c r="AS152" s="2"/>
      <c r="AT152" s="2"/>
      <c r="AU152" s="2"/>
      <c r="AV152" s="2"/>
      <c r="AW152" s="2"/>
      <c r="AX152" s="2"/>
      <c r="AY152" s="2"/>
      <c r="AZ152" s="2"/>
      <c r="BA152" s="2"/>
      <c r="BB152" s="2"/>
      <c r="BC152" s="2"/>
      <c r="BD152" s="2"/>
      <c r="BE152" s="2"/>
      <c r="BF152" s="2"/>
      <c r="BG152" s="2"/>
      <c r="BH152" s="2"/>
      <c r="BI152" s="2"/>
      <c r="BJ152" s="2"/>
      <c r="BK152" s="2"/>
      <c r="BL152" s="2"/>
      <c r="BM152" s="2"/>
      <c r="BN152" s="2"/>
      <c r="BO152" s="2"/>
      <c r="BP152" s="2"/>
      <c r="BQ152" s="2"/>
      <c r="BR152" s="2"/>
      <c r="BS152" s="2"/>
      <c r="BT152" s="2"/>
      <c r="BU152" s="2"/>
      <c r="BV152" s="2"/>
      <c r="BW152" s="2"/>
      <c r="BX152" s="2"/>
      <c r="BY152" s="2"/>
      <c r="BZ152" s="2"/>
      <c r="CA152" s="2"/>
      <c r="CB152" s="2"/>
      <c r="CC152" s="2"/>
      <c r="CD152" s="2"/>
      <c r="CE152" s="2"/>
      <c r="CF152" s="2"/>
      <c r="CG152" s="2"/>
      <c r="CH152" s="2"/>
      <c r="CI152" s="2"/>
      <c r="CJ152" s="2"/>
      <c r="CK152" s="2"/>
      <c r="CL152" s="2"/>
      <c r="CM152" s="2"/>
      <c r="CN152" s="2"/>
      <c r="CO152" s="2"/>
      <c r="CP152" s="2"/>
    </row>
    <row r="153" spans="1:94" x14ac:dyDescent="0.35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2"/>
      <c r="AI153" s="2"/>
      <c r="AJ153" s="2"/>
      <c r="AK153" s="2"/>
      <c r="AL153" s="2"/>
      <c r="AM153" s="2"/>
      <c r="AN153" s="2"/>
      <c r="AO153" s="2"/>
      <c r="AP153" s="2"/>
      <c r="AQ153" s="2"/>
      <c r="AR153" s="2"/>
      <c r="AS153" s="2"/>
      <c r="AT153" s="2"/>
      <c r="AU153" s="2"/>
      <c r="AV153" s="2"/>
      <c r="AW153" s="2"/>
      <c r="AX153" s="2"/>
      <c r="AY153" s="2"/>
      <c r="AZ153" s="2"/>
      <c r="BA153" s="2"/>
      <c r="BB153" s="2"/>
      <c r="BC153" s="2"/>
      <c r="BD153" s="2"/>
      <c r="BE153" s="2"/>
      <c r="BF153" s="2"/>
      <c r="BG153" s="2"/>
      <c r="BH153" s="2"/>
      <c r="BI153" s="2"/>
      <c r="BJ153" s="2"/>
      <c r="BK153" s="2"/>
      <c r="BL153" s="2"/>
      <c r="BM153" s="2"/>
      <c r="BN153" s="2"/>
      <c r="BO153" s="2"/>
      <c r="BP153" s="2"/>
      <c r="BQ153" s="2"/>
      <c r="BR153" s="2"/>
      <c r="BS153" s="2"/>
      <c r="BT153" s="2"/>
      <c r="BU153" s="2"/>
      <c r="BV153" s="2"/>
      <c r="BW153" s="2"/>
      <c r="BX153" s="2"/>
      <c r="BY153" s="2"/>
      <c r="BZ153" s="2"/>
      <c r="CA153" s="2"/>
      <c r="CB153" s="2"/>
      <c r="CC153" s="2"/>
      <c r="CD153" s="2"/>
      <c r="CE153" s="2"/>
      <c r="CF153" s="2"/>
      <c r="CG153" s="2"/>
      <c r="CH153" s="2"/>
      <c r="CI153" s="2"/>
      <c r="CJ153" s="2"/>
      <c r="CK153" s="2"/>
      <c r="CL153" s="2"/>
      <c r="CM153" s="2"/>
      <c r="CN153" s="2"/>
      <c r="CO153" s="2"/>
      <c r="CP153" s="2"/>
    </row>
    <row r="154" spans="1:94" x14ac:dyDescent="0.35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2"/>
      <c r="AI154" s="2"/>
      <c r="AJ154" s="2"/>
      <c r="AK154" s="2"/>
      <c r="AL154" s="2"/>
      <c r="AM154" s="2"/>
      <c r="AN154" s="2"/>
      <c r="AO154" s="2"/>
      <c r="AP154" s="2"/>
      <c r="AQ154" s="2"/>
      <c r="AR154" s="2"/>
      <c r="AS154" s="2"/>
      <c r="AT154" s="2"/>
      <c r="AU154" s="2"/>
      <c r="AV154" s="2"/>
      <c r="AW154" s="2"/>
      <c r="AX154" s="2"/>
      <c r="AY154" s="2"/>
      <c r="AZ154" s="2"/>
      <c r="BA154" s="2"/>
      <c r="BB154" s="2"/>
      <c r="BC154" s="2"/>
      <c r="BD154" s="2"/>
      <c r="BE154" s="2"/>
      <c r="BF154" s="2"/>
      <c r="BG154" s="2"/>
      <c r="BH154" s="2"/>
      <c r="BI154" s="2"/>
      <c r="BJ154" s="2"/>
      <c r="BK154" s="2"/>
      <c r="BL154" s="2"/>
      <c r="BM154" s="2"/>
      <c r="BN154" s="2"/>
      <c r="BO154" s="2"/>
      <c r="BP154" s="2"/>
      <c r="BQ154" s="2"/>
      <c r="BR154" s="2"/>
      <c r="BS154" s="2"/>
      <c r="BT154" s="2"/>
      <c r="BU154" s="2"/>
      <c r="BV154" s="2"/>
      <c r="BW154" s="2"/>
      <c r="BX154" s="2"/>
      <c r="BY154" s="2"/>
      <c r="BZ154" s="2"/>
      <c r="CA154" s="2"/>
      <c r="CB154" s="2"/>
      <c r="CC154" s="2"/>
      <c r="CD154" s="2"/>
      <c r="CE154" s="2"/>
      <c r="CF154" s="2"/>
      <c r="CG154" s="2"/>
      <c r="CH154" s="2"/>
      <c r="CI154" s="2"/>
      <c r="CJ154" s="2"/>
      <c r="CK154" s="2"/>
      <c r="CL154" s="2"/>
      <c r="CM154" s="2"/>
      <c r="CN154" s="2"/>
      <c r="CO154" s="2"/>
      <c r="CP154" s="2"/>
    </row>
    <row r="155" spans="1:94" x14ac:dyDescent="0.35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2"/>
      <c r="AI155" s="2"/>
      <c r="AJ155" s="2"/>
      <c r="AK155" s="2"/>
      <c r="AL155" s="2"/>
      <c r="AM155" s="2"/>
      <c r="AN155" s="2"/>
      <c r="AO155" s="2"/>
      <c r="AP155" s="2"/>
      <c r="AQ155" s="2"/>
      <c r="AR155" s="2"/>
      <c r="AS155" s="2"/>
      <c r="AT155" s="2"/>
      <c r="AU155" s="2"/>
      <c r="AV155" s="2"/>
      <c r="AW155" s="2"/>
      <c r="AX155" s="2"/>
      <c r="AY155" s="2"/>
      <c r="AZ155" s="2"/>
      <c r="BA155" s="2"/>
      <c r="BB155" s="2"/>
      <c r="BC155" s="2"/>
      <c r="BD155" s="2"/>
      <c r="BE155" s="2"/>
      <c r="BF155" s="2"/>
      <c r="BG155" s="2"/>
      <c r="BH155" s="2"/>
      <c r="BI155" s="2"/>
      <c r="BJ155" s="2"/>
      <c r="BK155" s="2"/>
      <c r="BL155" s="2"/>
      <c r="BM155" s="2"/>
      <c r="BN155" s="2"/>
      <c r="BO155" s="2"/>
      <c r="BP155" s="2"/>
      <c r="BQ155" s="2"/>
      <c r="BR155" s="2"/>
      <c r="BS155" s="2"/>
      <c r="BT155" s="2"/>
      <c r="BU155" s="2"/>
      <c r="BV155" s="2"/>
      <c r="BW155" s="2"/>
      <c r="BX155" s="2"/>
      <c r="BY155" s="2"/>
      <c r="BZ155" s="2"/>
      <c r="CA155" s="2"/>
      <c r="CB155" s="2"/>
      <c r="CC155" s="2"/>
      <c r="CD155" s="2"/>
      <c r="CE155" s="2"/>
      <c r="CF155" s="2"/>
      <c r="CG155" s="2"/>
      <c r="CH155" s="2"/>
      <c r="CI155" s="2"/>
      <c r="CJ155" s="2"/>
      <c r="CK155" s="2"/>
      <c r="CL155" s="2"/>
      <c r="CM155" s="2"/>
      <c r="CN155" s="2"/>
      <c r="CO155" s="2"/>
      <c r="CP155" s="2"/>
    </row>
    <row r="156" spans="1:94" x14ac:dyDescent="0.35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2"/>
      <c r="AI156" s="2"/>
      <c r="AJ156" s="2"/>
      <c r="AK156" s="2"/>
      <c r="AL156" s="2"/>
      <c r="AM156" s="2"/>
      <c r="AN156" s="2"/>
      <c r="AO156" s="2"/>
      <c r="AP156" s="2"/>
      <c r="AQ156" s="2"/>
      <c r="AR156" s="2"/>
      <c r="AS156" s="2"/>
      <c r="AT156" s="2"/>
      <c r="AU156" s="2"/>
      <c r="AV156" s="2"/>
      <c r="AW156" s="2"/>
      <c r="AX156" s="2"/>
      <c r="AY156" s="2"/>
      <c r="AZ156" s="2"/>
      <c r="BA156" s="2"/>
      <c r="BB156" s="2"/>
      <c r="BC156" s="2"/>
      <c r="BD156" s="2"/>
      <c r="BE156" s="2"/>
      <c r="BF156" s="2"/>
      <c r="BG156" s="2"/>
      <c r="BH156" s="2"/>
      <c r="BI156" s="2"/>
      <c r="BJ156" s="2"/>
      <c r="BK156" s="2"/>
      <c r="BL156" s="2"/>
      <c r="BM156" s="2"/>
      <c r="BN156" s="2"/>
      <c r="BO156" s="2"/>
      <c r="BP156" s="2"/>
      <c r="BQ156" s="2"/>
      <c r="BR156" s="2"/>
      <c r="BS156" s="2"/>
      <c r="BT156" s="2"/>
      <c r="BU156" s="2"/>
      <c r="BV156" s="2"/>
      <c r="BW156" s="2"/>
      <c r="BX156" s="2"/>
      <c r="BY156" s="2"/>
      <c r="BZ156" s="2"/>
      <c r="CA156" s="2"/>
      <c r="CB156" s="2"/>
      <c r="CC156" s="2"/>
      <c r="CD156" s="2"/>
      <c r="CE156" s="2"/>
      <c r="CF156" s="2"/>
      <c r="CG156" s="2"/>
      <c r="CH156" s="2"/>
      <c r="CI156" s="2"/>
      <c r="CJ156" s="2"/>
      <c r="CK156" s="2"/>
      <c r="CL156" s="2"/>
      <c r="CM156" s="2"/>
      <c r="CN156" s="2"/>
      <c r="CO156" s="2"/>
      <c r="CP156" s="2"/>
    </row>
    <row r="157" spans="1:94" x14ac:dyDescent="0.35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2"/>
      <c r="AI157" s="2"/>
      <c r="AJ157" s="2"/>
      <c r="AK157" s="2"/>
      <c r="AL157" s="2"/>
      <c r="AM157" s="2"/>
      <c r="AN157" s="2"/>
      <c r="AO157" s="2"/>
      <c r="AP157" s="2"/>
      <c r="AQ157" s="2"/>
      <c r="AR157" s="2"/>
      <c r="AS157" s="2"/>
      <c r="AT157" s="2"/>
      <c r="AU157" s="2"/>
      <c r="AV157" s="2"/>
      <c r="AW157" s="2"/>
      <c r="AX157" s="2"/>
      <c r="AY157" s="2"/>
      <c r="AZ157" s="2"/>
      <c r="BA157" s="2"/>
      <c r="BB157" s="2"/>
      <c r="BC157" s="2"/>
      <c r="BD157" s="2"/>
      <c r="BE157" s="2"/>
      <c r="BF157" s="2"/>
      <c r="BG157" s="2"/>
      <c r="BH157" s="2"/>
      <c r="BI157" s="2"/>
      <c r="BJ157" s="2"/>
      <c r="BK157" s="2"/>
      <c r="BL157" s="2"/>
      <c r="BM157" s="2"/>
      <c r="BN157" s="2"/>
      <c r="BO157" s="2"/>
      <c r="BP157" s="2"/>
      <c r="BQ157" s="2"/>
      <c r="BR157" s="2"/>
      <c r="BS157" s="2"/>
      <c r="BT157" s="2"/>
      <c r="BU157" s="2"/>
      <c r="BV157" s="2"/>
      <c r="BW157" s="2"/>
      <c r="BX157" s="2"/>
      <c r="BY157" s="2"/>
      <c r="BZ157" s="2"/>
      <c r="CA157" s="2"/>
      <c r="CB157" s="2"/>
      <c r="CC157" s="2"/>
      <c r="CD157" s="2"/>
      <c r="CE157" s="2"/>
      <c r="CF157" s="2"/>
      <c r="CG157" s="2"/>
      <c r="CH157" s="2"/>
      <c r="CI157" s="2"/>
      <c r="CJ157" s="2"/>
      <c r="CK157" s="2"/>
      <c r="CL157" s="2"/>
      <c r="CM157" s="2"/>
      <c r="CN157" s="2"/>
      <c r="CO157" s="2"/>
      <c r="CP157" s="2"/>
    </row>
    <row r="158" spans="1:94" x14ac:dyDescent="0.35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2"/>
      <c r="AI158" s="2"/>
      <c r="AJ158" s="2"/>
      <c r="AK158" s="2"/>
      <c r="AL158" s="2"/>
      <c r="AM158" s="2"/>
      <c r="AN158" s="2"/>
      <c r="AO158" s="2"/>
      <c r="AP158" s="2"/>
      <c r="AQ158" s="2"/>
      <c r="AR158" s="2"/>
      <c r="AS158" s="2"/>
      <c r="AT158" s="2"/>
      <c r="AU158" s="2"/>
      <c r="AV158" s="2"/>
      <c r="AW158" s="2"/>
      <c r="AX158" s="2"/>
      <c r="AY158" s="2"/>
      <c r="AZ158" s="2"/>
      <c r="BA158" s="2"/>
      <c r="BB158" s="2"/>
      <c r="BC158" s="2"/>
      <c r="BD158" s="2"/>
      <c r="BE158" s="2"/>
      <c r="BF158" s="2"/>
      <c r="BG158" s="2"/>
      <c r="BH158" s="2"/>
      <c r="BI158" s="2"/>
      <c r="BJ158" s="2"/>
      <c r="BK158" s="2"/>
      <c r="BL158" s="2"/>
      <c r="BM158" s="2"/>
      <c r="BN158" s="2"/>
      <c r="BO158" s="2"/>
      <c r="BP158" s="2"/>
      <c r="BQ158" s="2"/>
      <c r="BR158" s="2"/>
      <c r="BS158" s="2"/>
      <c r="BT158" s="2"/>
      <c r="BU158" s="2"/>
      <c r="BV158" s="2"/>
      <c r="BW158" s="2"/>
      <c r="BX158" s="2"/>
      <c r="BY158" s="2"/>
      <c r="BZ158" s="2"/>
      <c r="CA158" s="2"/>
      <c r="CB158" s="2"/>
      <c r="CC158" s="2"/>
      <c r="CD158" s="2"/>
      <c r="CE158" s="2"/>
      <c r="CF158" s="2"/>
      <c r="CG158" s="2"/>
      <c r="CH158" s="2"/>
      <c r="CI158" s="2"/>
      <c r="CJ158" s="2"/>
      <c r="CK158" s="2"/>
      <c r="CL158" s="2"/>
      <c r="CM158" s="2"/>
      <c r="CN158" s="2"/>
      <c r="CO158" s="2"/>
      <c r="CP158" s="2"/>
    </row>
    <row r="159" spans="1:94" x14ac:dyDescent="0.35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2"/>
      <c r="AI159" s="2"/>
      <c r="AJ159" s="2"/>
      <c r="AK159" s="2"/>
      <c r="AL159" s="2"/>
      <c r="AM159" s="2"/>
      <c r="AN159" s="2"/>
      <c r="AO159" s="2"/>
      <c r="AP159" s="2"/>
      <c r="AQ159" s="2"/>
      <c r="AR159" s="2"/>
      <c r="AS159" s="2"/>
      <c r="AT159" s="2"/>
      <c r="AU159" s="2"/>
      <c r="AV159" s="2"/>
      <c r="AW159" s="2"/>
      <c r="AX159" s="2"/>
      <c r="AY159" s="2"/>
      <c r="AZ159" s="2"/>
      <c r="BA159" s="2"/>
      <c r="BB159" s="2"/>
      <c r="BC159" s="2"/>
      <c r="BD159" s="2"/>
      <c r="BE159" s="2"/>
      <c r="BF159" s="2"/>
      <c r="BG159" s="2"/>
      <c r="BH159" s="2"/>
      <c r="BI159" s="2"/>
      <c r="BJ159" s="2"/>
      <c r="BK159" s="2"/>
      <c r="BL159" s="2"/>
      <c r="BM159" s="2"/>
      <c r="BN159" s="2"/>
      <c r="BO159" s="2"/>
      <c r="BP159" s="2"/>
      <c r="BQ159" s="2"/>
      <c r="BR159" s="2"/>
      <c r="BS159" s="2"/>
      <c r="BT159" s="2"/>
      <c r="BU159" s="2"/>
      <c r="BV159" s="2"/>
      <c r="BW159" s="2"/>
      <c r="BX159" s="2"/>
      <c r="BY159" s="2"/>
      <c r="BZ159" s="2"/>
      <c r="CA159" s="2"/>
      <c r="CB159" s="2"/>
      <c r="CC159" s="2"/>
      <c r="CD159" s="2"/>
      <c r="CE159" s="2"/>
      <c r="CF159" s="2"/>
      <c r="CG159" s="2"/>
      <c r="CH159" s="2"/>
      <c r="CI159" s="2"/>
      <c r="CJ159" s="2"/>
      <c r="CK159" s="2"/>
      <c r="CL159" s="2"/>
      <c r="CM159" s="2"/>
      <c r="CN159" s="2"/>
      <c r="CO159" s="2"/>
      <c r="CP159" s="2"/>
    </row>
    <row r="160" spans="1:94" x14ac:dyDescent="0.35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2"/>
      <c r="AI160" s="2"/>
      <c r="AJ160" s="2"/>
      <c r="AK160" s="2"/>
      <c r="AL160" s="2"/>
      <c r="AM160" s="2"/>
      <c r="AN160" s="2"/>
      <c r="AO160" s="2"/>
      <c r="AP160" s="2"/>
      <c r="AQ160" s="2"/>
      <c r="AR160" s="2"/>
      <c r="AS160" s="2"/>
      <c r="AT160" s="2"/>
      <c r="AU160" s="2"/>
      <c r="AV160" s="2"/>
      <c r="AW160" s="2"/>
      <c r="AX160" s="2"/>
      <c r="AY160" s="2"/>
      <c r="AZ160" s="2"/>
      <c r="BA160" s="2"/>
      <c r="BB160" s="2"/>
      <c r="BC160" s="2"/>
      <c r="BD160" s="2"/>
      <c r="BE160" s="2"/>
      <c r="BF160" s="2"/>
      <c r="BG160" s="2"/>
      <c r="BH160" s="2"/>
      <c r="BI160" s="2"/>
      <c r="BJ160" s="2"/>
      <c r="BK160" s="2"/>
      <c r="BL160" s="2"/>
      <c r="BM160" s="2"/>
      <c r="BN160" s="2"/>
      <c r="BO160" s="2"/>
      <c r="BP160" s="2"/>
      <c r="BQ160" s="2"/>
      <c r="BR160" s="2"/>
      <c r="BS160" s="2"/>
      <c r="BT160" s="2"/>
      <c r="BU160" s="2"/>
      <c r="BV160" s="2"/>
      <c r="BW160" s="2"/>
      <c r="BX160" s="2"/>
      <c r="BY160" s="2"/>
      <c r="BZ160" s="2"/>
      <c r="CA160" s="2"/>
      <c r="CB160" s="2"/>
      <c r="CC160" s="2"/>
      <c r="CD160" s="2"/>
      <c r="CE160" s="2"/>
      <c r="CF160" s="2"/>
      <c r="CG160" s="2"/>
      <c r="CH160" s="2"/>
      <c r="CI160" s="2"/>
      <c r="CJ160" s="2"/>
      <c r="CK160" s="2"/>
      <c r="CL160" s="2"/>
      <c r="CM160" s="2"/>
      <c r="CN160" s="2"/>
      <c r="CO160" s="2"/>
      <c r="CP160" s="2"/>
    </row>
    <row r="161" spans="1:94" x14ac:dyDescent="0.35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2"/>
      <c r="AI161" s="2"/>
      <c r="AJ161" s="2"/>
      <c r="AK161" s="2"/>
      <c r="AL161" s="2"/>
      <c r="AM161" s="2"/>
      <c r="AN161" s="2"/>
      <c r="AO161" s="2"/>
      <c r="AP161" s="2"/>
      <c r="AQ161" s="2"/>
      <c r="AR161" s="2"/>
      <c r="AS161" s="2"/>
      <c r="AT161" s="2"/>
      <c r="AU161" s="2"/>
      <c r="AV161" s="2"/>
      <c r="AW161" s="2"/>
      <c r="AX161" s="2"/>
      <c r="AY161" s="2"/>
      <c r="AZ161" s="2"/>
      <c r="BA161" s="2"/>
      <c r="BB161" s="2"/>
      <c r="BC161" s="2"/>
      <c r="BD161" s="2"/>
      <c r="BE161" s="2"/>
      <c r="BF161" s="2"/>
      <c r="BG161" s="2"/>
      <c r="BH161" s="2"/>
      <c r="BI161" s="2"/>
      <c r="BJ161" s="2"/>
      <c r="BK161" s="2"/>
      <c r="BL161" s="2"/>
      <c r="BM161" s="2"/>
      <c r="BN161" s="2"/>
      <c r="BO161" s="2"/>
      <c r="BP161" s="2"/>
      <c r="BQ161" s="2"/>
      <c r="BR161" s="2"/>
      <c r="BS161" s="2"/>
      <c r="BT161" s="2"/>
      <c r="BU161" s="2"/>
      <c r="BV161" s="2"/>
      <c r="BW161" s="2"/>
      <c r="BX161" s="2"/>
      <c r="BY161" s="2"/>
      <c r="BZ161" s="2"/>
      <c r="CA161" s="2"/>
      <c r="CB161" s="2"/>
      <c r="CC161" s="2"/>
      <c r="CD161" s="2"/>
      <c r="CE161" s="2"/>
      <c r="CF161" s="2"/>
      <c r="CG161" s="2"/>
      <c r="CH161" s="2"/>
      <c r="CI161" s="2"/>
      <c r="CJ161" s="2"/>
      <c r="CK161" s="2"/>
      <c r="CL161" s="2"/>
      <c r="CM161" s="2"/>
      <c r="CN161" s="2"/>
      <c r="CO161" s="2"/>
      <c r="CP161" s="2"/>
    </row>
    <row r="162" spans="1:94" x14ac:dyDescent="0.35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2"/>
      <c r="AI162" s="2"/>
      <c r="AJ162" s="2"/>
      <c r="AK162" s="2"/>
      <c r="AL162" s="2"/>
      <c r="AM162" s="2"/>
      <c r="AN162" s="2"/>
      <c r="AO162" s="2"/>
      <c r="AP162" s="2"/>
      <c r="AQ162" s="2"/>
      <c r="AR162" s="2"/>
      <c r="AS162" s="2"/>
      <c r="AT162" s="2"/>
      <c r="AU162" s="2"/>
      <c r="AV162" s="2"/>
      <c r="AW162" s="2"/>
      <c r="AX162" s="2"/>
      <c r="AY162" s="2"/>
      <c r="AZ162" s="2"/>
      <c r="BA162" s="2"/>
      <c r="BB162" s="2"/>
      <c r="BC162" s="2"/>
      <c r="BD162" s="2"/>
      <c r="BE162" s="2"/>
      <c r="BF162" s="2"/>
      <c r="BG162" s="2"/>
      <c r="BH162" s="2"/>
      <c r="BI162" s="2"/>
      <c r="BJ162" s="2"/>
      <c r="BK162" s="2"/>
      <c r="BL162" s="2"/>
      <c r="BM162" s="2"/>
      <c r="BN162" s="2"/>
      <c r="BO162" s="2"/>
      <c r="BP162" s="2"/>
      <c r="BQ162" s="2"/>
      <c r="BR162" s="2"/>
      <c r="BS162" s="2"/>
      <c r="BT162" s="2"/>
      <c r="BU162" s="2"/>
      <c r="BV162" s="2"/>
      <c r="BW162" s="2"/>
      <c r="BX162" s="2"/>
      <c r="BY162" s="2"/>
      <c r="BZ162" s="2"/>
      <c r="CA162" s="2"/>
      <c r="CB162" s="2"/>
      <c r="CC162" s="2"/>
      <c r="CD162" s="2"/>
      <c r="CE162" s="2"/>
      <c r="CF162" s="2"/>
      <c r="CG162" s="2"/>
      <c r="CH162" s="2"/>
      <c r="CI162" s="2"/>
      <c r="CJ162" s="2"/>
      <c r="CK162" s="2"/>
      <c r="CL162" s="2"/>
      <c r="CM162" s="2"/>
      <c r="CN162" s="2"/>
      <c r="CO162" s="2"/>
      <c r="CP162" s="2"/>
    </row>
    <row r="163" spans="1:94" x14ac:dyDescent="0.35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2"/>
      <c r="AI163" s="2"/>
      <c r="AJ163" s="2"/>
      <c r="AK163" s="2"/>
      <c r="AL163" s="2"/>
      <c r="AM163" s="2"/>
      <c r="AN163" s="2"/>
      <c r="AO163" s="2"/>
      <c r="AP163" s="2"/>
      <c r="AQ163" s="2"/>
      <c r="AR163" s="2"/>
      <c r="AS163" s="2"/>
      <c r="AT163" s="2"/>
      <c r="AU163" s="2"/>
      <c r="AV163" s="2"/>
      <c r="AW163" s="2"/>
      <c r="AX163" s="2"/>
      <c r="AY163" s="2"/>
      <c r="AZ163" s="2"/>
      <c r="BA163" s="2"/>
      <c r="BB163" s="2"/>
      <c r="BC163" s="2"/>
      <c r="BD163" s="2"/>
      <c r="BE163" s="2"/>
      <c r="BF163" s="2"/>
      <c r="BG163" s="2"/>
      <c r="BH163" s="2"/>
      <c r="BI163" s="2"/>
      <c r="BJ163" s="2"/>
      <c r="BK163" s="2"/>
      <c r="BL163" s="2"/>
      <c r="BM163" s="2"/>
      <c r="BN163" s="2"/>
      <c r="BO163" s="2"/>
      <c r="BP163" s="2"/>
      <c r="BQ163" s="2"/>
      <c r="BR163" s="2"/>
      <c r="BS163" s="2"/>
      <c r="BT163" s="2"/>
      <c r="BU163" s="2"/>
      <c r="BV163" s="2"/>
      <c r="BW163" s="2"/>
      <c r="BX163" s="2"/>
      <c r="BY163" s="2"/>
      <c r="BZ163" s="2"/>
      <c r="CA163" s="2"/>
      <c r="CB163" s="2"/>
      <c r="CC163" s="2"/>
      <c r="CD163" s="2"/>
      <c r="CE163" s="2"/>
      <c r="CF163" s="2"/>
      <c r="CG163" s="2"/>
      <c r="CH163" s="2"/>
      <c r="CI163" s="2"/>
      <c r="CJ163" s="2"/>
      <c r="CK163" s="2"/>
      <c r="CL163" s="2"/>
      <c r="CM163" s="2"/>
      <c r="CN163" s="2"/>
      <c r="CO163" s="2"/>
      <c r="CP163" s="2"/>
    </row>
    <row r="164" spans="1:94" x14ac:dyDescent="0.35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2"/>
      <c r="AI164" s="2"/>
      <c r="AJ164" s="2"/>
      <c r="AK164" s="2"/>
      <c r="AL164" s="2"/>
      <c r="AM164" s="2"/>
      <c r="AN164" s="2"/>
      <c r="AO164" s="2"/>
      <c r="AP164" s="2"/>
      <c r="AQ164" s="2"/>
      <c r="AR164" s="2"/>
      <c r="AS164" s="2"/>
      <c r="AT164" s="2"/>
      <c r="AU164" s="2"/>
      <c r="AV164" s="2"/>
      <c r="AW164" s="2"/>
      <c r="AX164" s="2"/>
      <c r="AY164" s="2"/>
      <c r="AZ164" s="2"/>
      <c r="BA164" s="2"/>
      <c r="BB164" s="2"/>
      <c r="BC164" s="2"/>
      <c r="BD164" s="2"/>
      <c r="BE164" s="2"/>
      <c r="BF164" s="2"/>
      <c r="BG164" s="2"/>
      <c r="BH164" s="2"/>
      <c r="BI164" s="2"/>
      <c r="BJ164" s="2"/>
      <c r="BK164" s="2"/>
      <c r="BL164" s="2"/>
      <c r="BM164" s="2"/>
      <c r="BN164" s="2"/>
      <c r="BO164" s="2"/>
      <c r="BP164" s="2"/>
      <c r="BQ164" s="2"/>
      <c r="BR164" s="2"/>
      <c r="BS164" s="2"/>
      <c r="BT164" s="2"/>
      <c r="BU164" s="2"/>
      <c r="BV164" s="2"/>
      <c r="BW164" s="2"/>
      <c r="BX164" s="2"/>
      <c r="BY164" s="2"/>
      <c r="BZ164" s="2"/>
      <c r="CA164" s="2"/>
      <c r="CB164" s="2"/>
      <c r="CC164" s="2"/>
      <c r="CD164" s="2"/>
      <c r="CE164" s="2"/>
      <c r="CF164" s="2"/>
      <c r="CG164" s="2"/>
      <c r="CH164" s="2"/>
      <c r="CI164" s="2"/>
      <c r="CJ164" s="2"/>
      <c r="CK164" s="2"/>
      <c r="CL164" s="2"/>
      <c r="CM164" s="2"/>
      <c r="CN164" s="2"/>
      <c r="CO164" s="2"/>
      <c r="CP164" s="2"/>
    </row>
    <row r="165" spans="1:94" x14ac:dyDescent="0.35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2"/>
      <c r="AI165" s="2"/>
      <c r="AJ165" s="2"/>
      <c r="AK165" s="2"/>
      <c r="AL165" s="2"/>
      <c r="AM165" s="2"/>
      <c r="AN165" s="2"/>
      <c r="AO165" s="2"/>
      <c r="AP165" s="2"/>
      <c r="AQ165" s="2"/>
      <c r="AR165" s="2"/>
      <c r="AS165" s="2"/>
      <c r="AT165" s="2"/>
      <c r="AU165" s="2"/>
      <c r="AV165" s="2"/>
      <c r="AW165" s="2"/>
      <c r="AX165" s="2"/>
      <c r="AY165" s="2"/>
      <c r="AZ165" s="2"/>
      <c r="BA165" s="2"/>
      <c r="BB165" s="2"/>
      <c r="BC165" s="2"/>
      <c r="BD165" s="2"/>
      <c r="BE165" s="2"/>
      <c r="BF165" s="2"/>
      <c r="BG165" s="2"/>
      <c r="BH165" s="2"/>
      <c r="BI165" s="2"/>
      <c r="BJ165" s="2"/>
      <c r="BK165" s="2"/>
      <c r="BL165" s="2"/>
      <c r="BM165" s="2"/>
      <c r="BN165" s="2"/>
      <c r="BO165" s="2"/>
      <c r="BP165" s="2"/>
      <c r="BQ165" s="2"/>
      <c r="BR165" s="2"/>
      <c r="BS165" s="2"/>
      <c r="BT165" s="2"/>
      <c r="BU165" s="2"/>
      <c r="BV165" s="2"/>
      <c r="BW165" s="2"/>
      <c r="BX165" s="2"/>
      <c r="BY165" s="2"/>
      <c r="BZ165" s="2"/>
      <c r="CA165" s="2"/>
      <c r="CB165" s="2"/>
      <c r="CC165" s="2"/>
      <c r="CD165" s="2"/>
      <c r="CE165" s="2"/>
      <c r="CF165" s="2"/>
      <c r="CG165" s="2"/>
      <c r="CH165" s="2"/>
      <c r="CI165" s="2"/>
      <c r="CJ165" s="2"/>
      <c r="CK165" s="2"/>
      <c r="CL165" s="2"/>
      <c r="CM165" s="2"/>
      <c r="CN165" s="2"/>
      <c r="CO165" s="2"/>
      <c r="CP165" s="2"/>
    </row>
    <row r="166" spans="1:94" x14ac:dyDescent="0.35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2"/>
      <c r="AI166" s="2"/>
      <c r="AJ166" s="2"/>
      <c r="AK166" s="2"/>
      <c r="AL166" s="2"/>
      <c r="AM166" s="2"/>
      <c r="AN166" s="2"/>
      <c r="AO166" s="2"/>
      <c r="AP166" s="2"/>
      <c r="AQ166" s="2"/>
      <c r="AR166" s="2"/>
      <c r="AS166" s="2"/>
      <c r="AT166" s="2"/>
      <c r="AU166" s="2"/>
      <c r="AV166" s="2"/>
      <c r="AW166" s="2"/>
      <c r="AX166" s="2"/>
      <c r="AY166" s="2"/>
      <c r="AZ166" s="2"/>
      <c r="BA166" s="2"/>
      <c r="BB166" s="2"/>
      <c r="BC166" s="2"/>
      <c r="BD166" s="2"/>
      <c r="BE166" s="2"/>
      <c r="BF166" s="2"/>
      <c r="BG166" s="2"/>
      <c r="BH166" s="2"/>
      <c r="BI166" s="2"/>
      <c r="BJ166" s="2"/>
      <c r="BK166" s="2"/>
      <c r="BL166" s="2"/>
      <c r="BM166" s="2"/>
      <c r="BN166" s="2"/>
      <c r="BO166" s="2"/>
      <c r="BP166" s="2"/>
      <c r="BQ166" s="2"/>
      <c r="BR166" s="2"/>
      <c r="BS166" s="2"/>
      <c r="BT166" s="2"/>
      <c r="BU166" s="2"/>
      <c r="BV166" s="2"/>
      <c r="BW166" s="2"/>
      <c r="BX166" s="2"/>
      <c r="BY166" s="2"/>
      <c r="BZ166" s="2"/>
      <c r="CA166" s="2"/>
      <c r="CB166" s="2"/>
      <c r="CC166" s="2"/>
      <c r="CD166" s="2"/>
      <c r="CE166" s="2"/>
      <c r="CF166" s="2"/>
      <c r="CG166" s="2"/>
      <c r="CH166" s="2"/>
      <c r="CI166" s="2"/>
      <c r="CJ166" s="2"/>
      <c r="CK166" s="2"/>
      <c r="CL166" s="2"/>
      <c r="CM166" s="2"/>
      <c r="CN166" s="2"/>
      <c r="CO166" s="2"/>
      <c r="CP166" s="2"/>
    </row>
    <row r="167" spans="1:94" x14ac:dyDescent="0.35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2"/>
      <c r="AI167" s="2"/>
      <c r="AJ167" s="2"/>
      <c r="AK167" s="2"/>
      <c r="AL167" s="2"/>
      <c r="AM167" s="2"/>
      <c r="AN167" s="2"/>
      <c r="AO167" s="2"/>
      <c r="AP167" s="2"/>
      <c r="AQ167" s="2"/>
      <c r="AR167" s="2"/>
      <c r="AS167" s="2"/>
      <c r="AT167" s="2"/>
      <c r="AU167" s="2"/>
      <c r="AV167" s="2"/>
      <c r="AW167" s="2"/>
      <c r="AX167" s="2"/>
      <c r="AY167" s="2"/>
      <c r="AZ167" s="2"/>
      <c r="BA167" s="2"/>
      <c r="BB167" s="2"/>
      <c r="BC167" s="2"/>
      <c r="BD167" s="2"/>
      <c r="BE167" s="2"/>
      <c r="BF167" s="2"/>
      <c r="BG167" s="2"/>
      <c r="BH167" s="2"/>
      <c r="BI167" s="2"/>
      <c r="BJ167" s="2"/>
      <c r="BK167" s="2"/>
      <c r="BL167" s="2"/>
      <c r="BM167" s="2"/>
      <c r="BN167" s="2"/>
      <c r="BO167" s="2"/>
      <c r="BP167" s="2"/>
      <c r="BQ167" s="2"/>
      <c r="BR167" s="2"/>
      <c r="BS167" s="2"/>
      <c r="BT167" s="2"/>
      <c r="BU167" s="2"/>
      <c r="BV167" s="2"/>
      <c r="BW167" s="2"/>
      <c r="BX167" s="2"/>
      <c r="BY167" s="2"/>
      <c r="BZ167" s="2"/>
      <c r="CA167" s="2"/>
      <c r="CB167" s="2"/>
      <c r="CC167" s="2"/>
      <c r="CD167" s="2"/>
      <c r="CE167" s="2"/>
      <c r="CF167" s="2"/>
      <c r="CG167" s="2"/>
      <c r="CH167" s="2"/>
      <c r="CI167" s="2"/>
      <c r="CJ167" s="2"/>
      <c r="CK167" s="2"/>
      <c r="CL167" s="2"/>
      <c r="CM167" s="2"/>
      <c r="CN167" s="2"/>
      <c r="CO167" s="2"/>
      <c r="CP167" s="2"/>
    </row>
    <row r="168" spans="1:94" x14ac:dyDescent="0.35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2"/>
      <c r="AI168" s="2"/>
      <c r="AJ168" s="2"/>
      <c r="AK168" s="2"/>
      <c r="AL168" s="2"/>
      <c r="AM168" s="2"/>
      <c r="AN168" s="2"/>
      <c r="AO168" s="2"/>
      <c r="AP168" s="2"/>
      <c r="AQ168" s="2"/>
      <c r="AR168" s="2"/>
      <c r="AS168" s="2"/>
      <c r="AT168" s="2"/>
      <c r="AU168" s="2"/>
      <c r="AV168" s="2"/>
      <c r="AW168" s="2"/>
      <c r="AX168" s="2"/>
      <c r="AY168" s="2"/>
      <c r="AZ168" s="2"/>
      <c r="BA168" s="2"/>
      <c r="BB168" s="2"/>
      <c r="BC168" s="2"/>
      <c r="BD168" s="2"/>
      <c r="BE168" s="2"/>
      <c r="BF168" s="2"/>
      <c r="BG168" s="2"/>
      <c r="BH168" s="2"/>
      <c r="BI168" s="2"/>
      <c r="BJ168" s="2"/>
      <c r="BK168" s="2"/>
      <c r="BL168" s="2"/>
      <c r="BM168" s="2"/>
      <c r="BN168" s="2"/>
      <c r="BO168" s="2"/>
      <c r="BP168" s="2"/>
      <c r="BQ168" s="2"/>
      <c r="BR168" s="2"/>
      <c r="BS168" s="2"/>
      <c r="BT168" s="2"/>
      <c r="BU168" s="2"/>
      <c r="BV168" s="2"/>
      <c r="BW168" s="2"/>
      <c r="BX168" s="2"/>
      <c r="BY168" s="2"/>
      <c r="BZ168" s="2"/>
      <c r="CA168" s="2"/>
      <c r="CB168" s="2"/>
      <c r="CC168" s="2"/>
      <c r="CD168" s="2"/>
      <c r="CE168" s="2"/>
      <c r="CF168" s="2"/>
      <c r="CG168" s="2"/>
      <c r="CH168" s="2"/>
      <c r="CI168" s="2"/>
      <c r="CJ168" s="2"/>
      <c r="CK168" s="2"/>
      <c r="CL168" s="2"/>
      <c r="CM168" s="2"/>
      <c r="CN168" s="2"/>
      <c r="CO168" s="2"/>
      <c r="CP168" s="2"/>
    </row>
    <row r="169" spans="1:94" x14ac:dyDescent="0.35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2"/>
      <c r="AI169" s="2"/>
      <c r="AJ169" s="2"/>
      <c r="AK169" s="2"/>
      <c r="AL169" s="2"/>
      <c r="AM169" s="2"/>
      <c r="AN169" s="2"/>
      <c r="AO169" s="2"/>
      <c r="AP169" s="2"/>
      <c r="AQ169" s="2"/>
      <c r="AR169" s="2"/>
      <c r="AS169" s="2"/>
      <c r="AT169" s="2"/>
      <c r="AU169" s="2"/>
      <c r="AV169" s="2"/>
      <c r="AW169" s="2"/>
      <c r="AX169" s="2"/>
      <c r="AY169" s="2"/>
      <c r="AZ169" s="2"/>
      <c r="BA169" s="2"/>
      <c r="BB169" s="2"/>
      <c r="BC169" s="2"/>
      <c r="BD169" s="2"/>
      <c r="BE169" s="2"/>
      <c r="BF169" s="2"/>
      <c r="BG169" s="2"/>
      <c r="BH169" s="2"/>
      <c r="BI169" s="2"/>
      <c r="BJ169" s="2"/>
      <c r="BK169" s="2"/>
      <c r="BL169" s="2"/>
      <c r="BM169" s="2"/>
      <c r="BN169" s="2"/>
      <c r="BO169" s="2"/>
      <c r="BP169" s="2"/>
      <c r="BQ169" s="2"/>
      <c r="BR169" s="2"/>
      <c r="BS169" s="2"/>
      <c r="BT169" s="2"/>
      <c r="BU169" s="2"/>
      <c r="BV169" s="2"/>
      <c r="BW169" s="2"/>
      <c r="BX169" s="2"/>
      <c r="BY169" s="2"/>
      <c r="BZ169" s="2"/>
      <c r="CA169" s="2"/>
      <c r="CB169" s="2"/>
      <c r="CC169" s="2"/>
      <c r="CD169" s="2"/>
      <c r="CE169" s="2"/>
      <c r="CF169" s="2"/>
      <c r="CG169" s="2"/>
      <c r="CH169" s="2"/>
      <c r="CI169" s="2"/>
      <c r="CJ169" s="2"/>
      <c r="CK169" s="2"/>
      <c r="CL169" s="2"/>
      <c r="CM169" s="2"/>
      <c r="CN169" s="2"/>
      <c r="CO169" s="2"/>
      <c r="CP169" s="2"/>
    </row>
    <row r="170" spans="1:94" x14ac:dyDescent="0.35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2"/>
      <c r="AI170" s="2"/>
      <c r="AJ170" s="2"/>
      <c r="AK170" s="2"/>
      <c r="AL170" s="2"/>
      <c r="AM170" s="2"/>
      <c r="AN170" s="2"/>
      <c r="AO170" s="2"/>
      <c r="AP170" s="2"/>
      <c r="AQ170" s="2"/>
      <c r="AR170" s="2"/>
      <c r="AS170" s="2"/>
      <c r="AT170" s="2"/>
      <c r="AU170" s="2"/>
      <c r="AV170" s="2"/>
      <c r="AW170" s="2"/>
      <c r="AX170" s="2"/>
      <c r="AY170" s="2"/>
      <c r="AZ170" s="2"/>
      <c r="BA170" s="2"/>
      <c r="BB170" s="2"/>
      <c r="BC170" s="2"/>
      <c r="BD170" s="2"/>
      <c r="BE170" s="2"/>
      <c r="BF170" s="2"/>
      <c r="BG170" s="2"/>
      <c r="BH170" s="2"/>
      <c r="BI170" s="2"/>
      <c r="BJ170" s="2"/>
      <c r="BK170" s="2"/>
      <c r="BL170" s="2"/>
      <c r="BM170" s="2"/>
      <c r="BN170" s="2"/>
      <c r="BO170" s="2"/>
      <c r="BP170" s="2"/>
      <c r="BQ170" s="2"/>
      <c r="BR170" s="2"/>
      <c r="BS170" s="2"/>
      <c r="BT170" s="2"/>
      <c r="BU170" s="2"/>
      <c r="BV170" s="2"/>
      <c r="BW170" s="2"/>
      <c r="BX170" s="2"/>
      <c r="BY170" s="2"/>
      <c r="BZ170" s="2"/>
      <c r="CA170" s="2"/>
      <c r="CB170" s="2"/>
      <c r="CC170" s="2"/>
      <c r="CD170" s="2"/>
      <c r="CE170" s="2"/>
      <c r="CF170" s="2"/>
      <c r="CG170" s="2"/>
      <c r="CH170" s="2"/>
      <c r="CI170" s="2"/>
      <c r="CJ170" s="2"/>
      <c r="CK170" s="2"/>
      <c r="CL170" s="2"/>
      <c r="CM170" s="2"/>
      <c r="CN170" s="2"/>
      <c r="CO170" s="2"/>
      <c r="CP170" s="2"/>
    </row>
    <row r="171" spans="1:94" x14ac:dyDescent="0.35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2"/>
      <c r="AI171" s="2"/>
      <c r="AJ171" s="2"/>
      <c r="AK171" s="2"/>
      <c r="AL171" s="2"/>
      <c r="AM171" s="2"/>
      <c r="AN171" s="2"/>
      <c r="AO171" s="2"/>
      <c r="AP171" s="2"/>
      <c r="AQ171" s="2"/>
      <c r="AR171" s="2"/>
      <c r="AS171" s="2"/>
      <c r="AT171" s="2"/>
      <c r="AU171" s="2"/>
      <c r="AV171" s="2"/>
      <c r="AW171" s="2"/>
      <c r="AX171" s="2"/>
      <c r="AY171" s="2"/>
      <c r="AZ171" s="2"/>
      <c r="BA171" s="2"/>
      <c r="BB171" s="2"/>
      <c r="BC171" s="2"/>
      <c r="BD171" s="2"/>
      <c r="BE171" s="2"/>
      <c r="BF171" s="2"/>
      <c r="BG171" s="2"/>
      <c r="BH171" s="2"/>
      <c r="BI171" s="2"/>
      <c r="BJ171" s="2"/>
      <c r="BK171" s="2"/>
      <c r="BL171" s="2"/>
      <c r="BM171" s="2"/>
      <c r="BN171" s="2"/>
      <c r="BO171" s="2"/>
      <c r="BP171" s="2"/>
      <c r="BQ171" s="2"/>
      <c r="BR171" s="2"/>
      <c r="BS171" s="2"/>
      <c r="BT171" s="2"/>
      <c r="BU171" s="2"/>
      <c r="BV171" s="2"/>
      <c r="BW171" s="2"/>
      <c r="BX171" s="2"/>
      <c r="BY171" s="2"/>
      <c r="BZ171" s="2"/>
      <c r="CA171" s="2"/>
      <c r="CB171" s="2"/>
      <c r="CC171" s="2"/>
      <c r="CD171" s="2"/>
      <c r="CE171" s="2"/>
      <c r="CF171" s="2"/>
      <c r="CG171" s="2"/>
      <c r="CH171" s="2"/>
      <c r="CI171" s="2"/>
      <c r="CJ171" s="2"/>
      <c r="CK171" s="2"/>
      <c r="CL171" s="2"/>
      <c r="CM171" s="2"/>
      <c r="CN171" s="2"/>
      <c r="CO171" s="2"/>
      <c r="CP171" s="2"/>
    </row>
    <row r="172" spans="1:94" x14ac:dyDescent="0.35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2"/>
      <c r="AI172" s="2"/>
      <c r="AJ172" s="2"/>
      <c r="AK172" s="2"/>
      <c r="AL172" s="2"/>
      <c r="AM172" s="2"/>
      <c r="AN172" s="2"/>
      <c r="AO172" s="2"/>
      <c r="AP172" s="2"/>
      <c r="AQ172" s="2"/>
      <c r="AR172" s="2"/>
      <c r="AS172" s="2"/>
      <c r="AT172" s="2"/>
      <c r="AU172" s="2"/>
      <c r="AV172" s="2"/>
      <c r="AW172" s="2"/>
      <c r="AX172" s="2"/>
      <c r="AY172" s="2"/>
      <c r="AZ172" s="2"/>
      <c r="BA172" s="2"/>
      <c r="BB172" s="2"/>
      <c r="BC172" s="2"/>
      <c r="BD172" s="2"/>
      <c r="BE172" s="2"/>
      <c r="BF172" s="2"/>
      <c r="BG172" s="2"/>
      <c r="BH172" s="2"/>
      <c r="BI172" s="2"/>
      <c r="BJ172" s="2"/>
      <c r="BK172" s="2"/>
      <c r="BL172" s="2"/>
      <c r="BM172" s="2"/>
      <c r="BN172" s="2"/>
      <c r="BO172" s="2"/>
      <c r="BP172" s="2"/>
      <c r="BQ172" s="2"/>
      <c r="BR172" s="2"/>
      <c r="BS172" s="2"/>
      <c r="BT172" s="2"/>
      <c r="BU172" s="2"/>
      <c r="BV172" s="2"/>
      <c r="BW172" s="2"/>
      <c r="BX172" s="2"/>
      <c r="BY172" s="2"/>
      <c r="BZ172" s="2"/>
      <c r="CA172" s="2"/>
      <c r="CB172" s="2"/>
      <c r="CC172" s="2"/>
      <c r="CD172" s="2"/>
      <c r="CE172" s="2"/>
      <c r="CF172" s="2"/>
      <c r="CG172" s="2"/>
      <c r="CH172" s="2"/>
      <c r="CI172" s="2"/>
      <c r="CJ172" s="2"/>
      <c r="CK172" s="2"/>
      <c r="CL172" s="2"/>
      <c r="CM172" s="2"/>
      <c r="CN172" s="2"/>
      <c r="CO172" s="2"/>
      <c r="CP172" s="2"/>
    </row>
    <row r="173" spans="1:94" x14ac:dyDescent="0.35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2"/>
      <c r="AI173" s="2"/>
      <c r="AJ173" s="2"/>
      <c r="AK173" s="2"/>
      <c r="AL173" s="2"/>
      <c r="AM173" s="2"/>
      <c r="AN173" s="2"/>
      <c r="AO173" s="2"/>
      <c r="AP173" s="2"/>
      <c r="AQ173" s="2"/>
      <c r="AR173" s="2"/>
      <c r="AS173" s="2"/>
      <c r="AT173" s="2"/>
      <c r="AU173" s="2"/>
      <c r="AV173" s="2"/>
      <c r="AW173" s="2"/>
      <c r="AX173" s="2"/>
      <c r="AY173" s="2"/>
      <c r="AZ173" s="2"/>
      <c r="BA173" s="2"/>
      <c r="BB173" s="2"/>
      <c r="BC173" s="2"/>
      <c r="BD173" s="2"/>
      <c r="BE173" s="2"/>
      <c r="BF173" s="2"/>
      <c r="BG173" s="2"/>
      <c r="BH173" s="2"/>
      <c r="BI173" s="2"/>
      <c r="BJ173" s="2"/>
      <c r="BK173" s="2"/>
      <c r="BL173" s="2"/>
      <c r="BM173" s="2"/>
      <c r="BN173" s="2"/>
      <c r="BO173" s="2"/>
      <c r="BP173" s="2"/>
      <c r="BQ173" s="2"/>
      <c r="BR173" s="2"/>
      <c r="BS173" s="2"/>
      <c r="BT173" s="2"/>
      <c r="BU173" s="2"/>
      <c r="BV173" s="2"/>
      <c r="BW173" s="2"/>
      <c r="BX173" s="2"/>
      <c r="BY173" s="2"/>
      <c r="BZ173" s="2"/>
      <c r="CA173" s="2"/>
      <c r="CB173" s="2"/>
      <c r="CC173" s="2"/>
      <c r="CD173" s="2"/>
      <c r="CE173" s="2"/>
      <c r="CF173" s="2"/>
      <c r="CG173" s="2"/>
      <c r="CH173" s="2"/>
      <c r="CI173" s="2"/>
      <c r="CJ173" s="2"/>
      <c r="CK173" s="2"/>
      <c r="CL173" s="2"/>
      <c r="CM173" s="2"/>
      <c r="CN173" s="2"/>
      <c r="CO173" s="2"/>
      <c r="CP173" s="2"/>
    </row>
    <row r="174" spans="1:94" x14ac:dyDescent="0.35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2"/>
      <c r="AI174" s="2"/>
      <c r="AJ174" s="2"/>
      <c r="AK174" s="2"/>
      <c r="AL174" s="2"/>
      <c r="AM174" s="2"/>
      <c r="AN174" s="2"/>
      <c r="AO174" s="2"/>
      <c r="AP174" s="2"/>
      <c r="AQ174" s="2"/>
      <c r="AR174" s="2"/>
      <c r="AS174" s="2"/>
      <c r="AT174" s="2"/>
      <c r="AU174" s="2"/>
      <c r="AV174" s="2"/>
      <c r="AW174" s="2"/>
      <c r="AX174" s="2"/>
      <c r="AY174" s="2"/>
      <c r="AZ174" s="2"/>
      <c r="BA174" s="2"/>
      <c r="BB174" s="2"/>
      <c r="BC174" s="2"/>
      <c r="BD174" s="2"/>
      <c r="BE174" s="2"/>
      <c r="BF174" s="2"/>
      <c r="BG174" s="2"/>
      <c r="BH174" s="2"/>
      <c r="BI174" s="2"/>
      <c r="BJ174" s="2"/>
      <c r="BK174" s="2"/>
      <c r="BL174" s="2"/>
      <c r="BM174" s="2"/>
      <c r="BN174" s="2"/>
      <c r="BO174" s="2"/>
      <c r="BP174" s="2"/>
      <c r="BQ174" s="2"/>
      <c r="BR174" s="2"/>
      <c r="BS174" s="2"/>
      <c r="BT174" s="2"/>
      <c r="BU174" s="2"/>
      <c r="BV174" s="2"/>
      <c r="BW174" s="2"/>
      <c r="BX174" s="2"/>
      <c r="BY174" s="2"/>
      <c r="BZ174" s="2"/>
      <c r="CA174" s="2"/>
      <c r="CB174" s="2"/>
      <c r="CC174" s="2"/>
      <c r="CD174" s="2"/>
      <c r="CE174" s="2"/>
      <c r="CF174" s="2"/>
      <c r="CG174" s="2"/>
      <c r="CH174" s="2"/>
      <c r="CI174" s="2"/>
      <c r="CJ174" s="2"/>
      <c r="CK174" s="2"/>
      <c r="CL174" s="2"/>
      <c r="CM174" s="2"/>
      <c r="CN174" s="2"/>
      <c r="CO174" s="2"/>
      <c r="CP174" s="2"/>
    </row>
    <row r="175" spans="1:94" x14ac:dyDescent="0.35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2"/>
      <c r="AI175" s="2"/>
      <c r="AJ175" s="2"/>
      <c r="AK175" s="2"/>
      <c r="AL175" s="2"/>
      <c r="AM175" s="2"/>
      <c r="AN175" s="2"/>
      <c r="AO175" s="2"/>
      <c r="AP175" s="2"/>
      <c r="AQ175" s="2"/>
      <c r="AR175" s="2"/>
      <c r="AS175" s="2"/>
      <c r="AT175" s="2"/>
      <c r="AU175" s="2"/>
      <c r="AV175" s="2"/>
      <c r="AW175" s="2"/>
      <c r="AX175" s="2"/>
      <c r="AY175" s="2"/>
      <c r="AZ175" s="2"/>
      <c r="BA175" s="2"/>
      <c r="BB175" s="2"/>
      <c r="BC175" s="2"/>
      <c r="BD175" s="2"/>
      <c r="BE175" s="2"/>
      <c r="BF175" s="2"/>
      <c r="BG175" s="2"/>
      <c r="BH175" s="2"/>
      <c r="BI175" s="2"/>
      <c r="BJ175" s="2"/>
      <c r="BK175" s="2"/>
      <c r="BL175" s="2"/>
      <c r="BM175" s="2"/>
      <c r="BN175" s="2"/>
      <c r="BO175" s="2"/>
      <c r="BP175" s="2"/>
      <c r="BQ175" s="2"/>
      <c r="BR175" s="2"/>
      <c r="BS175" s="2"/>
      <c r="BT175" s="2"/>
      <c r="BU175" s="2"/>
      <c r="BV175" s="2"/>
      <c r="BW175" s="2"/>
      <c r="BX175" s="2"/>
      <c r="BY175" s="2"/>
      <c r="BZ175" s="2"/>
      <c r="CA175" s="2"/>
      <c r="CB175" s="2"/>
      <c r="CC175" s="2"/>
      <c r="CD175" s="2"/>
      <c r="CE175" s="2"/>
      <c r="CF175" s="2"/>
      <c r="CG175" s="2"/>
      <c r="CH175" s="2"/>
      <c r="CI175" s="2"/>
      <c r="CJ175" s="2"/>
      <c r="CK175" s="2"/>
      <c r="CL175" s="2"/>
      <c r="CM175" s="2"/>
      <c r="CN175" s="2"/>
      <c r="CO175" s="2"/>
      <c r="CP175" s="2"/>
    </row>
    <row r="176" spans="1:94" x14ac:dyDescent="0.35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2"/>
      <c r="AI176" s="2"/>
      <c r="AJ176" s="2"/>
      <c r="AK176" s="2"/>
      <c r="AL176" s="2"/>
      <c r="AM176" s="2"/>
      <c r="AN176" s="2"/>
      <c r="AO176" s="2"/>
      <c r="AP176" s="2"/>
      <c r="AQ176" s="2"/>
      <c r="AR176" s="2"/>
      <c r="AS176" s="2"/>
      <c r="AT176" s="2"/>
      <c r="AU176" s="2"/>
      <c r="AV176" s="2"/>
      <c r="AW176" s="2"/>
      <c r="AX176" s="2"/>
      <c r="AY176" s="2"/>
      <c r="AZ176" s="2"/>
      <c r="BA176" s="2"/>
      <c r="BB176" s="2"/>
      <c r="BC176" s="2"/>
      <c r="BD176" s="2"/>
      <c r="BE176" s="2"/>
      <c r="BF176" s="2"/>
      <c r="BG176" s="2"/>
      <c r="BH176" s="2"/>
      <c r="BI176" s="2"/>
      <c r="BJ176" s="2"/>
      <c r="BK176" s="2"/>
      <c r="BL176" s="2"/>
      <c r="BM176" s="2"/>
      <c r="BN176" s="2"/>
      <c r="BO176" s="2"/>
      <c r="BP176" s="2"/>
      <c r="BQ176" s="2"/>
      <c r="BR176" s="2"/>
      <c r="BS176" s="2"/>
      <c r="BT176" s="2"/>
      <c r="BU176" s="2"/>
      <c r="BV176" s="2"/>
      <c r="BW176" s="2"/>
      <c r="BX176" s="2"/>
      <c r="BY176" s="2"/>
      <c r="BZ176" s="2"/>
      <c r="CA176" s="2"/>
      <c r="CB176" s="2"/>
      <c r="CC176" s="2"/>
      <c r="CD176" s="2"/>
      <c r="CE176" s="2"/>
      <c r="CF176" s="2"/>
      <c r="CG176" s="2"/>
      <c r="CH176" s="2"/>
      <c r="CI176" s="2"/>
      <c r="CJ176" s="2"/>
      <c r="CK176" s="2"/>
      <c r="CL176" s="2"/>
      <c r="CM176" s="2"/>
      <c r="CN176" s="2"/>
      <c r="CO176" s="2"/>
      <c r="CP176" s="2"/>
    </row>
    <row r="177" spans="1:94" x14ac:dyDescent="0.35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2"/>
      <c r="AI177" s="2"/>
      <c r="AJ177" s="2"/>
      <c r="AK177" s="2"/>
      <c r="AL177" s="2"/>
      <c r="AM177" s="2"/>
      <c r="AN177" s="2"/>
      <c r="AO177" s="2"/>
      <c r="AP177" s="2"/>
      <c r="AQ177" s="2"/>
      <c r="AR177" s="2"/>
      <c r="AS177" s="2"/>
      <c r="AT177" s="2"/>
      <c r="AU177" s="2"/>
      <c r="AV177" s="2"/>
      <c r="AW177" s="2"/>
      <c r="AX177" s="2"/>
      <c r="AY177" s="2"/>
      <c r="AZ177" s="2"/>
      <c r="BA177" s="2"/>
      <c r="BB177" s="2"/>
      <c r="BC177" s="2"/>
      <c r="BD177" s="2"/>
      <c r="BE177" s="2"/>
      <c r="BF177" s="2"/>
      <c r="BG177" s="2"/>
      <c r="BH177" s="2"/>
      <c r="BI177" s="2"/>
      <c r="BJ177" s="2"/>
      <c r="BK177" s="2"/>
      <c r="BL177" s="2"/>
      <c r="BM177" s="2"/>
      <c r="BN177" s="2"/>
      <c r="BO177" s="2"/>
      <c r="BP177" s="2"/>
      <c r="BQ177" s="2"/>
      <c r="BR177" s="2"/>
      <c r="BS177" s="2"/>
      <c r="BT177" s="2"/>
      <c r="BU177" s="2"/>
      <c r="BV177" s="2"/>
      <c r="BW177" s="2"/>
      <c r="BX177" s="2"/>
      <c r="BY177" s="2"/>
      <c r="BZ177" s="2"/>
      <c r="CA177" s="2"/>
      <c r="CB177" s="2"/>
      <c r="CC177" s="2"/>
      <c r="CD177" s="2"/>
      <c r="CE177" s="2"/>
      <c r="CF177" s="2"/>
      <c r="CG177" s="2"/>
      <c r="CH177" s="2"/>
      <c r="CI177" s="2"/>
      <c r="CJ177" s="2"/>
      <c r="CK177" s="2"/>
      <c r="CL177" s="2"/>
      <c r="CM177" s="2"/>
      <c r="CN177" s="2"/>
      <c r="CO177" s="2"/>
      <c r="CP177" s="2"/>
    </row>
    <row r="178" spans="1:94" x14ac:dyDescent="0.35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2"/>
      <c r="AI178" s="2"/>
      <c r="AJ178" s="2"/>
      <c r="AK178" s="2"/>
      <c r="AL178" s="2"/>
      <c r="AM178" s="2"/>
      <c r="AN178" s="2"/>
      <c r="AO178" s="2"/>
      <c r="AP178" s="2"/>
      <c r="AQ178" s="2"/>
      <c r="AR178" s="2"/>
      <c r="AS178" s="2"/>
      <c r="AT178" s="2"/>
      <c r="AU178" s="2"/>
      <c r="AV178" s="2"/>
      <c r="AW178" s="2"/>
      <c r="AX178" s="2"/>
      <c r="AY178" s="2"/>
      <c r="AZ178" s="2"/>
      <c r="BA178" s="2"/>
      <c r="BB178" s="2"/>
      <c r="BC178" s="2"/>
      <c r="BD178" s="2"/>
      <c r="BE178" s="2"/>
      <c r="BF178" s="2"/>
      <c r="BG178" s="2"/>
      <c r="BH178" s="2"/>
      <c r="BI178" s="2"/>
      <c r="BJ178" s="2"/>
      <c r="BK178" s="2"/>
      <c r="BL178" s="2"/>
      <c r="BM178" s="2"/>
      <c r="BN178" s="2"/>
      <c r="BO178" s="2"/>
      <c r="BP178" s="2"/>
      <c r="BQ178" s="2"/>
      <c r="BR178" s="2"/>
      <c r="BS178" s="2"/>
      <c r="BT178" s="2"/>
      <c r="BU178" s="2"/>
      <c r="BV178" s="2"/>
      <c r="BW178" s="2"/>
      <c r="BX178" s="2"/>
      <c r="BY178" s="2"/>
      <c r="BZ178" s="2"/>
      <c r="CA178" s="2"/>
      <c r="CB178" s="2"/>
      <c r="CC178" s="2"/>
      <c r="CD178" s="2"/>
      <c r="CE178" s="2"/>
      <c r="CF178" s="2"/>
      <c r="CG178" s="2"/>
      <c r="CH178" s="2"/>
      <c r="CI178" s="2"/>
      <c r="CJ178" s="2"/>
      <c r="CK178" s="2"/>
      <c r="CL178" s="2"/>
      <c r="CM178" s="2"/>
      <c r="CN178" s="2"/>
      <c r="CO178" s="2"/>
      <c r="CP178" s="2"/>
    </row>
    <row r="179" spans="1:94" x14ac:dyDescent="0.35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2"/>
      <c r="AI179" s="2"/>
      <c r="AJ179" s="2"/>
      <c r="AK179" s="2"/>
      <c r="AL179" s="2"/>
      <c r="AM179" s="2"/>
      <c r="AN179" s="2"/>
      <c r="AO179" s="2"/>
      <c r="AP179" s="2"/>
      <c r="AQ179" s="2"/>
      <c r="AR179" s="2"/>
      <c r="AS179" s="2"/>
      <c r="AT179" s="2"/>
      <c r="AU179" s="2"/>
      <c r="AV179" s="2"/>
      <c r="AW179" s="2"/>
      <c r="AX179" s="2"/>
      <c r="AY179" s="2"/>
      <c r="AZ179" s="2"/>
      <c r="BA179" s="2"/>
      <c r="BB179" s="2"/>
      <c r="BC179" s="2"/>
      <c r="BD179" s="2"/>
      <c r="BE179" s="2"/>
      <c r="BF179" s="2"/>
      <c r="BG179" s="2"/>
      <c r="BH179" s="2"/>
      <c r="BI179" s="2"/>
      <c r="BJ179" s="2"/>
      <c r="BK179" s="2"/>
      <c r="BL179" s="2"/>
      <c r="BM179" s="2"/>
      <c r="BN179" s="2"/>
      <c r="BO179" s="2"/>
      <c r="BP179" s="2"/>
      <c r="BQ179" s="2"/>
      <c r="BR179" s="2"/>
      <c r="BS179" s="2"/>
      <c r="BT179" s="2"/>
      <c r="BU179" s="2"/>
      <c r="BV179" s="2"/>
      <c r="BW179" s="2"/>
      <c r="BX179" s="2"/>
      <c r="BY179" s="2"/>
      <c r="BZ179" s="2"/>
      <c r="CA179" s="2"/>
      <c r="CB179" s="2"/>
      <c r="CC179" s="2"/>
      <c r="CD179" s="2"/>
      <c r="CE179" s="2"/>
      <c r="CF179" s="2"/>
      <c r="CG179" s="2"/>
      <c r="CH179" s="2"/>
      <c r="CI179" s="2"/>
      <c r="CJ179" s="2"/>
      <c r="CK179" s="2"/>
      <c r="CL179" s="2"/>
      <c r="CM179" s="2"/>
      <c r="CN179" s="2"/>
      <c r="CO179" s="2"/>
      <c r="CP179" s="2"/>
    </row>
    <row r="180" spans="1:94" x14ac:dyDescent="0.35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2"/>
      <c r="AI180" s="2"/>
      <c r="AJ180" s="2"/>
      <c r="AK180" s="2"/>
      <c r="AL180" s="2"/>
      <c r="AM180" s="2"/>
      <c r="AN180" s="2"/>
      <c r="AO180" s="2"/>
      <c r="AP180" s="2"/>
      <c r="AQ180" s="2"/>
      <c r="AR180" s="2"/>
      <c r="AS180" s="2"/>
      <c r="AT180" s="2"/>
      <c r="AU180" s="2"/>
      <c r="AV180" s="2"/>
      <c r="AW180" s="2"/>
      <c r="AX180" s="2"/>
      <c r="AY180" s="2"/>
      <c r="AZ180" s="2"/>
      <c r="BA180" s="2"/>
      <c r="BB180" s="2"/>
      <c r="BC180" s="2"/>
      <c r="BD180" s="2"/>
      <c r="BE180" s="2"/>
      <c r="BF180" s="2"/>
      <c r="BG180" s="2"/>
      <c r="BH180" s="2"/>
      <c r="BI180" s="2"/>
      <c r="BJ180" s="2"/>
      <c r="BK180" s="2"/>
      <c r="BL180" s="2"/>
      <c r="BM180" s="2"/>
      <c r="BN180" s="2"/>
      <c r="BO180" s="2"/>
      <c r="BP180" s="2"/>
      <c r="BQ180" s="2"/>
      <c r="BR180" s="2"/>
      <c r="BS180" s="2"/>
      <c r="BT180" s="2"/>
      <c r="BU180" s="2"/>
      <c r="BV180" s="2"/>
      <c r="BW180" s="2"/>
      <c r="BX180" s="2"/>
      <c r="BY180" s="2"/>
      <c r="BZ180" s="2"/>
      <c r="CA180" s="2"/>
      <c r="CB180" s="2"/>
      <c r="CC180" s="2"/>
      <c r="CD180" s="2"/>
      <c r="CE180" s="2"/>
      <c r="CF180" s="2"/>
      <c r="CG180" s="2"/>
      <c r="CH180" s="2"/>
      <c r="CI180" s="2"/>
      <c r="CJ180" s="2"/>
      <c r="CK180" s="2"/>
      <c r="CL180" s="2"/>
      <c r="CM180" s="2"/>
      <c r="CN180" s="2"/>
      <c r="CO180" s="2"/>
      <c r="CP180" s="2"/>
    </row>
    <row r="181" spans="1:94" x14ac:dyDescent="0.35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2"/>
      <c r="AI181" s="2"/>
      <c r="AJ181" s="2"/>
      <c r="AK181" s="2"/>
      <c r="AL181" s="2"/>
      <c r="AM181" s="2"/>
      <c r="AN181" s="2"/>
      <c r="AO181" s="2"/>
      <c r="AP181" s="2"/>
      <c r="AQ181" s="2"/>
      <c r="AR181" s="2"/>
      <c r="AS181" s="2"/>
      <c r="AT181" s="2"/>
      <c r="AU181" s="2"/>
      <c r="AV181" s="2"/>
      <c r="AW181" s="2"/>
      <c r="AX181" s="2"/>
      <c r="AY181" s="2"/>
      <c r="AZ181" s="2"/>
      <c r="BA181" s="2"/>
      <c r="BB181" s="2"/>
      <c r="BC181" s="2"/>
      <c r="BD181" s="2"/>
      <c r="BE181" s="2"/>
      <c r="BF181" s="2"/>
      <c r="BG181" s="2"/>
      <c r="BH181" s="2"/>
      <c r="BI181" s="2"/>
      <c r="BJ181" s="2"/>
      <c r="BK181" s="2"/>
      <c r="BL181" s="2"/>
      <c r="BM181" s="2"/>
      <c r="BN181" s="2"/>
      <c r="BO181" s="2"/>
      <c r="BP181" s="2"/>
      <c r="BQ181" s="2"/>
      <c r="BR181" s="2"/>
      <c r="BS181" s="2"/>
      <c r="BT181" s="2"/>
      <c r="BU181" s="2"/>
      <c r="BV181" s="2"/>
      <c r="BW181" s="2"/>
      <c r="BX181" s="2"/>
      <c r="BY181" s="2"/>
      <c r="BZ181" s="2"/>
      <c r="CA181" s="2"/>
      <c r="CB181" s="2"/>
      <c r="CC181" s="2"/>
      <c r="CD181" s="2"/>
      <c r="CE181" s="2"/>
      <c r="CF181" s="2"/>
      <c r="CG181" s="2"/>
      <c r="CH181" s="2"/>
      <c r="CI181" s="2"/>
      <c r="CJ181" s="2"/>
      <c r="CK181" s="2"/>
      <c r="CL181" s="2"/>
      <c r="CM181" s="2"/>
      <c r="CN181" s="2"/>
      <c r="CO181" s="2"/>
      <c r="CP181" s="2"/>
    </row>
    <row r="182" spans="1:94" x14ac:dyDescent="0.35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2"/>
      <c r="AI182" s="2"/>
      <c r="AJ182" s="2"/>
      <c r="AK182" s="2"/>
      <c r="AL182" s="2"/>
      <c r="AM182" s="2"/>
      <c r="AN182" s="2"/>
      <c r="AO182" s="2"/>
      <c r="AP182" s="2"/>
      <c r="AQ182" s="2"/>
      <c r="AR182" s="2"/>
      <c r="AS182" s="2"/>
      <c r="AT182" s="2"/>
      <c r="AU182" s="2"/>
      <c r="AV182" s="2"/>
      <c r="AW182" s="2"/>
      <c r="AX182" s="2"/>
      <c r="AY182" s="2"/>
      <c r="AZ182" s="2"/>
      <c r="BA182" s="2"/>
      <c r="BB182" s="2"/>
      <c r="BC182" s="2"/>
      <c r="BD182" s="2"/>
      <c r="BE182" s="2"/>
      <c r="BF182" s="2"/>
      <c r="BG182" s="2"/>
      <c r="BH182" s="2"/>
      <c r="BI182" s="2"/>
      <c r="BJ182" s="2"/>
      <c r="BK182" s="2"/>
      <c r="BL182" s="2"/>
      <c r="BM182" s="2"/>
      <c r="BN182" s="2"/>
      <c r="BO182" s="2"/>
      <c r="BP182" s="2"/>
      <c r="BQ182" s="2"/>
      <c r="BR182" s="2"/>
      <c r="BS182" s="2"/>
      <c r="BT182" s="2"/>
      <c r="BU182" s="2"/>
      <c r="BV182" s="2"/>
      <c r="BW182" s="2"/>
      <c r="BX182" s="2"/>
      <c r="BY182" s="2"/>
      <c r="BZ182" s="2"/>
      <c r="CA182" s="2"/>
      <c r="CB182" s="2"/>
      <c r="CC182" s="2"/>
      <c r="CD182" s="2"/>
      <c r="CE182" s="2"/>
      <c r="CF182" s="2"/>
      <c r="CG182" s="2"/>
      <c r="CH182" s="2"/>
      <c r="CI182" s="2"/>
      <c r="CJ182" s="2"/>
      <c r="CK182" s="2"/>
      <c r="CL182" s="2"/>
      <c r="CM182" s="2"/>
      <c r="CN182" s="2"/>
      <c r="CO182" s="2"/>
      <c r="CP182" s="2"/>
    </row>
    <row r="183" spans="1:94" x14ac:dyDescent="0.35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2"/>
      <c r="AI183" s="2"/>
      <c r="AJ183" s="2"/>
      <c r="AK183" s="2"/>
      <c r="AL183" s="2"/>
      <c r="AM183" s="2"/>
      <c r="AN183" s="2"/>
      <c r="AO183" s="2"/>
      <c r="AP183" s="2"/>
      <c r="AQ183" s="2"/>
      <c r="AR183" s="2"/>
      <c r="AS183" s="2"/>
      <c r="AT183" s="2"/>
      <c r="AU183" s="2"/>
      <c r="AV183" s="2"/>
      <c r="AW183" s="2"/>
      <c r="AX183" s="2"/>
      <c r="AY183" s="2"/>
      <c r="AZ183" s="2"/>
      <c r="BA183" s="2"/>
      <c r="BB183" s="2"/>
      <c r="BC183" s="2"/>
      <c r="BD183" s="2"/>
      <c r="BE183" s="2"/>
      <c r="BF183" s="2"/>
      <c r="BG183" s="2"/>
      <c r="BH183" s="2"/>
      <c r="BI183" s="2"/>
      <c r="BJ183" s="2"/>
      <c r="BK183" s="2"/>
      <c r="BL183" s="2"/>
      <c r="BM183" s="2"/>
      <c r="BN183" s="2"/>
      <c r="BO183" s="2"/>
      <c r="BP183" s="2"/>
      <c r="BQ183" s="2"/>
      <c r="BR183" s="2"/>
      <c r="BS183" s="2"/>
      <c r="BT183" s="2"/>
      <c r="BU183" s="2"/>
      <c r="BV183" s="2"/>
      <c r="BW183" s="2"/>
      <c r="BX183" s="2"/>
      <c r="BY183" s="2"/>
      <c r="BZ183" s="2"/>
      <c r="CA183" s="2"/>
      <c r="CB183" s="2"/>
      <c r="CC183" s="2"/>
      <c r="CD183" s="2"/>
      <c r="CE183" s="2"/>
      <c r="CF183" s="2"/>
      <c r="CG183" s="2"/>
      <c r="CH183" s="2"/>
      <c r="CI183" s="2"/>
      <c r="CJ183" s="2"/>
      <c r="CK183" s="2"/>
      <c r="CL183" s="2"/>
      <c r="CM183" s="2"/>
      <c r="CN183" s="2"/>
      <c r="CO183" s="2"/>
      <c r="CP183" s="2"/>
    </row>
    <row r="184" spans="1:94" x14ac:dyDescent="0.35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2"/>
      <c r="AI184" s="2"/>
      <c r="AJ184" s="2"/>
      <c r="AK184" s="2"/>
      <c r="AL184" s="2"/>
      <c r="AM184" s="2"/>
      <c r="AN184" s="2"/>
      <c r="AO184" s="2"/>
      <c r="AP184" s="2"/>
      <c r="AQ184" s="2"/>
      <c r="AR184" s="2"/>
      <c r="AS184" s="2"/>
      <c r="AT184" s="2"/>
      <c r="AU184" s="2"/>
      <c r="AV184" s="2"/>
      <c r="AW184" s="2"/>
      <c r="AX184" s="2"/>
      <c r="AY184" s="2"/>
      <c r="AZ184" s="2"/>
      <c r="BA184" s="2"/>
      <c r="BB184" s="2"/>
      <c r="BC184" s="2"/>
      <c r="BD184" s="2"/>
      <c r="BE184" s="2"/>
      <c r="BF184" s="2"/>
      <c r="BG184" s="2"/>
      <c r="BH184" s="2"/>
      <c r="BI184" s="2"/>
      <c r="BJ184" s="2"/>
      <c r="BK184" s="2"/>
      <c r="BL184" s="2"/>
      <c r="BM184" s="2"/>
      <c r="BN184" s="2"/>
      <c r="BO184" s="2"/>
      <c r="BP184" s="2"/>
      <c r="BQ184" s="2"/>
      <c r="BR184" s="2"/>
      <c r="BS184" s="2"/>
      <c r="BT184" s="2"/>
      <c r="BU184" s="2"/>
      <c r="BV184" s="2"/>
      <c r="BW184" s="2"/>
      <c r="BX184" s="2"/>
      <c r="BY184" s="2"/>
      <c r="BZ184" s="2"/>
      <c r="CA184" s="2"/>
      <c r="CB184" s="2"/>
      <c r="CC184" s="2"/>
      <c r="CD184" s="2"/>
      <c r="CE184" s="2"/>
      <c r="CF184" s="2"/>
      <c r="CG184" s="2"/>
      <c r="CH184" s="2"/>
      <c r="CI184" s="2"/>
      <c r="CJ184" s="2"/>
      <c r="CK184" s="2"/>
      <c r="CL184" s="2"/>
      <c r="CM184" s="2"/>
      <c r="CN184" s="2"/>
      <c r="CO184" s="2"/>
      <c r="CP184" s="2"/>
    </row>
    <row r="185" spans="1:94" x14ac:dyDescent="0.35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2"/>
      <c r="AI185" s="2"/>
      <c r="AJ185" s="2"/>
      <c r="AK185" s="2"/>
      <c r="AL185" s="2"/>
      <c r="AM185" s="2"/>
      <c r="AN185" s="2"/>
      <c r="AO185" s="2"/>
      <c r="AP185" s="2"/>
      <c r="AQ185" s="2"/>
      <c r="AR185" s="2"/>
      <c r="AS185" s="2"/>
      <c r="AT185" s="2"/>
      <c r="AU185" s="2"/>
      <c r="AV185" s="2"/>
      <c r="AW185" s="2"/>
      <c r="AX185" s="2"/>
      <c r="AY185" s="2"/>
      <c r="AZ185" s="2"/>
      <c r="BA185" s="2"/>
      <c r="BB185" s="2"/>
      <c r="BC185" s="2"/>
      <c r="BD185" s="2"/>
      <c r="BE185" s="2"/>
      <c r="BF185" s="2"/>
      <c r="BG185" s="2"/>
      <c r="BH185" s="2"/>
      <c r="BI185" s="2"/>
      <c r="BJ185" s="2"/>
      <c r="BK185" s="2"/>
      <c r="BL185" s="2"/>
      <c r="BM185" s="2"/>
      <c r="BN185" s="2"/>
      <c r="BO185" s="2"/>
      <c r="BP185" s="2"/>
      <c r="BQ185" s="2"/>
      <c r="BR185" s="2"/>
      <c r="BS185" s="2"/>
      <c r="BT185" s="2"/>
      <c r="BU185" s="2"/>
      <c r="BV185" s="2"/>
      <c r="BW185" s="2"/>
      <c r="BX185" s="2"/>
      <c r="BY185" s="2"/>
      <c r="BZ185" s="2"/>
      <c r="CA185" s="2"/>
      <c r="CB185" s="2"/>
      <c r="CC185" s="2"/>
      <c r="CD185" s="2"/>
      <c r="CE185" s="2"/>
      <c r="CF185" s="2"/>
      <c r="CG185" s="2"/>
      <c r="CH185" s="2"/>
      <c r="CI185" s="2"/>
      <c r="CJ185" s="2"/>
      <c r="CK185" s="2"/>
      <c r="CL185" s="2"/>
      <c r="CM185" s="2"/>
      <c r="CN185" s="2"/>
      <c r="CO185" s="2"/>
      <c r="CP185" s="2"/>
    </row>
    <row r="186" spans="1:94" x14ac:dyDescent="0.35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2"/>
      <c r="AI186" s="2"/>
      <c r="AJ186" s="2"/>
      <c r="AK186" s="2"/>
      <c r="AL186" s="2"/>
      <c r="AM186" s="2"/>
      <c r="AN186" s="2"/>
      <c r="AO186" s="2"/>
      <c r="AP186" s="2"/>
      <c r="AQ186" s="2"/>
      <c r="AR186" s="2"/>
      <c r="AS186" s="2"/>
      <c r="AT186" s="2"/>
      <c r="AU186" s="2"/>
      <c r="AV186" s="2"/>
      <c r="AW186" s="2"/>
      <c r="AX186" s="2"/>
      <c r="AY186" s="2"/>
      <c r="AZ186" s="2"/>
      <c r="BA186" s="2"/>
      <c r="BB186" s="2"/>
      <c r="BC186" s="2"/>
      <c r="BD186" s="2"/>
      <c r="BE186" s="2"/>
      <c r="BF186" s="2"/>
      <c r="BG186" s="2"/>
      <c r="BH186" s="2"/>
      <c r="BI186" s="2"/>
      <c r="BJ186" s="2"/>
      <c r="BK186" s="2"/>
      <c r="BL186" s="2"/>
      <c r="BM186" s="2"/>
      <c r="BN186" s="2"/>
      <c r="BO186" s="2"/>
      <c r="BP186" s="2"/>
      <c r="BQ186" s="2"/>
      <c r="BR186" s="2"/>
      <c r="BS186" s="2"/>
      <c r="BT186" s="2"/>
      <c r="BU186" s="2"/>
      <c r="BV186" s="2"/>
      <c r="BW186" s="2"/>
      <c r="BX186" s="2"/>
      <c r="BY186" s="2"/>
      <c r="BZ186" s="2"/>
      <c r="CA186" s="2"/>
      <c r="CB186" s="2"/>
      <c r="CC186" s="2"/>
      <c r="CD186" s="2"/>
      <c r="CE186" s="2"/>
      <c r="CF186" s="2"/>
      <c r="CG186" s="2"/>
      <c r="CH186" s="2"/>
      <c r="CI186" s="2"/>
      <c r="CJ186" s="2"/>
      <c r="CK186" s="2"/>
      <c r="CL186" s="2"/>
      <c r="CM186" s="2"/>
      <c r="CN186" s="2"/>
      <c r="CO186" s="2"/>
      <c r="CP186" s="2"/>
    </row>
    <row r="187" spans="1:94" x14ac:dyDescent="0.35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2"/>
      <c r="AI187" s="2"/>
      <c r="AJ187" s="2"/>
      <c r="AK187" s="2"/>
      <c r="AL187" s="2"/>
      <c r="AM187" s="2"/>
      <c r="AN187" s="2"/>
      <c r="AO187" s="2"/>
      <c r="AP187" s="2"/>
      <c r="AQ187" s="2"/>
      <c r="AR187" s="2"/>
      <c r="AS187" s="2"/>
      <c r="AT187" s="2"/>
      <c r="AU187" s="2"/>
      <c r="AV187" s="2"/>
      <c r="AW187" s="2"/>
      <c r="AX187" s="2"/>
      <c r="AY187" s="2"/>
      <c r="AZ187" s="2"/>
      <c r="BA187" s="2"/>
      <c r="BB187" s="2"/>
      <c r="BC187" s="2"/>
      <c r="BD187" s="2"/>
      <c r="BE187" s="2"/>
      <c r="BF187" s="2"/>
      <c r="BG187" s="2"/>
      <c r="BH187" s="2"/>
      <c r="BI187" s="2"/>
      <c r="BJ187" s="2"/>
      <c r="BK187" s="2"/>
      <c r="BL187" s="2"/>
      <c r="BM187" s="2"/>
      <c r="BN187" s="2"/>
      <c r="BO187" s="2"/>
      <c r="BP187" s="2"/>
      <c r="BQ187" s="2"/>
      <c r="BR187" s="2"/>
      <c r="BS187" s="2"/>
      <c r="BT187" s="2"/>
      <c r="BU187" s="2"/>
      <c r="BV187" s="2"/>
      <c r="BW187" s="2"/>
      <c r="BX187" s="2"/>
      <c r="BY187" s="2"/>
      <c r="BZ187" s="2"/>
      <c r="CA187" s="2"/>
      <c r="CB187" s="2"/>
      <c r="CC187" s="2"/>
      <c r="CD187" s="2"/>
      <c r="CE187" s="2"/>
      <c r="CF187" s="2"/>
      <c r="CG187" s="2"/>
      <c r="CH187" s="2"/>
      <c r="CI187" s="2"/>
      <c r="CJ187" s="2"/>
      <c r="CK187" s="2"/>
      <c r="CL187" s="2"/>
      <c r="CM187" s="2"/>
      <c r="CN187" s="2"/>
      <c r="CO187" s="2"/>
      <c r="CP187" s="2"/>
    </row>
    <row r="188" spans="1:94" x14ac:dyDescent="0.35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2"/>
      <c r="AI188" s="2"/>
      <c r="AJ188" s="2"/>
      <c r="AK188" s="2"/>
      <c r="AL188" s="2"/>
      <c r="AM188" s="2"/>
      <c r="AN188" s="2"/>
      <c r="AO188" s="2"/>
      <c r="AP188" s="2"/>
      <c r="AQ188" s="2"/>
      <c r="AR188" s="2"/>
      <c r="AS188" s="2"/>
      <c r="AT188" s="2"/>
      <c r="AU188" s="2"/>
      <c r="AV188" s="2"/>
      <c r="AW188" s="2"/>
      <c r="AX188" s="2"/>
      <c r="AY188" s="2"/>
      <c r="AZ188" s="2"/>
      <c r="BA188" s="2"/>
      <c r="BB188" s="2"/>
      <c r="BC188" s="2"/>
      <c r="BD188" s="2"/>
      <c r="BE188" s="2"/>
      <c r="BF188" s="2"/>
      <c r="BG188" s="2"/>
      <c r="BH188" s="2"/>
      <c r="BI188" s="2"/>
      <c r="BJ188" s="2"/>
      <c r="BK188" s="2"/>
      <c r="BL188" s="2"/>
      <c r="BM188" s="2"/>
      <c r="BN188" s="2"/>
      <c r="BO188" s="2"/>
      <c r="BP188" s="2"/>
      <c r="BQ188" s="2"/>
      <c r="BR188" s="2"/>
      <c r="BS188" s="2"/>
      <c r="BT188" s="2"/>
      <c r="BU188" s="2"/>
      <c r="BV188" s="2"/>
      <c r="BW188" s="2"/>
      <c r="BX188" s="2"/>
      <c r="BY188" s="2"/>
      <c r="BZ188" s="2"/>
      <c r="CA188" s="2"/>
      <c r="CB188" s="2"/>
      <c r="CC188" s="2"/>
      <c r="CD188" s="2"/>
      <c r="CE188" s="2"/>
      <c r="CF188" s="2"/>
      <c r="CG188" s="2"/>
      <c r="CH188" s="2"/>
      <c r="CI188" s="2"/>
      <c r="CJ188" s="2"/>
      <c r="CK188" s="2"/>
      <c r="CL188" s="2"/>
      <c r="CM188" s="2"/>
      <c r="CN188" s="2"/>
      <c r="CO188" s="2"/>
      <c r="CP188" s="2"/>
    </row>
    <row r="189" spans="1:94" x14ac:dyDescent="0.35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2"/>
      <c r="AI189" s="2"/>
      <c r="AJ189" s="2"/>
      <c r="AK189" s="2"/>
      <c r="AL189" s="2"/>
      <c r="AM189" s="2"/>
      <c r="AN189" s="2"/>
      <c r="AO189" s="2"/>
      <c r="AP189" s="2"/>
      <c r="AQ189" s="2"/>
      <c r="AR189" s="2"/>
      <c r="AS189" s="2"/>
      <c r="AT189" s="2"/>
      <c r="AU189" s="2"/>
      <c r="AV189" s="2"/>
      <c r="AW189" s="2"/>
      <c r="AX189" s="2"/>
      <c r="AY189" s="2"/>
      <c r="AZ189" s="2"/>
      <c r="BA189" s="2"/>
      <c r="BB189" s="2"/>
      <c r="BC189" s="2"/>
      <c r="BD189" s="2"/>
      <c r="BE189" s="2"/>
      <c r="BF189" s="2"/>
      <c r="BG189" s="2"/>
      <c r="BH189" s="2"/>
      <c r="BI189" s="2"/>
      <c r="BJ189" s="2"/>
      <c r="BK189" s="2"/>
      <c r="BL189" s="2"/>
      <c r="BM189" s="2"/>
      <c r="BN189" s="2"/>
      <c r="BO189" s="2"/>
      <c r="BP189" s="2"/>
      <c r="BQ189" s="2"/>
      <c r="BR189" s="2"/>
      <c r="BS189" s="2"/>
      <c r="BT189" s="2"/>
      <c r="BU189" s="2"/>
      <c r="BV189" s="2"/>
      <c r="BW189" s="2"/>
      <c r="BX189" s="2"/>
      <c r="BY189" s="2"/>
      <c r="BZ189" s="2"/>
      <c r="CA189" s="2"/>
      <c r="CB189" s="2"/>
      <c r="CC189" s="2"/>
      <c r="CD189" s="2"/>
      <c r="CE189" s="2"/>
      <c r="CF189" s="2"/>
      <c r="CG189" s="2"/>
      <c r="CH189" s="2"/>
      <c r="CI189" s="2"/>
      <c r="CJ189" s="2"/>
      <c r="CK189" s="2"/>
      <c r="CL189" s="2"/>
      <c r="CM189" s="2"/>
      <c r="CN189" s="2"/>
      <c r="CO189" s="2"/>
      <c r="CP189" s="2"/>
    </row>
    <row r="190" spans="1:94" x14ac:dyDescent="0.35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2"/>
      <c r="AI190" s="2"/>
      <c r="AJ190" s="2"/>
      <c r="AK190" s="2"/>
      <c r="AL190" s="2"/>
      <c r="AM190" s="2"/>
      <c r="AN190" s="2"/>
      <c r="AO190" s="2"/>
      <c r="AP190" s="2"/>
      <c r="AQ190" s="2"/>
      <c r="AR190" s="2"/>
      <c r="AS190" s="2"/>
      <c r="AT190" s="2"/>
      <c r="AU190" s="2"/>
      <c r="AV190" s="2"/>
      <c r="AW190" s="2"/>
      <c r="AX190" s="2"/>
      <c r="AY190" s="2"/>
      <c r="AZ190" s="2"/>
      <c r="BA190" s="2"/>
      <c r="BB190" s="2"/>
      <c r="BC190" s="2"/>
      <c r="BD190" s="2"/>
      <c r="BE190" s="2"/>
      <c r="BF190" s="2"/>
      <c r="BG190" s="2"/>
      <c r="BH190" s="2"/>
      <c r="BI190" s="2"/>
      <c r="BJ190" s="2"/>
      <c r="BK190" s="2"/>
      <c r="BL190" s="2"/>
      <c r="BM190" s="2"/>
      <c r="BN190" s="2"/>
      <c r="BO190" s="2"/>
      <c r="BP190" s="2"/>
      <c r="BQ190" s="2"/>
      <c r="BR190" s="2"/>
      <c r="BS190" s="2"/>
      <c r="BT190" s="2"/>
      <c r="BU190" s="2"/>
      <c r="BV190" s="2"/>
      <c r="BW190" s="2"/>
      <c r="BX190" s="2"/>
      <c r="BY190" s="2"/>
      <c r="BZ190" s="2"/>
      <c r="CA190" s="2"/>
      <c r="CB190" s="2"/>
      <c r="CC190" s="2"/>
      <c r="CD190" s="2"/>
      <c r="CE190" s="2"/>
      <c r="CF190" s="2"/>
      <c r="CG190" s="2"/>
      <c r="CH190" s="2"/>
      <c r="CI190" s="2"/>
      <c r="CJ190" s="2"/>
      <c r="CK190" s="2"/>
      <c r="CL190" s="2"/>
      <c r="CM190" s="2"/>
      <c r="CN190" s="2"/>
      <c r="CO190" s="2"/>
      <c r="CP190" s="2"/>
    </row>
    <row r="191" spans="1:94" x14ac:dyDescent="0.35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2"/>
      <c r="AI191" s="2"/>
      <c r="AJ191" s="2"/>
      <c r="AK191" s="2"/>
      <c r="AL191" s="2"/>
      <c r="AM191" s="2"/>
      <c r="AN191" s="2"/>
      <c r="AO191" s="2"/>
      <c r="AP191" s="2"/>
      <c r="AQ191" s="2"/>
      <c r="AR191" s="2"/>
      <c r="AS191" s="2"/>
      <c r="AT191" s="2"/>
      <c r="AU191" s="2"/>
      <c r="AV191" s="2"/>
      <c r="AW191" s="2"/>
      <c r="AX191" s="2"/>
      <c r="AY191" s="2"/>
      <c r="AZ191" s="2"/>
      <c r="BA191" s="2"/>
      <c r="BB191" s="2"/>
      <c r="BC191" s="2"/>
      <c r="BD191" s="2"/>
      <c r="BE191" s="2"/>
      <c r="BF191" s="2"/>
      <c r="BG191" s="2"/>
      <c r="BH191" s="2"/>
      <c r="BI191" s="2"/>
      <c r="BJ191" s="2"/>
      <c r="BK191" s="2"/>
      <c r="BL191" s="2"/>
      <c r="BM191" s="2"/>
      <c r="BN191" s="2"/>
      <c r="BO191" s="2"/>
      <c r="BP191" s="2"/>
      <c r="BQ191" s="2"/>
      <c r="BR191" s="2"/>
      <c r="BS191" s="2"/>
      <c r="BT191" s="2"/>
      <c r="BU191" s="2"/>
      <c r="BV191" s="2"/>
      <c r="BW191" s="2"/>
      <c r="BX191" s="2"/>
      <c r="BY191" s="2"/>
      <c r="BZ191" s="2"/>
      <c r="CA191" s="2"/>
      <c r="CB191" s="2"/>
      <c r="CC191" s="2"/>
      <c r="CD191" s="2"/>
      <c r="CE191" s="2"/>
      <c r="CF191" s="2"/>
      <c r="CG191" s="2"/>
      <c r="CH191" s="2"/>
      <c r="CI191" s="2"/>
      <c r="CJ191" s="2"/>
      <c r="CK191" s="2"/>
      <c r="CL191" s="2"/>
      <c r="CM191" s="2"/>
      <c r="CN191" s="2"/>
      <c r="CO191" s="2"/>
      <c r="CP191" s="2"/>
    </row>
    <row r="192" spans="1:94" x14ac:dyDescent="0.35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2"/>
      <c r="AI192" s="2"/>
      <c r="AJ192" s="2"/>
      <c r="AK192" s="2"/>
      <c r="AL192" s="2"/>
      <c r="AM192" s="2"/>
      <c r="AN192" s="2"/>
      <c r="AO192" s="2"/>
      <c r="AP192" s="2"/>
      <c r="AQ192" s="2"/>
      <c r="AR192" s="2"/>
      <c r="AS192" s="2"/>
      <c r="AT192" s="2"/>
      <c r="AU192" s="2"/>
      <c r="AV192" s="2"/>
      <c r="AW192" s="2"/>
      <c r="AX192" s="2"/>
      <c r="AY192" s="2"/>
      <c r="AZ192" s="2"/>
      <c r="BA192" s="2"/>
      <c r="BB192" s="2"/>
      <c r="BC192" s="2"/>
      <c r="BD192" s="2"/>
      <c r="BE192" s="2"/>
      <c r="BF192" s="2"/>
      <c r="BG192" s="2"/>
      <c r="BH192" s="2"/>
      <c r="BI192" s="2"/>
      <c r="BJ192" s="2"/>
      <c r="BK192" s="2"/>
      <c r="BL192" s="2"/>
      <c r="BM192" s="2"/>
      <c r="BN192" s="2"/>
      <c r="BO192" s="2"/>
      <c r="BP192" s="2"/>
      <c r="BQ192" s="2"/>
      <c r="BR192" s="2"/>
      <c r="BS192" s="2"/>
      <c r="BT192" s="2"/>
      <c r="BU192" s="2"/>
      <c r="BV192" s="2"/>
      <c r="BW192" s="2"/>
      <c r="BX192" s="2"/>
      <c r="BY192" s="2"/>
      <c r="BZ192" s="2"/>
      <c r="CA192" s="2"/>
      <c r="CB192" s="2"/>
      <c r="CC192" s="2"/>
      <c r="CD192" s="2"/>
      <c r="CE192" s="2"/>
      <c r="CF192" s="2"/>
      <c r="CG192" s="2"/>
      <c r="CH192" s="2"/>
      <c r="CI192" s="2"/>
      <c r="CJ192" s="2"/>
      <c r="CK192" s="2"/>
      <c r="CL192" s="2"/>
      <c r="CM192" s="2"/>
      <c r="CN192" s="2"/>
      <c r="CO192" s="2"/>
      <c r="CP192" s="2"/>
    </row>
    <row r="193" spans="1:94" x14ac:dyDescent="0.35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2"/>
      <c r="AI193" s="2"/>
      <c r="AJ193" s="2"/>
      <c r="AK193" s="2"/>
      <c r="AL193" s="2"/>
      <c r="AM193" s="2"/>
      <c r="AN193" s="2"/>
      <c r="AO193" s="2"/>
      <c r="AP193" s="2"/>
      <c r="AQ193" s="2"/>
      <c r="AR193" s="2"/>
      <c r="AS193" s="2"/>
      <c r="AT193" s="2"/>
      <c r="AU193" s="2"/>
      <c r="AV193" s="2"/>
      <c r="AW193" s="2"/>
      <c r="AX193" s="2"/>
      <c r="AY193" s="2"/>
      <c r="AZ193" s="2"/>
      <c r="BA193" s="2"/>
      <c r="BB193" s="2"/>
      <c r="BC193" s="2"/>
      <c r="BD193" s="2"/>
      <c r="BE193" s="2"/>
      <c r="BF193" s="2"/>
      <c r="BG193" s="2"/>
      <c r="BH193" s="2"/>
      <c r="BI193" s="2"/>
      <c r="BJ193" s="2"/>
      <c r="BK193" s="2"/>
      <c r="BL193" s="2"/>
      <c r="BM193" s="2"/>
      <c r="BN193" s="2"/>
      <c r="BO193" s="2"/>
      <c r="BP193" s="2"/>
      <c r="BQ193" s="2"/>
      <c r="BR193" s="2"/>
      <c r="BS193" s="2"/>
      <c r="BT193" s="2"/>
      <c r="BU193" s="2"/>
      <c r="BV193" s="2"/>
      <c r="BW193" s="2"/>
      <c r="BX193" s="2"/>
      <c r="BY193" s="2"/>
      <c r="BZ193" s="2"/>
      <c r="CA193" s="2"/>
      <c r="CB193" s="2"/>
      <c r="CC193" s="2"/>
      <c r="CD193" s="2"/>
      <c r="CE193" s="2"/>
      <c r="CF193" s="2"/>
      <c r="CG193" s="2"/>
      <c r="CH193" s="2"/>
      <c r="CI193" s="2"/>
      <c r="CJ193" s="2"/>
      <c r="CK193" s="2"/>
      <c r="CL193" s="2"/>
      <c r="CM193" s="2"/>
      <c r="CN193" s="2"/>
      <c r="CO193" s="2"/>
      <c r="CP193" s="2"/>
    </row>
    <row r="194" spans="1:94" x14ac:dyDescent="0.35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2"/>
      <c r="AI194" s="2"/>
      <c r="AJ194" s="2"/>
      <c r="AK194" s="2"/>
      <c r="AL194" s="2"/>
      <c r="AM194" s="2"/>
      <c r="AN194" s="2"/>
      <c r="AO194" s="2"/>
      <c r="AP194" s="2"/>
      <c r="AQ194" s="2"/>
      <c r="AR194" s="2"/>
      <c r="AS194" s="2"/>
      <c r="AT194" s="2"/>
      <c r="AU194" s="2"/>
      <c r="AV194" s="2"/>
      <c r="AW194" s="2"/>
      <c r="AX194" s="2"/>
      <c r="AY194" s="2"/>
      <c r="AZ194" s="2"/>
      <c r="BA194" s="2"/>
      <c r="BB194" s="2"/>
      <c r="BC194" s="2"/>
      <c r="BD194" s="2"/>
      <c r="BE194" s="2"/>
      <c r="BF194" s="2"/>
      <c r="BG194" s="2"/>
      <c r="BH194" s="2"/>
      <c r="BI194" s="2"/>
      <c r="BJ194" s="2"/>
      <c r="BK194" s="2"/>
      <c r="BL194" s="2"/>
      <c r="BM194" s="2"/>
      <c r="BN194" s="2"/>
      <c r="BO194" s="2"/>
      <c r="BP194" s="2"/>
      <c r="BQ194" s="2"/>
      <c r="BR194" s="2"/>
      <c r="BS194" s="2"/>
      <c r="BT194" s="2"/>
      <c r="BU194" s="2"/>
      <c r="BV194" s="2"/>
      <c r="BW194" s="2"/>
      <c r="BX194" s="2"/>
      <c r="BY194" s="2"/>
      <c r="BZ194" s="2"/>
      <c r="CA194" s="2"/>
      <c r="CB194" s="2"/>
      <c r="CC194" s="2"/>
      <c r="CD194" s="2"/>
      <c r="CE194" s="2"/>
      <c r="CF194" s="2"/>
      <c r="CG194" s="2"/>
      <c r="CH194" s="2"/>
      <c r="CI194" s="2"/>
      <c r="CJ194" s="2"/>
      <c r="CK194" s="2"/>
      <c r="CL194" s="2"/>
      <c r="CM194" s="2"/>
      <c r="CN194" s="2"/>
      <c r="CO194" s="2"/>
      <c r="CP194" s="2"/>
    </row>
    <row r="195" spans="1:94" x14ac:dyDescent="0.35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2"/>
      <c r="AI195" s="2"/>
      <c r="AJ195" s="2"/>
      <c r="AK195" s="2"/>
      <c r="AL195" s="2"/>
      <c r="AM195" s="2"/>
      <c r="AN195" s="2"/>
      <c r="AO195" s="2"/>
      <c r="AP195" s="2"/>
      <c r="AQ195" s="2"/>
      <c r="AR195" s="2"/>
      <c r="AS195" s="2"/>
      <c r="AT195" s="2"/>
      <c r="AU195" s="2"/>
      <c r="AV195" s="2"/>
      <c r="AW195" s="2"/>
      <c r="AX195" s="2"/>
      <c r="AY195" s="2"/>
      <c r="AZ195" s="2"/>
      <c r="BA195" s="2"/>
      <c r="BB195" s="2"/>
      <c r="BC195" s="2"/>
      <c r="BD195" s="2"/>
      <c r="BE195" s="2"/>
      <c r="BF195" s="2"/>
      <c r="BG195" s="2"/>
      <c r="BH195" s="2"/>
      <c r="BI195" s="2"/>
      <c r="BJ195" s="2"/>
      <c r="BK195" s="2"/>
      <c r="BL195" s="2"/>
      <c r="BM195" s="2"/>
      <c r="BN195" s="2"/>
      <c r="BO195" s="2"/>
      <c r="BP195" s="2"/>
      <c r="BQ195" s="2"/>
      <c r="BR195" s="2"/>
      <c r="BS195" s="2"/>
      <c r="BT195" s="2"/>
      <c r="BU195" s="2"/>
      <c r="BV195" s="2"/>
      <c r="BW195" s="2"/>
      <c r="BX195" s="2"/>
      <c r="BY195" s="2"/>
      <c r="BZ195" s="2"/>
      <c r="CA195" s="2"/>
      <c r="CB195" s="2"/>
      <c r="CC195" s="2"/>
      <c r="CD195" s="2"/>
      <c r="CE195" s="2"/>
      <c r="CF195" s="2"/>
      <c r="CG195" s="2"/>
      <c r="CH195" s="2"/>
      <c r="CI195" s="2"/>
      <c r="CJ195" s="2"/>
      <c r="CK195" s="2"/>
      <c r="CL195" s="2"/>
      <c r="CM195" s="2"/>
      <c r="CN195" s="2"/>
      <c r="CO195" s="2"/>
      <c r="CP195" s="2"/>
    </row>
    <row r="196" spans="1:94" x14ac:dyDescent="0.35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2"/>
      <c r="AI196" s="2"/>
      <c r="AJ196" s="2"/>
      <c r="AK196" s="2"/>
      <c r="AL196" s="2"/>
      <c r="AM196" s="2"/>
      <c r="AN196" s="2"/>
      <c r="AO196" s="2"/>
      <c r="AP196" s="2"/>
      <c r="AQ196" s="2"/>
      <c r="AR196" s="2"/>
      <c r="AS196" s="2"/>
      <c r="AT196" s="2"/>
      <c r="AU196" s="2"/>
      <c r="AV196" s="2"/>
      <c r="AW196" s="2"/>
      <c r="AX196" s="2"/>
      <c r="AY196" s="2"/>
      <c r="AZ196" s="2"/>
      <c r="BA196" s="2"/>
      <c r="BB196" s="2"/>
      <c r="BC196" s="2"/>
      <c r="BD196" s="2"/>
      <c r="BE196" s="2"/>
      <c r="BF196" s="2"/>
      <c r="BG196" s="2"/>
      <c r="BH196" s="2"/>
      <c r="BI196" s="2"/>
      <c r="BJ196" s="2"/>
      <c r="BK196" s="2"/>
      <c r="BL196" s="2"/>
      <c r="BM196" s="2"/>
      <c r="BN196" s="2"/>
      <c r="BO196" s="2"/>
      <c r="BP196" s="2"/>
      <c r="BQ196" s="2"/>
      <c r="BR196" s="2"/>
      <c r="BS196" s="2"/>
      <c r="BT196" s="2"/>
      <c r="BU196" s="2"/>
      <c r="BV196" s="2"/>
      <c r="BW196" s="2"/>
      <c r="BX196" s="2"/>
      <c r="BY196" s="2"/>
      <c r="BZ196" s="2"/>
      <c r="CA196" s="2"/>
      <c r="CB196" s="2"/>
      <c r="CC196" s="2"/>
      <c r="CD196" s="2"/>
      <c r="CE196" s="2"/>
      <c r="CF196" s="2"/>
      <c r="CG196" s="2"/>
      <c r="CH196" s="2"/>
      <c r="CI196" s="2"/>
      <c r="CJ196" s="2"/>
      <c r="CK196" s="2"/>
      <c r="CL196" s="2"/>
      <c r="CM196" s="2"/>
      <c r="CN196" s="2"/>
      <c r="CO196" s="2"/>
      <c r="CP196" s="2"/>
    </row>
    <row r="197" spans="1:94" x14ac:dyDescent="0.35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2"/>
      <c r="AI197" s="2"/>
      <c r="AJ197" s="2"/>
      <c r="AK197" s="2"/>
      <c r="AL197" s="2"/>
      <c r="AM197" s="2"/>
      <c r="AN197" s="2"/>
      <c r="AO197" s="2"/>
      <c r="AP197" s="2"/>
      <c r="AQ197" s="2"/>
      <c r="AR197" s="2"/>
      <c r="AS197" s="2"/>
      <c r="AT197" s="2"/>
      <c r="AU197" s="2"/>
      <c r="AV197" s="2"/>
      <c r="AW197" s="2"/>
      <c r="AX197" s="2"/>
      <c r="AY197" s="2"/>
      <c r="AZ197" s="2"/>
      <c r="BA197" s="2"/>
      <c r="BB197" s="2"/>
      <c r="BC197" s="2"/>
      <c r="BD197" s="2"/>
      <c r="BE197" s="2"/>
      <c r="BF197" s="2"/>
      <c r="BG197" s="2"/>
      <c r="BH197" s="2"/>
      <c r="BI197" s="2"/>
      <c r="BJ197" s="2"/>
      <c r="BK197" s="2"/>
      <c r="BL197" s="2"/>
      <c r="BM197" s="2"/>
      <c r="BN197" s="2"/>
      <c r="BO197" s="2"/>
      <c r="BP197" s="2"/>
      <c r="BQ197" s="2"/>
      <c r="BR197" s="2"/>
      <c r="BS197" s="2"/>
      <c r="BT197" s="2"/>
      <c r="BU197" s="2"/>
      <c r="BV197" s="2"/>
      <c r="BW197" s="2"/>
      <c r="BX197" s="2"/>
      <c r="BY197" s="2"/>
      <c r="BZ197" s="2"/>
      <c r="CA197" s="2"/>
      <c r="CB197" s="2"/>
      <c r="CC197" s="2"/>
      <c r="CD197" s="2"/>
      <c r="CE197" s="2"/>
      <c r="CF197" s="2"/>
      <c r="CG197" s="2"/>
      <c r="CH197" s="2"/>
      <c r="CI197" s="2"/>
      <c r="CJ197" s="2"/>
      <c r="CK197" s="2"/>
      <c r="CL197" s="2"/>
      <c r="CM197" s="2"/>
      <c r="CN197" s="2"/>
      <c r="CO197" s="2"/>
      <c r="CP197" s="2"/>
    </row>
    <row r="198" spans="1:94" x14ac:dyDescent="0.35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2"/>
      <c r="AI198" s="2"/>
      <c r="AJ198" s="2"/>
      <c r="AK198" s="2"/>
      <c r="AL198" s="2"/>
      <c r="AM198" s="2"/>
      <c r="AN198" s="2"/>
      <c r="AO198" s="2"/>
      <c r="AP198" s="2"/>
      <c r="AQ198" s="2"/>
      <c r="AR198" s="2"/>
      <c r="AS198" s="2"/>
      <c r="AT198" s="2"/>
      <c r="AU198" s="2"/>
      <c r="AV198" s="2"/>
      <c r="AW198" s="2"/>
      <c r="AX198" s="2"/>
      <c r="AY198" s="2"/>
      <c r="AZ198" s="2"/>
      <c r="BA198" s="2"/>
      <c r="BB198" s="2"/>
      <c r="BC198" s="2"/>
      <c r="BD198" s="2"/>
      <c r="BE198" s="2"/>
      <c r="BF198" s="2"/>
      <c r="BG198" s="2"/>
      <c r="BH198" s="2"/>
      <c r="BI198" s="2"/>
      <c r="BJ198" s="2"/>
      <c r="BK198" s="2"/>
      <c r="BL198" s="2"/>
      <c r="BM198" s="2"/>
      <c r="BN198" s="2"/>
      <c r="BO198" s="2"/>
      <c r="BP198" s="2"/>
      <c r="BQ198" s="2"/>
      <c r="BR198" s="2"/>
      <c r="BS198" s="2"/>
      <c r="BT198" s="2"/>
      <c r="BU198" s="2"/>
      <c r="BV198" s="2"/>
      <c r="BW198" s="2"/>
      <c r="BX198" s="2"/>
      <c r="BY198" s="2"/>
      <c r="BZ198" s="2"/>
      <c r="CA198" s="2"/>
      <c r="CB198" s="2"/>
      <c r="CC198" s="2"/>
      <c r="CD198" s="2"/>
      <c r="CE198" s="2"/>
      <c r="CF198" s="2"/>
      <c r="CG198" s="2"/>
      <c r="CH198" s="2"/>
      <c r="CI198" s="2"/>
      <c r="CJ198" s="2"/>
      <c r="CK198" s="2"/>
      <c r="CL198" s="2"/>
      <c r="CM198" s="2"/>
      <c r="CN198" s="2"/>
      <c r="CO198" s="2"/>
      <c r="CP198" s="2"/>
    </row>
    <row r="199" spans="1:94" x14ac:dyDescent="0.35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2"/>
      <c r="AI199" s="2"/>
      <c r="AJ199" s="2"/>
      <c r="AK199" s="2"/>
      <c r="AL199" s="2"/>
      <c r="AM199" s="2"/>
      <c r="AN199" s="2"/>
      <c r="AO199" s="2"/>
      <c r="AP199" s="2"/>
      <c r="AQ199" s="2"/>
      <c r="AR199" s="2"/>
      <c r="AS199" s="2"/>
      <c r="AT199" s="2"/>
      <c r="AU199" s="2"/>
      <c r="AV199" s="2"/>
      <c r="AW199" s="2"/>
      <c r="AX199" s="2"/>
      <c r="AY199" s="2"/>
      <c r="AZ199" s="2"/>
      <c r="BA199" s="2"/>
      <c r="BB199" s="2"/>
      <c r="BC199" s="2"/>
      <c r="BD199" s="2"/>
      <c r="BE199" s="2"/>
      <c r="BF199" s="2"/>
      <c r="BG199" s="2"/>
      <c r="BH199" s="2"/>
      <c r="BI199" s="2"/>
      <c r="BJ199" s="2"/>
      <c r="BK199" s="2"/>
      <c r="BL199" s="2"/>
      <c r="BM199" s="2"/>
      <c r="BN199" s="2"/>
      <c r="BO199" s="2"/>
      <c r="BP199" s="2"/>
      <c r="BQ199" s="2"/>
      <c r="BR199" s="2"/>
      <c r="BS199" s="2"/>
      <c r="BT199" s="2"/>
      <c r="BU199" s="2"/>
      <c r="BV199" s="2"/>
      <c r="BW199" s="2"/>
      <c r="BX199" s="2"/>
      <c r="BY199" s="2"/>
      <c r="BZ199" s="2"/>
      <c r="CA199" s="2"/>
      <c r="CB199" s="2"/>
      <c r="CC199" s="2"/>
      <c r="CD199" s="2"/>
      <c r="CE199" s="2"/>
      <c r="CF199" s="2"/>
      <c r="CG199" s="2"/>
      <c r="CH199" s="2"/>
      <c r="CI199" s="2"/>
      <c r="CJ199" s="2"/>
      <c r="CK199" s="2"/>
      <c r="CL199" s="2"/>
      <c r="CM199" s="2"/>
      <c r="CN199" s="2"/>
      <c r="CO199" s="2"/>
      <c r="CP199" s="2"/>
    </row>
    <row r="200" spans="1:94" x14ac:dyDescent="0.35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2"/>
      <c r="AI200" s="2"/>
      <c r="AJ200" s="2"/>
      <c r="AK200" s="2"/>
      <c r="AL200" s="2"/>
      <c r="AM200" s="2"/>
      <c r="AN200" s="2"/>
      <c r="AO200" s="2"/>
      <c r="AP200" s="2"/>
      <c r="AQ200" s="2"/>
      <c r="AR200" s="2"/>
      <c r="AS200" s="2"/>
      <c r="AT200" s="2"/>
      <c r="AU200" s="2"/>
      <c r="AV200" s="2"/>
      <c r="AW200" s="2"/>
      <c r="AX200" s="2"/>
      <c r="AY200" s="2"/>
      <c r="AZ200" s="2"/>
      <c r="BA200" s="2"/>
      <c r="BB200" s="2"/>
      <c r="BC200" s="2"/>
      <c r="BD200" s="2"/>
      <c r="BE200" s="2"/>
      <c r="BF200" s="2"/>
      <c r="BG200" s="2"/>
      <c r="BH200" s="2"/>
      <c r="BI200" s="2"/>
      <c r="BJ200" s="2"/>
      <c r="BK200" s="2"/>
      <c r="BL200" s="2"/>
      <c r="BM200" s="2"/>
      <c r="BN200" s="2"/>
      <c r="BO200" s="2"/>
      <c r="BP200" s="2"/>
      <c r="BQ200" s="2"/>
      <c r="BR200" s="2"/>
      <c r="BS200" s="2"/>
      <c r="BT200" s="2"/>
      <c r="BU200" s="2"/>
      <c r="BV200" s="2"/>
      <c r="BW200" s="2"/>
      <c r="BX200" s="2"/>
      <c r="BY200" s="2"/>
      <c r="BZ200" s="2"/>
      <c r="CA200" s="2"/>
      <c r="CB200" s="2"/>
      <c r="CC200" s="2"/>
      <c r="CD200" s="2"/>
      <c r="CE200" s="2"/>
      <c r="CF200" s="2"/>
      <c r="CG200" s="2"/>
      <c r="CH200" s="2"/>
      <c r="CI200" s="2"/>
      <c r="CJ200" s="2"/>
      <c r="CK200" s="2"/>
      <c r="CL200" s="2"/>
      <c r="CM200" s="2"/>
      <c r="CN200" s="2"/>
      <c r="CO200" s="2"/>
      <c r="CP200" s="2"/>
    </row>
    <row r="201" spans="1:94" x14ac:dyDescent="0.35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2"/>
      <c r="AI201" s="2"/>
      <c r="AJ201" s="2"/>
      <c r="AK201" s="2"/>
      <c r="AL201" s="2"/>
      <c r="AM201" s="2"/>
      <c r="AN201" s="2"/>
      <c r="AO201" s="2"/>
      <c r="AP201" s="2"/>
      <c r="AQ201" s="2"/>
      <c r="AR201" s="2"/>
      <c r="AS201" s="2"/>
      <c r="AT201" s="2"/>
      <c r="AU201" s="2"/>
      <c r="AV201" s="2"/>
      <c r="AW201" s="2"/>
      <c r="AX201" s="2"/>
      <c r="AY201" s="2"/>
      <c r="AZ201" s="2"/>
      <c r="BA201" s="2"/>
      <c r="BB201" s="2"/>
      <c r="BC201" s="2"/>
      <c r="BD201" s="2"/>
      <c r="BE201" s="2"/>
      <c r="BF201" s="2"/>
      <c r="BG201" s="2"/>
      <c r="BH201" s="2"/>
      <c r="BI201" s="2"/>
      <c r="BJ201" s="2"/>
      <c r="BK201" s="2"/>
      <c r="BL201" s="2"/>
      <c r="BM201" s="2"/>
      <c r="BN201" s="2"/>
      <c r="BO201" s="2"/>
      <c r="BP201" s="2"/>
      <c r="BQ201" s="2"/>
      <c r="BR201" s="2"/>
      <c r="BS201" s="2"/>
      <c r="BT201" s="2"/>
      <c r="BU201" s="2"/>
      <c r="BV201" s="2"/>
      <c r="BW201" s="2"/>
      <c r="BX201" s="2"/>
      <c r="BY201" s="2"/>
      <c r="BZ201" s="2"/>
      <c r="CA201" s="2"/>
      <c r="CB201" s="2"/>
      <c r="CC201" s="2"/>
      <c r="CD201" s="2"/>
      <c r="CE201" s="2"/>
      <c r="CF201" s="2"/>
      <c r="CG201" s="2"/>
      <c r="CH201" s="2"/>
      <c r="CI201" s="2"/>
      <c r="CJ201" s="2"/>
      <c r="CK201" s="2"/>
      <c r="CL201" s="2"/>
      <c r="CM201" s="2"/>
      <c r="CN201" s="2"/>
      <c r="CO201" s="2"/>
      <c r="CP201" s="2"/>
    </row>
    <row r="202" spans="1:94" x14ac:dyDescent="0.35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2"/>
      <c r="AI202" s="2"/>
      <c r="AJ202" s="2"/>
      <c r="AK202" s="2"/>
      <c r="AL202" s="2"/>
      <c r="AM202" s="2"/>
      <c r="AN202" s="2"/>
      <c r="AO202" s="2"/>
      <c r="AP202" s="2"/>
      <c r="AQ202" s="2"/>
      <c r="AR202" s="2"/>
      <c r="AS202" s="2"/>
      <c r="AT202" s="2"/>
      <c r="AU202" s="2"/>
      <c r="AV202" s="2"/>
      <c r="AW202" s="2"/>
      <c r="AX202" s="2"/>
      <c r="AY202" s="2"/>
      <c r="AZ202" s="2"/>
      <c r="BA202" s="2"/>
      <c r="BB202" s="2"/>
      <c r="BC202" s="2"/>
      <c r="BD202" s="2"/>
      <c r="BE202" s="2"/>
      <c r="BF202" s="2"/>
      <c r="BG202" s="2"/>
      <c r="BH202" s="2"/>
      <c r="BI202" s="2"/>
      <c r="BJ202" s="2"/>
      <c r="BK202" s="2"/>
      <c r="BL202" s="2"/>
      <c r="BM202" s="2"/>
      <c r="BN202" s="2"/>
      <c r="BO202" s="2"/>
      <c r="BP202" s="2"/>
      <c r="BQ202" s="2"/>
      <c r="BR202" s="2"/>
      <c r="BS202" s="2"/>
      <c r="BT202" s="2"/>
      <c r="BU202" s="2"/>
      <c r="BV202" s="2"/>
      <c r="BW202" s="2"/>
      <c r="BX202" s="2"/>
      <c r="BY202" s="2"/>
      <c r="BZ202" s="2"/>
      <c r="CA202" s="2"/>
      <c r="CB202" s="2"/>
      <c r="CC202" s="2"/>
      <c r="CD202" s="2"/>
      <c r="CE202" s="2"/>
      <c r="CF202" s="2"/>
      <c r="CG202" s="2"/>
      <c r="CH202" s="2"/>
      <c r="CI202" s="2"/>
      <c r="CJ202" s="2"/>
      <c r="CK202" s="2"/>
      <c r="CL202" s="2"/>
      <c r="CM202" s="2"/>
      <c r="CN202" s="2"/>
      <c r="CO202" s="2"/>
      <c r="CP202" s="2"/>
    </row>
    <row r="203" spans="1:94" x14ac:dyDescent="0.35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2"/>
      <c r="AI203" s="2"/>
      <c r="AJ203" s="2"/>
      <c r="AK203" s="2"/>
      <c r="AL203" s="2"/>
      <c r="AM203" s="2"/>
      <c r="AN203" s="2"/>
      <c r="AO203" s="2"/>
      <c r="AP203" s="2"/>
      <c r="AQ203" s="2"/>
      <c r="AR203" s="2"/>
      <c r="AS203" s="2"/>
      <c r="AT203" s="2"/>
      <c r="AU203" s="2"/>
      <c r="AV203" s="2"/>
      <c r="AW203" s="2"/>
      <c r="AX203" s="2"/>
      <c r="AY203" s="2"/>
      <c r="AZ203" s="2"/>
      <c r="BA203" s="2"/>
      <c r="BB203" s="2"/>
      <c r="BC203" s="2"/>
      <c r="BD203" s="2"/>
      <c r="BE203" s="2"/>
      <c r="BF203" s="2"/>
      <c r="BG203" s="2"/>
      <c r="BH203" s="2"/>
      <c r="BI203" s="2"/>
      <c r="BJ203" s="2"/>
      <c r="BK203" s="2"/>
      <c r="BL203" s="2"/>
      <c r="BM203" s="2"/>
      <c r="BN203" s="2"/>
      <c r="BO203" s="2"/>
      <c r="BP203" s="2"/>
      <c r="BQ203" s="2"/>
      <c r="BR203" s="2"/>
      <c r="BS203" s="2"/>
      <c r="BT203" s="2"/>
      <c r="BU203" s="2"/>
      <c r="BV203" s="2"/>
      <c r="BW203" s="2"/>
      <c r="BX203" s="2"/>
      <c r="BY203" s="2"/>
      <c r="BZ203" s="2"/>
      <c r="CA203" s="2"/>
      <c r="CB203" s="2"/>
      <c r="CC203" s="2"/>
      <c r="CD203" s="2"/>
      <c r="CE203" s="2"/>
      <c r="CF203" s="2"/>
      <c r="CG203" s="2"/>
      <c r="CH203" s="2"/>
      <c r="CI203" s="2"/>
      <c r="CJ203" s="2"/>
      <c r="CK203" s="2"/>
      <c r="CL203" s="2"/>
      <c r="CM203" s="2"/>
      <c r="CN203" s="2"/>
      <c r="CO203" s="2"/>
      <c r="CP203" s="2"/>
    </row>
    <row r="204" spans="1:94" x14ac:dyDescent="0.35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2"/>
      <c r="AI204" s="2"/>
      <c r="AJ204" s="2"/>
      <c r="AK204" s="2"/>
      <c r="AL204" s="2"/>
      <c r="AM204" s="2"/>
      <c r="AN204" s="2"/>
      <c r="AO204" s="2"/>
      <c r="AP204" s="2"/>
      <c r="AQ204" s="2"/>
      <c r="AR204" s="2"/>
      <c r="AS204" s="2"/>
      <c r="AT204" s="2"/>
      <c r="AU204" s="2"/>
      <c r="AV204" s="2"/>
      <c r="AW204" s="2"/>
      <c r="AX204" s="2"/>
      <c r="AY204" s="2"/>
      <c r="AZ204" s="2"/>
      <c r="BA204" s="2"/>
      <c r="BB204" s="2"/>
      <c r="BC204" s="2"/>
      <c r="BD204" s="2"/>
      <c r="BE204" s="2"/>
      <c r="BF204" s="2"/>
      <c r="BG204" s="2"/>
      <c r="BH204" s="2"/>
      <c r="BI204" s="2"/>
      <c r="BJ204" s="2"/>
      <c r="BK204" s="2"/>
      <c r="BL204" s="2"/>
      <c r="BM204" s="2"/>
      <c r="BN204" s="2"/>
      <c r="BO204" s="2"/>
      <c r="BP204" s="2"/>
      <c r="BQ204" s="2"/>
      <c r="BR204" s="2"/>
      <c r="BS204" s="2"/>
      <c r="BT204" s="2"/>
      <c r="BU204" s="2"/>
      <c r="BV204" s="2"/>
      <c r="BW204" s="2"/>
      <c r="BX204" s="2"/>
      <c r="BY204" s="2"/>
      <c r="BZ204" s="2"/>
      <c r="CA204" s="2"/>
      <c r="CB204" s="2"/>
      <c r="CC204" s="2"/>
      <c r="CD204" s="2"/>
      <c r="CE204" s="2"/>
      <c r="CF204" s="2"/>
      <c r="CG204" s="2"/>
      <c r="CH204" s="2"/>
      <c r="CI204" s="2"/>
      <c r="CJ204" s="2"/>
      <c r="CK204" s="2"/>
      <c r="CL204" s="2"/>
      <c r="CM204" s="2"/>
      <c r="CN204" s="2"/>
      <c r="CO204" s="2"/>
      <c r="CP204" s="2"/>
    </row>
    <row r="205" spans="1:94" x14ac:dyDescent="0.35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2"/>
      <c r="AI205" s="2"/>
      <c r="AJ205" s="2"/>
      <c r="AK205" s="2"/>
      <c r="AL205" s="2"/>
      <c r="AM205" s="2"/>
      <c r="AN205" s="2"/>
      <c r="AO205" s="2"/>
      <c r="AP205" s="2"/>
      <c r="AQ205" s="2"/>
      <c r="AR205" s="2"/>
      <c r="AS205" s="2"/>
      <c r="AT205" s="2"/>
      <c r="AU205" s="2"/>
      <c r="AV205" s="2"/>
      <c r="AW205" s="2"/>
      <c r="AX205" s="2"/>
      <c r="AY205" s="2"/>
      <c r="AZ205" s="2"/>
      <c r="BA205" s="2"/>
      <c r="BB205" s="2"/>
      <c r="BC205" s="2"/>
      <c r="BD205" s="2"/>
      <c r="BE205" s="2"/>
      <c r="BF205" s="2"/>
      <c r="BG205" s="2"/>
      <c r="BH205" s="2"/>
      <c r="BI205" s="2"/>
      <c r="BJ205" s="2"/>
      <c r="BK205" s="2"/>
      <c r="BL205" s="2"/>
      <c r="BM205" s="2"/>
      <c r="BN205" s="2"/>
      <c r="BO205" s="2"/>
      <c r="BP205" s="2"/>
      <c r="BQ205" s="2"/>
      <c r="BR205" s="2"/>
      <c r="BS205" s="2"/>
      <c r="BT205" s="2"/>
      <c r="BU205" s="2"/>
      <c r="BV205" s="2"/>
      <c r="BW205" s="2"/>
      <c r="BX205" s="2"/>
      <c r="BY205" s="2"/>
      <c r="BZ205" s="2"/>
      <c r="CA205" s="2"/>
      <c r="CB205" s="2"/>
      <c r="CC205" s="2"/>
      <c r="CD205" s="2"/>
      <c r="CE205" s="2"/>
      <c r="CF205" s="2"/>
      <c r="CG205" s="2"/>
      <c r="CH205" s="2"/>
      <c r="CI205" s="2"/>
      <c r="CJ205" s="2"/>
      <c r="CK205" s="2"/>
      <c r="CL205" s="2"/>
      <c r="CM205" s="2"/>
      <c r="CN205" s="2"/>
      <c r="CO205" s="2"/>
      <c r="CP205" s="2"/>
    </row>
    <row r="206" spans="1:94" x14ac:dyDescent="0.35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2"/>
      <c r="AI206" s="2"/>
      <c r="AJ206" s="2"/>
      <c r="AK206" s="2"/>
      <c r="AL206" s="2"/>
      <c r="AM206" s="2"/>
      <c r="AN206" s="2"/>
      <c r="AO206" s="2"/>
      <c r="AP206" s="2"/>
      <c r="AQ206" s="2"/>
      <c r="AR206" s="2"/>
      <c r="AS206" s="2"/>
      <c r="AT206" s="2"/>
      <c r="AU206" s="2"/>
      <c r="AV206" s="2"/>
      <c r="AW206" s="2"/>
      <c r="AX206" s="2"/>
      <c r="AY206" s="2"/>
      <c r="AZ206" s="2"/>
      <c r="BA206" s="2"/>
      <c r="BB206" s="2"/>
      <c r="BC206" s="2"/>
      <c r="BD206" s="2"/>
      <c r="BE206" s="2"/>
      <c r="BF206" s="2"/>
      <c r="BG206" s="2"/>
      <c r="BH206" s="2"/>
      <c r="BI206" s="2"/>
      <c r="BJ206" s="2"/>
      <c r="BK206" s="2"/>
      <c r="BL206" s="2"/>
      <c r="BM206" s="2"/>
      <c r="BN206" s="2"/>
      <c r="BO206" s="2"/>
      <c r="BP206" s="2"/>
      <c r="BQ206" s="2"/>
      <c r="BR206" s="2"/>
      <c r="BS206" s="2"/>
      <c r="BT206" s="2"/>
      <c r="BU206" s="2"/>
      <c r="BV206" s="2"/>
      <c r="BW206" s="2"/>
      <c r="BX206" s="2"/>
      <c r="BY206" s="2"/>
      <c r="BZ206" s="2"/>
      <c r="CA206" s="2"/>
      <c r="CB206" s="2"/>
      <c r="CC206" s="2"/>
      <c r="CD206" s="2"/>
      <c r="CE206" s="2"/>
      <c r="CF206" s="2"/>
      <c r="CG206" s="2"/>
      <c r="CH206" s="2"/>
      <c r="CI206" s="2"/>
      <c r="CJ206" s="2"/>
      <c r="CK206" s="2"/>
      <c r="CL206" s="2"/>
      <c r="CM206" s="2"/>
      <c r="CN206" s="2"/>
      <c r="CO206" s="2"/>
      <c r="CP206" s="2"/>
    </row>
    <row r="207" spans="1:94" x14ac:dyDescent="0.35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2"/>
      <c r="AI207" s="2"/>
      <c r="AJ207" s="2"/>
      <c r="AK207" s="2"/>
      <c r="AL207" s="2"/>
      <c r="AM207" s="2"/>
      <c r="AN207" s="2"/>
      <c r="AO207" s="2"/>
      <c r="AP207" s="2"/>
      <c r="AQ207" s="2"/>
      <c r="AR207" s="2"/>
      <c r="AS207" s="2"/>
      <c r="AT207" s="2"/>
      <c r="AU207" s="2"/>
      <c r="AV207" s="2"/>
      <c r="AW207" s="2"/>
      <c r="AX207" s="2"/>
      <c r="AY207" s="2"/>
      <c r="AZ207" s="2"/>
      <c r="BA207" s="2"/>
      <c r="BB207" s="2"/>
      <c r="BC207" s="2"/>
      <c r="BD207" s="2"/>
      <c r="BE207" s="2"/>
      <c r="BF207" s="2"/>
      <c r="BG207" s="2"/>
      <c r="BH207" s="2"/>
      <c r="BI207" s="2"/>
      <c r="BJ207" s="2"/>
      <c r="BK207" s="2"/>
      <c r="BL207" s="2"/>
      <c r="BM207" s="2"/>
      <c r="BN207" s="2"/>
      <c r="BO207" s="2"/>
      <c r="BP207" s="2"/>
      <c r="BQ207" s="2"/>
      <c r="BR207" s="2"/>
      <c r="BS207" s="2"/>
      <c r="BT207" s="2"/>
      <c r="BU207" s="2"/>
      <c r="BV207" s="2"/>
      <c r="BW207" s="2"/>
      <c r="BX207" s="2"/>
      <c r="BY207" s="2"/>
      <c r="BZ207" s="2"/>
      <c r="CA207" s="2"/>
      <c r="CB207" s="2"/>
      <c r="CC207" s="2"/>
      <c r="CD207" s="2"/>
      <c r="CE207" s="2"/>
      <c r="CF207" s="2"/>
      <c r="CG207" s="2"/>
      <c r="CH207" s="2"/>
      <c r="CI207" s="2"/>
      <c r="CJ207" s="2"/>
      <c r="CK207" s="2"/>
      <c r="CL207" s="2"/>
      <c r="CM207" s="2"/>
      <c r="CN207" s="2"/>
      <c r="CO207" s="2"/>
      <c r="CP207" s="2"/>
    </row>
    <row r="208" spans="1:94" x14ac:dyDescent="0.35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2"/>
      <c r="AI208" s="2"/>
      <c r="AJ208" s="2"/>
      <c r="AK208" s="2"/>
      <c r="AL208" s="2"/>
      <c r="AM208" s="2"/>
      <c r="AN208" s="2"/>
      <c r="AO208" s="2"/>
      <c r="AP208" s="2"/>
      <c r="AQ208" s="2"/>
      <c r="AR208" s="2"/>
      <c r="AS208" s="2"/>
      <c r="AT208" s="2"/>
      <c r="AU208" s="2"/>
      <c r="AV208" s="2"/>
      <c r="AW208" s="2"/>
      <c r="AX208" s="2"/>
      <c r="AY208" s="2"/>
      <c r="AZ208" s="2"/>
      <c r="BA208" s="2"/>
      <c r="BB208" s="2"/>
      <c r="BC208" s="2"/>
      <c r="BD208" s="2"/>
      <c r="BE208" s="2"/>
      <c r="BF208" s="2"/>
      <c r="BG208" s="2"/>
      <c r="BH208" s="2"/>
      <c r="BI208" s="2"/>
      <c r="BJ208" s="2"/>
      <c r="BK208" s="2"/>
      <c r="BL208" s="2"/>
      <c r="BM208" s="2"/>
      <c r="BN208" s="2"/>
      <c r="BO208" s="2"/>
      <c r="BP208" s="2"/>
      <c r="BQ208" s="2"/>
      <c r="BR208" s="2"/>
      <c r="BS208" s="2"/>
      <c r="BT208" s="2"/>
      <c r="BU208" s="2"/>
      <c r="BV208" s="2"/>
      <c r="BW208" s="2"/>
      <c r="BX208" s="2"/>
      <c r="BY208" s="2"/>
      <c r="BZ208" s="2"/>
      <c r="CA208" s="2"/>
      <c r="CB208" s="2"/>
      <c r="CC208" s="2"/>
      <c r="CD208" s="2"/>
      <c r="CE208" s="2"/>
      <c r="CF208" s="2"/>
      <c r="CG208" s="2"/>
      <c r="CH208" s="2"/>
      <c r="CI208" s="2"/>
      <c r="CJ208" s="2"/>
      <c r="CK208" s="2"/>
      <c r="CL208" s="2"/>
      <c r="CM208" s="2"/>
      <c r="CN208" s="2"/>
      <c r="CO208" s="2"/>
      <c r="CP208" s="2"/>
    </row>
    <row r="209" spans="1:94" x14ac:dyDescent="0.35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2"/>
      <c r="AI209" s="2"/>
      <c r="AJ209" s="2"/>
      <c r="AK209" s="2"/>
      <c r="AL209" s="2"/>
      <c r="AM209" s="2"/>
      <c r="AN209" s="2"/>
      <c r="AO209" s="2"/>
      <c r="AP209" s="2"/>
      <c r="AQ209" s="2"/>
      <c r="AR209" s="2"/>
      <c r="AS209" s="2"/>
      <c r="AT209" s="2"/>
      <c r="AU209" s="2"/>
      <c r="AV209" s="2"/>
      <c r="AW209" s="2"/>
      <c r="AX209" s="2"/>
      <c r="AY209" s="2"/>
      <c r="AZ209" s="2"/>
      <c r="BA209" s="2"/>
      <c r="BB209" s="2"/>
      <c r="BC209" s="2"/>
      <c r="BD209" s="2"/>
      <c r="BE209" s="2"/>
      <c r="BF209" s="2"/>
      <c r="BG209" s="2"/>
      <c r="BH209" s="2"/>
      <c r="BI209" s="2"/>
      <c r="BJ209" s="2"/>
      <c r="BK209" s="2"/>
      <c r="BL209" s="2"/>
      <c r="BM209" s="2"/>
      <c r="BN209" s="2"/>
      <c r="BO209" s="2"/>
      <c r="BP209" s="2"/>
      <c r="BQ209" s="2"/>
      <c r="BR209" s="2"/>
      <c r="BS209" s="2"/>
      <c r="BT209" s="2"/>
      <c r="BU209" s="2"/>
      <c r="BV209" s="2"/>
      <c r="BW209" s="2"/>
      <c r="BX209" s="2"/>
      <c r="BY209" s="2"/>
      <c r="BZ209" s="2"/>
      <c r="CA209" s="2"/>
      <c r="CB209" s="2"/>
      <c r="CC209" s="2"/>
      <c r="CD209" s="2"/>
      <c r="CE209" s="2"/>
      <c r="CF209" s="2"/>
      <c r="CG209" s="2"/>
      <c r="CH209" s="2"/>
      <c r="CI209" s="2"/>
      <c r="CJ209" s="2"/>
      <c r="CK209" s="2"/>
      <c r="CL209" s="2"/>
      <c r="CM209" s="2"/>
      <c r="CN209" s="2"/>
      <c r="CO209" s="2"/>
      <c r="CP209" s="2"/>
    </row>
    <row r="210" spans="1:94" x14ac:dyDescent="0.35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2"/>
      <c r="AI210" s="2"/>
      <c r="AJ210" s="2"/>
      <c r="AK210" s="2"/>
      <c r="AL210" s="2"/>
      <c r="AM210" s="2"/>
      <c r="AN210" s="2"/>
      <c r="AO210" s="2"/>
      <c r="AP210" s="2"/>
      <c r="AQ210" s="2"/>
      <c r="AR210" s="2"/>
      <c r="AS210" s="2"/>
      <c r="AT210" s="2"/>
      <c r="AU210" s="2"/>
      <c r="AV210" s="2"/>
      <c r="AW210" s="2"/>
      <c r="AX210" s="2"/>
      <c r="AY210" s="2"/>
      <c r="AZ210" s="2"/>
      <c r="BA210" s="2"/>
      <c r="BB210" s="2"/>
      <c r="BC210" s="2"/>
      <c r="BD210" s="2"/>
      <c r="BE210" s="2"/>
      <c r="BF210" s="2"/>
      <c r="BG210" s="2"/>
      <c r="BH210" s="2"/>
      <c r="BI210" s="2"/>
      <c r="BJ210" s="2"/>
      <c r="BK210" s="2"/>
      <c r="BL210" s="2"/>
      <c r="BM210" s="2"/>
      <c r="BN210" s="2"/>
      <c r="BO210" s="2"/>
      <c r="BP210" s="2"/>
      <c r="BQ210" s="2"/>
      <c r="BR210" s="2"/>
      <c r="BS210" s="2"/>
      <c r="BT210" s="2"/>
      <c r="BU210" s="2"/>
      <c r="BV210" s="2"/>
      <c r="BW210" s="2"/>
      <c r="BX210" s="2"/>
      <c r="BY210" s="2"/>
      <c r="BZ210" s="2"/>
      <c r="CA210" s="2"/>
      <c r="CB210" s="2"/>
      <c r="CC210" s="2"/>
      <c r="CD210" s="2"/>
      <c r="CE210" s="2"/>
      <c r="CF210" s="2"/>
      <c r="CG210" s="2"/>
      <c r="CH210" s="2"/>
      <c r="CI210" s="2"/>
      <c r="CJ210" s="2"/>
      <c r="CK210" s="2"/>
      <c r="CL210" s="2"/>
      <c r="CM210" s="2"/>
      <c r="CN210" s="2"/>
      <c r="CO210" s="2"/>
      <c r="CP210" s="2"/>
    </row>
    <row r="211" spans="1:94" x14ac:dyDescent="0.35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2"/>
      <c r="AI211" s="2"/>
      <c r="AJ211" s="2"/>
      <c r="AK211" s="2"/>
      <c r="AL211" s="2"/>
      <c r="AM211" s="2"/>
      <c r="AN211" s="2"/>
      <c r="AO211" s="2"/>
      <c r="AP211" s="2"/>
      <c r="AQ211" s="2"/>
      <c r="AR211" s="2"/>
      <c r="AS211" s="2"/>
      <c r="AT211" s="2"/>
      <c r="AU211" s="2"/>
      <c r="AV211" s="2"/>
      <c r="AW211" s="2"/>
      <c r="AX211" s="2"/>
      <c r="AY211" s="2"/>
      <c r="AZ211" s="2"/>
      <c r="BA211" s="2"/>
      <c r="BB211" s="2"/>
      <c r="BC211" s="2"/>
      <c r="BD211" s="2"/>
      <c r="BE211" s="2"/>
      <c r="BF211" s="2"/>
      <c r="BG211" s="2"/>
      <c r="BH211" s="2"/>
      <c r="BI211" s="2"/>
      <c r="BJ211" s="2"/>
      <c r="BK211" s="2"/>
      <c r="BL211" s="2"/>
      <c r="BM211" s="2"/>
      <c r="BN211" s="2"/>
      <c r="BO211" s="2"/>
      <c r="BP211" s="2"/>
      <c r="BQ211" s="2"/>
      <c r="BR211" s="2"/>
      <c r="BS211" s="2"/>
      <c r="BT211" s="2"/>
      <c r="BU211" s="2"/>
      <c r="BV211" s="2"/>
      <c r="BW211" s="2"/>
      <c r="BX211" s="2"/>
      <c r="BY211" s="2"/>
      <c r="BZ211" s="2"/>
      <c r="CA211" s="2"/>
      <c r="CB211" s="2"/>
      <c r="CC211" s="2"/>
      <c r="CD211" s="2"/>
      <c r="CE211" s="2"/>
      <c r="CF211" s="2"/>
      <c r="CG211" s="2"/>
      <c r="CH211" s="2"/>
      <c r="CI211" s="2"/>
      <c r="CJ211" s="2"/>
      <c r="CK211" s="2"/>
      <c r="CL211" s="2"/>
      <c r="CM211" s="2"/>
      <c r="CN211" s="2"/>
      <c r="CO211" s="2"/>
      <c r="CP211" s="2"/>
    </row>
    <row r="212" spans="1:94" x14ac:dyDescent="0.35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2"/>
      <c r="AI212" s="2"/>
      <c r="AJ212" s="2"/>
      <c r="AK212" s="2"/>
      <c r="AL212" s="2"/>
      <c r="AM212" s="2"/>
      <c r="AN212" s="2"/>
      <c r="AO212" s="2"/>
      <c r="AP212" s="2"/>
      <c r="AQ212" s="2"/>
      <c r="AR212" s="2"/>
      <c r="AS212" s="2"/>
      <c r="AT212" s="2"/>
      <c r="AU212" s="2"/>
      <c r="AV212" s="2"/>
      <c r="AW212" s="2"/>
      <c r="AX212" s="2"/>
      <c r="AY212" s="2"/>
      <c r="AZ212" s="2"/>
      <c r="BA212" s="2"/>
      <c r="BB212" s="2"/>
      <c r="BC212" s="2"/>
      <c r="BD212" s="2"/>
      <c r="BE212" s="2"/>
      <c r="BF212" s="2"/>
      <c r="BG212" s="2"/>
      <c r="BH212" s="2"/>
      <c r="BI212" s="2"/>
      <c r="BJ212" s="2"/>
      <c r="BK212" s="2"/>
      <c r="BL212" s="2"/>
      <c r="BM212" s="2"/>
      <c r="BN212" s="2"/>
      <c r="BO212" s="2"/>
      <c r="BP212" s="2"/>
      <c r="BQ212" s="2"/>
      <c r="BR212" s="2"/>
      <c r="BS212" s="2"/>
      <c r="BT212" s="2"/>
      <c r="BU212" s="2"/>
      <c r="BV212" s="2"/>
      <c r="BW212" s="2"/>
      <c r="BX212" s="2"/>
      <c r="BY212" s="2"/>
      <c r="BZ212" s="2"/>
      <c r="CA212" s="2"/>
      <c r="CB212" s="2"/>
      <c r="CC212" s="2"/>
      <c r="CD212" s="2"/>
      <c r="CE212" s="2"/>
      <c r="CF212" s="2"/>
      <c r="CG212" s="2"/>
      <c r="CH212" s="2"/>
      <c r="CI212" s="2"/>
      <c r="CJ212" s="2"/>
      <c r="CK212" s="2"/>
      <c r="CL212" s="2"/>
      <c r="CM212" s="2"/>
      <c r="CN212" s="2"/>
      <c r="CO212" s="2"/>
      <c r="CP212" s="2"/>
    </row>
    <row r="213" spans="1:94" x14ac:dyDescent="0.35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2"/>
      <c r="AI213" s="2"/>
      <c r="AJ213" s="2"/>
      <c r="AK213" s="2"/>
      <c r="AL213" s="2"/>
      <c r="AM213" s="2"/>
      <c r="AN213" s="2"/>
      <c r="AO213" s="2"/>
      <c r="AP213" s="2"/>
      <c r="AQ213" s="2"/>
      <c r="AR213" s="2"/>
      <c r="AS213" s="2"/>
      <c r="AT213" s="2"/>
      <c r="AU213" s="2"/>
      <c r="AV213" s="2"/>
      <c r="AW213" s="2"/>
      <c r="AX213" s="2"/>
      <c r="AY213" s="2"/>
      <c r="AZ213" s="2"/>
      <c r="BA213" s="2"/>
      <c r="BB213" s="2"/>
      <c r="BC213" s="2"/>
      <c r="BD213" s="2"/>
      <c r="BE213" s="2"/>
      <c r="BF213" s="2"/>
      <c r="BG213" s="2"/>
      <c r="BH213" s="2"/>
      <c r="BI213" s="2"/>
      <c r="BJ213" s="2"/>
      <c r="BK213" s="2"/>
      <c r="BL213" s="2"/>
      <c r="BM213" s="2"/>
      <c r="BN213" s="2"/>
      <c r="BO213" s="2"/>
      <c r="BP213" s="2"/>
      <c r="BQ213" s="2"/>
      <c r="BR213" s="2"/>
      <c r="BS213" s="2"/>
      <c r="BT213" s="2"/>
      <c r="BU213" s="2"/>
      <c r="BV213" s="2"/>
      <c r="BW213" s="2"/>
      <c r="BX213" s="2"/>
      <c r="BY213" s="2"/>
      <c r="BZ213" s="2"/>
      <c r="CA213" s="2"/>
      <c r="CB213" s="2"/>
      <c r="CC213" s="2"/>
      <c r="CD213" s="2"/>
      <c r="CE213" s="2"/>
      <c r="CF213" s="2"/>
      <c r="CG213" s="2"/>
      <c r="CH213" s="2"/>
      <c r="CI213" s="2"/>
      <c r="CJ213" s="2"/>
      <c r="CK213" s="2"/>
      <c r="CL213" s="2"/>
      <c r="CM213" s="2"/>
      <c r="CN213" s="2"/>
      <c r="CO213" s="2"/>
      <c r="CP213" s="2"/>
    </row>
    <row r="214" spans="1:94" x14ac:dyDescent="0.35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2"/>
      <c r="AI214" s="2"/>
      <c r="AJ214" s="2"/>
      <c r="AK214" s="2"/>
      <c r="AL214" s="2"/>
      <c r="AM214" s="2"/>
      <c r="AN214" s="2"/>
      <c r="AO214" s="2"/>
      <c r="AP214" s="2"/>
      <c r="AQ214" s="2"/>
      <c r="AR214" s="2"/>
      <c r="AS214" s="2"/>
      <c r="AT214" s="2"/>
      <c r="AU214" s="2"/>
      <c r="AV214" s="2"/>
      <c r="AW214" s="2"/>
      <c r="AX214" s="2"/>
      <c r="AY214" s="2"/>
      <c r="AZ214" s="2"/>
      <c r="BA214" s="2"/>
      <c r="BB214" s="2"/>
      <c r="BC214" s="2"/>
      <c r="BD214" s="2"/>
      <c r="BE214" s="2"/>
      <c r="BF214" s="2"/>
      <c r="BG214" s="2"/>
      <c r="BH214" s="2"/>
      <c r="BI214" s="2"/>
      <c r="BJ214" s="2"/>
      <c r="BK214" s="2"/>
      <c r="BL214" s="2"/>
      <c r="BM214" s="2"/>
      <c r="BN214" s="2"/>
      <c r="BO214" s="2"/>
      <c r="BP214" s="2"/>
      <c r="BQ214" s="2"/>
      <c r="BR214" s="2"/>
      <c r="BS214" s="2"/>
      <c r="BT214" s="2"/>
      <c r="BU214" s="2"/>
      <c r="BV214" s="2"/>
      <c r="BW214" s="2"/>
      <c r="BX214" s="2"/>
      <c r="BY214" s="2"/>
      <c r="BZ214" s="2"/>
      <c r="CA214" s="2"/>
      <c r="CB214" s="2"/>
      <c r="CC214" s="2"/>
      <c r="CD214" s="2"/>
      <c r="CE214" s="2"/>
      <c r="CF214" s="2"/>
      <c r="CG214" s="2"/>
      <c r="CH214" s="2"/>
      <c r="CI214" s="2"/>
      <c r="CJ214" s="2"/>
      <c r="CK214" s="2"/>
      <c r="CL214" s="2"/>
      <c r="CM214" s="2"/>
      <c r="CN214" s="2"/>
      <c r="CO214" s="2"/>
      <c r="CP214" s="2"/>
    </row>
    <row r="215" spans="1:94" x14ac:dyDescent="0.35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2"/>
      <c r="AI215" s="2"/>
      <c r="AJ215" s="2"/>
      <c r="AK215" s="2"/>
      <c r="AL215" s="2"/>
      <c r="AM215" s="2"/>
      <c r="AN215" s="2"/>
      <c r="AO215" s="2"/>
      <c r="AP215" s="2"/>
      <c r="AQ215" s="2"/>
      <c r="AR215" s="2"/>
      <c r="AS215" s="2"/>
      <c r="AT215" s="2"/>
      <c r="AU215" s="2"/>
      <c r="AV215" s="2"/>
      <c r="AW215" s="2"/>
      <c r="AX215" s="2"/>
      <c r="AY215" s="2"/>
      <c r="AZ215" s="2"/>
      <c r="BA215" s="2"/>
      <c r="BB215" s="2"/>
      <c r="BC215" s="2"/>
      <c r="BD215" s="2"/>
      <c r="BE215" s="2"/>
      <c r="BF215" s="2"/>
      <c r="BG215" s="2"/>
      <c r="BH215" s="2"/>
      <c r="BI215" s="2"/>
      <c r="BJ215" s="2"/>
      <c r="BK215" s="2"/>
      <c r="BL215" s="2"/>
      <c r="BM215" s="2"/>
      <c r="BN215" s="2"/>
      <c r="BO215" s="2"/>
      <c r="BP215" s="2"/>
      <c r="BQ215" s="2"/>
      <c r="BR215" s="2"/>
      <c r="BS215" s="2"/>
      <c r="BT215" s="2"/>
      <c r="BU215" s="2"/>
      <c r="BV215" s="2"/>
      <c r="BW215" s="2"/>
      <c r="BX215" s="2"/>
      <c r="BY215" s="2"/>
      <c r="BZ215" s="2"/>
      <c r="CA215" s="2"/>
      <c r="CB215" s="2"/>
      <c r="CC215" s="2"/>
      <c r="CD215" s="2"/>
      <c r="CE215" s="2"/>
      <c r="CF215" s="2"/>
      <c r="CG215" s="2"/>
      <c r="CH215" s="2"/>
      <c r="CI215" s="2"/>
      <c r="CJ215" s="2"/>
      <c r="CK215" s="2"/>
      <c r="CL215" s="2"/>
      <c r="CM215" s="2"/>
      <c r="CN215" s="2"/>
      <c r="CO215" s="2"/>
      <c r="CP215" s="2"/>
    </row>
    <row r="216" spans="1:94" x14ac:dyDescent="0.35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2"/>
      <c r="AI216" s="2"/>
      <c r="AJ216" s="2"/>
      <c r="AK216" s="2"/>
      <c r="AL216" s="2"/>
      <c r="AM216" s="2"/>
      <c r="AN216" s="2"/>
      <c r="AO216" s="2"/>
      <c r="AP216" s="2"/>
      <c r="AQ216" s="2"/>
      <c r="AR216" s="2"/>
      <c r="AS216" s="2"/>
      <c r="AT216" s="2"/>
      <c r="AU216" s="2"/>
      <c r="AV216" s="2"/>
      <c r="AW216" s="2"/>
      <c r="AX216" s="2"/>
      <c r="AY216" s="2"/>
      <c r="AZ216" s="2"/>
      <c r="BA216" s="2"/>
      <c r="BB216" s="2"/>
      <c r="BC216" s="2"/>
      <c r="BD216" s="2"/>
      <c r="BE216" s="2"/>
      <c r="BF216" s="2"/>
      <c r="BG216" s="2"/>
      <c r="BH216" s="2"/>
      <c r="BI216" s="2"/>
      <c r="BJ216" s="2"/>
      <c r="BK216" s="2"/>
      <c r="BL216" s="2"/>
      <c r="BM216" s="2"/>
      <c r="BN216" s="2"/>
      <c r="BO216" s="2"/>
      <c r="BP216" s="2"/>
      <c r="BQ216" s="2"/>
      <c r="BR216" s="2"/>
      <c r="BS216" s="2"/>
      <c r="BT216" s="2"/>
      <c r="BU216" s="2"/>
      <c r="BV216" s="2"/>
      <c r="BW216" s="2"/>
      <c r="BX216" s="2"/>
      <c r="BY216" s="2"/>
      <c r="BZ216" s="2"/>
      <c r="CA216" s="2"/>
      <c r="CB216" s="2"/>
      <c r="CC216" s="2"/>
      <c r="CD216" s="2"/>
      <c r="CE216" s="2"/>
      <c r="CF216" s="2"/>
      <c r="CG216" s="2"/>
      <c r="CH216" s="2"/>
      <c r="CI216" s="2"/>
      <c r="CJ216" s="2"/>
      <c r="CK216" s="2"/>
      <c r="CL216" s="2"/>
      <c r="CM216" s="2"/>
      <c r="CN216" s="2"/>
      <c r="CO216" s="2"/>
      <c r="CP216" s="2"/>
    </row>
    <row r="217" spans="1:94" x14ac:dyDescent="0.35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2"/>
      <c r="AI217" s="2"/>
      <c r="AJ217" s="2"/>
      <c r="AK217" s="2"/>
      <c r="AL217" s="2"/>
      <c r="AM217" s="2"/>
      <c r="AN217" s="2"/>
      <c r="AO217" s="2"/>
      <c r="AP217" s="2"/>
      <c r="AQ217" s="2"/>
      <c r="AR217" s="2"/>
      <c r="AS217" s="2"/>
      <c r="AT217" s="2"/>
      <c r="AU217" s="2"/>
      <c r="AV217" s="2"/>
      <c r="AW217" s="2"/>
      <c r="AX217" s="2"/>
      <c r="AY217" s="2"/>
      <c r="AZ217" s="2"/>
      <c r="BA217" s="2"/>
      <c r="BB217" s="2"/>
      <c r="BC217" s="2"/>
      <c r="BD217" s="2"/>
      <c r="BE217" s="2"/>
      <c r="BF217" s="2"/>
      <c r="BG217" s="2"/>
      <c r="BH217" s="2"/>
      <c r="BI217" s="2"/>
      <c r="BJ217" s="2"/>
      <c r="BK217" s="2"/>
      <c r="BL217" s="2"/>
      <c r="BM217" s="2"/>
      <c r="BN217" s="2"/>
      <c r="BO217" s="2"/>
      <c r="BP217" s="2"/>
      <c r="BQ217" s="2"/>
      <c r="BR217" s="2"/>
      <c r="BS217" s="2"/>
      <c r="BT217" s="2"/>
      <c r="BU217" s="2"/>
      <c r="BV217" s="2"/>
      <c r="BW217" s="2"/>
      <c r="BX217" s="2"/>
      <c r="BY217" s="2"/>
      <c r="BZ217" s="2"/>
      <c r="CA217" s="2"/>
      <c r="CB217" s="2"/>
      <c r="CC217" s="2"/>
      <c r="CD217" s="2"/>
      <c r="CE217" s="2"/>
      <c r="CF217" s="2"/>
      <c r="CG217" s="2"/>
      <c r="CH217" s="2"/>
      <c r="CI217" s="2"/>
      <c r="CJ217" s="2"/>
      <c r="CK217" s="2"/>
      <c r="CL217" s="2"/>
      <c r="CM217" s="2"/>
      <c r="CN217" s="2"/>
      <c r="CO217" s="2"/>
      <c r="CP217" s="2"/>
    </row>
    <row r="218" spans="1:94" x14ac:dyDescent="0.35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2"/>
      <c r="AI218" s="2"/>
      <c r="AJ218" s="2"/>
      <c r="AK218" s="2"/>
      <c r="AL218" s="2"/>
      <c r="AM218" s="2"/>
      <c r="AN218" s="2"/>
      <c r="AO218" s="2"/>
      <c r="AP218" s="2"/>
      <c r="AQ218" s="2"/>
      <c r="AR218" s="2"/>
      <c r="AS218" s="2"/>
      <c r="AT218" s="2"/>
      <c r="AU218" s="2"/>
      <c r="AV218" s="2"/>
      <c r="AW218" s="2"/>
      <c r="AX218" s="2"/>
      <c r="AY218" s="2"/>
      <c r="AZ218" s="2"/>
      <c r="BA218" s="2"/>
      <c r="BB218" s="2"/>
      <c r="BC218" s="2"/>
      <c r="BD218" s="2"/>
      <c r="BE218" s="2"/>
      <c r="BF218" s="2"/>
      <c r="BG218" s="2"/>
      <c r="BH218" s="2"/>
      <c r="BI218" s="2"/>
      <c r="BJ218" s="2"/>
      <c r="BK218" s="2"/>
      <c r="BL218" s="2"/>
      <c r="BM218" s="2"/>
      <c r="BN218" s="2"/>
      <c r="BO218" s="2"/>
      <c r="BP218" s="2"/>
      <c r="BQ218" s="2"/>
      <c r="BR218" s="2"/>
      <c r="BS218" s="2"/>
      <c r="BT218" s="2"/>
      <c r="BU218" s="2"/>
      <c r="BV218" s="2"/>
      <c r="BW218" s="2"/>
      <c r="BX218" s="2"/>
      <c r="BY218" s="2"/>
      <c r="BZ218" s="2"/>
      <c r="CA218" s="2"/>
      <c r="CB218" s="2"/>
      <c r="CC218" s="2"/>
      <c r="CD218" s="2"/>
      <c r="CE218" s="2"/>
      <c r="CF218" s="2"/>
      <c r="CG218" s="2"/>
      <c r="CH218" s="2"/>
      <c r="CI218" s="2"/>
      <c r="CJ218" s="2"/>
      <c r="CK218" s="2"/>
      <c r="CL218" s="2"/>
      <c r="CM218" s="2"/>
      <c r="CN218" s="2"/>
      <c r="CO218" s="2"/>
      <c r="CP218" s="2"/>
    </row>
    <row r="219" spans="1:94" x14ac:dyDescent="0.35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2"/>
      <c r="AI219" s="2"/>
      <c r="AJ219" s="2"/>
      <c r="AK219" s="2"/>
      <c r="AL219" s="2"/>
      <c r="AM219" s="2"/>
      <c r="AN219" s="2"/>
      <c r="AO219" s="2"/>
      <c r="AP219" s="2"/>
      <c r="AQ219" s="2"/>
      <c r="AR219" s="2"/>
      <c r="AS219" s="2"/>
      <c r="AT219" s="2"/>
      <c r="AU219" s="2"/>
      <c r="AV219" s="2"/>
      <c r="AW219" s="2"/>
      <c r="AX219" s="2"/>
      <c r="AY219" s="2"/>
      <c r="AZ219" s="2"/>
      <c r="BA219" s="2"/>
      <c r="BB219" s="2"/>
      <c r="BC219" s="2"/>
      <c r="BD219" s="2"/>
      <c r="BE219" s="2"/>
      <c r="BF219" s="2"/>
      <c r="BG219" s="2"/>
      <c r="BH219" s="2"/>
      <c r="BI219" s="2"/>
      <c r="BJ219" s="2"/>
      <c r="BK219" s="2"/>
      <c r="BL219" s="2"/>
      <c r="BM219" s="2"/>
      <c r="BN219" s="2"/>
      <c r="BO219" s="2"/>
      <c r="BP219" s="2"/>
      <c r="BQ219" s="2"/>
      <c r="BR219" s="2"/>
      <c r="BS219" s="2"/>
      <c r="BT219" s="2"/>
      <c r="BU219" s="2"/>
      <c r="BV219" s="2"/>
      <c r="BW219" s="2"/>
      <c r="BX219" s="2"/>
      <c r="BY219" s="2"/>
      <c r="BZ219" s="2"/>
      <c r="CA219" s="2"/>
      <c r="CB219" s="2"/>
      <c r="CC219" s="2"/>
      <c r="CD219" s="2"/>
      <c r="CE219" s="2"/>
      <c r="CF219" s="2"/>
      <c r="CG219" s="2"/>
      <c r="CH219" s="2"/>
      <c r="CI219" s="2"/>
      <c r="CJ219" s="2"/>
      <c r="CK219" s="2"/>
      <c r="CL219" s="2"/>
      <c r="CM219" s="2"/>
      <c r="CN219" s="2"/>
      <c r="CO219" s="2"/>
      <c r="CP219" s="2"/>
    </row>
    <row r="220" spans="1:94" x14ac:dyDescent="0.35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2"/>
      <c r="AI220" s="2"/>
      <c r="AJ220" s="2"/>
      <c r="AK220" s="2"/>
      <c r="AL220" s="2"/>
      <c r="AM220" s="2"/>
      <c r="AN220" s="2"/>
      <c r="AO220" s="2"/>
      <c r="AP220" s="2"/>
      <c r="AQ220" s="2"/>
      <c r="AR220" s="2"/>
      <c r="AS220" s="2"/>
      <c r="AT220" s="2"/>
      <c r="AU220" s="2"/>
      <c r="AV220" s="2"/>
      <c r="AW220" s="2"/>
      <c r="AX220" s="2"/>
      <c r="AY220" s="2"/>
      <c r="AZ220" s="2"/>
      <c r="BA220" s="2"/>
      <c r="BB220" s="2"/>
      <c r="BC220" s="2"/>
      <c r="BD220" s="2"/>
      <c r="BE220" s="2"/>
      <c r="BF220" s="2"/>
      <c r="BG220" s="2"/>
      <c r="BH220" s="2"/>
      <c r="BI220" s="2"/>
      <c r="BJ220" s="2"/>
      <c r="BK220" s="2"/>
      <c r="BL220" s="2"/>
      <c r="BM220" s="2"/>
      <c r="BN220" s="2"/>
      <c r="BO220" s="2"/>
      <c r="BP220" s="2"/>
      <c r="BQ220" s="2"/>
      <c r="BR220" s="2"/>
      <c r="BS220" s="2"/>
      <c r="BT220" s="2"/>
      <c r="BU220" s="2"/>
      <c r="BV220" s="2"/>
      <c r="BW220" s="2"/>
      <c r="BX220" s="2"/>
      <c r="BY220" s="2"/>
      <c r="BZ220" s="2"/>
      <c r="CA220" s="2"/>
      <c r="CB220" s="2"/>
      <c r="CC220" s="2"/>
      <c r="CD220" s="2"/>
      <c r="CE220" s="2"/>
      <c r="CF220" s="2"/>
      <c r="CG220" s="2"/>
      <c r="CH220" s="2"/>
      <c r="CI220" s="2"/>
      <c r="CJ220" s="2"/>
      <c r="CK220" s="2"/>
      <c r="CL220" s="2"/>
      <c r="CM220" s="2"/>
      <c r="CN220" s="2"/>
      <c r="CO220" s="2"/>
      <c r="CP220" s="2"/>
    </row>
    <row r="221" spans="1:94" x14ac:dyDescent="0.35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2"/>
      <c r="AI221" s="2"/>
      <c r="AJ221" s="2"/>
      <c r="AK221" s="2"/>
      <c r="AL221" s="2"/>
      <c r="AM221" s="2"/>
      <c r="AN221" s="2"/>
      <c r="AO221" s="2"/>
      <c r="AP221" s="2"/>
      <c r="AQ221" s="2"/>
      <c r="AR221" s="2"/>
      <c r="AS221" s="2"/>
      <c r="AT221" s="2"/>
      <c r="AU221" s="2"/>
      <c r="AV221" s="2"/>
      <c r="AW221" s="2"/>
      <c r="AX221" s="2"/>
      <c r="AY221" s="2"/>
      <c r="AZ221" s="2"/>
      <c r="BA221" s="2"/>
      <c r="BB221" s="2"/>
      <c r="BC221" s="2"/>
      <c r="BD221" s="2"/>
      <c r="BE221" s="2"/>
      <c r="BF221" s="2"/>
      <c r="BG221" s="2"/>
      <c r="BH221" s="2"/>
      <c r="BI221" s="2"/>
      <c r="BJ221" s="2"/>
      <c r="BK221" s="2"/>
      <c r="BL221" s="2"/>
      <c r="BM221" s="2"/>
      <c r="BN221" s="2"/>
      <c r="BO221" s="2"/>
      <c r="BP221" s="2"/>
      <c r="BQ221" s="2"/>
      <c r="BR221" s="2"/>
      <c r="BS221" s="2"/>
      <c r="BT221" s="2"/>
      <c r="BU221" s="2"/>
      <c r="BV221" s="2"/>
      <c r="BW221" s="2"/>
      <c r="BX221" s="2"/>
      <c r="BY221" s="2"/>
      <c r="BZ221" s="2"/>
      <c r="CA221" s="2"/>
      <c r="CB221" s="2"/>
      <c r="CC221" s="2"/>
      <c r="CD221" s="2"/>
      <c r="CE221" s="2"/>
      <c r="CF221" s="2"/>
      <c r="CG221" s="2"/>
      <c r="CH221" s="2"/>
      <c r="CI221" s="2"/>
      <c r="CJ221" s="2"/>
      <c r="CK221" s="2"/>
      <c r="CL221" s="2"/>
      <c r="CM221" s="2"/>
      <c r="CN221" s="2"/>
      <c r="CO221" s="2"/>
      <c r="CP221" s="2"/>
    </row>
    <row r="222" spans="1:94" x14ac:dyDescent="0.35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2"/>
      <c r="AI222" s="2"/>
      <c r="AJ222" s="2"/>
      <c r="AK222" s="2"/>
      <c r="AL222" s="2"/>
      <c r="AM222" s="2"/>
      <c r="AN222" s="2"/>
      <c r="AO222" s="2"/>
      <c r="AP222" s="2"/>
      <c r="AQ222" s="2"/>
      <c r="AR222" s="2"/>
      <c r="AS222" s="2"/>
      <c r="AT222" s="2"/>
      <c r="AU222" s="2"/>
      <c r="AV222" s="2"/>
      <c r="AW222" s="2"/>
      <c r="AX222" s="2"/>
      <c r="AY222" s="2"/>
      <c r="AZ222" s="2"/>
      <c r="BA222" s="2"/>
      <c r="BB222" s="2"/>
      <c r="BC222" s="2"/>
      <c r="BD222" s="2"/>
      <c r="BE222" s="2"/>
      <c r="BF222" s="2"/>
      <c r="BG222" s="2"/>
      <c r="BH222" s="2"/>
      <c r="BI222" s="2"/>
      <c r="BJ222" s="2"/>
      <c r="BK222" s="2"/>
      <c r="BL222" s="2"/>
      <c r="BM222" s="2"/>
      <c r="BN222" s="2"/>
      <c r="BO222" s="2"/>
      <c r="BP222" s="2"/>
      <c r="BQ222" s="2"/>
      <c r="BR222" s="2"/>
      <c r="BS222" s="2"/>
      <c r="BT222" s="2"/>
      <c r="BU222" s="2"/>
      <c r="BV222" s="2"/>
      <c r="BW222" s="2"/>
      <c r="BX222" s="2"/>
      <c r="BY222" s="2"/>
      <c r="BZ222" s="2"/>
      <c r="CA222" s="2"/>
      <c r="CB222" s="2"/>
      <c r="CC222" s="2"/>
      <c r="CD222" s="2"/>
      <c r="CE222" s="2"/>
      <c r="CF222" s="2"/>
      <c r="CG222" s="2"/>
      <c r="CH222" s="2"/>
      <c r="CI222" s="2"/>
      <c r="CJ222" s="2"/>
      <c r="CK222" s="2"/>
      <c r="CL222" s="2"/>
      <c r="CM222" s="2"/>
      <c r="CN222" s="2"/>
      <c r="CO222" s="2"/>
      <c r="CP222" s="2"/>
    </row>
    <row r="223" spans="1:94" x14ac:dyDescent="0.35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2"/>
      <c r="AI223" s="2"/>
      <c r="AJ223" s="2"/>
      <c r="AK223" s="2"/>
      <c r="AL223" s="2"/>
      <c r="AM223" s="2"/>
      <c r="AN223" s="2"/>
      <c r="AO223" s="2"/>
      <c r="AP223" s="2"/>
      <c r="AQ223" s="2"/>
      <c r="AR223" s="2"/>
      <c r="AS223" s="2"/>
      <c r="AT223" s="2"/>
      <c r="AU223" s="2"/>
      <c r="AV223" s="2"/>
      <c r="AW223" s="2"/>
      <c r="AX223" s="2"/>
      <c r="AY223" s="2"/>
      <c r="AZ223" s="2"/>
      <c r="BA223" s="2"/>
      <c r="BB223" s="2"/>
      <c r="BC223" s="2"/>
      <c r="BD223" s="2"/>
      <c r="BE223" s="2"/>
      <c r="BF223" s="2"/>
      <c r="BG223" s="2"/>
      <c r="BH223" s="2"/>
      <c r="BI223" s="2"/>
      <c r="BJ223" s="2"/>
      <c r="BK223" s="2"/>
      <c r="BL223" s="2"/>
      <c r="BM223" s="2"/>
      <c r="BN223" s="2"/>
      <c r="BO223" s="2"/>
      <c r="BP223" s="2"/>
      <c r="BQ223" s="2"/>
      <c r="BR223" s="2"/>
      <c r="BS223" s="2"/>
      <c r="BT223" s="2"/>
      <c r="BU223" s="2"/>
      <c r="BV223" s="2"/>
      <c r="BW223" s="2"/>
      <c r="BX223" s="2"/>
      <c r="BY223" s="2"/>
      <c r="BZ223" s="2"/>
      <c r="CA223" s="2"/>
      <c r="CB223" s="2"/>
      <c r="CC223" s="2"/>
      <c r="CD223" s="2"/>
      <c r="CE223" s="2"/>
      <c r="CF223" s="2"/>
      <c r="CG223" s="2"/>
      <c r="CH223" s="2"/>
      <c r="CI223" s="2"/>
      <c r="CJ223" s="2"/>
      <c r="CK223" s="2"/>
      <c r="CL223" s="2"/>
      <c r="CM223" s="2"/>
      <c r="CN223" s="2"/>
      <c r="CO223" s="2"/>
      <c r="CP223" s="2"/>
    </row>
    <row r="224" spans="1:94" x14ac:dyDescent="0.35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2"/>
      <c r="AI224" s="2"/>
      <c r="AJ224" s="2"/>
      <c r="AK224" s="2"/>
      <c r="AL224" s="2"/>
      <c r="AM224" s="2"/>
      <c r="AN224" s="2"/>
      <c r="AO224" s="2"/>
      <c r="AP224" s="2"/>
      <c r="AQ224" s="2"/>
      <c r="AR224" s="2"/>
      <c r="AS224" s="2"/>
      <c r="AT224" s="2"/>
      <c r="AU224" s="2"/>
      <c r="AV224" s="2"/>
      <c r="AW224" s="2"/>
      <c r="AX224" s="2"/>
      <c r="AY224" s="2"/>
      <c r="AZ224" s="2"/>
      <c r="BA224" s="2"/>
      <c r="BB224" s="2"/>
      <c r="BC224" s="2"/>
      <c r="BD224" s="2"/>
      <c r="BE224" s="2"/>
      <c r="BF224" s="2"/>
      <c r="BG224" s="2"/>
      <c r="BH224" s="2"/>
      <c r="BI224" s="2"/>
      <c r="BJ224" s="2"/>
      <c r="BK224" s="2"/>
      <c r="BL224" s="2"/>
      <c r="BM224" s="2"/>
      <c r="BN224" s="2"/>
      <c r="BO224" s="2"/>
      <c r="BP224" s="2"/>
      <c r="BQ224" s="2"/>
      <c r="BR224" s="2"/>
      <c r="BS224" s="2"/>
      <c r="BT224" s="2"/>
      <c r="BU224" s="2"/>
      <c r="BV224" s="2"/>
      <c r="BW224" s="2"/>
      <c r="BX224" s="2"/>
      <c r="BY224" s="2"/>
      <c r="BZ224" s="2"/>
      <c r="CA224" s="2"/>
      <c r="CB224" s="2"/>
      <c r="CC224" s="2"/>
      <c r="CD224" s="2"/>
      <c r="CE224" s="2"/>
      <c r="CF224" s="2"/>
      <c r="CG224" s="2"/>
      <c r="CH224" s="2"/>
      <c r="CI224" s="2"/>
      <c r="CJ224" s="2"/>
      <c r="CK224" s="2"/>
      <c r="CL224" s="2"/>
      <c r="CM224" s="2"/>
      <c r="CN224" s="2"/>
      <c r="CO224" s="2"/>
      <c r="CP224" s="2"/>
    </row>
    <row r="225" spans="1:94" x14ac:dyDescent="0.35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2"/>
      <c r="AI225" s="2"/>
      <c r="AJ225" s="2"/>
      <c r="AK225" s="2"/>
      <c r="AL225" s="2"/>
      <c r="AM225" s="2"/>
      <c r="AN225" s="2"/>
      <c r="AO225" s="2"/>
      <c r="AP225" s="2"/>
      <c r="AQ225" s="2"/>
      <c r="AR225" s="2"/>
      <c r="AS225" s="2"/>
      <c r="AT225" s="2"/>
      <c r="AU225" s="2"/>
      <c r="AV225" s="2"/>
      <c r="AW225" s="2"/>
      <c r="AX225" s="2"/>
      <c r="AY225" s="2"/>
      <c r="AZ225" s="2"/>
      <c r="BA225" s="2"/>
      <c r="BB225" s="2"/>
      <c r="BC225" s="2"/>
      <c r="BD225" s="2"/>
      <c r="BE225" s="2"/>
      <c r="BF225" s="2"/>
      <c r="BG225" s="2"/>
      <c r="BH225" s="2"/>
      <c r="BI225" s="2"/>
      <c r="BJ225" s="2"/>
      <c r="BK225" s="2"/>
      <c r="BL225" s="2"/>
      <c r="BM225" s="2"/>
      <c r="BN225" s="2"/>
      <c r="BO225" s="2"/>
      <c r="BP225" s="2"/>
      <c r="BQ225" s="2"/>
      <c r="BR225" s="2"/>
      <c r="BS225" s="2"/>
      <c r="BT225" s="2"/>
      <c r="BU225" s="2"/>
      <c r="BV225" s="2"/>
      <c r="BW225" s="2"/>
      <c r="BX225" s="2"/>
      <c r="BY225" s="2"/>
      <c r="BZ225" s="2"/>
      <c r="CA225" s="2"/>
      <c r="CB225" s="2"/>
      <c r="CC225" s="2"/>
      <c r="CD225" s="2"/>
      <c r="CE225" s="2"/>
      <c r="CF225" s="2"/>
      <c r="CG225" s="2"/>
      <c r="CH225" s="2"/>
      <c r="CI225" s="2"/>
      <c r="CJ225" s="2"/>
      <c r="CK225" s="2"/>
      <c r="CL225" s="2"/>
      <c r="CM225" s="2"/>
      <c r="CN225" s="2"/>
      <c r="CO225" s="2"/>
      <c r="CP225" s="2"/>
    </row>
    <row r="226" spans="1:94" x14ac:dyDescent="0.35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2"/>
      <c r="AI226" s="2"/>
      <c r="AJ226" s="2"/>
      <c r="AK226" s="2"/>
      <c r="AL226" s="2"/>
      <c r="AM226" s="2"/>
      <c r="AN226" s="2"/>
      <c r="AO226" s="2"/>
      <c r="AP226" s="2"/>
      <c r="AQ226" s="2"/>
      <c r="AR226" s="2"/>
      <c r="AS226" s="2"/>
      <c r="AT226" s="2"/>
      <c r="AU226" s="2"/>
      <c r="AV226" s="2"/>
      <c r="AW226" s="2"/>
      <c r="AX226" s="2"/>
      <c r="AY226" s="2"/>
      <c r="AZ226" s="2"/>
      <c r="BA226" s="2"/>
      <c r="BB226" s="2"/>
      <c r="BC226" s="2"/>
      <c r="BD226" s="2"/>
      <c r="BE226" s="2"/>
      <c r="BF226" s="2"/>
      <c r="BG226" s="2"/>
      <c r="BH226" s="2"/>
      <c r="BI226" s="2"/>
      <c r="BJ226" s="2"/>
      <c r="BK226" s="2"/>
      <c r="BL226" s="2"/>
      <c r="BM226" s="2"/>
      <c r="BN226" s="2"/>
      <c r="BO226" s="2"/>
      <c r="BP226" s="2"/>
      <c r="BQ226" s="2"/>
      <c r="BR226" s="2"/>
      <c r="BS226" s="2"/>
      <c r="BT226" s="2"/>
      <c r="BU226" s="2"/>
      <c r="BV226" s="2"/>
      <c r="BW226" s="2"/>
      <c r="BX226" s="2"/>
      <c r="BY226" s="2"/>
      <c r="BZ226" s="2"/>
      <c r="CA226" s="2"/>
      <c r="CB226" s="2"/>
      <c r="CC226" s="2"/>
      <c r="CD226" s="2"/>
      <c r="CE226" s="2"/>
      <c r="CF226" s="2"/>
      <c r="CG226" s="2"/>
      <c r="CH226" s="2"/>
      <c r="CI226" s="2"/>
      <c r="CJ226" s="2"/>
      <c r="CK226" s="2"/>
      <c r="CL226" s="2"/>
      <c r="CM226" s="2"/>
      <c r="CN226" s="2"/>
      <c r="CO226" s="2"/>
      <c r="CP226" s="2"/>
    </row>
    <row r="227" spans="1:94" x14ac:dyDescent="0.35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2"/>
      <c r="AI227" s="2"/>
      <c r="AJ227" s="2"/>
      <c r="AK227" s="2"/>
      <c r="AL227" s="2"/>
      <c r="AM227" s="2"/>
      <c r="AN227" s="2"/>
      <c r="AO227" s="2"/>
      <c r="AP227" s="2"/>
      <c r="AQ227" s="2"/>
      <c r="AR227" s="2"/>
      <c r="AS227" s="2"/>
      <c r="AT227" s="2"/>
      <c r="AU227" s="2"/>
      <c r="AV227" s="2"/>
      <c r="AW227" s="2"/>
      <c r="AX227" s="2"/>
      <c r="AY227" s="2"/>
      <c r="AZ227" s="2"/>
      <c r="BA227" s="2"/>
      <c r="BB227" s="2"/>
      <c r="BC227" s="2"/>
      <c r="BD227" s="2"/>
      <c r="BE227" s="2"/>
      <c r="BF227" s="2"/>
      <c r="BG227" s="2"/>
      <c r="BH227" s="2"/>
      <c r="BI227" s="2"/>
      <c r="BJ227" s="2"/>
      <c r="BK227" s="2"/>
      <c r="BL227" s="2"/>
      <c r="BM227" s="2"/>
      <c r="BN227" s="2"/>
      <c r="BO227" s="2"/>
      <c r="BP227" s="2"/>
      <c r="BQ227" s="2"/>
      <c r="BR227" s="2"/>
      <c r="BS227" s="2"/>
      <c r="BT227" s="2"/>
      <c r="BU227" s="2"/>
      <c r="BV227" s="2"/>
      <c r="BW227" s="2"/>
      <c r="BX227" s="2"/>
      <c r="BY227" s="2"/>
      <c r="BZ227" s="2"/>
      <c r="CA227" s="2"/>
      <c r="CB227" s="2"/>
      <c r="CC227" s="2"/>
      <c r="CD227" s="2"/>
      <c r="CE227" s="2"/>
      <c r="CF227" s="2"/>
      <c r="CG227" s="2"/>
      <c r="CH227" s="2"/>
      <c r="CI227" s="2"/>
      <c r="CJ227" s="2"/>
      <c r="CK227" s="2"/>
      <c r="CL227" s="2"/>
      <c r="CM227" s="2"/>
      <c r="CN227" s="2"/>
      <c r="CO227" s="2"/>
      <c r="CP227" s="2"/>
    </row>
    <row r="228" spans="1:94" x14ac:dyDescent="0.35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2"/>
      <c r="AI228" s="2"/>
      <c r="AJ228" s="2"/>
      <c r="AK228" s="2"/>
      <c r="AL228" s="2"/>
      <c r="AM228" s="2"/>
      <c r="AN228" s="2"/>
      <c r="AO228" s="2"/>
      <c r="AP228" s="2"/>
      <c r="AQ228" s="2"/>
      <c r="AR228" s="2"/>
      <c r="AS228" s="2"/>
      <c r="AT228" s="2"/>
      <c r="AU228" s="2"/>
      <c r="AV228" s="2"/>
      <c r="AW228" s="2"/>
      <c r="AX228" s="2"/>
      <c r="AY228" s="2"/>
      <c r="AZ228" s="2"/>
      <c r="BA228" s="2"/>
      <c r="BB228" s="2"/>
      <c r="BC228" s="2"/>
      <c r="BD228" s="2"/>
      <c r="BE228" s="2"/>
      <c r="BF228" s="2"/>
      <c r="BG228" s="2"/>
      <c r="BH228" s="2"/>
      <c r="BI228" s="2"/>
      <c r="BJ228" s="2"/>
      <c r="BK228" s="2"/>
      <c r="BL228" s="2"/>
      <c r="BM228" s="2"/>
      <c r="BN228" s="2"/>
      <c r="BO228" s="2"/>
      <c r="BP228" s="2"/>
      <c r="BQ228" s="2"/>
      <c r="BR228" s="2"/>
      <c r="BS228" s="2"/>
      <c r="BT228" s="2"/>
      <c r="BU228" s="2"/>
      <c r="BV228" s="2"/>
      <c r="BW228" s="2"/>
      <c r="BX228" s="2"/>
      <c r="BY228" s="2"/>
      <c r="BZ228" s="2"/>
      <c r="CA228" s="2"/>
      <c r="CB228" s="2"/>
      <c r="CC228" s="2"/>
      <c r="CD228" s="2"/>
      <c r="CE228" s="2"/>
      <c r="CF228" s="2"/>
      <c r="CG228" s="2"/>
      <c r="CH228" s="2"/>
      <c r="CI228" s="2"/>
      <c r="CJ228" s="2"/>
      <c r="CK228" s="2"/>
      <c r="CL228" s="2"/>
      <c r="CM228" s="2"/>
      <c r="CN228" s="2"/>
      <c r="CO228" s="2"/>
      <c r="CP228" s="2"/>
    </row>
    <row r="229" spans="1:94" x14ac:dyDescent="0.35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2"/>
      <c r="AI229" s="2"/>
      <c r="AJ229" s="2"/>
      <c r="AK229" s="2"/>
      <c r="AL229" s="2"/>
      <c r="AM229" s="2"/>
      <c r="AN229" s="2"/>
      <c r="AO229" s="2"/>
      <c r="AP229" s="2"/>
      <c r="AQ229" s="2"/>
      <c r="AR229" s="2"/>
      <c r="AS229" s="2"/>
      <c r="AT229" s="2"/>
      <c r="AU229" s="2"/>
      <c r="AV229" s="2"/>
      <c r="AW229" s="2"/>
      <c r="AX229" s="2"/>
      <c r="AY229" s="2"/>
      <c r="AZ229" s="2"/>
      <c r="BA229" s="2"/>
      <c r="BB229" s="2"/>
      <c r="BC229" s="2"/>
      <c r="BD229" s="2"/>
      <c r="BE229" s="2"/>
      <c r="BF229" s="2"/>
      <c r="BG229" s="2"/>
      <c r="BH229" s="2"/>
      <c r="BI229" s="2"/>
      <c r="BJ229" s="2"/>
      <c r="BK229" s="2"/>
      <c r="BL229" s="2"/>
      <c r="BM229" s="2"/>
      <c r="BN229" s="2"/>
      <c r="BO229" s="2"/>
      <c r="BP229" s="2"/>
      <c r="BQ229" s="2"/>
      <c r="BR229" s="2"/>
      <c r="BS229" s="2"/>
      <c r="BT229" s="2"/>
      <c r="BU229" s="2"/>
      <c r="BV229" s="2"/>
      <c r="BW229" s="2"/>
      <c r="BX229" s="2"/>
      <c r="BY229" s="2"/>
      <c r="BZ229" s="2"/>
      <c r="CA229" s="2"/>
      <c r="CB229" s="2"/>
      <c r="CC229" s="2"/>
      <c r="CD229" s="2"/>
      <c r="CE229" s="2"/>
      <c r="CF229" s="2"/>
      <c r="CG229" s="2"/>
      <c r="CH229" s="2"/>
      <c r="CI229" s="2"/>
      <c r="CJ229" s="2"/>
      <c r="CK229" s="2"/>
      <c r="CL229" s="2"/>
      <c r="CM229" s="2"/>
      <c r="CN229" s="2"/>
      <c r="CO229" s="2"/>
      <c r="CP229" s="2"/>
    </row>
    <row r="230" spans="1:94" x14ac:dyDescent="0.35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  <c r="AF230" s="2"/>
      <c r="AG230" s="2"/>
      <c r="AH230" s="2"/>
      <c r="AI230" s="2"/>
      <c r="AJ230" s="2"/>
      <c r="AK230" s="2"/>
      <c r="AL230" s="2"/>
      <c r="AM230" s="2"/>
      <c r="AN230" s="2"/>
      <c r="AO230" s="2"/>
      <c r="AP230" s="2"/>
      <c r="AQ230" s="2"/>
      <c r="AR230" s="2"/>
      <c r="AS230" s="2"/>
      <c r="AT230" s="2"/>
      <c r="AU230" s="2"/>
      <c r="AV230" s="2"/>
      <c r="AW230" s="2"/>
      <c r="AX230" s="2"/>
      <c r="AY230" s="2"/>
      <c r="AZ230" s="2"/>
      <c r="BA230" s="2"/>
      <c r="BB230" s="2"/>
      <c r="BC230" s="2"/>
      <c r="BD230" s="2"/>
      <c r="BE230" s="2"/>
      <c r="BF230" s="2"/>
      <c r="BG230" s="2"/>
      <c r="BH230" s="2"/>
      <c r="BI230" s="2"/>
      <c r="BJ230" s="2"/>
      <c r="BK230" s="2"/>
      <c r="BL230" s="2"/>
      <c r="BM230" s="2"/>
      <c r="BN230" s="2"/>
      <c r="BO230" s="2"/>
      <c r="BP230" s="2"/>
      <c r="BQ230" s="2"/>
      <c r="BR230" s="2"/>
      <c r="BS230" s="2"/>
      <c r="BT230" s="2"/>
      <c r="BU230" s="2"/>
      <c r="BV230" s="2"/>
      <c r="BW230" s="2"/>
      <c r="BX230" s="2"/>
      <c r="BY230" s="2"/>
      <c r="BZ230" s="2"/>
      <c r="CA230" s="2"/>
      <c r="CB230" s="2"/>
      <c r="CC230" s="2"/>
      <c r="CD230" s="2"/>
      <c r="CE230" s="2"/>
      <c r="CF230" s="2"/>
      <c r="CG230" s="2"/>
      <c r="CH230" s="2"/>
      <c r="CI230" s="2"/>
      <c r="CJ230" s="2"/>
      <c r="CK230" s="2"/>
      <c r="CL230" s="2"/>
      <c r="CM230" s="2"/>
      <c r="CN230" s="2"/>
      <c r="CO230" s="2"/>
      <c r="CP230" s="2"/>
    </row>
    <row r="231" spans="1:94" x14ac:dyDescent="0.35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  <c r="AF231" s="2"/>
      <c r="AG231" s="2"/>
      <c r="AH231" s="2"/>
      <c r="AI231" s="2"/>
      <c r="AJ231" s="2"/>
      <c r="AK231" s="2"/>
      <c r="AL231" s="2"/>
      <c r="AM231" s="2"/>
      <c r="AN231" s="2"/>
      <c r="AO231" s="2"/>
      <c r="AP231" s="2"/>
      <c r="AQ231" s="2"/>
      <c r="AR231" s="2"/>
      <c r="AS231" s="2"/>
      <c r="AT231" s="2"/>
      <c r="AU231" s="2"/>
      <c r="AV231" s="2"/>
      <c r="AW231" s="2"/>
      <c r="AX231" s="2"/>
      <c r="AY231" s="2"/>
      <c r="AZ231" s="2"/>
      <c r="BA231" s="2"/>
      <c r="BB231" s="2"/>
      <c r="BC231" s="2"/>
      <c r="BD231" s="2"/>
      <c r="BE231" s="2"/>
      <c r="BF231" s="2"/>
      <c r="BG231" s="2"/>
      <c r="BH231" s="2"/>
      <c r="BI231" s="2"/>
      <c r="BJ231" s="2"/>
      <c r="BK231" s="2"/>
      <c r="BL231" s="2"/>
      <c r="BM231" s="2"/>
      <c r="BN231" s="2"/>
      <c r="BO231" s="2"/>
      <c r="BP231" s="2"/>
      <c r="BQ231" s="2"/>
      <c r="BR231" s="2"/>
      <c r="BS231" s="2"/>
      <c r="BT231" s="2"/>
      <c r="BU231" s="2"/>
      <c r="BV231" s="2"/>
      <c r="BW231" s="2"/>
      <c r="BX231" s="2"/>
      <c r="BY231" s="2"/>
      <c r="BZ231" s="2"/>
      <c r="CA231" s="2"/>
      <c r="CB231" s="2"/>
      <c r="CC231" s="2"/>
      <c r="CD231" s="2"/>
      <c r="CE231" s="2"/>
      <c r="CF231" s="2"/>
      <c r="CG231" s="2"/>
      <c r="CH231" s="2"/>
      <c r="CI231" s="2"/>
      <c r="CJ231" s="2"/>
      <c r="CK231" s="2"/>
      <c r="CL231" s="2"/>
      <c r="CM231" s="2"/>
      <c r="CN231" s="2"/>
      <c r="CO231" s="2"/>
      <c r="CP231" s="2"/>
    </row>
    <row r="232" spans="1:94" x14ac:dyDescent="0.35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  <c r="AF232" s="2"/>
      <c r="AG232" s="2"/>
      <c r="AH232" s="2"/>
      <c r="AI232" s="2"/>
      <c r="AJ232" s="2"/>
      <c r="AK232" s="2"/>
      <c r="AL232" s="2"/>
      <c r="AM232" s="2"/>
      <c r="AN232" s="2"/>
      <c r="AO232" s="2"/>
      <c r="AP232" s="2"/>
      <c r="AQ232" s="2"/>
      <c r="AR232" s="2"/>
      <c r="AS232" s="2"/>
      <c r="AT232" s="2"/>
      <c r="AU232" s="2"/>
      <c r="AV232" s="2"/>
      <c r="AW232" s="2"/>
      <c r="AX232" s="2"/>
      <c r="AY232" s="2"/>
      <c r="AZ232" s="2"/>
      <c r="BA232" s="2"/>
      <c r="BB232" s="2"/>
      <c r="BC232" s="2"/>
      <c r="BD232" s="2"/>
      <c r="BE232" s="2"/>
      <c r="BF232" s="2"/>
      <c r="BG232" s="2"/>
      <c r="BH232" s="2"/>
      <c r="BI232" s="2"/>
      <c r="BJ232" s="2"/>
      <c r="BK232" s="2"/>
      <c r="BL232" s="2"/>
      <c r="BM232" s="2"/>
      <c r="BN232" s="2"/>
      <c r="BO232" s="2"/>
      <c r="BP232" s="2"/>
      <c r="BQ232" s="2"/>
      <c r="BR232" s="2"/>
      <c r="BS232" s="2"/>
      <c r="BT232" s="2"/>
      <c r="BU232" s="2"/>
      <c r="BV232" s="2"/>
      <c r="BW232" s="2"/>
      <c r="BX232" s="2"/>
      <c r="BY232" s="2"/>
      <c r="BZ232" s="2"/>
      <c r="CA232" s="2"/>
      <c r="CB232" s="2"/>
      <c r="CC232" s="2"/>
      <c r="CD232" s="2"/>
      <c r="CE232" s="2"/>
      <c r="CF232" s="2"/>
      <c r="CG232" s="2"/>
      <c r="CH232" s="2"/>
      <c r="CI232" s="2"/>
      <c r="CJ232" s="2"/>
      <c r="CK232" s="2"/>
      <c r="CL232" s="2"/>
      <c r="CM232" s="2"/>
      <c r="CN232" s="2"/>
      <c r="CO232" s="2"/>
      <c r="CP232" s="2"/>
    </row>
    <row r="233" spans="1:94" x14ac:dyDescent="0.35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/>
      <c r="AF233" s="2"/>
      <c r="AG233" s="2"/>
      <c r="AH233" s="2"/>
      <c r="AI233" s="2"/>
      <c r="AJ233" s="2"/>
      <c r="AK233" s="2"/>
      <c r="AL233" s="2"/>
      <c r="AM233" s="2"/>
      <c r="AN233" s="2"/>
      <c r="AO233" s="2"/>
      <c r="AP233" s="2"/>
      <c r="AQ233" s="2"/>
      <c r="AR233" s="2"/>
      <c r="AS233" s="2"/>
      <c r="AT233" s="2"/>
      <c r="AU233" s="2"/>
      <c r="AV233" s="2"/>
      <c r="AW233" s="2"/>
      <c r="AX233" s="2"/>
      <c r="AY233" s="2"/>
      <c r="AZ233" s="2"/>
      <c r="BA233" s="2"/>
      <c r="BB233" s="2"/>
      <c r="BC233" s="2"/>
      <c r="BD233" s="2"/>
      <c r="BE233" s="2"/>
      <c r="BF233" s="2"/>
      <c r="BG233" s="2"/>
      <c r="BH233" s="2"/>
      <c r="BI233" s="2"/>
      <c r="BJ233" s="2"/>
      <c r="BK233" s="2"/>
      <c r="BL233" s="2"/>
      <c r="BM233" s="2"/>
      <c r="BN233" s="2"/>
      <c r="BO233" s="2"/>
      <c r="BP233" s="2"/>
      <c r="BQ233" s="2"/>
      <c r="BR233" s="2"/>
      <c r="BS233" s="2"/>
      <c r="BT233" s="2"/>
      <c r="BU233" s="2"/>
      <c r="BV233" s="2"/>
      <c r="BW233" s="2"/>
      <c r="BX233" s="2"/>
      <c r="BY233" s="2"/>
      <c r="BZ233" s="2"/>
      <c r="CA233" s="2"/>
      <c r="CB233" s="2"/>
      <c r="CC233" s="2"/>
      <c r="CD233" s="2"/>
      <c r="CE233" s="2"/>
      <c r="CF233" s="2"/>
      <c r="CG233" s="2"/>
      <c r="CH233" s="2"/>
      <c r="CI233" s="2"/>
      <c r="CJ233" s="2"/>
      <c r="CK233" s="2"/>
      <c r="CL233" s="2"/>
      <c r="CM233" s="2"/>
      <c r="CN233" s="2"/>
      <c r="CO233" s="2"/>
      <c r="CP233" s="2"/>
    </row>
    <row r="234" spans="1:94" x14ac:dyDescent="0.35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  <c r="AF234" s="2"/>
      <c r="AG234" s="2"/>
      <c r="AH234" s="2"/>
      <c r="AI234" s="2"/>
      <c r="AJ234" s="2"/>
      <c r="AK234" s="2"/>
      <c r="AL234" s="2"/>
      <c r="AM234" s="2"/>
      <c r="AN234" s="2"/>
      <c r="AO234" s="2"/>
      <c r="AP234" s="2"/>
      <c r="AQ234" s="2"/>
      <c r="AR234" s="2"/>
      <c r="AS234" s="2"/>
      <c r="AT234" s="2"/>
      <c r="AU234" s="2"/>
      <c r="AV234" s="2"/>
      <c r="AW234" s="2"/>
      <c r="AX234" s="2"/>
      <c r="AY234" s="2"/>
      <c r="AZ234" s="2"/>
      <c r="BA234" s="2"/>
      <c r="BB234" s="2"/>
      <c r="BC234" s="2"/>
      <c r="BD234" s="2"/>
      <c r="BE234" s="2"/>
      <c r="BF234" s="2"/>
      <c r="BG234" s="2"/>
      <c r="BH234" s="2"/>
      <c r="BI234" s="2"/>
      <c r="BJ234" s="2"/>
      <c r="BK234" s="2"/>
      <c r="BL234" s="2"/>
      <c r="BM234" s="2"/>
      <c r="BN234" s="2"/>
      <c r="BO234" s="2"/>
      <c r="BP234" s="2"/>
      <c r="BQ234" s="2"/>
      <c r="BR234" s="2"/>
      <c r="BS234" s="2"/>
      <c r="BT234" s="2"/>
      <c r="BU234" s="2"/>
      <c r="BV234" s="2"/>
      <c r="BW234" s="2"/>
      <c r="BX234" s="2"/>
      <c r="BY234" s="2"/>
      <c r="BZ234" s="2"/>
      <c r="CA234" s="2"/>
      <c r="CB234" s="2"/>
      <c r="CC234" s="2"/>
      <c r="CD234" s="2"/>
      <c r="CE234" s="2"/>
      <c r="CF234" s="2"/>
      <c r="CG234" s="2"/>
      <c r="CH234" s="2"/>
      <c r="CI234" s="2"/>
      <c r="CJ234" s="2"/>
      <c r="CK234" s="2"/>
      <c r="CL234" s="2"/>
      <c r="CM234" s="2"/>
      <c r="CN234" s="2"/>
      <c r="CO234" s="2"/>
      <c r="CP234" s="2"/>
    </row>
    <row r="235" spans="1:94" x14ac:dyDescent="0.35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  <c r="AF235" s="2"/>
      <c r="AG235" s="2"/>
      <c r="AH235" s="2"/>
      <c r="AI235" s="2"/>
      <c r="AJ235" s="2"/>
      <c r="AK235" s="2"/>
      <c r="AL235" s="2"/>
      <c r="AM235" s="2"/>
      <c r="AN235" s="2"/>
      <c r="AO235" s="2"/>
      <c r="AP235" s="2"/>
      <c r="AQ235" s="2"/>
      <c r="AR235" s="2"/>
      <c r="AS235" s="2"/>
      <c r="AT235" s="2"/>
      <c r="AU235" s="2"/>
      <c r="AV235" s="2"/>
      <c r="AW235" s="2"/>
      <c r="AX235" s="2"/>
      <c r="AY235" s="2"/>
      <c r="AZ235" s="2"/>
      <c r="BA235" s="2"/>
      <c r="BB235" s="2"/>
      <c r="BC235" s="2"/>
      <c r="BD235" s="2"/>
      <c r="BE235" s="2"/>
      <c r="BF235" s="2"/>
      <c r="BG235" s="2"/>
      <c r="BH235" s="2"/>
      <c r="BI235" s="2"/>
      <c r="BJ235" s="2"/>
      <c r="BK235" s="2"/>
      <c r="BL235" s="2"/>
      <c r="BM235" s="2"/>
      <c r="BN235" s="2"/>
      <c r="BO235" s="2"/>
      <c r="BP235" s="2"/>
      <c r="BQ235" s="2"/>
      <c r="BR235" s="2"/>
      <c r="BS235" s="2"/>
      <c r="BT235" s="2"/>
      <c r="BU235" s="2"/>
      <c r="BV235" s="2"/>
      <c r="BW235" s="2"/>
      <c r="BX235" s="2"/>
      <c r="BY235" s="2"/>
      <c r="BZ235" s="2"/>
      <c r="CA235" s="2"/>
      <c r="CB235" s="2"/>
      <c r="CC235" s="2"/>
      <c r="CD235" s="2"/>
      <c r="CE235" s="2"/>
      <c r="CF235" s="2"/>
      <c r="CG235" s="2"/>
      <c r="CH235" s="2"/>
      <c r="CI235" s="2"/>
      <c r="CJ235" s="2"/>
      <c r="CK235" s="2"/>
      <c r="CL235" s="2"/>
      <c r="CM235" s="2"/>
      <c r="CN235" s="2"/>
      <c r="CO235" s="2"/>
      <c r="CP235" s="2"/>
    </row>
    <row r="236" spans="1:94" x14ac:dyDescent="0.35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2"/>
      <c r="AF236" s="2"/>
      <c r="AG236" s="2"/>
      <c r="AH236" s="2"/>
      <c r="AI236" s="2"/>
      <c r="AJ236" s="2"/>
      <c r="AK236" s="2"/>
      <c r="AL236" s="2"/>
      <c r="AM236" s="2"/>
      <c r="AN236" s="2"/>
      <c r="AO236" s="2"/>
      <c r="AP236" s="2"/>
      <c r="AQ236" s="2"/>
      <c r="AR236" s="2"/>
      <c r="AS236" s="2"/>
      <c r="AT236" s="2"/>
      <c r="AU236" s="2"/>
      <c r="AV236" s="2"/>
      <c r="AW236" s="2"/>
      <c r="AX236" s="2"/>
      <c r="AY236" s="2"/>
      <c r="AZ236" s="2"/>
      <c r="BA236" s="2"/>
      <c r="BB236" s="2"/>
      <c r="BC236" s="2"/>
      <c r="BD236" s="2"/>
      <c r="BE236" s="2"/>
      <c r="BF236" s="2"/>
      <c r="BG236" s="2"/>
      <c r="BH236" s="2"/>
      <c r="BI236" s="2"/>
      <c r="BJ236" s="2"/>
      <c r="BK236" s="2"/>
      <c r="BL236" s="2"/>
      <c r="BM236" s="2"/>
      <c r="BN236" s="2"/>
      <c r="BO236" s="2"/>
      <c r="BP236" s="2"/>
      <c r="BQ236" s="2"/>
      <c r="BR236" s="2"/>
      <c r="BS236" s="2"/>
      <c r="BT236" s="2"/>
      <c r="BU236" s="2"/>
      <c r="BV236" s="2"/>
      <c r="BW236" s="2"/>
      <c r="BX236" s="2"/>
      <c r="BY236" s="2"/>
      <c r="BZ236" s="2"/>
      <c r="CA236" s="2"/>
      <c r="CB236" s="2"/>
      <c r="CC236" s="2"/>
      <c r="CD236" s="2"/>
      <c r="CE236" s="2"/>
      <c r="CF236" s="2"/>
      <c r="CG236" s="2"/>
      <c r="CH236" s="2"/>
      <c r="CI236" s="2"/>
      <c r="CJ236" s="2"/>
      <c r="CK236" s="2"/>
      <c r="CL236" s="2"/>
      <c r="CM236" s="2"/>
      <c r="CN236" s="2"/>
      <c r="CO236" s="2"/>
      <c r="CP236" s="2"/>
    </row>
    <row r="237" spans="1:94" x14ac:dyDescent="0.35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  <c r="AF237" s="2"/>
      <c r="AG237" s="2"/>
      <c r="AH237" s="2"/>
      <c r="AI237" s="2"/>
      <c r="AJ237" s="2"/>
      <c r="AK237" s="2"/>
      <c r="AL237" s="2"/>
      <c r="AM237" s="2"/>
      <c r="AN237" s="2"/>
      <c r="AO237" s="2"/>
      <c r="AP237" s="2"/>
      <c r="AQ237" s="2"/>
      <c r="AR237" s="2"/>
      <c r="AS237" s="2"/>
      <c r="AT237" s="2"/>
      <c r="AU237" s="2"/>
      <c r="AV237" s="2"/>
      <c r="AW237" s="2"/>
      <c r="AX237" s="2"/>
      <c r="AY237" s="2"/>
      <c r="AZ237" s="2"/>
      <c r="BA237" s="2"/>
      <c r="BB237" s="2"/>
      <c r="BC237" s="2"/>
      <c r="BD237" s="2"/>
      <c r="BE237" s="2"/>
      <c r="BF237" s="2"/>
      <c r="BG237" s="2"/>
      <c r="BH237" s="2"/>
      <c r="BI237" s="2"/>
      <c r="BJ237" s="2"/>
      <c r="BK237" s="2"/>
      <c r="BL237" s="2"/>
      <c r="BM237" s="2"/>
      <c r="BN237" s="2"/>
      <c r="BO237" s="2"/>
      <c r="BP237" s="2"/>
      <c r="BQ237" s="2"/>
      <c r="BR237" s="2"/>
      <c r="BS237" s="2"/>
      <c r="BT237" s="2"/>
      <c r="BU237" s="2"/>
      <c r="BV237" s="2"/>
      <c r="BW237" s="2"/>
      <c r="BX237" s="2"/>
      <c r="BY237" s="2"/>
      <c r="BZ237" s="2"/>
      <c r="CA237" s="2"/>
      <c r="CB237" s="2"/>
      <c r="CC237" s="2"/>
      <c r="CD237" s="2"/>
      <c r="CE237" s="2"/>
      <c r="CF237" s="2"/>
      <c r="CG237" s="2"/>
      <c r="CH237" s="2"/>
      <c r="CI237" s="2"/>
      <c r="CJ237" s="2"/>
      <c r="CK237" s="2"/>
      <c r="CL237" s="2"/>
      <c r="CM237" s="2"/>
      <c r="CN237" s="2"/>
      <c r="CO237" s="2"/>
      <c r="CP237" s="2"/>
    </row>
    <row r="238" spans="1:94" x14ac:dyDescent="0.35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  <c r="AE238" s="2"/>
      <c r="AF238" s="2"/>
      <c r="AG238" s="2"/>
      <c r="AH238" s="2"/>
      <c r="AI238" s="2"/>
      <c r="AJ238" s="2"/>
      <c r="AK238" s="2"/>
      <c r="AL238" s="2"/>
      <c r="AM238" s="2"/>
      <c r="AN238" s="2"/>
      <c r="AO238" s="2"/>
      <c r="AP238" s="2"/>
      <c r="AQ238" s="2"/>
      <c r="AR238" s="2"/>
      <c r="AS238" s="2"/>
      <c r="AT238" s="2"/>
      <c r="AU238" s="2"/>
      <c r="AV238" s="2"/>
      <c r="AW238" s="2"/>
      <c r="AX238" s="2"/>
      <c r="AY238" s="2"/>
      <c r="AZ238" s="2"/>
      <c r="BA238" s="2"/>
      <c r="BB238" s="2"/>
      <c r="BC238" s="2"/>
      <c r="BD238" s="2"/>
      <c r="BE238" s="2"/>
      <c r="BF238" s="2"/>
      <c r="BG238" s="2"/>
      <c r="BH238" s="2"/>
      <c r="BI238" s="2"/>
      <c r="BJ238" s="2"/>
      <c r="BK238" s="2"/>
      <c r="BL238" s="2"/>
      <c r="BM238" s="2"/>
      <c r="BN238" s="2"/>
      <c r="BO238" s="2"/>
      <c r="BP238" s="2"/>
      <c r="BQ238" s="2"/>
      <c r="BR238" s="2"/>
      <c r="BS238" s="2"/>
      <c r="BT238" s="2"/>
      <c r="BU238" s="2"/>
      <c r="BV238" s="2"/>
      <c r="BW238" s="2"/>
      <c r="BX238" s="2"/>
      <c r="BY238" s="2"/>
      <c r="BZ238" s="2"/>
      <c r="CA238" s="2"/>
      <c r="CB238" s="2"/>
      <c r="CC238" s="2"/>
      <c r="CD238" s="2"/>
      <c r="CE238" s="2"/>
      <c r="CF238" s="2"/>
      <c r="CG238" s="2"/>
      <c r="CH238" s="2"/>
      <c r="CI238" s="2"/>
      <c r="CJ238" s="2"/>
      <c r="CK238" s="2"/>
      <c r="CL238" s="2"/>
      <c r="CM238" s="2"/>
      <c r="CN238" s="2"/>
      <c r="CO238" s="2"/>
      <c r="CP238" s="2"/>
    </row>
    <row r="239" spans="1:94" x14ac:dyDescent="0.35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  <c r="AE239" s="2"/>
      <c r="AF239" s="2"/>
      <c r="AG239" s="2"/>
      <c r="AH239" s="2"/>
      <c r="AI239" s="2"/>
      <c r="AJ239" s="2"/>
      <c r="AK239" s="2"/>
      <c r="AL239" s="2"/>
      <c r="AM239" s="2"/>
      <c r="AN239" s="2"/>
      <c r="AO239" s="2"/>
      <c r="AP239" s="2"/>
      <c r="AQ239" s="2"/>
      <c r="AR239" s="2"/>
      <c r="AS239" s="2"/>
      <c r="AT239" s="2"/>
      <c r="AU239" s="2"/>
      <c r="AV239" s="2"/>
      <c r="AW239" s="2"/>
      <c r="AX239" s="2"/>
      <c r="AY239" s="2"/>
      <c r="AZ239" s="2"/>
      <c r="BA239" s="2"/>
      <c r="BB239" s="2"/>
      <c r="BC239" s="2"/>
      <c r="BD239" s="2"/>
      <c r="BE239" s="2"/>
      <c r="BF239" s="2"/>
      <c r="BG239" s="2"/>
      <c r="BH239" s="2"/>
      <c r="BI239" s="2"/>
      <c r="BJ239" s="2"/>
      <c r="BK239" s="2"/>
      <c r="BL239" s="2"/>
      <c r="BM239" s="2"/>
      <c r="BN239" s="2"/>
      <c r="BO239" s="2"/>
      <c r="BP239" s="2"/>
      <c r="BQ239" s="2"/>
      <c r="BR239" s="2"/>
      <c r="BS239" s="2"/>
      <c r="BT239" s="2"/>
      <c r="BU239" s="2"/>
      <c r="BV239" s="2"/>
      <c r="BW239" s="2"/>
      <c r="BX239" s="2"/>
      <c r="BY239" s="2"/>
      <c r="BZ239" s="2"/>
      <c r="CA239" s="2"/>
      <c r="CB239" s="2"/>
      <c r="CC239" s="2"/>
      <c r="CD239" s="2"/>
      <c r="CE239" s="2"/>
      <c r="CF239" s="2"/>
      <c r="CG239" s="2"/>
      <c r="CH239" s="2"/>
      <c r="CI239" s="2"/>
      <c r="CJ239" s="2"/>
      <c r="CK239" s="2"/>
      <c r="CL239" s="2"/>
      <c r="CM239" s="2"/>
      <c r="CN239" s="2"/>
      <c r="CO239" s="2"/>
      <c r="CP239" s="2"/>
    </row>
    <row r="240" spans="1:94" x14ac:dyDescent="0.35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  <c r="AE240" s="2"/>
      <c r="AF240" s="2"/>
      <c r="AG240" s="2"/>
      <c r="AH240" s="2"/>
      <c r="AI240" s="2"/>
      <c r="AJ240" s="2"/>
      <c r="AK240" s="2"/>
      <c r="AL240" s="2"/>
      <c r="AM240" s="2"/>
      <c r="AN240" s="2"/>
      <c r="AO240" s="2"/>
      <c r="AP240" s="2"/>
      <c r="AQ240" s="2"/>
      <c r="AR240" s="2"/>
      <c r="AS240" s="2"/>
      <c r="AT240" s="2"/>
      <c r="AU240" s="2"/>
      <c r="AV240" s="2"/>
      <c r="AW240" s="2"/>
      <c r="AX240" s="2"/>
      <c r="AY240" s="2"/>
      <c r="AZ240" s="2"/>
      <c r="BA240" s="2"/>
      <c r="BB240" s="2"/>
      <c r="BC240" s="2"/>
      <c r="BD240" s="2"/>
      <c r="BE240" s="2"/>
      <c r="BF240" s="2"/>
      <c r="BG240" s="2"/>
      <c r="BH240" s="2"/>
      <c r="BI240" s="2"/>
      <c r="BJ240" s="2"/>
      <c r="BK240" s="2"/>
      <c r="BL240" s="2"/>
      <c r="BM240" s="2"/>
      <c r="BN240" s="2"/>
      <c r="BO240" s="2"/>
      <c r="BP240" s="2"/>
      <c r="BQ240" s="2"/>
      <c r="BR240" s="2"/>
      <c r="BS240" s="2"/>
      <c r="BT240" s="2"/>
      <c r="BU240" s="2"/>
      <c r="BV240" s="2"/>
      <c r="BW240" s="2"/>
      <c r="BX240" s="2"/>
      <c r="BY240" s="2"/>
      <c r="BZ240" s="2"/>
      <c r="CA240" s="2"/>
      <c r="CB240" s="2"/>
      <c r="CC240" s="2"/>
      <c r="CD240" s="2"/>
      <c r="CE240" s="2"/>
      <c r="CF240" s="2"/>
      <c r="CG240" s="2"/>
      <c r="CH240" s="2"/>
      <c r="CI240" s="2"/>
      <c r="CJ240" s="2"/>
      <c r="CK240" s="2"/>
      <c r="CL240" s="2"/>
      <c r="CM240" s="2"/>
      <c r="CN240" s="2"/>
      <c r="CO240" s="2"/>
      <c r="CP240" s="2"/>
    </row>
    <row r="241" spans="1:94" x14ac:dyDescent="0.35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  <c r="AE241" s="2"/>
      <c r="AF241" s="2"/>
      <c r="AG241" s="2"/>
      <c r="AH241" s="2"/>
      <c r="AI241" s="2"/>
      <c r="AJ241" s="2"/>
      <c r="AK241" s="2"/>
      <c r="AL241" s="2"/>
      <c r="AM241" s="2"/>
      <c r="AN241" s="2"/>
      <c r="AO241" s="2"/>
      <c r="AP241" s="2"/>
      <c r="AQ241" s="2"/>
      <c r="AR241" s="2"/>
      <c r="AS241" s="2"/>
      <c r="AT241" s="2"/>
      <c r="AU241" s="2"/>
      <c r="AV241" s="2"/>
      <c r="AW241" s="2"/>
      <c r="AX241" s="2"/>
      <c r="AY241" s="2"/>
      <c r="AZ241" s="2"/>
      <c r="BA241" s="2"/>
      <c r="BB241" s="2"/>
      <c r="BC241" s="2"/>
      <c r="BD241" s="2"/>
      <c r="BE241" s="2"/>
      <c r="BF241" s="2"/>
      <c r="BG241" s="2"/>
      <c r="BH241" s="2"/>
      <c r="BI241" s="2"/>
      <c r="BJ241" s="2"/>
      <c r="BK241" s="2"/>
      <c r="BL241" s="2"/>
      <c r="BM241" s="2"/>
      <c r="BN241" s="2"/>
      <c r="BO241" s="2"/>
      <c r="BP241" s="2"/>
      <c r="BQ241" s="2"/>
      <c r="BR241" s="2"/>
      <c r="BS241" s="2"/>
      <c r="BT241" s="2"/>
      <c r="BU241" s="2"/>
      <c r="BV241" s="2"/>
      <c r="BW241" s="2"/>
      <c r="BX241" s="2"/>
      <c r="BY241" s="2"/>
      <c r="BZ241" s="2"/>
      <c r="CA241" s="2"/>
      <c r="CB241" s="2"/>
      <c r="CC241" s="2"/>
      <c r="CD241" s="2"/>
      <c r="CE241" s="2"/>
      <c r="CF241" s="2"/>
      <c r="CG241" s="2"/>
      <c r="CH241" s="2"/>
      <c r="CI241" s="2"/>
      <c r="CJ241" s="2"/>
      <c r="CK241" s="2"/>
      <c r="CL241" s="2"/>
      <c r="CM241" s="2"/>
      <c r="CN241" s="2"/>
      <c r="CO241" s="2"/>
      <c r="CP241" s="2"/>
    </row>
    <row r="242" spans="1:94" x14ac:dyDescent="0.35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  <c r="AF242" s="2"/>
      <c r="AG242" s="2"/>
      <c r="AH242" s="2"/>
      <c r="AI242" s="2"/>
      <c r="AJ242" s="2"/>
      <c r="AK242" s="2"/>
      <c r="AL242" s="2"/>
      <c r="AM242" s="2"/>
      <c r="AN242" s="2"/>
      <c r="AO242" s="2"/>
      <c r="AP242" s="2"/>
      <c r="AQ242" s="2"/>
      <c r="AR242" s="2"/>
      <c r="AS242" s="2"/>
      <c r="AT242" s="2"/>
      <c r="AU242" s="2"/>
      <c r="AV242" s="2"/>
      <c r="AW242" s="2"/>
      <c r="AX242" s="2"/>
      <c r="AY242" s="2"/>
      <c r="AZ242" s="2"/>
      <c r="BA242" s="2"/>
      <c r="BB242" s="2"/>
      <c r="BC242" s="2"/>
      <c r="BD242" s="2"/>
      <c r="BE242" s="2"/>
      <c r="BF242" s="2"/>
      <c r="BG242" s="2"/>
      <c r="BH242" s="2"/>
      <c r="BI242" s="2"/>
      <c r="BJ242" s="2"/>
      <c r="BK242" s="2"/>
      <c r="BL242" s="2"/>
      <c r="BM242" s="2"/>
      <c r="BN242" s="2"/>
      <c r="BO242" s="2"/>
      <c r="BP242" s="2"/>
      <c r="BQ242" s="2"/>
      <c r="BR242" s="2"/>
      <c r="BS242" s="2"/>
      <c r="BT242" s="2"/>
      <c r="BU242" s="2"/>
      <c r="BV242" s="2"/>
      <c r="BW242" s="2"/>
      <c r="BX242" s="2"/>
      <c r="BY242" s="2"/>
      <c r="BZ242" s="2"/>
      <c r="CA242" s="2"/>
      <c r="CB242" s="2"/>
      <c r="CC242" s="2"/>
      <c r="CD242" s="2"/>
      <c r="CE242" s="2"/>
      <c r="CF242" s="2"/>
      <c r="CG242" s="2"/>
      <c r="CH242" s="2"/>
      <c r="CI242" s="2"/>
      <c r="CJ242" s="2"/>
      <c r="CK242" s="2"/>
      <c r="CL242" s="2"/>
      <c r="CM242" s="2"/>
      <c r="CN242" s="2"/>
      <c r="CO242" s="2"/>
      <c r="CP242" s="2"/>
    </row>
    <row r="243" spans="1:94" x14ac:dyDescent="0.35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2"/>
      <c r="AF243" s="2"/>
      <c r="AG243" s="2"/>
      <c r="AH243" s="2"/>
      <c r="AI243" s="2"/>
      <c r="AJ243" s="2"/>
      <c r="AK243" s="2"/>
      <c r="AL243" s="2"/>
      <c r="AM243" s="2"/>
      <c r="AN243" s="2"/>
      <c r="AO243" s="2"/>
      <c r="AP243" s="2"/>
      <c r="AQ243" s="2"/>
      <c r="AR243" s="2"/>
      <c r="AS243" s="2"/>
      <c r="AT243" s="2"/>
      <c r="AU243" s="2"/>
      <c r="AV243" s="2"/>
      <c r="AW243" s="2"/>
      <c r="AX243" s="2"/>
      <c r="AY243" s="2"/>
      <c r="AZ243" s="2"/>
      <c r="BA243" s="2"/>
      <c r="BB243" s="2"/>
      <c r="BC243" s="2"/>
      <c r="BD243" s="2"/>
      <c r="BE243" s="2"/>
      <c r="BF243" s="2"/>
      <c r="BG243" s="2"/>
      <c r="BH243" s="2"/>
      <c r="BI243" s="2"/>
      <c r="BJ243" s="2"/>
      <c r="BK243" s="2"/>
      <c r="BL243" s="2"/>
      <c r="BM243" s="2"/>
      <c r="BN243" s="2"/>
      <c r="BO243" s="2"/>
      <c r="BP243" s="2"/>
      <c r="BQ243" s="2"/>
      <c r="BR243" s="2"/>
      <c r="BS243" s="2"/>
      <c r="BT243" s="2"/>
      <c r="BU243" s="2"/>
      <c r="BV243" s="2"/>
      <c r="BW243" s="2"/>
      <c r="BX243" s="2"/>
      <c r="BY243" s="2"/>
      <c r="BZ243" s="2"/>
      <c r="CA243" s="2"/>
      <c r="CB243" s="2"/>
      <c r="CC243" s="2"/>
      <c r="CD243" s="2"/>
      <c r="CE243" s="2"/>
      <c r="CF243" s="2"/>
      <c r="CG243" s="2"/>
      <c r="CH243" s="2"/>
      <c r="CI243" s="2"/>
      <c r="CJ243" s="2"/>
      <c r="CK243" s="2"/>
      <c r="CL243" s="2"/>
      <c r="CM243" s="2"/>
      <c r="CN243" s="2"/>
      <c r="CO243" s="2"/>
      <c r="CP243" s="2"/>
    </row>
    <row r="244" spans="1:94" x14ac:dyDescent="0.35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  <c r="AF244" s="2"/>
      <c r="AG244" s="2"/>
      <c r="AH244" s="2"/>
      <c r="AI244" s="2"/>
      <c r="AJ244" s="2"/>
      <c r="AK244" s="2"/>
      <c r="AL244" s="2"/>
      <c r="AM244" s="2"/>
      <c r="AN244" s="2"/>
      <c r="AO244" s="2"/>
      <c r="AP244" s="2"/>
      <c r="AQ244" s="2"/>
      <c r="AR244" s="2"/>
      <c r="AS244" s="2"/>
      <c r="AT244" s="2"/>
      <c r="AU244" s="2"/>
      <c r="AV244" s="2"/>
      <c r="AW244" s="2"/>
      <c r="AX244" s="2"/>
      <c r="AY244" s="2"/>
      <c r="AZ244" s="2"/>
      <c r="BA244" s="2"/>
      <c r="BB244" s="2"/>
      <c r="BC244" s="2"/>
      <c r="BD244" s="2"/>
      <c r="BE244" s="2"/>
      <c r="BF244" s="2"/>
      <c r="BG244" s="2"/>
      <c r="BH244" s="2"/>
      <c r="BI244" s="2"/>
      <c r="BJ244" s="2"/>
      <c r="BK244" s="2"/>
      <c r="BL244" s="2"/>
      <c r="BM244" s="2"/>
      <c r="BN244" s="2"/>
      <c r="BO244" s="2"/>
      <c r="BP244" s="2"/>
      <c r="BQ244" s="2"/>
      <c r="BR244" s="2"/>
      <c r="BS244" s="2"/>
      <c r="BT244" s="2"/>
      <c r="BU244" s="2"/>
      <c r="BV244" s="2"/>
      <c r="BW244" s="2"/>
      <c r="BX244" s="2"/>
      <c r="BY244" s="2"/>
      <c r="BZ244" s="2"/>
      <c r="CA244" s="2"/>
      <c r="CB244" s="2"/>
      <c r="CC244" s="2"/>
      <c r="CD244" s="2"/>
      <c r="CE244" s="2"/>
      <c r="CF244" s="2"/>
      <c r="CG244" s="2"/>
      <c r="CH244" s="2"/>
      <c r="CI244" s="2"/>
      <c r="CJ244" s="2"/>
      <c r="CK244" s="2"/>
      <c r="CL244" s="2"/>
      <c r="CM244" s="2"/>
      <c r="CN244" s="2"/>
      <c r="CO244" s="2"/>
      <c r="CP244" s="2"/>
    </row>
    <row r="245" spans="1:94" x14ac:dyDescent="0.35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  <c r="AF245" s="2"/>
      <c r="AG245" s="2"/>
      <c r="AH245" s="2"/>
      <c r="AI245" s="2"/>
      <c r="AJ245" s="2"/>
      <c r="AK245" s="2"/>
      <c r="AL245" s="2"/>
      <c r="AM245" s="2"/>
      <c r="AN245" s="2"/>
      <c r="AO245" s="2"/>
      <c r="AP245" s="2"/>
      <c r="AQ245" s="2"/>
      <c r="AR245" s="2"/>
      <c r="AS245" s="2"/>
      <c r="AT245" s="2"/>
      <c r="AU245" s="2"/>
      <c r="AV245" s="2"/>
      <c r="AW245" s="2"/>
      <c r="AX245" s="2"/>
      <c r="AY245" s="2"/>
      <c r="AZ245" s="2"/>
      <c r="BA245" s="2"/>
      <c r="BB245" s="2"/>
      <c r="BC245" s="2"/>
      <c r="BD245" s="2"/>
      <c r="BE245" s="2"/>
      <c r="BF245" s="2"/>
      <c r="BG245" s="2"/>
      <c r="BH245" s="2"/>
      <c r="BI245" s="2"/>
      <c r="BJ245" s="2"/>
      <c r="BK245" s="2"/>
      <c r="BL245" s="2"/>
      <c r="BM245" s="2"/>
      <c r="BN245" s="2"/>
      <c r="BO245" s="2"/>
      <c r="BP245" s="2"/>
      <c r="BQ245" s="2"/>
      <c r="BR245" s="2"/>
      <c r="BS245" s="2"/>
      <c r="BT245" s="2"/>
      <c r="BU245" s="2"/>
      <c r="BV245" s="2"/>
      <c r="BW245" s="2"/>
      <c r="BX245" s="2"/>
      <c r="BY245" s="2"/>
      <c r="BZ245" s="2"/>
      <c r="CA245" s="2"/>
      <c r="CB245" s="2"/>
      <c r="CC245" s="2"/>
      <c r="CD245" s="2"/>
      <c r="CE245" s="2"/>
      <c r="CF245" s="2"/>
      <c r="CG245" s="2"/>
      <c r="CH245" s="2"/>
      <c r="CI245" s="2"/>
      <c r="CJ245" s="2"/>
      <c r="CK245" s="2"/>
      <c r="CL245" s="2"/>
      <c r="CM245" s="2"/>
      <c r="CN245" s="2"/>
      <c r="CO245" s="2"/>
      <c r="CP245" s="2"/>
    </row>
    <row r="246" spans="1:94" x14ac:dyDescent="0.35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  <c r="AF246" s="2"/>
      <c r="AG246" s="2"/>
      <c r="AH246" s="2"/>
      <c r="AI246" s="2"/>
      <c r="AJ246" s="2"/>
      <c r="AK246" s="2"/>
      <c r="AL246" s="2"/>
      <c r="AM246" s="2"/>
      <c r="AN246" s="2"/>
      <c r="AO246" s="2"/>
      <c r="AP246" s="2"/>
      <c r="AQ246" s="2"/>
      <c r="AR246" s="2"/>
      <c r="AS246" s="2"/>
      <c r="AT246" s="2"/>
      <c r="AU246" s="2"/>
      <c r="AV246" s="2"/>
      <c r="AW246" s="2"/>
      <c r="AX246" s="2"/>
      <c r="AY246" s="2"/>
      <c r="AZ246" s="2"/>
      <c r="BA246" s="2"/>
      <c r="BB246" s="2"/>
      <c r="BC246" s="2"/>
      <c r="BD246" s="2"/>
      <c r="BE246" s="2"/>
      <c r="BF246" s="2"/>
      <c r="BG246" s="2"/>
      <c r="BH246" s="2"/>
      <c r="BI246" s="2"/>
      <c r="BJ246" s="2"/>
      <c r="BK246" s="2"/>
      <c r="BL246" s="2"/>
      <c r="BM246" s="2"/>
      <c r="BN246" s="2"/>
      <c r="BO246" s="2"/>
      <c r="BP246" s="2"/>
      <c r="BQ246" s="2"/>
      <c r="BR246" s="2"/>
      <c r="BS246" s="2"/>
      <c r="BT246" s="2"/>
      <c r="BU246" s="2"/>
      <c r="BV246" s="2"/>
      <c r="BW246" s="2"/>
      <c r="BX246" s="2"/>
      <c r="BY246" s="2"/>
      <c r="BZ246" s="2"/>
      <c r="CA246" s="2"/>
      <c r="CB246" s="2"/>
      <c r="CC246" s="2"/>
      <c r="CD246" s="2"/>
      <c r="CE246" s="2"/>
      <c r="CF246" s="2"/>
      <c r="CG246" s="2"/>
      <c r="CH246" s="2"/>
      <c r="CI246" s="2"/>
      <c r="CJ246" s="2"/>
      <c r="CK246" s="2"/>
      <c r="CL246" s="2"/>
      <c r="CM246" s="2"/>
      <c r="CN246" s="2"/>
      <c r="CO246" s="2"/>
      <c r="CP246" s="2"/>
    </row>
    <row r="247" spans="1:94" x14ac:dyDescent="0.35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  <c r="AE247" s="2"/>
      <c r="AF247" s="2"/>
      <c r="AG247" s="2"/>
      <c r="AH247" s="2"/>
      <c r="AI247" s="2"/>
      <c r="AJ247" s="2"/>
      <c r="AK247" s="2"/>
      <c r="AL247" s="2"/>
      <c r="AM247" s="2"/>
      <c r="AN247" s="2"/>
      <c r="AO247" s="2"/>
      <c r="AP247" s="2"/>
      <c r="AQ247" s="2"/>
      <c r="AR247" s="2"/>
      <c r="AS247" s="2"/>
      <c r="AT247" s="2"/>
      <c r="AU247" s="2"/>
      <c r="AV247" s="2"/>
      <c r="AW247" s="2"/>
      <c r="AX247" s="2"/>
      <c r="AY247" s="2"/>
      <c r="AZ247" s="2"/>
      <c r="BA247" s="2"/>
      <c r="BB247" s="2"/>
      <c r="BC247" s="2"/>
      <c r="BD247" s="2"/>
      <c r="BE247" s="2"/>
      <c r="BF247" s="2"/>
      <c r="BG247" s="2"/>
      <c r="BH247" s="2"/>
      <c r="BI247" s="2"/>
      <c r="BJ247" s="2"/>
      <c r="BK247" s="2"/>
      <c r="BL247" s="2"/>
      <c r="BM247" s="2"/>
      <c r="BN247" s="2"/>
      <c r="BO247" s="2"/>
      <c r="BP247" s="2"/>
      <c r="BQ247" s="2"/>
      <c r="BR247" s="2"/>
      <c r="BS247" s="2"/>
      <c r="BT247" s="2"/>
      <c r="BU247" s="2"/>
      <c r="BV247" s="2"/>
      <c r="BW247" s="2"/>
      <c r="BX247" s="2"/>
      <c r="BY247" s="2"/>
      <c r="BZ247" s="2"/>
      <c r="CA247" s="2"/>
      <c r="CB247" s="2"/>
      <c r="CC247" s="2"/>
      <c r="CD247" s="2"/>
      <c r="CE247" s="2"/>
      <c r="CF247" s="2"/>
      <c r="CG247" s="2"/>
      <c r="CH247" s="2"/>
      <c r="CI247" s="2"/>
      <c r="CJ247" s="2"/>
      <c r="CK247" s="2"/>
      <c r="CL247" s="2"/>
      <c r="CM247" s="2"/>
      <c r="CN247" s="2"/>
      <c r="CO247" s="2"/>
      <c r="CP247" s="2"/>
    </row>
    <row r="248" spans="1:94" x14ac:dyDescent="0.35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  <c r="AE248" s="2"/>
      <c r="AF248" s="2"/>
      <c r="AG248" s="2"/>
      <c r="AH248" s="2"/>
      <c r="AI248" s="2"/>
      <c r="AJ248" s="2"/>
      <c r="AK248" s="2"/>
      <c r="AL248" s="2"/>
      <c r="AM248" s="2"/>
      <c r="AN248" s="2"/>
      <c r="AO248" s="2"/>
      <c r="AP248" s="2"/>
      <c r="AQ248" s="2"/>
      <c r="AR248" s="2"/>
      <c r="AS248" s="2"/>
      <c r="AT248" s="2"/>
      <c r="AU248" s="2"/>
      <c r="AV248" s="2"/>
      <c r="AW248" s="2"/>
      <c r="AX248" s="2"/>
      <c r="AY248" s="2"/>
      <c r="AZ248" s="2"/>
      <c r="BA248" s="2"/>
      <c r="BB248" s="2"/>
      <c r="BC248" s="2"/>
      <c r="BD248" s="2"/>
      <c r="BE248" s="2"/>
      <c r="BF248" s="2"/>
      <c r="BG248" s="2"/>
      <c r="BH248" s="2"/>
      <c r="BI248" s="2"/>
      <c r="BJ248" s="2"/>
      <c r="BK248" s="2"/>
      <c r="BL248" s="2"/>
      <c r="BM248" s="2"/>
      <c r="BN248" s="2"/>
      <c r="BO248" s="2"/>
      <c r="BP248" s="2"/>
      <c r="BQ248" s="2"/>
      <c r="BR248" s="2"/>
      <c r="BS248" s="2"/>
      <c r="BT248" s="2"/>
      <c r="BU248" s="2"/>
      <c r="BV248" s="2"/>
      <c r="BW248" s="2"/>
      <c r="BX248" s="2"/>
      <c r="BY248" s="2"/>
      <c r="BZ248" s="2"/>
      <c r="CA248" s="2"/>
      <c r="CB248" s="2"/>
      <c r="CC248" s="2"/>
      <c r="CD248" s="2"/>
      <c r="CE248" s="2"/>
      <c r="CF248" s="2"/>
      <c r="CG248" s="2"/>
      <c r="CH248" s="2"/>
      <c r="CI248" s="2"/>
      <c r="CJ248" s="2"/>
      <c r="CK248" s="2"/>
      <c r="CL248" s="2"/>
      <c r="CM248" s="2"/>
      <c r="CN248" s="2"/>
      <c r="CO248" s="2"/>
      <c r="CP248" s="2"/>
    </row>
    <row r="249" spans="1:94" x14ac:dyDescent="0.35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  <c r="AE249" s="2"/>
      <c r="AF249" s="2"/>
      <c r="AG249" s="2"/>
      <c r="AH249" s="2"/>
      <c r="AI249" s="2"/>
      <c r="AJ249" s="2"/>
      <c r="AK249" s="2"/>
      <c r="AL249" s="2"/>
      <c r="AM249" s="2"/>
      <c r="AN249" s="2"/>
      <c r="AO249" s="2"/>
      <c r="AP249" s="2"/>
      <c r="AQ249" s="2"/>
      <c r="AR249" s="2"/>
      <c r="AS249" s="2"/>
      <c r="AT249" s="2"/>
      <c r="AU249" s="2"/>
      <c r="AV249" s="2"/>
      <c r="AW249" s="2"/>
      <c r="AX249" s="2"/>
      <c r="AY249" s="2"/>
      <c r="AZ249" s="2"/>
      <c r="BA249" s="2"/>
      <c r="BB249" s="2"/>
      <c r="BC249" s="2"/>
      <c r="BD249" s="2"/>
      <c r="BE249" s="2"/>
      <c r="BF249" s="2"/>
      <c r="BG249" s="2"/>
      <c r="BH249" s="2"/>
      <c r="BI249" s="2"/>
      <c r="BJ249" s="2"/>
      <c r="BK249" s="2"/>
      <c r="BL249" s="2"/>
      <c r="BM249" s="2"/>
      <c r="BN249" s="2"/>
      <c r="BO249" s="2"/>
      <c r="BP249" s="2"/>
      <c r="BQ249" s="2"/>
      <c r="BR249" s="2"/>
      <c r="BS249" s="2"/>
      <c r="BT249" s="2"/>
      <c r="BU249" s="2"/>
      <c r="BV249" s="2"/>
      <c r="BW249" s="2"/>
      <c r="BX249" s="2"/>
      <c r="BY249" s="2"/>
      <c r="BZ249" s="2"/>
      <c r="CA249" s="2"/>
      <c r="CB249" s="2"/>
      <c r="CC249" s="2"/>
      <c r="CD249" s="2"/>
      <c r="CE249" s="2"/>
      <c r="CF249" s="2"/>
      <c r="CG249" s="2"/>
      <c r="CH249" s="2"/>
      <c r="CI249" s="2"/>
      <c r="CJ249" s="2"/>
      <c r="CK249" s="2"/>
      <c r="CL249" s="2"/>
      <c r="CM249" s="2"/>
      <c r="CN249" s="2"/>
      <c r="CO249" s="2"/>
      <c r="CP249" s="2"/>
    </row>
    <row r="250" spans="1:94" x14ac:dyDescent="0.35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  <c r="AE250" s="2"/>
      <c r="AF250" s="2"/>
      <c r="AG250" s="2"/>
      <c r="AH250" s="2"/>
      <c r="AI250" s="2"/>
      <c r="AJ250" s="2"/>
      <c r="AK250" s="2"/>
      <c r="AL250" s="2"/>
      <c r="AM250" s="2"/>
      <c r="AN250" s="2"/>
      <c r="AO250" s="2"/>
      <c r="AP250" s="2"/>
      <c r="AQ250" s="2"/>
      <c r="AR250" s="2"/>
      <c r="AS250" s="2"/>
      <c r="AT250" s="2"/>
      <c r="AU250" s="2"/>
      <c r="AV250" s="2"/>
      <c r="AW250" s="2"/>
      <c r="AX250" s="2"/>
      <c r="AY250" s="2"/>
      <c r="AZ250" s="2"/>
      <c r="BA250" s="2"/>
      <c r="BB250" s="2"/>
      <c r="BC250" s="2"/>
      <c r="BD250" s="2"/>
      <c r="BE250" s="2"/>
      <c r="BF250" s="2"/>
      <c r="BG250" s="2"/>
      <c r="BH250" s="2"/>
      <c r="BI250" s="2"/>
      <c r="BJ250" s="2"/>
      <c r="BK250" s="2"/>
      <c r="BL250" s="2"/>
      <c r="BM250" s="2"/>
      <c r="BN250" s="2"/>
      <c r="BO250" s="2"/>
      <c r="BP250" s="2"/>
      <c r="BQ250" s="2"/>
      <c r="BR250" s="2"/>
      <c r="BS250" s="2"/>
      <c r="BT250" s="2"/>
      <c r="BU250" s="2"/>
      <c r="BV250" s="2"/>
      <c r="BW250" s="2"/>
      <c r="BX250" s="2"/>
      <c r="BY250" s="2"/>
      <c r="BZ250" s="2"/>
      <c r="CA250" s="2"/>
      <c r="CB250" s="2"/>
      <c r="CC250" s="2"/>
      <c r="CD250" s="2"/>
      <c r="CE250" s="2"/>
      <c r="CF250" s="2"/>
      <c r="CG250" s="2"/>
      <c r="CH250" s="2"/>
      <c r="CI250" s="2"/>
      <c r="CJ250" s="2"/>
      <c r="CK250" s="2"/>
      <c r="CL250" s="2"/>
      <c r="CM250" s="2"/>
      <c r="CN250" s="2"/>
      <c r="CO250" s="2"/>
      <c r="CP250" s="2"/>
    </row>
    <row r="251" spans="1:94" x14ac:dyDescent="0.35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/>
      <c r="AF251" s="2"/>
      <c r="AG251" s="2"/>
      <c r="AH251" s="2"/>
      <c r="AI251" s="2"/>
      <c r="AJ251" s="2"/>
      <c r="AK251" s="2"/>
      <c r="AL251" s="2"/>
      <c r="AM251" s="2"/>
      <c r="AN251" s="2"/>
      <c r="AO251" s="2"/>
      <c r="AP251" s="2"/>
      <c r="AQ251" s="2"/>
      <c r="AR251" s="2"/>
      <c r="AS251" s="2"/>
      <c r="AT251" s="2"/>
      <c r="AU251" s="2"/>
      <c r="AV251" s="2"/>
      <c r="AW251" s="2"/>
      <c r="AX251" s="2"/>
      <c r="AY251" s="2"/>
      <c r="AZ251" s="2"/>
      <c r="BA251" s="2"/>
      <c r="BB251" s="2"/>
      <c r="BC251" s="2"/>
      <c r="BD251" s="2"/>
      <c r="BE251" s="2"/>
      <c r="BF251" s="2"/>
      <c r="BG251" s="2"/>
      <c r="BH251" s="2"/>
      <c r="BI251" s="2"/>
      <c r="BJ251" s="2"/>
      <c r="BK251" s="2"/>
      <c r="BL251" s="2"/>
      <c r="BM251" s="2"/>
      <c r="BN251" s="2"/>
      <c r="BO251" s="2"/>
      <c r="BP251" s="2"/>
      <c r="BQ251" s="2"/>
      <c r="BR251" s="2"/>
      <c r="BS251" s="2"/>
      <c r="BT251" s="2"/>
      <c r="BU251" s="2"/>
      <c r="BV251" s="2"/>
      <c r="BW251" s="2"/>
      <c r="BX251" s="2"/>
      <c r="BY251" s="2"/>
      <c r="BZ251" s="2"/>
      <c r="CA251" s="2"/>
      <c r="CB251" s="2"/>
      <c r="CC251" s="2"/>
      <c r="CD251" s="2"/>
      <c r="CE251" s="2"/>
      <c r="CF251" s="2"/>
      <c r="CG251" s="2"/>
      <c r="CH251" s="2"/>
      <c r="CI251" s="2"/>
      <c r="CJ251" s="2"/>
      <c r="CK251" s="2"/>
      <c r="CL251" s="2"/>
      <c r="CM251" s="2"/>
      <c r="CN251" s="2"/>
      <c r="CO251" s="2"/>
      <c r="CP251" s="2"/>
    </row>
    <row r="252" spans="1:94" x14ac:dyDescent="0.35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  <c r="AF252" s="2"/>
      <c r="AG252" s="2"/>
      <c r="AH252" s="2"/>
      <c r="AI252" s="2"/>
      <c r="AJ252" s="2"/>
      <c r="AK252" s="2"/>
      <c r="AL252" s="2"/>
      <c r="AM252" s="2"/>
      <c r="AN252" s="2"/>
      <c r="AO252" s="2"/>
      <c r="AP252" s="2"/>
      <c r="AQ252" s="2"/>
      <c r="AR252" s="2"/>
      <c r="AS252" s="2"/>
      <c r="AT252" s="2"/>
      <c r="AU252" s="2"/>
      <c r="AV252" s="2"/>
      <c r="AW252" s="2"/>
      <c r="AX252" s="2"/>
      <c r="AY252" s="2"/>
      <c r="AZ252" s="2"/>
      <c r="BA252" s="2"/>
      <c r="BB252" s="2"/>
      <c r="BC252" s="2"/>
      <c r="BD252" s="2"/>
      <c r="BE252" s="2"/>
      <c r="BF252" s="2"/>
      <c r="BG252" s="2"/>
      <c r="BH252" s="2"/>
      <c r="BI252" s="2"/>
      <c r="BJ252" s="2"/>
      <c r="BK252" s="2"/>
      <c r="BL252" s="2"/>
      <c r="BM252" s="2"/>
      <c r="BN252" s="2"/>
      <c r="BO252" s="2"/>
      <c r="BP252" s="2"/>
      <c r="BQ252" s="2"/>
      <c r="BR252" s="2"/>
      <c r="BS252" s="2"/>
      <c r="BT252" s="2"/>
      <c r="BU252" s="2"/>
      <c r="BV252" s="2"/>
      <c r="BW252" s="2"/>
      <c r="BX252" s="2"/>
      <c r="BY252" s="2"/>
      <c r="BZ252" s="2"/>
      <c r="CA252" s="2"/>
      <c r="CB252" s="2"/>
      <c r="CC252" s="2"/>
      <c r="CD252" s="2"/>
      <c r="CE252" s="2"/>
      <c r="CF252" s="2"/>
      <c r="CG252" s="2"/>
      <c r="CH252" s="2"/>
      <c r="CI252" s="2"/>
      <c r="CJ252" s="2"/>
      <c r="CK252" s="2"/>
      <c r="CL252" s="2"/>
      <c r="CM252" s="2"/>
      <c r="CN252" s="2"/>
      <c r="CO252" s="2"/>
      <c r="CP252" s="2"/>
    </row>
    <row r="253" spans="1:94" x14ac:dyDescent="0.35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/>
      <c r="AF253" s="2"/>
      <c r="AG253" s="2"/>
      <c r="AH253" s="2"/>
      <c r="AI253" s="2"/>
      <c r="AJ253" s="2"/>
      <c r="AK253" s="2"/>
      <c r="AL253" s="2"/>
      <c r="AM253" s="2"/>
      <c r="AN253" s="2"/>
      <c r="AO253" s="2"/>
      <c r="AP253" s="2"/>
      <c r="AQ253" s="2"/>
      <c r="AR253" s="2"/>
      <c r="AS253" s="2"/>
      <c r="AT253" s="2"/>
      <c r="AU253" s="2"/>
      <c r="AV253" s="2"/>
      <c r="AW253" s="2"/>
      <c r="AX253" s="2"/>
      <c r="AY253" s="2"/>
      <c r="AZ253" s="2"/>
      <c r="BA253" s="2"/>
      <c r="BB253" s="2"/>
      <c r="BC253" s="2"/>
      <c r="BD253" s="2"/>
      <c r="BE253" s="2"/>
      <c r="BF253" s="2"/>
      <c r="BG253" s="2"/>
      <c r="BH253" s="2"/>
      <c r="BI253" s="2"/>
      <c r="BJ253" s="2"/>
      <c r="BK253" s="2"/>
      <c r="BL253" s="2"/>
      <c r="BM253" s="2"/>
      <c r="BN253" s="2"/>
      <c r="BO253" s="2"/>
      <c r="BP253" s="2"/>
      <c r="BQ253" s="2"/>
      <c r="BR253" s="2"/>
      <c r="BS253" s="2"/>
      <c r="BT253" s="2"/>
      <c r="BU253" s="2"/>
      <c r="BV253" s="2"/>
      <c r="BW253" s="2"/>
      <c r="BX253" s="2"/>
      <c r="BY253" s="2"/>
      <c r="BZ253" s="2"/>
      <c r="CA253" s="2"/>
      <c r="CB253" s="2"/>
      <c r="CC253" s="2"/>
      <c r="CD253" s="2"/>
      <c r="CE253" s="2"/>
      <c r="CF253" s="2"/>
      <c r="CG253" s="2"/>
      <c r="CH253" s="2"/>
      <c r="CI253" s="2"/>
      <c r="CJ253" s="2"/>
      <c r="CK253" s="2"/>
      <c r="CL253" s="2"/>
      <c r="CM253" s="2"/>
      <c r="CN253" s="2"/>
      <c r="CO253" s="2"/>
      <c r="CP253" s="2"/>
    </row>
    <row r="254" spans="1:94" x14ac:dyDescent="0.35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  <c r="AE254" s="2"/>
      <c r="AF254" s="2"/>
      <c r="AG254" s="2"/>
      <c r="AH254" s="2"/>
      <c r="AI254" s="2"/>
      <c r="AJ254" s="2"/>
      <c r="AK254" s="2"/>
      <c r="AL254" s="2"/>
      <c r="AM254" s="2"/>
      <c r="AN254" s="2"/>
      <c r="AO254" s="2"/>
      <c r="AP254" s="2"/>
      <c r="AQ254" s="2"/>
      <c r="AR254" s="2"/>
      <c r="AS254" s="2"/>
      <c r="AT254" s="2"/>
      <c r="AU254" s="2"/>
      <c r="AV254" s="2"/>
      <c r="AW254" s="2"/>
      <c r="AX254" s="2"/>
      <c r="AY254" s="2"/>
      <c r="AZ254" s="2"/>
      <c r="BA254" s="2"/>
      <c r="BB254" s="2"/>
      <c r="BC254" s="2"/>
      <c r="BD254" s="2"/>
      <c r="BE254" s="2"/>
      <c r="BF254" s="2"/>
      <c r="BG254" s="2"/>
      <c r="BH254" s="2"/>
      <c r="BI254" s="2"/>
      <c r="BJ254" s="2"/>
      <c r="BK254" s="2"/>
      <c r="BL254" s="2"/>
      <c r="BM254" s="2"/>
      <c r="BN254" s="2"/>
      <c r="BO254" s="2"/>
      <c r="BP254" s="2"/>
      <c r="BQ254" s="2"/>
      <c r="BR254" s="2"/>
      <c r="BS254" s="2"/>
      <c r="BT254" s="2"/>
      <c r="BU254" s="2"/>
      <c r="BV254" s="2"/>
      <c r="BW254" s="2"/>
      <c r="BX254" s="2"/>
      <c r="BY254" s="2"/>
      <c r="BZ254" s="2"/>
      <c r="CA254" s="2"/>
      <c r="CB254" s="2"/>
      <c r="CC254" s="2"/>
      <c r="CD254" s="2"/>
      <c r="CE254" s="2"/>
      <c r="CF254" s="2"/>
      <c r="CG254" s="2"/>
      <c r="CH254" s="2"/>
      <c r="CI254" s="2"/>
      <c r="CJ254" s="2"/>
      <c r="CK254" s="2"/>
      <c r="CL254" s="2"/>
      <c r="CM254" s="2"/>
      <c r="CN254" s="2"/>
      <c r="CO254" s="2"/>
      <c r="CP254" s="2"/>
    </row>
    <row r="255" spans="1:94" x14ac:dyDescent="0.35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/>
      <c r="AF255" s="2"/>
      <c r="AG255" s="2"/>
      <c r="AH255" s="2"/>
      <c r="AI255" s="2"/>
      <c r="AJ255" s="2"/>
      <c r="AK255" s="2"/>
      <c r="AL255" s="2"/>
      <c r="AM255" s="2"/>
      <c r="AN255" s="2"/>
      <c r="AO255" s="2"/>
      <c r="AP255" s="2"/>
      <c r="AQ255" s="2"/>
      <c r="AR255" s="2"/>
      <c r="AS255" s="2"/>
      <c r="AT255" s="2"/>
      <c r="AU255" s="2"/>
      <c r="AV255" s="2"/>
      <c r="AW255" s="2"/>
      <c r="AX255" s="2"/>
      <c r="AY255" s="2"/>
      <c r="AZ255" s="2"/>
      <c r="BA255" s="2"/>
      <c r="BB255" s="2"/>
      <c r="BC255" s="2"/>
      <c r="BD255" s="2"/>
      <c r="BE255" s="2"/>
      <c r="BF255" s="2"/>
      <c r="BG255" s="2"/>
      <c r="BH255" s="2"/>
      <c r="BI255" s="2"/>
      <c r="BJ255" s="2"/>
      <c r="BK255" s="2"/>
      <c r="BL255" s="2"/>
      <c r="BM255" s="2"/>
      <c r="BN255" s="2"/>
      <c r="BO255" s="2"/>
      <c r="BP255" s="2"/>
      <c r="BQ255" s="2"/>
      <c r="BR255" s="2"/>
      <c r="BS255" s="2"/>
      <c r="BT255" s="2"/>
      <c r="BU255" s="2"/>
      <c r="BV255" s="2"/>
      <c r="BW255" s="2"/>
      <c r="BX255" s="2"/>
      <c r="BY255" s="2"/>
      <c r="BZ255" s="2"/>
      <c r="CA255" s="2"/>
      <c r="CB255" s="2"/>
      <c r="CC255" s="2"/>
      <c r="CD255" s="2"/>
      <c r="CE255" s="2"/>
      <c r="CF255" s="2"/>
      <c r="CG255" s="2"/>
      <c r="CH255" s="2"/>
      <c r="CI255" s="2"/>
      <c r="CJ255" s="2"/>
      <c r="CK255" s="2"/>
      <c r="CL255" s="2"/>
      <c r="CM255" s="2"/>
      <c r="CN255" s="2"/>
      <c r="CO255" s="2"/>
      <c r="CP255" s="2"/>
    </row>
    <row r="256" spans="1:94" x14ac:dyDescent="0.35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2"/>
      <c r="AF256" s="2"/>
      <c r="AG256" s="2"/>
      <c r="AH256" s="2"/>
      <c r="AI256" s="2"/>
      <c r="AJ256" s="2"/>
      <c r="AK256" s="2"/>
      <c r="AL256" s="2"/>
      <c r="AM256" s="2"/>
      <c r="AN256" s="2"/>
      <c r="AO256" s="2"/>
      <c r="AP256" s="2"/>
      <c r="AQ256" s="2"/>
      <c r="AR256" s="2"/>
      <c r="AS256" s="2"/>
      <c r="AT256" s="2"/>
      <c r="AU256" s="2"/>
      <c r="AV256" s="2"/>
      <c r="AW256" s="2"/>
      <c r="AX256" s="2"/>
      <c r="AY256" s="2"/>
      <c r="AZ256" s="2"/>
      <c r="BA256" s="2"/>
      <c r="BB256" s="2"/>
      <c r="BC256" s="2"/>
      <c r="BD256" s="2"/>
      <c r="BE256" s="2"/>
      <c r="BF256" s="2"/>
      <c r="BG256" s="2"/>
      <c r="BH256" s="2"/>
      <c r="BI256" s="2"/>
      <c r="BJ256" s="2"/>
      <c r="BK256" s="2"/>
      <c r="BL256" s="2"/>
      <c r="BM256" s="2"/>
      <c r="BN256" s="2"/>
      <c r="BO256" s="2"/>
      <c r="BP256" s="2"/>
      <c r="BQ256" s="2"/>
      <c r="BR256" s="2"/>
      <c r="BS256" s="2"/>
      <c r="BT256" s="2"/>
      <c r="BU256" s="2"/>
      <c r="BV256" s="2"/>
      <c r="BW256" s="2"/>
      <c r="BX256" s="2"/>
      <c r="BY256" s="2"/>
      <c r="BZ256" s="2"/>
      <c r="CA256" s="2"/>
      <c r="CB256" s="2"/>
      <c r="CC256" s="2"/>
      <c r="CD256" s="2"/>
      <c r="CE256" s="2"/>
      <c r="CF256" s="2"/>
      <c r="CG256" s="2"/>
      <c r="CH256" s="2"/>
      <c r="CI256" s="2"/>
      <c r="CJ256" s="2"/>
      <c r="CK256" s="2"/>
      <c r="CL256" s="2"/>
      <c r="CM256" s="2"/>
      <c r="CN256" s="2"/>
      <c r="CO256" s="2"/>
      <c r="CP256" s="2"/>
    </row>
    <row r="257" spans="1:94" x14ac:dyDescent="0.35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  <c r="AE257" s="2"/>
      <c r="AF257" s="2"/>
      <c r="AG257" s="2"/>
      <c r="AH257" s="2"/>
      <c r="AI257" s="2"/>
      <c r="AJ257" s="2"/>
      <c r="AK257" s="2"/>
      <c r="AL257" s="2"/>
      <c r="AM257" s="2"/>
      <c r="AN257" s="2"/>
      <c r="AO257" s="2"/>
      <c r="AP257" s="2"/>
      <c r="AQ257" s="2"/>
      <c r="AR257" s="2"/>
      <c r="AS257" s="2"/>
      <c r="AT257" s="2"/>
      <c r="AU257" s="2"/>
      <c r="AV257" s="2"/>
      <c r="AW257" s="2"/>
      <c r="AX257" s="2"/>
      <c r="AY257" s="2"/>
      <c r="AZ257" s="2"/>
      <c r="BA257" s="2"/>
      <c r="BB257" s="2"/>
      <c r="BC257" s="2"/>
      <c r="BD257" s="2"/>
      <c r="BE257" s="2"/>
      <c r="BF257" s="2"/>
      <c r="BG257" s="2"/>
      <c r="BH257" s="2"/>
      <c r="BI257" s="2"/>
      <c r="BJ257" s="2"/>
      <c r="BK257" s="2"/>
      <c r="BL257" s="2"/>
      <c r="BM257" s="2"/>
      <c r="BN257" s="2"/>
      <c r="BO257" s="2"/>
      <c r="BP257" s="2"/>
      <c r="BQ257" s="2"/>
      <c r="BR257" s="2"/>
      <c r="BS257" s="2"/>
      <c r="BT257" s="2"/>
      <c r="BU257" s="2"/>
      <c r="BV257" s="2"/>
      <c r="BW257" s="2"/>
      <c r="BX257" s="2"/>
      <c r="BY257" s="2"/>
      <c r="BZ257" s="2"/>
      <c r="CA257" s="2"/>
      <c r="CB257" s="2"/>
      <c r="CC257" s="2"/>
      <c r="CD257" s="2"/>
      <c r="CE257" s="2"/>
      <c r="CF257" s="2"/>
      <c r="CG257" s="2"/>
      <c r="CH257" s="2"/>
      <c r="CI257" s="2"/>
      <c r="CJ257" s="2"/>
      <c r="CK257" s="2"/>
      <c r="CL257" s="2"/>
      <c r="CM257" s="2"/>
      <c r="CN257" s="2"/>
      <c r="CO257" s="2"/>
      <c r="CP257" s="2"/>
    </row>
    <row r="258" spans="1:94" x14ac:dyDescent="0.35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  <c r="AE258" s="2"/>
      <c r="AF258" s="2"/>
      <c r="AG258" s="2"/>
      <c r="AH258" s="2"/>
      <c r="AI258" s="2"/>
      <c r="AJ258" s="2"/>
      <c r="AK258" s="2"/>
      <c r="AL258" s="2"/>
      <c r="AM258" s="2"/>
      <c r="AN258" s="2"/>
      <c r="AO258" s="2"/>
      <c r="AP258" s="2"/>
      <c r="AQ258" s="2"/>
      <c r="AR258" s="2"/>
      <c r="AS258" s="2"/>
      <c r="AT258" s="2"/>
      <c r="AU258" s="2"/>
      <c r="AV258" s="2"/>
      <c r="AW258" s="2"/>
      <c r="AX258" s="2"/>
      <c r="AY258" s="2"/>
      <c r="AZ258" s="2"/>
      <c r="BA258" s="2"/>
      <c r="BB258" s="2"/>
      <c r="BC258" s="2"/>
      <c r="BD258" s="2"/>
      <c r="BE258" s="2"/>
      <c r="BF258" s="2"/>
      <c r="BG258" s="2"/>
      <c r="BH258" s="2"/>
      <c r="BI258" s="2"/>
      <c r="BJ258" s="2"/>
      <c r="BK258" s="2"/>
      <c r="BL258" s="2"/>
      <c r="BM258" s="2"/>
      <c r="BN258" s="2"/>
      <c r="BO258" s="2"/>
      <c r="BP258" s="2"/>
      <c r="BQ258" s="2"/>
      <c r="BR258" s="2"/>
      <c r="BS258" s="2"/>
      <c r="BT258" s="2"/>
      <c r="BU258" s="2"/>
      <c r="BV258" s="2"/>
      <c r="BW258" s="2"/>
      <c r="BX258" s="2"/>
      <c r="BY258" s="2"/>
      <c r="BZ258" s="2"/>
      <c r="CA258" s="2"/>
      <c r="CB258" s="2"/>
      <c r="CC258" s="2"/>
      <c r="CD258" s="2"/>
      <c r="CE258" s="2"/>
      <c r="CF258" s="2"/>
      <c r="CG258" s="2"/>
      <c r="CH258" s="2"/>
      <c r="CI258" s="2"/>
      <c r="CJ258" s="2"/>
      <c r="CK258" s="2"/>
      <c r="CL258" s="2"/>
      <c r="CM258" s="2"/>
      <c r="CN258" s="2"/>
      <c r="CO258" s="2"/>
      <c r="CP258" s="2"/>
    </row>
    <row r="259" spans="1:94" x14ac:dyDescent="0.35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/>
      <c r="AF259" s="2"/>
      <c r="AG259" s="2"/>
      <c r="AH259" s="2"/>
      <c r="AI259" s="2"/>
      <c r="AJ259" s="2"/>
      <c r="AK259" s="2"/>
      <c r="AL259" s="2"/>
      <c r="AM259" s="2"/>
      <c r="AN259" s="2"/>
      <c r="AO259" s="2"/>
      <c r="AP259" s="2"/>
      <c r="AQ259" s="2"/>
      <c r="AR259" s="2"/>
      <c r="AS259" s="2"/>
      <c r="AT259" s="2"/>
      <c r="AU259" s="2"/>
      <c r="AV259" s="2"/>
      <c r="AW259" s="2"/>
      <c r="AX259" s="2"/>
      <c r="AY259" s="2"/>
      <c r="AZ259" s="2"/>
      <c r="BA259" s="2"/>
      <c r="BB259" s="2"/>
      <c r="BC259" s="2"/>
      <c r="BD259" s="2"/>
      <c r="BE259" s="2"/>
      <c r="BF259" s="2"/>
      <c r="BG259" s="2"/>
      <c r="BH259" s="2"/>
      <c r="BI259" s="2"/>
      <c r="BJ259" s="2"/>
      <c r="BK259" s="2"/>
      <c r="BL259" s="2"/>
      <c r="BM259" s="2"/>
      <c r="BN259" s="2"/>
      <c r="BO259" s="2"/>
      <c r="BP259" s="2"/>
      <c r="BQ259" s="2"/>
      <c r="BR259" s="2"/>
      <c r="BS259" s="2"/>
      <c r="BT259" s="2"/>
      <c r="BU259" s="2"/>
      <c r="BV259" s="2"/>
      <c r="BW259" s="2"/>
      <c r="BX259" s="2"/>
      <c r="BY259" s="2"/>
      <c r="BZ259" s="2"/>
      <c r="CA259" s="2"/>
      <c r="CB259" s="2"/>
      <c r="CC259" s="2"/>
      <c r="CD259" s="2"/>
      <c r="CE259" s="2"/>
      <c r="CF259" s="2"/>
      <c r="CG259" s="2"/>
      <c r="CH259" s="2"/>
      <c r="CI259" s="2"/>
      <c r="CJ259" s="2"/>
      <c r="CK259" s="2"/>
      <c r="CL259" s="2"/>
      <c r="CM259" s="2"/>
      <c r="CN259" s="2"/>
      <c r="CO259" s="2"/>
      <c r="CP259" s="2"/>
    </row>
    <row r="260" spans="1:94" x14ac:dyDescent="0.35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  <c r="AF260" s="2"/>
      <c r="AG260" s="2"/>
      <c r="AH260" s="2"/>
      <c r="AI260" s="2"/>
      <c r="AJ260" s="2"/>
      <c r="AK260" s="2"/>
      <c r="AL260" s="2"/>
      <c r="AM260" s="2"/>
      <c r="AN260" s="2"/>
      <c r="AO260" s="2"/>
      <c r="AP260" s="2"/>
      <c r="AQ260" s="2"/>
      <c r="AR260" s="2"/>
      <c r="AS260" s="2"/>
      <c r="AT260" s="2"/>
      <c r="AU260" s="2"/>
      <c r="AV260" s="2"/>
      <c r="AW260" s="2"/>
      <c r="AX260" s="2"/>
      <c r="AY260" s="2"/>
      <c r="AZ260" s="2"/>
      <c r="BA260" s="2"/>
      <c r="BB260" s="2"/>
      <c r="BC260" s="2"/>
      <c r="BD260" s="2"/>
      <c r="BE260" s="2"/>
      <c r="BF260" s="2"/>
      <c r="BG260" s="2"/>
      <c r="BH260" s="2"/>
      <c r="BI260" s="2"/>
      <c r="BJ260" s="2"/>
      <c r="BK260" s="2"/>
      <c r="BL260" s="2"/>
      <c r="BM260" s="2"/>
      <c r="BN260" s="2"/>
      <c r="BO260" s="2"/>
      <c r="BP260" s="2"/>
      <c r="BQ260" s="2"/>
      <c r="BR260" s="2"/>
      <c r="BS260" s="2"/>
      <c r="BT260" s="2"/>
      <c r="BU260" s="2"/>
      <c r="BV260" s="2"/>
      <c r="BW260" s="2"/>
      <c r="BX260" s="2"/>
      <c r="BY260" s="2"/>
      <c r="BZ260" s="2"/>
      <c r="CA260" s="2"/>
      <c r="CB260" s="2"/>
      <c r="CC260" s="2"/>
      <c r="CD260" s="2"/>
      <c r="CE260" s="2"/>
      <c r="CF260" s="2"/>
      <c r="CG260" s="2"/>
      <c r="CH260" s="2"/>
      <c r="CI260" s="2"/>
      <c r="CJ260" s="2"/>
      <c r="CK260" s="2"/>
      <c r="CL260" s="2"/>
      <c r="CM260" s="2"/>
      <c r="CN260" s="2"/>
      <c r="CO260" s="2"/>
      <c r="CP260" s="2"/>
    </row>
    <row r="261" spans="1:94" x14ac:dyDescent="0.35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/>
      <c r="AF261" s="2"/>
      <c r="AG261" s="2"/>
      <c r="AH261" s="2"/>
      <c r="AI261" s="2"/>
      <c r="AJ261" s="2"/>
      <c r="AK261" s="2"/>
      <c r="AL261" s="2"/>
      <c r="AM261" s="2"/>
      <c r="AN261" s="2"/>
      <c r="AO261" s="2"/>
      <c r="AP261" s="2"/>
      <c r="AQ261" s="2"/>
      <c r="AR261" s="2"/>
      <c r="AS261" s="2"/>
      <c r="AT261" s="2"/>
      <c r="AU261" s="2"/>
      <c r="AV261" s="2"/>
      <c r="AW261" s="2"/>
      <c r="AX261" s="2"/>
      <c r="AY261" s="2"/>
      <c r="AZ261" s="2"/>
      <c r="BA261" s="2"/>
      <c r="BB261" s="2"/>
      <c r="BC261" s="2"/>
      <c r="BD261" s="2"/>
      <c r="BE261" s="2"/>
      <c r="BF261" s="2"/>
      <c r="BG261" s="2"/>
      <c r="BH261" s="2"/>
      <c r="BI261" s="2"/>
      <c r="BJ261" s="2"/>
      <c r="BK261" s="2"/>
      <c r="BL261" s="2"/>
      <c r="BM261" s="2"/>
      <c r="BN261" s="2"/>
      <c r="BO261" s="2"/>
      <c r="BP261" s="2"/>
      <c r="BQ261" s="2"/>
      <c r="BR261" s="2"/>
      <c r="BS261" s="2"/>
      <c r="BT261" s="2"/>
      <c r="BU261" s="2"/>
      <c r="BV261" s="2"/>
      <c r="BW261" s="2"/>
      <c r="BX261" s="2"/>
      <c r="BY261" s="2"/>
      <c r="BZ261" s="2"/>
      <c r="CA261" s="2"/>
      <c r="CB261" s="2"/>
      <c r="CC261" s="2"/>
      <c r="CD261" s="2"/>
      <c r="CE261" s="2"/>
      <c r="CF261" s="2"/>
      <c r="CG261" s="2"/>
      <c r="CH261" s="2"/>
      <c r="CI261" s="2"/>
      <c r="CJ261" s="2"/>
      <c r="CK261" s="2"/>
      <c r="CL261" s="2"/>
      <c r="CM261" s="2"/>
      <c r="CN261" s="2"/>
      <c r="CO261" s="2"/>
      <c r="CP261" s="2"/>
    </row>
    <row r="262" spans="1:94" x14ac:dyDescent="0.35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  <c r="AF262" s="2"/>
      <c r="AG262" s="2"/>
      <c r="AH262" s="2"/>
      <c r="AI262" s="2"/>
      <c r="AJ262" s="2"/>
      <c r="AK262" s="2"/>
      <c r="AL262" s="2"/>
      <c r="AM262" s="2"/>
      <c r="AN262" s="2"/>
      <c r="AO262" s="2"/>
      <c r="AP262" s="2"/>
      <c r="AQ262" s="2"/>
      <c r="AR262" s="2"/>
      <c r="AS262" s="2"/>
      <c r="AT262" s="2"/>
      <c r="AU262" s="2"/>
      <c r="AV262" s="2"/>
      <c r="AW262" s="2"/>
      <c r="AX262" s="2"/>
      <c r="AY262" s="2"/>
      <c r="AZ262" s="2"/>
      <c r="BA262" s="2"/>
      <c r="BB262" s="2"/>
      <c r="BC262" s="2"/>
      <c r="BD262" s="2"/>
      <c r="BE262" s="2"/>
      <c r="BF262" s="2"/>
      <c r="BG262" s="2"/>
      <c r="BH262" s="2"/>
      <c r="BI262" s="2"/>
      <c r="BJ262" s="2"/>
      <c r="BK262" s="2"/>
      <c r="BL262" s="2"/>
      <c r="BM262" s="2"/>
      <c r="BN262" s="2"/>
      <c r="BO262" s="2"/>
      <c r="BP262" s="2"/>
      <c r="BQ262" s="2"/>
      <c r="BR262" s="2"/>
      <c r="BS262" s="2"/>
      <c r="BT262" s="2"/>
      <c r="BU262" s="2"/>
      <c r="BV262" s="2"/>
      <c r="BW262" s="2"/>
      <c r="BX262" s="2"/>
      <c r="BY262" s="2"/>
      <c r="BZ262" s="2"/>
      <c r="CA262" s="2"/>
      <c r="CB262" s="2"/>
      <c r="CC262" s="2"/>
      <c r="CD262" s="2"/>
      <c r="CE262" s="2"/>
      <c r="CF262" s="2"/>
      <c r="CG262" s="2"/>
      <c r="CH262" s="2"/>
      <c r="CI262" s="2"/>
      <c r="CJ262" s="2"/>
      <c r="CK262" s="2"/>
      <c r="CL262" s="2"/>
      <c r="CM262" s="2"/>
      <c r="CN262" s="2"/>
      <c r="CO262" s="2"/>
      <c r="CP262" s="2"/>
    </row>
    <row r="263" spans="1:94" x14ac:dyDescent="0.35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  <c r="AF263" s="2"/>
      <c r="AG263" s="2"/>
      <c r="AH263" s="2"/>
      <c r="AI263" s="2"/>
      <c r="AJ263" s="2"/>
      <c r="AK263" s="2"/>
      <c r="AL263" s="2"/>
      <c r="AM263" s="2"/>
      <c r="AN263" s="2"/>
      <c r="AO263" s="2"/>
      <c r="AP263" s="2"/>
      <c r="AQ263" s="2"/>
      <c r="AR263" s="2"/>
      <c r="AS263" s="2"/>
      <c r="AT263" s="2"/>
      <c r="AU263" s="2"/>
      <c r="AV263" s="2"/>
      <c r="AW263" s="2"/>
      <c r="AX263" s="2"/>
      <c r="AY263" s="2"/>
      <c r="AZ263" s="2"/>
      <c r="BA263" s="2"/>
      <c r="BB263" s="2"/>
      <c r="BC263" s="2"/>
      <c r="BD263" s="2"/>
      <c r="BE263" s="2"/>
      <c r="BF263" s="2"/>
      <c r="BG263" s="2"/>
      <c r="BH263" s="2"/>
      <c r="BI263" s="2"/>
      <c r="BJ263" s="2"/>
      <c r="BK263" s="2"/>
      <c r="BL263" s="2"/>
      <c r="BM263" s="2"/>
      <c r="BN263" s="2"/>
      <c r="BO263" s="2"/>
      <c r="BP263" s="2"/>
      <c r="BQ263" s="2"/>
      <c r="BR263" s="2"/>
      <c r="BS263" s="2"/>
      <c r="BT263" s="2"/>
      <c r="BU263" s="2"/>
      <c r="BV263" s="2"/>
      <c r="BW263" s="2"/>
      <c r="BX263" s="2"/>
      <c r="BY263" s="2"/>
      <c r="BZ263" s="2"/>
      <c r="CA263" s="2"/>
      <c r="CB263" s="2"/>
      <c r="CC263" s="2"/>
      <c r="CD263" s="2"/>
      <c r="CE263" s="2"/>
      <c r="CF263" s="2"/>
      <c r="CG263" s="2"/>
      <c r="CH263" s="2"/>
      <c r="CI263" s="2"/>
      <c r="CJ263" s="2"/>
      <c r="CK263" s="2"/>
      <c r="CL263" s="2"/>
      <c r="CM263" s="2"/>
      <c r="CN263" s="2"/>
      <c r="CO263" s="2"/>
      <c r="CP263" s="2"/>
    </row>
    <row r="264" spans="1:94" x14ac:dyDescent="0.35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  <c r="AF264" s="2"/>
      <c r="AG264" s="2"/>
      <c r="AH264" s="2"/>
      <c r="AI264" s="2"/>
      <c r="AJ264" s="2"/>
      <c r="AK264" s="2"/>
      <c r="AL264" s="2"/>
      <c r="AM264" s="2"/>
      <c r="AN264" s="2"/>
      <c r="AO264" s="2"/>
      <c r="AP264" s="2"/>
      <c r="AQ264" s="2"/>
      <c r="AR264" s="2"/>
      <c r="AS264" s="2"/>
      <c r="AT264" s="2"/>
      <c r="AU264" s="2"/>
      <c r="AV264" s="2"/>
      <c r="AW264" s="2"/>
      <c r="AX264" s="2"/>
      <c r="AY264" s="2"/>
      <c r="AZ264" s="2"/>
      <c r="BA264" s="2"/>
      <c r="BB264" s="2"/>
      <c r="BC264" s="2"/>
      <c r="BD264" s="2"/>
      <c r="BE264" s="2"/>
      <c r="BF264" s="2"/>
      <c r="BG264" s="2"/>
      <c r="BH264" s="2"/>
      <c r="BI264" s="2"/>
      <c r="BJ264" s="2"/>
      <c r="BK264" s="2"/>
      <c r="BL264" s="2"/>
      <c r="BM264" s="2"/>
      <c r="BN264" s="2"/>
      <c r="BO264" s="2"/>
      <c r="BP264" s="2"/>
      <c r="BQ264" s="2"/>
      <c r="BR264" s="2"/>
      <c r="BS264" s="2"/>
      <c r="BT264" s="2"/>
      <c r="BU264" s="2"/>
      <c r="BV264" s="2"/>
      <c r="BW264" s="2"/>
      <c r="BX264" s="2"/>
      <c r="BY264" s="2"/>
      <c r="BZ264" s="2"/>
      <c r="CA264" s="2"/>
      <c r="CB264" s="2"/>
      <c r="CC264" s="2"/>
      <c r="CD264" s="2"/>
      <c r="CE264" s="2"/>
      <c r="CF264" s="2"/>
      <c r="CG264" s="2"/>
      <c r="CH264" s="2"/>
      <c r="CI264" s="2"/>
      <c r="CJ264" s="2"/>
      <c r="CK264" s="2"/>
      <c r="CL264" s="2"/>
      <c r="CM264" s="2"/>
      <c r="CN264" s="2"/>
      <c r="CO264" s="2"/>
      <c r="CP264" s="2"/>
    </row>
    <row r="265" spans="1:94" x14ac:dyDescent="0.35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  <c r="AF265" s="2"/>
      <c r="AG265" s="2"/>
      <c r="AH265" s="2"/>
      <c r="AI265" s="2"/>
      <c r="AJ265" s="2"/>
      <c r="AK265" s="2"/>
      <c r="AL265" s="2"/>
      <c r="AM265" s="2"/>
      <c r="AN265" s="2"/>
      <c r="AO265" s="2"/>
      <c r="AP265" s="2"/>
      <c r="AQ265" s="2"/>
      <c r="AR265" s="2"/>
      <c r="AS265" s="2"/>
      <c r="AT265" s="2"/>
      <c r="AU265" s="2"/>
      <c r="AV265" s="2"/>
      <c r="AW265" s="2"/>
      <c r="AX265" s="2"/>
      <c r="AY265" s="2"/>
      <c r="AZ265" s="2"/>
      <c r="BA265" s="2"/>
      <c r="BB265" s="2"/>
      <c r="BC265" s="2"/>
      <c r="BD265" s="2"/>
      <c r="BE265" s="2"/>
      <c r="BF265" s="2"/>
      <c r="BG265" s="2"/>
      <c r="BH265" s="2"/>
      <c r="BI265" s="2"/>
      <c r="BJ265" s="2"/>
      <c r="BK265" s="2"/>
      <c r="BL265" s="2"/>
      <c r="BM265" s="2"/>
      <c r="BN265" s="2"/>
      <c r="BO265" s="2"/>
      <c r="BP265" s="2"/>
      <c r="BQ265" s="2"/>
      <c r="BR265" s="2"/>
      <c r="BS265" s="2"/>
      <c r="BT265" s="2"/>
      <c r="BU265" s="2"/>
      <c r="BV265" s="2"/>
      <c r="BW265" s="2"/>
      <c r="BX265" s="2"/>
      <c r="BY265" s="2"/>
      <c r="BZ265" s="2"/>
      <c r="CA265" s="2"/>
      <c r="CB265" s="2"/>
      <c r="CC265" s="2"/>
      <c r="CD265" s="2"/>
      <c r="CE265" s="2"/>
      <c r="CF265" s="2"/>
      <c r="CG265" s="2"/>
      <c r="CH265" s="2"/>
      <c r="CI265" s="2"/>
      <c r="CJ265" s="2"/>
      <c r="CK265" s="2"/>
      <c r="CL265" s="2"/>
      <c r="CM265" s="2"/>
      <c r="CN265" s="2"/>
      <c r="CO265" s="2"/>
      <c r="CP265" s="2"/>
    </row>
    <row r="266" spans="1:94" x14ac:dyDescent="0.35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  <c r="AF266" s="2"/>
      <c r="AG266" s="2"/>
      <c r="AH266" s="2"/>
      <c r="AI266" s="2"/>
      <c r="AJ266" s="2"/>
      <c r="AK266" s="2"/>
      <c r="AL266" s="2"/>
      <c r="AM266" s="2"/>
      <c r="AN266" s="2"/>
      <c r="AO266" s="2"/>
      <c r="AP266" s="2"/>
      <c r="AQ266" s="2"/>
      <c r="AR266" s="2"/>
      <c r="AS266" s="2"/>
      <c r="AT266" s="2"/>
      <c r="AU266" s="2"/>
      <c r="AV266" s="2"/>
      <c r="AW266" s="2"/>
      <c r="AX266" s="2"/>
      <c r="AY266" s="2"/>
      <c r="AZ266" s="2"/>
      <c r="BA266" s="2"/>
      <c r="BB266" s="2"/>
      <c r="BC266" s="2"/>
      <c r="BD266" s="2"/>
      <c r="BE266" s="2"/>
      <c r="BF266" s="2"/>
      <c r="BG266" s="2"/>
      <c r="BH266" s="2"/>
      <c r="BI266" s="2"/>
      <c r="BJ266" s="2"/>
      <c r="BK266" s="2"/>
      <c r="BL266" s="2"/>
      <c r="BM266" s="2"/>
      <c r="BN266" s="2"/>
      <c r="BO266" s="2"/>
      <c r="BP266" s="2"/>
      <c r="BQ266" s="2"/>
      <c r="BR266" s="2"/>
      <c r="BS266" s="2"/>
      <c r="BT266" s="2"/>
      <c r="BU266" s="2"/>
      <c r="BV266" s="2"/>
      <c r="BW266" s="2"/>
      <c r="BX266" s="2"/>
      <c r="BY266" s="2"/>
      <c r="BZ266" s="2"/>
      <c r="CA266" s="2"/>
      <c r="CB266" s="2"/>
      <c r="CC266" s="2"/>
      <c r="CD266" s="2"/>
      <c r="CE266" s="2"/>
      <c r="CF266" s="2"/>
      <c r="CG266" s="2"/>
      <c r="CH266" s="2"/>
      <c r="CI266" s="2"/>
      <c r="CJ266" s="2"/>
      <c r="CK266" s="2"/>
      <c r="CL266" s="2"/>
      <c r="CM266" s="2"/>
      <c r="CN266" s="2"/>
      <c r="CO266" s="2"/>
      <c r="CP266" s="2"/>
    </row>
    <row r="267" spans="1:94" x14ac:dyDescent="0.35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  <c r="AF267" s="2"/>
      <c r="AG267" s="2"/>
      <c r="AH267" s="2"/>
      <c r="AI267" s="2"/>
      <c r="AJ267" s="2"/>
      <c r="AK267" s="2"/>
      <c r="AL267" s="2"/>
      <c r="AM267" s="2"/>
      <c r="AN267" s="2"/>
      <c r="AO267" s="2"/>
      <c r="AP267" s="2"/>
      <c r="AQ267" s="2"/>
      <c r="AR267" s="2"/>
      <c r="AS267" s="2"/>
      <c r="AT267" s="2"/>
      <c r="AU267" s="2"/>
      <c r="AV267" s="2"/>
      <c r="AW267" s="2"/>
      <c r="AX267" s="2"/>
      <c r="AY267" s="2"/>
      <c r="AZ267" s="2"/>
      <c r="BA267" s="2"/>
      <c r="BB267" s="2"/>
      <c r="BC267" s="2"/>
      <c r="BD267" s="2"/>
      <c r="BE267" s="2"/>
      <c r="BF267" s="2"/>
      <c r="BG267" s="2"/>
      <c r="BH267" s="2"/>
      <c r="BI267" s="2"/>
      <c r="BJ267" s="2"/>
      <c r="BK267" s="2"/>
      <c r="BL267" s="2"/>
      <c r="BM267" s="2"/>
      <c r="BN267" s="2"/>
      <c r="BO267" s="2"/>
      <c r="BP267" s="2"/>
      <c r="BQ267" s="2"/>
      <c r="BR267" s="2"/>
      <c r="BS267" s="2"/>
      <c r="BT267" s="2"/>
      <c r="BU267" s="2"/>
      <c r="BV267" s="2"/>
      <c r="BW267" s="2"/>
      <c r="BX267" s="2"/>
      <c r="BY267" s="2"/>
      <c r="BZ267" s="2"/>
      <c r="CA267" s="2"/>
      <c r="CB267" s="2"/>
      <c r="CC267" s="2"/>
      <c r="CD267" s="2"/>
      <c r="CE267" s="2"/>
      <c r="CF267" s="2"/>
      <c r="CG267" s="2"/>
      <c r="CH267" s="2"/>
      <c r="CI267" s="2"/>
      <c r="CJ267" s="2"/>
      <c r="CK267" s="2"/>
      <c r="CL267" s="2"/>
      <c r="CM267" s="2"/>
      <c r="CN267" s="2"/>
      <c r="CO267" s="2"/>
      <c r="CP267" s="2"/>
    </row>
    <row r="268" spans="1:94" x14ac:dyDescent="0.35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  <c r="AF268" s="2"/>
      <c r="AG268" s="2"/>
      <c r="AH268" s="2"/>
      <c r="AI268" s="2"/>
      <c r="AJ268" s="2"/>
      <c r="AK268" s="2"/>
      <c r="AL268" s="2"/>
      <c r="AM268" s="2"/>
      <c r="AN268" s="2"/>
      <c r="AO268" s="2"/>
      <c r="AP268" s="2"/>
      <c r="AQ268" s="2"/>
      <c r="AR268" s="2"/>
      <c r="AS268" s="2"/>
      <c r="AT268" s="2"/>
      <c r="AU268" s="2"/>
      <c r="AV268" s="2"/>
      <c r="AW268" s="2"/>
      <c r="AX268" s="2"/>
      <c r="AY268" s="2"/>
      <c r="AZ268" s="2"/>
      <c r="BA268" s="2"/>
      <c r="BB268" s="2"/>
      <c r="BC268" s="2"/>
      <c r="BD268" s="2"/>
      <c r="BE268" s="2"/>
      <c r="BF268" s="2"/>
      <c r="BG268" s="2"/>
      <c r="BH268" s="2"/>
      <c r="BI268" s="2"/>
      <c r="BJ268" s="2"/>
      <c r="BK268" s="2"/>
      <c r="BL268" s="2"/>
      <c r="BM268" s="2"/>
      <c r="BN268" s="2"/>
      <c r="BO268" s="2"/>
      <c r="BP268" s="2"/>
      <c r="BQ268" s="2"/>
      <c r="BR268" s="2"/>
      <c r="BS268" s="2"/>
      <c r="BT268" s="2"/>
      <c r="BU268" s="2"/>
      <c r="BV268" s="2"/>
      <c r="BW268" s="2"/>
      <c r="BX268" s="2"/>
      <c r="BY268" s="2"/>
      <c r="BZ268" s="2"/>
      <c r="CA268" s="2"/>
      <c r="CB268" s="2"/>
      <c r="CC268" s="2"/>
      <c r="CD268" s="2"/>
      <c r="CE268" s="2"/>
      <c r="CF268" s="2"/>
      <c r="CG268" s="2"/>
      <c r="CH268" s="2"/>
      <c r="CI268" s="2"/>
      <c r="CJ268" s="2"/>
      <c r="CK268" s="2"/>
      <c r="CL268" s="2"/>
      <c r="CM268" s="2"/>
      <c r="CN268" s="2"/>
      <c r="CO268" s="2"/>
      <c r="CP268" s="2"/>
    </row>
    <row r="269" spans="1:94" x14ac:dyDescent="0.35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  <c r="AF269" s="2"/>
      <c r="AG269" s="2"/>
      <c r="AH269" s="2"/>
      <c r="AI269" s="2"/>
      <c r="AJ269" s="2"/>
      <c r="AK269" s="2"/>
      <c r="AL269" s="2"/>
      <c r="AM269" s="2"/>
      <c r="AN269" s="2"/>
      <c r="AO269" s="2"/>
      <c r="AP269" s="2"/>
      <c r="AQ269" s="2"/>
      <c r="AR269" s="2"/>
      <c r="AS269" s="2"/>
      <c r="AT269" s="2"/>
      <c r="AU269" s="2"/>
      <c r="AV269" s="2"/>
      <c r="AW269" s="2"/>
      <c r="AX269" s="2"/>
      <c r="AY269" s="2"/>
      <c r="AZ269" s="2"/>
      <c r="BA269" s="2"/>
      <c r="BB269" s="2"/>
      <c r="BC269" s="2"/>
      <c r="BD269" s="2"/>
      <c r="BE269" s="2"/>
      <c r="BF269" s="2"/>
      <c r="BG269" s="2"/>
      <c r="BH269" s="2"/>
      <c r="BI269" s="2"/>
      <c r="BJ269" s="2"/>
      <c r="BK269" s="2"/>
      <c r="BL269" s="2"/>
      <c r="BM269" s="2"/>
      <c r="BN269" s="2"/>
      <c r="BO269" s="2"/>
      <c r="BP269" s="2"/>
      <c r="BQ269" s="2"/>
      <c r="BR269" s="2"/>
      <c r="BS269" s="2"/>
      <c r="BT269" s="2"/>
      <c r="BU269" s="2"/>
      <c r="BV269" s="2"/>
      <c r="BW269" s="2"/>
      <c r="BX269" s="2"/>
      <c r="BY269" s="2"/>
      <c r="BZ269" s="2"/>
      <c r="CA269" s="2"/>
      <c r="CB269" s="2"/>
      <c r="CC269" s="2"/>
      <c r="CD269" s="2"/>
      <c r="CE269" s="2"/>
      <c r="CF269" s="2"/>
      <c r="CG269" s="2"/>
      <c r="CH269" s="2"/>
      <c r="CI269" s="2"/>
      <c r="CJ269" s="2"/>
      <c r="CK269" s="2"/>
      <c r="CL269" s="2"/>
      <c r="CM269" s="2"/>
      <c r="CN269" s="2"/>
      <c r="CO269" s="2"/>
      <c r="CP269" s="2"/>
    </row>
    <row r="270" spans="1:94" x14ac:dyDescent="0.35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  <c r="AF270" s="2"/>
      <c r="AG270" s="2"/>
      <c r="AH270" s="2"/>
      <c r="AI270" s="2"/>
      <c r="AJ270" s="2"/>
      <c r="AK270" s="2"/>
      <c r="AL270" s="2"/>
      <c r="AM270" s="2"/>
      <c r="AN270" s="2"/>
      <c r="AO270" s="2"/>
      <c r="AP270" s="2"/>
      <c r="AQ270" s="2"/>
      <c r="AR270" s="2"/>
      <c r="AS270" s="2"/>
      <c r="AT270" s="2"/>
      <c r="AU270" s="2"/>
      <c r="AV270" s="2"/>
      <c r="AW270" s="2"/>
      <c r="AX270" s="2"/>
      <c r="AY270" s="2"/>
      <c r="AZ270" s="2"/>
      <c r="BA270" s="2"/>
      <c r="BB270" s="2"/>
      <c r="BC270" s="2"/>
      <c r="BD270" s="2"/>
      <c r="BE270" s="2"/>
      <c r="BF270" s="2"/>
      <c r="BG270" s="2"/>
      <c r="BH270" s="2"/>
      <c r="BI270" s="2"/>
      <c r="BJ270" s="2"/>
      <c r="BK270" s="2"/>
      <c r="BL270" s="2"/>
      <c r="BM270" s="2"/>
      <c r="BN270" s="2"/>
      <c r="BO270" s="2"/>
      <c r="BP270" s="2"/>
      <c r="BQ270" s="2"/>
      <c r="BR270" s="2"/>
      <c r="BS270" s="2"/>
      <c r="BT270" s="2"/>
      <c r="BU270" s="2"/>
      <c r="BV270" s="2"/>
      <c r="BW270" s="2"/>
      <c r="BX270" s="2"/>
      <c r="BY270" s="2"/>
      <c r="BZ270" s="2"/>
      <c r="CA270" s="2"/>
      <c r="CB270" s="2"/>
      <c r="CC270" s="2"/>
      <c r="CD270" s="2"/>
      <c r="CE270" s="2"/>
      <c r="CF270" s="2"/>
      <c r="CG270" s="2"/>
      <c r="CH270" s="2"/>
      <c r="CI270" s="2"/>
      <c r="CJ270" s="2"/>
      <c r="CK270" s="2"/>
      <c r="CL270" s="2"/>
      <c r="CM270" s="2"/>
      <c r="CN270" s="2"/>
      <c r="CO270" s="2"/>
      <c r="CP270" s="2"/>
    </row>
    <row r="271" spans="1:94" x14ac:dyDescent="0.35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  <c r="AF271" s="2"/>
      <c r="AG271" s="2"/>
      <c r="AH271" s="2"/>
      <c r="AI271" s="2"/>
      <c r="AJ271" s="2"/>
      <c r="AK271" s="2"/>
      <c r="AL271" s="2"/>
      <c r="AM271" s="2"/>
      <c r="AN271" s="2"/>
      <c r="AO271" s="2"/>
      <c r="AP271" s="2"/>
      <c r="AQ271" s="2"/>
      <c r="AR271" s="2"/>
      <c r="AS271" s="2"/>
      <c r="AT271" s="2"/>
      <c r="AU271" s="2"/>
      <c r="AV271" s="2"/>
      <c r="AW271" s="2"/>
      <c r="AX271" s="2"/>
      <c r="AY271" s="2"/>
      <c r="AZ271" s="2"/>
      <c r="BA271" s="2"/>
      <c r="BB271" s="2"/>
      <c r="BC271" s="2"/>
      <c r="BD271" s="2"/>
      <c r="BE271" s="2"/>
      <c r="BF271" s="2"/>
      <c r="BG271" s="2"/>
      <c r="BH271" s="2"/>
      <c r="BI271" s="2"/>
      <c r="BJ271" s="2"/>
      <c r="BK271" s="2"/>
      <c r="BL271" s="2"/>
      <c r="BM271" s="2"/>
      <c r="BN271" s="2"/>
      <c r="BO271" s="2"/>
      <c r="BP271" s="2"/>
      <c r="BQ271" s="2"/>
      <c r="BR271" s="2"/>
      <c r="BS271" s="2"/>
      <c r="BT271" s="2"/>
      <c r="BU271" s="2"/>
      <c r="BV271" s="2"/>
      <c r="BW271" s="2"/>
      <c r="BX271" s="2"/>
      <c r="BY271" s="2"/>
      <c r="BZ271" s="2"/>
      <c r="CA271" s="2"/>
      <c r="CB271" s="2"/>
      <c r="CC271" s="2"/>
      <c r="CD271" s="2"/>
      <c r="CE271" s="2"/>
      <c r="CF271" s="2"/>
      <c r="CG271" s="2"/>
      <c r="CH271" s="2"/>
      <c r="CI271" s="2"/>
      <c r="CJ271" s="2"/>
      <c r="CK271" s="2"/>
      <c r="CL271" s="2"/>
      <c r="CM271" s="2"/>
      <c r="CN271" s="2"/>
      <c r="CO271" s="2"/>
      <c r="CP271" s="2"/>
    </row>
    <row r="272" spans="1:94" x14ac:dyDescent="0.35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  <c r="AF272" s="2"/>
      <c r="AG272" s="2"/>
      <c r="AH272" s="2"/>
      <c r="AI272" s="2"/>
      <c r="AJ272" s="2"/>
      <c r="AK272" s="2"/>
      <c r="AL272" s="2"/>
      <c r="AM272" s="2"/>
      <c r="AN272" s="2"/>
      <c r="AO272" s="2"/>
      <c r="AP272" s="2"/>
      <c r="AQ272" s="2"/>
      <c r="AR272" s="2"/>
      <c r="AS272" s="2"/>
      <c r="AT272" s="2"/>
      <c r="AU272" s="2"/>
      <c r="AV272" s="2"/>
      <c r="AW272" s="2"/>
      <c r="AX272" s="2"/>
      <c r="AY272" s="2"/>
      <c r="AZ272" s="2"/>
      <c r="BA272" s="2"/>
      <c r="BB272" s="2"/>
      <c r="BC272" s="2"/>
      <c r="BD272" s="2"/>
      <c r="BE272" s="2"/>
      <c r="BF272" s="2"/>
      <c r="BG272" s="2"/>
      <c r="BH272" s="2"/>
      <c r="BI272" s="2"/>
      <c r="BJ272" s="2"/>
      <c r="BK272" s="2"/>
      <c r="BL272" s="2"/>
      <c r="BM272" s="2"/>
      <c r="BN272" s="2"/>
      <c r="BO272" s="2"/>
      <c r="BP272" s="2"/>
      <c r="BQ272" s="2"/>
      <c r="BR272" s="2"/>
      <c r="BS272" s="2"/>
      <c r="BT272" s="2"/>
      <c r="BU272" s="2"/>
      <c r="BV272" s="2"/>
      <c r="BW272" s="2"/>
      <c r="BX272" s="2"/>
      <c r="BY272" s="2"/>
      <c r="BZ272" s="2"/>
      <c r="CA272" s="2"/>
      <c r="CB272" s="2"/>
      <c r="CC272" s="2"/>
      <c r="CD272" s="2"/>
      <c r="CE272" s="2"/>
      <c r="CF272" s="2"/>
      <c r="CG272" s="2"/>
      <c r="CH272" s="2"/>
      <c r="CI272" s="2"/>
      <c r="CJ272" s="2"/>
      <c r="CK272" s="2"/>
      <c r="CL272" s="2"/>
      <c r="CM272" s="2"/>
      <c r="CN272" s="2"/>
      <c r="CO272" s="2"/>
      <c r="CP272" s="2"/>
    </row>
    <row r="273" spans="1:94" x14ac:dyDescent="0.35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/>
      <c r="AG273" s="2"/>
      <c r="AH273" s="2"/>
      <c r="AI273" s="2"/>
      <c r="AJ273" s="2"/>
      <c r="AK273" s="2"/>
      <c r="AL273" s="2"/>
      <c r="AM273" s="2"/>
      <c r="AN273" s="2"/>
      <c r="AO273" s="2"/>
      <c r="AP273" s="2"/>
      <c r="AQ273" s="2"/>
      <c r="AR273" s="2"/>
      <c r="AS273" s="2"/>
      <c r="AT273" s="2"/>
      <c r="AU273" s="2"/>
      <c r="AV273" s="2"/>
      <c r="AW273" s="2"/>
      <c r="AX273" s="2"/>
      <c r="AY273" s="2"/>
      <c r="AZ273" s="2"/>
      <c r="BA273" s="2"/>
      <c r="BB273" s="2"/>
      <c r="BC273" s="2"/>
      <c r="BD273" s="2"/>
      <c r="BE273" s="2"/>
      <c r="BF273" s="2"/>
      <c r="BG273" s="2"/>
      <c r="BH273" s="2"/>
      <c r="BI273" s="2"/>
      <c r="BJ273" s="2"/>
      <c r="BK273" s="2"/>
      <c r="BL273" s="2"/>
      <c r="BM273" s="2"/>
      <c r="BN273" s="2"/>
      <c r="BO273" s="2"/>
      <c r="BP273" s="2"/>
      <c r="BQ273" s="2"/>
      <c r="BR273" s="2"/>
      <c r="BS273" s="2"/>
      <c r="BT273" s="2"/>
      <c r="BU273" s="2"/>
      <c r="BV273" s="2"/>
      <c r="BW273" s="2"/>
      <c r="BX273" s="2"/>
      <c r="BY273" s="2"/>
      <c r="BZ273" s="2"/>
      <c r="CA273" s="2"/>
      <c r="CB273" s="2"/>
      <c r="CC273" s="2"/>
      <c r="CD273" s="2"/>
      <c r="CE273" s="2"/>
      <c r="CF273" s="2"/>
      <c r="CG273" s="2"/>
      <c r="CH273" s="2"/>
      <c r="CI273" s="2"/>
      <c r="CJ273" s="2"/>
      <c r="CK273" s="2"/>
      <c r="CL273" s="2"/>
      <c r="CM273" s="2"/>
      <c r="CN273" s="2"/>
      <c r="CO273" s="2"/>
      <c r="CP273" s="2"/>
    </row>
    <row r="274" spans="1:94" x14ac:dyDescent="0.35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  <c r="AF274" s="2"/>
      <c r="AG274" s="2"/>
      <c r="AH274" s="2"/>
      <c r="AI274" s="2"/>
      <c r="AJ274" s="2"/>
      <c r="AK274" s="2"/>
      <c r="AL274" s="2"/>
      <c r="AM274" s="2"/>
      <c r="AN274" s="2"/>
      <c r="AO274" s="2"/>
      <c r="AP274" s="2"/>
      <c r="AQ274" s="2"/>
      <c r="AR274" s="2"/>
      <c r="AS274" s="2"/>
      <c r="AT274" s="2"/>
      <c r="AU274" s="2"/>
      <c r="AV274" s="2"/>
      <c r="AW274" s="2"/>
      <c r="AX274" s="2"/>
      <c r="AY274" s="2"/>
      <c r="AZ274" s="2"/>
      <c r="BA274" s="2"/>
      <c r="BB274" s="2"/>
      <c r="BC274" s="2"/>
      <c r="BD274" s="2"/>
      <c r="BE274" s="2"/>
      <c r="BF274" s="2"/>
      <c r="BG274" s="2"/>
      <c r="BH274" s="2"/>
      <c r="BI274" s="2"/>
      <c r="BJ274" s="2"/>
      <c r="BK274" s="2"/>
      <c r="BL274" s="2"/>
      <c r="BM274" s="2"/>
      <c r="BN274" s="2"/>
      <c r="BO274" s="2"/>
      <c r="BP274" s="2"/>
      <c r="BQ274" s="2"/>
      <c r="BR274" s="2"/>
      <c r="BS274" s="2"/>
      <c r="BT274" s="2"/>
      <c r="BU274" s="2"/>
      <c r="BV274" s="2"/>
      <c r="BW274" s="2"/>
      <c r="BX274" s="2"/>
      <c r="BY274" s="2"/>
      <c r="BZ274" s="2"/>
      <c r="CA274" s="2"/>
      <c r="CB274" s="2"/>
      <c r="CC274" s="2"/>
      <c r="CD274" s="2"/>
      <c r="CE274" s="2"/>
      <c r="CF274" s="2"/>
      <c r="CG274" s="2"/>
      <c r="CH274" s="2"/>
      <c r="CI274" s="2"/>
      <c r="CJ274" s="2"/>
      <c r="CK274" s="2"/>
      <c r="CL274" s="2"/>
      <c r="CM274" s="2"/>
      <c r="CN274" s="2"/>
      <c r="CO274" s="2"/>
      <c r="CP274" s="2"/>
    </row>
    <row r="275" spans="1:94" x14ac:dyDescent="0.35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  <c r="AF275" s="2"/>
      <c r="AG275" s="2"/>
      <c r="AH275" s="2"/>
      <c r="AI275" s="2"/>
      <c r="AJ275" s="2"/>
      <c r="AK275" s="2"/>
      <c r="AL275" s="2"/>
      <c r="AM275" s="2"/>
      <c r="AN275" s="2"/>
      <c r="AO275" s="2"/>
      <c r="AP275" s="2"/>
      <c r="AQ275" s="2"/>
      <c r="AR275" s="2"/>
      <c r="AS275" s="2"/>
      <c r="AT275" s="2"/>
      <c r="AU275" s="2"/>
      <c r="AV275" s="2"/>
      <c r="AW275" s="2"/>
      <c r="AX275" s="2"/>
      <c r="AY275" s="2"/>
      <c r="AZ275" s="2"/>
      <c r="BA275" s="2"/>
      <c r="BB275" s="2"/>
      <c r="BC275" s="2"/>
      <c r="BD275" s="2"/>
      <c r="BE275" s="2"/>
      <c r="BF275" s="2"/>
      <c r="BG275" s="2"/>
      <c r="BH275" s="2"/>
      <c r="BI275" s="2"/>
      <c r="BJ275" s="2"/>
      <c r="BK275" s="2"/>
      <c r="BL275" s="2"/>
      <c r="BM275" s="2"/>
      <c r="BN275" s="2"/>
      <c r="BO275" s="2"/>
      <c r="BP275" s="2"/>
      <c r="BQ275" s="2"/>
      <c r="BR275" s="2"/>
      <c r="BS275" s="2"/>
      <c r="BT275" s="2"/>
      <c r="BU275" s="2"/>
      <c r="BV275" s="2"/>
      <c r="BW275" s="2"/>
      <c r="BX275" s="2"/>
      <c r="BY275" s="2"/>
      <c r="BZ275" s="2"/>
      <c r="CA275" s="2"/>
      <c r="CB275" s="2"/>
      <c r="CC275" s="2"/>
      <c r="CD275" s="2"/>
      <c r="CE275" s="2"/>
      <c r="CF275" s="2"/>
      <c r="CG275" s="2"/>
      <c r="CH275" s="2"/>
      <c r="CI275" s="2"/>
      <c r="CJ275" s="2"/>
      <c r="CK275" s="2"/>
      <c r="CL275" s="2"/>
      <c r="CM275" s="2"/>
      <c r="CN275" s="2"/>
      <c r="CO275" s="2"/>
      <c r="CP275" s="2"/>
    </row>
    <row r="276" spans="1:94" x14ac:dyDescent="0.35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  <c r="AF276" s="2"/>
      <c r="AG276" s="2"/>
      <c r="AH276" s="2"/>
      <c r="AI276" s="2"/>
      <c r="AJ276" s="2"/>
      <c r="AK276" s="2"/>
      <c r="AL276" s="2"/>
      <c r="AM276" s="2"/>
      <c r="AN276" s="2"/>
      <c r="AO276" s="2"/>
      <c r="AP276" s="2"/>
      <c r="AQ276" s="2"/>
      <c r="AR276" s="2"/>
      <c r="AS276" s="2"/>
      <c r="AT276" s="2"/>
      <c r="AU276" s="2"/>
      <c r="AV276" s="2"/>
      <c r="AW276" s="2"/>
      <c r="AX276" s="2"/>
      <c r="AY276" s="2"/>
      <c r="AZ276" s="2"/>
      <c r="BA276" s="2"/>
      <c r="BB276" s="2"/>
      <c r="BC276" s="2"/>
      <c r="BD276" s="2"/>
      <c r="BE276" s="2"/>
      <c r="BF276" s="2"/>
      <c r="BG276" s="2"/>
      <c r="BH276" s="2"/>
      <c r="BI276" s="2"/>
      <c r="BJ276" s="2"/>
      <c r="BK276" s="2"/>
      <c r="BL276" s="2"/>
      <c r="BM276" s="2"/>
      <c r="BN276" s="2"/>
      <c r="BO276" s="2"/>
      <c r="BP276" s="2"/>
      <c r="BQ276" s="2"/>
      <c r="BR276" s="2"/>
      <c r="BS276" s="2"/>
      <c r="BT276" s="2"/>
      <c r="BU276" s="2"/>
      <c r="BV276" s="2"/>
      <c r="BW276" s="2"/>
      <c r="BX276" s="2"/>
      <c r="BY276" s="2"/>
      <c r="BZ276" s="2"/>
      <c r="CA276" s="2"/>
      <c r="CB276" s="2"/>
      <c r="CC276" s="2"/>
      <c r="CD276" s="2"/>
      <c r="CE276" s="2"/>
      <c r="CF276" s="2"/>
      <c r="CG276" s="2"/>
      <c r="CH276" s="2"/>
      <c r="CI276" s="2"/>
      <c r="CJ276" s="2"/>
      <c r="CK276" s="2"/>
      <c r="CL276" s="2"/>
      <c r="CM276" s="2"/>
      <c r="CN276" s="2"/>
      <c r="CO276" s="2"/>
      <c r="CP276" s="2"/>
    </row>
    <row r="277" spans="1:94" x14ac:dyDescent="0.35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  <c r="AF277" s="2"/>
      <c r="AG277" s="2"/>
      <c r="AH277" s="2"/>
      <c r="AI277" s="2"/>
      <c r="AJ277" s="2"/>
      <c r="AK277" s="2"/>
      <c r="AL277" s="2"/>
      <c r="AM277" s="2"/>
      <c r="AN277" s="2"/>
      <c r="AO277" s="2"/>
      <c r="AP277" s="2"/>
      <c r="AQ277" s="2"/>
      <c r="AR277" s="2"/>
      <c r="AS277" s="2"/>
      <c r="AT277" s="2"/>
      <c r="AU277" s="2"/>
      <c r="AV277" s="2"/>
      <c r="AW277" s="2"/>
      <c r="AX277" s="2"/>
      <c r="AY277" s="2"/>
      <c r="AZ277" s="2"/>
      <c r="BA277" s="2"/>
      <c r="BB277" s="2"/>
      <c r="BC277" s="2"/>
      <c r="BD277" s="2"/>
      <c r="BE277" s="2"/>
      <c r="BF277" s="2"/>
      <c r="BG277" s="2"/>
      <c r="BH277" s="2"/>
      <c r="BI277" s="2"/>
      <c r="BJ277" s="2"/>
      <c r="BK277" s="2"/>
      <c r="BL277" s="2"/>
      <c r="BM277" s="2"/>
      <c r="BN277" s="2"/>
      <c r="BO277" s="2"/>
      <c r="BP277" s="2"/>
      <c r="BQ277" s="2"/>
      <c r="BR277" s="2"/>
      <c r="BS277" s="2"/>
      <c r="BT277" s="2"/>
      <c r="BU277" s="2"/>
      <c r="BV277" s="2"/>
      <c r="BW277" s="2"/>
      <c r="BX277" s="2"/>
      <c r="BY277" s="2"/>
      <c r="BZ277" s="2"/>
      <c r="CA277" s="2"/>
      <c r="CB277" s="2"/>
      <c r="CC277" s="2"/>
      <c r="CD277" s="2"/>
      <c r="CE277" s="2"/>
      <c r="CF277" s="2"/>
      <c r="CG277" s="2"/>
      <c r="CH277" s="2"/>
      <c r="CI277" s="2"/>
      <c r="CJ277" s="2"/>
      <c r="CK277" s="2"/>
      <c r="CL277" s="2"/>
      <c r="CM277" s="2"/>
      <c r="CN277" s="2"/>
      <c r="CO277" s="2"/>
      <c r="CP277" s="2"/>
    </row>
    <row r="278" spans="1:94" x14ac:dyDescent="0.35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  <c r="AF278" s="2"/>
      <c r="AG278" s="2"/>
      <c r="AH278" s="2"/>
      <c r="AI278" s="2"/>
      <c r="AJ278" s="2"/>
      <c r="AK278" s="2"/>
      <c r="AL278" s="2"/>
      <c r="AM278" s="2"/>
      <c r="AN278" s="2"/>
      <c r="AO278" s="2"/>
      <c r="AP278" s="2"/>
      <c r="AQ278" s="2"/>
      <c r="AR278" s="2"/>
      <c r="AS278" s="2"/>
      <c r="AT278" s="2"/>
      <c r="AU278" s="2"/>
      <c r="AV278" s="2"/>
      <c r="AW278" s="2"/>
      <c r="AX278" s="2"/>
      <c r="AY278" s="2"/>
      <c r="AZ278" s="2"/>
      <c r="BA278" s="2"/>
      <c r="BB278" s="2"/>
      <c r="BC278" s="2"/>
      <c r="BD278" s="2"/>
      <c r="BE278" s="2"/>
      <c r="BF278" s="2"/>
      <c r="BG278" s="2"/>
      <c r="BH278" s="2"/>
      <c r="BI278" s="2"/>
      <c r="BJ278" s="2"/>
      <c r="BK278" s="2"/>
      <c r="BL278" s="2"/>
      <c r="BM278" s="2"/>
      <c r="BN278" s="2"/>
      <c r="BO278" s="2"/>
      <c r="BP278" s="2"/>
      <c r="BQ278" s="2"/>
      <c r="BR278" s="2"/>
      <c r="BS278" s="2"/>
      <c r="BT278" s="2"/>
      <c r="BU278" s="2"/>
      <c r="BV278" s="2"/>
      <c r="BW278" s="2"/>
      <c r="BX278" s="2"/>
      <c r="BY278" s="2"/>
      <c r="BZ278" s="2"/>
      <c r="CA278" s="2"/>
      <c r="CB278" s="2"/>
      <c r="CC278" s="2"/>
      <c r="CD278" s="2"/>
      <c r="CE278" s="2"/>
      <c r="CF278" s="2"/>
      <c r="CG278" s="2"/>
      <c r="CH278" s="2"/>
      <c r="CI278" s="2"/>
      <c r="CJ278" s="2"/>
      <c r="CK278" s="2"/>
      <c r="CL278" s="2"/>
      <c r="CM278" s="2"/>
      <c r="CN278" s="2"/>
      <c r="CO278" s="2"/>
      <c r="CP278" s="2"/>
    </row>
    <row r="279" spans="1:94" x14ac:dyDescent="0.35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  <c r="AF279" s="2"/>
      <c r="AG279" s="2"/>
      <c r="AH279" s="2"/>
      <c r="AI279" s="2"/>
      <c r="AJ279" s="2"/>
      <c r="AK279" s="2"/>
      <c r="AL279" s="2"/>
      <c r="AM279" s="2"/>
      <c r="AN279" s="2"/>
      <c r="AO279" s="2"/>
      <c r="AP279" s="2"/>
      <c r="AQ279" s="2"/>
      <c r="AR279" s="2"/>
      <c r="AS279" s="2"/>
      <c r="AT279" s="2"/>
      <c r="AU279" s="2"/>
      <c r="AV279" s="2"/>
      <c r="AW279" s="2"/>
      <c r="AX279" s="2"/>
      <c r="AY279" s="2"/>
      <c r="AZ279" s="2"/>
      <c r="BA279" s="2"/>
      <c r="BB279" s="2"/>
      <c r="BC279" s="2"/>
      <c r="BD279" s="2"/>
      <c r="BE279" s="2"/>
      <c r="BF279" s="2"/>
      <c r="BG279" s="2"/>
      <c r="BH279" s="2"/>
      <c r="BI279" s="2"/>
      <c r="BJ279" s="2"/>
      <c r="BK279" s="2"/>
      <c r="BL279" s="2"/>
      <c r="BM279" s="2"/>
      <c r="BN279" s="2"/>
      <c r="BO279" s="2"/>
      <c r="BP279" s="2"/>
      <c r="BQ279" s="2"/>
      <c r="BR279" s="2"/>
      <c r="BS279" s="2"/>
      <c r="BT279" s="2"/>
      <c r="BU279" s="2"/>
      <c r="BV279" s="2"/>
      <c r="BW279" s="2"/>
      <c r="BX279" s="2"/>
      <c r="BY279" s="2"/>
      <c r="BZ279" s="2"/>
      <c r="CA279" s="2"/>
      <c r="CB279" s="2"/>
      <c r="CC279" s="2"/>
      <c r="CD279" s="2"/>
      <c r="CE279" s="2"/>
      <c r="CF279" s="2"/>
      <c r="CG279" s="2"/>
      <c r="CH279" s="2"/>
      <c r="CI279" s="2"/>
      <c r="CJ279" s="2"/>
      <c r="CK279" s="2"/>
      <c r="CL279" s="2"/>
      <c r="CM279" s="2"/>
      <c r="CN279" s="2"/>
      <c r="CO279" s="2"/>
      <c r="CP279" s="2"/>
    </row>
    <row r="280" spans="1:94" x14ac:dyDescent="0.35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  <c r="AF280" s="2"/>
      <c r="AG280" s="2"/>
      <c r="AH280" s="2"/>
      <c r="AI280" s="2"/>
      <c r="AJ280" s="2"/>
      <c r="AK280" s="2"/>
      <c r="AL280" s="2"/>
      <c r="AM280" s="2"/>
      <c r="AN280" s="2"/>
      <c r="AO280" s="2"/>
      <c r="AP280" s="2"/>
      <c r="AQ280" s="2"/>
      <c r="AR280" s="2"/>
      <c r="AS280" s="2"/>
      <c r="AT280" s="2"/>
      <c r="AU280" s="2"/>
      <c r="AV280" s="2"/>
      <c r="AW280" s="2"/>
      <c r="AX280" s="2"/>
      <c r="AY280" s="2"/>
      <c r="AZ280" s="2"/>
      <c r="BA280" s="2"/>
      <c r="BB280" s="2"/>
      <c r="BC280" s="2"/>
      <c r="BD280" s="2"/>
      <c r="BE280" s="2"/>
      <c r="BF280" s="2"/>
      <c r="BG280" s="2"/>
      <c r="BH280" s="2"/>
      <c r="BI280" s="2"/>
      <c r="BJ280" s="2"/>
      <c r="BK280" s="2"/>
      <c r="BL280" s="2"/>
      <c r="BM280" s="2"/>
      <c r="BN280" s="2"/>
      <c r="BO280" s="2"/>
      <c r="BP280" s="2"/>
      <c r="BQ280" s="2"/>
      <c r="BR280" s="2"/>
      <c r="BS280" s="2"/>
      <c r="BT280" s="2"/>
      <c r="BU280" s="2"/>
      <c r="BV280" s="2"/>
      <c r="BW280" s="2"/>
      <c r="BX280" s="2"/>
      <c r="BY280" s="2"/>
      <c r="BZ280" s="2"/>
      <c r="CA280" s="2"/>
      <c r="CB280" s="2"/>
      <c r="CC280" s="2"/>
      <c r="CD280" s="2"/>
      <c r="CE280" s="2"/>
      <c r="CF280" s="2"/>
      <c r="CG280" s="2"/>
      <c r="CH280" s="2"/>
      <c r="CI280" s="2"/>
      <c r="CJ280" s="2"/>
      <c r="CK280" s="2"/>
      <c r="CL280" s="2"/>
      <c r="CM280" s="2"/>
      <c r="CN280" s="2"/>
      <c r="CO280" s="2"/>
      <c r="CP280" s="2"/>
    </row>
    <row r="281" spans="1:94" x14ac:dyDescent="0.35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  <c r="AF281" s="2"/>
      <c r="AG281" s="2"/>
      <c r="AH281" s="2"/>
      <c r="AI281" s="2"/>
      <c r="AJ281" s="2"/>
      <c r="AK281" s="2"/>
      <c r="AL281" s="2"/>
      <c r="AM281" s="2"/>
      <c r="AN281" s="2"/>
      <c r="AO281" s="2"/>
      <c r="AP281" s="2"/>
      <c r="AQ281" s="2"/>
      <c r="AR281" s="2"/>
      <c r="AS281" s="2"/>
      <c r="AT281" s="2"/>
      <c r="AU281" s="2"/>
      <c r="AV281" s="2"/>
      <c r="AW281" s="2"/>
      <c r="AX281" s="2"/>
      <c r="AY281" s="2"/>
      <c r="AZ281" s="2"/>
      <c r="BA281" s="2"/>
      <c r="BB281" s="2"/>
      <c r="BC281" s="2"/>
      <c r="BD281" s="2"/>
      <c r="BE281" s="2"/>
      <c r="BF281" s="2"/>
      <c r="BG281" s="2"/>
      <c r="BH281" s="2"/>
      <c r="BI281" s="2"/>
      <c r="BJ281" s="2"/>
      <c r="BK281" s="2"/>
      <c r="BL281" s="2"/>
      <c r="BM281" s="2"/>
      <c r="BN281" s="2"/>
      <c r="BO281" s="2"/>
      <c r="BP281" s="2"/>
      <c r="BQ281" s="2"/>
      <c r="BR281" s="2"/>
      <c r="BS281" s="2"/>
      <c r="BT281" s="2"/>
      <c r="BU281" s="2"/>
      <c r="BV281" s="2"/>
      <c r="BW281" s="2"/>
      <c r="BX281" s="2"/>
      <c r="BY281" s="2"/>
      <c r="BZ281" s="2"/>
      <c r="CA281" s="2"/>
      <c r="CB281" s="2"/>
      <c r="CC281" s="2"/>
      <c r="CD281" s="2"/>
      <c r="CE281" s="2"/>
      <c r="CF281" s="2"/>
      <c r="CG281" s="2"/>
      <c r="CH281" s="2"/>
      <c r="CI281" s="2"/>
      <c r="CJ281" s="2"/>
      <c r="CK281" s="2"/>
      <c r="CL281" s="2"/>
      <c r="CM281" s="2"/>
      <c r="CN281" s="2"/>
      <c r="CO281" s="2"/>
      <c r="CP281" s="2"/>
    </row>
    <row r="282" spans="1:94" x14ac:dyDescent="0.35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  <c r="AF282" s="2"/>
      <c r="AG282" s="2"/>
      <c r="AH282" s="2"/>
      <c r="AI282" s="2"/>
      <c r="AJ282" s="2"/>
      <c r="AK282" s="2"/>
      <c r="AL282" s="2"/>
      <c r="AM282" s="2"/>
      <c r="AN282" s="2"/>
      <c r="AO282" s="2"/>
      <c r="AP282" s="2"/>
      <c r="AQ282" s="2"/>
      <c r="AR282" s="2"/>
      <c r="AS282" s="2"/>
      <c r="AT282" s="2"/>
      <c r="AU282" s="2"/>
      <c r="AV282" s="2"/>
      <c r="AW282" s="2"/>
      <c r="AX282" s="2"/>
      <c r="AY282" s="2"/>
      <c r="AZ282" s="2"/>
      <c r="BA282" s="2"/>
      <c r="BB282" s="2"/>
      <c r="BC282" s="2"/>
      <c r="BD282" s="2"/>
      <c r="BE282" s="2"/>
      <c r="BF282" s="2"/>
      <c r="BG282" s="2"/>
      <c r="BH282" s="2"/>
      <c r="BI282" s="2"/>
      <c r="BJ282" s="2"/>
      <c r="BK282" s="2"/>
      <c r="BL282" s="2"/>
      <c r="BM282" s="2"/>
      <c r="BN282" s="2"/>
      <c r="BO282" s="2"/>
      <c r="BP282" s="2"/>
      <c r="BQ282" s="2"/>
      <c r="BR282" s="2"/>
      <c r="BS282" s="2"/>
      <c r="BT282" s="2"/>
      <c r="BU282" s="2"/>
      <c r="BV282" s="2"/>
      <c r="BW282" s="2"/>
      <c r="BX282" s="2"/>
      <c r="BY282" s="2"/>
      <c r="BZ282" s="2"/>
      <c r="CA282" s="2"/>
      <c r="CB282" s="2"/>
      <c r="CC282" s="2"/>
      <c r="CD282" s="2"/>
      <c r="CE282" s="2"/>
      <c r="CF282" s="2"/>
      <c r="CG282" s="2"/>
      <c r="CH282" s="2"/>
      <c r="CI282" s="2"/>
      <c r="CJ282" s="2"/>
      <c r="CK282" s="2"/>
      <c r="CL282" s="2"/>
      <c r="CM282" s="2"/>
      <c r="CN282" s="2"/>
      <c r="CO282" s="2"/>
      <c r="CP282" s="2"/>
    </row>
    <row r="283" spans="1:94" x14ac:dyDescent="0.35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  <c r="AF283" s="2"/>
      <c r="AG283" s="2"/>
      <c r="AH283" s="2"/>
      <c r="AI283" s="2"/>
      <c r="AJ283" s="2"/>
      <c r="AK283" s="2"/>
      <c r="AL283" s="2"/>
      <c r="AM283" s="2"/>
      <c r="AN283" s="2"/>
      <c r="AO283" s="2"/>
      <c r="AP283" s="2"/>
      <c r="AQ283" s="2"/>
      <c r="AR283" s="2"/>
      <c r="AS283" s="2"/>
      <c r="AT283" s="2"/>
      <c r="AU283" s="2"/>
      <c r="AV283" s="2"/>
      <c r="AW283" s="2"/>
      <c r="AX283" s="2"/>
      <c r="AY283" s="2"/>
      <c r="AZ283" s="2"/>
      <c r="BA283" s="2"/>
      <c r="BB283" s="2"/>
      <c r="BC283" s="2"/>
      <c r="BD283" s="2"/>
      <c r="BE283" s="2"/>
      <c r="BF283" s="2"/>
      <c r="BG283" s="2"/>
      <c r="BH283" s="2"/>
      <c r="BI283" s="2"/>
      <c r="BJ283" s="2"/>
      <c r="BK283" s="2"/>
      <c r="BL283" s="2"/>
      <c r="BM283" s="2"/>
      <c r="BN283" s="2"/>
      <c r="BO283" s="2"/>
      <c r="BP283" s="2"/>
      <c r="BQ283" s="2"/>
      <c r="BR283" s="2"/>
      <c r="BS283" s="2"/>
      <c r="BT283" s="2"/>
      <c r="BU283" s="2"/>
      <c r="BV283" s="2"/>
      <c r="BW283" s="2"/>
      <c r="BX283" s="2"/>
      <c r="BY283" s="2"/>
      <c r="BZ283" s="2"/>
      <c r="CA283" s="2"/>
      <c r="CB283" s="2"/>
      <c r="CC283" s="2"/>
      <c r="CD283" s="2"/>
      <c r="CE283" s="2"/>
      <c r="CF283" s="2"/>
      <c r="CG283" s="2"/>
      <c r="CH283" s="2"/>
      <c r="CI283" s="2"/>
      <c r="CJ283" s="2"/>
      <c r="CK283" s="2"/>
      <c r="CL283" s="2"/>
      <c r="CM283" s="2"/>
      <c r="CN283" s="2"/>
      <c r="CO283" s="2"/>
      <c r="CP283" s="2"/>
    </row>
    <row r="284" spans="1:94" x14ac:dyDescent="0.35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  <c r="AF284" s="2"/>
      <c r="AG284" s="2"/>
      <c r="AH284" s="2"/>
      <c r="AI284" s="2"/>
      <c r="AJ284" s="2"/>
      <c r="AK284" s="2"/>
      <c r="AL284" s="2"/>
      <c r="AM284" s="2"/>
      <c r="AN284" s="2"/>
      <c r="AO284" s="2"/>
      <c r="AP284" s="2"/>
      <c r="AQ284" s="2"/>
      <c r="AR284" s="2"/>
      <c r="AS284" s="2"/>
      <c r="AT284" s="2"/>
      <c r="AU284" s="2"/>
      <c r="AV284" s="2"/>
      <c r="AW284" s="2"/>
      <c r="AX284" s="2"/>
      <c r="AY284" s="2"/>
      <c r="AZ284" s="2"/>
      <c r="BA284" s="2"/>
      <c r="BB284" s="2"/>
      <c r="BC284" s="2"/>
      <c r="BD284" s="2"/>
      <c r="BE284" s="2"/>
      <c r="BF284" s="2"/>
      <c r="BG284" s="2"/>
      <c r="BH284" s="2"/>
      <c r="BI284" s="2"/>
      <c r="BJ284" s="2"/>
      <c r="BK284" s="2"/>
      <c r="BL284" s="2"/>
      <c r="BM284" s="2"/>
      <c r="BN284" s="2"/>
      <c r="BO284" s="2"/>
      <c r="BP284" s="2"/>
      <c r="BQ284" s="2"/>
      <c r="BR284" s="2"/>
      <c r="BS284" s="2"/>
      <c r="BT284" s="2"/>
      <c r="BU284" s="2"/>
      <c r="BV284" s="2"/>
      <c r="BW284" s="2"/>
      <c r="BX284" s="2"/>
      <c r="BY284" s="2"/>
      <c r="BZ284" s="2"/>
      <c r="CA284" s="2"/>
      <c r="CB284" s="2"/>
      <c r="CC284" s="2"/>
      <c r="CD284" s="2"/>
      <c r="CE284" s="2"/>
      <c r="CF284" s="2"/>
      <c r="CG284" s="2"/>
      <c r="CH284" s="2"/>
      <c r="CI284" s="2"/>
      <c r="CJ284" s="2"/>
      <c r="CK284" s="2"/>
      <c r="CL284" s="2"/>
      <c r="CM284" s="2"/>
      <c r="CN284" s="2"/>
      <c r="CO284" s="2"/>
      <c r="CP284" s="2"/>
    </row>
    <row r="285" spans="1:94" x14ac:dyDescent="0.35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  <c r="AF285" s="2"/>
      <c r="AG285" s="2"/>
      <c r="AH285" s="2"/>
      <c r="AI285" s="2"/>
      <c r="AJ285" s="2"/>
      <c r="AK285" s="2"/>
      <c r="AL285" s="2"/>
      <c r="AM285" s="2"/>
      <c r="AN285" s="2"/>
      <c r="AO285" s="2"/>
      <c r="AP285" s="2"/>
      <c r="AQ285" s="2"/>
      <c r="AR285" s="2"/>
      <c r="AS285" s="2"/>
      <c r="AT285" s="2"/>
      <c r="AU285" s="2"/>
      <c r="AV285" s="2"/>
      <c r="AW285" s="2"/>
      <c r="AX285" s="2"/>
      <c r="AY285" s="2"/>
      <c r="AZ285" s="2"/>
      <c r="BA285" s="2"/>
      <c r="BB285" s="2"/>
      <c r="BC285" s="2"/>
      <c r="BD285" s="2"/>
      <c r="BE285" s="2"/>
      <c r="BF285" s="2"/>
      <c r="BG285" s="2"/>
      <c r="BH285" s="2"/>
      <c r="BI285" s="2"/>
      <c r="BJ285" s="2"/>
      <c r="BK285" s="2"/>
      <c r="BL285" s="2"/>
      <c r="BM285" s="2"/>
      <c r="BN285" s="2"/>
      <c r="BO285" s="2"/>
      <c r="BP285" s="2"/>
      <c r="BQ285" s="2"/>
      <c r="BR285" s="2"/>
      <c r="BS285" s="2"/>
      <c r="BT285" s="2"/>
      <c r="BU285" s="2"/>
      <c r="BV285" s="2"/>
      <c r="BW285" s="2"/>
      <c r="BX285" s="2"/>
      <c r="BY285" s="2"/>
      <c r="BZ285" s="2"/>
      <c r="CA285" s="2"/>
      <c r="CB285" s="2"/>
      <c r="CC285" s="2"/>
      <c r="CD285" s="2"/>
      <c r="CE285" s="2"/>
      <c r="CF285" s="2"/>
      <c r="CG285" s="2"/>
      <c r="CH285" s="2"/>
      <c r="CI285" s="2"/>
      <c r="CJ285" s="2"/>
      <c r="CK285" s="2"/>
      <c r="CL285" s="2"/>
      <c r="CM285" s="2"/>
      <c r="CN285" s="2"/>
      <c r="CO285" s="2"/>
      <c r="CP285" s="2"/>
    </row>
    <row r="286" spans="1:94" x14ac:dyDescent="0.35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  <c r="AF286" s="2"/>
      <c r="AG286" s="2"/>
      <c r="AH286" s="2"/>
      <c r="AI286" s="2"/>
      <c r="AJ286" s="2"/>
      <c r="AK286" s="2"/>
      <c r="AL286" s="2"/>
      <c r="AM286" s="2"/>
      <c r="AN286" s="2"/>
      <c r="AO286" s="2"/>
      <c r="AP286" s="2"/>
      <c r="AQ286" s="2"/>
      <c r="AR286" s="2"/>
      <c r="AS286" s="2"/>
      <c r="AT286" s="2"/>
      <c r="AU286" s="2"/>
      <c r="AV286" s="2"/>
      <c r="AW286" s="2"/>
      <c r="AX286" s="2"/>
      <c r="AY286" s="2"/>
      <c r="AZ286" s="2"/>
      <c r="BA286" s="2"/>
      <c r="BB286" s="2"/>
      <c r="BC286" s="2"/>
      <c r="BD286" s="2"/>
      <c r="BE286" s="2"/>
      <c r="BF286" s="2"/>
      <c r="BG286" s="2"/>
      <c r="BH286" s="2"/>
      <c r="BI286" s="2"/>
      <c r="BJ286" s="2"/>
      <c r="BK286" s="2"/>
      <c r="BL286" s="2"/>
      <c r="BM286" s="2"/>
      <c r="BN286" s="2"/>
      <c r="BO286" s="2"/>
      <c r="BP286" s="2"/>
      <c r="BQ286" s="2"/>
      <c r="BR286" s="2"/>
      <c r="BS286" s="2"/>
      <c r="BT286" s="2"/>
      <c r="BU286" s="2"/>
      <c r="BV286" s="2"/>
      <c r="BW286" s="2"/>
      <c r="BX286" s="2"/>
      <c r="BY286" s="2"/>
      <c r="BZ286" s="2"/>
      <c r="CA286" s="2"/>
      <c r="CB286" s="2"/>
      <c r="CC286" s="2"/>
      <c r="CD286" s="2"/>
      <c r="CE286" s="2"/>
      <c r="CF286" s="2"/>
      <c r="CG286" s="2"/>
      <c r="CH286" s="2"/>
      <c r="CI286" s="2"/>
      <c r="CJ286" s="2"/>
      <c r="CK286" s="2"/>
      <c r="CL286" s="2"/>
      <c r="CM286" s="2"/>
      <c r="CN286" s="2"/>
      <c r="CO286" s="2"/>
      <c r="CP286" s="2"/>
    </row>
    <row r="287" spans="1:94" x14ac:dyDescent="0.35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  <c r="AF287" s="2"/>
      <c r="AG287" s="2"/>
      <c r="AH287" s="2"/>
      <c r="AI287" s="2"/>
      <c r="AJ287" s="2"/>
      <c r="AK287" s="2"/>
      <c r="AL287" s="2"/>
      <c r="AM287" s="2"/>
      <c r="AN287" s="2"/>
      <c r="AO287" s="2"/>
      <c r="AP287" s="2"/>
      <c r="AQ287" s="2"/>
      <c r="AR287" s="2"/>
      <c r="AS287" s="2"/>
      <c r="AT287" s="2"/>
      <c r="AU287" s="2"/>
      <c r="AV287" s="2"/>
      <c r="AW287" s="2"/>
      <c r="AX287" s="2"/>
      <c r="AY287" s="2"/>
      <c r="AZ287" s="2"/>
      <c r="BA287" s="2"/>
      <c r="BB287" s="2"/>
      <c r="BC287" s="2"/>
      <c r="BD287" s="2"/>
      <c r="BE287" s="2"/>
      <c r="BF287" s="2"/>
      <c r="BG287" s="2"/>
      <c r="BH287" s="2"/>
      <c r="BI287" s="2"/>
      <c r="BJ287" s="2"/>
      <c r="BK287" s="2"/>
      <c r="BL287" s="2"/>
      <c r="BM287" s="2"/>
      <c r="BN287" s="2"/>
      <c r="BO287" s="2"/>
      <c r="BP287" s="2"/>
      <c r="BQ287" s="2"/>
      <c r="BR287" s="2"/>
      <c r="BS287" s="2"/>
      <c r="BT287" s="2"/>
      <c r="BU287" s="2"/>
      <c r="BV287" s="2"/>
      <c r="BW287" s="2"/>
      <c r="BX287" s="2"/>
      <c r="BY287" s="2"/>
      <c r="BZ287" s="2"/>
      <c r="CA287" s="2"/>
      <c r="CB287" s="2"/>
      <c r="CC287" s="2"/>
      <c r="CD287" s="2"/>
      <c r="CE287" s="2"/>
      <c r="CF287" s="2"/>
      <c r="CG287" s="2"/>
      <c r="CH287" s="2"/>
      <c r="CI287" s="2"/>
      <c r="CJ287" s="2"/>
      <c r="CK287" s="2"/>
      <c r="CL287" s="2"/>
      <c r="CM287" s="2"/>
      <c r="CN287" s="2"/>
      <c r="CO287" s="2"/>
      <c r="CP287" s="2"/>
    </row>
    <row r="288" spans="1:94" x14ac:dyDescent="0.35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  <c r="AE288" s="2"/>
      <c r="AF288" s="2"/>
      <c r="AG288" s="2"/>
      <c r="AH288" s="2"/>
      <c r="AI288" s="2"/>
      <c r="AJ288" s="2"/>
      <c r="AK288" s="2"/>
      <c r="AL288" s="2"/>
      <c r="AM288" s="2"/>
      <c r="AN288" s="2"/>
      <c r="AO288" s="2"/>
      <c r="AP288" s="2"/>
      <c r="AQ288" s="2"/>
      <c r="AR288" s="2"/>
      <c r="AS288" s="2"/>
      <c r="AT288" s="2"/>
      <c r="AU288" s="2"/>
      <c r="AV288" s="2"/>
      <c r="AW288" s="2"/>
      <c r="AX288" s="2"/>
      <c r="AY288" s="2"/>
      <c r="AZ288" s="2"/>
      <c r="BA288" s="2"/>
      <c r="BB288" s="2"/>
      <c r="BC288" s="2"/>
      <c r="BD288" s="2"/>
      <c r="BE288" s="2"/>
      <c r="BF288" s="2"/>
      <c r="BG288" s="2"/>
      <c r="BH288" s="2"/>
      <c r="BI288" s="2"/>
      <c r="BJ288" s="2"/>
      <c r="BK288" s="2"/>
      <c r="BL288" s="2"/>
      <c r="BM288" s="2"/>
      <c r="BN288" s="2"/>
      <c r="BO288" s="2"/>
      <c r="BP288" s="2"/>
      <c r="BQ288" s="2"/>
      <c r="BR288" s="2"/>
      <c r="BS288" s="2"/>
      <c r="BT288" s="2"/>
      <c r="BU288" s="2"/>
      <c r="BV288" s="2"/>
      <c r="BW288" s="2"/>
      <c r="BX288" s="2"/>
      <c r="BY288" s="2"/>
      <c r="BZ288" s="2"/>
      <c r="CA288" s="2"/>
      <c r="CB288" s="2"/>
      <c r="CC288" s="2"/>
      <c r="CD288" s="2"/>
      <c r="CE288" s="2"/>
      <c r="CF288" s="2"/>
      <c r="CG288" s="2"/>
      <c r="CH288" s="2"/>
      <c r="CI288" s="2"/>
      <c r="CJ288" s="2"/>
      <c r="CK288" s="2"/>
      <c r="CL288" s="2"/>
      <c r="CM288" s="2"/>
      <c r="CN288" s="2"/>
      <c r="CO288" s="2"/>
      <c r="CP288" s="2"/>
    </row>
    <row r="289" spans="1:94" x14ac:dyDescent="0.35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  <c r="AF289" s="2"/>
      <c r="AG289" s="2"/>
      <c r="AH289" s="2"/>
      <c r="AI289" s="2"/>
      <c r="AJ289" s="2"/>
      <c r="AK289" s="2"/>
      <c r="AL289" s="2"/>
      <c r="AM289" s="2"/>
      <c r="AN289" s="2"/>
      <c r="AO289" s="2"/>
      <c r="AP289" s="2"/>
      <c r="AQ289" s="2"/>
      <c r="AR289" s="2"/>
      <c r="AS289" s="2"/>
      <c r="AT289" s="2"/>
      <c r="AU289" s="2"/>
      <c r="AV289" s="2"/>
      <c r="AW289" s="2"/>
      <c r="AX289" s="2"/>
      <c r="AY289" s="2"/>
      <c r="AZ289" s="2"/>
      <c r="BA289" s="2"/>
      <c r="BB289" s="2"/>
      <c r="BC289" s="2"/>
      <c r="BD289" s="2"/>
      <c r="BE289" s="2"/>
      <c r="BF289" s="2"/>
      <c r="BG289" s="2"/>
      <c r="BH289" s="2"/>
      <c r="BI289" s="2"/>
      <c r="BJ289" s="2"/>
      <c r="BK289" s="2"/>
      <c r="BL289" s="2"/>
      <c r="BM289" s="2"/>
      <c r="BN289" s="2"/>
      <c r="BO289" s="2"/>
      <c r="BP289" s="2"/>
      <c r="BQ289" s="2"/>
      <c r="BR289" s="2"/>
      <c r="BS289" s="2"/>
      <c r="BT289" s="2"/>
      <c r="BU289" s="2"/>
      <c r="BV289" s="2"/>
      <c r="BW289" s="2"/>
      <c r="BX289" s="2"/>
      <c r="BY289" s="2"/>
      <c r="BZ289" s="2"/>
      <c r="CA289" s="2"/>
      <c r="CB289" s="2"/>
      <c r="CC289" s="2"/>
      <c r="CD289" s="2"/>
      <c r="CE289" s="2"/>
      <c r="CF289" s="2"/>
      <c r="CG289" s="2"/>
      <c r="CH289" s="2"/>
      <c r="CI289" s="2"/>
      <c r="CJ289" s="2"/>
      <c r="CK289" s="2"/>
      <c r="CL289" s="2"/>
      <c r="CM289" s="2"/>
      <c r="CN289" s="2"/>
      <c r="CO289" s="2"/>
      <c r="CP289" s="2"/>
    </row>
    <row r="290" spans="1:94" x14ac:dyDescent="0.35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  <c r="AF290" s="2"/>
      <c r="AG290" s="2"/>
      <c r="AH290" s="2"/>
      <c r="AI290" s="2"/>
      <c r="AJ290" s="2"/>
      <c r="AK290" s="2"/>
      <c r="AL290" s="2"/>
      <c r="AM290" s="2"/>
      <c r="AN290" s="2"/>
      <c r="AO290" s="2"/>
      <c r="AP290" s="2"/>
      <c r="AQ290" s="2"/>
      <c r="AR290" s="2"/>
      <c r="AS290" s="2"/>
      <c r="AT290" s="2"/>
      <c r="AU290" s="2"/>
      <c r="AV290" s="2"/>
      <c r="AW290" s="2"/>
      <c r="AX290" s="2"/>
      <c r="AY290" s="2"/>
      <c r="AZ290" s="2"/>
      <c r="BA290" s="2"/>
      <c r="BB290" s="2"/>
      <c r="BC290" s="2"/>
      <c r="BD290" s="2"/>
      <c r="BE290" s="2"/>
      <c r="BF290" s="2"/>
      <c r="BG290" s="2"/>
      <c r="BH290" s="2"/>
      <c r="BI290" s="2"/>
      <c r="BJ290" s="2"/>
      <c r="BK290" s="2"/>
      <c r="BL290" s="2"/>
      <c r="BM290" s="2"/>
      <c r="BN290" s="2"/>
      <c r="BO290" s="2"/>
      <c r="BP290" s="2"/>
      <c r="BQ290" s="2"/>
      <c r="BR290" s="2"/>
      <c r="BS290" s="2"/>
      <c r="BT290" s="2"/>
      <c r="BU290" s="2"/>
      <c r="BV290" s="2"/>
      <c r="BW290" s="2"/>
      <c r="BX290" s="2"/>
      <c r="BY290" s="2"/>
      <c r="BZ290" s="2"/>
      <c r="CA290" s="2"/>
      <c r="CB290" s="2"/>
      <c r="CC290" s="2"/>
      <c r="CD290" s="2"/>
      <c r="CE290" s="2"/>
      <c r="CF290" s="2"/>
      <c r="CG290" s="2"/>
      <c r="CH290" s="2"/>
      <c r="CI290" s="2"/>
      <c r="CJ290" s="2"/>
      <c r="CK290" s="2"/>
      <c r="CL290" s="2"/>
      <c r="CM290" s="2"/>
      <c r="CN290" s="2"/>
      <c r="CO290" s="2"/>
      <c r="CP290" s="2"/>
    </row>
    <row r="291" spans="1:94" x14ac:dyDescent="0.35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2"/>
      <c r="AF291" s="2"/>
      <c r="AG291" s="2"/>
      <c r="AH291" s="2"/>
      <c r="AI291" s="2"/>
      <c r="AJ291" s="2"/>
      <c r="AK291" s="2"/>
      <c r="AL291" s="2"/>
      <c r="AM291" s="2"/>
      <c r="AN291" s="2"/>
      <c r="AO291" s="2"/>
      <c r="AP291" s="2"/>
      <c r="AQ291" s="2"/>
      <c r="AR291" s="2"/>
      <c r="AS291" s="2"/>
      <c r="AT291" s="2"/>
      <c r="AU291" s="2"/>
      <c r="AV291" s="2"/>
      <c r="AW291" s="2"/>
      <c r="AX291" s="2"/>
      <c r="AY291" s="2"/>
      <c r="AZ291" s="2"/>
      <c r="BA291" s="2"/>
      <c r="BB291" s="2"/>
      <c r="BC291" s="2"/>
      <c r="BD291" s="2"/>
      <c r="BE291" s="2"/>
      <c r="BF291" s="2"/>
      <c r="BG291" s="2"/>
      <c r="BH291" s="2"/>
      <c r="BI291" s="2"/>
      <c r="BJ291" s="2"/>
      <c r="BK291" s="2"/>
      <c r="BL291" s="2"/>
      <c r="BM291" s="2"/>
      <c r="BN291" s="2"/>
      <c r="BO291" s="2"/>
      <c r="BP291" s="2"/>
      <c r="BQ291" s="2"/>
      <c r="BR291" s="2"/>
      <c r="BS291" s="2"/>
      <c r="BT291" s="2"/>
      <c r="BU291" s="2"/>
      <c r="BV291" s="2"/>
      <c r="BW291" s="2"/>
      <c r="BX291" s="2"/>
      <c r="BY291" s="2"/>
      <c r="BZ291" s="2"/>
      <c r="CA291" s="2"/>
      <c r="CB291" s="2"/>
      <c r="CC291" s="2"/>
      <c r="CD291" s="2"/>
      <c r="CE291" s="2"/>
      <c r="CF291" s="2"/>
      <c r="CG291" s="2"/>
      <c r="CH291" s="2"/>
      <c r="CI291" s="2"/>
      <c r="CJ291" s="2"/>
      <c r="CK291" s="2"/>
      <c r="CL291" s="2"/>
      <c r="CM291" s="2"/>
      <c r="CN291" s="2"/>
      <c r="CO291" s="2"/>
      <c r="CP291" s="2"/>
    </row>
    <row r="292" spans="1:94" x14ac:dyDescent="0.35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  <c r="AF292" s="2"/>
      <c r="AG292" s="2"/>
      <c r="AH292" s="2"/>
      <c r="AI292" s="2"/>
      <c r="AJ292" s="2"/>
      <c r="AK292" s="2"/>
      <c r="AL292" s="2"/>
      <c r="AM292" s="2"/>
      <c r="AN292" s="2"/>
      <c r="AO292" s="2"/>
      <c r="AP292" s="2"/>
      <c r="AQ292" s="2"/>
      <c r="AR292" s="2"/>
      <c r="AS292" s="2"/>
      <c r="AT292" s="2"/>
      <c r="AU292" s="2"/>
      <c r="AV292" s="2"/>
      <c r="AW292" s="2"/>
      <c r="AX292" s="2"/>
      <c r="AY292" s="2"/>
      <c r="AZ292" s="2"/>
      <c r="BA292" s="2"/>
      <c r="BB292" s="2"/>
      <c r="BC292" s="2"/>
      <c r="BD292" s="2"/>
      <c r="BE292" s="2"/>
      <c r="BF292" s="2"/>
      <c r="BG292" s="2"/>
      <c r="BH292" s="2"/>
      <c r="BI292" s="2"/>
      <c r="BJ292" s="2"/>
      <c r="BK292" s="2"/>
      <c r="BL292" s="2"/>
      <c r="BM292" s="2"/>
      <c r="BN292" s="2"/>
      <c r="BO292" s="2"/>
      <c r="BP292" s="2"/>
      <c r="BQ292" s="2"/>
      <c r="BR292" s="2"/>
      <c r="BS292" s="2"/>
      <c r="BT292" s="2"/>
      <c r="BU292" s="2"/>
      <c r="BV292" s="2"/>
      <c r="BW292" s="2"/>
      <c r="BX292" s="2"/>
      <c r="BY292" s="2"/>
      <c r="BZ292" s="2"/>
      <c r="CA292" s="2"/>
      <c r="CB292" s="2"/>
      <c r="CC292" s="2"/>
      <c r="CD292" s="2"/>
      <c r="CE292" s="2"/>
      <c r="CF292" s="2"/>
      <c r="CG292" s="2"/>
      <c r="CH292" s="2"/>
      <c r="CI292" s="2"/>
      <c r="CJ292" s="2"/>
      <c r="CK292" s="2"/>
      <c r="CL292" s="2"/>
      <c r="CM292" s="2"/>
      <c r="CN292" s="2"/>
      <c r="CO292" s="2"/>
      <c r="CP292" s="2"/>
    </row>
    <row r="293" spans="1:94" x14ac:dyDescent="0.35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2"/>
      <c r="AF293" s="2"/>
      <c r="AG293" s="2"/>
      <c r="AH293" s="2"/>
      <c r="AI293" s="2"/>
      <c r="AJ293" s="2"/>
      <c r="AK293" s="2"/>
      <c r="AL293" s="2"/>
      <c r="AM293" s="2"/>
      <c r="AN293" s="2"/>
      <c r="AO293" s="2"/>
      <c r="AP293" s="2"/>
      <c r="AQ293" s="2"/>
      <c r="AR293" s="2"/>
      <c r="AS293" s="2"/>
      <c r="AT293" s="2"/>
      <c r="AU293" s="2"/>
      <c r="AV293" s="2"/>
      <c r="AW293" s="2"/>
      <c r="AX293" s="2"/>
      <c r="AY293" s="2"/>
      <c r="AZ293" s="2"/>
      <c r="BA293" s="2"/>
      <c r="BB293" s="2"/>
      <c r="BC293" s="2"/>
      <c r="BD293" s="2"/>
      <c r="BE293" s="2"/>
      <c r="BF293" s="2"/>
      <c r="BG293" s="2"/>
      <c r="BH293" s="2"/>
      <c r="BI293" s="2"/>
      <c r="BJ293" s="2"/>
      <c r="BK293" s="2"/>
      <c r="BL293" s="2"/>
      <c r="BM293" s="2"/>
      <c r="BN293" s="2"/>
      <c r="BO293" s="2"/>
      <c r="BP293" s="2"/>
      <c r="BQ293" s="2"/>
      <c r="BR293" s="2"/>
      <c r="BS293" s="2"/>
      <c r="BT293" s="2"/>
      <c r="BU293" s="2"/>
      <c r="BV293" s="2"/>
      <c r="BW293" s="2"/>
      <c r="BX293" s="2"/>
      <c r="BY293" s="2"/>
      <c r="BZ293" s="2"/>
      <c r="CA293" s="2"/>
      <c r="CB293" s="2"/>
      <c r="CC293" s="2"/>
      <c r="CD293" s="2"/>
      <c r="CE293" s="2"/>
      <c r="CF293" s="2"/>
      <c r="CG293" s="2"/>
      <c r="CH293" s="2"/>
      <c r="CI293" s="2"/>
      <c r="CJ293" s="2"/>
      <c r="CK293" s="2"/>
      <c r="CL293" s="2"/>
      <c r="CM293" s="2"/>
      <c r="CN293" s="2"/>
      <c r="CO293" s="2"/>
      <c r="CP293" s="2"/>
    </row>
    <row r="294" spans="1:94" x14ac:dyDescent="0.35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  <c r="AE294" s="2"/>
      <c r="AF294" s="2"/>
      <c r="AG294" s="2"/>
      <c r="AH294" s="2"/>
      <c r="AI294" s="2"/>
      <c r="AJ294" s="2"/>
      <c r="AK294" s="2"/>
      <c r="AL294" s="2"/>
      <c r="AM294" s="2"/>
      <c r="AN294" s="2"/>
      <c r="AO294" s="2"/>
      <c r="AP294" s="2"/>
      <c r="AQ294" s="2"/>
      <c r="AR294" s="2"/>
      <c r="AS294" s="2"/>
      <c r="AT294" s="2"/>
      <c r="AU294" s="2"/>
      <c r="AV294" s="2"/>
      <c r="AW294" s="2"/>
      <c r="AX294" s="2"/>
      <c r="AY294" s="2"/>
      <c r="AZ294" s="2"/>
      <c r="BA294" s="2"/>
      <c r="BB294" s="2"/>
      <c r="BC294" s="2"/>
      <c r="BD294" s="2"/>
      <c r="BE294" s="2"/>
      <c r="BF294" s="2"/>
      <c r="BG294" s="2"/>
      <c r="BH294" s="2"/>
      <c r="BI294" s="2"/>
      <c r="BJ294" s="2"/>
      <c r="BK294" s="2"/>
      <c r="BL294" s="2"/>
      <c r="BM294" s="2"/>
      <c r="BN294" s="2"/>
      <c r="BO294" s="2"/>
      <c r="BP294" s="2"/>
      <c r="BQ294" s="2"/>
      <c r="BR294" s="2"/>
      <c r="BS294" s="2"/>
      <c r="BT294" s="2"/>
      <c r="BU294" s="2"/>
      <c r="BV294" s="2"/>
      <c r="BW294" s="2"/>
      <c r="BX294" s="2"/>
      <c r="BY294" s="2"/>
      <c r="BZ294" s="2"/>
      <c r="CA294" s="2"/>
      <c r="CB294" s="2"/>
      <c r="CC294" s="2"/>
      <c r="CD294" s="2"/>
      <c r="CE294" s="2"/>
      <c r="CF294" s="2"/>
      <c r="CG294" s="2"/>
      <c r="CH294" s="2"/>
      <c r="CI294" s="2"/>
      <c r="CJ294" s="2"/>
      <c r="CK294" s="2"/>
      <c r="CL294" s="2"/>
      <c r="CM294" s="2"/>
      <c r="CN294" s="2"/>
      <c r="CO294" s="2"/>
      <c r="CP294" s="2"/>
    </row>
    <row r="295" spans="1:94" x14ac:dyDescent="0.35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  <c r="AE295" s="2"/>
      <c r="AF295" s="2"/>
      <c r="AG295" s="2"/>
      <c r="AH295" s="2"/>
      <c r="AI295" s="2"/>
      <c r="AJ295" s="2"/>
      <c r="AK295" s="2"/>
      <c r="AL295" s="2"/>
      <c r="AM295" s="2"/>
      <c r="AN295" s="2"/>
      <c r="AO295" s="2"/>
      <c r="AP295" s="2"/>
      <c r="AQ295" s="2"/>
      <c r="AR295" s="2"/>
      <c r="AS295" s="2"/>
      <c r="AT295" s="2"/>
      <c r="AU295" s="2"/>
      <c r="AV295" s="2"/>
      <c r="AW295" s="2"/>
      <c r="AX295" s="2"/>
      <c r="AY295" s="2"/>
      <c r="AZ295" s="2"/>
      <c r="BA295" s="2"/>
      <c r="BB295" s="2"/>
      <c r="BC295" s="2"/>
      <c r="BD295" s="2"/>
      <c r="BE295" s="2"/>
      <c r="BF295" s="2"/>
      <c r="BG295" s="2"/>
      <c r="BH295" s="2"/>
      <c r="BI295" s="2"/>
      <c r="BJ295" s="2"/>
      <c r="BK295" s="2"/>
      <c r="BL295" s="2"/>
      <c r="BM295" s="2"/>
      <c r="BN295" s="2"/>
      <c r="BO295" s="2"/>
      <c r="BP295" s="2"/>
      <c r="BQ295" s="2"/>
      <c r="BR295" s="2"/>
      <c r="BS295" s="2"/>
      <c r="BT295" s="2"/>
      <c r="BU295" s="2"/>
      <c r="BV295" s="2"/>
      <c r="BW295" s="2"/>
      <c r="BX295" s="2"/>
      <c r="BY295" s="2"/>
      <c r="BZ295" s="2"/>
      <c r="CA295" s="2"/>
      <c r="CB295" s="2"/>
      <c r="CC295" s="2"/>
      <c r="CD295" s="2"/>
      <c r="CE295" s="2"/>
      <c r="CF295" s="2"/>
      <c r="CG295" s="2"/>
      <c r="CH295" s="2"/>
      <c r="CI295" s="2"/>
      <c r="CJ295" s="2"/>
      <c r="CK295" s="2"/>
      <c r="CL295" s="2"/>
      <c r="CM295" s="2"/>
      <c r="CN295" s="2"/>
      <c r="CO295" s="2"/>
      <c r="CP295" s="2"/>
    </row>
    <row r="296" spans="1:94" x14ac:dyDescent="0.35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2"/>
      <c r="AF296" s="2"/>
      <c r="AG296" s="2"/>
      <c r="AH296" s="2"/>
      <c r="AI296" s="2"/>
      <c r="AJ296" s="2"/>
      <c r="AK296" s="2"/>
      <c r="AL296" s="2"/>
      <c r="AM296" s="2"/>
      <c r="AN296" s="2"/>
      <c r="AO296" s="2"/>
      <c r="AP296" s="2"/>
      <c r="AQ296" s="2"/>
      <c r="AR296" s="2"/>
      <c r="AS296" s="2"/>
      <c r="AT296" s="2"/>
      <c r="AU296" s="2"/>
      <c r="AV296" s="2"/>
      <c r="AW296" s="2"/>
      <c r="AX296" s="2"/>
      <c r="AY296" s="2"/>
      <c r="AZ296" s="2"/>
      <c r="BA296" s="2"/>
      <c r="BB296" s="2"/>
      <c r="BC296" s="2"/>
      <c r="BD296" s="2"/>
      <c r="BE296" s="2"/>
      <c r="BF296" s="2"/>
      <c r="BG296" s="2"/>
      <c r="BH296" s="2"/>
      <c r="BI296" s="2"/>
      <c r="BJ296" s="2"/>
      <c r="BK296" s="2"/>
      <c r="BL296" s="2"/>
      <c r="BM296" s="2"/>
      <c r="BN296" s="2"/>
      <c r="BO296" s="2"/>
      <c r="BP296" s="2"/>
      <c r="BQ296" s="2"/>
      <c r="BR296" s="2"/>
      <c r="BS296" s="2"/>
      <c r="BT296" s="2"/>
      <c r="BU296" s="2"/>
      <c r="BV296" s="2"/>
      <c r="BW296" s="2"/>
      <c r="BX296" s="2"/>
      <c r="BY296" s="2"/>
      <c r="BZ296" s="2"/>
      <c r="CA296" s="2"/>
      <c r="CB296" s="2"/>
      <c r="CC296" s="2"/>
      <c r="CD296" s="2"/>
      <c r="CE296" s="2"/>
      <c r="CF296" s="2"/>
      <c r="CG296" s="2"/>
      <c r="CH296" s="2"/>
      <c r="CI296" s="2"/>
      <c r="CJ296" s="2"/>
      <c r="CK296" s="2"/>
      <c r="CL296" s="2"/>
      <c r="CM296" s="2"/>
      <c r="CN296" s="2"/>
      <c r="CO296" s="2"/>
      <c r="CP296" s="2"/>
    </row>
    <row r="297" spans="1:94" x14ac:dyDescent="0.35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  <c r="AE297" s="2"/>
      <c r="AF297" s="2"/>
      <c r="AG297" s="2"/>
      <c r="AH297" s="2"/>
      <c r="AI297" s="2"/>
      <c r="AJ297" s="2"/>
      <c r="AK297" s="2"/>
      <c r="AL297" s="2"/>
      <c r="AM297" s="2"/>
      <c r="AN297" s="2"/>
      <c r="AO297" s="2"/>
      <c r="AP297" s="2"/>
      <c r="AQ297" s="2"/>
      <c r="AR297" s="2"/>
      <c r="AS297" s="2"/>
      <c r="AT297" s="2"/>
      <c r="AU297" s="2"/>
      <c r="AV297" s="2"/>
      <c r="AW297" s="2"/>
      <c r="AX297" s="2"/>
      <c r="AY297" s="2"/>
      <c r="AZ297" s="2"/>
      <c r="BA297" s="2"/>
      <c r="BB297" s="2"/>
      <c r="BC297" s="2"/>
      <c r="BD297" s="2"/>
      <c r="BE297" s="2"/>
      <c r="BF297" s="2"/>
      <c r="BG297" s="2"/>
      <c r="BH297" s="2"/>
      <c r="BI297" s="2"/>
      <c r="BJ297" s="2"/>
      <c r="BK297" s="2"/>
      <c r="BL297" s="2"/>
      <c r="BM297" s="2"/>
      <c r="BN297" s="2"/>
      <c r="BO297" s="2"/>
      <c r="BP297" s="2"/>
      <c r="BQ297" s="2"/>
      <c r="BR297" s="2"/>
      <c r="BS297" s="2"/>
      <c r="BT297" s="2"/>
      <c r="BU297" s="2"/>
      <c r="BV297" s="2"/>
      <c r="BW297" s="2"/>
      <c r="BX297" s="2"/>
      <c r="BY297" s="2"/>
      <c r="BZ297" s="2"/>
      <c r="CA297" s="2"/>
      <c r="CB297" s="2"/>
      <c r="CC297" s="2"/>
      <c r="CD297" s="2"/>
      <c r="CE297" s="2"/>
      <c r="CF297" s="2"/>
      <c r="CG297" s="2"/>
      <c r="CH297" s="2"/>
      <c r="CI297" s="2"/>
      <c r="CJ297" s="2"/>
      <c r="CK297" s="2"/>
      <c r="CL297" s="2"/>
      <c r="CM297" s="2"/>
      <c r="CN297" s="2"/>
      <c r="CO297" s="2"/>
      <c r="CP297" s="2"/>
    </row>
    <row r="298" spans="1:94" x14ac:dyDescent="0.35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/>
      <c r="AF298" s="2"/>
      <c r="AG298" s="2"/>
      <c r="AH298" s="2"/>
      <c r="AI298" s="2"/>
      <c r="AJ298" s="2"/>
      <c r="AK298" s="2"/>
      <c r="AL298" s="2"/>
      <c r="AM298" s="2"/>
      <c r="AN298" s="2"/>
      <c r="AO298" s="2"/>
      <c r="AP298" s="2"/>
      <c r="AQ298" s="2"/>
      <c r="AR298" s="2"/>
      <c r="AS298" s="2"/>
      <c r="AT298" s="2"/>
      <c r="AU298" s="2"/>
      <c r="AV298" s="2"/>
      <c r="AW298" s="2"/>
      <c r="AX298" s="2"/>
      <c r="AY298" s="2"/>
      <c r="AZ298" s="2"/>
      <c r="BA298" s="2"/>
      <c r="BB298" s="2"/>
      <c r="BC298" s="2"/>
      <c r="BD298" s="2"/>
      <c r="BE298" s="2"/>
      <c r="BF298" s="2"/>
      <c r="BG298" s="2"/>
      <c r="BH298" s="2"/>
      <c r="BI298" s="2"/>
      <c r="BJ298" s="2"/>
      <c r="BK298" s="2"/>
      <c r="BL298" s="2"/>
      <c r="BM298" s="2"/>
      <c r="BN298" s="2"/>
      <c r="BO298" s="2"/>
      <c r="BP298" s="2"/>
      <c r="BQ298" s="2"/>
      <c r="BR298" s="2"/>
      <c r="BS298" s="2"/>
      <c r="BT298" s="2"/>
      <c r="BU298" s="2"/>
      <c r="BV298" s="2"/>
      <c r="BW298" s="2"/>
      <c r="BX298" s="2"/>
      <c r="BY298" s="2"/>
      <c r="BZ298" s="2"/>
      <c r="CA298" s="2"/>
      <c r="CB298" s="2"/>
      <c r="CC298" s="2"/>
      <c r="CD298" s="2"/>
      <c r="CE298" s="2"/>
      <c r="CF298" s="2"/>
      <c r="CG298" s="2"/>
      <c r="CH298" s="2"/>
      <c r="CI298" s="2"/>
      <c r="CJ298" s="2"/>
      <c r="CK298" s="2"/>
      <c r="CL298" s="2"/>
      <c r="CM298" s="2"/>
      <c r="CN298" s="2"/>
      <c r="CO298" s="2"/>
      <c r="CP298" s="2"/>
    </row>
    <row r="299" spans="1:94" x14ac:dyDescent="0.35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  <c r="AE299" s="2"/>
      <c r="AF299" s="2"/>
      <c r="AG299" s="2"/>
      <c r="AH299" s="2"/>
      <c r="AI299" s="2"/>
      <c r="AJ299" s="2"/>
      <c r="AK299" s="2"/>
      <c r="AL299" s="2"/>
      <c r="AM299" s="2"/>
      <c r="AN299" s="2"/>
      <c r="AO299" s="2"/>
      <c r="AP299" s="2"/>
      <c r="AQ299" s="2"/>
      <c r="AR299" s="2"/>
      <c r="AS299" s="2"/>
      <c r="AT299" s="2"/>
      <c r="AU299" s="2"/>
      <c r="AV299" s="2"/>
      <c r="AW299" s="2"/>
      <c r="AX299" s="2"/>
      <c r="AY299" s="2"/>
      <c r="AZ299" s="2"/>
      <c r="BA299" s="2"/>
      <c r="BB299" s="2"/>
      <c r="BC299" s="2"/>
      <c r="BD299" s="2"/>
      <c r="BE299" s="2"/>
      <c r="BF299" s="2"/>
      <c r="BG299" s="2"/>
      <c r="BH299" s="2"/>
      <c r="BI299" s="2"/>
      <c r="BJ299" s="2"/>
      <c r="BK299" s="2"/>
      <c r="BL299" s="2"/>
      <c r="BM299" s="2"/>
      <c r="BN299" s="2"/>
      <c r="BO299" s="2"/>
      <c r="BP299" s="2"/>
      <c r="BQ299" s="2"/>
      <c r="BR299" s="2"/>
      <c r="BS299" s="2"/>
      <c r="BT299" s="2"/>
      <c r="BU299" s="2"/>
      <c r="BV299" s="2"/>
      <c r="BW299" s="2"/>
      <c r="BX299" s="2"/>
      <c r="BY299" s="2"/>
      <c r="BZ299" s="2"/>
      <c r="CA299" s="2"/>
      <c r="CB299" s="2"/>
      <c r="CC299" s="2"/>
      <c r="CD299" s="2"/>
      <c r="CE299" s="2"/>
      <c r="CF299" s="2"/>
      <c r="CG299" s="2"/>
      <c r="CH299" s="2"/>
      <c r="CI299" s="2"/>
      <c r="CJ299" s="2"/>
      <c r="CK299" s="2"/>
      <c r="CL299" s="2"/>
      <c r="CM299" s="2"/>
      <c r="CN299" s="2"/>
      <c r="CO299" s="2"/>
      <c r="CP299" s="2"/>
    </row>
    <row r="300" spans="1:94" x14ac:dyDescent="0.35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  <c r="AE300" s="2"/>
      <c r="AF300" s="2"/>
      <c r="AG300" s="2"/>
      <c r="AH300" s="2"/>
      <c r="AI300" s="2"/>
      <c r="AJ300" s="2"/>
      <c r="AK300" s="2"/>
      <c r="AL300" s="2"/>
      <c r="AM300" s="2"/>
      <c r="AN300" s="2"/>
      <c r="AO300" s="2"/>
      <c r="AP300" s="2"/>
      <c r="AQ300" s="2"/>
      <c r="AR300" s="2"/>
      <c r="AS300" s="2"/>
      <c r="AT300" s="2"/>
      <c r="AU300" s="2"/>
      <c r="AV300" s="2"/>
      <c r="AW300" s="2"/>
      <c r="AX300" s="2"/>
      <c r="AY300" s="2"/>
      <c r="AZ300" s="2"/>
      <c r="BA300" s="2"/>
      <c r="BB300" s="2"/>
      <c r="BC300" s="2"/>
      <c r="BD300" s="2"/>
      <c r="BE300" s="2"/>
      <c r="BF300" s="2"/>
      <c r="BG300" s="2"/>
      <c r="BH300" s="2"/>
      <c r="BI300" s="2"/>
      <c r="BJ300" s="2"/>
      <c r="BK300" s="2"/>
      <c r="BL300" s="2"/>
      <c r="BM300" s="2"/>
      <c r="BN300" s="2"/>
      <c r="BO300" s="2"/>
      <c r="BP300" s="2"/>
      <c r="BQ300" s="2"/>
      <c r="BR300" s="2"/>
      <c r="BS300" s="2"/>
      <c r="BT300" s="2"/>
      <c r="BU300" s="2"/>
      <c r="BV300" s="2"/>
      <c r="BW300" s="2"/>
      <c r="BX300" s="2"/>
      <c r="BY300" s="2"/>
      <c r="BZ300" s="2"/>
      <c r="CA300" s="2"/>
      <c r="CB300" s="2"/>
      <c r="CC300" s="2"/>
      <c r="CD300" s="2"/>
      <c r="CE300" s="2"/>
      <c r="CF300" s="2"/>
      <c r="CG300" s="2"/>
      <c r="CH300" s="2"/>
      <c r="CI300" s="2"/>
      <c r="CJ300" s="2"/>
      <c r="CK300" s="2"/>
      <c r="CL300" s="2"/>
      <c r="CM300" s="2"/>
      <c r="CN300" s="2"/>
      <c r="CO300" s="2"/>
      <c r="CP300" s="2"/>
    </row>
    <row r="301" spans="1:94" x14ac:dyDescent="0.35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  <c r="AE301" s="2"/>
      <c r="AF301" s="2"/>
      <c r="AG301" s="2"/>
      <c r="AH301" s="2"/>
      <c r="AI301" s="2"/>
      <c r="AJ301" s="2"/>
      <c r="AK301" s="2"/>
      <c r="AL301" s="2"/>
      <c r="AM301" s="2"/>
      <c r="AN301" s="2"/>
      <c r="AO301" s="2"/>
      <c r="AP301" s="2"/>
      <c r="AQ301" s="2"/>
      <c r="AR301" s="2"/>
      <c r="AS301" s="2"/>
      <c r="AT301" s="2"/>
      <c r="AU301" s="2"/>
      <c r="AV301" s="2"/>
      <c r="AW301" s="2"/>
      <c r="AX301" s="2"/>
      <c r="AY301" s="2"/>
      <c r="AZ301" s="2"/>
      <c r="BA301" s="2"/>
      <c r="BB301" s="2"/>
      <c r="BC301" s="2"/>
      <c r="BD301" s="2"/>
      <c r="BE301" s="2"/>
      <c r="BF301" s="2"/>
      <c r="BG301" s="2"/>
      <c r="BH301" s="2"/>
      <c r="BI301" s="2"/>
      <c r="BJ301" s="2"/>
      <c r="BK301" s="2"/>
      <c r="BL301" s="2"/>
      <c r="BM301" s="2"/>
      <c r="BN301" s="2"/>
      <c r="BO301" s="2"/>
      <c r="BP301" s="2"/>
      <c r="BQ301" s="2"/>
      <c r="BR301" s="2"/>
      <c r="BS301" s="2"/>
      <c r="BT301" s="2"/>
      <c r="BU301" s="2"/>
      <c r="BV301" s="2"/>
      <c r="BW301" s="2"/>
      <c r="BX301" s="2"/>
      <c r="BY301" s="2"/>
      <c r="BZ301" s="2"/>
      <c r="CA301" s="2"/>
      <c r="CB301" s="2"/>
      <c r="CC301" s="2"/>
      <c r="CD301" s="2"/>
      <c r="CE301" s="2"/>
      <c r="CF301" s="2"/>
      <c r="CG301" s="2"/>
      <c r="CH301" s="2"/>
      <c r="CI301" s="2"/>
      <c r="CJ301" s="2"/>
      <c r="CK301" s="2"/>
      <c r="CL301" s="2"/>
      <c r="CM301" s="2"/>
      <c r="CN301" s="2"/>
      <c r="CO301" s="2"/>
      <c r="CP301" s="2"/>
    </row>
    <row r="302" spans="1:94" x14ac:dyDescent="0.35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  <c r="AE302" s="2"/>
      <c r="AF302" s="2"/>
      <c r="AG302" s="2"/>
      <c r="AH302" s="2"/>
      <c r="AI302" s="2"/>
      <c r="AJ302" s="2"/>
      <c r="AK302" s="2"/>
      <c r="AL302" s="2"/>
      <c r="AM302" s="2"/>
      <c r="AN302" s="2"/>
      <c r="AO302" s="2"/>
      <c r="AP302" s="2"/>
      <c r="AQ302" s="2"/>
      <c r="AR302" s="2"/>
      <c r="AS302" s="2"/>
      <c r="AT302" s="2"/>
      <c r="AU302" s="2"/>
      <c r="AV302" s="2"/>
      <c r="AW302" s="2"/>
      <c r="AX302" s="2"/>
      <c r="AY302" s="2"/>
      <c r="AZ302" s="2"/>
      <c r="BA302" s="2"/>
      <c r="BB302" s="2"/>
      <c r="BC302" s="2"/>
      <c r="BD302" s="2"/>
      <c r="BE302" s="2"/>
      <c r="BF302" s="2"/>
      <c r="BG302" s="2"/>
      <c r="BH302" s="2"/>
      <c r="BI302" s="2"/>
      <c r="BJ302" s="2"/>
      <c r="BK302" s="2"/>
      <c r="BL302" s="2"/>
      <c r="BM302" s="2"/>
      <c r="BN302" s="2"/>
      <c r="BO302" s="2"/>
      <c r="BP302" s="2"/>
      <c r="BQ302" s="2"/>
      <c r="BR302" s="2"/>
      <c r="BS302" s="2"/>
      <c r="BT302" s="2"/>
      <c r="BU302" s="2"/>
      <c r="BV302" s="2"/>
      <c r="BW302" s="2"/>
      <c r="BX302" s="2"/>
      <c r="BY302" s="2"/>
      <c r="BZ302" s="2"/>
      <c r="CA302" s="2"/>
      <c r="CB302" s="2"/>
      <c r="CC302" s="2"/>
      <c r="CD302" s="2"/>
      <c r="CE302" s="2"/>
      <c r="CF302" s="2"/>
      <c r="CG302" s="2"/>
      <c r="CH302" s="2"/>
      <c r="CI302" s="2"/>
      <c r="CJ302" s="2"/>
      <c r="CK302" s="2"/>
      <c r="CL302" s="2"/>
      <c r="CM302" s="2"/>
      <c r="CN302" s="2"/>
      <c r="CO302" s="2"/>
      <c r="CP302" s="2"/>
    </row>
    <row r="303" spans="1:94" x14ac:dyDescent="0.35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  <c r="AE303" s="2"/>
      <c r="AF303" s="2"/>
      <c r="AG303" s="2"/>
      <c r="AH303" s="2"/>
      <c r="AI303" s="2"/>
      <c r="AJ303" s="2"/>
      <c r="AK303" s="2"/>
      <c r="AL303" s="2"/>
      <c r="AM303" s="2"/>
      <c r="AN303" s="2"/>
      <c r="AO303" s="2"/>
      <c r="AP303" s="2"/>
      <c r="AQ303" s="2"/>
      <c r="AR303" s="2"/>
      <c r="AS303" s="2"/>
      <c r="AT303" s="2"/>
      <c r="AU303" s="2"/>
      <c r="AV303" s="2"/>
      <c r="AW303" s="2"/>
      <c r="AX303" s="2"/>
      <c r="AY303" s="2"/>
      <c r="AZ303" s="2"/>
      <c r="BA303" s="2"/>
      <c r="BB303" s="2"/>
      <c r="BC303" s="2"/>
      <c r="BD303" s="2"/>
      <c r="BE303" s="2"/>
      <c r="BF303" s="2"/>
      <c r="BG303" s="2"/>
      <c r="BH303" s="2"/>
      <c r="BI303" s="2"/>
      <c r="BJ303" s="2"/>
      <c r="BK303" s="2"/>
      <c r="BL303" s="2"/>
      <c r="BM303" s="2"/>
      <c r="BN303" s="2"/>
      <c r="BO303" s="2"/>
      <c r="BP303" s="2"/>
      <c r="BQ303" s="2"/>
      <c r="BR303" s="2"/>
      <c r="BS303" s="2"/>
      <c r="BT303" s="2"/>
      <c r="BU303" s="2"/>
      <c r="BV303" s="2"/>
      <c r="BW303" s="2"/>
      <c r="BX303" s="2"/>
      <c r="BY303" s="2"/>
      <c r="BZ303" s="2"/>
      <c r="CA303" s="2"/>
      <c r="CB303" s="2"/>
      <c r="CC303" s="2"/>
      <c r="CD303" s="2"/>
      <c r="CE303" s="2"/>
      <c r="CF303" s="2"/>
      <c r="CG303" s="2"/>
      <c r="CH303" s="2"/>
      <c r="CI303" s="2"/>
      <c r="CJ303" s="2"/>
      <c r="CK303" s="2"/>
      <c r="CL303" s="2"/>
      <c r="CM303" s="2"/>
      <c r="CN303" s="2"/>
      <c r="CO303" s="2"/>
      <c r="CP303" s="2"/>
    </row>
    <row r="304" spans="1:94" x14ac:dyDescent="0.35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  <c r="AE304" s="2"/>
      <c r="AF304" s="2"/>
      <c r="AG304" s="2"/>
      <c r="AH304" s="2"/>
      <c r="AI304" s="2"/>
      <c r="AJ304" s="2"/>
      <c r="AK304" s="2"/>
      <c r="AL304" s="2"/>
      <c r="AM304" s="2"/>
      <c r="AN304" s="2"/>
      <c r="AO304" s="2"/>
      <c r="AP304" s="2"/>
      <c r="AQ304" s="2"/>
      <c r="AR304" s="2"/>
      <c r="AS304" s="2"/>
      <c r="AT304" s="2"/>
      <c r="AU304" s="2"/>
      <c r="AV304" s="2"/>
      <c r="AW304" s="2"/>
      <c r="AX304" s="2"/>
      <c r="AY304" s="2"/>
      <c r="AZ304" s="2"/>
      <c r="BA304" s="2"/>
      <c r="BB304" s="2"/>
      <c r="BC304" s="2"/>
      <c r="BD304" s="2"/>
      <c r="BE304" s="2"/>
      <c r="BF304" s="2"/>
      <c r="BG304" s="2"/>
      <c r="BH304" s="2"/>
      <c r="BI304" s="2"/>
      <c r="BJ304" s="2"/>
      <c r="BK304" s="2"/>
      <c r="BL304" s="2"/>
      <c r="BM304" s="2"/>
      <c r="BN304" s="2"/>
      <c r="BO304" s="2"/>
      <c r="BP304" s="2"/>
      <c r="BQ304" s="2"/>
      <c r="BR304" s="2"/>
      <c r="BS304" s="2"/>
      <c r="BT304" s="2"/>
      <c r="BU304" s="2"/>
      <c r="BV304" s="2"/>
      <c r="BW304" s="2"/>
      <c r="BX304" s="2"/>
      <c r="BY304" s="2"/>
      <c r="BZ304" s="2"/>
      <c r="CA304" s="2"/>
      <c r="CB304" s="2"/>
      <c r="CC304" s="2"/>
      <c r="CD304" s="2"/>
      <c r="CE304" s="2"/>
      <c r="CF304" s="2"/>
      <c r="CG304" s="2"/>
      <c r="CH304" s="2"/>
      <c r="CI304" s="2"/>
      <c r="CJ304" s="2"/>
      <c r="CK304" s="2"/>
      <c r="CL304" s="2"/>
      <c r="CM304" s="2"/>
      <c r="CN304" s="2"/>
      <c r="CO304" s="2"/>
      <c r="CP304" s="2"/>
    </row>
    <row r="305" spans="1:94" x14ac:dyDescent="0.35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  <c r="AE305" s="2"/>
      <c r="AF305" s="2"/>
      <c r="AG305" s="2"/>
      <c r="AH305" s="2"/>
      <c r="AI305" s="2"/>
      <c r="AJ305" s="2"/>
      <c r="AK305" s="2"/>
      <c r="AL305" s="2"/>
      <c r="AM305" s="2"/>
      <c r="AN305" s="2"/>
      <c r="AO305" s="2"/>
      <c r="AP305" s="2"/>
      <c r="AQ305" s="2"/>
      <c r="AR305" s="2"/>
      <c r="AS305" s="2"/>
      <c r="AT305" s="2"/>
      <c r="AU305" s="2"/>
      <c r="AV305" s="2"/>
      <c r="AW305" s="2"/>
      <c r="AX305" s="2"/>
      <c r="AY305" s="2"/>
      <c r="AZ305" s="2"/>
      <c r="BA305" s="2"/>
      <c r="BB305" s="2"/>
      <c r="BC305" s="2"/>
      <c r="BD305" s="2"/>
      <c r="BE305" s="2"/>
      <c r="BF305" s="2"/>
      <c r="BG305" s="2"/>
      <c r="BH305" s="2"/>
      <c r="BI305" s="2"/>
      <c r="BJ305" s="2"/>
      <c r="BK305" s="2"/>
      <c r="BL305" s="2"/>
      <c r="BM305" s="2"/>
      <c r="BN305" s="2"/>
      <c r="BO305" s="2"/>
      <c r="BP305" s="2"/>
      <c r="BQ305" s="2"/>
      <c r="BR305" s="2"/>
      <c r="BS305" s="2"/>
      <c r="BT305" s="2"/>
      <c r="BU305" s="2"/>
      <c r="BV305" s="2"/>
      <c r="BW305" s="2"/>
      <c r="BX305" s="2"/>
      <c r="BY305" s="2"/>
      <c r="BZ305" s="2"/>
      <c r="CA305" s="2"/>
      <c r="CB305" s="2"/>
      <c r="CC305" s="2"/>
      <c r="CD305" s="2"/>
      <c r="CE305" s="2"/>
      <c r="CF305" s="2"/>
      <c r="CG305" s="2"/>
      <c r="CH305" s="2"/>
      <c r="CI305" s="2"/>
      <c r="CJ305" s="2"/>
      <c r="CK305" s="2"/>
      <c r="CL305" s="2"/>
      <c r="CM305" s="2"/>
      <c r="CN305" s="2"/>
      <c r="CO305" s="2"/>
      <c r="CP305" s="2"/>
    </row>
    <row r="306" spans="1:94" x14ac:dyDescent="0.35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  <c r="AE306" s="2"/>
      <c r="AF306" s="2"/>
      <c r="AG306" s="2"/>
      <c r="AH306" s="2"/>
      <c r="AI306" s="2"/>
      <c r="AJ306" s="2"/>
      <c r="AK306" s="2"/>
      <c r="AL306" s="2"/>
      <c r="AM306" s="2"/>
      <c r="AN306" s="2"/>
      <c r="AO306" s="2"/>
      <c r="AP306" s="2"/>
      <c r="AQ306" s="2"/>
      <c r="AR306" s="2"/>
      <c r="AS306" s="2"/>
      <c r="AT306" s="2"/>
      <c r="AU306" s="2"/>
      <c r="AV306" s="2"/>
      <c r="AW306" s="2"/>
      <c r="AX306" s="2"/>
      <c r="AY306" s="2"/>
      <c r="AZ306" s="2"/>
      <c r="BA306" s="2"/>
      <c r="BB306" s="2"/>
      <c r="BC306" s="2"/>
      <c r="BD306" s="2"/>
      <c r="BE306" s="2"/>
      <c r="BF306" s="2"/>
      <c r="BG306" s="2"/>
      <c r="BH306" s="2"/>
      <c r="BI306" s="2"/>
      <c r="BJ306" s="2"/>
      <c r="BK306" s="2"/>
      <c r="BL306" s="2"/>
      <c r="BM306" s="2"/>
      <c r="BN306" s="2"/>
      <c r="BO306" s="2"/>
      <c r="BP306" s="2"/>
      <c r="BQ306" s="2"/>
      <c r="BR306" s="2"/>
      <c r="BS306" s="2"/>
      <c r="BT306" s="2"/>
      <c r="BU306" s="2"/>
      <c r="BV306" s="2"/>
      <c r="BW306" s="2"/>
      <c r="BX306" s="2"/>
      <c r="BY306" s="2"/>
      <c r="BZ306" s="2"/>
      <c r="CA306" s="2"/>
      <c r="CB306" s="2"/>
      <c r="CC306" s="2"/>
      <c r="CD306" s="2"/>
      <c r="CE306" s="2"/>
      <c r="CF306" s="2"/>
      <c r="CG306" s="2"/>
      <c r="CH306" s="2"/>
      <c r="CI306" s="2"/>
      <c r="CJ306" s="2"/>
      <c r="CK306" s="2"/>
      <c r="CL306" s="2"/>
      <c r="CM306" s="2"/>
      <c r="CN306" s="2"/>
      <c r="CO306" s="2"/>
      <c r="CP306" s="2"/>
    </row>
    <row r="307" spans="1:94" x14ac:dyDescent="0.35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  <c r="AE307" s="2"/>
      <c r="AF307" s="2"/>
      <c r="AG307" s="2"/>
      <c r="AH307" s="2"/>
      <c r="AI307" s="2"/>
      <c r="AJ307" s="2"/>
      <c r="AK307" s="2"/>
      <c r="AL307" s="2"/>
      <c r="AM307" s="2"/>
      <c r="AN307" s="2"/>
      <c r="AO307" s="2"/>
      <c r="AP307" s="2"/>
      <c r="AQ307" s="2"/>
      <c r="AR307" s="2"/>
      <c r="AS307" s="2"/>
      <c r="AT307" s="2"/>
      <c r="AU307" s="2"/>
      <c r="AV307" s="2"/>
      <c r="AW307" s="2"/>
      <c r="AX307" s="2"/>
      <c r="AY307" s="2"/>
      <c r="AZ307" s="2"/>
      <c r="BA307" s="2"/>
      <c r="BB307" s="2"/>
      <c r="BC307" s="2"/>
      <c r="BD307" s="2"/>
      <c r="BE307" s="2"/>
      <c r="BF307" s="2"/>
      <c r="BG307" s="2"/>
      <c r="BH307" s="2"/>
      <c r="BI307" s="2"/>
      <c r="BJ307" s="2"/>
      <c r="BK307" s="2"/>
      <c r="BL307" s="2"/>
      <c r="BM307" s="2"/>
      <c r="BN307" s="2"/>
      <c r="BO307" s="2"/>
      <c r="BP307" s="2"/>
      <c r="BQ307" s="2"/>
      <c r="BR307" s="2"/>
      <c r="BS307" s="2"/>
      <c r="BT307" s="2"/>
      <c r="BU307" s="2"/>
      <c r="BV307" s="2"/>
      <c r="BW307" s="2"/>
      <c r="BX307" s="2"/>
      <c r="BY307" s="2"/>
      <c r="BZ307" s="2"/>
      <c r="CA307" s="2"/>
      <c r="CB307" s="2"/>
      <c r="CC307" s="2"/>
      <c r="CD307" s="2"/>
      <c r="CE307" s="2"/>
      <c r="CF307" s="2"/>
      <c r="CG307" s="2"/>
      <c r="CH307" s="2"/>
      <c r="CI307" s="2"/>
      <c r="CJ307" s="2"/>
      <c r="CK307" s="2"/>
      <c r="CL307" s="2"/>
      <c r="CM307" s="2"/>
      <c r="CN307" s="2"/>
      <c r="CO307" s="2"/>
      <c r="CP307" s="2"/>
    </row>
    <row r="308" spans="1:94" x14ac:dyDescent="0.35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  <c r="AE308" s="2"/>
      <c r="AF308" s="2"/>
      <c r="AG308" s="2"/>
      <c r="AH308" s="2"/>
      <c r="AI308" s="2"/>
      <c r="AJ308" s="2"/>
      <c r="AK308" s="2"/>
      <c r="AL308" s="2"/>
      <c r="AM308" s="2"/>
      <c r="AN308" s="2"/>
      <c r="AO308" s="2"/>
      <c r="AP308" s="2"/>
      <c r="AQ308" s="2"/>
      <c r="AR308" s="2"/>
      <c r="AS308" s="2"/>
      <c r="AT308" s="2"/>
      <c r="AU308" s="2"/>
      <c r="AV308" s="2"/>
      <c r="AW308" s="2"/>
      <c r="AX308" s="2"/>
      <c r="AY308" s="2"/>
      <c r="AZ308" s="2"/>
      <c r="BA308" s="2"/>
      <c r="BB308" s="2"/>
      <c r="BC308" s="2"/>
      <c r="BD308" s="2"/>
      <c r="BE308" s="2"/>
      <c r="BF308" s="2"/>
      <c r="BG308" s="2"/>
      <c r="BH308" s="2"/>
      <c r="BI308" s="2"/>
      <c r="BJ308" s="2"/>
      <c r="BK308" s="2"/>
      <c r="BL308" s="2"/>
      <c r="BM308" s="2"/>
      <c r="BN308" s="2"/>
      <c r="BO308" s="2"/>
      <c r="BP308" s="2"/>
      <c r="BQ308" s="2"/>
      <c r="BR308" s="2"/>
      <c r="BS308" s="2"/>
      <c r="BT308" s="2"/>
      <c r="BU308" s="2"/>
      <c r="BV308" s="2"/>
      <c r="BW308" s="2"/>
      <c r="BX308" s="2"/>
      <c r="BY308" s="2"/>
      <c r="BZ308" s="2"/>
      <c r="CA308" s="2"/>
      <c r="CB308" s="2"/>
      <c r="CC308" s="2"/>
      <c r="CD308" s="2"/>
      <c r="CE308" s="2"/>
      <c r="CF308" s="2"/>
      <c r="CG308" s="2"/>
      <c r="CH308" s="2"/>
      <c r="CI308" s="2"/>
      <c r="CJ308" s="2"/>
      <c r="CK308" s="2"/>
      <c r="CL308" s="2"/>
      <c r="CM308" s="2"/>
      <c r="CN308" s="2"/>
      <c r="CO308" s="2"/>
      <c r="CP308" s="2"/>
    </row>
    <row r="309" spans="1:94" x14ac:dyDescent="0.35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  <c r="AE309" s="2"/>
      <c r="AF309" s="2"/>
      <c r="AG309" s="2"/>
      <c r="AH309" s="2"/>
      <c r="AI309" s="2"/>
      <c r="AJ309" s="2"/>
      <c r="AK309" s="2"/>
      <c r="AL309" s="2"/>
      <c r="AM309" s="2"/>
      <c r="AN309" s="2"/>
      <c r="AO309" s="2"/>
      <c r="AP309" s="2"/>
      <c r="AQ309" s="2"/>
      <c r="AR309" s="2"/>
      <c r="AS309" s="2"/>
      <c r="AT309" s="2"/>
      <c r="AU309" s="2"/>
      <c r="AV309" s="2"/>
      <c r="AW309" s="2"/>
      <c r="AX309" s="2"/>
      <c r="AY309" s="2"/>
      <c r="AZ309" s="2"/>
      <c r="BA309" s="2"/>
      <c r="BB309" s="2"/>
      <c r="BC309" s="2"/>
      <c r="BD309" s="2"/>
      <c r="BE309" s="2"/>
      <c r="BF309" s="2"/>
      <c r="BG309" s="2"/>
      <c r="BH309" s="2"/>
      <c r="BI309" s="2"/>
      <c r="BJ309" s="2"/>
      <c r="BK309" s="2"/>
      <c r="BL309" s="2"/>
      <c r="BM309" s="2"/>
      <c r="BN309" s="2"/>
      <c r="BO309" s="2"/>
      <c r="BP309" s="2"/>
      <c r="BQ309" s="2"/>
      <c r="BR309" s="2"/>
      <c r="BS309" s="2"/>
      <c r="BT309" s="2"/>
      <c r="BU309" s="2"/>
      <c r="BV309" s="2"/>
      <c r="BW309" s="2"/>
      <c r="BX309" s="2"/>
      <c r="BY309" s="2"/>
      <c r="BZ309" s="2"/>
      <c r="CA309" s="2"/>
      <c r="CB309" s="2"/>
      <c r="CC309" s="2"/>
      <c r="CD309" s="2"/>
      <c r="CE309" s="2"/>
      <c r="CF309" s="2"/>
      <c r="CG309" s="2"/>
      <c r="CH309" s="2"/>
      <c r="CI309" s="2"/>
      <c r="CJ309" s="2"/>
      <c r="CK309" s="2"/>
      <c r="CL309" s="2"/>
      <c r="CM309" s="2"/>
      <c r="CN309" s="2"/>
      <c r="CO309" s="2"/>
      <c r="CP309" s="2"/>
    </row>
    <row r="310" spans="1:94" x14ac:dyDescent="0.35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  <c r="AE310" s="2"/>
      <c r="AF310" s="2"/>
      <c r="AG310" s="2"/>
      <c r="AH310" s="2"/>
      <c r="AI310" s="2"/>
      <c r="AJ310" s="2"/>
      <c r="AK310" s="2"/>
      <c r="AL310" s="2"/>
      <c r="AM310" s="2"/>
      <c r="AN310" s="2"/>
      <c r="AO310" s="2"/>
      <c r="AP310" s="2"/>
      <c r="AQ310" s="2"/>
      <c r="AR310" s="2"/>
      <c r="AS310" s="2"/>
      <c r="AT310" s="2"/>
      <c r="AU310" s="2"/>
      <c r="AV310" s="2"/>
      <c r="AW310" s="2"/>
      <c r="AX310" s="2"/>
      <c r="AY310" s="2"/>
      <c r="AZ310" s="2"/>
      <c r="BA310" s="2"/>
      <c r="BB310" s="2"/>
      <c r="BC310" s="2"/>
      <c r="BD310" s="2"/>
      <c r="BE310" s="2"/>
      <c r="BF310" s="2"/>
      <c r="BG310" s="2"/>
      <c r="BH310" s="2"/>
      <c r="BI310" s="2"/>
      <c r="BJ310" s="2"/>
      <c r="BK310" s="2"/>
      <c r="BL310" s="2"/>
      <c r="BM310" s="2"/>
      <c r="BN310" s="2"/>
      <c r="BO310" s="2"/>
      <c r="BP310" s="2"/>
      <c r="BQ310" s="2"/>
      <c r="BR310" s="2"/>
      <c r="BS310" s="2"/>
      <c r="BT310" s="2"/>
      <c r="BU310" s="2"/>
      <c r="BV310" s="2"/>
      <c r="BW310" s="2"/>
      <c r="BX310" s="2"/>
      <c r="BY310" s="2"/>
      <c r="BZ310" s="2"/>
      <c r="CA310" s="2"/>
      <c r="CB310" s="2"/>
      <c r="CC310" s="2"/>
      <c r="CD310" s="2"/>
      <c r="CE310" s="2"/>
      <c r="CF310" s="2"/>
      <c r="CG310" s="2"/>
      <c r="CH310" s="2"/>
      <c r="CI310" s="2"/>
      <c r="CJ310" s="2"/>
      <c r="CK310" s="2"/>
      <c r="CL310" s="2"/>
      <c r="CM310" s="2"/>
      <c r="CN310" s="2"/>
      <c r="CO310" s="2"/>
      <c r="CP310" s="2"/>
    </row>
    <row r="311" spans="1:94" x14ac:dyDescent="0.35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  <c r="AE311" s="2"/>
      <c r="AF311" s="2"/>
      <c r="AG311" s="2"/>
      <c r="AH311" s="2"/>
      <c r="AI311" s="2"/>
      <c r="AJ311" s="2"/>
      <c r="AK311" s="2"/>
      <c r="AL311" s="2"/>
      <c r="AM311" s="2"/>
      <c r="AN311" s="2"/>
      <c r="AO311" s="2"/>
      <c r="AP311" s="2"/>
      <c r="AQ311" s="2"/>
      <c r="AR311" s="2"/>
      <c r="AS311" s="2"/>
      <c r="AT311" s="2"/>
      <c r="AU311" s="2"/>
      <c r="AV311" s="2"/>
      <c r="AW311" s="2"/>
      <c r="AX311" s="2"/>
      <c r="AY311" s="2"/>
      <c r="AZ311" s="2"/>
      <c r="BA311" s="2"/>
      <c r="BB311" s="2"/>
      <c r="BC311" s="2"/>
      <c r="BD311" s="2"/>
      <c r="BE311" s="2"/>
      <c r="BF311" s="2"/>
      <c r="BG311" s="2"/>
      <c r="BH311" s="2"/>
      <c r="BI311" s="2"/>
      <c r="BJ311" s="2"/>
      <c r="BK311" s="2"/>
      <c r="BL311" s="2"/>
      <c r="BM311" s="2"/>
      <c r="BN311" s="2"/>
      <c r="BO311" s="2"/>
      <c r="BP311" s="2"/>
      <c r="BQ311" s="2"/>
      <c r="BR311" s="2"/>
      <c r="BS311" s="2"/>
      <c r="BT311" s="2"/>
      <c r="BU311" s="2"/>
      <c r="BV311" s="2"/>
      <c r="BW311" s="2"/>
      <c r="BX311" s="2"/>
      <c r="BY311" s="2"/>
      <c r="BZ311" s="2"/>
      <c r="CA311" s="2"/>
      <c r="CB311" s="2"/>
      <c r="CC311" s="2"/>
      <c r="CD311" s="2"/>
      <c r="CE311" s="2"/>
      <c r="CF311" s="2"/>
      <c r="CG311" s="2"/>
      <c r="CH311" s="2"/>
      <c r="CI311" s="2"/>
      <c r="CJ311" s="2"/>
      <c r="CK311" s="2"/>
      <c r="CL311" s="2"/>
      <c r="CM311" s="2"/>
      <c r="CN311" s="2"/>
      <c r="CO311" s="2"/>
      <c r="CP311" s="2"/>
    </row>
    <row r="312" spans="1:94" x14ac:dyDescent="0.35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  <c r="AE312" s="2"/>
      <c r="AF312" s="2"/>
      <c r="AG312" s="2"/>
      <c r="AH312" s="2"/>
      <c r="AI312" s="2"/>
      <c r="AJ312" s="2"/>
      <c r="AK312" s="2"/>
      <c r="AL312" s="2"/>
      <c r="AM312" s="2"/>
      <c r="AN312" s="2"/>
      <c r="AO312" s="2"/>
      <c r="AP312" s="2"/>
      <c r="AQ312" s="2"/>
      <c r="AR312" s="2"/>
      <c r="AS312" s="2"/>
      <c r="AT312" s="2"/>
      <c r="AU312" s="2"/>
      <c r="AV312" s="2"/>
      <c r="AW312" s="2"/>
      <c r="AX312" s="2"/>
      <c r="AY312" s="2"/>
      <c r="AZ312" s="2"/>
      <c r="BA312" s="2"/>
      <c r="BB312" s="2"/>
      <c r="BC312" s="2"/>
      <c r="BD312" s="2"/>
      <c r="BE312" s="2"/>
      <c r="BF312" s="2"/>
      <c r="BG312" s="2"/>
      <c r="BH312" s="2"/>
      <c r="BI312" s="2"/>
      <c r="BJ312" s="2"/>
      <c r="BK312" s="2"/>
      <c r="BL312" s="2"/>
      <c r="BM312" s="2"/>
      <c r="BN312" s="2"/>
      <c r="BO312" s="2"/>
      <c r="BP312" s="2"/>
      <c r="BQ312" s="2"/>
      <c r="BR312" s="2"/>
      <c r="BS312" s="2"/>
      <c r="BT312" s="2"/>
      <c r="BU312" s="2"/>
      <c r="BV312" s="2"/>
      <c r="BW312" s="2"/>
      <c r="BX312" s="2"/>
      <c r="BY312" s="2"/>
      <c r="BZ312" s="2"/>
      <c r="CA312" s="2"/>
      <c r="CB312" s="2"/>
      <c r="CC312" s="2"/>
      <c r="CD312" s="2"/>
      <c r="CE312" s="2"/>
      <c r="CF312" s="2"/>
      <c r="CG312" s="2"/>
      <c r="CH312" s="2"/>
      <c r="CI312" s="2"/>
      <c r="CJ312" s="2"/>
      <c r="CK312" s="2"/>
      <c r="CL312" s="2"/>
      <c r="CM312" s="2"/>
      <c r="CN312" s="2"/>
      <c r="CO312" s="2"/>
      <c r="CP312" s="2"/>
    </row>
    <row r="313" spans="1:94" x14ac:dyDescent="0.35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  <c r="AE313" s="2"/>
      <c r="AF313" s="2"/>
      <c r="AG313" s="2"/>
      <c r="AH313" s="2"/>
      <c r="AI313" s="2"/>
      <c r="AJ313" s="2"/>
      <c r="AK313" s="2"/>
      <c r="AL313" s="2"/>
      <c r="AM313" s="2"/>
      <c r="AN313" s="2"/>
      <c r="AO313" s="2"/>
      <c r="AP313" s="2"/>
      <c r="AQ313" s="2"/>
      <c r="AR313" s="2"/>
      <c r="AS313" s="2"/>
      <c r="AT313" s="2"/>
      <c r="AU313" s="2"/>
      <c r="AV313" s="2"/>
      <c r="AW313" s="2"/>
      <c r="AX313" s="2"/>
      <c r="AY313" s="2"/>
      <c r="AZ313" s="2"/>
      <c r="BA313" s="2"/>
      <c r="BB313" s="2"/>
      <c r="BC313" s="2"/>
      <c r="BD313" s="2"/>
      <c r="BE313" s="2"/>
      <c r="BF313" s="2"/>
      <c r="BG313" s="2"/>
      <c r="BH313" s="2"/>
      <c r="BI313" s="2"/>
      <c r="BJ313" s="2"/>
      <c r="BK313" s="2"/>
      <c r="BL313" s="2"/>
      <c r="BM313" s="2"/>
      <c r="BN313" s="2"/>
      <c r="BO313" s="2"/>
      <c r="BP313" s="2"/>
      <c r="BQ313" s="2"/>
      <c r="BR313" s="2"/>
      <c r="BS313" s="2"/>
      <c r="BT313" s="2"/>
      <c r="BU313" s="2"/>
      <c r="BV313" s="2"/>
      <c r="BW313" s="2"/>
      <c r="BX313" s="2"/>
      <c r="BY313" s="2"/>
      <c r="BZ313" s="2"/>
      <c r="CA313" s="2"/>
      <c r="CB313" s="2"/>
      <c r="CC313" s="2"/>
      <c r="CD313" s="2"/>
      <c r="CE313" s="2"/>
      <c r="CF313" s="2"/>
      <c r="CG313" s="2"/>
      <c r="CH313" s="2"/>
      <c r="CI313" s="2"/>
      <c r="CJ313" s="2"/>
      <c r="CK313" s="2"/>
      <c r="CL313" s="2"/>
      <c r="CM313" s="2"/>
      <c r="CN313" s="2"/>
      <c r="CO313" s="2"/>
      <c r="CP313" s="2"/>
    </row>
    <row r="314" spans="1:94" x14ac:dyDescent="0.35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  <c r="AF314" s="2"/>
      <c r="AG314" s="2"/>
      <c r="AH314" s="2"/>
      <c r="AI314" s="2"/>
      <c r="AJ314" s="2"/>
      <c r="AK314" s="2"/>
      <c r="AL314" s="2"/>
      <c r="AM314" s="2"/>
      <c r="AN314" s="2"/>
      <c r="AO314" s="2"/>
      <c r="AP314" s="2"/>
      <c r="AQ314" s="2"/>
      <c r="AR314" s="2"/>
      <c r="AS314" s="2"/>
      <c r="AT314" s="2"/>
      <c r="AU314" s="2"/>
      <c r="AV314" s="2"/>
      <c r="AW314" s="2"/>
      <c r="AX314" s="2"/>
      <c r="AY314" s="2"/>
      <c r="AZ314" s="2"/>
      <c r="BA314" s="2"/>
      <c r="BB314" s="2"/>
      <c r="BC314" s="2"/>
      <c r="BD314" s="2"/>
      <c r="BE314" s="2"/>
      <c r="BF314" s="2"/>
      <c r="BG314" s="2"/>
      <c r="BH314" s="2"/>
      <c r="BI314" s="2"/>
      <c r="BJ314" s="2"/>
      <c r="BK314" s="2"/>
      <c r="BL314" s="2"/>
      <c r="BM314" s="2"/>
      <c r="BN314" s="2"/>
      <c r="BO314" s="2"/>
      <c r="BP314" s="2"/>
      <c r="BQ314" s="2"/>
      <c r="BR314" s="2"/>
      <c r="BS314" s="2"/>
      <c r="BT314" s="2"/>
      <c r="BU314" s="2"/>
      <c r="BV314" s="2"/>
      <c r="BW314" s="2"/>
      <c r="BX314" s="2"/>
      <c r="BY314" s="2"/>
      <c r="BZ314" s="2"/>
      <c r="CA314" s="2"/>
      <c r="CB314" s="2"/>
      <c r="CC314" s="2"/>
      <c r="CD314" s="2"/>
      <c r="CE314" s="2"/>
      <c r="CF314" s="2"/>
      <c r="CG314" s="2"/>
      <c r="CH314" s="2"/>
      <c r="CI314" s="2"/>
      <c r="CJ314" s="2"/>
      <c r="CK314" s="2"/>
      <c r="CL314" s="2"/>
      <c r="CM314" s="2"/>
      <c r="CN314" s="2"/>
      <c r="CO314" s="2"/>
      <c r="CP314" s="2"/>
    </row>
    <row r="315" spans="1:94" x14ac:dyDescent="0.35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  <c r="AF315" s="2"/>
      <c r="AG315" s="2"/>
      <c r="AH315" s="2"/>
      <c r="AI315" s="2"/>
      <c r="AJ315" s="2"/>
      <c r="AK315" s="2"/>
      <c r="AL315" s="2"/>
      <c r="AM315" s="2"/>
      <c r="AN315" s="2"/>
      <c r="AO315" s="2"/>
      <c r="AP315" s="2"/>
      <c r="AQ315" s="2"/>
      <c r="AR315" s="2"/>
      <c r="AS315" s="2"/>
      <c r="AT315" s="2"/>
      <c r="AU315" s="2"/>
      <c r="AV315" s="2"/>
      <c r="AW315" s="2"/>
      <c r="AX315" s="2"/>
      <c r="AY315" s="2"/>
      <c r="AZ315" s="2"/>
      <c r="BA315" s="2"/>
      <c r="BB315" s="2"/>
      <c r="BC315" s="2"/>
      <c r="BD315" s="2"/>
      <c r="BE315" s="2"/>
      <c r="BF315" s="2"/>
      <c r="BG315" s="2"/>
      <c r="BH315" s="2"/>
      <c r="BI315" s="2"/>
      <c r="BJ315" s="2"/>
      <c r="BK315" s="2"/>
      <c r="BL315" s="2"/>
      <c r="BM315" s="2"/>
      <c r="BN315" s="2"/>
      <c r="BO315" s="2"/>
      <c r="BP315" s="2"/>
      <c r="BQ315" s="2"/>
      <c r="BR315" s="2"/>
      <c r="BS315" s="2"/>
      <c r="BT315" s="2"/>
      <c r="BU315" s="2"/>
      <c r="BV315" s="2"/>
      <c r="BW315" s="2"/>
      <c r="BX315" s="2"/>
      <c r="BY315" s="2"/>
      <c r="BZ315" s="2"/>
      <c r="CA315" s="2"/>
      <c r="CB315" s="2"/>
      <c r="CC315" s="2"/>
      <c r="CD315" s="2"/>
      <c r="CE315" s="2"/>
      <c r="CF315" s="2"/>
      <c r="CG315" s="2"/>
      <c r="CH315" s="2"/>
      <c r="CI315" s="2"/>
      <c r="CJ315" s="2"/>
      <c r="CK315" s="2"/>
      <c r="CL315" s="2"/>
      <c r="CM315" s="2"/>
      <c r="CN315" s="2"/>
      <c r="CO315" s="2"/>
      <c r="CP315" s="2"/>
    </row>
    <row r="316" spans="1:94" x14ac:dyDescent="0.35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  <c r="AF316" s="2"/>
      <c r="AG316" s="2"/>
      <c r="AH316" s="2"/>
      <c r="AI316" s="2"/>
      <c r="AJ316" s="2"/>
      <c r="AK316" s="2"/>
      <c r="AL316" s="2"/>
      <c r="AM316" s="2"/>
      <c r="AN316" s="2"/>
      <c r="AO316" s="2"/>
      <c r="AP316" s="2"/>
      <c r="AQ316" s="2"/>
      <c r="AR316" s="2"/>
      <c r="AS316" s="2"/>
      <c r="AT316" s="2"/>
      <c r="AU316" s="2"/>
      <c r="AV316" s="2"/>
      <c r="AW316" s="2"/>
      <c r="AX316" s="2"/>
      <c r="AY316" s="2"/>
      <c r="AZ316" s="2"/>
      <c r="BA316" s="2"/>
      <c r="BB316" s="2"/>
      <c r="BC316" s="2"/>
      <c r="BD316" s="2"/>
      <c r="BE316" s="2"/>
      <c r="BF316" s="2"/>
      <c r="BG316" s="2"/>
      <c r="BH316" s="2"/>
      <c r="BI316" s="2"/>
      <c r="BJ316" s="2"/>
      <c r="BK316" s="2"/>
      <c r="BL316" s="2"/>
      <c r="BM316" s="2"/>
      <c r="BN316" s="2"/>
      <c r="BO316" s="2"/>
      <c r="BP316" s="2"/>
      <c r="BQ316" s="2"/>
      <c r="BR316" s="2"/>
      <c r="BS316" s="2"/>
      <c r="BT316" s="2"/>
      <c r="BU316" s="2"/>
      <c r="BV316" s="2"/>
      <c r="BW316" s="2"/>
      <c r="BX316" s="2"/>
      <c r="BY316" s="2"/>
      <c r="BZ316" s="2"/>
      <c r="CA316" s="2"/>
      <c r="CB316" s="2"/>
      <c r="CC316" s="2"/>
      <c r="CD316" s="2"/>
      <c r="CE316" s="2"/>
      <c r="CF316" s="2"/>
      <c r="CG316" s="2"/>
      <c r="CH316" s="2"/>
      <c r="CI316" s="2"/>
      <c r="CJ316" s="2"/>
      <c r="CK316" s="2"/>
      <c r="CL316" s="2"/>
      <c r="CM316" s="2"/>
      <c r="CN316" s="2"/>
      <c r="CO316" s="2"/>
      <c r="CP316" s="2"/>
    </row>
    <row r="317" spans="1:94" x14ac:dyDescent="0.35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  <c r="AF317" s="2"/>
      <c r="AG317" s="2"/>
      <c r="AH317" s="2"/>
      <c r="AI317" s="2"/>
      <c r="AJ317" s="2"/>
      <c r="AK317" s="2"/>
      <c r="AL317" s="2"/>
      <c r="AM317" s="2"/>
      <c r="AN317" s="2"/>
      <c r="AO317" s="2"/>
      <c r="AP317" s="2"/>
      <c r="AQ317" s="2"/>
      <c r="AR317" s="2"/>
      <c r="AS317" s="2"/>
      <c r="AT317" s="2"/>
      <c r="AU317" s="2"/>
      <c r="AV317" s="2"/>
      <c r="AW317" s="2"/>
      <c r="AX317" s="2"/>
      <c r="AY317" s="2"/>
      <c r="AZ317" s="2"/>
      <c r="BA317" s="2"/>
      <c r="BB317" s="2"/>
      <c r="BC317" s="2"/>
      <c r="BD317" s="2"/>
      <c r="BE317" s="2"/>
      <c r="BF317" s="2"/>
      <c r="BG317" s="2"/>
      <c r="BH317" s="2"/>
      <c r="BI317" s="2"/>
      <c r="BJ317" s="2"/>
      <c r="BK317" s="2"/>
      <c r="BL317" s="2"/>
      <c r="BM317" s="2"/>
      <c r="BN317" s="2"/>
      <c r="BO317" s="2"/>
      <c r="BP317" s="2"/>
      <c r="BQ317" s="2"/>
      <c r="BR317" s="2"/>
      <c r="BS317" s="2"/>
      <c r="BT317" s="2"/>
      <c r="BU317" s="2"/>
      <c r="BV317" s="2"/>
      <c r="BW317" s="2"/>
      <c r="BX317" s="2"/>
      <c r="BY317" s="2"/>
      <c r="BZ317" s="2"/>
      <c r="CA317" s="2"/>
      <c r="CB317" s="2"/>
      <c r="CC317" s="2"/>
      <c r="CD317" s="2"/>
      <c r="CE317" s="2"/>
      <c r="CF317" s="2"/>
      <c r="CG317" s="2"/>
      <c r="CH317" s="2"/>
      <c r="CI317" s="2"/>
      <c r="CJ317" s="2"/>
      <c r="CK317" s="2"/>
      <c r="CL317" s="2"/>
      <c r="CM317" s="2"/>
      <c r="CN317" s="2"/>
      <c r="CO317" s="2"/>
      <c r="CP317" s="2"/>
    </row>
    <row r="318" spans="1:94" x14ac:dyDescent="0.35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  <c r="AF318" s="2"/>
      <c r="AG318" s="2"/>
      <c r="AH318" s="2"/>
      <c r="AI318" s="2"/>
      <c r="AJ318" s="2"/>
      <c r="AK318" s="2"/>
      <c r="AL318" s="2"/>
      <c r="AM318" s="2"/>
      <c r="AN318" s="2"/>
      <c r="AO318" s="2"/>
      <c r="AP318" s="2"/>
      <c r="AQ318" s="2"/>
      <c r="AR318" s="2"/>
      <c r="AS318" s="2"/>
      <c r="AT318" s="2"/>
      <c r="AU318" s="2"/>
      <c r="AV318" s="2"/>
      <c r="AW318" s="2"/>
      <c r="AX318" s="2"/>
      <c r="AY318" s="2"/>
      <c r="AZ318" s="2"/>
      <c r="BA318" s="2"/>
      <c r="BB318" s="2"/>
      <c r="BC318" s="2"/>
      <c r="BD318" s="2"/>
      <c r="BE318" s="2"/>
      <c r="BF318" s="2"/>
      <c r="BG318" s="2"/>
      <c r="BH318" s="2"/>
      <c r="BI318" s="2"/>
      <c r="BJ318" s="2"/>
      <c r="BK318" s="2"/>
      <c r="BL318" s="2"/>
      <c r="BM318" s="2"/>
      <c r="BN318" s="2"/>
      <c r="BO318" s="2"/>
      <c r="BP318" s="2"/>
      <c r="BQ318" s="2"/>
      <c r="BR318" s="2"/>
      <c r="BS318" s="2"/>
      <c r="BT318" s="2"/>
      <c r="BU318" s="2"/>
      <c r="BV318" s="2"/>
      <c r="BW318" s="2"/>
      <c r="BX318" s="2"/>
      <c r="BY318" s="2"/>
      <c r="BZ318" s="2"/>
      <c r="CA318" s="2"/>
      <c r="CB318" s="2"/>
      <c r="CC318" s="2"/>
      <c r="CD318" s="2"/>
      <c r="CE318" s="2"/>
      <c r="CF318" s="2"/>
      <c r="CG318" s="2"/>
      <c r="CH318" s="2"/>
      <c r="CI318" s="2"/>
      <c r="CJ318" s="2"/>
      <c r="CK318" s="2"/>
      <c r="CL318" s="2"/>
      <c r="CM318" s="2"/>
      <c r="CN318" s="2"/>
      <c r="CO318" s="2"/>
      <c r="CP318" s="2"/>
    </row>
    <row r="319" spans="1:94" x14ac:dyDescent="0.35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2"/>
      <c r="AF319" s="2"/>
      <c r="AG319" s="2"/>
      <c r="AH319" s="2"/>
      <c r="AI319" s="2"/>
      <c r="AJ319" s="2"/>
      <c r="AK319" s="2"/>
      <c r="AL319" s="2"/>
      <c r="AM319" s="2"/>
      <c r="AN319" s="2"/>
      <c r="AO319" s="2"/>
      <c r="AP319" s="2"/>
      <c r="AQ319" s="2"/>
      <c r="AR319" s="2"/>
      <c r="AS319" s="2"/>
      <c r="AT319" s="2"/>
      <c r="AU319" s="2"/>
      <c r="AV319" s="2"/>
      <c r="AW319" s="2"/>
      <c r="AX319" s="2"/>
      <c r="AY319" s="2"/>
      <c r="AZ319" s="2"/>
      <c r="BA319" s="2"/>
      <c r="BB319" s="2"/>
      <c r="BC319" s="2"/>
      <c r="BD319" s="2"/>
      <c r="BE319" s="2"/>
      <c r="BF319" s="2"/>
      <c r="BG319" s="2"/>
      <c r="BH319" s="2"/>
      <c r="BI319" s="2"/>
      <c r="BJ319" s="2"/>
      <c r="BK319" s="2"/>
      <c r="BL319" s="2"/>
      <c r="BM319" s="2"/>
      <c r="BN319" s="2"/>
      <c r="BO319" s="2"/>
      <c r="BP319" s="2"/>
      <c r="BQ319" s="2"/>
      <c r="BR319" s="2"/>
      <c r="BS319" s="2"/>
      <c r="BT319" s="2"/>
      <c r="BU319" s="2"/>
      <c r="BV319" s="2"/>
      <c r="BW319" s="2"/>
      <c r="BX319" s="2"/>
      <c r="BY319" s="2"/>
      <c r="BZ319" s="2"/>
      <c r="CA319" s="2"/>
      <c r="CB319" s="2"/>
      <c r="CC319" s="2"/>
      <c r="CD319" s="2"/>
      <c r="CE319" s="2"/>
      <c r="CF319" s="2"/>
      <c r="CG319" s="2"/>
      <c r="CH319" s="2"/>
      <c r="CI319" s="2"/>
      <c r="CJ319" s="2"/>
      <c r="CK319" s="2"/>
      <c r="CL319" s="2"/>
      <c r="CM319" s="2"/>
      <c r="CN319" s="2"/>
      <c r="CO319" s="2"/>
      <c r="CP319" s="2"/>
    </row>
    <row r="320" spans="1:94" x14ac:dyDescent="0.35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/>
      <c r="AF320" s="2"/>
      <c r="AG320" s="2"/>
      <c r="AH320" s="2"/>
      <c r="AI320" s="2"/>
      <c r="AJ320" s="2"/>
      <c r="AK320" s="2"/>
      <c r="AL320" s="2"/>
      <c r="AM320" s="2"/>
      <c r="AN320" s="2"/>
      <c r="AO320" s="2"/>
      <c r="AP320" s="2"/>
      <c r="AQ320" s="2"/>
      <c r="AR320" s="2"/>
      <c r="AS320" s="2"/>
      <c r="AT320" s="2"/>
      <c r="AU320" s="2"/>
      <c r="AV320" s="2"/>
      <c r="AW320" s="2"/>
      <c r="AX320" s="2"/>
      <c r="AY320" s="2"/>
      <c r="AZ320" s="2"/>
      <c r="BA320" s="2"/>
      <c r="BB320" s="2"/>
      <c r="BC320" s="2"/>
      <c r="BD320" s="2"/>
      <c r="BE320" s="2"/>
      <c r="BF320" s="2"/>
      <c r="BG320" s="2"/>
      <c r="BH320" s="2"/>
      <c r="BI320" s="2"/>
      <c r="BJ320" s="2"/>
      <c r="BK320" s="2"/>
      <c r="BL320" s="2"/>
      <c r="BM320" s="2"/>
      <c r="BN320" s="2"/>
      <c r="BO320" s="2"/>
      <c r="BP320" s="2"/>
      <c r="BQ320" s="2"/>
      <c r="BR320" s="2"/>
      <c r="BS320" s="2"/>
      <c r="BT320" s="2"/>
      <c r="BU320" s="2"/>
      <c r="BV320" s="2"/>
      <c r="BW320" s="2"/>
      <c r="BX320" s="2"/>
      <c r="BY320" s="2"/>
      <c r="BZ320" s="2"/>
      <c r="CA320" s="2"/>
      <c r="CB320" s="2"/>
      <c r="CC320" s="2"/>
      <c r="CD320" s="2"/>
      <c r="CE320" s="2"/>
      <c r="CF320" s="2"/>
      <c r="CG320" s="2"/>
      <c r="CH320" s="2"/>
      <c r="CI320" s="2"/>
      <c r="CJ320" s="2"/>
      <c r="CK320" s="2"/>
      <c r="CL320" s="2"/>
      <c r="CM320" s="2"/>
      <c r="CN320" s="2"/>
      <c r="CO320" s="2"/>
      <c r="CP320" s="2"/>
    </row>
    <row r="321" spans="1:94" x14ac:dyDescent="0.35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  <c r="AE321" s="2"/>
      <c r="AF321" s="2"/>
      <c r="AG321" s="2"/>
      <c r="AH321" s="2"/>
      <c r="AI321" s="2"/>
      <c r="AJ321" s="2"/>
      <c r="AK321" s="2"/>
      <c r="AL321" s="2"/>
      <c r="AM321" s="2"/>
      <c r="AN321" s="2"/>
      <c r="AO321" s="2"/>
      <c r="AP321" s="2"/>
      <c r="AQ321" s="2"/>
      <c r="AR321" s="2"/>
      <c r="AS321" s="2"/>
      <c r="AT321" s="2"/>
      <c r="AU321" s="2"/>
      <c r="AV321" s="2"/>
      <c r="AW321" s="2"/>
      <c r="AX321" s="2"/>
      <c r="AY321" s="2"/>
      <c r="AZ321" s="2"/>
      <c r="BA321" s="2"/>
      <c r="BB321" s="2"/>
      <c r="BC321" s="2"/>
      <c r="BD321" s="2"/>
      <c r="BE321" s="2"/>
      <c r="BF321" s="2"/>
      <c r="BG321" s="2"/>
      <c r="BH321" s="2"/>
      <c r="BI321" s="2"/>
      <c r="BJ321" s="2"/>
      <c r="BK321" s="2"/>
      <c r="BL321" s="2"/>
      <c r="BM321" s="2"/>
      <c r="BN321" s="2"/>
      <c r="BO321" s="2"/>
      <c r="BP321" s="2"/>
      <c r="BQ321" s="2"/>
      <c r="BR321" s="2"/>
      <c r="BS321" s="2"/>
      <c r="BT321" s="2"/>
      <c r="BU321" s="2"/>
      <c r="BV321" s="2"/>
      <c r="BW321" s="2"/>
      <c r="BX321" s="2"/>
      <c r="BY321" s="2"/>
      <c r="BZ321" s="2"/>
      <c r="CA321" s="2"/>
      <c r="CB321" s="2"/>
      <c r="CC321" s="2"/>
      <c r="CD321" s="2"/>
      <c r="CE321" s="2"/>
      <c r="CF321" s="2"/>
      <c r="CG321" s="2"/>
      <c r="CH321" s="2"/>
      <c r="CI321" s="2"/>
      <c r="CJ321" s="2"/>
      <c r="CK321" s="2"/>
      <c r="CL321" s="2"/>
      <c r="CM321" s="2"/>
      <c r="CN321" s="2"/>
      <c r="CO321" s="2"/>
      <c r="CP321" s="2"/>
    </row>
    <row r="322" spans="1:94" x14ac:dyDescent="0.35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2"/>
      <c r="AF322" s="2"/>
      <c r="AG322" s="2"/>
      <c r="AH322" s="2"/>
      <c r="AI322" s="2"/>
      <c r="AJ322" s="2"/>
      <c r="AK322" s="2"/>
      <c r="AL322" s="2"/>
      <c r="AM322" s="2"/>
      <c r="AN322" s="2"/>
      <c r="AO322" s="2"/>
      <c r="AP322" s="2"/>
      <c r="AQ322" s="2"/>
      <c r="AR322" s="2"/>
      <c r="AS322" s="2"/>
      <c r="AT322" s="2"/>
      <c r="AU322" s="2"/>
      <c r="AV322" s="2"/>
      <c r="AW322" s="2"/>
      <c r="AX322" s="2"/>
      <c r="AY322" s="2"/>
      <c r="AZ322" s="2"/>
      <c r="BA322" s="2"/>
      <c r="BB322" s="2"/>
      <c r="BC322" s="2"/>
      <c r="BD322" s="2"/>
      <c r="BE322" s="2"/>
      <c r="BF322" s="2"/>
      <c r="BG322" s="2"/>
      <c r="BH322" s="2"/>
      <c r="BI322" s="2"/>
      <c r="BJ322" s="2"/>
      <c r="BK322" s="2"/>
      <c r="BL322" s="2"/>
      <c r="BM322" s="2"/>
      <c r="BN322" s="2"/>
      <c r="BO322" s="2"/>
      <c r="BP322" s="2"/>
      <c r="BQ322" s="2"/>
      <c r="BR322" s="2"/>
      <c r="BS322" s="2"/>
      <c r="BT322" s="2"/>
      <c r="BU322" s="2"/>
      <c r="BV322" s="2"/>
      <c r="BW322" s="2"/>
      <c r="BX322" s="2"/>
      <c r="BY322" s="2"/>
      <c r="BZ322" s="2"/>
      <c r="CA322" s="2"/>
      <c r="CB322" s="2"/>
      <c r="CC322" s="2"/>
      <c r="CD322" s="2"/>
      <c r="CE322" s="2"/>
      <c r="CF322" s="2"/>
      <c r="CG322" s="2"/>
      <c r="CH322" s="2"/>
      <c r="CI322" s="2"/>
      <c r="CJ322" s="2"/>
      <c r="CK322" s="2"/>
      <c r="CL322" s="2"/>
      <c r="CM322" s="2"/>
      <c r="CN322" s="2"/>
      <c r="CO322" s="2"/>
      <c r="CP322" s="2"/>
    </row>
    <row r="323" spans="1:94" x14ac:dyDescent="0.35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2"/>
      <c r="AF323" s="2"/>
      <c r="AG323" s="2"/>
      <c r="AH323" s="2"/>
      <c r="AI323" s="2"/>
      <c r="AJ323" s="2"/>
      <c r="AK323" s="2"/>
      <c r="AL323" s="2"/>
      <c r="AM323" s="2"/>
      <c r="AN323" s="2"/>
      <c r="AO323" s="2"/>
      <c r="AP323" s="2"/>
      <c r="AQ323" s="2"/>
      <c r="AR323" s="2"/>
      <c r="AS323" s="2"/>
      <c r="AT323" s="2"/>
      <c r="AU323" s="2"/>
      <c r="AV323" s="2"/>
      <c r="AW323" s="2"/>
      <c r="AX323" s="2"/>
      <c r="AY323" s="2"/>
      <c r="AZ323" s="2"/>
      <c r="BA323" s="2"/>
      <c r="BB323" s="2"/>
      <c r="BC323" s="2"/>
      <c r="BD323" s="2"/>
      <c r="BE323" s="2"/>
      <c r="BF323" s="2"/>
      <c r="BG323" s="2"/>
      <c r="BH323" s="2"/>
      <c r="BI323" s="2"/>
      <c r="BJ323" s="2"/>
      <c r="BK323" s="2"/>
      <c r="BL323" s="2"/>
      <c r="BM323" s="2"/>
      <c r="BN323" s="2"/>
      <c r="BO323" s="2"/>
      <c r="BP323" s="2"/>
      <c r="BQ323" s="2"/>
      <c r="BR323" s="2"/>
      <c r="BS323" s="2"/>
      <c r="BT323" s="2"/>
      <c r="BU323" s="2"/>
      <c r="BV323" s="2"/>
      <c r="BW323" s="2"/>
      <c r="BX323" s="2"/>
      <c r="BY323" s="2"/>
      <c r="BZ323" s="2"/>
      <c r="CA323" s="2"/>
      <c r="CB323" s="2"/>
      <c r="CC323" s="2"/>
      <c r="CD323" s="2"/>
      <c r="CE323" s="2"/>
      <c r="CF323" s="2"/>
      <c r="CG323" s="2"/>
      <c r="CH323" s="2"/>
      <c r="CI323" s="2"/>
      <c r="CJ323" s="2"/>
      <c r="CK323" s="2"/>
      <c r="CL323" s="2"/>
      <c r="CM323" s="2"/>
      <c r="CN323" s="2"/>
      <c r="CO323" s="2"/>
      <c r="CP323" s="2"/>
    </row>
    <row r="324" spans="1:94" x14ac:dyDescent="0.35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2"/>
      <c r="AF324" s="2"/>
      <c r="AG324" s="2"/>
      <c r="AH324" s="2"/>
      <c r="AI324" s="2"/>
      <c r="AJ324" s="2"/>
      <c r="AK324" s="2"/>
      <c r="AL324" s="2"/>
      <c r="AM324" s="2"/>
      <c r="AN324" s="2"/>
      <c r="AO324" s="2"/>
      <c r="AP324" s="2"/>
      <c r="AQ324" s="2"/>
      <c r="AR324" s="2"/>
      <c r="AS324" s="2"/>
      <c r="AT324" s="2"/>
      <c r="AU324" s="2"/>
      <c r="AV324" s="2"/>
      <c r="AW324" s="2"/>
      <c r="AX324" s="2"/>
      <c r="AY324" s="2"/>
      <c r="AZ324" s="2"/>
      <c r="BA324" s="2"/>
      <c r="BB324" s="2"/>
      <c r="BC324" s="2"/>
      <c r="BD324" s="2"/>
      <c r="BE324" s="2"/>
      <c r="BF324" s="2"/>
      <c r="BG324" s="2"/>
      <c r="BH324" s="2"/>
      <c r="BI324" s="2"/>
      <c r="BJ324" s="2"/>
      <c r="BK324" s="2"/>
      <c r="BL324" s="2"/>
      <c r="BM324" s="2"/>
      <c r="BN324" s="2"/>
      <c r="BO324" s="2"/>
      <c r="BP324" s="2"/>
      <c r="BQ324" s="2"/>
      <c r="BR324" s="2"/>
      <c r="BS324" s="2"/>
      <c r="BT324" s="2"/>
      <c r="BU324" s="2"/>
      <c r="BV324" s="2"/>
      <c r="BW324" s="2"/>
      <c r="BX324" s="2"/>
      <c r="BY324" s="2"/>
      <c r="BZ324" s="2"/>
      <c r="CA324" s="2"/>
      <c r="CB324" s="2"/>
      <c r="CC324" s="2"/>
      <c r="CD324" s="2"/>
      <c r="CE324" s="2"/>
      <c r="CF324" s="2"/>
      <c r="CG324" s="2"/>
      <c r="CH324" s="2"/>
      <c r="CI324" s="2"/>
      <c r="CJ324" s="2"/>
      <c r="CK324" s="2"/>
      <c r="CL324" s="2"/>
      <c r="CM324" s="2"/>
      <c r="CN324" s="2"/>
      <c r="CO324" s="2"/>
      <c r="CP324" s="2"/>
    </row>
    <row r="325" spans="1:94" x14ac:dyDescent="0.35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  <c r="AE325" s="2"/>
      <c r="AF325" s="2"/>
      <c r="AG325" s="2"/>
      <c r="AH325" s="2"/>
      <c r="AI325" s="2"/>
      <c r="AJ325" s="2"/>
      <c r="AK325" s="2"/>
      <c r="AL325" s="2"/>
      <c r="AM325" s="2"/>
      <c r="AN325" s="2"/>
      <c r="AO325" s="2"/>
      <c r="AP325" s="2"/>
      <c r="AQ325" s="2"/>
      <c r="AR325" s="2"/>
      <c r="AS325" s="2"/>
      <c r="AT325" s="2"/>
      <c r="AU325" s="2"/>
      <c r="AV325" s="2"/>
      <c r="AW325" s="2"/>
      <c r="AX325" s="2"/>
      <c r="AY325" s="2"/>
      <c r="AZ325" s="2"/>
      <c r="BA325" s="2"/>
      <c r="BB325" s="2"/>
      <c r="BC325" s="2"/>
      <c r="BD325" s="2"/>
      <c r="BE325" s="2"/>
      <c r="BF325" s="2"/>
      <c r="BG325" s="2"/>
      <c r="BH325" s="2"/>
      <c r="BI325" s="2"/>
      <c r="BJ325" s="2"/>
      <c r="BK325" s="2"/>
      <c r="BL325" s="2"/>
      <c r="BM325" s="2"/>
      <c r="BN325" s="2"/>
      <c r="BO325" s="2"/>
      <c r="BP325" s="2"/>
      <c r="BQ325" s="2"/>
      <c r="BR325" s="2"/>
      <c r="BS325" s="2"/>
      <c r="BT325" s="2"/>
      <c r="BU325" s="2"/>
      <c r="BV325" s="2"/>
      <c r="BW325" s="2"/>
      <c r="BX325" s="2"/>
      <c r="BY325" s="2"/>
      <c r="BZ325" s="2"/>
      <c r="CA325" s="2"/>
      <c r="CB325" s="2"/>
      <c r="CC325" s="2"/>
      <c r="CD325" s="2"/>
      <c r="CE325" s="2"/>
      <c r="CF325" s="2"/>
      <c r="CG325" s="2"/>
      <c r="CH325" s="2"/>
      <c r="CI325" s="2"/>
      <c r="CJ325" s="2"/>
      <c r="CK325" s="2"/>
      <c r="CL325" s="2"/>
      <c r="CM325" s="2"/>
      <c r="CN325" s="2"/>
      <c r="CO325" s="2"/>
      <c r="CP325" s="2"/>
    </row>
    <row r="326" spans="1:94" x14ac:dyDescent="0.35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  <c r="AE326" s="2"/>
      <c r="AF326" s="2"/>
      <c r="AG326" s="2"/>
      <c r="AH326" s="2"/>
      <c r="AI326" s="2"/>
      <c r="AJ326" s="2"/>
      <c r="AK326" s="2"/>
      <c r="AL326" s="2"/>
      <c r="AM326" s="2"/>
      <c r="AN326" s="2"/>
      <c r="AO326" s="2"/>
      <c r="AP326" s="2"/>
      <c r="AQ326" s="2"/>
      <c r="AR326" s="2"/>
      <c r="AS326" s="2"/>
      <c r="AT326" s="2"/>
      <c r="AU326" s="2"/>
      <c r="AV326" s="2"/>
      <c r="AW326" s="2"/>
      <c r="AX326" s="2"/>
      <c r="AY326" s="2"/>
      <c r="AZ326" s="2"/>
      <c r="BA326" s="2"/>
      <c r="BB326" s="2"/>
      <c r="BC326" s="2"/>
      <c r="BD326" s="2"/>
      <c r="BE326" s="2"/>
      <c r="BF326" s="2"/>
      <c r="BG326" s="2"/>
      <c r="BH326" s="2"/>
      <c r="BI326" s="2"/>
      <c r="BJ326" s="2"/>
      <c r="BK326" s="2"/>
      <c r="BL326" s="2"/>
      <c r="BM326" s="2"/>
      <c r="BN326" s="2"/>
      <c r="BO326" s="2"/>
      <c r="BP326" s="2"/>
      <c r="BQ326" s="2"/>
      <c r="BR326" s="2"/>
      <c r="BS326" s="2"/>
      <c r="BT326" s="2"/>
      <c r="BU326" s="2"/>
      <c r="BV326" s="2"/>
      <c r="BW326" s="2"/>
      <c r="BX326" s="2"/>
      <c r="BY326" s="2"/>
      <c r="BZ326" s="2"/>
      <c r="CA326" s="2"/>
      <c r="CB326" s="2"/>
      <c r="CC326" s="2"/>
      <c r="CD326" s="2"/>
      <c r="CE326" s="2"/>
      <c r="CF326" s="2"/>
      <c r="CG326" s="2"/>
      <c r="CH326" s="2"/>
      <c r="CI326" s="2"/>
      <c r="CJ326" s="2"/>
      <c r="CK326" s="2"/>
      <c r="CL326" s="2"/>
      <c r="CM326" s="2"/>
      <c r="CN326" s="2"/>
      <c r="CO326" s="2"/>
      <c r="CP326" s="2"/>
    </row>
    <row r="327" spans="1:94" x14ac:dyDescent="0.35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  <c r="AE327" s="2"/>
      <c r="AF327" s="2"/>
      <c r="AG327" s="2"/>
      <c r="AH327" s="2"/>
      <c r="AI327" s="2"/>
      <c r="AJ327" s="2"/>
      <c r="AK327" s="2"/>
      <c r="AL327" s="2"/>
      <c r="AM327" s="2"/>
      <c r="AN327" s="2"/>
      <c r="AO327" s="2"/>
      <c r="AP327" s="2"/>
      <c r="AQ327" s="2"/>
      <c r="AR327" s="2"/>
      <c r="AS327" s="2"/>
      <c r="AT327" s="2"/>
      <c r="AU327" s="2"/>
      <c r="AV327" s="2"/>
      <c r="AW327" s="2"/>
      <c r="AX327" s="2"/>
      <c r="AY327" s="2"/>
      <c r="AZ327" s="2"/>
      <c r="BA327" s="2"/>
      <c r="BB327" s="2"/>
      <c r="BC327" s="2"/>
      <c r="BD327" s="2"/>
      <c r="BE327" s="2"/>
      <c r="BF327" s="2"/>
      <c r="BG327" s="2"/>
      <c r="BH327" s="2"/>
      <c r="BI327" s="2"/>
      <c r="BJ327" s="2"/>
      <c r="BK327" s="2"/>
      <c r="BL327" s="2"/>
      <c r="BM327" s="2"/>
      <c r="BN327" s="2"/>
      <c r="BO327" s="2"/>
      <c r="BP327" s="2"/>
      <c r="BQ327" s="2"/>
      <c r="BR327" s="2"/>
      <c r="BS327" s="2"/>
      <c r="BT327" s="2"/>
      <c r="BU327" s="2"/>
      <c r="BV327" s="2"/>
      <c r="BW327" s="2"/>
      <c r="BX327" s="2"/>
      <c r="BY327" s="2"/>
      <c r="BZ327" s="2"/>
      <c r="CA327" s="2"/>
      <c r="CB327" s="2"/>
      <c r="CC327" s="2"/>
      <c r="CD327" s="2"/>
      <c r="CE327" s="2"/>
      <c r="CF327" s="2"/>
      <c r="CG327" s="2"/>
      <c r="CH327" s="2"/>
      <c r="CI327" s="2"/>
      <c r="CJ327" s="2"/>
      <c r="CK327" s="2"/>
      <c r="CL327" s="2"/>
      <c r="CM327" s="2"/>
      <c r="CN327" s="2"/>
      <c r="CO327" s="2"/>
      <c r="CP327" s="2"/>
    </row>
    <row r="328" spans="1:94" x14ac:dyDescent="0.35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/>
      <c r="AF328" s="2"/>
      <c r="AG328" s="2"/>
      <c r="AH328" s="2"/>
      <c r="AI328" s="2"/>
      <c r="AJ328" s="2"/>
      <c r="AK328" s="2"/>
      <c r="AL328" s="2"/>
      <c r="AM328" s="2"/>
      <c r="AN328" s="2"/>
      <c r="AO328" s="2"/>
      <c r="AP328" s="2"/>
      <c r="AQ328" s="2"/>
      <c r="AR328" s="2"/>
      <c r="AS328" s="2"/>
      <c r="AT328" s="2"/>
      <c r="AU328" s="2"/>
      <c r="AV328" s="2"/>
      <c r="AW328" s="2"/>
      <c r="AX328" s="2"/>
      <c r="AY328" s="2"/>
      <c r="AZ328" s="2"/>
      <c r="BA328" s="2"/>
      <c r="BB328" s="2"/>
      <c r="BC328" s="2"/>
      <c r="BD328" s="2"/>
      <c r="BE328" s="2"/>
      <c r="BF328" s="2"/>
      <c r="BG328" s="2"/>
      <c r="BH328" s="2"/>
      <c r="BI328" s="2"/>
      <c r="BJ328" s="2"/>
      <c r="BK328" s="2"/>
      <c r="BL328" s="2"/>
      <c r="BM328" s="2"/>
      <c r="BN328" s="2"/>
      <c r="BO328" s="2"/>
      <c r="BP328" s="2"/>
      <c r="BQ328" s="2"/>
      <c r="BR328" s="2"/>
      <c r="BS328" s="2"/>
      <c r="BT328" s="2"/>
      <c r="BU328" s="2"/>
      <c r="BV328" s="2"/>
      <c r="BW328" s="2"/>
      <c r="BX328" s="2"/>
      <c r="BY328" s="2"/>
      <c r="BZ328" s="2"/>
      <c r="CA328" s="2"/>
      <c r="CB328" s="2"/>
      <c r="CC328" s="2"/>
      <c r="CD328" s="2"/>
      <c r="CE328" s="2"/>
      <c r="CF328" s="2"/>
      <c r="CG328" s="2"/>
      <c r="CH328" s="2"/>
      <c r="CI328" s="2"/>
      <c r="CJ328" s="2"/>
      <c r="CK328" s="2"/>
      <c r="CL328" s="2"/>
      <c r="CM328" s="2"/>
      <c r="CN328" s="2"/>
      <c r="CO328" s="2"/>
      <c r="CP328" s="2"/>
    </row>
    <row r="329" spans="1:94" x14ac:dyDescent="0.35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2"/>
      <c r="AF329" s="2"/>
      <c r="AG329" s="2"/>
      <c r="AH329" s="2"/>
      <c r="AI329" s="2"/>
      <c r="AJ329" s="2"/>
      <c r="AK329" s="2"/>
      <c r="AL329" s="2"/>
      <c r="AM329" s="2"/>
      <c r="AN329" s="2"/>
      <c r="AO329" s="2"/>
      <c r="AP329" s="2"/>
      <c r="AQ329" s="2"/>
      <c r="AR329" s="2"/>
      <c r="AS329" s="2"/>
      <c r="AT329" s="2"/>
      <c r="AU329" s="2"/>
      <c r="AV329" s="2"/>
      <c r="AW329" s="2"/>
      <c r="AX329" s="2"/>
      <c r="AY329" s="2"/>
      <c r="AZ329" s="2"/>
      <c r="BA329" s="2"/>
      <c r="BB329" s="2"/>
      <c r="BC329" s="2"/>
      <c r="BD329" s="2"/>
      <c r="BE329" s="2"/>
      <c r="BF329" s="2"/>
      <c r="BG329" s="2"/>
      <c r="BH329" s="2"/>
      <c r="BI329" s="2"/>
      <c r="BJ329" s="2"/>
      <c r="BK329" s="2"/>
      <c r="BL329" s="2"/>
      <c r="BM329" s="2"/>
      <c r="BN329" s="2"/>
      <c r="BO329" s="2"/>
      <c r="BP329" s="2"/>
      <c r="BQ329" s="2"/>
      <c r="BR329" s="2"/>
      <c r="BS329" s="2"/>
      <c r="BT329" s="2"/>
      <c r="BU329" s="2"/>
      <c r="BV329" s="2"/>
      <c r="BW329" s="2"/>
      <c r="BX329" s="2"/>
      <c r="BY329" s="2"/>
      <c r="BZ329" s="2"/>
      <c r="CA329" s="2"/>
      <c r="CB329" s="2"/>
      <c r="CC329" s="2"/>
      <c r="CD329" s="2"/>
      <c r="CE329" s="2"/>
      <c r="CF329" s="2"/>
      <c r="CG329" s="2"/>
      <c r="CH329" s="2"/>
      <c r="CI329" s="2"/>
      <c r="CJ329" s="2"/>
      <c r="CK329" s="2"/>
      <c r="CL329" s="2"/>
      <c r="CM329" s="2"/>
      <c r="CN329" s="2"/>
      <c r="CO329" s="2"/>
      <c r="CP329" s="2"/>
    </row>
    <row r="330" spans="1:94" x14ac:dyDescent="0.35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2"/>
      <c r="AF330" s="2"/>
      <c r="AG330" s="2"/>
      <c r="AH330" s="2"/>
      <c r="AI330" s="2"/>
      <c r="AJ330" s="2"/>
      <c r="AK330" s="2"/>
      <c r="AL330" s="2"/>
      <c r="AM330" s="2"/>
      <c r="AN330" s="2"/>
      <c r="AO330" s="2"/>
      <c r="AP330" s="2"/>
      <c r="AQ330" s="2"/>
      <c r="AR330" s="2"/>
      <c r="AS330" s="2"/>
      <c r="AT330" s="2"/>
      <c r="AU330" s="2"/>
      <c r="AV330" s="2"/>
      <c r="AW330" s="2"/>
      <c r="AX330" s="2"/>
      <c r="AY330" s="2"/>
      <c r="AZ330" s="2"/>
      <c r="BA330" s="2"/>
      <c r="BB330" s="2"/>
      <c r="BC330" s="2"/>
      <c r="BD330" s="2"/>
      <c r="BE330" s="2"/>
      <c r="BF330" s="2"/>
      <c r="BG330" s="2"/>
      <c r="BH330" s="2"/>
      <c r="BI330" s="2"/>
      <c r="BJ330" s="2"/>
      <c r="BK330" s="2"/>
      <c r="BL330" s="2"/>
      <c r="BM330" s="2"/>
      <c r="BN330" s="2"/>
      <c r="BO330" s="2"/>
      <c r="BP330" s="2"/>
      <c r="BQ330" s="2"/>
      <c r="BR330" s="2"/>
      <c r="BS330" s="2"/>
      <c r="BT330" s="2"/>
      <c r="BU330" s="2"/>
      <c r="BV330" s="2"/>
      <c r="BW330" s="2"/>
      <c r="BX330" s="2"/>
      <c r="BY330" s="2"/>
      <c r="BZ330" s="2"/>
      <c r="CA330" s="2"/>
      <c r="CB330" s="2"/>
      <c r="CC330" s="2"/>
      <c r="CD330" s="2"/>
      <c r="CE330" s="2"/>
      <c r="CF330" s="2"/>
      <c r="CG330" s="2"/>
      <c r="CH330" s="2"/>
      <c r="CI330" s="2"/>
      <c r="CJ330" s="2"/>
      <c r="CK330" s="2"/>
      <c r="CL330" s="2"/>
      <c r="CM330" s="2"/>
      <c r="CN330" s="2"/>
      <c r="CO330" s="2"/>
      <c r="CP330" s="2"/>
    </row>
    <row r="331" spans="1:94" x14ac:dyDescent="0.35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  <c r="AF331" s="2"/>
      <c r="AG331" s="2"/>
      <c r="AH331" s="2"/>
      <c r="AI331" s="2"/>
      <c r="AJ331" s="2"/>
      <c r="AK331" s="2"/>
      <c r="AL331" s="2"/>
      <c r="AM331" s="2"/>
      <c r="AN331" s="2"/>
      <c r="AO331" s="2"/>
      <c r="AP331" s="2"/>
      <c r="AQ331" s="2"/>
      <c r="AR331" s="2"/>
      <c r="AS331" s="2"/>
      <c r="AT331" s="2"/>
      <c r="AU331" s="2"/>
      <c r="AV331" s="2"/>
      <c r="AW331" s="2"/>
      <c r="AX331" s="2"/>
      <c r="AY331" s="2"/>
      <c r="AZ331" s="2"/>
      <c r="BA331" s="2"/>
      <c r="BB331" s="2"/>
      <c r="BC331" s="2"/>
      <c r="BD331" s="2"/>
      <c r="BE331" s="2"/>
      <c r="BF331" s="2"/>
      <c r="BG331" s="2"/>
      <c r="BH331" s="2"/>
      <c r="BI331" s="2"/>
      <c r="BJ331" s="2"/>
      <c r="BK331" s="2"/>
      <c r="BL331" s="2"/>
      <c r="BM331" s="2"/>
      <c r="BN331" s="2"/>
      <c r="BO331" s="2"/>
      <c r="BP331" s="2"/>
      <c r="BQ331" s="2"/>
      <c r="BR331" s="2"/>
      <c r="BS331" s="2"/>
      <c r="BT331" s="2"/>
      <c r="BU331" s="2"/>
      <c r="BV331" s="2"/>
      <c r="BW331" s="2"/>
      <c r="BX331" s="2"/>
      <c r="BY331" s="2"/>
      <c r="BZ331" s="2"/>
      <c r="CA331" s="2"/>
      <c r="CB331" s="2"/>
      <c r="CC331" s="2"/>
      <c r="CD331" s="2"/>
      <c r="CE331" s="2"/>
      <c r="CF331" s="2"/>
      <c r="CG331" s="2"/>
      <c r="CH331" s="2"/>
      <c r="CI331" s="2"/>
      <c r="CJ331" s="2"/>
      <c r="CK331" s="2"/>
      <c r="CL331" s="2"/>
      <c r="CM331" s="2"/>
      <c r="CN331" s="2"/>
      <c r="CO331" s="2"/>
      <c r="CP331" s="2"/>
    </row>
    <row r="332" spans="1:94" x14ac:dyDescent="0.35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2"/>
      <c r="AF332" s="2"/>
      <c r="AG332" s="2"/>
      <c r="AH332" s="2"/>
      <c r="AI332" s="2"/>
      <c r="AJ332" s="2"/>
      <c r="AK332" s="2"/>
      <c r="AL332" s="2"/>
      <c r="AM332" s="2"/>
      <c r="AN332" s="2"/>
      <c r="AO332" s="2"/>
      <c r="AP332" s="2"/>
      <c r="AQ332" s="2"/>
      <c r="AR332" s="2"/>
      <c r="AS332" s="2"/>
      <c r="AT332" s="2"/>
      <c r="AU332" s="2"/>
      <c r="AV332" s="2"/>
      <c r="AW332" s="2"/>
      <c r="AX332" s="2"/>
      <c r="AY332" s="2"/>
      <c r="AZ332" s="2"/>
      <c r="BA332" s="2"/>
      <c r="BB332" s="2"/>
      <c r="BC332" s="2"/>
      <c r="BD332" s="2"/>
      <c r="BE332" s="2"/>
      <c r="BF332" s="2"/>
      <c r="BG332" s="2"/>
      <c r="BH332" s="2"/>
      <c r="BI332" s="2"/>
      <c r="BJ332" s="2"/>
      <c r="BK332" s="2"/>
      <c r="BL332" s="2"/>
      <c r="BM332" s="2"/>
      <c r="BN332" s="2"/>
      <c r="BO332" s="2"/>
      <c r="BP332" s="2"/>
      <c r="BQ332" s="2"/>
      <c r="BR332" s="2"/>
      <c r="BS332" s="2"/>
      <c r="BT332" s="2"/>
      <c r="BU332" s="2"/>
      <c r="BV332" s="2"/>
      <c r="BW332" s="2"/>
      <c r="BX332" s="2"/>
      <c r="BY332" s="2"/>
      <c r="BZ332" s="2"/>
      <c r="CA332" s="2"/>
      <c r="CB332" s="2"/>
      <c r="CC332" s="2"/>
      <c r="CD332" s="2"/>
      <c r="CE332" s="2"/>
      <c r="CF332" s="2"/>
      <c r="CG332" s="2"/>
      <c r="CH332" s="2"/>
      <c r="CI332" s="2"/>
      <c r="CJ332" s="2"/>
      <c r="CK332" s="2"/>
      <c r="CL332" s="2"/>
      <c r="CM332" s="2"/>
      <c r="CN332" s="2"/>
      <c r="CO332" s="2"/>
      <c r="CP332" s="2"/>
    </row>
    <row r="333" spans="1:94" x14ac:dyDescent="0.35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2"/>
      <c r="AF333" s="2"/>
      <c r="AG333" s="2"/>
      <c r="AH333" s="2"/>
      <c r="AI333" s="2"/>
      <c r="AJ333" s="2"/>
      <c r="AK333" s="2"/>
      <c r="AL333" s="2"/>
      <c r="AM333" s="2"/>
      <c r="AN333" s="2"/>
      <c r="AO333" s="2"/>
      <c r="AP333" s="2"/>
      <c r="AQ333" s="2"/>
      <c r="AR333" s="2"/>
      <c r="AS333" s="2"/>
      <c r="AT333" s="2"/>
      <c r="AU333" s="2"/>
      <c r="AV333" s="2"/>
      <c r="AW333" s="2"/>
      <c r="AX333" s="2"/>
      <c r="AY333" s="2"/>
      <c r="AZ333" s="2"/>
      <c r="BA333" s="2"/>
      <c r="BB333" s="2"/>
      <c r="BC333" s="2"/>
      <c r="BD333" s="2"/>
      <c r="BE333" s="2"/>
      <c r="BF333" s="2"/>
      <c r="BG333" s="2"/>
      <c r="BH333" s="2"/>
      <c r="BI333" s="2"/>
      <c r="BJ333" s="2"/>
      <c r="BK333" s="2"/>
      <c r="BL333" s="2"/>
      <c r="BM333" s="2"/>
      <c r="BN333" s="2"/>
      <c r="BO333" s="2"/>
      <c r="BP333" s="2"/>
      <c r="BQ333" s="2"/>
      <c r="BR333" s="2"/>
      <c r="BS333" s="2"/>
      <c r="BT333" s="2"/>
      <c r="BU333" s="2"/>
      <c r="BV333" s="2"/>
      <c r="BW333" s="2"/>
      <c r="BX333" s="2"/>
      <c r="BY333" s="2"/>
      <c r="BZ333" s="2"/>
      <c r="CA333" s="2"/>
      <c r="CB333" s="2"/>
      <c r="CC333" s="2"/>
      <c r="CD333" s="2"/>
      <c r="CE333" s="2"/>
      <c r="CF333" s="2"/>
      <c r="CG333" s="2"/>
      <c r="CH333" s="2"/>
      <c r="CI333" s="2"/>
      <c r="CJ333" s="2"/>
      <c r="CK333" s="2"/>
      <c r="CL333" s="2"/>
      <c r="CM333" s="2"/>
      <c r="CN333" s="2"/>
      <c r="CO333" s="2"/>
      <c r="CP333" s="2"/>
    </row>
    <row r="334" spans="1:94" x14ac:dyDescent="0.35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  <c r="AE334" s="2"/>
      <c r="AF334" s="2"/>
      <c r="AG334" s="2"/>
      <c r="AH334" s="2"/>
      <c r="AI334" s="2"/>
      <c r="AJ334" s="2"/>
      <c r="AK334" s="2"/>
      <c r="AL334" s="2"/>
      <c r="AM334" s="2"/>
      <c r="AN334" s="2"/>
      <c r="AO334" s="2"/>
      <c r="AP334" s="2"/>
      <c r="AQ334" s="2"/>
      <c r="AR334" s="2"/>
      <c r="AS334" s="2"/>
      <c r="AT334" s="2"/>
      <c r="AU334" s="2"/>
      <c r="AV334" s="2"/>
      <c r="AW334" s="2"/>
      <c r="AX334" s="2"/>
      <c r="AY334" s="2"/>
      <c r="AZ334" s="2"/>
      <c r="BA334" s="2"/>
      <c r="BB334" s="2"/>
      <c r="BC334" s="2"/>
      <c r="BD334" s="2"/>
      <c r="BE334" s="2"/>
      <c r="BF334" s="2"/>
      <c r="BG334" s="2"/>
      <c r="BH334" s="2"/>
      <c r="BI334" s="2"/>
      <c r="BJ334" s="2"/>
      <c r="BK334" s="2"/>
      <c r="BL334" s="2"/>
      <c r="BM334" s="2"/>
      <c r="BN334" s="2"/>
      <c r="BO334" s="2"/>
      <c r="BP334" s="2"/>
      <c r="BQ334" s="2"/>
      <c r="BR334" s="2"/>
      <c r="BS334" s="2"/>
      <c r="BT334" s="2"/>
      <c r="BU334" s="2"/>
      <c r="BV334" s="2"/>
      <c r="BW334" s="2"/>
      <c r="BX334" s="2"/>
      <c r="BY334" s="2"/>
      <c r="BZ334" s="2"/>
      <c r="CA334" s="2"/>
      <c r="CB334" s="2"/>
      <c r="CC334" s="2"/>
      <c r="CD334" s="2"/>
      <c r="CE334" s="2"/>
      <c r="CF334" s="2"/>
      <c r="CG334" s="2"/>
      <c r="CH334" s="2"/>
      <c r="CI334" s="2"/>
      <c r="CJ334" s="2"/>
      <c r="CK334" s="2"/>
      <c r="CL334" s="2"/>
      <c r="CM334" s="2"/>
      <c r="CN334" s="2"/>
      <c r="CO334" s="2"/>
      <c r="CP334" s="2"/>
    </row>
    <row r="335" spans="1:94" x14ac:dyDescent="0.35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2"/>
      <c r="AF335" s="2"/>
      <c r="AG335" s="2"/>
      <c r="AH335" s="2"/>
      <c r="AI335" s="2"/>
      <c r="AJ335" s="2"/>
      <c r="AK335" s="2"/>
      <c r="AL335" s="2"/>
      <c r="AM335" s="2"/>
      <c r="AN335" s="2"/>
      <c r="AO335" s="2"/>
      <c r="AP335" s="2"/>
      <c r="AQ335" s="2"/>
      <c r="AR335" s="2"/>
      <c r="AS335" s="2"/>
      <c r="AT335" s="2"/>
      <c r="AU335" s="2"/>
      <c r="AV335" s="2"/>
      <c r="AW335" s="2"/>
      <c r="AX335" s="2"/>
      <c r="AY335" s="2"/>
      <c r="AZ335" s="2"/>
      <c r="BA335" s="2"/>
      <c r="BB335" s="2"/>
      <c r="BC335" s="2"/>
      <c r="BD335" s="2"/>
      <c r="BE335" s="2"/>
      <c r="BF335" s="2"/>
      <c r="BG335" s="2"/>
      <c r="BH335" s="2"/>
      <c r="BI335" s="2"/>
      <c r="BJ335" s="2"/>
      <c r="BK335" s="2"/>
      <c r="BL335" s="2"/>
      <c r="BM335" s="2"/>
      <c r="BN335" s="2"/>
      <c r="BO335" s="2"/>
      <c r="BP335" s="2"/>
      <c r="BQ335" s="2"/>
      <c r="BR335" s="2"/>
      <c r="BS335" s="2"/>
      <c r="BT335" s="2"/>
      <c r="BU335" s="2"/>
      <c r="BV335" s="2"/>
      <c r="BW335" s="2"/>
      <c r="BX335" s="2"/>
      <c r="BY335" s="2"/>
      <c r="BZ335" s="2"/>
      <c r="CA335" s="2"/>
      <c r="CB335" s="2"/>
      <c r="CC335" s="2"/>
      <c r="CD335" s="2"/>
      <c r="CE335" s="2"/>
      <c r="CF335" s="2"/>
      <c r="CG335" s="2"/>
      <c r="CH335" s="2"/>
      <c r="CI335" s="2"/>
      <c r="CJ335" s="2"/>
      <c r="CK335" s="2"/>
      <c r="CL335" s="2"/>
      <c r="CM335" s="2"/>
      <c r="CN335" s="2"/>
      <c r="CO335" s="2"/>
      <c r="CP335" s="2"/>
    </row>
    <row r="336" spans="1:94" x14ac:dyDescent="0.35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/>
      <c r="AF336" s="2"/>
      <c r="AG336" s="2"/>
      <c r="AH336" s="2"/>
      <c r="AI336" s="2"/>
      <c r="AJ336" s="2"/>
      <c r="AK336" s="2"/>
      <c r="AL336" s="2"/>
      <c r="AM336" s="2"/>
      <c r="AN336" s="2"/>
      <c r="AO336" s="2"/>
      <c r="AP336" s="2"/>
      <c r="AQ336" s="2"/>
      <c r="AR336" s="2"/>
      <c r="AS336" s="2"/>
      <c r="AT336" s="2"/>
      <c r="AU336" s="2"/>
      <c r="AV336" s="2"/>
      <c r="AW336" s="2"/>
      <c r="AX336" s="2"/>
      <c r="AY336" s="2"/>
      <c r="AZ336" s="2"/>
      <c r="BA336" s="2"/>
      <c r="BB336" s="2"/>
      <c r="BC336" s="2"/>
      <c r="BD336" s="2"/>
      <c r="BE336" s="2"/>
      <c r="BF336" s="2"/>
      <c r="BG336" s="2"/>
      <c r="BH336" s="2"/>
      <c r="BI336" s="2"/>
      <c r="BJ336" s="2"/>
      <c r="BK336" s="2"/>
      <c r="BL336" s="2"/>
      <c r="BM336" s="2"/>
      <c r="BN336" s="2"/>
      <c r="BO336" s="2"/>
      <c r="BP336" s="2"/>
      <c r="BQ336" s="2"/>
      <c r="BR336" s="2"/>
      <c r="BS336" s="2"/>
      <c r="BT336" s="2"/>
      <c r="BU336" s="2"/>
      <c r="BV336" s="2"/>
      <c r="BW336" s="2"/>
      <c r="BX336" s="2"/>
      <c r="BY336" s="2"/>
      <c r="BZ336" s="2"/>
      <c r="CA336" s="2"/>
      <c r="CB336" s="2"/>
      <c r="CC336" s="2"/>
      <c r="CD336" s="2"/>
      <c r="CE336" s="2"/>
      <c r="CF336" s="2"/>
      <c r="CG336" s="2"/>
      <c r="CH336" s="2"/>
      <c r="CI336" s="2"/>
      <c r="CJ336" s="2"/>
      <c r="CK336" s="2"/>
      <c r="CL336" s="2"/>
      <c r="CM336" s="2"/>
      <c r="CN336" s="2"/>
      <c r="CO336" s="2"/>
      <c r="CP336" s="2"/>
    </row>
    <row r="337" spans="1:94" x14ac:dyDescent="0.35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2"/>
      <c r="AF337" s="2"/>
      <c r="AG337" s="2"/>
      <c r="AH337" s="2"/>
      <c r="AI337" s="2"/>
      <c r="AJ337" s="2"/>
      <c r="AK337" s="2"/>
      <c r="AL337" s="2"/>
      <c r="AM337" s="2"/>
      <c r="AN337" s="2"/>
      <c r="AO337" s="2"/>
      <c r="AP337" s="2"/>
      <c r="AQ337" s="2"/>
      <c r="AR337" s="2"/>
      <c r="AS337" s="2"/>
      <c r="AT337" s="2"/>
      <c r="AU337" s="2"/>
      <c r="AV337" s="2"/>
      <c r="AW337" s="2"/>
      <c r="AX337" s="2"/>
      <c r="AY337" s="2"/>
      <c r="AZ337" s="2"/>
      <c r="BA337" s="2"/>
      <c r="BB337" s="2"/>
      <c r="BC337" s="2"/>
      <c r="BD337" s="2"/>
      <c r="BE337" s="2"/>
      <c r="BF337" s="2"/>
      <c r="BG337" s="2"/>
      <c r="BH337" s="2"/>
      <c r="BI337" s="2"/>
      <c r="BJ337" s="2"/>
      <c r="BK337" s="2"/>
      <c r="BL337" s="2"/>
      <c r="BM337" s="2"/>
      <c r="BN337" s="2"/>
      <c r="BO337" s="2"/>
      <c r="BP337" s="2"/>
      <c r="BQ337" s="2"/>
      <c r="BR337" s="2"/>
      <c r="BS337" s="2"/>
      <c r="BT337" s="2"/>
      <c r="BU337" s="2"/>
      <c r="BV337" s="2"/>
      <c r="BW337" s="2"/>
      <c r="BX337" s="2"/>
      <c r="BY337" s="2"/>
      <c r="BZ337" s="2"/>
      <c r="CA337" s="2"/>
      <c r="CB337" s="2"/>
      <c r="CC337" s="2"/>
      <c r="CD337" s="2"/>
      <c r="CE337" s="2"/>
      <c r="CF337" s="2"/>
      <c r="CG337" s="2"/>
      <c r="CH337" s="2"/>
      <c r="CI337" s="2"/>
      <c r="CJ337" s="2"/>
      <c r="CK337" s="2"/>
      <c r="CL337" s="2"/>
      <c r="CM337" s="2"/>
      <c r="CN337" s="2"/>
      <c r="CO337" s="2"/>
      <c r="CP337" s="2"/>
    </row>
    <row r="338" spans="1:94" x14ac:dyDescent="0.35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2"/>
      <c r="AF338" s="2"/>
      <c r="AG338" s="2"/>
      <c r="AH338" s="2"/>
      <c r="AI338" s="2"/>
      <c r="AJ338" s="2"/>
      <c r="AK338" s="2"/>
      <c r="AL338" s="2"/>
      <c r="AM338" s="2"/>
      <c r="AN338" s="2"/>
      <c r="AO338" s="2"/>
      <c r="AP338" s="2"/>
      <c r="AQ338" s="2"/>
      <c r="AR338" s="2"/>
      <c r="AS338" s="2"/>
      <c r="AT338" s="2"/>
      <c r="AU338" s="2"/>
      <c r="AV338" s="2"/>
      <c r="AW338" s="2"/>
      <c r="AX338" s="2"/>
      <c r="AY338" s="2"/>
      <c r="AZ338" s="2"/>
      <c r="BA338" s="2"/>
      <c r="BB338" s="2"/>
      <c r="BC338" s="2"/>
      <c r="BD338" s="2"/>
      <c r="BE338" s="2"/>
      <c r="BF338" s="2"/>
      <c r="BG338" s="2"/>
      <c r="BH338" s="2"/>
      <c r="BI338" s="2"/>
      <c r="BJ338" s="2"/>
      <c r="BK338" s="2"/>
      <c r="BL338" s="2"/>
      <c r="BM338" s="2"/>
      <c r="BN338" s="2"/>
      <c r="BO338" s="2"/>
      <c r="BP338" s="2"/>
      <c r="BQ338" s="2"/>
      <c r="BR338" s="2"/>
      <c r="BS338" s="2"/>
      <c r="BT338" s="2"/>
      <c r="BU338" s="2"/>
      <c r="BV338" s="2"/>
      <c r="BW338" s="2"/>
      <c r="BX338" s="2"/>
      <c r="BY338" s="2"/>
      <c r="BZ338" s="2"/>
      <c r="CA338" s="2"/>
      <c r="CB338" s="2"/>
      <c r="CC338" s="2"/>
      <c r="CD338" s="2"/>
      <c r="CE338" s="2"/>
      <c r="CF338" s="2"/>
      <c r="CG338" s="2"/>
      <c r="CH338" s="2"/>
      <c r="CI338" s="2"/>
      <c r="CJ338" s="2"/>
      <c r="CK338" s="2"/>
      <c r="CL338" s="2"/>
      <c r="CM338" s="2"/>
      <c r="CN338" s="2"/>
      <c r="CO338" s="2"/>
      <c r="CP338" s="2"/>
    </row>
    <row r="339" spans="1:94" x14ac:dyDescent="0.35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2"/>
      <c r="AF339" s="2"/>
      <c r="AG339" s="2"/>
      <c r="AH339" s="2"/>
      <c r="AI339" s="2"/>
      <c r="AJ339" s="2"/>
      <c r="AK339" s="2"/>
      <c r="AL339" s="2"/>
      <c r="AM339" s="2"/>
      <c r="AN339" s="2"/>
      <c r="AO339" s="2"/>
      <c r="AP339" s="2"/>
      <c r="AQ339" s="2"/>
      <c r="AR339" s="2"/>
      <c r="AS339" s="2"/>
      <c r="AT339" s="2"/>
      <c r="AU339" s="2"/>
      <c r="AV339" s="2"/>
      <c r="AW339" s="2"/>
      <c r="AX339" s="2"/>
      <c r="AY339" s="2"/>
      <c r="AZ339" s="2"/>
      <c r="BA339" s="2"/>
      <c r="BB339" s="2"/>
      <c r="BC339" s="2"/>
      <c r="BD339" s="2"/>
      <c r="BE339" s="2"/>
      <c r="BF339" s="2"/>
      <c r="BG339" s="2"/>
      <c r="BH339" s="2"/>
      <c r="BI339" s="2"/>
      <c r="BJ339" s="2"/>
      <c r="BK339" s="2"/>
      <c r="BL339" s="2"/>
      <c r="BM339" s="2"/>
      <c r="BN339" s="2"/>
      <c r="BO339" s="2"/>
      <c r="BP339" s="2"/>
      <c r="BQ339" s="2"/>
      <c r="BR339" s="2"/>
      <c r="BS339" s="2"/>
      <c r="BT339" s="2"/>
      <c r="BU339" s="2"/>
      <c r="BV339" s="2"/>
      <c r="BW339" s="2"/>
      <c r="BX339" s="2"/>
      <c r="BY339" s="2"/>
      <c r="BZ339" s="2"/>
      <c r="CA339" s="2"/>
      <c r="CB339" s="2"/>
      <c r="CC339" s="2"/>
      <c r="CD339" s="2"/>
      <c r="CE339" s="2"/>
      <c r="CF339" s="2"/>
      <c r="CG339" s="2"/>
      <c r="CH339" s="2"/>
      <c r="CI339" s="2"/>
      <c r="CJ339" s="2"/>
      <c r="CK339" s="2"/>
      <c r="CL339" s="2"/>
      <c r="CM339" s="2"/>
      <c r="CN339" s="2"/>
      <c r="CO339" s="2"/>
      <c r="CP339" s="2"/>
    </row>
    <row r="340" spans="1:94" x14ac:dyDescent="0.35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  <c r="AE340" s="2"/>
      <c r="AF340" s="2"/>
      <c r="AG340" s="2"/>
      <c r="AH340" s="2"/>
      <c r="AI340" s="2"/>
      <c r="AJ340" s="2"/>
      <c r="AK340" s="2"/>
      <c r="AL340" s="2"/>
      <c r="AM340" s="2"/>
      <c r="AN340" s="2"/>
      <c r="AO340" s="2"/>
      <c r="AP340" s="2"/>
      <c r="AQ340" s="2"/>
      <c r="AR340" s="2"/>
      <c r="AS340" s="2"/>
      <c r="AT340" s="2"/>
      <c r="AU340" s="2"/>
      <c r="AV340" s="2"/>
      <c r="AW340" s="2"/>
      <c r="AX340" s="2"/>
      <c r="AY340" s="2"/>
      <c r="AZ340" s="2"/>
      <c r="BA340" s="2"/>
      <c r="BB340" s="2"/>
      <c r="BC340" s="2"/>
      <c r="BD340" s="2"/>
      <c r="BE340" s="2"/>
      <c r="BF340" s="2"/>
      <c r="BG340" s="2"/>
      <c r="BH340" s="2"/>
      <c r="BI340" s="2"/>
      <c r="BJ340" s="2"/>
      <c r="BK340" s="2"/>
      <c r="BL340" s="2"/>
      <c r="BM340" s="2"/>
      <c r="BN340" s="2"/>
      <c r="BO340" s="2"/>
      <c r="BP340" s="2"/>
      <c r="BQ340" s="2"/>
      <c r="BR340" s="2"/>
      <c r="BS340" s="2"/>
      <c r="BT340" s="2"/>
      <c r="BU340" s="2"/>
      <c r="BV340" s="2"/>
      <c r="BW340" s="2"/>
      <c r="BX340" s="2"/>
      <c r="BY340" s="2"/>
      <c r="BZ340" s="2"/>
      <c r="CA340" s="2"/>
      <c r="CB340" s="2"/>
      <c r="CC340" s="2"/>
      <c r="CD340" s="2"/>
      <c r="CE340" s="2"/>
      <c r="CF340" s="2"/>
      <c r="CG340" s="2"/>
      <c r="CH340" s="2"/>
      <c r="CI340" s="2"/>
      <c r="CJ340" s="2"/>
      <c r="CK340" s="2"/>
      <c r="CL340" s="2"/>
      <c r="CM340" s="2"/>
      <c r="CN340" s="2"/>
      <c r="CO340" s="2"/>
      <c r="CP340" s="2"/>
    </row>
    <row r="341" spans="1:94" x14ac:dyDescent="0.35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2"/>
      <c r="AF341" s="2"/>
      <c r="AG341" s="2"/>
      <c r="AH341" s="2"/>
      <c r="AI341" s="2"/>
      <c r="AJ341" s="2"/>
      <c r="AK341" s="2"/>
      <c r="AL341" s="2"/>
      <c r="AM341" s="2"/>
      <c r="AN341" s="2"/>
      <c r="AO341" s="2"/>
      <c r="AP341" s="2"/>
      <c r="AQ341" s="2"/>
      <c r="AR341" s="2"/>
      <c r="AS341" s="2"/>
      <c r="AT341" s="2"/>
      <c r="AU341" s="2"/>
      <c r="AV341" s="2"/>
      <c r="AW341" s="2"/>
      <c r="AX341" s="2"/>
      <c r="AY341" s="2"/>
      <c r="AZ341" s="2"/>
      <c r="BA341" s="2"/>
      <c r="BB341" s="2"/>
      <c r="BC341" s="2"/>
      <c r="BD341" s="2"/>
      <c r="BE341" s="2"/>
      <c r="BF341" s="2"/>
      <c r="BG341" s="2"/>
      <c r="BH341" s="2"/>
      <c r="BI341" s="2"/>
      <c r="BJ341" s="2"/>
      <c r="BK341" s="2"/>
      <c r="BL341" s="2"/>
      <c r="BM341" s="2"/>
      <c r="BN341" s="2"/>
      <c r="BO341" s="2"/>
      <c r="BP341" s="2"/>
      <c r="BQ341" s="2"/>
      <c r="BR341" s="2"/>
      <c r="BS341" s="2"/>
      <c r="BT341" s="2"/>
      <c r="BU341" s="2"/>
      <c r="BV341" s="2"/>
      <c r="BW341" s="2"/>
      <c r="BX341" s="2"/>
      <c r="BY341" s="2"/>
      <c r="BZ341" s="2"/>
      <c r="CA341" s="2"/>
      <c r="CB341" s="2"/>
      <c r="CC341" s="2"/>
      <c r="CD341" s="2"/>
      <c r="CE341" s="2"/>
      <c r="CF341" s="2"/>
      <c r="CG341" s="2"/>
      <c r="CH341" s="2"/>
      <c r="CI341" s="2"/>
      <c r="CJ341" s="2"/>
      <c r="CK341" s="2"/>
      <c r="CL341" s="2"/>
      <c r="CM341" s="2"/>
      <c r="CN341" s="2"/>
      <c r="CO341" s="2"/>
      <c r="CP341" s="2"/>
    </row>
    <row r="342" spans="1:94" x14ac:dyDescent="0.35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/>
      <c r="AF342" s="2"/>
      <c r="AG342" s="2"/>
      <c r="AH342" s="2"/>
      <c r="AI342" s="2"/>
      <c r="AJ342" s="2"/>
      <c r="AK342" s="2"/>
      <c r="AL342" s="2"/>
      <c r="AM342" s="2"/>
      <c r="AN342" s="2"/>
      <c r="AO342" s="2"/>
      <c r="AP342" s="2"/>
      <c r="AQ342" s="2"/>
      <c r="AR342" s="2"/>
      <c r="AS342" s="2"/>
      <c r="AT342" s="2"/>
      <c r="AU342" s="2"/>
      <c r="AV342" s="2"/>
      <c r="AW342" s="2"/>
      <c r="AX342" s="2"/>
      <c r="AY342" s="2"/>
      <c r="AZ342" s="2"/>
      <c r="BA342" s="2"/>
      <c r="BB342" s="2"/>
      <c r="BC342" s="2"/>
      <c r="BD342" s="2"/>
      <c r="BE342" s="2"/>
      <c r="BF342" s="2"/>
      <c r="BG342" s="2"/>
      <c r="BH342" s="2"/>
      <c r="BI342" s="2"/>
      <c r="BJ342" s="2"/>
      <c r="BK342" s="2"/>
      <c r="BL342" s="2"/>
      <c r="BM342" s="2"/>
      <c r="BN342" s="2"/>
      <c r="BO342" s="2"/>
      <c r="BP342" s="2"/>
      <c r="BQ342" s="2"/>
      <c r="BR342" s="2"/>
      <c r="BS342" s="2"/>
      <c r="BT342" s="2"/>
      <c r="BU342" s="2"/>
      <c r="BV342" s="2"/>
      <c r="BW342" s="2"/>
      <c r="BX342" s="2"/>
      <c r="BY342" s="2"/>
      <c r="BZ342" s="2"/>
      <c r="CA342" s="2"/>
      <c r="CB342" s="2"/>
      <c r="CC342" s="2"/>
      <c r="CD342" s="2"/>
      <c r="CE342" s="2"/>
      <c r="CF342" s="2"/>
      <c r="CG342" s="2"/>
      <c r="CH342" s="2"/>
      <c r="CI342" s="2"/>
      <c r="CJ342" s="2"/>
      <c r="CK342" s="2"/>
      <c r="CL342" s="2"/>
      <c r="CM342" s="2"/>
      <c r="CN342" s="2"/>
      <c r="CO342" s="2"/>
      <c r="CP342" s="2"/>
    </row>
    <row r="343" spans="1:94" x14ac:dyDescent="0.35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  <c r="AF343" s="2"/>
      <c r="AG343" s="2"/>
      <c r="AH343" s="2"/>
      <c r="AI343" s="2"/>
      <c r="AJ343" s="2"/>
      <c r="AK343" s="2"/>
      <c r="AL343" s="2"/>
      <c r="AM343" s="2"/>
      <c r="AN343" s="2"/>
      <c r="AO343" s="2"/>
      <c r="AP343" s="2"/>
      <c r="AQ343" s="2"/>
      <c r="AR343" s="2"/>
      <c r="AS343" s="2"/>
      <c r="AT343" s="2"/>
      <c r="AU343" s="2"/>
      <c r="AV343" s="2"/>
      <c r="AW343" s="2"/>
      <c r="AX343" s="2"/>
      <c r="AY343" s="2"/>
      <c r="AZ343" s="2"/>
      <c r="BA343" s="2"/>
      <c r="BB343" s="2"/>
      <c r="BC343" s="2"/>
      <c r="BD343" s="2"/>
      <c r="BE343" s="2"/>
      <c r="BF343" s="2"/>
      <c r="BG343" s="2"/>
      <c r="BH343" s="2"/>
      <c r="BI343" s="2"/>
      <c r="BJ343" s="2"/>
      <c r="BK343" s="2"/>
      <c r="BL343" s="2"/>
      <c r="BM343" s="2"/>
      <c r="BN343" s="2"/>
      <c r="BO343" s="2"/>
      <c r="BP343" s="2"/>
      <c r="BQ343" s="2"/>
      <c r="BR343" s="2"/>
      <c r="BS343" s="2"/>
      <c r="BT343" s="2"/>
      <c r="BU343" s="2"/>
      <c r="BV343" s="2"/>
      <c r="BW343" s="2"/>
      <c r="BX343" s="2"/>
      <c r="BY343" s="2"/>
      <c r="BZ343" s="2"/>
      <c r="CA343" s="2"/>
      <c r="CB343" s="2"/>
      <c r="CC343" s="2"/>
      <c r="CD343" s="2"/>
      <c r="CE343" s="2"/>
      <c r="CF343" s="2"/>
      <c r="CG343" s="2"/>
      <c r="CH343" s="2"/>
      <c r="CI343" s="2"/>
      <c r="CJ343" s="2"/>
      <c r="CK343" s="2"/>
      <c r="CL343" s="2"/>
      <c r="CM343" s="2"/>
      <c r="CN343" s="2"/>
      <c r="CO343" s="2"/>
      <c r="CP343" s="2"/>
    </row>
    <row r="344" spans="1:94" x14ac:dyDescent="0.35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/>
      <c r="AF344" s="2"/>
      <c r="AG344" s="2"/>
      <c r="AH344" s="2"/>
      <c r="AI344" s="2"/>
      <c r="AJ344" s="2"/>
      <c r="AK344" s="2"/>
      <c r="AL344" s="2"/>
      <c r="AM344" s="2"/>
      <c r="AN344" s="2"/>
      <c r="AO344" s="2"/>
      <c r="AP344" s="2"/>
      <c r="AQ344" s="2"/>
      <c r="AR344" s="2"/>
      <c r="AS344" s="2"/>
      <c r="AT344" s="2"/>
      <c r="AU344" s="2"/>
      <c r="AV344" s="2"/>
      <c r="AW344" s="2"/>
      <c r="AX344" s="2"/>
      <c r="AY344" s="2"/>
      <c r="AZ344" s="2"/>
      <c r="BA344" s="2"/>
      <c r="BB344" s="2"/>
      <c r="BC344" s="2"/>
      <c r="BD344" s="2"/>
      <c r="BE344" s="2"/>
      <c r="BF344" s="2"/>
      <c r="BG344" s="2"/>
      <c r="BH344" s="2"/>
      <c r="BI344" s="2"/>
      <c r="BJ344" s="2"/>
      <c r="BK344" s="2"/>
      <c r="BL344" s="2"/>
      <c r="BM344" s="2"/>
      <c r="BN344" s="2"/>
      <c r="BO344" s="2"/>
      <c r="BP344" s="2"/>
      <c r="BQ344" s="2"/>
      <c r="BR344" s="2"/>
      <c r="BS344" s="2"/>
      <c r="BT344" s="2"/>
      <c r="BU344" s="2"/>
      <c r="BV344" s="2"/>
      <c r="BW344" s="2"/>
      <c r="BX344" s="2"/>
      <c r="BY344" s="2"/>
      <c r="BZ344" s="2"/>
      <c r="CA344" s="2"/>
      <c r="CB344" s="2"/>
      <c r="CC344" s="2"/>
      <c r="CD344" s="2"/>
      <c r="CE344" s="2"/>
      <c r="CF344" s="2"/>
      <c r="CG344" s="2"/>
      <c r="CH344" s="2"/>
      <c r="CI344" s="2"/>
      <c r="CJ344" s="2"/>
      <c r="CK344" s="2"/>
      <c r="CL344" s="2"/>
      <c r="CM344" s="2"/>
      <c r="CN344" s="2"/>
      <c r="CO344" s="2"/>
      <c r="CP344" s="2"/>
    </row>
    <row r="345" spans="1:94" x14ac:dyDescent="0.35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  <c r="AE345" s="2"/>
      <c r="AF345" s="2"/>
      <c r="AG345" s="2"/>
      <c r="AH345" s="2"/>
      <c r="AI345" s="2"/>
      <c r="AJ345" s="2"/>
      <c r="AK345" s="2"/>
      <c r="AL345" s="2"/>
      <c r="AM345" s="2"/>
      <c r="AN345" s="2"/>
      <c r="AO345" s="2"/>
      <c r="AP345" s="2"/>
      <c r="AQ345" s="2"/>
      <c r="AR345" s="2"/>
      <c r="AS345" s="2"/>
      <c r="AT345" s="2"/>
      <c r="AU345" s="2"/>
      <c r="AV345" s="2"/>
      <c r="AW345" s="2"/>
      <c r="AX345" s="2"/>
      <c r="AY345" s="2"/>
      <c r="AZ345" s="2"/>
      <c r="BA345" s="2"/>
      <c r="BB345" s="2"/>
      <c r="BC345" s="2"/>
      <c r="BD345" s="2"/>
      <c r="BE345" s="2"/>
      <c r="BF345" s="2"/>
      <c r="BG345" s="2"/>
      <c r="BH345" s="2"/>
      <c r="BI345" s="2"/>
      <c r="BJ345" s="2"/>
      <c r="BK345" s="2"/>
      <c r="BL345" s="2"/>
      <c r="BM345" s="2"/>
      <c r="BN345" s="2"/>
      <c r="BO345" s="2"/>
      <c r="BP345" s="2"/>
      <c r="BQ345" s="2"/>
      <c r="BR345" s="2"/>
      <c r="BS345" s="2"/>
      <c r="BT345" s="2"/>
      <c r="BU345" s="2"/>
      <c r="BV345" s="2"/>
      <c r="BW345" s="2"/>
      <c r="BX345" s="2"/>
      <c r="BY345" s="2"/>
      <c r="BZ345" s="2"/>
      <c r="CA345" s="2"/>
      <c r="CB345" s="2"/>
      <c r="CC345" s="2"/>
      <c r="CD345" s="2"/>
      <c r="CE345" s="2"/>
      <c r="CF345" s="2"/>
      <c r="CG345" s="2"/>
      <c r="CH345" s="2"/>
      <c r="CI345" s="2"/>
      <c r="CJ345" s="2"/>
      <c r="CK345" s="2"/>
      <c r="CL345" s="2"/>
      <c r="CM345" s="2"/>
      <c r="CN345" s="2"/>
      <c r="CO345" s="2"/>
      <c r="CP345" s="2"/>
    </row>
    <row r="346" spans="1:94" x14ac:dyDescent="0.35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2"/>
      <c r="AF346" s="2"/>
      <c r="AG346" s="2"/>
      <c r="AH346" s="2"/>
      <c r="AI346" s="2"/>
      <c r="AJ346" s="2"/>
      <c r="AK346" s="2"/>
      <c r="AL346" s="2"/>
      <c r="AM346" s="2"/>
      <c r="AN346" s="2"/>
      <c r="AO346" s="2"/>
      <c r="AP346" s="2"/>
      <c r="AQ346" s="2"/>
      <c r="AR346" s="2"/>
      <c r="AS346" s="2"/>
      <c r="AT346" s="2"/>
      <c r="AU346" s="2"/>
      <c r="AV346" s="2"/>
      <c r="AW346" s="2"/>
      <c r="AX346" s="2"/>
      <c r="AY346" s="2"/>
      <c r="AZ346" s="2"/>
      <c r="BA346" s="2"/>
      <c r="BB346" s="2"/>
      <c r="BC346" s="2"/>
      <c r="BD346" s="2"/>
      <c r="BE346" s="2"/>
      <c r="BF346" s="2"/>
      <c r="BG346" s="2"/>
      <c r="BH346" s="2"/>
      <c r="BI346" s="2"/>
      <c r="BJ346" s="2"/>
      <c r="BK346" s="2"/>
      <c r="BL346" s="2"/>
      <c r="BM346" s="2"/>
      <c r="BN346" s="2"/>
      <c r="BO346" s="2"/>
      <c r="BP346" s="2"/>
      <c r="BQ346" s="2"/>
      <c r="BR346" s="2"/>
      <c r="BS346" s="2"/>
      <c r="BT346" s="2"/>
      <c r="BU346" s="2"/>
      <c r="BV346" s="2"/>
      <c r="BW346" s="2"/>
      <c r="BX346" s="2"/>
      <c r="BY346" s="2"/>
      <c r="BZ346" s="2"/>
      <c r="CA346" s="2"/>
      <c r="CB346" s="2"/>
      <c r="CC346" s="2"/>
      <c r="CD346" s="2"/>
      <c r="CE346" s="2"/>
      <c r="CF346" s="2"/>
      <c r="CG346" s="2"/>
      <c r="CH346" s="2"/>
      <c r="CI346" s="2"/>
      <c r="CJ346" s="2"/>
      <c r="CK346" s="2"/>
      <c r="CL346" s="2"/>
      <c r="CM346" s="2"/>
      <c r="CN346" s="2"/>
      <c r="CO346" s="2"/>
      <c r="CP346" s="2"/>
    </row>
    <row r="347" spans="1:94" x14ac:dyDescent="0.35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  <c r="AF347" s="2"/>
      <c r="AG347" s="2"/>
      <c r="AH347" s="2"/>
      <c r="AI347" s="2"/>
      <c r="AJ347" s="2"/>
      <c r="AK347" s="2"/>
      <c r="AL347" s="2"/>
      <c r="AM347" s="2"/>
      <c r="AN347" s="2"/>
      <c r="AO347" s="2"/>
      <c r="AP347" s="2"/>
      <c r="AQ347" s="2"/>
      <c r="AR347" s="2"/>
      <c r="AS347" s="2"/>
      <c r="AT347" s="2"/>
      <c r="AU347" s="2"/>
      <c r="AV347" s="2"/>
      <c r="AW347" s="2"/>
      <c r="AX347" s="2"/>
      <c r="AY347" s="2"/>
      <c r="AZ347" s="2"/>
      <c r="BA347" s="2"/>
      <c r="BB347" s="2"/>
      <c r="BC347" s="2"/>
      <c r="BD347" s="2"/>
      <c r="BE347" s="2"/>
      <c r="BF347" s="2"/>
      <c r="BG347" s="2"/>
      <c r="BH347" s="2"/>
      <c r="BI347" s="2"/>
      <c r="BJ347" s="2"/>
      <c r="BK347" s="2"/>
      <c r="BL347" s="2"/>
      <c r="BM347" s="2"/>
      <c r="BN347" s="2"/>
      <c r="BO347" s="2"/>
      <c r="BP347" s="2"/>
      <c r="BQ347" s="2"/>
      <c r="BR347" s="2"/>
      <c r="BS347" s="2"/>
      <c r="BT347" s="2"/>
      <c r="BU347" s="2"/>
      <c r="BV347" s="2"/>
      <c r="BW347" s="2"/>
      <c r="BX347" s="2"/>
      <c r="BY347" s="2"/>
      <c r="BZ347" s="2"/>
      <c r="CA347" s="2"/>
      <c r="CB347" s="2"/>
      <c r="CC347" s="2"/>
      <c r="CD347" s="2"/>
      <c r="CE347" s="2"/>
      <c r="CF347" s="2"/>
      <c r="CG347" s="2"/>
      <c r="CH347" s="2"/>
      <c r="CI347" s="2"/>
      <c r="CJ347" s="2"/>
      <c r="CK347" s="2"/>
      <c r="CL347" s="2"/>
      <c r="CM347" s="2"/>
      <c r="CN347" s="2"/>
      <c r="CO347" s="2"/>
      <c r="CP347" s="2"/>
    </row>
    <row r="348" spans="1:94" x14ac:dyDescent="0.35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  <c r="AE348" s="2"/>
      <c r="AF348" s="2"/>
      <c r="AG348" s="2"/>
      <c r="AH348" s="2"/>
      <c r="AI348" s="2"/>
      <c r="AJ348" s="2"/>
      <c r="AK348" s="2"/>
      <c r="AL348" s="2"/>
      <c r="AM348" s="2"/>
      <c r="AN348" s="2"/>
      <c r="AO348" s="2"/>
      <c r="AP348" s="2"/>
      <c r="AQ348" s="2"/>
      <c r="AR348" s="2"/>
      <c r="AS348" s="2"/>
      <c r="AT348" s="2"/>
      <c r="AU348" s="2"/>
      <c r="AV348" s="2"/>
      <c r="AW348" s="2"/>
      <c r="AX348" s="2"/>
      <c r="AY348" s="2"/>
      <c r="AZ348" s="2"/>
      <c r="BA348" s="2"/>
      <c r="BB348" s="2"/>
      <c r="BC348" s="2"/>
      <c r="BD348" s="2"/>
      <c r="BE348" s="2"/>
      <c r="BF348" s="2"/>
      <c r="BG348" s="2"/>
      <c r="BH348" s="2"/>
      <c r="BI348" s="2"/>
      <c r="BJ348" s="2"/>
      <c r="BK348" s="2"/>
      <c r="BL348" s="2"/>
      <c r="BM348" s="2"/>
      <c r="BN348" s="2"/>
      <c r="BO348" s="2"/>
      <c r="BP348" s="2"/>
      <c r="BQ348" s="2"/>
      <c r="BR348" s="2"/>
      <c r="BS348" s="2"/>
      <c r="BT348" s="2"/>
      <c r="BU348" s="2"/>
      <c r="BV348" s="2"/>
      <c r="BW348" s="2"/>
      <c r="BX348" s="2"/>
      <c r="BY348" s="2"/>
      <c r="BZ348" s="2"/>
      <c r="CA348" s="2"/>
      <c r="CB348" s="2"/>
      <c r="CC348" s="2"/>
      <c r="CD348" s="2"/>
      <c r="CE348" s="2"/>
      <c r="CF348" s="2"/>
      <c r="CG348" s="2"/>
      <c r="CH348" s="2"/>
      <c r="CI348" s="2"/>
      <c r="CJ348" s="2"/>
      <c r="CK348" s="2"/>
      <c r="CL348" s="2"/>
      <c r="CM348" s="2"/>
      <c r="CN348" s="2"/>
      <c r="CO348" s="2"/>
      <c r="CP348" s="2"/>
    </row>
    <row r="349" spans="1:94" x14ac:dyDescent="0.35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  <c r="AE349" s="2"/>
      <c r="AF349" s="2"/>
      <c r="AG349" s="2"/>
      <c r="AH349" s="2"/>
      <c r="AI349" s="2"/>
      <c r="AJ349" s="2"/>
      <c r="AK349" s="2"/>
      <c r="AL349" s="2"/>
      <c r="AM349" s="2"/>
      <c r="AN349" s="2"/>
      <c r="AO349" s="2"/>
      <c r="AP349" s="2"/>
      <c r="AQ349" s="2"/>
      <c r="AR349" s="2"/>
      <c r="AS349" s="2"/>
      <c r="AT349" s="2"/>
      <c r="AU349" s="2"/>
      <c r="AV349" s="2"/>
      <c r="AW349" s="2"/>
      <c r="AX349" s="2"/>
      <c r="AY349" s="2"/>
      <c r="AZ349" s="2"/>
      <c r="BA349" s="2"/>
      <c r="BB349" s="2"/>
      <c r="BC349" s="2"/>
      <c r="BD349" s="2"/>
      <c r="BE349" s="2"/>
      <c r="BF349" s="2"/>
      <c r="BG349" s="2"/>
      <c r="BH349" s="2"/>
      <c r="BI349" s="2"/>
      <c r="BJ349" s="2"/>
      <c r="BK349" s="2"/>
      <c r="BL349" s="2"/>
      <c r="BM349" s="2"/>
      <c r="BN349" s="2"/>
      <c r="BO349" s="2"/>
      <c r="BP349" s="2"/>
      <c r="BQ349" s="2"/>
      <c r="BR349" s="2"/>
      <c r="BS349" s="2"/>
      <c r="BT349" s="2"/>
      <c r="BU349" s="2"/>
      <c r="BV349" s="2"/>
      <c r="BW349" s="2"/>
      <c r="BX349" s="2"/>
      <c r="BY349" s="2"/>
      <c r="BZ349" s="2"/>
      <c r="CA349" s="2"/>
      <c r="CB349" s="2"/>
      <c r="CC349" s="2"/>
      <c r="CD349" s="2"/>
      <c r="CE349" s="2"/>
      <c r="CF349" s="2"/>
      <c r="CG349" s="2"/>
      <c r="CH349" s="2"/>
      <c r="CI349" s="2"/>
      <c r="CJ349" s="2"/>
      <c r="CK349" s="2"/>
      <c r="CL349" s="2"/>
      <c r="CM349" s="2"/>
      <c r="CN349" s="2"/>
      <c r="CO349" s="2"/>
      <c r="CP349" s="2"/>
    </row>
    <row r="350" spans="1:94" x14ac:dyDescent="0.35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  <c r="AE350" s="2"/>
      <c r="AF350" s="2"/>
      <c r="AG350" s="2"/>
      <c r="AH350" s="2"/>
      <c r="AI350" s="2"/>
      <c r="AJ350" s="2"/>
      <c r="AK350" s="2"/>
      <c r="AL350" s="2"/>
      <c r="AM350" s="2"/>
      <c r="AN350" s="2"/>
      <c r="AO350" s="2"/>
      <c r="AP350" s="2"/>
      <c r="AQ350" s="2"/>
      <c r="AR350" s="2"/>
      <c r="AS350" s="2"/>
      <c r="AT350" s="2"/>
      <c r="AU350" s="2"/>
      <c r="AV350" s="2"/>
      <c r="AW350" s="2"/>
      <c r="AX350" s="2"/>
      <c r="AY350" s="2"/>
      <c r="AZ350" s="2"/>
      <c r="BA350" s="2"/>
      <c r="BB350" s="2"/>
      <c r="BC350" s="2"/>
      <c r="BD350" s="2"/>
      <c r="BE350" s="2"/>
      <c r="BF350" s="2"/>
      <c r="BG350" s="2"/>
      <c r="BH350" s="2"/>
      <c r="BI350" s="2"/>
      <c r="BJ350" s="2"/>
      <c r="BK350" s="2"/>
      <c r="BL350" s="2"/>
      <c r="BM350" s="2"/>
      <c r="BN350" s="2"/>
      <c r="BO350" s="2"/>
      <c r="BP350" s="2"/>
      <c r="BQ350" s="2"/>
      <c r="BR350" s="2"/>
      <c r="BS350" s="2"/>
      <c r="BT350" s="2"/>
      <c r="BU350" s="2"/>
      <c r="BV350" s="2"/>
      <c r="BW350" s="2"/>
      <c r="BX350" s="2"/>
      <c r="BY350" s="2"/>
      <c r="BZ350" s="2"/>
      <c r="CA350" s="2"/>
      <c r="CB350" s="2"/>
      <c r="CC350" s="2"/>
      <c r="CD350" s="2"/>
      <c r="CE350" s="2"/>
      <c r="CF350" s="2"/>
      <c r="CG350" s="2"/>
      <c r="CH350" s="2"/>
      <c r="CI350" s="2"/>
      <c r="CJ350" s="2"/>
      <c r="CK350" s="2"/>
      <c r="CL350" s="2"/>
      <c r="CM350" s="2"/>
      <c r="CN350" s="2"/>
      <c r="CO350" s="2"/>
      <c r="CP350" s="2"/>
    </row>
    <row r="351" spans="1:94" x14ac:dyDescent="0.35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  <c r="AF351" s="2"/>
      <c r="AG351" s="2"/>
      <c r="AH351" s="2"/>
      <c r="AI351" s="2"/>
      <c r="AJ351" s="2"/>
      <c r="AK351" s="2"/>
      <c r="AL351" s="2"/>
      <c r="AM351" s="2"/>
      <c r="AN351" s="2"/>
      <c r="AO351" s="2"/>
      <c r="AP351" s="2"/>
      <c r="AQ351" s="2"/>
      <c r="AR351" s="2"/>
      <c r="AS351" s="2"/>
      <c r="AT351" s="2"/>
      <c r="AU351" s="2"/>
      <c r="AV351" s="2"/>
      <c r="AW351" s="2"/>
      <c r="AX351" s="2"/>
      <c r="AY351" s="2"/>
      <c r="AZ351" s="2"/>
      <c r="BA351" s="2"/>
      <c r="BB351" s="2"/>
      <c r="BC351" s="2"/>
      <c r="BD351" s="2"/>
      <c r="BE351" s="2"/>
      <c r="BF351" s="2"/>
      <c r="BG351" s="2"/>
      <c r="BH351" s="2"/>
      <c r="BI351" s="2"/>
      <c r="BJ351" s="2"/>
      <c r="BK351" s="2"/>
      <c r="BL351" s="2"/>
      <c r="BM351" s="2"/>
      <c r="BN351" s="2"/>
      <c r="BO351" s="2"/>
      <c r="BP351" s="2"/>
      <c r="BQ351" s="2"/>
      <c r="BR351" s="2"/>
      <c r="BS351" s="2"/>
      <c r="BT351" s="2"/>
      <c r="BU351" s="2"/>
      <c r="BV351" s="2"/>
      <c r="BW351" s="2"/>
      <c r="BX351" s="2"/>
      <c r="BY351" s="2"/>
      <c r="BZ351" s="2"/>
      <c r="CA351" s="2"/>
      <c r="CB351" s="2"/>
      <c r="CC351" s="2"/>
      <c r="CD351" s="2"/>
      <c r="CE351" s="2"/>
      <c r="CF351" s="2"/>
      <c r="CG351" s="2"/>
      <c r="CH351" s="2"/>
      <c r="CI351" s="2"/>
      <c r="CJ351" s="2"/>
      <c r="CK351" s="2"/>
      <c r="CL351" s="2"/>
      <c r="CM351" s="2"/>
      <c r="CN351" s="2"/>
      <c r="CO351" s="2"/>
      <c r="CP351" s="2"/>
    </row>
    <row r="352" spans="1:94" x14ac:dyDescent="0.35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  <c r="AF352" s="2"/>
      <c r="AG352" s="2"/>
      <c r="AH352" s="2"/>
      <c r="AI352" s="2"/>
      <c r="AJ352" s="2"/>
      <c r="AK352" s="2"/>
      <c r="AL352" s="2"/>
      <c r="AM352" s="2"/>
      <c r="AN352" s="2"/>
      <c r="AO352" s="2"/>
      <c r="AP352" s="2"/>
      <c r="AQ352" s="2"/>
      <c r="AR352" s="2"/>
      <c r="AS352" s="2"/>
      <c r="AT352" s="2"/>
      <c r="AU352" s="2"/>
      <c r="AV352" s="2"/>
      <c r="AW352" s="2"/>
      <c r="AX352" s="2"/>
      <c r="AY352" s="2"/>
      <c r="AZ352" s="2"/>
      <c r="BA352" s="2"/>
      <c r="BB352" s="2"/>
      <c r="BC352" s="2"/>
      <c r="BD352" s="2"/>
      <c r="BE352" s="2"/>
      <c r="BF352" s="2"/>
      <c r="BG352" s="2"/>
      <c r="BH352" s="2"/>
      <c r="BI352" s="2"/>
      <c r="BJ352" s="2"/>
      <c r="BK352" s="2"/>
      <c r="BL352" s="2"/>
      <c r="BM352" s="2"/>
      <c r="BN352" s="2"/>
      <c r="BO352" s="2"/>
      <c r="BP352" s="2"/>
      <c r="BQ352" s="2"/>
      <c r="BR352" s="2"/>
      <c r="BS352" s="2"/>
      <c r="BT352" s="2"/>
      <c r="BU352" s="2"/>
      <c r="BV352" s="2"/>
      <c r="BW352" s="2"/>
      <c r="BX352" s="2"/>
      <c r="BY352" s="2"/>
      <c r="BZ352" s="2"/>
      <c r="CA352" s="2"/>
      <c r="CB352" s="2"/>
      <c r="CC352" s="2"/>
      <c r="CD352" s="2"/>
      <c r="CE352" s="2"/>
      <c r="CF352" s="2"/>
      <c r="CG352" s="2"/>
      <c r="CH352" s="2"/>
      <c r="CI352" s="2"/>
      <c r="CJ352" s="2"/>
      <c r="CK352" s="2"/>
      <c r="CL352" s="2"/>
      <c r="CM352" s="2"/>
      <c r="CN352" s="2"/>
      <c r="CO352" s="2"/>
      <c r="CP352" s="2"/>
    </row>
    <row r="353" spans="1:94" x14ac:dyDescent="0.35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  <c r="AE353" s="2"/>
      <c r="AF353" s="2"/>
      <c r="AG353" s="2"/>
      <c r="AH353" s="2"/>
      <c r="AI353" s="2"/>
      <c r="AJ353" s="2"/>
      <c r="AK353" s="2"/>
      <c r="AL353" s="2"/>
      <c r="AM353" s="2"/>
      <c r="AN353" s="2"/>
      <c r="AO353" s="2"/>
      <c r="AP353" s="2"/>
      <c r="AQ353" s="2"/>
      <c r="AR353" s="2"/>
      <c r="AS353" s="2"/>
      <c r="AT353" s="2"/>
      <c r="AU353" s="2"/>
      <c r="AV353" s="2"/>
      <c r="AW353" s="2"/>
      <c r="AX353" s="2"/>
      <c r="AY353" s="2"/>
      <c r="AZ353" s="2"/>
      <c r="BA353" s="2"/>
      <c r="BB353" s="2"/>
      <c r="BC353" s="2"/>
      <c r="BD353" s="2"/>
      <c r="BE353" s="2"/>
      <c r="BF353" s="2"/>
      <c r="BG353" s="2"/>
      <c r="BH353" s="2"/>
      <c r="BI353" s="2"/>
      <c r="BJ353" s="2"/>
      <c r="BK353" s="2"/>
      <c r="BL353" s="2"/>
      <c r="BM353" s="2"/>
      <c r="BN353" s="2"/>
      <c r="BO353" s="2"/>
      <c r="BP353" s="2"/>
      <c r="BQ353" s="2"/>
      <c r="BR353" s="2"/>
      <c r="BS353" s="2"/>
      <c r="BT353" s="2"/>
      <c r="BU353" s="2"/>
      <c r="BV353" s="2"/>
      <c r="BW353" s="2"/>
      <c r="BX353" s="2"/>
      <c r="BY353" s="2"/>
      <c r="BZ353" s="2"/>
      <c r="CA353" s="2"/>
      <c r="CB353" s="2"/>
      <c r="CC353" s="2"/>
      <c r="CD353" s="2"/>
      <c r="CE353" s="2"/>
      <c r="CF353" s="2"/>
      <c r="CG353" s="2"/>
      <c r="CH353" s="2"/>
      <c r="CI353" s="2"/>
      <c r="CJ353" s="2"/>
      <c r="CK353" s="2"/>
      <c r="CL353" s="2"/>
      <c r="CM353" s="2"/>
      <c r="CN353" s="2"/>
      <c r="CO353" s="2"/>
      <c r="CP353" s="2"/>
    </row>
    <row r="354" spans="1:94" x14ac:dyDescent="0.35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  <c r="AE354" s="2"/>
      <c r="AF354" s="2"/>
      <c r="AG354" s="2"/>
      <c r="AH354" s="2"/>
      <c r="AI354" s="2"/>
      <c r="AJ354" s="2"/>
      <c r="AK354" s="2"/>
      <c r="AL354" s="2"/>
      <c r="AM354" s="2"/>
      <c r="AN354" s="2"/>
      <c r="AO354" s="2"/>
      <c r="AP354" s="2"/>
      <c r="AQ354" s="2"/>
      <c r="AR354" s="2"/>
      <c r="AS354" s="2"/>
      <c r="AT354" s="2"/>
      <c r="AU354" s="2"/>
      <c r="AV354" s="2"/>
      <c r="AW354" s="2"/>
      <c r="AX354" s="2"/>
      <c r="AY354" s="2"/>
      <c r="AZ354" s="2"/>
      <c r="BA354" s="2"/>
      <c r="BB354" s="2"/>
      <c r="BC354" s="2"/>
      <c r="BD354" s="2"/>
      <c r="BE354" s="2"/>
      <c r="BF354" s="2"/>
      <c r="BG354" s="2"/>
      <c r="BH354" s="2"/>
      <c r="BI354" s="2"/>
      <c r="BJ354" s="2"/>
      <c r="BK354" s="2"/>
      <c r="BL354" s="2"/>
      <c r="BM354" s="2"/>
      <c r="BN354" s="2"/>
      <c r="BO354" s="2"/>
      <c r="BP354" s="2"/>
      <c r="BQ354" s="2"/>
      <c r="BR354" s="2"/>
      <c r="BS354" s="2"/>
      <c r="BT354" s="2"/>
      <c r="BU354" s="2"/>
      <c r="BV354" s="2"/>
      <c r="BW354" s="2"/>
      <c r="BX354" s="2"/>
      <c r="BY354" s="2"/>
      <c r="BZ354" s="2"/>
      <c r="CA354" s="2"/>
      <c r="CB354" s="2"/>
      <c r="CC354" s="2"/>
      <c r="CD354" s="2"/>
      <c r="CE354" s="2"/>
      <c r="CF354" s="2"/>
      <c r="CG354" s="2"/>
      <c r="CH354" s="2"/>
      <c r="CI354" s="2"/>
      <c r="CJ354" s="2"/>
      <c r="CK354" s="2"/>
      <c r="CL354" s="2"/>
      <c r="CM354" s="2"/>
      <c r="CN354" s="2"/>
      <c r="CO354" s="2"/>
      <c r="CP354" s="2"/>
    </row>
    <row r="355" spans="1:94" x14ac:dyDescent="0.35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  <c r="AE355" s="2"/>
      <c r="AF355" s="2"/>
      <c r="AG355" s="2"/>
      <c r="AH355" s="2"/>
      <c r="AI355" s="2"/>
      <c r="AJ355" s="2"/>
      <c r="AK355" s="2"/>
      <c r="AL355" s="2"/>
      <c r="AM355" s="2"/>
      <c r="AN355" s="2"/>
      <c r="AO355" s="2"/>
      <c r="AP355" s="2"/>
      <c r="AQ355" s="2"/>
      <c r="AR355" s="2"/>
      <c r="AS355" s="2"/>
      <c r="AT355" s="2"/>
      <c r="AU355" s="2"/>
      <c r="AV355" s="2"/>
      <c r="AW355" s="2"/>
      <c r="AX355" s="2"/>
      <c r="AY355" s="2"/>
      <c r="AZ355" s="2"/>
      <c r="BA355" s="2"/>
      <c r="BB355" s="2"/>
      <c r="BC355" s="2"/>
      <c r="BD355" s="2"/>
      <c r="BE355" s="2"/>
      <c r="BF355" s="2"/>
      <c r="BG355" s="2"/>
      <c r="BH355" s="2"/>
      <c r="BI355" s="2"/>
      <c r="BJ355" s="2"/>
      <c r="BK355" s="2"/>
      <c r="BL355" s="2"/>
      <c r="BM355" s="2"/>
      <c r="BN355" s="2"/>
      <c r="BO355" s="2"/>
      <c r="BP355" s="2"/>
      <c r="BQ355" s="2"/>
      <c r="BR355" s="2"/>
      <c r="BS355" s="2"/>
      <c r="BT355" s="2"/>
      <c r="BU355" s="2"/>
      <c r="BV355" s="2"/>
      <c r="BW355" s="2"/>
      <c r="BX355" s="2"/>
      <c r="BY355" s="2"/>
      <c r="BZ355" s="2"/>
      <c r="CA355" s="2"/>
      <c r="CB355" s="2"/>
      <c r="CC355" s="2"/>
      <c r="CD355" s="2"/>
      <c r="CE355" s="2"/>
      <c r="CF355" s="2"/>
      <c r="CG355" s="2"/>
      <c r="CH355" s="2"/>
      <c r="CI355" s="2"/>
      <c r="CJ355" s="2"/>
      <c r="CK355" s="2"/>
      <c r="CL355" s="2"/>
      <c r="CM355" s="2"/>
      <c r="CN355" s="2"/>
      <c r="CO355" s="2"/>
      <c r="CP355" s="2"/>
    </row>
    <row r="356" spans="1:94" x14ac:dyDescent="0.35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  <c r="AE356" s="2"/>
      <c r="AF356" s="2"/>
      <c r="AG356" s="2"/>
      <c r="AH356" s="2"/>
      <c r="AI356" s="2"/>
      <c r="AJ356" s="2"/>
      <c r="AK356" s="2"/>
      <c r="AL356" s="2"/>
      <c r="AM356" s="2"/>
      <c r="AN356" s="2"/>
      <c r="AO356" s="2"/>
      <c r="AP356" s="2"/>
      <c r="AQ356" s="2"/>
      <c r="AR356" s="2"/>
      <c r="AS356" s="2"/>
      <c r="AT356" s="2"/>
      <c r="AU356" s="2"/>
      <c r="AV356" s="2"/>
      <c r="AW356" s="2"/>
      <c r="AX356" s="2"/>
      <c r="AY356" s="2"/>
      <c r="AZ356" s="2"/>
      <c r="BA356" s="2"/>
      <c r="BB356" s="2"/>
      <c r="BC356" s="2"/>
      <c r="BD356" s="2"/>
      <c r="BE356" s="2"/>
      <c r="BF356" s="2"/>
      <c r="BG356" s="2"/>
      <c r="BH356" s="2"/>
      <c r="BI356" s="2"/>
      <c r="BJ356" s="2"/>
      <c r="BK356" s="2"/>
      <c r="BL356" s="2"/>
      <c r="BM356" s="2"/>
      <c r="BN356" s="2"/>
      <c r="BO356" s="2"/>
      <c r="BP356" s="2"/>
      <c r="BQ356" s="2"/>
      <c r="BR356" s="2"/>
      <c r="BS356" s="2"/>
      <c r="BT356" s="2"/>
      <c r="BU356" s="2"/>
      <c r="BV356" s="2"/>
      <c r="BW356" s="2"/>
      <c r="BX356" s="2"/>
      <c r="BY356" s="2"/>
      <c r="BZ356" s="2"/>
      <c r="CA356" s="2"/>
      <c r="CB356" s="2"/>
      <c r="CC356" s="2"/>
      <c r="CD356" s="2"/>
      <c r="CE356" s="2"/>
      <c r="CF356" s="2"/>
      <c r="CG356" s="2"/>
      <c r="CH356" s="2"/>
      <c r="CI356" s="2"/>
      <c r="CJ356" s="2"/>
      <c r="CK356" s="2"/>
      <c r="CL356" s="2"/>
      <c r="CM356" s="2"/>
      <c r="CN356" s="2"/>
      <c r="CO356" s="2"/>
      <c r="CP356" s="2"/>
    </row>
    <row r="357" spans="1:94" x14ac:dyDescent="0.35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  <c r="AE357" s="2"/>
      <c r="AF357" s="2"/>
      <c r="AG357" s="2"/>
      <c r="AH357" s="2"/>
      <c r="AI357" s="2"/>
      <c r="AJ357" s="2"/>
      <c r="AK357" s="2"/>
      <c r="AL357" s="2"/>
      <c r="AM357" s="2"/>
      <c r="AN357" s="2"/>
      <c r="AO357" s="2"/>
      <c r="AP357" s="2"/>
      <c r="AQ357" s="2"/>
      <c r="AR357" s="2"/>
      <c r="AS357" s="2"/>
      <c r="AT357" s="2"/>
      <c r="AU357" s="2"/>
      <c r="AV357" s="2"/>
      <c r="AW357" s="2"/>
      <c r="AX357" s="2"/>
      <c r="AY357" s="2"/>
      <c r="AZ357" s="2"/>
      <c r="BA357" s="2"/>
      <c r="BB357" s="2"/>
      <c r="BC357" s="2"/>
      <c r="BD357" s="2"/>
      <c r="BE357" s="2"/>
      <c r="BF357" s="2"/>
      <c r="BG357" s="2"/>
      <c r="BH357" s="2"/>
      <c r="BI357" s="2"/>
      <c r="BJ357" s="2"/>
      <c r="BK357" s="2"/>
      <c r="BL357" s="2"/>
      <c r="BM357" s="2"/>
      <c r="BN357" s="2"/>
      <c r="BO357" s="2"/>
      <c r="BP357" s="2"/>
      <c r="BQ357" s="2"/>
      <c r="BR357" s="2"/>
      <c r="BS357" s="2"/>
      <c r="BT357" s="2"/>
      <c r="BU357" s="2"/>
      <c r="BV357" s="2"/>
      <c r="BW357" s="2"/>
      <c r="BX357" s="2"/>
      <c r="BY357" s="2"/>
      <c r="BZ357" s="2"/>
      <c r="CA357" s="2"/>
      <c r="CB357" s="2"/>
      <c r="CC357" s="2"/>
      <c r="CD357" s="2"/>
      <c r="CE357" s="2"/>
      <c r="CF357" s="2"/>
      <c r="CG357" s="2"/>
      <c r="CH357" s="2"/>
      <c r="CI357" s="2"/>
      <c r="CJ357" s="2"/>
      <c r="CK357" s="2"/>
      <c r="CL357" s="2"/>
      <c r="CM357" s="2"/>
      <c r="CN357" s="2"/>
      <c r="CO357" s="2"/>
      <c r="CP357" s="2"/>
    </row>
    <row r="358" spans="1:94" x14ac:dyDescent="0.35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  <c r="AE358" s="2"/>
      <c r="AF358" s="2"/>
      <c r="AG358" s="2"/>
      <c r="AH358" s="2"/>
      <c r="AI358" s="2"/>
      <c r="AJ358" s="2"/>
      <c r="AK358" s="2"/>
      <c r="AL358" s="2"/>
      <c r="AM358" s="2"/>
      <c r="AN358" s="2"/>
      <c r="AO358" s="2"/>
      <c r="AP358" s="2"/>
      <c r="AQ358" s="2"/>
      <c r="AR358" s="2"/>
      <c r="AS358" s="2"/>
      <c r="AT358" s="2"/>
      <c r="AU358" s="2"/>
      <c r="AV358" s="2"/>
      <c r="AW358" s="2"/>
      <c r="AX358" s="2"/>
      <c r="AY358" s="2"/>
      <c r="AZ358" s="2"/>
      <c r="BA358" s="2"/>
      <c r="BB358" s="2"/>
      <c r="BC358" s="2"/>
      <c r="BD358" s="2"/>
      <c r="BE358" s="2"/>
      <c r="BF358" s="2"/>
      <c r="BG358" s="2"/>
      <c r="BH358" s="2"/>
      <c r="BI358" s="2"/>
      <c r="BJ358" s="2"/>
      <c r="BK358" s="2"/>
      <c r="BL358" s="2"/>
      <c r="BM358" s="2"/>
      <c r="BN358" s="2"/>
      <c r="BO358" s="2"/>
      <c r="BP358" s="2"/>
      <c r="BQ358" s="2"/>
      <c r="BR358" s="2"/>
      <c r="BS358" s="2"/>
      <c r="BT358" s="2"/>
      <c r="BU358" s="2"/>
      <c r="BV358" s="2"/>
      <c r="BW358" s="2"/>
      <c r="BX358" s="2"/>
      <c r="BY358" s="2"/>
      <c r="BZ358" s="2"/>
      <c r="CA358" s="2"/>
      <c r="CB358" s="2"/>
      <c r="CC358" s="2"/>
      <c r="CD358" s="2"/>
      <c r="CE358" s="2"/>
      <c r="CF358" s="2"/>
      <c r="CG358" s="2"/>
      <c r="CH358" s="2"/>
      <c r="CI358" s="2"/>
      <c r="CJ358" s="2"/>
      <c r="CK358" s="2"/>
      <c r="CL358" s="2"/>
      <c r="CM358" s="2"/>
      <c r="CN358" s="2"/>
      <c r="CO358" s="2"/>
      <c r="CP358" s="2"/>
    </row>
    <row r="359" spans="1:94" x14ac:dyDescent="0.35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  <c r="AF359" s="2"/>
      <c r="AG359" s="2"/>
      <c r="AH359" s="2"/>
      <c r="AI359" s="2"/>
      <c r="AJ359" s="2"/>
      <c r="AK359" s="2"/>
      <c r="AL359" s="2"/>
      <c r="AM359" s="2"/>
      <c r="AN359" s="2"/>
      <c r="AO359" s="2"/>
      <c r="AP359" s="2"/>
      <c r="AQ359" s="2"/>
      <c r="AR359" s="2"/>
      <c r="AS359" s="2"/>
      <c r="AT359" s="2"/>
      <c r="AU359" s="2"/>
      <c r="AV359" s="2"/>
      <c r="AW359" s="2"/>
      <c r="AX359" s="2"/>
      <c r="AY359" s="2"/>
      <c r="AZ359" s="2"/>
      <c r="BA359" s="2"/>
      <c r="BB359" s="2"/>
      <c r="BC359" s="2"/>
      <c r="BD359" s="2"/>
      <c r="BE359" s="2"/>
      <c r="BF359" s="2"/>
      <c r="BG359" s="2"/>
      <c r="BH359" s="2"/>
      <c r="BI359" s="2"/>
      <c r="BJ359" s="2"/>
      <c r="BK359" s="2"/>
      <c r="BL359" s="2"/>
      <c r="BM359" s="2"/>
      <c r="BN359" s="2"/>
      <c r="BO359" s="2"/>
      <c r="BP359" s="2"/>
      <c r="BQ359" s="2"/>
      <c r="BR359" s="2"/>
      <c r="BS359" s="2"/>
      <c r="BT359" s="2"/>
      <c r="BU359" s="2"/>
      <c r="BV359" s="2"/>
      <c r="BW359" s="2"/>
      <c r="BX359" s="2"/>
      <c r="BY359" s="2"/>
      <c r="BZ359" s="2"/>
      <c r="CA359" s="2"/>
      <c r="CB359" s="2"/>
      <c r="CC359" s="2"/>
      <c r="CD359" s="2"/>
      <c r="CE359" s="2"/>
      <c r="CF359" s="2"/>
      <c r="CG359" s="2"/>
      <c r="CH359" s="2"/>
      <c r="CI359" s="2"/>
      <c r="CJ359" s="2"/>
      <c r="CK359" s="2"/>
      <c r="CL359" s="2"/>
      <c r="CM359" s="2"/>
      <c r="CN359" s="2"/>
      <c r="CO359" s="2"/>
      <c r="CP359" s="2"/>
    </row>
    <row r="360" spans="1:94" x14ac:dyDescent="0.35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2"/>
      <c r="AF360" s="2"/>
      <c r="AG360" s="2"/>
      <c r="AH360" s="2"/>
      <c r="AI360" s="2"/>
      <c r="AJ360" s="2"/>
      <c r="AK360" s="2"/>
      <c r="AL360" s="2"/>
      <c r="AM360" s="2"/>
      <c r="AN360" s="2"/>
      <c r="AO360" s="2"/>
      <c r="AP360" s="2"/>
      <c r="AQ360" s="2"/>
      <c r="AR360" s="2"/>
      <c r="AS360" s="2"/>
      <c r="AT360" s="2"/>
      <c r="AU360" s="2"/>
      <c r="AV360" s="2"/>
      <c r="AW360" s="2"/>
      <c r="AX360" s="2"/>
      <c r="AY360" s="2"/>
      <c r="AZ360" s="2"/>
      <c r="BA360" s="2"/>
      <c r="BB360" s="2"/>
      <c r="BC360" s="2"/>
      <c r="BD360" s="2"/>
      <c r="BE360" s="2"/>
      <c r="BF360" s="2"/>
      <c r="BG360" s="2"/>
      <c r="BH360" s="2"/>
      <c r="BI360" s="2"/>
      <c r="BJ360" s="2"/>
      <c r="BK360" s="2"/>
      <c r="BL360" s="2"/>
      <c r="BM360" s="2"/>
      <c r="BN360" s="2"/>
      <c r="BO360" s="2"/>
      <c r="BP360" s="2"/>
      <c r="BQ360" s="2"/>
      <c r="BR360" s="2"/>
      <c r="BS360" s="2"/>
      <c r="BT360" s="2"/>
      <c r="BU360" s="2"/>
      <c r="BV360" s="2"/>
      <c r="BW360" s="2"/>
      <c r="BX360" s="2"/>
      <c r="BY360" s="2"/>
      <c r="BZ360" s="2"/>
      <c r="CA360" s="2"/>
      <c r="CB360" s="2"/>
      <c r="CC360" s="2"/>
      <c r="CD360" s="2"/>
      <c r="CE360" s="2"/>
      <c r="CF360" s="2"/>
      <c r="CG360" s="2"/>
      <c r="CH360" s="2"/>
      <c r="CI360" s="2"/>
      <c r="CJ360" s="2"/>
      <c r="CK360" s="2"/>
      <c r="CL360" s="2"/>
      <c r="CM360" s="2"/>
      <c r="CN360" s="2"/>
      <c r="CO360" s="2"/>
      <c r="CP360" s="2"/>
    </row>
    <row r="361" spans="1:94" x14ac:dyDescent="0.35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  <c r="AE361" s="2"/>
      <c r="AF361" s="2"/>
      <c r="AG361" s="2"/>
      <c r="AH361" s="2"/>
      <c r="AI361" s="2"/>
      <c r="AJ361" s="2"/>
      <c r="AK361" s="2"/>
      <c r="AL361" s="2"/>
      <c r="AM361" s="2"/>
      <c r="AN361" s="2"/>
      <c r="AO361" s="2"/>
      <c r="AP361" s="2"/>
      <c r="AQ361" s="2"/>
      <c r="AR361" s="2"/>
      <c r="AS361" s="2"/>
      <c r="AT361" s="2"/>
      <c r="AU361" s="2"/>
      <c r="AV361" s="2"/>
      <c r="AW361" s="2"/>
      <c r="AX361" s="2"/>
      <c r="AY361" s="2"/>
      <c r="AZ361" s="2"/>
      <c r="BA361" s="2"/>
      <c r="BB361" s="2"/>
      <c r="BC361" s="2"/>
      <c r="BD361" s="2"/>
      <c r="BE361" s="2"/>
      <c r="BF361" s="2"/>
      <c r="BG361" s="2"/>
      <c r="BH361" s="2"/>
      <c r="BI361" s="2"/>
      <c r="BJ361" s="2"/>
      <c r="BK361" s="2"/>
      <c r="BL361" s="2"/>
      <c r="BM361" s="2"/>
      <c r="BN361" s="2"/>
      <c r="BO361" s="2"/>
      <c r="BP361" s="2"/>
      <c r="BQ361" s="2"/>
      <c r="BR361" s="2"/>
      <c r="BS361" s="2"/>
      <c r="BT361" s="2"/>
      <c r="BU361" s="2"/>
      <c r="BV361" s="2"/>
      <c r="BW361" s="2"/>
      <c r="BX361" s="2"/>
      <c r="BY361" s="2"/>
      <c r="BZ361" s="2"/>
      <c r="CA361" s="2"/>
      <c r="CB361" s="2"/>
      <c r="CC361" s="2"/>
      <c r="CD361" s="2"/>
      <c r="CE361" s="2"/>
      <c r="CF361" s="2"/>
      <c r="CG361" s="2"/>
      <c r="CH361" s="2"/>
      <c r="CI361" s="2"/>
      <c r="CJ361" s="2"/>
      <c r="CK361" s="2"/>
      <c r="CL361" s="2"/>
      <c r="CM361" s="2"/>
      <c r="CN361" s="2"/>
      <c r="CO361" s="2"/>
      <c r="CP361" s="2"/>
    </row>
    <row r="362" spans="1:94" x14ac:dyDescent="0.35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  <c r="AE362" s="2"/>
      <c r="AF362" s="2"/>
      <c r="AG362" s="2"/>
      <c r="AH362" s="2"/>
      <c r="AI362" s="2"/>
      <c r="AJ362" s="2"/>
      <c r="AK362" s="2"/>
      <c r="AL362" s="2"/>
      <c r="AM362" s="2"/>
      <c r="AN362" s="2"/>
      <c r="AO362" s="2"/>
      <c r="AP362" s="2"/>
      <c r="AQ362" s="2"/>
      <c r="AR362" s="2"/>
      <c r="AS362" s="2"/>
      <c r="AT362" s="2"/>
      <c r="AU362" s="2"/>
      <c r="AV362" s="2"/>
      <c r="AW362" s="2"/>
      <c r="AX362" s="2"/>
      <c r="AY362" s="2"/>
      <c r="AZ362" s="2"/>
      <c r="BA362" s="2"/>
      <c r="BB362" s="2"/>
      <c r="BC362" s="2"/>
      <c r="BD362" s="2"/>
      <c r="BE362" s="2"/>
      <c r="BF362" s="2"/>
      <c r="BG362" s="2"/>
      <c r="BH362" s="2"/>
      <c r="BI362" s="2"/>
      <c r="BJ362" s="2"/>
      <c r="BK362" s="2"/>
      <c r="BL362" s="2"/>
      <c r="BM362" s="2"/>
      <c r="BN362" s="2"/>
      <c r="BO362" s="2"/>
      <c r="BP362" s="2"/>
      <c r="BQ362" s="2"/>
      <c r="BR362" s="2"/>
      <c r="BS362" s="2"/>
      <c r="BT362" s="2"/>
      <c r="BU362" s="2"/>
      <c r="BV362" s="2"/>
      <c r="BW362" s="2"/>
      <c r="BX362" s="2"/>
      <c r="BY362" s="2"/>
      <c r="BZ362" s="2"/>
      <c r="CA362" s="2"/>
      <c r="CB362" s="2"/>
      <c r="CC362" s="2"/>
      <c r="CD362" s="2"/>
      <c r="CE362" s="2"/>
      <c r="CF362" s="2"/>
      <c r="CG362" s="2"/>
      <c r="CH362" s="2"/>
      <c r="CI362" s="2"/>
      <c r="CJ362" s="2"/>
      <c r="CK362" s="2"/>
      <c r="CL362" s="2"/>
      <c r="CM362" s="2"/>
      <c r="CN362" s="2"/>
      <c r="CO362" s="2"/>
      <c r="CP362" s="2"/>
    </row>
    <row r="363" spans="1:94" x14ac:dyDescent="0.35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  <c r="AE363" s="2"/>
      <c r="AF363" s="2"/>
      <c r="AG363" s="2"/>
      <c r="AH363" s="2"/>
      <c r="AI363" s="2"/>
      <c r="AJ363" s="2"/>
      <c r="AK363" s="2"/>
      <c r="AL363" s="2"/>
      <c r="AM363" s="2"/>
      <c r="AN363" s="2"/>
      <c r="AO363" s="2"/>
      <c r="AP363" s="2"/>
      <c r="AQ363" s="2"/>
      <c r="AR363" s="2"/>
      <c r="AS363" s="2"/>
      <c r="AT363" s="2"/>
      <c r="AU363" s="2"/>
      <c r="AV363" s="2"/>
      <c r="AW363" s="2"/>
      <c r="AX363" s="2"/>
      <c r="AY363" s="2"/>
      <c r="AZ363" s="2"/>
      <c r="BA363" s="2"/>
      <c r="BB363" s="2"/>
      <c r="BC363" s="2"/>
      <c r="BD363" s="2"/>
      <c r="BE363" s="2"/>
      <c r="BF363" s="2"/>
      <c r="BG363" s="2"/>
      <c r="BH363" s="2"/>
      <c r="BI363" s="2"/>
      <c r="BJ363" s="2"/>
      <c r="BK363" s="2"/>
      <c r="BL363" s="2"/>
      <c r="BM363" s="2"/>
      <c r="BN363" s="2"/>
      <c r="BO363" s="2"/>
      <c r="BP363" s="2"/>
      <c r="BQ363" s="2"/>
      <c r="BR363" s="2"/>
      <c r="BS363" s="2"/>
      <c r="BT363" s="2"/>
      <c r="BU363" s="2"/>
      <c r="BV363" s="2"/>
      <c r="BW363" s="2"/>
      <c r="BX363" s="2"/>
      <c r="BY363" s="2"/>
      <c r="BZ363" s="2"/>
      <c r="CA363" s="2"/>
      <c r="CB363" s="2"/>
      <c r="CC363" s="2"/>
      <c r="CD363" s="2"/>
      <c r="CE363" s="2"/>
      <c r="CF363" s="2"/>
      <c r="CG363" s="2"/>
      <c r="CH363" s="2"/>
      <c r="CI363" s="2"/>
      <c r="CJ363" s="2"/>
      <c r="CK363" s="2"/>
      <c r="CL363" s="2"/>
      <c r="CM363" s="2"/>
      <c r="CN363" s="2"/>
      <c r="CO363" s="2"/>
      <c r="CP363" s="2"/>
    </row>
    <row r="364" spans="1:94" x14ac:dyDescent="0.35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  <c r="AE364" s="2"/>
      <c r="AF364" s="2"/>
      <c r="AG364" s="2"/>
      <c r="AH364" s="2"/>
      <c r="AI364" s="2"/>
      <c r="AJ364" s="2"/>
      <c r="AK364" s="2"/>
      <c r="AL364" s="2"/>
      <c r="AM364" s="2"/>
      <c r="AN364" s="2"/>
      <c r="AO364" s="2"/>
      <c r="AP364" s="2"/>
      <c r="AQ364" s="2"/>
      <c r="AR364" s="2"/>
      <c r="AS364" s="2"/>
      <c r="AT364" s="2"/>
      <c r="AU364" s="2"/>
      <c r="AV364" s="2"/>
      <c r="AW364" s="2"/>
      <c r="AX364" s="2"/>
      <c r="AY364" s="2"/>
      <c r="AZ364" s="2"/>
      <c r="BA364" s="2"/>
      <c r="BB364" s="2"/>
      <c r="BC364" s="2"/>
      <c r="BD364" s="2"/>
      <c r="BE364" s="2"/>
      <c r="BF364" s="2"/>
      <c r="BG364" s="2"/>
      <c r="BH364" s="2"/>
      <c r="BI364" s="2"/>
      <c r="BJ364" s="2"/>
      <c r="BK364" s="2"/>
      <c r="BL364" s="2"/>
      <c r="BM364" s="2"/>
      <c r="BN364" s="2"/>
      <c r="BO364" s="2"/>
      <c r="BP364" s="2"/>
      <c r="BQ364" s="2"/>
      <c r="BR364" s="2"/>
      <c r="BS364" s="2"/>
      <c r="BT364" s="2"/>
      <c r="BU364" s="2"/>
      <c r="BV364" s="2"/>
      <c r="BW364" s="2"/>
      <c r="BX364" s="2"/>
      <c r="BY364" s="2"/>
      <c r="BZ364" s="2"/>
      <c r="CA364" s="2"/>
      <c r="CB364" s="2"/>
      <c r="CC364" s="2"/>
      <c r="CD364" s="2"/>
      <c r="CE364" s="2"/>
      <c r="CF364" s="2"/>
      <c r="CG364" s="2"/>
      <c r="CH364" s="2"/>
      <c r="CI364" s="2"/>
      <c r="CJ364" s="2"/>
      <c r="CK364" s="2"/>
      <c r="CL364" s="2"/>
      <c r="CM364" s="2"/>
      <c r="CN364" s="2"/>
      <c r="CO364" s="2"/>
      <c r="CP364" s="2"/>
    </row>
    <row r="365" spans="1:94" x14ac:dyDescent="0.35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  <c r="AE365" s="2"/>
      <c r="AF365" s="2"/>
      <c r="AG365" s="2"/>
      <c r="AH365" s="2"/>
      <c r="AI365" s="2"/>
      <c r="AJ365" s="2"/>
      <c r="AK365" s="2"/>
      <c r="AL365" s="2"/>
      <c r="AM365" s="2"/>
      <c r="AN365" s="2"/>
      <c r="AO365" s="2"/>
      <c r="AP365" s="2"/>
      <c r="AQ365" s="2"/>
      <c r="AR365" s="2"/>
      <c r="AS365" s="2"/>
      <c r="AT365" s="2"/>
      <c r="AU365" s="2"/>
      <c r="AV365" s="2"/>
      <c r="AW365" s="2"/>
      <c r="AX365" s="2"/>
      <c r="AY365" s="2"/>
      <c r="AZ365" s="2"/>
      <c r="BA365" s="2"/>
      <c r="BB365" s="2"/>
      <c r="BC365" s="2"/>
      <c r="BD365" s="2"/>
      <c r="BE365" s="2"/>
      <c r="BF365" s="2"/>
      <c r="BG365" s="2"/>
      <c r="BH365" s="2"/>
      <c r="BI365" s="2"/>
      <c r="BJ365" s="2"/>
      <c r="BK365" s="2"/>
      <c r="BL365" s="2"/>
      <c r="BM365" s="2"/>
      <c r="BN365" s="2"/>
      <c r="BO365" s="2"/>
      <c r="BP365" s="2"/>
      <c r="BQ365" s="2"/>
      <c r="BR365" s="2"/>
      <c r="BS365" s="2"/>
      <c r="BT365" s="2"/>
      <c r="BU365" s="2"/>
      <c r="BV365" s="2"/>
      <c r="BW365" s="2"/>
      <c r="BX365" s="2"/>
      <c r="BY365" s="2"/>
      <c r="BZ365" s="2"/>
      <c r="CA365" s="2"/>
      <c r="CB365" s="2"/>
      <c r="CC365" s="2"/>
      <c r="CD365" s="2"/>
      <c r="CE365" s="2"/>
      <c r="CF365" s="2"/>
      <c r="CG365" s="2"/>
      <c r="CH365" s="2"/>
      <c r="CI365" s="2"/>
      <c r="CJ365" s="2"/>
      <c r="CK365" s="2"/>
      <c r="CL365" s="2"/>
      <c r="CM365" s="2"/>
      <c r="CN365" s="2"/>
      <c r="CO365" s="2"/>
      <c r="CP365" s="2"/>
    </row>
    <row r="366" spans="1:94" x14ac:dyDescent="0.35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2"/>
      <c r="AF366" s="2"/>
      <c r="AG366" s="2"/>
      <c r="AH366" s="2"/>
      <c r="AI366" s="2"/>
      <c r="AJ366" s="2"/>
      <c r="AK366" s="2"/>
      <c r="AL366" s="2"/>
      <c r="AM366" s="2"/>
      <c r="AN366" s="2"/>
      <c r="AO366" s="2"/>
      <c r="AP366" s="2"/>
      <c r="AQ366" s="2"/>
      <c r="AR366" s="2"/>
      <c r="AS366" s="2"/>
      <c r="AT366" s="2"/>
      <c r="AU366" s="2"/>
      <c r="AV366" s="2"/>
      <c r="AW366" s="2"/>
      <c r="AX366" s="2"/>
      <c r="AY366" s="2"/>
      <c r="AZ366" s="2"/>
      <c r="BA366" s="2"/>
      <c r="BB366" s="2"/>
      <c r="BC366" s="2"/>
      <c r="BD366" s="2"/>
      <c r="BE366" s="2"/>
      <c r="BF366" s="2"/>
      <c r="BG366" s="2"/>
      <c r="BH366" s="2"/>
      <c r="BI366" s="2"/>
      <c r="BJ366" s="2"/>
      <c r="BK366" s="2"/>
      <c r="BL366" s="2"/>
      <c r="BM366" s="2"/>
      <c r="BN366" s="2"/>
      <c r="BO366" s="2"/>
      <c r="BP366" s="2"/>
      <c r="BQ366" s="2"/>
      <c r="BR366" s="2"/>
      <c r="BS366" s="2"/>
      <c r="BT366" s="2"/>
      <c r="BU366" s="2"/>
      <c r="BV366" s="2"/>
      <c r="BW366" s="2"/>
      <c r="BX366" s="2"/>
      <c r="BY366" s="2"/>
      <c r="BZ366" s="2"/>
      <c r="CA366" s="2"/>
      <c r="CB366" s="2"/>
      <c r="CC366" s="2"/>
      <c r="CD366" s="2"/>
      <c r="CE366" s="2"/>
      <c r="CF366" s="2"/>
      <c r="CG366" s="2"/>
      <c r="CH366" s="2"/>
      <c r="CI366" s="2"/>
      <c r="CJ366" s="2"/>
      <c r="CK366" s="2"/>
      <c r="CL366" s="2"/>
      <c r="CM366" s="2"/>
      <c r="CN366" s="2"/>
      <c r="CO366" s="2"/>
      <c r="CP366" s="2"/>
    </row>
    <row r="367" spans="1:94" x14ac:dyDescent="0.35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/>
      <c r="AF367" s="2"/>
      <c r="AG367" s="2"/>
      <c r="AH367" s="2"/>
      <c r="AI367" s="2"/>
      <c r="AJ367" s="2"/>
      <c r="AK367" s="2"/>
      <c r="AL367" s="2"/>
      <c r="AM367" s="2"/>
      <c r="AN367" s="2"/>
      <c r="AO367" s="2"/>
      <c r="AP367" s="2"/>
      <c r="AQ367" s="2"/>
      <c r="AR367" s="2"/>
      <c r="AS367" s="2"/>
      <c r="AT367" s="2"/>
      <c r="AU367" s="2"/>
      <c r="AV367" s="2"/>
      <c r="AW367" s="2"/>
      <c r="AX367" s="2"/>
      <c r="AY367" s="2"/>
      <c r="AZ367" s="2"/>
      <c r="BA367" s="2"/>
      <c r="BB367" s="2"/>
      <c r="BC367" s="2"/>
      <c r="BD367" s="2"/>
      <c r="BE367" s="2"/>
      <c r="BF367" s="2"/>
      <c r="BG367" s="2"/>
      <c r="BH367" s="2"/>
      <c r="BI367" s="2"/>
      <c r="BJ367" s="2"/>
      <c r="BK367" s="2"/>
      <c r="BL367" s="2"/>
      <c r="BM367" s="2"/>
      <c r="BN367" s="2"/>
      <c r="BO367" s="2"/>
      <c r="BP367" s="2"/>
      <c r="BQ367" s="2"/>
      <c r="BR367" s="2"/>
      <c r="BS367" s="2"/>
      <c r="BT367" s="2"/>
      <c r="BU367" s="2"/>
      <c r="BV367" s="2"/>
      <c r="BW367" s="2"/>
      <c r="BX367" s="2"/>
      <c r="BY367" s="2"/>
      <c r="BZ367" s="2"/>
      <c r="CA367" s="2"/>
      <c r="CB367" s="2"/>
      <c r="CC367" s="2"/>
      <c r="CD367" s="2"/>
      <c r="CE367" s="2"/>
      <c r="CF367" s="2"/>
      <c r="CG367" s="2"/>
      <c r="CH367" s="2"/>
      <c r="CI367" s="2"/>
      <c r="CJ367" s="2"/>
      <c r="CK367" s="2"/>
      <c r="CL367" s="2"/>
      <c r="CM367" s="2"/>
      <c r="CN367" s="2"/>
      <c r="CO367" s="2"/>
      <c r="CP367" s="2"/>
    </row>
    <row r="368" spans="1:94" x14ac:dyDescent="0.35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2"/>
      <c r="AF368" s="2"/>
      <c r="AG368" s="2"/>
      <c r="AH368" s="2"/>
      <c r="AI368" s="2"/>
      <c r="AJ368" s="2"/>
      <c r="AK368" s="2"/>
      <c r="AL368" s="2"/>
      <c r="AM368" s="2"/>
      <c r="AN368" s="2"/>
      <c r="AO368" s="2"/>
      <c r="AP368" s="2"/>
      <c r="AQ368" s="2"/>
      <c r="AR368" s="2"/>
      <c r="AS368" s="2"/>
      <c r="AT368" s="2"/>
      <c r="AU368" s="2"/>
      <c r="AV368" s="2"/>
      <c r="AW368" s="2"/>
      <c r="AX368" s="2"/>
      <c r="AY368" s="2"/>
      <c r="AZ368" s="2"/>
      <c r="BA368" s="2"/>
      <c r="BB368" s="2"/>
      <c r="BC368" s="2"/>
      <c r="BD368" s="2"/>
      <c r="BE368" s="2"/>
      <c r="BF368" s="2"/>
      <c r="BG368" s="2"/>
      <c r="BH368" s="2"/>
      <c r="BI368" s="2"/>
      <c r="BJ368" s="2"/>
      <c r="BK368" s="2"/>
      <c r="BL368" s="2"/>
      <c r="BM368" s="2"/>
      <c r="BN368" s="2"/>
      <c r="BO368" s="2"/>
      <c r="BP368" s="2"/>
      <c r="BQ368" s="2"/>
      <c r="BR368" s="2"/>
      <c r="BS368" s="2"/>
      <c r="BT368" s="2"/>
      <c r="BU368" s="2"/>
      <c r="BV368" s="2"/>
      <c r="BW368" s="2"/>
      <c r="BX368" s="2"/>
      <c r="BY368" s="2"/>
      <c r="BZ368" s="2"/>
      <c r="CA368" s="2"/>
      <c r="CB368" s="2"/>
      <c r="CC368" s="2"/>
      <c r="CD368" s="2"/>
      <c r="CE368" s="2"/>
      <c r="CF368" s="2"/>
      <c r="CG368" s="2"/>
      <c r="CH368" s="2"/>
      <c r="CI368" s="2"/>
      <c r="CJ368" s="2"/>
      <c r="CK368" s="2"/>
      <c r="CL368" s="2"/>
      <c r="CM368" s="2"/>
      <c r="CN368" s="2"/>
      <c r="CO368" s="2"/>
      <c r="CP368" s="2"/>
    </row>
    <row r="369" spans="1:94" x14ac:dyDescent="0.35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  <c r="AE369" s="2"/>
      <c r="AF369" s="2"/>
      <c r="AG369" s="2"/>
      <c r="AH369" s="2"/>
      <c r="AI369" s="2"/>
      <c r="AJ369" s="2"/>
      <c r="AK369" s="2"/>
      <c r="AL369" s="2"/>
      <c r="AM369" s="2"/>
      <c r="AN369" s="2"/>
      <c r="AO369" s="2"/>
      <c r="AP369" s="2"/>
      <c r="AQ369" s="2"/>
      <c r="AR369" s="2"/>
      <c r="AS369" s="2"/>
      <c r="AT369" s="2"/>
      <c r="AU369" s="2"/>
      <c r="AV369" s="2"/>
      <c r="AW369" s="2"/>
      <c r="AX369" s="2"/>
      <c r="AY369" s="2"/>
      <c r="AZ369" s="2"/>
      <c r="BA369" s="2"/>
      <c r="BB369" s="2"/>
      <c r="BC369" s="2"/>
      <c r="BD369" s="2"/>
      <c r="BE369" s="2"/>
      <c r="BF369" s="2"/>
      <c r="BG369" s="2"/>
      <c r="BH369" s="2"/>
      <c r="BI369" s="2"/>
      <c r="BJ369" s="2"/>
      <c r="BK369" s="2"/>
      <c r="BL369" s="2"/>
      <c r="BM369" s="2"/>
      <c r="BN369" s="2"/>
      <c r="BO369" s="2"/>
      <c r="BP369" s="2"/>
      <c r="BQ369" s="2"/>
      <c r="BR369" s="2"/>
      <c r="BS369" s="2"/>
      <c r="BT369" s="2"/>
      <c r="BU369" s="2"/>
      <c r="BV369" s="2"/>
      <c r="BW369" s="2"/>
      <c r="BX369" s="2"/>
      <c r="BY369" s="2"/>
      <c r="BZ369" s="2"/>
      <c r="CA369" s="2"/>
      <c r="CB369" s="2"/>
      <c r="CC369" s="2"/>
      <c r="CD369" s="2"/>
      <c r="CE369" s="2"/>
      <c r="CF369" s="2"/>
      <c r="CG369" s="2"/>
      <c r="CH369" s="2"/>
      <c r="CI369" s="2"/>
      <c r="CJ369" s="2"/>
      <c r="CK369" s="2"/>
      <c r="CL369" s="2"/>
      <c r="CM369" s="2"/>
      <c r="CN369" s="2"/>
      <c r="CO369" s="2"/>
      <c r="CP369" s="2"/>
    </row>
    <row r="370" spans="1:94" x14ac:dyDescent="0.35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  <c r="AE370" s="2"/>
      <c r="AF370" s="2"/>
      <c r="AG370" s="2"/>
      <c r="AH370" s="2"/>
      <c r="AI370" s="2"/>
      <c r="AJ370" s="2"/>
      <c r="AK370" s="2"/>
      <c r="AL370" s="2"/>
      <c r="AM370" s="2"/>
      <c r="AN370" s="2"/>
      <c r="AO370" s="2"/>
      <c r="AP370" s="2"/>
      <c r="AQ370" s="2"/>
      <c r="AR370" s="2"/>
      <c r="AS370" s="2"/>
      <c r="AT370" s="2"/>
      <c r="AU370" s="2"/>
      <c r="AV370" s="2"/>
      <c r="AW370" s="2"/>
      <c r="AX370" s="2"/>
      <c r="AY370" s="2"/>
      <c r="AZ370" s="2"/>
      <c r="BA370" s="2"/>
      <c r="BB370" s="2"/>
      <c r="BC370" s="2"/>
      <c r="BD370" s="2"/>
      <c r="BE370" s="2"/>
      <c r="BF370" s="2"/>
      <c r="BG370" s="2"/>
      <c r="BH370" s="2"/>
      <c r="BI370" s="2"/>
      <c r="BJ370" s="2"/>
      <c r="BK370" s="2"/>
      <c r="BL370" s="2"/>
      <c r="BM370" s="2"/>
      <c r="BN370" s="2"/>
      <c r="BO370" s="2"/>
      <c r="BP370" s="2"/>
      <c r="BQ370" s="2"/>
      <c r="BR370" s="2"/>
      <c r="BS370" s="2"/>
      <c r="BT370" s="2"/>
      <c r="BU370" s="2"/>
      <c r="BV370" s="2"/>
      <c r="BW370" s="2"/>
      <c r="BX370" s="2"/>
      <c r="BY370" s="2"/>
      <c r="BZ370" s="2"/>
      <c r="CA370" s="2"/>
      <c r="CB370" s="2"/>
      <c r="CC370" s="2"/>
      <c r="CD370" s="2"/>
      <c r="CE370" s="2"/>
      <c r="CF370" s="2"/>
      <c r="CG370" s="2"/>
      <c r="CH370" s="2"/>
      <c r="CI370" s="2"/>
      <c r="CJ370" s="2"/>
      <c r="CK370" s="2"/>
      <c r="CL370" s="2"/>
      <c r="CM370" s="2"/>
      <c r="CN370" s="2"/>
      <c r="CO370" s="2"/>
      <c r="CP370" s="2"/>
    </row>
    <row r="371" spans="1:94" x14ac:dyDescent="0.35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  <c r="AE371" s="2"/>
      <c r="AF371" s="2"/>
      <c r="AG371" s="2"/>
      <c r="AH371" s="2"/>
      <c r="AI371" s="2"/>
      <c r="AJ371" s="2"/>
      <c r="AK371" s="2"/>
      <c r="AL371" s="2"/>
      <c r="AM371" s="2"/>
      <c r="AN371" s="2"/>
      <c r="AO371" s="2"/>
      <c r="AP371" s="2"/>
      <c r="AQ371" s="2"/>
      <c r="AR371" s="2"/>
      <c r="AS371" s="2"/>
      <c r="AT371" s="2"/>
      <c r="AU371" s="2"/>
      <c r="AV371" s="2"/>
      <c r="AW371" s="2"/>
      <c r="AX371" s="2"/>
      <c r="AY371" s="2"/>
      <c r="AZ371" s="2"/>
      <c r="BA371" s="2"/>
      <c r="BB371" s="2"/>
      <c r="BC371" s="2"/>
      <c r="BD371" s="2"/>
      <c r="BE371" s="2"/>
      <c r="BF371" s="2"/>
      <c r="BG371" s="2"/>
      <c r="BH371" s="2"/>
      <c r="BI371" s="2"/>
      <c r="BJ371" s="2"/>
      <c r="BK371" s="2"/>
      <c r="BL371" s="2"/>
      <c r="BM371" s="2"/>
      <c r="BN371" s="2"/>
      <c r="BO371" s="2"/>
      <c r="BP371" s="2"/>
      <c r="BQ371" s="2"/>
      <c r="BR371" s="2"/>
      <c r="BS371" s="2"/>
      <c r="BT371" s="2"/>
      <c r="BU371" s="2"/>
      <c r="BV371" s="2"/>
      <c r="BW371" s="2"/>
      <c r="BX371" s="2"/>
      <c r="BY371" s="2"/>
      <c r="BZ371" s="2"/>
      <c r="CA371" s="2"/>
      <c r="CB371" s="2"/>
      <c r="CC371" s="2"/>
      <c r="CD371" s="2"/>
      <c r="CE371" s="2"/>
      <c r="CF371" s="2"/>
      <c r="CG371" s="2"/>
      <c r="CH371" s="2"/>
      <c r="CI371" s="2"/>
      <c r="CJ371" s="2"/>
      <c r="CK371" s="2"/>
      <c r="CL371" s="2"/>
      <c r="CM371" s="2"/>
      <c r="CN371" s="2"/>
      <c r="CO371" s="2"/>
      <c r="CP371" s="2"/>
    </row>
    <row r="372" spans="1:94" x14ac:dyDescent="0.35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  <c r="AF372" s="2"/>
      <c r="AG372" s="2"/>
      <c r="AH372" s="2"/>
      <c r="AI372" s="2"/>
      <c r="AJ372" s="2"/>
      <c r="AK372" s="2"/>
      <c r="AL372" s="2"/>
      <c r="AM372" s="2"/>
      <c r="AN372" s="2"/>
      <c r="AO372" s="2"/>
      <c r="AP372" s="2"/>
      <c r="AQ372" s="2"/>
      <c r="AR372" s="2"/>
      <c r="AS372" s="2"/>
      <c r="AT372" s="2"/>
      <c r="AU372" s="2"/>
      <c r="AV372" s="2"/>
      <c r="AW372" s="2"/>
      <c r="AX372" s="2"/>
      <c r="AY372" s="2"/>
      <c r="AZ372" s="2"/>
      <c r="BA372" s="2"/>
      <c r="BB372" s="2"/>
      <c r="BC372" s="2"/>
      <c r="BD372" s="2"/>
      <c r="BE372" s="2"/>
      <c r="BF372" s="2"/>
      <c r="BG372" s="2"/>
      <c r="BH372" s="2"/>
      <c r="BI372" s="2"/>
      <c r="BJ372" s="2"/>
      <c r="BK372" s="2"/>
      <c r="BL372" s="2"/>
      <c r="BM372" s="2"/>
      <c r="BN372" s="2"/>
      <c r="BO372" s="2"/>
      <c r="BP372" s="2"/>
      <c r="BQ372" s="2"/>
      <c r="BR372" s="2"/>
      <c r="BS372" s="2"/>
      <c r="BT372" s="2"/>
      <c r="BU372" s="2"/>
      <c r="BV372" s="2"/>
      <c r="BW372" s="2"/>
      <c r="BX372" s="2"/>
      <c r="BY372" s="2"/>
      <c r="BZ372" s="2"/>
      <c r="CA372" s="2"/>
      <c r="CB372" s="2"/>
      <c r="CC372" s="2"/>
      <c r="CD372" s="2"/>
      <c r="CE372" s="2"/>
      <c r="CF372" s="2"/>
      <c r="CG372" s="2"/>
      <c r="CH372" s="2"/>
      <c r="CI372" s="2"/>
      <c r="CJ372" s="2"/>
      <c r="CK372" s="2"/>
      <c r="CL372" s="2"/>
      <c r="CM372" s="2"/>
      <c r="CN372" s="2"/>
      <c r="CO372" s="2"/>
      <c r="CP372" s="2"/>
    </row>
    <row r="373" spans="1:94" x14ac:dyDescent="0.35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  <c r="AE373" s="2"/>
      <c r="AF373" s="2"/>
      <c r="AG373" s="2"/>
      <c r="AH373" s="2"/>
      <c r="AI373" s="2"/>
      <c r="AJ373" s="2"/>
      <c r="AK373" s="2"/>
      <c r="AL373" s="2"/>
      <c r="AM373" s="2"/>
      <c r="AN373" s="2"/>
      <c r="AO373" s="2"/>
      <c r="AP373" s="2"/>
      <c r="AQ373" s="2"/>
      <c r="AR373" s="2"/>
      <c r="AS373" s="2"/>
      <c r="AT373" s="2"/>
      <c r="AU373" s="2"/>
      <c r="AV373" s="2"/>
      <c r="AW373" s="2"/>
      <c r="AX373" s="2"/>
      <c r="AY373" s="2"/>
      <c r="AZ373" s="2"/>
      <c r="BA373" s="2"/>
      <c r="BB373" s="2"/>
      <c r="BC373" s="2"/>
      <c r="BD373" s="2"/>
      <c r="BE373" s="2"/>
      <c r="BF373" s="2"/>
      <c r="BG373" s="2"/>
      <c r="BH373" s="2"/>
      <c r="BI373" s="2"/>
      <c r="BJ373" s="2"/>
      <c r="BK373" s="2"/>
      <c r="BL373" s="2"/>
      <c r="BM373" s="2"/>
      <c r="BN373" s="2"/>
      <c r="BO373" s="2"/>
      <c r="BP373" s="2"/>
      <c r="BQ373" s="2"/>
      <c r="BR373" s="2"/>
      <c r="BS373" s="2"/>
      <c r="BT373" s="2"/>
      <c r="BU373" s="2"/>
      <c r="BV373" s="2"/>
      <c r="BW373" s="2"/>
      <c r="BX373" s="2"/>
      <c r="BY373" s="2"/>
      <c r="BZ373" s="2"/>
      <c r="CA373" s="2"/>
      <c r="CB373" s="2"/>
      <c r="CC373" s="2"/>
      <c r="CD373" s="2"/>
      <c r="CE373" s="2"/>
      <c r="CF373" s="2"/>
      <c r="CG373" s="2"/>
      <c r="CH373" s="2"/>
      <c r="CI373" s="2"/>
      <c r="CJ373" s="2"/>
      <c r="CK373" s="2"/>
      <c r="CL373" s="2"/>
      <c r="CM373" s="2"/>
      <c r="CN373" s="2"/>
      <c r="CO373" s="2"/>
      <c r="CP373" s="2"/>
    </row>
    <row r="374" spans="1:94" x14ac:dyDescent="0.35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  <c r="AE374" s="2"/>
      <c r="AF374" s="2"/>
      <c r="AG374" s="2"/>
      <c r="AH374" s="2"/>
      <c r="AI374" s="2"/>
      <c r="AJ374" s="2"/>
      <c r="AK374" s="2"/>
      <c r="AL374" s="2"/>
      <c r="AM374" s="2"/>
      <c r="AN374" s="2"/>
      <c r="AO374" s="2"/>
      <c r="AP374" s="2"/>
      <c r="AQ374" s="2"/>
      <c r="AR374" s="2"/>
      <c r="AS374" s="2"/>
      <c r="AT374" s="2"/>
      <c r="AU374" s="2"/>
      <c r="AV374" s="2"/>
      <c r="AW374" s="2"/>
      <c r="AX374" s="2"/>
      <c r="AY374" s="2"/>
      <c r="AZ374" s="2"/>
      <c r="BA374" s="2"/>
      <c r="BB374" s="2"/>
      <c r="BC374" s="2"/>
      <c r="BD374" s="2"/>
      <c r="BE374" s="2"/>
      <c r="BF374" s="2"/>
      <c r="BG374" s="2"/>
      <c r="BH374" s="2"/>
      <c r="BI374" s="2"/>
      <c r="BJ374" s="2"/>
      <c r="BK374" s="2"/>
      <c r="BL374" s="2"/>
      <c r="BM374" s="2"/>
      <c r="BN374" s="2"/>
      <c r="BO374" s="2"/>
      <c r="BP374" s="2"/>
      <c r="BQ374" s="2"/>
      <c r="BR374" s="2"/>
      <c r="BS374" s="2"/>
      <c r="BT374" s="2"/>
      <c r="BU374" s="2"/>
      <c r="BV374" s="2"/>
      <c r="BW374" s="2"/>
      <c r="BX374" s="2"/>
      <c r="BY374" s="2"/>
      <c r="BZ374" s="2"/>
      <c r="CA374" s="2"/>
      <c r="CB374" s="2"/>
      <c r="CC374" s="2"/>
      <c r="CD374" s="2"/>
      <c r="CE374" s="2"/>
      <c r="CF374" s="2"/>
      <c r="CG374" s="2"/>
      <c r="CH374" s="2"/>
      <c r="CI374" s="2"/>
      <c r="CJ374" s="2"/>
      <c r="CK374" s="2"/>
      <c r="CL374" s="2"/>
      <c r="CM374" s="2"/>
      <c r="CN374" s="2"/>
      <c r="CO374" s="2"/>
      <c r="CP374" s="2"/>
    </row>
    <row r="375" spans="1:94" x14ac:dyDescent="0.35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  <c r="AE375" s="2"/>
      <c r="AF375" s="2"/>
      <c r="AG375" s="2"/>
      <c r="AH375" s="2"/>
      <c r="AI375" s="2"/>
      <c r="AJ375" s="2"/>
      <c r="AK375" s="2"/>
      <c r="AL375" s="2"/>
      <c r="AM375" s="2"/>
      <c r="AN375" s="2"/>
      <c r="AO375" s="2"/>
      <c r="AP375" s="2"/>
      <c r="AQ375" s="2"/>
      <c r="AR375" s="2"/>
      <c r="AS375" s="2"/>
      <c r="AT375" s="2"/>
      <c r="AU375" s="2"/>
      <c r="AV375" s="2"/>
      <c r="AW375" s="2"/>
      <c r="AX375" s="2"/>
      <c r="AY375" s="2"/>
      <c r="AZ375" s="2"/>
      <c r="BA375" s="2"/>
      <c r="BB375" s="2"/>
      <c r="BC375" s="2"/>
      <c r="BD375" s="2"/>
      <c r="BE375" s="2"/>
      <c r="BF375" s="2"/>
      <c r="BG375" s="2"/>
      <c r="BH375" s="2"/>
      <c r="BI375" s="2"/>
      <c r="BJ375" s="2"/>
      <c r="BK375" s="2"/>
      <c r="BL375" s="2"/>
      <c r="BM375" s="2"/>
      <c r="BN375" s="2"/>
      <c r="BO375" s="2"/>
      <c r="BP375" s="2"/>
      <c r="BQ375" s="2"/>
      <c r="BR375" s="2"/>
      <c r="BS375" s="2"/>
      <c r="BT375" s="2"/>
      <c r="BU375" s="2"/>
      <c r="BV375" s="2"/>
      <c r="BW375" s="2"/>
      <c r="BX375" s="2"/>
      <c r="BY375" s="2"/>
      <c r="BZ375" s="2"/>
      <c r="CA375" s="2"/>
      <c r="CB375" s="2"/>
      <c r="CC375" s="2"/>
      <c r="CD375" s="2"/>
      <c r="CE375" s="2"/>
      <c r="CF375" s="2"/>
      <c r="CG375" s="2"/>
      <c r="CH375" s="2"/>
      <c r="CI375" s="2"/>
      <c r="CJ375" s="2"/>
      <c r="CK375" s="2"/>
      <c r="CL375" s="2"/>
      <c r="CM375" s="2"/>
      <c r="CN375" s="2"/>
      <c r="CO375" s="2"/>
      <c r="CP375" s="2"/>
    </row>
    <row r="376" spans="1:94" x14ac:dyDescent="0.35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  <c r="AE376" s="2"/>
      <c r="AF376" s="2"/>
      <c r="AG376" s="2"/>
      <c r="AH376" s="2"/>
      <c r="AI376" s="2"/>
      <c r="AJ376" s="2"/>
      <c r="AK376" s="2"/>
      <c r="AL376" s="2"/>
      <c r="AM376" s="2"/>
      <c r="AN376" s="2"/>
      <c r="AO376" s="2"/>
      <c r="AP376" s="2"/>
      <c r="AQ376" s="2"/>
      <c r="AR376" s="2"/>
      <c r="AS376" s="2"/>
      <c r="AT376" s="2"/>
      <c r="AU376" s="2"/>
      <c r="AV376" s="2"/>
      <c r="AW376" s="2"/>
      <c r="AX376" s="2"/>
      <c r="AY376" s="2"/>
      <c r="AZ376" s="2"/>
      <c r="BA376" s="2"/>
      <c r="BB376" s="2"/>
      <c r="BC376" s="2"/>
      <c r="BD376" s="2"/>
      <c r="BE376" s="2"/>
      <c r="BF376" s="2"/>
      <c r="BG376" s="2"/>
      <c r="BH376" s="2"/>
      <c r="BI376" s="2"/>
      <c r="BJ376" s="2"/>
      <c r="BK376" s="2"/>
      <c r="BL376" s="2"/>
      <c r="BM376" s="2"/>
      <c r="BN376" s="2"/>
      <c r="BO376" s="2"/>
      <c r="BP376" s="2"/>
      <c r="BQ376" s="2"/>
      <c r="BR376" s="2"/>
      <c r="BS376" s="2"/>
      <c r="BT376" s="2"/>
      <c r="BU376" s="2"/>
      <c r="BV376" s="2"/>
      <c r="BW376" s="2"/>
      <c r="BX376" s="2"/>
      <c r="BY376" s="2"/>
      <c r="BZ376" s="2"/>
      <c r="CA376" s="2"/>
      <c r="CB376" s="2"/>
      <c r="CC376" s="2"/>
      <c r="CD376" s="2"/>
      <c r="CE376" s="2"/>
      <c r="CF376" s="2"/>
      <c r="CG376" s="2"/>
      <c r="CH376" s="2"/>
      <c r="CI376" s="2"/>
      <c r="CJ376" s="2"/>
      <c r="CK376" s="2"/>
      <c r="CL376" s="2"/>
      <c r="CM376" s="2"/>
      <c r="CN376" s="2"/>
      <c r="CO376" s="2"/>
      <c r="CP376" s="2"/>
    </row>
    <row r="377" spans="1:94" x14ac:dyDescent="0.35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  <c r="AE377" s="2"/>
      <c r="AF377" s="2"/>
      <c r="AG377" s="2"/>
      <c r="AH377" s="2"/>
      <c r="AI377" s="2"/>
      <c r="AJ377" s="2"/>
      <c r="AK377" s="2"/>
      <c r="AL377" s="2"/>
      <c r="AM377" s="2"/>
      <c r="AN377" s="2"/>
      <c r="AO377" s="2"/>
      <c r="AP377" s="2"/>
      <c r="AQ377" s="2"/>
      <c r="AR377" s="2"/>
      <c r="AS377" s="2"/>
      <c r="AT377" s="2"/>
      <c r="AU377" s="2"/>
      <c r="AV377" s="2"/>
      <c r="AW377" s="2"/>
      <c r="AX377" s="2"/>
      <c r="AY377" s="2"/>
      <c r="AZ377" s="2"/>
      <c r="BA377" s="2"/>
      <c r="BB377" s="2"/>
      <c r="BC377" s="2"/>
      <c r="BD377" s="2"/>
      <c r="BE377" s="2"/>
      <c r="BF377" s="2"/>
      <c r="BG377" s="2"/>
      <c r="BH377" s="2"/>
      <c r="BI377" s="2"/>
      <c r="BJ377" s="2"/>
      <c r="BK377" s="2"/>
      <c r="BL377" s="2"/>
      <c r="BM377" s="2"/>
      <c r="BN377" s="2"/>
      <c r="BO377" s="2"/>
      <c r="BP377" s="2"/>
      <c r="BQ377" s="2"/>
      <c r="BR377" s="2"/>
      <c r="BS377" s="2"/>
      <c r="BT377" s="2"/>
      <c r="BU377" s="2"/>
      <c r="BV377" s="2"/>
      <c r="BW377" s="2"/>
      <c r="BX377" s="2"/>
      <c r="BY377" s="2"/>
      <c r="BZ377" s="2"/>
      <c r="CA377" s="2"/>
      <c r="CB377" s="2"/>
      <c r="CC377" s="2"/>
      <c r="CD377" s="2"/>
      <c r="CE377" s="2"/>
      <c r="CF377" s="2"/>
      <c r="CG377" s="2"/>
      <c r="CH377" s="2"/>
      <c r="CI377" s="2"/>
      <c r="CJ377" s="2"/>
      <c r="CK377" s="2"/>
      <c r="CL377" s="2"/>
      <c r="CM377" s="2"/>
      <c r="CN377" s="2"/>
      <c r="CO377" s="2"/>
      <c r="CP377" s="2"/>
    </row>
    <row r="378" spans="1:94" x14ac:dyDescent="0.35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  <c r="AE378" s="2"/>
      <c r="AF378" s="2"/>
      <c r="AG378" s="2"/>
      <c r="AH378" s="2"/>
      <c r="AI378" s="2"/>
      <c r="AJ378" s="2"/>
      <c r="AK378" s="2"/>
      <c r="AL378" s="2"/>
      <c r="AM378" s="2"/>
      <c r="AN378" s="2"/>
      <c r="AO378" s="2"/>
      <c r="AP378" s="2"/>
      <c r="AQ378" s="2"/>
      <c r="AR378" s="2"/>
      <c r="AS378" s="2"/>
      <c r="AT378" s="2"/>
      <c r="AU378" s="2"/>
      <c r="AV378" s="2"/>
      <c r="AW378" s="2"/>
      <c r="AX378" s="2"/>
      <c r="AY378" s="2"/>
      <c r="AZ378" s="2"/>
      <c r="BA378" s="2"/>
      <c r="BB378" s="2"/>
      <c r="BC378" s="2"/>
      <c r="BD378" s="2"/>
      <c r="BE378" s="2"/>
      <c r="BF378" s="2"/>
      <c r="BG378" s="2"/>
      <c r="BH378" s="2"/>
      <c r="BI378" s="2"/>
      <c r="BJ378" s="2"/>
      <c r="BK378" s="2"/>
      <c r="BL378" s="2"/>
      <c r="BM378" s="2"/>
      <c r="BN378" s="2"/>
      <c r="BO378" s="2"/>
      <c r="BP378" s="2"/>
      <c r="BQ378" s="2"/>
      <c r="BR378" s="2"/>
      <c r="BS378" s="2"/>
      <c r="BT378" s="2"/>
      <c r="BU378" s="2"/>
      <c r="BV378" s="2"/>
      <c r="BW378" s="2"/>
      <c r="BX378" s="2"/>
      <c r="BY378" s="2"/>
      <c r="BZ378" s="2"/>
      <c r="CA378" s="2"/>
      <c r="CB378" s="2"/>
      <c r="CC378" s="2"/>
      <c r="CD378" s="2"/>
      <c r="CE378" s="2"/>
      <c r="CF378" s="2"/>
      <c r="CG378" s="2"/>
      <c r="CH378" s="2"/>
      <c r="CI378" s="2"/>
      <c r="CJ378" s="2"/>
      <c r="CK378" s="2"/>
      <c r="CL378" s="2"/>
      <c r="CM378" s="2"/>
      <c r="CN378" s="2"/>
      <c r="CO378" s="2"/>
      <c r="CP378" s="2"/>
    </row>
    <row r="379" spans="1:94" x14ac:dyDescent="0.35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  <c r="AE379" s="2"/>
      <c r="AF379" s="2"/>
      <c r="AG379" s="2"/>
      <c r="AH379" s="2"/>
      <c r="AI379" s="2"/>
      <c r="AJ379" s="2"/>
      <c r="AK379" s="2"/>
      <c r="AL379" s="2"/>
      <c r="AM379" s="2"/>
      <c r="AN379" s="2"/>
      <c r="AO379" s="2"/>
      <c r="AP379" s="2"/>
      <c r="AQ379" s="2"/>
      <c r="AR379" s="2"/>
      <c r="AS379" s="2"/>
      <c r="AT379" s="2"/>
      <c r="AU379" s="2"/>
      <c r="AV379" s="2"/>
      <c r="AW379" s="2"/>
      <c r="AX379" s="2"/>
      <c r="AY379" s="2"/>
      <c r="AZ379" s="2"/>
      <c r="BA379" s="2"/>
      <c r="BB379" s="2"/>
      <c r="BC379" s="2"/>
      <c r="BD379" s="2"/>
      <c r="BE379" s="2"/>
      <c r="BF379" s="2"/>
      <c r="BG379" s="2"/>
      <c r="BH379" s="2"/>
      <c r="BI379" s="2"/>
      <c r="BJ379" s="2"/>
      <c r="BK379" s="2"/>
      <c r="BL379" s="2"/>
      <c r="BM379" s="2"/>
      <c r="BN379" s="2"/>
      <c r="BO379" s="2"/>
      <c r="BP379" s="2"/>
      <c r="BQ379" s="2"/>
      <c r="BR379" s="2"/>
      <c r="BS379" s="2"/>
      <c r="BT379" s="2"/>
      <c r="BU379" s="2"/>
      <c r="BV379" s="2"/>
      <c r="BW379" s="2"/>
      <c r="BX379" s="2"/>
      <c r="BY379" s="2"/>
      <c r="BZ379" s="2"/>
      <c r="CA379" s="2"/>
      <c r="CB379" s="2"/>
      <c r="CC379" s="2"/>
      <c r="CD379" s="2"/>
      <c r="CE379" s="2"/>
      <c r="CF379" s="2"/>
      <c r="CG379" s="2"/>
      <c r="CH379" s="2"/>
      <c r="CI379" s="2"/>
      <c r="CJ379" s="2"/>
      <c r="CK379" s="2"/>
      <c r="CL379" s="2"/>
      <c r="CM379" s="2"/>
      <c r="CN379" s="2"/>
      <c r="CO379" s="2"/>
      <c r="CP379" s="2"/>
    </row>
    <row r="380" spans="1:94" x14ac:dyDescent="0.35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  <c r="AE380" s="2"/>
      <c r="AF380" s="2"/>
      <c r="AG380" s="2"/>
      <c r="AH380" s="2"/>
      <c r="AI380" s="2"/>
      <c r="AJ380" s="2"/>
      <c r="AK380" s="2"/>
      <c r="AL380" s="2"/>
      <c r="AM380" s="2"/>
      <c r="AN380" s="2"/>
      <c r="AO380" s="2"/>
      <c r="AP380" s="2"/>
      <c r="AQ380" s="2"/>
      <c r="AR380" s="2"/>
      <c r="AS380" s="2"/>
      <c r="AT380" s="2"/>
      <c r="AU380" s="2"/>
      <c r="AV380" s="2"/>
      <c r="AW380" s="2"/>
      <c r="AX380" s="2"/>
      <c r="AY380" s="2"/>
      <c r="AZ380" s="2"/>
      <c r="BA380" s="2"/>
      <c r="BB380" s="2"/>
      <c r="BC380" s="2"/>
      <c r="BD380" s="2"/>
      <c r="BE380" s="2"/>
      <c r="BF380" s="2"/>
      <c r="BG380" s="2"/>
      <c r="BH380" s="2"/>
      <c r="BI380" s="2"/>
      <c r="BJ380" s="2"/>
      <c r="BK380" s="2"/>
      <c r="BL380" s="2"/>
      <c r="BM380" s="2"/>
      <c r="BN380" s="2"/>
      <c r="BO380" s="2"/>
      <c r="BP380" s="2"/>
      <c r="BQ380" s="2"/>
      <c r="BR380" s="2"/>
      <c r="BS380" s="2"/>
      <c r="BT380" s="2"/>
      <c r="BU380" s="2"/>
      <c r="BV380" s="2"/>
      <c r="BW380" s="2"/>
      <c r="BX380" s="2"/>
      <c r="BY380" s="2"/>
      <c r="BZ380" s="2"/>
      <c r="CA380" s="2"/>
      <c r="CB380" s="2"/>
      <c r="CC380" s="2"/>
      <c r="CD380" s="2"/>
      <c r="CE380" s="2"/>
      <c r="CF380" s="2"/>
      <c r="CG380" s="2"/>
      <c r="CH380" s="2"/>
      <c r="CI380" s="2"/>
      <c r="CJ380" s="2"/>
      <c r="CK380" s="2"/>
      <c r="CL380" s="2"/>
      <c r="CM380" s="2"/>
      <c r="CN380" s="2"/>
      <c r="CO380" s="2"/>
      <c r="CP380" s="2"/>
    </row>
    <row r="381" spans="1:94" x14ac:dyDescent="0.35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  <c r="AF381" s="2"/>
      <c r="AG381" s="2"/>
      <c r="AH381" s="2"/>
      <c r="AI381" s="2"/>
      <c r="AJ381" s="2"/>
      <c r="AK381" s="2"/>
      <c r="AL381" s="2"/>
      <c r="AM381" s="2"/>
      <c r="AN381" s="2"/>
      <c r="AO381" s="2"/>
      <c r="AP381" s="2"/>
      <c r="AQ381" s="2"/>
      <c r="AR381" s="2"/>
      <c r="AS381" s="2"/>
      <c r="AT381" s="2"/>
      <c r="AU381" s="2"/>
      <c r="AV381" s="2"/>
      <c r="AW381" s="2"/>
      <c r="AX381" s="2"/>
      <c r="AY381" s="2"/>
      <c r="AZ381" s="2"/>
      <c r="BA381" s="2"/>
      <c r="BB381" s="2"/>
      <c r="BC381" s="2"/>
      <c r="BD381" s="2"/>
      <c r="BE381" s="2"/>
      <c r="BF381" s="2"/>
      <c r="BG381" s="2"/>
      <c r="BH381" s="2"/>
      <c r="BI381" s="2"/>
      <c r="BJ381" s="2"/>
      <c r="BK381" s="2"/>
      <c r="BL381" s="2"/>
      <c r="BM381" s="2"/>
      <c r="BN381" s="2"/>
      <c r="BO381" s="2"/>
      <c r="BP381" s="2"/>
      <c r="BQ381" s="2"/>
      <c r="BR381" s="2"/>
      <c r="BS381" s="2"/>
      <c r="BT381" s="2"/>
      <c r="BU381" s="2"/>
      <c r="BV381" s="2"/>
      <c r="BW381" s="2"/>
      <c r="BX381" s="2"/>
      <c r="BY381" s="2"/>
      <c r="BZ381" s="2"/>
      <c r="CA381" s="2"/>
      <c r="CB381" s="2"/>
      <c r="CC381" s="2"/>
      <c r="CD381" s="2"/>
      <c r="CE381" s="2"/>
      <c r="CF381" s="2"/>
      <c r="CG381" s="2"/>
      <c r="CH381" s="2"/>
      <c r="CI381" s="2"/>
      <c r="CJ381" s="2"/>
      <c r="CK381" s="2"/>
      <c r="CL381" s="2"/>
      <c r="CM381" s="2"/>
      <c r="CN381" s="2"/>
      <c r="CO381" s="2"/>
      <c r="CP381" s="2"/>
    </row>
    <row r="382" spans="1:94" x14ac:dyDescent="0.35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  <c r="AF382" s="2"/>
      <c r="AG382" s="2"/>
      <c r="AH382" s="2"/>
      <c r="AI382" s="2"/>
      <c r="AJ382" s="2"/>
      <c r="AK382" s="2"/>
      <c r="AL382" s="2"/>
      <c r="AM382" s="2"/>
      <c r="AN382" s="2"/>
      <c r="AO382" s="2"/>
      <c r="AP382" s="2"/>
      <c r="AQ382" s="2"/>
      <c r="AR382" s="2"/>
      <c r="AS382" s="2"/>
      <c r="AT382" s="2"/>
      <c r="AU382" s="2"/>
      <c r="AV382" s="2"/>
      <c r="AW382" s="2"/>
      <c r="AX382" s="2"/>
      <c r="AY382" s="2"/>
      <c r="AZ382" s="2"/>
      <c r="BA382" s="2"/>
      <c r="BB382" s="2"/>
      <c r="BC382" s="2"/>
      <c r="BD382" s="2"/>
      <c r="BE382" s="2"/>
      <c r="BF382" s="2"/>
      <c r="BG382" s="2"/>
      <c r="BH382" s="2"/>
      <c r="BI382" s="2"/>
      <c r="BJ382" s="2"/>
      <c r="BK382" s="2"/>
      <c r="BL382" s="2"/>
      <c r="BM382" s="2"/>
      <c r="BN382" s="2"/>
      <c r="BO382" s="2"/>
      <c r="BP382" s="2"/>
      <c r="BQ382" s="2"/>
      <c r="BR382" s="2"/>
      <c r="BS382" s="2"/>
      <c r="BT382" s="2"/>
      <c r="BU382" s="2"/>
      <c r="BV382" s="2"/>
      <c r="BW382" s="2"/>
      <c r="BX382" s="2"/>
      <c r="BY382" s="2"/>
      <c r="BZ382" s="2"/>
      <c r="CA382" s="2"/>
      <c r="CB382" s="2"/>
      <c r="CC382" s="2"/>
      <c r="CD382" s="2"/>
      <c r="CE382" s="2"/>
      <c r="CF382" s="2"/>
      <c r="CG382" s="2"/>
      <c r="CH382" s="2"/>
      <c r="CI382" s="2"/>
      <c r="CJ382" s="2"/>
      <c r="CK382" s="2"/>
      <c r="CL382" s="2"/>
      <c r="CM382" s="2"/>
      <c r="CN382" s="2"/>
      <c r="CO382" s="2"/>
      <c r="CP382" s="2"/>
    </row>
    <row r="383" spans="1:94" x14ac:dyDescent="0.35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  <c r="AE383" s="2"/>
      <c r="AF383" s="2"/>
      <c r="AG383" s="2"/>
      <c r="AH383" s="2"/>
      <c r="AI383" s="2"/>
      <c r="AJ383" s="2"/>
      <c r="AK383" s="2"/>
      <c r="AL383" s="2"/>
      <c r="AM383" s="2"/>
      <c r="AN383" s="2"/>
      <c r="AO383" s="2"/>
      <c r="AP383" s="2"/>
      <c r="AQ383" s="2"/>
      <c r="AR383" s="2"/>
      <c r="AS383" s="2"/>
      <c r="AT383" s="2"/>
      <c r="AU383" s="2"/>
      <c r="AV383" s="2"/>
      <c r="AW383" s="2"/>
      <c r="AX383" s="2"/>
      <c r="AY383" s="2"/>
      <c r="AZ383" s="2"/>
      <c r="BA383" s="2"/>
      <c r="BB383" s="2"/>
      <c r="BC383" s="2"/>
      <c r="BD383" s="2"/>
      <c r="BE383" s="2"/>
      <c r="BF383" s="2"/>
      <c r="BG383" s="2"/>
      <c r="BH383" s="2"/>
      <c r="BI383" s="2"/>
      <c r="BJ383" s="2"/>
      <c r="BK383" s="2"/>
      <c r="BL383" s="2"/>
      <c r="BM383" s="2"/>
      <c r="BN383" s="2"/>
      <c r="BO383" s="2"/>
      <c r="BP383" s="2"/>
      <c r="BQ383" s="2"/>
      <c r="BR383" s="2"/>
      <c r="BS383" s="2"/>
      <c r="BT383" s="2"/>
      <c r="BU383" s="2"/>
      <c r="BV383" s="2"/>
      <c r="BW383" s="2"/>
      <c r="BX383" s="2"/>
      <c r="BY383" s="2"/>
      <c r="BZ383" s="2"/>
      <c r="CA383" s="2"/>
      <c r="CB383" s="2"/>
      <c r="CC383" s="2"/>
      <c r="CD383" s="2"/>
      <c r="CE383" s="2"/>
      <c r="CF383" s="2"/>
      <c r="CG383" s="2"/>
      <c r="CH383" s="2"/>
      <c r="CI383" s="2"/>
      <c r="CJ383" s="2"/>
      <c r="CK383" s="2"/>
      <c r="CL383" s="2"/>
      <c r="CM383" s="2"/>
      <c r="CN383" s="2"/>
      <c r="CO383" s="2"/>
      <c r="CP383" s="2"/>
    </row>
    <row r="384" spans="1:94" x14ac:dyDescent="0.35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2"/>
      <c r="AF384" s="2"/>
      <c r="AG384" s="2"/>
      <c r="AH384" s="2"/>
      <c r="AI384" s="2"/>
      <c r="AJ384" s="2"/>
      <c r="AK384" s="2"/>
      <c r="AL384" s="2"/>
      <c r="AM384" s="2"/>
      <c r="AN384" s="2"/>
      <c r="AO384" s="2"/>
      <c r="AP384" s="2"/>
      <c r="AQ384" s="2"/>
      <c r="AR384" s="2"/>
      <c r="AS384" s="2"/>
      <c r="AT384" s="2"/>
      <c r="AU384" s="2"/>
      <c r="AV384" s="2"/>
      <c r="AW384" s="2"/>
      <c r="AX384" s="2"/>
      <c r="AY384" s="2"/>
      <c r="AZ384" s="2"/>
      <c r="BA384" s="2"/>
      <c r="BB384" s="2"/>
      <c r="BC384" s="2"/>
      <c r="BD384" s="2"/>
      <c r="BE384" s="2"/>
      <c r="BF384" s="2"/>
      <c r="BG384" s="2"/>
      <c r="BH384" s="2"/>
      <c r="BI384" s="2"/>
      <c r="BJ384" s="2"/>
      <c r="BK384" s="2"/>
      <c r="BL384" s="2"/>
      <c r="BM384" s="2"/>
      <c r="BN384" s="2"/>
      <c r="BO384" s="2"/>
      <c r="BP384" s="2"/>
      <c r="BQ384" s="2"/>
      <c r="BR384" s="2"/>
      <c r="BS384" s="2"/>
      <c r="BT384" s="2"/>
      <c r="BU384" s="2"/>
      <c r="BV384" s="2"/>
      <c r="BW384" s="2"/>
      <c r="BX384" s="2"/>
      <c r="BY384" s="2"/>
      <c r="BZ384" s="2"/>
      <c r="CA384" s="2"/>
      <c r="CB384" s="2"/>
      <c r="CC384" s="2"/>
      <c r="CD384" s="2"/>
      <c r="CE384" s="2"/>
      <c r="CF384" s="2"/>
      <c r="CG384" s="2"/>
      <c r="CH384" s="2"/>
      <c r="CI384" s="2"/>
      <c r="CJ384" s="2"/>
      <c r="CK384" s="2"/>
      <c r="CL384" s="2"/>
      <c r="CM384" s="2"/>
      <c r="CN384" s="2"/>
      <c r="CO384" s="2"/>
      <c r="CP384" s="2"/>
    </row>
    <row r="385" spans="1:94" x14ac:dyDescent="0.35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  <c r="AE385" s="2"/>
      <c r="AF385" s="2"/>
      <c r="AG385" s="2"/>
      <c r="AH385" s="2"/>
      <c r="AI385" s="2"/>
      <c r="AJ385" s="2"/>
      <c r="AK385" s="2"/>
      <c r="AL385" s="2"/>
      <c r="AM385" s="2"/>
      <c r="AN385" s="2"/>
      <c r="AO385" s="2"/>
      <c r="AP385" s="2"/>
      <c r="AQ385" s="2"/>
      <c r="AR385" s="2"/>
      <c r="AS385" s="2"/>
      <c r="AT385" s="2"/>
      <c r="AU385" s="2"/>
      <c r="AV385" s="2"/>
      <c r="AW385" s="2"/>
      <c r="AX385" s="2"/>
      <c r="AY385" s="2"/>
      <c r="AZ385" s="2"/>
      <c r="BA385" s="2"/>
      <c r="BB385" s="2"/>
      <c r="BC385" s="2"/>
      <c r="BD385" s="2"/>
      <c r="BE385" s="2"/>
      <c r="BF385" s="2"/>
      <c r="BG385" s="2"/>
      <c r="BH385" s="2"/>
      <c r="BI385" s="2"/>
      <c r="BJ385" s="2"/>
      <c r="BK385" s="2"/>
      <c r="BL385" s="2"/>
      <c r="BM385" s="2"/>
      <c r="BN385" s="2"/>
      <c r="BO385" s="2"/>
      <c r="BP385" s="2"/>
      <c r="BQ385" s="2"/>
      <c r="BR385" s="2"/>
      <c r="BS385" s="2"/>
      <c r="BT385" s="2"/>
      <c r="BU385" s="2"/>
      <c r="BV385" s="2"/>
      <c r="BW385" s="2"/>
      <c r="BX385" s="2"/>
      <c r="BY385" s="2"/>
      <c r="BZ385" s="2"/>
      <c r="CA385" s="2"/>
      <c r="CB385" s="2"/>
      <c r="CC385" s="2"/>
      <c r="CD385" s="2"/>
      <c r="CE385" s="2"/>
      <c r="CF385" s="2"/>
      <c r="CG385" s="2"/>
      <c r="CH385" s="2"/>
      <c r="CI385" s="2"/>
      <c r="CJ385" s="2"/>
      <c r="CK385" s="2"/>
      <c r="CL385" s="2"/>
      <c r="CM385" s="2"/>
      <c r="CN385" s="2"/>
      <c r="CO385" s="2"/>
      <c r="CP385" s="2"/>
    </row>
    <row r="386" spans="1:94" x14ac:dyDescent="0.35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  <c r="AE386" s="2"/>
      <c r="AF386" s="2"/>
      <c r="AG386" s="2"/>
      <c r="AH386" s="2"/>
      <c r="AI386" s="2"/>
      <c r="AJ386" s="2"/>
      <c r="AK386" s="2"/>
      <c r="AL386" s="2"/>
      <c r="AM386" s="2"/>
      <c r="AN386" s="2"/>
      <c r="AO386" s="2"/>
      <c r="AP386" s="2"/>
      <c r="AQ386" s="2"/>
      <c r="AR386" s="2"/>
      <c r="AS386" s="2"/>
      <c r="AT386" s="2"/>
      <c r="AU386" s="2"/>
      <c r="AV386" s="2"/>
      <c r="AW386" s="2"/>
      <c r="AX386" s="2"/>
      <c r="AY386" s="2"/>
      <c r="AZ386" s="2"/>
      <c r="BA386" s="2"/>
      <c r="BB386" s="2"/>
      <c r="BC386" s="2"/>
      <c r="BD386" s="2"/>
      <c r="BE386" s="2"/>
      <c r="BF386" s="2"/>
      <c r="BG386" s="2"/>
      <c r="BH386" s="2"/>
      <c r="BI386" s="2"/>
      <c r="BJ386" s="2"/>
      <c r="BK386" s="2"/>
      <c r="BL386" s="2"/>
      <c r="BM386" s="2"/>
      <c r="BN386" s="2"/>
      <c r="BO386" s="2"/>
      <c r="BP386" s="2"/>
      <c r="BQ386" s="2"/>
      <c r="BR386" s="2"/>
      <c r="BS386" s="2"/>
      <c r="BT386" s="2"/>
      <c r="BU386" s="2"/>
      <c r="BV386" s="2"/>
      <c r="BW386" s="2"/>
      <c r="BX386" s="2"/>
      <c r="BY386" s="2"/>
      <c r="BZ386" s="2"/>
      <c r="CA386" s="2"/>
      <c r="CB386" s="2"/>
      <c r="CC386" s="2"/>
      <c r="CD386" s="2"/>
      <c r="CE386" s="2"/>
      <c r="CF386" s="2"/>
      <c r="CG386" s="2"/>
      <c r="CH386" s="2"/>
      <c r="CI386" s="2"/>
      <c r="CJ386" s="2"/>
      <c r="CK386" s="2"/>
      <c r="CL386" s="2"/>
      <c r="CM386" s="2"/>
      <c r="CN386" s="2"/>
      <c r="CO386" s="2"/>
      <c r="CP386" s="2"/>
    </row>
    <row r="387" spans="1:94" x14ac:dyDescent="0.35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  <c r="AE387" s="2"/>
      <c r="AF387" s="2"/>
      <c r="AG387" s="2"/>
      <c r="AH387" s="2"/>
      <c r="AI387" s="2"/>
      <c r="AJ387" s="2"/>
      <c r="AK387" s="2"/>
      <c r="AL387" s="2"/>
      <c r="AM387" s="2"/>
      <c r="AN387" s="2"/>
      <c r="AO387" s="2"/>
      <c r="AP387" s="2"/>
      <c r="AQ387" s="2"/>
      <c r="AR387" s="2"/>
      <c r="AS387" s="2"/>
      <c r="AT387" s="2"/>
      <c r="AU387" s="2"/>
      <c r="AV387" s="2"/>
      <c r="AW387" s="2"/>
      <c r="AX387" s="2"/>
      <c r="AY387" s="2"/>
      <c r="AZ387" s="2"/>
      <c r="BA387" s="2"/>
      <c r="BB387" s="2"/>
      <c r="BC387" s="2"/>
      <c r="BD387" s="2"/>
      <c r="BE387" s="2"/>
      <c r="BF387" s="2"/>
      <c r="BG387" s="2"/>
      <c r="BH387" s="2"/>
      <c r="BI387" s="2"/>
      <c r="BJ387" s="2"/>
      <c r="BK387" s="2"/>
      <c r="BL387" s="2"/>
      <c r="BM387" s="2"/>
      <c r="BN387" s="2"/>
      <c r="BO387" s="2"/>
      <c r="BP387" s="2"/>
      <c r="BQ387" s="2"/>
      <c r="BR387" s="2"/>
      <c r="BS387" s="2"/>
      <c r="BT387" s="2"/>
      <c r="BU387" s="2"/>
      <c r="BV387" s="2"/>
      <c r="BW387" s="2"/>
      <c r="BX387" s="2"/>
      <c r="BY387" s="2"/>
      <c r="BZ387" s="2"/>
      <c r="CA387" s="2"/>
      <c r="CB387" s="2"/>
      <c r="CC387" s="2"/>
      <c r="CD387" s="2"/>
      <c r="CE387" s="2"/>
      <c r="CF387" s="2"/>
      <c r="CG387" s="2"/>
      <c r="CH387" s="2"/>
      <c r="CI387" s="2"/>
      <c r="CJ387" s="2"/>
      <c r="CK387" s="2"/>
      <c r="CL387" s="2"/>
      <c r="CM387" s="2"/>
      <c r="CN387" s="2"/>
      <c r="CO387" s="2"/>
      <c r="CP387" s="2"/>
    </row>
    <row r="388" spans="1:94" x14ac:dyDescent="0.35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  <c r="AE388" s="2"/>
      <c r="AF388" s="2"/>
      <c r="AG388" s="2"/>
      <c r="AH388" s="2"/>
      <c r="AI388" s="2"/>
      <c r="AJ388" s="2"/>
      <c r="AK388" s="2"/>
      <c r="AL388" s="2"/>
      <c r="AM388" s="2"/>
      <c r="AN388" s="2"/>
      <c r="AO388" s="2"/>
      <c r="AP388" s="2"/>
      <c r="AQ388" s="2"/>
      <c r="AR388" s="2"/>
      <c r="AS388" s="2"/>
      <c r="AT388" s="2"/>
      <c r="AU388" s="2"/>
      <c r="AV388" s="2"/>
      <c r="AW388" s="2"/>
      <c r="AX388" s="2"/>
      <c r="AY388" s="2"/>
      <c r="AZ388" s="2"/>
      <c r="BA388" s="2"/>
      <c r="BB388" s="2"/>
      <c r="BC388" s="2"/>
      <c r="BD388" s="2"/>
      <c r="BE388" s="2"/>
      <c r="BF388" s="2"/>
      <c r="BG388" s="2"/>
      <c r="BH388" s="2"/>
      <c r="BI388" s="2"/>
      <c r="BJ388" s="2"/>
      <c r="BK388" s="2"/>
      <c r="BL388" s="2"/>
      <c r="BM388" s="2"/>
      <c r="BN388" s="2"/>
      <c r="BO388" s="2"/>
      <c r="BP388" s="2"/>
      <c r="BQ388" s="2"/>
      <c r="BR388" s="2"/>
      <c r="BS388" s="2"/>
      <c r="BT388" s="2"/>
      <c r="BU388" s="2"/>
      <c r="BV388" s="2"/>
      <c r="BW388" s="2"/>
      <c r="BX388" s="2"/>
      <c r="BY388" s="2"/>
      <c r="BZ388" s="2"/>
      <c r="CA388" s="2"/>
      <c r="CB388" s="2"/>
      <c r="CC388" s="2"/>
      <c r="CD388" s="2"/>
      <c r="CE388" s="2"/>
      <c r="CF388" s="2"/>
      <c r="CG388" s="2"/>
      <c r="CH388" s="2"/>
      <c r="CI388" s="2"/>
      <c r="CJ388" s="2"/>
      <c r="CK388" s="2"/>
      <c r="CL388" s="2"/>
      <c r="CM388" s="2"/>
      <c r="CN388" s="2"/>
      <c r="CO388" s="2"/>
      <c r="CP388" s="2"/>
    </row>
    <row r="389" spans="1:94" x14ac:dyDescent="0.35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  <c r="AE389" s="2"/>
      <c r="AF389" s="2"/>
      <c r="AG389" s="2"/>
      <c r="AH389" s="2"/>
      <c r="AI389" s="2"/>
      <c r="AJ389" s="2"/>
      <c r="AK389" s="2"/>
      <c r="AL389" s="2"/>
      <c r="AM389" s="2"/>
      <c r="AN389" s="2"/>
      <c r="AO389" s="2"/>
      <c r="AP389" s="2"/>
      <c r="AQ389" s="2"/>
      <c r="AR389" s="2"/>
      <c r="AS389" s="2"/>
      <c r="AT389" s="2"/>
      <c r="AU389" s="2"/>
      <c r="AV389" s="2"/>
      <c r="AW389" s="2"/>
      <c r="AX389" s="2"/>
      <c r="AY389" s="2"/>
      <c r="AZ389" s="2"/>
      <c r="BA389" s="2"/>
      <c r="BB389" s="2"/>
      <c r="BC389" s="2"/>
      <c r="BD389" s="2"/>
      <c r="BE389" s="2"/>
      <c r="BF389" s="2"/>
      <c r="BG389" s="2"/>
      <c r="BH389" s="2"/>
      <c r="BI389" s="2"/>
      <c r="BJ389" s="2"/>
      <c r="BK389" s="2"/>
      <c r="BL389" s="2"/>
      <c r="BM389" s="2"/>
      <c r="BN389" s="2"/>
      <c r="BO389" s="2"/>
      <c r="BP389" s="2"/>
      <c r="BQ389" s="2"/>
      <c r="BR389" s="2"/>
      <c r="BS389" s="2"/>
      <c r="BT389" s="2"/>
      <c r="BU389" s="2"/>
      <c r="BV389" s="2"/>
      <c r="BW389" s="2"/>
      <c r="BX389" s="2"/>
      <c r="BY389" s="2"/>
      <c r="BZ389" s="2"/>
      <c r="CA389" s="2"/>
      <c r="CB389" s="2"/>
      <c r="CC389" s="2"/>
      <c r="CD389" s="2"/>
      <c r="CE389" s="2"/>
      <c r="CF389" s="2"/>
      <c r="CG389" s="2"/>
      <c r="CH389" s="2"/>
      <c r="CI389" s="2"/>
      <c r="CJ389" s="2"/>
      <c r="CK389" s="2"/>
      <c r="CL389" s="2"/>
      <c r="CM389" s="2"/>
      <c r="CN389" s="2"/>
      <c r="CO389" s="2"/>
      <c r="CP389" s="2"/>
    </row>
    <row r="390" spans="1:94" x14ac:dyDescent="0.35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  <c r="AE390" s="2"/>
      <c r="AF390" s="2"/>
      <c r="AG390" s="2"/>
      <c r="AH390" s="2"/>
      <c r="AI390" s="2"/>
      <c r="AJ390" s="2"/>
      <c r="AK390" s="2"/>
      <c r="AL390" s="2"/>
      <c r="AM390" s="2"/>
      <c r="AN390" s="2"/>
      <c r="AO390" s="2"/>
      <c r="AP390" s="2"/>
      <c r="AQ390" s="2"/>
      <c r="AR390" s="2"/>
      <c r="AS390" s="2"/>
      <c r="AT390" s="2"/>
      <c r="AU390" s="2"/>
      <c r="AV390" s="2"/>
      <c r="AW390" s="2"/>
      <c r="AX390" s="2"/>
      <c r="AY390" s="2"/>
      <c r="AZ390" s="2"/>
      <c r="BA390" s="2"/>
      <c r="BB390" s="2"/>
      <c r="BC390" s="2"/>
      <c r="BD390" s="2"/>
      <c r="BE390" s="2"/>
      <c r="BF390" s="2"/>
      <c r="BG390" s="2"/>
      <c r="BH390" s="2"/>
      <c r="BI390" s="2"/>
      <c r="BJ390" s="2"/>
      <c r="BK390" s="2"/>
      <c r="BL390" s="2"/>
      <c r="BM390" s="2"/>
      <c r="BN390" s="2"/>
      <c r="BO390" s="2"/>
      <c r="BP390" s="2"/>
      <c r="BQ390" s="2"/>
      <c r="BR390" s="2"/>
      <c r="BS390" s="2"/>
      <c r="BT390" s="2"/>
      <c r="BU390" s="2"/>
      <c r="BV390" s="2"/>
      <c r="BW390" s="2"/>
      <c r="BX390" s="2"/>
      <c r="BY390" s="2"/>
      <c r="BZ390" s="2"/>
      <c r="CA390" s="2"/>
      <c r="CB390" s="2"/>
      <c r="CC390" s="2"/>
      <c r="CD390" s="2"/>
      <c r="CE390" s="2"/>
      <c r="CF390" s="2"/>
      <c r="CG390" s="2"/>
      <c r="CH390" s="2"/>
      <c r="CI390" s="2"/>
      <c r="CJ390" s="2"/>
      <c r="CK390" s="2"/>
      <c r="CL390" s="2"/>
      <c r="CM390" s="2"/>
      <c r="CN390" s="2"/>
      <c r="CO390" s="2"/>
      <c r="CP390" s="2"/>
    </row>
    <row r="391" spans="1:94" x14ac:dyDescent="0.35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  <c r="AE391" s="2"/>
      <c r="AF391" s="2"/>
      <c r="AG391" s="2"/>
      <c r="AH391" s="2"/>
      <c r="AI391" s="2"/>
      <c r="AJ391" s="2"/>
      <c r="AK391" s="2"/>
      <c r="AL391" s="2"/>
      <c r="AM391" s="2"/>
      <c r="AN391" s="2"/>
      <c r="AO391" s="2"/>
      <c r="AP391" s="2"/>
      <c r="AQ391" s="2"/>
      <c r="AR391" s="2"/>
      <c r="AS391" s="2"/>
      <c r="AT391" s="2"/>
      <c r="AU391" s="2"/>
      <c r="AV391" s="2"/>
      <c r="AW391" s="2"/>
      <c r="AX391" s="2"/>
      <c r="AY391" s="2"/>
      <c r="AZ391" s="2"/>
      <c r="BA391" s="2"/>
      <c r="BB391" s="2"/>
      <c r="BC391" s="2"/>
      <c r="BD391" s="2"/>
      <c r="BE391" s="2"/>
      <c r="BF391" s="2"/>
      <c r="BG391" s="2"/>
      <c r="BH391" s="2"/>
      <c r="BI391" s="2"/>
      <c r="BJ391" s="2"/>
      <c r="BK391" s="2"/>
      <c r="BL391" s="2"/>
      <c r="BM391" s="2"/>
      <c r="BN391" s="2"/>
      <c r="BO391" s="2"/>
      <c r="BP391" s="2"/>
      <c r="BQ391" s="2"/>
      <c r="BR391" s="2"/>
      <c r="BS391" s="2"/>
      <c r="BT391" s="2"/>
      <c r="BU391" s="2"/>
      <c r="BV391" s="2"/>
      <c r="BW391" s="2"/>
      <c r="BX391" s="2"/>
      <c r="BY391" s="2"/>
      <c r="BZ391" s="2"/>
      <c r="CA391" s="2"/>
      <c r="CB391" s="2"/>
      <c r="CC391" s="2"/>
      <c r="CD391" s="2"/>
      <c r="CE391" s="2"/>
      <c r="CF391" s="2"/>
      <c r="CG391" s="2"/>
      <c r="CH391" s="2"/>
      <c r="CI391" s="2"/>
      <c r="CJ391" s="2"/>
      <c r="CK391" s="2"/>
      <c r="CL391" s="2"/>
      <c r="CM391" s="2"/>
      <c r="CN391" s="2"/>
      <c r="CO391" s="2"/>
      <c r="CP391" s="2"/>
    </row>
    <row r="392" spans="1:94" x14ac:dyDescent="0.35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  <c r="AE392" s="2"/>
      <c r="AF392" s="2"/>
      <c r="AG392" s="2"/>
      <c r="AH392" s="2"/>
      <c r="AI392" s="2"/>
      <c r="AJ392" s="2"/>
      <c r="AK392" s="2"/>
      <c r="AL392" s="2"/>
      <c r="AM392" s="2"/>
      <c r="AN392" s="2"/>
      <c r="AO392" s="2"/>
      <c r="AP392" s="2"/>
      <c r="AQ392" s="2"/>
      <c r="AR392" s="2"/>
      <c r="AS392" s="2"/>
      <c r="AT392" s="2"/>
      <c r="AU392" s="2"/>
      <c r="AV392" s="2"/>
      <c r="AW392" s="2"/>
      <c r="AX392" s="2"/>
      <c r="AY392" s="2"/>
      <c r="AZ392" s="2"/>
      <c r="BA392" s="2"/>
      <c r="BB392" s="2"/>
      <c r="BC392" s="2"/>
      <c r="BD392" s="2"/>
      <c r="BE392" s="2"/>
      <c r="BF392" s="2"/>
      <c r="BG392" s="2"/>
      <c r="BH392" s="2"/>
      <c r="BI392" s="2"/>
      <c r="BJ392" s="2"/>
      <c r="BK392" s="2"/>
      <c r="BL392" s="2"/>
      <c r="BM392" s="2"/>
      <c r="BN392" s="2"/>
      <c r="BO392" s="2"/>
      <c r="BP392" s="2"/>
      <c r="BQ392" s="2"/>
      <c r="BR392" s="2"/>
      <c r="BS392" s="2"/>
      <c r="BT392" s="2"/>
      <c r="BU392" s="2"/>
      <c r="BV392" s="2"/>
      <c r="BW392" s="2"/>
      <c r="BX392" s="2"/>
      <c r="BY392" s="2"/>
      <c r="BZ392" s="2"/>
      <c r="CA392" s="2"/>
      <c r="CB392" s="2"/>
      <c r="CC392" s="2"/>
      <c r="CD392" s="2"/>
      <c r="CE392" s="2"/>
      <c r="CF392" s="2"/>
      <c r="CG392" s="2"/>
      <c r="CH392" s="2"/>
      <c r="CI392" s="2"/>
      <c r="CJ392" s="2"/>
      <c r="CK392" s="2"/>
      <c r="CL392" s="2"/>
      <c r="CM392" s="2"/>
      <c r="CN392" s="2"/>
      <c r="CO392" s="2"/>
      <c r="CP392" s="2"/>
    </row>
    <row r="393" spans="1:94" x14ac:dyDescent="0.35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  <c r="AE393" s="2"/>
      <c r="AF393" s="2"/>
      <c r="AG393" s="2"/>
      <c r="AH393" s="2"/>
      <c r="AI393" s="2"/>
      <c r="AJ393" s="2"/>
      <c r="AK393" s="2"/>
      <c r="AL393" s="2"/>
      <c r="AM393" s="2"/>
      <c r="AN393" s="2"/>
      <c r="AO393" s="2"/>
      <c r="AP393" s="2"/>
      <c r="AQ393" s="2"/>
      <c r="AR393" s="2"/>
      <c r="AS393" s="2"/>
      <c r="AT393" s="2"/>
      <c r="AU393" s="2"/>
      <c r="AV393" s="2"/>
      <c r="AW393" s="2"/>
      <c r="AX393" s="2"/>
      <c r="AY393" s="2"/>
      <c r="AZ393" s="2"/>
      <c r="BA393" s="2"/>
      <c r="BB393" s="2"/>
      <c r="BC393" s="2"/>
      <c r="BD393" s="2"/>
      <c r="BE393" s="2"/>
      <c r="BF393" s="2"/>
      <c r="BG393" s="2"/>
      <c r="BH393" s="2"/>
      <c r="BI393" s="2"/>
      <c r="BJ393" s="2"/>
      <c r="BK393" s="2"/>
      <c r="BL393" s="2"/>
      <c r="BM393" s="2"/>
      <c r="BN393" s="2"/>
      <c r="BO393" s="2"/>
      <c r="BP393" s="2"/>
      <c r="BQ393" s="2"/>
      <c r="BR393" s="2"/>
      <c r="BS393" s="2"/>
      <c r="BT393" s="2"/>
      <c r="BU393" s="2"/>
      <c r="BV393" s="2"/>
      <c r="BW393" s="2"/>
      <c r="BX393" s="2"/>
      <c r="BY393" s="2"/>
      <c r="BZ393" s="2"/>
      <c r="CA393" s="2"/>
      <c r="CB393" s="2"/>
      <c r="CC393" s="2"/>
      <c r="CD393" s="2"/>
      <c r="CE393" s="2"/>
      <c r="CF393" s="2"/>
      <c r="CG393" s="2"/>
      <c r="CH393" s="2"/>
      <c r="CI393" s="2"/>
      <c r="CJ393" s="2"/>
      <c r="CK393" s="2"/>
      <c r="CL393" s="2"/>
      <c r="CM393" s="2"/>
      <c r="CN393" s="2"/>
      <c r="CO393" s="2"/>
      <c r="CP393" s="2"/>
    </row>
    <row r="394" spans="1:94" x14ac:dyDescent="0.35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  <c r="AE394" s="2"/>
      <c r="AF394" s="2"/>
      <c r="AG394" s="2"/>
      <c r="AH394" s="2"/>
      <c r="AI394" s="2"/>
      <c r="AJ394" s="2"/>
      <c r="AK394" s="2"/>
      <c r="AL394" s="2"/>
      <c r="AM394" s="2"/>
      <c r="AN394" s="2"/>
      <c r="AO394" s="2"/>
      <c r="AP394" s="2"/>
      <c r="AQ394" s="2"/>
      <c r="AR394" s="2"/>
      <c r="AS394" s="2"/>
      <c r="AT394" s="2"/>
      <c r="AU394" s="2"/>
      <c r="AV394" s="2"/>
      <c r="AW394" s="2"/>
      <c r="AX394" s="2"/>
      <c r="AY394" s="2"/>
      <c r="AZ394" s="2"/>
      <c r="BA394" s="2"/>
      <c r="BB394" s="2"/>
      <c r="BC394" s="2"/>
      <c r="BD394" s="2"/>
      <c r="BE394" s="2"/>
      <c r="BF394" s="2"/>
      <c r="BG394" s="2"/>
      <c r="BH394" s="2"/>
      <c r="BI394" s="2"/>
      <c r="BJ394" s="2"/>
      <c r="BK394" s="2"/>
      <c r="BL394" s="2"/>
      <c r="BM394" s="2"/>
      <c r="BN394" s="2"/>
      <c r="BO394" s="2"/>
      <c r="BP394" s="2"/>
      <c r="BQ394" s="2"/>
      <c r="BR394" s="2"/>
      <c r="BS394" s="2"/>
      <c r="BT394" s="2"/>
      <c r="BU394" s="2"/>
      <c r="BV394" s="2"/>
      <c r="BW394" s="2"/>
      <c r="BX394" s="2"/>
      <c r="BY394" s="2"/>
      <c r="BZ394" s="2"/>
      <c r="CA394" s="2"/>
      <c r="CB394" s="2"/>
      <c r="CC394" s="2"/>
      <c r="CD394" s="2"/>
      <c r="CE394" s="2"/>
      <c r="CF394" s="2"/>
      <c r="CG394" s="2"/>
      <c r="CH394" s="2"/>
      <c r="CI394" s="2"/>
      <c r="CJ394" s="2"/>
      <c r="CK394" s="2"/>
      <c r="CL394" s="2"/>
      <c r="CM394" s="2"/>
      <c r="CN394" s="2"/>
      <c r="CO394" s="2"/>
      <c r="CP394" s="2"/>
    </row>
    <row r="395" spans="1:94" x14ac:dyDescent="0.35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  <c r="AE395" s="2"/>
      <c r="AF395" s="2"/>
      <c r="AG395" s="2"/>
      <c r="AH395" s="2"/>
      <c r="AI395" s="2"/>
      <c r="AJ395" s="2"/>
      <c r="AK395" s="2"/>
      <c r="AL395" s="2"/>
      <c r="AM395" s="2"/>
      <c r="AN395" s="2"/>
      <c r="AO395" s="2"/>
      <c r="AP395" s="2"/>
      <c r="AQ395" s="2"/>
      <c r="AR395" s="2"/>
      <c r="AS395" s="2"/>
      <c r="AT395" s="2"/>
      <c r="AU395" s="2"/>
      <c r="AV395" s="2"/>
      <c r="AW395" s="2"/>
      <c r="AX395" s="2"/>
      <c r="AY395" s="2"/>
      <c r="AZ395" s="2"/>
      <c r="BA395" s="2"/>
      <c r="BB395" s="2"/>
      <c r="BC395" s="2"/>
      <c r="BD395" s="2"/>
      <c r="BE395" s="2"/>
      <c r="BF395" s="2"/>
      <c r="BG395" s="2"/>
      <c r="BH395" s="2"/>
      <c r="BI395" s="2"/>
      <c r="BJ395" s="2"/>
      <c r="BK395" s="2"/>
      <c r="BL395" s="2"/>
      <c r="BM395" s="2"/>
      <c r="BN395" s="2"/>
      <c r="BO395" s="2"/>
      <c r="BP395" s="2"/>
      <c r="BQ395" s="2"/>
      <c r="BR395" s="2"/>
      <c r="BS395" s="2"/>
      <c r="BT395" s="2"/>
      <c r="BU395" s="2"/>
      <c r="BV395" s="2"/>
      <c r="BW395" s="2"/>
      <c r="BX395" s="2"/>
      <c r="BY395" s="2"/>
      <c r="BZ395" s="2"/>
      <c r="CA395" s="2"/>
      <c r="CB395" s="2"/>
      <c r="CC395" s="2"/>
      <c r="CD395" s="2"/>
      <c r="CE395" s="2"/>
      <c r="CF395" s="2"/>
      <c r="CG395" s="2"/>
      <c r="CH395" s="2"/>
      <c r="CI395" s="2"/>
      <c r="CJ395" s="2"/>
      <c r="CK395" s="2"/>
      <c r="CL395" s="2"/>
      <c r="CM395" s="2"/>
      <c r="CN395" s="2"/>
      <c r="CO395" s="2"/>
      <c r="CP395" s="2"/>
    </row>
    <row r="396" spans="1:94" x14ac:dyDescent="0.35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  <c r="AE396" s="2"/>
      <c r="AF396" s="2"/>
      <c r="AG396" s="2"/>
      <c r="AH396" s="2"/>
      <c r="AI396" s="2"/>
      <c r="AJ396" s="2"/>
      <c r="AK396" s="2"/>
      <c r="AL396" s="2"/>
      <c r="AM396" s="2"/>
      <c r="AN396" s="2"/>
      <c r="AO396" s="2"/>
      <c r="AP396" s="2"/>
      <c r="AQ396" s="2"/>
      <c r="AR396" s="2"/>
      <c r="AS396" s="2"/>
      <c r="AT396" s="2"/>
      <c r="AU396" s="2"/>
      <c r="AV396" s="2"/>
      <c r="AW396" s="2"/>
      <c r="AX396" s="2"/>
      <c r="AY396" s="2"/>
      <c r="AZ396" s="2"/>
      <c r="BA396" s="2"/>
      <c r="BB396" s="2"/>
      <c r="BC396" s="2"/>
      <c r="BD396" s="2"/>
      <c r="BE396" s="2"/>
      <c r="BF396" s="2"/>
      <c r="BG396" s="2"/>
      <c r="BH396" s="2"/>
      <c r="BI396" s="2"/>
      <c r="BJ396" s="2"/>
      <c r="BK396" s="2"/>
      <c r="BL396" s="2"/>
      <c r="BM396" s="2"/>
      <c r="BN396" s="2"/>
      <c r="BO396" s="2"/>
      <c r="BP396" s="2"/>
      <c r="BQ396" s="2"/>
      <c r="BR396" s="2"/>
      <c r="BS396" s="2"/>
      <c r="BT396" s="2"/>
      <c r="BU396" s="2"/>
      <c r="BV396" s="2"/>
      <c r="BW396" s="2"/>
      <c r="BX396" s="2"/>
      <c r="BY396" s="2"/>
      <c r="BZ396" s="2"/>
      <c r="CA396" s="2"/>
      <c r="CB396" s="2"/>
      <c r="CC396" s="2"/>
      <c r="CD396" s="2"/>
      <c r="CE396" s="2"/>
      <c r="CF396" s="2"/>
      <c r="CG396" s="2"/>
      <c r="CH396" s="2"/>
      <c r="CI396" s="2"/>
      <c r="CJ396" s="2"/>
      <c r="CK396" s="2"/>
      <c r="CL396" s="2"/>
      <c r="CM396" s="2"/>
      <c r="CN396" s="2"/>
      <c r="CO396" s="2"/>
      <c r="CP396" s="2"/>
    </row>
    <row r="397" spans="1:94" x14ac:dyDescent="0.35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  <c r="AE397" s="2"/>
      <c r="AF397" s="2"/>
      <c r="AG397" s="2"/>
      <c r="AH397" s="2"/>
      <c r="AI397" s="2"/>
      <c r="AJ397" s="2"/>
      <c r="AK397" s="2"/>
      <c r="AL397" s="2"/>
      <c r="AM397" s="2"/>
      <c r="AN397" s="2"/>
      <c r="AO397" s="2"/>
      <c r="AP397" s="2"/>
      <c r="AQ397" s="2"/>
      <c r="AR397" s="2"/>
      <c r="AS397" s="2"/>
      <c r="AT397" s="2"/>
      <c r="AU397" s="2"/>
      <c r="AV397" s="2"/>
      <c r="AW397" s="2"/>
      <c r="AX397" s="2"/>
      <c r="AY397" s="2"/>
      <c r="AZ397" s="2"/>
      <c r="BA397" s="2"/>
      <c r="BB397" s="2"/>
      <c r="BC397" s="2"/>
      <c r="BD397" s="2"/>
      <c r="BE397" s="2"/>
      <c r="BF397" s="2"/>
      <c r="BG397" s="2"/>
      <c r="BH397" s="2"/>
      <c r="BI397" s="2"/>
      <c r="BJ397" s="2"/>
      <c r="BK397" s="2"/>
      <c r="BL397" s="2"/>
      <c r="BM397" s="2"/>
      <c r="BN397" s="2"/>
      <c r="BO397" s="2"/>
      <c r="BP397" s="2"/>
      <c r="BQ397" s="2"/>
      <c r="BR397" s="2"/>
      <c r="BS397" s="2"/>
      <c r="BT397" s="2"/>
      <c r="BU397" s="2"/>
      <c r="BV397" s="2"/>
      <c r="BW397" s="2"/>
      <c r="BX397" s="2"/>
      <c r="BY397" s="2"/>
      <c r="BZ397" s="2"/>
      <c r="CA397" s="2"/>
      <c r="CB397" s="2"/>
      <c r="CC397" s="2"/>
      <c r="CD397" s="2"/>
      <c r="CE397" s="2"/>
      <c r="CF397" s="2"/>
      <c r="CG397" s="2"/>
      <c r="CH397" s="2"/>
      <c r="CI397" s="2"/>
      <c r="CJ397" s="2"/>
      <c r="CK397" s="2"/>
      <c r="CL397" s="2"/>
      <c r="CM397" s="2"/>
      <c r="CN397" s="2"/>
      <c r="CO397" s="2"/>
      <c r="CP397" s="2"/>
    </row>
    <row r="398" spans="1:94" x14ac:dyDescent="0.35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  <c r="AE398" s="2"/>
      <c r="AF398" s="2"/>
      <c r="AG398" s="2"/>
      <c r="AH398" s="2"/>
      <c r="AI398" s="2"/>
      <c r="AJ398" s="2"/>
      <c r="AK398" s="2"/>
      <c r="AL398" s="2"/>
      <c r="AM398" s="2"/>
      <c r="AN398" s="2"/>
      <c r="AO398" s="2"/>
      <c r="AP398" s="2"/>
      <c r="AQ398" s="2"/>
      <c r="AR398" s="2"/>
      <c r="AS398" s="2"/>
      <c r="AT398" s="2"/>
      <c r="AU398" s="2"/>
      <c r="AV398" s="2"/>
      <c r="AW398" s="2"/>
      <c r="AX398" s="2"/>
      <c r="AY398" s="2"/>
      <c r="AZ398" s="2"/>
      <c r="BA398" s="2"/>
      <c r="BB398" s="2"/>
      <c r="BC398" s="2"/>
      <c r="BD398" s="2"/>
      <c r="BE398" s="2"/>
      <c r="BF398" s="2"/>
      <c r="BG398" s="2"/>
      <c r="BH398" s="2"/>
      <c r="BI398" s="2"/>
      <c r="BJ398" s="2"/>
      <c r="BK398" s="2"/>
      <c r="BL398" s="2"/>
      <c r="BM398" s="2"/>
      <c r="BN398" s="2"/>
      <c r="BO398" s="2"/>
      <c r="BP398" s="2"/>
      <c r="BQ398" s="2"/>
      <c r="BR398" s="2"/>
      <c r="BS398" s="2"/>
      <c r="BT398" s="2"/>
      <c r="BU398" s="2"/>
      <c r="BV398" s="2"/>
      <c r="BW398" s="2"/>
      <c r="BX398" s="2"/>
      <c r="BY398" s="2"/>
      <c r="BZ398" s="2"/>
      <c r="CA398" s="2"/>
      <c r="CB398" s="2"/>
      <c r="CC398" s="2"/>
      <c r="CD398" s="2"/>
      <c r="CE398" s="2"/>
      <c r="CF398" s="2"/>
      <c r="CG398" s="2"/>
      <c r="CH398" s="2"/>
      <c r="CI398" s="2"/>
      <c r="CJ398" s="2"/>
      <c r="CK398" s="2"/>
      <c r="CL398" s="2"/>
      <c r="CM398" s="2"/>
      <c r="CN398" s="2"/>
      <c r="CO398" s="2"/>
      <c r="CP398" s="2"/>
    </row>
    <row r="399" spans="1:94" x14ac:dyDescent="0.35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  <c r="AE399" s="2"/>
      <c r="AF399" s="2"/>
      <c r="AG399" s="2"/>
      <c r="AH399" s="2"/>
      <c r="AI399" s="2"/>
      <c r="AJ399" s="2"/>
      <c r="AK399" s="2"/>
      <c r="AL399" s="2"/>
      <c r="AM399" s="2"/>
      <c r="AN399" s="2"/>
      <c r="AO399" s="2"/>
      <c r="AP399" s="2"/>
      <c r="AQ399" s="2"/>
      <c r="AR399" s="2"/>
      <c r="AS399" s="2"/>
      <c r="AT399" s="2"/>
      <c r="AU399" s="2"/>
      <c r="AV399" s="2"/>
      <c r="AW399" s="2"/>
      <c r="AX399" s="2"/>
      <c r="AY399" s="2"/>
      <c r="AZ399" s="2"/>
      <c r="BA399" s="2"/>
      <c r="BB399" s="2"/>
      <c r="BC399" s="2"/>
      <c r="BD399" s="2"/>
      <c r="BE399" s="2"/>
      <c r="BF399" s="2"/>
      <c r="BG399" s="2"/>
      <c r="BH399" s="2"/>
      <c r="BI399" s="2"/>
      <c r="BJ399" s="2"/>
      <c r="BK399" s="2"/>
      <c r="BL399" s="2"/>
      <c r="BM399" s="2"/>
      <c r="BN399" s="2"/>
      <c r="BO399" s="2"/>
      <c r="BP399" s="2"/>
      <c r="BQ399" s="2"/>
      <c r="BR399" s="2"/>
      <c r="BS399" s="2"/>
      <c r="BT399" s="2"/>
      <c r="BU399" s="2"/>
      <c r="BV399" s="2"/>
      <c r="BW399" s="2"/>
      <c r="BX399" s="2"/>
      <c r="BY399" s="2"/>
      <c r="BZ399" s="2"/>
      <c r="CA399" s="2"/>
      <c r="CB399" s="2"/>
      <c r="CC399" s="2"/>
      <c r="CD399" s="2"/>
      <c r="CE399" s="2"/>
      <c r="CF399" s="2"/>
      <c r="CG399" s="2"/>
      <c r="CH399" s="2"/>
      <c r="CI399" s="2"/>
      <c r="CJ399" s="2"/>
      <c r="CK399" s="2"/>
      <c r="CL399" s="2"/>
      <c r="CM399" s="2"/>
      <c r="CN399" s="2"/>
      <c r="CO399" s="2"/>
      <c r="CP399" s="2"/>
    </row>
    <row r="400" spans="1:94" x14ac:dyDescent="0.35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  <c r="AE400" s="2"/>
      <c r="AF400" s="2"/>
      <c r="AG400" s="2"/>
      <c r="AH400" s="2"/>
      <c r="AI400" s="2"/>
      <c r="AJ400" s="2"/>
      <c r="AK400" s="2"/>
      <c r="AL400" s="2"/>
      <c r="AM400" s="2"/>
      <c r="AN400" s="2"/>
      <c r="AO400" s="2"/>
      <c r="AP400" s="2"/>
      <c r="AQ400" s="2"/>
      <c r="AR400" s="2"/>
      <c r="AS400" s="2"/>
      <c r="AT400" s="2"/>
      <c r="AU400" s="2"/>
      <c r="AV400" s="2"/>
      <c r="AW400" s="2"/>
      <c r="AX400" s="2"/>
      <c r="AY400" s="2"/>
      <c r="AZ400" s="2"/>
      <c r="BA400" s="2"/>
      <c r="BB400" s="2"/>
      <c r="BC400" s="2"/>
      <c r="BD400" s="2"/>
      <c r="BE400" s="2"/>
      <c r="BF400" s="2"/>
      <c r="BG400" s="2"/>
      <c r="BH400" s="2"/>
      <c r="BI400" s="2"/>
      <c r="BJ400" s="2"/>
      <c r="BK400" s="2"/>
      <c r="BL400" s="2"/>
      <c r="BM400" s="2"/>
      <c r="BN400" s="2"/>
      <c r="BO400" s="2"/>
      <c r="BP400" s="2"/>
      <c r="BQ400" s="2"/>
      <c r="BR400" s="2"/>
      <c r="BS400" s="2"/>
      <c r="BT400" s="2"/>
      <c r="BU400" s="2"/>
      <c r="BV400" s="2"/>
      <c r="BW400" s="2"/>
      <c r="BX400" s="2"/>
      <c r="BY400" s="2"/>
      <c r="BZ400" s="2"/>
      <c r="CA400" s="2"/>
      <c r="CB400" s="2"/>
      <c r="CC400" s="2"/>
      <c r="CD400" s="2"/>
      <c r="CE400" s="2"/>
      <c r="CF400" s="2"/>
      <c r="CG400" s="2"/>
      <c r="CH400" s="2"/>
      <c r="CI400" s="2"/>
      <c r="CJ400" s="2"/>
      <c r="CK400" s="2"/>
      <c r="CL400" s="2"/>
      <c r="CM400" s="2"/>
      <c r="CN400" s="2"/>
      <c r="CO400" s="2"/>
      <c r="CP400" s="2"/>
    </row>
    <row r="401" spans="1:94" x14ac:dyDescent="0.35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  <c r="AE401" s="2"/>
      <c r="AF401" s="2"/>
      <c r="AG401" s="2"/>
      <c r="AH401" s="2"/>
      <c r="AI401" s="2"/>
      <c r="AJ401" s="2"/>
      <c r="AK401" s="2"/>
      <c r="AL401" s="2"/>
      <c r="AM401" s="2"/>
      <c r="AN401" s="2"/>
      <c r="AO401" s="2"/>
      <c r="AP401" s="2"/>
      <c r="AQ401" s="2"/>
      <c r="AR401" s="2"/>
      <c r="AS401" s="2"/>
      <c r="AT401" s="2"/>
      <c r="AU401" s="2"/>
      <c r="AV401" s="2"/>
      <c r="AW401" s="2"/>
      <c r="AX401" s="2"/>
      <c r="AY401" s="2"/>
      <c r="AZ401" s="2"/>
      <c r="BA401" s="2"/>
      <c r="BB401" s="2"/>
      <c r="BC401" s="2"/>
      <c r="BD401" s="2"/>
      <c r="BE401" s="2"/>
      <c r="BF401" s="2"/>
      <c r="BG401" s="2"/>
      <c r="BH401" s="2"/>
      <c r="BI401" s="2"/>
      <c r="BJ401" s="2"/>
      <c r="BK401" s="2"/>
      <c r="BL401" s="2"/>
      <c r="BM401" s="2"/>
      <c r="BN401" s="2"/>
      <c r="BO401" s="2"/>
      <c r="BP401" s="2"/>
      <c r="BQ401" s="2"/>
      <c r="BR401" s="2"/>
      <c r="BS401" s="2"/>
      <c r="BT401" s="2"/>
      <c r="BU401" s="2"/>
      <c r="BV401" s="2"/>
      <c r="BW401" s="2"/>
      <c r="BX401" s="2"/>
      <c r="BY401" s="2"/>
      <c r="BZ401" s="2"/>
      <c r="CA401" s="2"/>
      <c r="CB401" s="2"/>
      <c r="CC401" s="2"/>
      <c r="CD401" s="2"/>
      <c r="CE401" s="2"/>
      <c r="CF401" s="2"/>
      <c r="CG401" s="2"/>
      <c r="CH401" s="2"/>
      <c r="CI401" s="2"/>
      <c r="CJ401" s="2"/>
      <c r="CK401" s="2"/>
      <c r="CL401" s="2"/>
      <c r="CM401" s="2"/>
      <c r="CN401" s="2"/>
      <c r="CO401" s="2"/>
      <c r="CP401" s="2"/>
    </row>
    <row r="402" spans="1:94" x14ac:dyDescent="0.35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  <c r="AE402" s="2"/>
      <c r="AF402" s="2"/>
      <c r="AG402" s="2"/>
      <c r="AH402" s="2"/>
      <c r="AI402" s="2"/>
      <c r="AJ402" s="2"/>
      <c r="AK402" s="2"/>
      <c r="AL402" s="2"/>
      <c r="AM402" s="2"/>
      <c r="AN402" s="2"/>
      <c r="AO402" s="2"/>
      <c r="AP402" s="2"/>
      <c r="AQ402" s="2"/>
      <c r="AR402" s="2"/>
      <c r="AS402" s="2"/>
      <c r="AT402" s="2"/>
      <c r="AU402" s="2"/>
      <c r="AV402" s="2"/>
      <c r="AW402" s="2"/>
      <c r="AX402" s="2"/>
      <c r="AY402" s="2"/>
      <c r="AZ402" s="2"/>
      <c r="BA402" s="2"/>
      <c r="BB402" s="2"/>
      <c r="BC402" s="2"/>
      <c r="BD402" s="2"/>
      <c r="BE402" s="2"/>
      <c r="BF402" s="2"/>
      <c r="BG402" s="2"/>
      <c r="BH402" s="2"/>
      <c r="BI402" s="2"/>
      <c r="BJ402" s="2"/>
      <c r="BK402" s="2"/>
      <c r="BL402" s="2"/>
      <c r="BM402" s="2"/>
      <c r="BN402" s="2"/>
      <c r="BO402" s="2"/>
      <c r="BP402" s="2"/>
      <c r="BQ402" s="2"/>
      <c r="BR402" s="2"/>
      <c r="BS402" s="2"/>
      <c r="BT402" s="2"/>
      <c r="BU402" s="2"/>
      <c r="BV402" s="2"/>
      <c r="BW402" s="2"/>
      <c r="BX402" s="2"/>
      <c r="BY402" s="2"/>
      <c r="BZ402" s="2"/>
      <c r="CA402" s="2"/>
      <c r="CB402" s="2"/>
      <c r="CC402" s="2"/>
      <c r="CD402" s="2"/>
      <c r="CE402" s="2"/>
      <c r="CF402" s="2"/>
      <c r="CG402" s="2"/>
      <c r="CH402" s="2"/>
      <c r="CI402" s="2"/>
      <c r="CJ402" s="2"/>
      <c r="CK402" s="2"/>
      <c r="CL402" s="2"/>
      <c r="CM402" s="2"/>
      <c r="CN402" s="2"/>
      <c r="CO402" s="2"/>
      <c r="CP402" s="2"/>
    </row>
    <row r="403" spans="1:94" x14ac:dyDescent="0.35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  <c r="AE403" s="2"/>
      <c r="AF403" s="2"/>
      <c r="AG403" s="2"/>
      <c r="AH403" s="2"/>
      <c r="AI403" s="2"/>
      <c r="AJ403" s="2"/>
      <c r="AK403" s="2"/>
      <c r="AL403" s="2"/>
      <c r="AM403" s="2"/>
      <c r="AN403" s="2"/>
      <c r="AO403" s="2"/>
      <c r="AP403" s="2"/>
      <c r="AQ403" s="2"/>
      <c r="AR403" s="2"/>
      <c r="AS403" s="2"/>
      <c r="AT403" s="2"/>
      <c r="AU403" s="2"/>
      <c r="AV403" s="2"/>
      <c r="AW403" s="2"/>
      <c r="AX403" s="2"/>
      <c r="AY403" s="2"/>
      <c r="AZ403" s="2"/>
      <c r="BA403" s="2"/>
      <c r="BB403" s="2"/>
      <c r="BC403" s="2"/>
      <c r="BD403" s="2"/>
      <c r="BE403" s="2"/>
      <c r="BF403" s="2"/>
      <c r="BG403" s="2"/>
      <c r="BH403" s="2"/>
      <c r="BI403" s="2"/>
      <c r="BJ403" s="2"/>
      <c r="BK403" s="2"/>
      <c r="BL403" s="2"/>
      <c r="BM403" s="2"/>
      <c r="BN403" s="2"/>
      <c r="BO403" s="2"/>
      <c r="BP403" s="2"/>
      <c r="BQ403" s="2"/>
      <c r="BR403" s="2"/>
      <c r="BS403" s="2"/>
      <c r="BT403" s="2"/>
      <c r="BU403" s="2"/>
      <c r="BV403" s="2"/>
      <c r="BW403" s="2"/>
      <c r="BX403" s="2"/>
      <c r="BY403" s="2"/>
      <c r="BZ403" s="2"/>
      <c r="CA403" s="2"/>
      <c r="CB403" s="2"/>
      <c r="CC403" s="2"/>
      <c r="CD403" s="2"/>
      <c r="CE403" s="2"/>
      <c r="CF403" s="2"/>
      <c r="CG403" s="2"/>
      <c r="CH403" s="2"/>
      <c r="CI403" s="2"/>
      <c r="CJ403" s="2"/>
      <c r="CK403" s="2"/>
      <c r="CL403" s="2"/>
      <c r="CM403" s="2"/>
      <c r="CN403" s="2"/>
      <c r="CO403" s="2"/>
      <c r="CP403" s="2"/>
    </row>
    <row r="404" spans="1:94" x14ac:dyDescent="0.35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  <c r="AE404" s="2"/>
      <c r="AF404" s="2"/>
      <c r="AG404" s="2"/>
      <c r="AH404" s="2"/>
      <c r="AI404" s="2"/>
      <c r="AJ404" s="2"/>
      <c r="AK404" s="2"/>
      <c r="AL404" s="2"/>
      <c r="AM404" s="2"/>
      <c r="AN404" s="2"/>
      <c r="AO404" s="2"/>
      <c r="AP404" s="2"/>
      <c r="AQ404" s="2"/>
      <c r="AR404" s="2"/>
      <c r="AS404" s="2"/>
      <c r="AT404" s="2"/>
      <c r="AU404" s="2"/>
      <c r="AV404" s="2"/>
      <c r="AW404" s="2"/>
      <c r="AX404" s="2"/>
      <c r="AY404" s="2"/>
      <c r="AZ404" s="2"/>
      <c r="BA404" s="2"/>
      <c r="BB404" s="2"/>
      <c r="BC404" s="2"/>
      <c r="BD404" s="2"/>
      <c r="BE404" s="2"/>
      <c r="BF404" s="2"/>
      <c r="BG404" s="2"/>
      <c r="BH404" s="2"/>
      <c r="BI404" s="2"/>
      <c r="BJ404" s="2"/>
      <c r="BK404" s="2"/>
      <c r="BL404" s="2"/>
      <c r="BM404" s="2"/>
      <c r="BN404" s="2"/>
      <c r="BO404" s="2"/>
      <c r="BP404" s="2"/>
      <c r="BQ404" s="2"/>
      <c r="BR404" s="2"/>
      <c r="BS404" s="2"/>
      <c r="BT404" s="2"/>
      <c r="BU404" s="2"/>
      <c r="BV404" s="2"/>
      <c r="BW404" s="2"/>
      <c r="BX404" s="2"/>
      <c r="BY404" s="2"/>
      <c r="BZ404" s="2"/>
      <c r="CA404" s="2"/>
      <c r="CB404" s="2"/>
      <c r="CC404" s="2"/>
      <c r="CD404" s="2"/>
      <c r="CE404" s="2"/>
      <c r="CF404" s="2"/>
      <c r="CG404" s="2"/>
      <c r="CH404" s="2"/>
      <c r="CI404" s="2"/>
      <c r="CJ404" s="2"/>
      <c r="CK404" s="2"/>
      <c r="CL404" s="2"/>
      <c r="CM404" s="2"/>
      <c r="CN404" s="2"/>
      <c r="CO404" s="2"/>
      <c r="CP404" s="2"/>
    </row>
    <row r="405" spans="1:94" x14ac:dyDescent="0.35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  <c r="AE405" s="2"/>
      <c r="AF405" s="2"/>
      <c r="AG405" s="2"/>
      <c r="AH405" s="2"/>
      <c r="AI405" s="2"/>
      <c r="AJ405" s="2"/>
      <c r="AK405" s="2"/>
      <c r="AL405" s="2"/>
      <c r="AM405" s="2"/>
      <c r="AN405" s="2"/>
      <c r="AO405" s="2"/>
      <c r="AP405" s="2"/>
      <c r="AQ405" s="2"/>
      <c r="AR405" s="2"/>
      <c r="AS405" s="2"/>
      <c r="AT405" s="2"/>
      <c r="AU405" s="2"/>
      <c r="AV405" s="2"/>
      <c r="AW405" s="2"/>
      <c r="AX405" s="2"/>
      <c r="AY405" s="2"/>
      <c r="AZ405" s="2"/>
      <c r="BA405" s="2"/>
      <c r="BB405" s="2"/>
      <c r="BC405" s="2"/>
      <c r="BD405" s="2"/>
      <c r="BE405" s="2"/>
      <c r="BF405" s="2"/>
      <c r="BG405" s="2"/>
      <c r="BH405" s="2"/>
      <c r="BI405" s="2"/>
      <c r="BJ405" s="2"/>
      <c r="BK405" s="2"/>
      <c r="BL405" s="2"/>
      <c r="BM405" s="2"/>
      <c r="BN405" s="2"/>
      <c r="BO405" s="2"/>
      <c r="BP405" s="2"/>
      <c r="BQ405" s="2"/>
      <c r="BR405" s="2"/>
      <c r="BS405" s="2"/>
      <c r="BT405" s="2"/>
      <c r="BU405" s="2"/>
      <c r="BV405" s="2"/>
      <c r="BW405" s="2"/>
      <c r="BX405" s="2"/>
      <c r="BY405" s="2"/>
      <c r="BZ405" s="2"/>
      <c r="CA405" s="2"/>
      <c r="CB405" s="2"/>
      <c r="CC405" s="2"/>
      <c r="CD405" s="2"/>
      <c r="CE405" s="2"/>
      <c r="CF405" s="2"/>
      <c r="CG405" s="2"/>
      <c r="CH405" s="2"/>
      <c r="CI405" s="2"/>
      <c r="CJ405" s="2"/>
      <c r="CK405" s="2"/>
      <c r="CL405" s="2"/>
      <c r="CM405" s="2"/>
      <c r="CN405" s="2"/>
      <c r="CO405" s="2"/>
      <c r="CP405" s="2"/>
    </row>
    <row r="406" spans="1:94" x14ac:dyDescent="0.35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  <c r="AE406" s="2"/>
      <c r="AF406" s="2"/>
      <c r="AG406" s="2"/>
      <c r="AH406" s="2"/>
      <c r="AI406" s="2"/>
      <c r="AJ406" s="2"/>
      <c r="AK406" s="2"/>
      <c r="AL406" s="2"/>
      <c r="AM406" s="2"/>
      <c r="AN406" s="2"/>
      <c r="AO406" s="2"/>
      <c r="AP406" s="2"/>
      <c r="AQ406" s="2"/>
      <c r="AR406" s="2"/>
      <c r="AS406" s="2"/>
      <c r="AT406" s="2"/>
      <c r="AU406" s="2"/>
      <c r="AV406" s="2"/>
      <c r="AW406" s="2"/>
      <c r="AX406" s="2"/>
      <c r="AY406" s="2"/>
      <c r="AZ406" s="2"/>
      <c r="BA406" s="2"/>
      <c r="BB406" s="2"/>
      <c r="BC406" s="2"/>
      <c r="BD406" s="2"/>
      <c r="BE406" s="2"/>
      <c r="BF406" s="2"/>
      <c r="BG406" s="2"/>
      <c r="BH406" s="2"/>
      <c r="BI406" s="2"/>
      <c r="BJ406" s="2"/>
      <c r="BK406" s="2"/>
      <c r="BL406" s="2"/>
      <c r="BM406" s="2"/>
      <c r="BN406" s="2"/>
      <c r="BO406" s="2"/>
      <c r="BP406" s="2"/>
      <c r="BQ406" s="2"/>
      <c r="BR406" s="2"/>
      <c r="BS406" s="2"/>
      <c r="BT406" s="2"/>
      <c r="BU406" s="2"/>
      <c r="BV406" s="2"/>
      <c r="BW406" s="2"/>
      <c r="BX406" s="2"/>
      <c r="BY406" s="2"/>
      <c r="BZ406" s="2"/>
      <c r="CA406" s="2"/>
      <c r="CB406" s="2"/>
      <c r="CC406" s="2"/>
      <c r="CD406" s="2"/>
      <c r="CE406" s="2"/>
      <c r="CF406" s="2"/>
      <c r="CG406" s="2"/>
      <c r="CH406" s="2"/>
      <c r="CI406" s="2"/>
      <c r="CJ406" s="2"/>
      <c r="CK406" s="2"/>
      <c r="CL406" s="2"/>
      <c r="CM406" s="2"/>
      <c r="CN406" s="2"/>
      <c r="CO406" s="2"/>
      <c r="CP406" s="2"/>
    </row>
    <row r="407" spans="1:94" x14ac:dyDescent="0.35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  <c r="AE407" s="2"/>
      <c r="AF407" s="2"/>
      <c r="AG407" s="2"/>
      <c r="AH407" s="2"/>
      <c r="AI407" s="2"/>
      <c r="AJ407" s="2"/>
      <c r="AK407" s="2"/>
      <c r="AL407" s="2"/>
      <c r="AM407" s="2"/>
      <c r="AN407" s="2"/>
      <c r="AO407" s="2"/>
      <c r="AP407" s="2"/>
      <c r="AQ407" s="2"/>
      <c r="AR407" s="2"/>
      <c r="AS407" s="2"/>
      <c r="AT407" s="2"/>
      <c r="AU407" s="2"/>
      <c r="AV407" s="2"/>
      <c r="AW407" s="2"/>
      <c r="AX407" s="2"/>
      <c r="AY407" s="2"/>
      <c r="AZ407" s="2"/>
      <c r="BA407" s="2"/>
      <c r="BB407" s="2"/>
      <c r="BC407" s="2"/>
      <c r="BD407" s="2"/>
      <c r="BE407" s="2"/>
      <c r="BF407" s="2"/>
      <c r="BG407" s="2"/>
      <c r="BH407" s="2"/>
      <c r="BI407" s="2"/>
      <c r="BJ407" s="2"/>
      <c r="BK407" s="2"/>
      <c r="BL407" s="2"/>
      <c r="BM407" s="2"/>
      <c r="BN407" s="2"/>
      <c r="BO407" s="2"/>
      <c r="BP407" s="2"/>
      <c r="BQ407" s="2"/>
      <c r="BR407" s="2"/>
      <c r="BS407" s="2"/>
      <c r="BT407" s="2"/>
      <c r="BU407" s="2"/>
      <c r="BV407" s="2"/>
      <c r="BW407" s="2"/>
      <c r="BX407" s="2"/>
      <c r="BY407" s="2"/>
      <c r="BZ407" s="2"/>
      <c r="CA407" s="2"/>
      <c r="CB407" s="2"/>
      <c r="CC407" s="2"/>
      <c r="CD407" s="2"/>
      <c r="CE407" s="2"/>
      <c r="CF407" s="2"/>
      <c r="CG407" s="2"/>
      <c r="CH407" s="2"/>
      <c r="CI407" s="2"/>
      <c r="CJ407" s="2"/>
      <c r="CK407" s="2"/>
      <c r="CL407" s="2"/>
      <c r="CM407" s="2"/>
      <c r="CN407" s="2"/>
      <c r="CO407" s="2"/>
      <c r="CP407" s="2"/>
    </row>
    <row r="408" spans="1:94" x14ac:dyDescent="0.35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  <c r="AE408" s="2"/>
      <c r="AF408" s="2"/>
      <c r="AG408" s="2"/>
      <c r="AH408" s="2"/>
      <c r="AI408" s="2"/>
      <c r="AJ408" s="2"/>
      <c r="AK408" s="2"/>
      <c r="AL408" s="2"/>
      <c r="AM408" s="2"/>
      <c r="AN408" s="2"/>
      <c r="AO408" s="2"/>
      <c r="AP408" s="2"/>
      <c r="AQ408" s="2"/>
      <c r="AR408" s="2"/>
      <c r="AS408" s="2"/>
      <c r="AT408" s="2"/>
      <c r="AU408" s="2"/>
      <c r="AV408" s="2"/>
      <c r="AW408" s="2"/>
      <c r="AX408" s="2"/>
      <c r="AY408" s="2"/>
      <c r="AZ408" s="2"/>
      <c r="BA408" s="2"/>
      <c r="BB408" s="2"/>
      <c r="BC408" s="2"/>
      <c r="BD408" s="2"/>
      <c r="BE408" s="2"/>
      <c r="BF408" s="2"/>
      <c r="BG408" s="2"/>
      <c r="BH408" s="2"/>
      <c r="BI408" s="2"/>
      <c r="BJ408" s="2"/>
      <c r="BK408" s="2"/>
      <c r="BL408" s="2"/>
      <c r="BM408" s="2"/>
      <c r="BN408" s="2"/>
      <c r="BO408" s="2"/>
      <c r="BP408" s="2"/>
      <c r="BQ408" s="2"/>
      <c r="BR408" s="2"/>
      <c r="BS408" s="2"/>
      <c r="BT408" s="2"/>
      <c r="BU408" s="2"/>
      <c r="BV408" s="2"/>
      <c r="BW408" s="2"/>
      <c r="BX408" s="2"/>
      <c r="BY408" s="2"/>
      <c r="BZ408" s="2"/>
      <c r="CA408" s="2"/>
      <c r="CB408" s="2"/>
      <c r="CC408" s="2"/>
      <c r="CD408" s="2"/>
      <c r="CE408" s="2"/>
      <c r="CF408" s="2"/>
      <c r="CG408" s="2"/>
      <c r="CH408" s="2"/>
      <c r="CI408" s="2"/>
      <c r="CJ408" s="2"/>
      <c r="CK408" s="2"/>
      <c r="CL408" s="2"/>
      <c r="CM408" s="2"/>
      <c r="CN408" s="2"/>
      <c r="CO408" s="2"/>
      <c r="CP408" s="2"/>
    </row>
    <row r="409" spans="1:94" x14ac:dyDescent="0.35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  <c r="AE409" s="2"/>
      <c r="AF409" s="2"/>
      <c r="AG409" s="2"/>
      <c r="AH409" s="2"/>
      <c r="AI409" s="2"/>
      <c r="AJ409" s="2"/>
      <c r="AK409" s="2"/>
      <c r="AL409" s="2"/>
      <c r="AM409" s="2"/>
      <c r="AN409" s="2"/>
      <c r="AO409" s="2"/>
      <c r="AP409" s="2"/>
      <c r="AQ409" s="2"/>
      <c r="AR409" s="2"/>
      <c r="AS409" s="2"/>
      <c r="AT409" s="2"/>
      <c r="AU409" s="2"/>
      <c r="AV409" s="2"/>
      <c r="AW409" s="2"/>
      <c r="AX409" s="2"/>
      <c r="AY409" s="2"/>
      <c r="AZ409" s="2"/>
      <c r="BA409" s="2"/>
      <c r="BB409" s="2"/>
      <c r="BC409" s="2"/>
      <c r="BD409" s="2"/>
      <c r="BE409" s="2"/>
      <c r="BF409" s="2"/>
      <c r="BG409" s="2"/>
      <c r="BH409" s="2"/>
      <c r="BI409" s="2"/>
      <c r="BJ409" s="2"/>
      <c r="BK409" s="2"/>
      <c r="BL409" s="2"/>
      <c r="BM409" s="2"/>
      <c r="BN409" s="2"/>
      <c r="BO409" s="2"/>
      <c r="BP409" s="2"/>
      <c r="BQ409" s="2"/>
      <c r="BR409" s="2"/>
      <c r="BS409" s="2"/>
      <c r="BT409" s="2"/>
      <c r="BU409" s="2"/>
      <c r="BV409" s="2"/>
      <c r="BW409" s="2"/>
      <c r="BX409" s="2"/>
      <c r="BY409" s="2"/>
      <c r="BZ409" s="2"/>
      <c r="CA409" s="2"/>
      <c r="CB409" s="2"/>
      <c r="CC409" s="2"/>
      <c r="CD409" s="2"/>
      <c r="CE409" s="2"/>
      <c r="CF409" s="2"/>
      <c r="CG409" s="2"/>
      <c r="CH409" s="2"/>
      <c r="CI409" s="2"/>
      <c r="CJ409" s="2"/>
      <c r="CK409" s="2"/>
      <c r="CL409" s="2"/>
      <c r="CM409" s="2"/>
      <c r="CN409" s="2"/>
      <c r="CO409" s="2"/>
      <c r="CP409" s="2"/>
    </row>
    <row r="410" spans="1:94" x14ac:dyDescent="0.35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  <c r="AE410" s="2"/>
      <c r="AF410" s="2"/>
      <c r="AG410" s="2"/>
      <c r="AH410" s="2"/>
      <c r="AI410" s="2"/>
      <c r="AJ410" s="2"/>
      <c r="AK410" s="2"/>
      <c r="AL410" s="2"/>
      <c r="AM410" s="2"/>
      <c r="AN410" s="2"/>
      <c r="AO410" s="2"/>
      <c r="AP410" s="2"/>
      <c r="AQ410" s="2"/>
      <c r="AR410" s="2"/>
      <c r="AS410" s="2"/>
      <c r="AT410" s="2"/>
      <c r="AU410" s="2"/>
      <c r="AV410" s="2"/>
      <c r="AW410" s="2"/>
      <c r="AX410" s="2"/>
      <c r="AY410" s="2"/>
      <c r="AZ410" s="2"/>
      <c r="BA410" s="2"/>
      <c r="BB410" s="2"/>
      <c r="BC410" s="2"/>
      <c r="BD410" s="2"/>
      <c r="BE410" s="2"/>
      <c r="BF410" s="2"/>
      <c r="BG410" s="2"/>
      <c r="BH410" s="2"/>
      <c r="BI410" s="2"/>
      <c r="BJ410" s="2"/>
      <c r="BK410" s="2"/>
      <c r="BL410" s="2"/>
      <c r="BM410" s="2"/>
      <c r="BN410" s="2"/>
      <c r="BO410" s="2"/>
      <c r="BP410" s="2"/>
      <c r="BQ410" s="2"/>
      <c r="BR410" s="2"/>
      <c r="BS410" s="2"/>
      <c r="BT410" s="2"/>
      <c r="BU410" s="2"/>
      <c r="BV410" s="2"/>
      <c r="BW410" s="2"/>
      <c r="BX410" s="2"/>
      <c r="BY410" s="2"/>
      <c r="BZ410" s="2"/>
      <c r="CA410" s="2"/>
      <c r="CB410" s="2"/>
      <c r="CC410" s="2"/>
      <c r="CD410" s="2"/>
      <c r="CE410" s="2"/>
      <c r="CF410" s="2"/>
      <c r="CG410" s="2"/>
      <c r="CH410" s="2"/>
      <c r="CI410" s="2"/>
      <c r="CJ410" s="2"/>
      <c r="CK410" s="2"/>
      <c r="CL410" s="2"/>
      <c r="CM410" s="2"/>
      <c r="CN410" s="2"/>
      <c r="CO410" s="2"/>
      <c r="CP410" s="2"/>
    </row>
    <row r="411" spans="1:94" x14ac:dyDescent="0.35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  <c r="AE411" s="2"/>
      <c r="AF411" s="2"/>
      <c r="AG411" s="2"/>
      <c r="AH411" s="2"/>
      <c r="AI411" s="2"/>
      <c r="AJ411" s="2"/>
      <c r="AK411" s="2"/>
      <c r="AL411" s="2"/>
      <c r="AM411" s="2"/>
      <c r="AN411" s="2"/>
      <c r="AO411" s="2"/>
      <c r="AP411" s="2"/>
      <c r="AQ411" s="2"/>
      <c r="AR411" s="2"/>
      <c r="AS411" s="2"/>
      <c r="AT411" s="2"/>
      <c r="AU411" s="2"/>
      <c r="AV411" s="2"/>
      <c r="AW411" s="2"/>
      <c r="AX411" s="2"/>
      <c r="AY411" s="2"/>
      <c r="AZ411" s="2"/>
      <c r="BA411" s="2"/>
      <c r="BB411" s="2"/>
      <c r="BC411" s="2"/>
      <c r="BD411" s="2"/>
      <c r="BE411" s="2"/>
      <c r="BF411" s="2"/>
      <c r="BG411" s="2"/>
      <c r="BH411" s="2"/>
      <c r="BI411" s="2"/>
      <c r="BJ411" s="2"/>
      <c r="BK411" s="2"/>
      <c r="BL411" s="2"/>
      <c r="BM411" s="2"/>
      <c r="BN411" s="2"/>
      <c r="BO411" s="2"/>
      <c r="BP411" s="2"/>
      <c r="BQ411" s="2"/>
      <c r="BR411" s="2"/>
      <c r="BS411" s="2"/>
      <c r="BT411" s="2"/>
      <c r="BU411" s="2"/>
      <c r="BV411" s="2"/>
      <c r="BW411" s="2"/>
      <c r="BX411" s="2"/>
      <c r="BY411" s="2"/>
      <c r="BZ411" s="2"/>
      <c r="CA411" s="2"/>
      <c r="CB411" s="2"/>
      <c r="CC411" s="2"/>
      <c r="CD411" s="2"/>
      <c r="CE411" s="2"/>
      <c r="CF411" s="2"/>
      <c r="CG411" s="2"/>
      <c r="CH411" s="2"/>
      <c r="CI411" s="2"/>
      <c r="CJ411" s="2"/>
      <c r="CK411" s="2"/>
      <c r="CL411" s="2"/>
      <c r="CM411" s="2"/>
      <c r="CN411" s="2"/>
      <c r="CO411" s="2"/>
      <c r="CP411" s="2"/>
    </row>
    <row r="412" spans="1:94" x14ac:dyDescent="0.35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  <c r="AE412" s="2"/>
      <c r="AF412" s="2"/>
      <c r="AG412" s="2"/>
      <c r="AH412" s="2"/>
      <c r="AI412" s="2"/>
      <c r="AJ412" s="2"/>
      <c r="AK412" s="2"/>
      <c r="AL412" s="2"/>
      <c r="AM412" s="2"/>
      <c r="AN412" s="2"/>
      <c r="AO412" s="2"/>
      <c r="AP412" s="2"/>
      <c r="AQ412" s="2"/>
      <c r="AR412" s="2"/>
      <c r="AS412" s="2"/>
      <c r="AT412" s="2"/>
      <c r="AU412" s="2"/>
      <c r="AV412" s="2"/>
      <c r="AW412" s="2"/>
      <c r="AX412" s="2"/>
      <c r="AY412" s="2"/>
      <c r="AZ412" s="2"/>
      <c r="BA412" s="2"/>
      <c r="BB412" s="2"/>
      <c r="BC412" s="2"/>
      <c r="BD412" s="2"/>
      <c r="BE412" s="2"/>
      <c r="BF412" s="2"/>
      <c r="BG412" s="2"/>
      <c r="BH412" s="2"/>
      <c r="BI412" s="2"/>
      <c r="BJ412" s="2"/>
      <c r="BK412" s="2"/>
      <c r="BL412" s="2"/>
      <c r="BM412" s="2"/>
      <c r="BN412" s="2"/>
      <c r="BO412" s="2"/>
      <c r="BP412" s="2"/>
      <c r="BQ412" s="2"/>
      <c r="BR412" s="2"/>
      <c r="BS412" s="2"/>
      <c r="BT412" s="2"/>
      <c r="BU412" s="2"/>
      <c r="BV412" s="2"/>
      <c r="BW412" s="2"/>
      <c r="BX412" s="2"/>
      <c r="BY412" s="2"/>
      <c r="BZ412" s="2"/>
      <c r="CA412" s="2"/>
      <c r="CB412" s="2"/>
      <c r="CC412" s="2"/>
      <c r="CD412" s="2"/>
      <c r="CE412" s="2"/>
      <c r="CF412" s="2"/>
      <c r="CG412" s="2"/>
      <c r="CH412" s="2"/>
      <c r="CI412" s="2"/>
      <c r="CJ412" s="2"/>
      <c r="CK412" s="2"/>
      <c r="CL412" s="2"/>
      <c r="CM412" s="2"/>
      <c r="CN412" s="2"/>
      <c r="CO412" s="2"/>
      <c r="CP412" s="2"/>
    </row>
    <row r="413" spans="1:94" x14ac:dyDescent="0.35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/>
      <c r="AF413" s="2"/>
      <c r="AG413" s="2"/>
      <c r="AH413" s="2"/>
      <c r="AI413" s="2"/>
      <c r="AJ413" s="2"/>
      <c r="AK413" s="2"/>
      <c r="AL413" s="2"/>
      <c r="AM413" s="2"/>
      <c r="AN413" s="2"/>
      <c r="AO413" s="2"/>
      <c r="AP413" s="2"/>
      <c r="AQ413" s="2"/>
      <c r="AR413" s="2"/>
      <c r="AS413" s="2"/>
      <c r="AT413" s="2"/>
      <c r="AU413" s="2"/>
      <c r="AV413" s="2"/>
      <c r="AW413" s="2"/>
      <c r="AX413" s="2"/>
      <c r="AY413" s="2"/>
      <c r="AZ413" s="2"/>
      <c r="BA413" s="2"/>
      <c r="BB413" s="2"/>
      <c r="BC413" s="2"/>
      <c r="BD413" s="2"/>
      <c r="BE413" s="2"/>
      <c r="BF413" s="2"/>
      <c r="BG413" s="2"/>
      <c r="BH413" s="2"/>
      <c r="BI413" s="2"/>
      <c r="BJ413" s="2"/>
      <c r="BK413" s="2"/>
      <c r="BL413" s="2"/>
      <c r="BM413" s="2"/>
      <c r="BN413" s="2"/>
      <c r="BO413" s="2"/>
      <c r="BP413" s="2"/>
      <c r="BQ413" s="2"/>
      <c r="BR413" s="2"/>
      <c r="BS413" s="2"/>
      <c r="BT413" s="2"/>
      <c r="BU413" s="2"/>
      <c r="BV413" s="2"/>
      <c r="BW413" s="2"/>
      <c r="BX413" s="2"/>
      <c r="BY413" s="2"/>
      <c r="BZ413" s="2"/>
      <c r="CA413" s="2"/>
      <c r="CB413" s="2"/>
      <c r="CC413" s="2"/>
      <c r="CD413" s="2"/>
      <c r="CE413" s="2"/>
      <c r="CF413" s="2"/>
      <c r="CG413" s="2"/>
      <c r="CH413" s="2"/>
      <c r="CI413" s="2"/>
      <c r="CJ413" s="2"/>
      <c r="CK413" s="2"/>
      <c r="CL413" s="2"/>
      <c r="CM413" s="2"/>
      <c r="CN413" s="2"/>
      <c r="CO413" s="2"/>
      <c r="CP413" s="2"/>
    </row>
    <row r="414" spans="1:94" x14ac:dyDescent="0.35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  <c r="AF414" s="2"/>
      <c r="AG414" s="2"/>
      <c r="AH414" s="2"/>
      <c r="AI414" s="2"/>
      <c r="AJ414" s="2"/>
      <c r="AK414" s="2"/>
      <c r="AL414" s="2"/>
      <c r="AM414" s="2"/>
      <c r="AN414" s="2"/>
      <c r="AO414" s="2"/>
      <c r="AP414" s="2"/>
      <c r="AQ414" s="2"/>
      <c r="AR414" s="2"/>
      <c r="AS414" s="2"/>
      <c r="AT414" s="2"/>
      <c r="AU414" s="2"/>
      <c r="AV414" s="2"/>
      <c r="AW414" s="2"/>
      <c r="AX414" s="2"/>
      <c r="AY414" s="2"/>
      <c r="AZ414" s="2"/>
      <c r="BA414" s="2"/>
      <c r="BB414" s="2"/>
      <c r="BC414" s="2"/>
      <c r="BD414" s="2"/>
      <c r="BE414" s="2"/>
      <c r="BF414" s="2"/>
      <c r="BG414" s="2"/>
      <c r="BH414" s="2"/>
      <c r="BI414" s="2"/>
      <c r="BJ414" s="2"/>
      <c r="BK414" s="2"/>
      <c r="BL414" s="2"/>
      <c r="BM414" s="2"/>
      <c r="BN414" s="2"/>
      <c r="BO414" s="2"/>
      <c r="BP414" s="2"/>
      <c r="BQ414" s="2"/>
      <c r="BR414" s="2"/>
      <c r="BS414" s="2"/>
      <c r="BT414" s="2"/>
      <c r="BU414" s="2"/>
      <c r="BV414" s="2"/>
      <c r="BW414" s="2"/>
      <c r="BX414" s="2"/>
      <c r="BY414" s="2"/>
      <c r="BZ414" s="2"/>
      <c r="CA414" s="2"/>
      <c r="CB414" s="2"/>
      <c r="CC414" s="2"/>
      <c r="CD414" s="2"/>
      <c r="CE414" s="2"/>
      <c r="CF414" s="2"/>
      <c r="CG414" s="2"/>
      <c r="CH414" s="2"/>
      <c r="CI414" s="2"/>
      <c r="CJ414" s="2"/>
      <c r="CK414" s="2"/>
      <c r="CL414" s="2"/>
      <c r="CM414" s="2"/>
      <c r="CN414" s="2"/>
      <c r="CO414" s="2"/>
      <c r="CP414" s="2"/>
    </row>
    <row r="415" spans="1:94" x14ac:dyDescent="0.35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  <c r="AE415" s="2"/>
      <c r="AF415" s="2"/>
      <c r="AG415" s="2"/>
      <c r="AH415" s="2"/>
      <c r="AI415" s="2"/>
      <c r="AJ415" s="2"/>
      <c r="AK415" s="2"/>
      <c r="AL415" s="2"/>
      <c r="AM415" s="2"/>
      <c r="AN415" s="2"/>
      <c r="AO415" s="2"/>
      <c r="AP415" s="2"/>
      <c r="AQ415" s="2"/>
      <c r="AR415" s="2"/>
      <c r="AS415" s="2"/>
      <c r="AT415" s="2"/>
      <c r="AU415" s="2"/>
      <c r="AV415" s="2"/>
      <c r="AW415" s="2"/>
      <c r="AX415" s="2"/>
      <c r="AY415" s="2"/>
      <c r="AZ415" s="2"/>
      <c r="BA415" s="2"/>
      <c r="BB415" s="2"/>
      <c r="BC415" s="2"/>
      <c r="BD415" s="2"/>
      <c r="BE415" s="2"/>
      <c r="BF415" s="2"/>
      <c r="BG415" s="2"/>
      <c r="BH415" s="2"/>
      <c r="BI415" s="2"/>
      <c r="BJ415" s="2"/>
      <c r="BK415" s="2"/>
      <c r="BL415" s="2"/>
      <c r="BM415" s="2"/>
      <c r="BN415" s="2"/>
      <c r="BO415" s="2"/>
      <c r="BP415" s="2"/>
      <c r="BQ415" s="2"/>
      <c r="BR415" s="2"/>
      <c r="BS415" s="2"/>
      <c r="BT415" s="2"/>
      <c r="BU415" s="2"/>
      <c r="BV415" s="2"/>
      <c r="BW415" s="2"/>
      <c r="BX415" s="2"/>
      <c r="BY415" s="2"/>
      <c r="BZ415" s="2"/>
      <c r="CA415" s="2"/>
      <c r="CB415" s="2"/>
      <c r="CC415" s="2"/>
      <c r="CD415" s="2"/>
      <c r="CE415" s="2"/>
      <c r="CF415" s="2"/>
      <c r="CG415" s="2"/>
      <c r="CH415" s="2"/>
      <c r="CI415" s="2"/>
      <c r="CJ415" s="2"/>
      <c r="CK415" s="2"/>
      <c r="CL415" s="2"/>
      <c r="CM415" s="2"/>
      <c r="CN415" s="2"/>
      <c r="CO415" s="2"/>
      <c r="CP415" s="2"/>
    </row>
    <row r="416" spans="1:94" x14ac:dyDescent="0.35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  <c r="AF416" s="2"/>
      <c r="AG416" s="2"/>
      <c r="AH416" s="2"/>
      <c r="AI416" s="2"/>
      <c r="AJ416" s="2"/>
      <c r="AK416" s="2"/>
      <c r="AL416" s="2"/>
      <c r="AM416" s="2"/>
      <c r="AN416" s="2"/>
      <c r="AO416" s="2"/>
      <c r="AP416" s="2"/>
      <c r="AQ416" s="2"/>
      <c r="AR416" s="2"/>
      <c r="AS416" s="2"/>
      <c r="AT416" s="2"/>
      <c r="AU416" s="2"/>
      <c r="AV416" s="2"/>
      <c r="AW416" s="2"/>
      <c r="AX416" s="2"/>
      <c r="AY416" s="2"/>
      <c r="AZ416" s="2"/>
      <c r="BA416" s="2"/>
      <c r="BB416" s="2"/>
      <c r="BC416" s="2"/>
      <c r="BD416" s="2"/>
      <c r="BE416" s="2"/>
      <c r="BF416" s="2"/>
      <c r="BG416" s="2"/>
      <c r="BH416" s="2"/>
      <c r="BI416" s="2"/>
      <c r="BJ416" s="2"/>
      <c r="BK416" s="2"/>
      <c r="BL416" s="2"/>
      <c r="BM416" s="2"/>
      <c r="BN416" s="2"/>
      <c r="BO416" s="2"/>
      <c r="BP416" s="2"/>
      <c r="BQ416" s="2"/>
      <c r="BR416" s="2"/>
      <c r="BS416" s="2"/>
      <c r="BT416" s="2"/>
      <c r="BU416" s="2"/>
      <c r="BV416" s="2"/>
      <c r="BW416" s="2"/>
      <c r="BX416" s="2"/>
      <c r="BY416" s="2"/>
      <c r="BZ416" s="2"/>
      <c r="CA416" s="2"/>
      <c r="CB416" s="2"/>
      <c r="CC416" s="2"/>
      <c r="CD416" s="2"/>
      <c r="CE416" s="2"/>
      <c r="CF416" s="2"/>
      <c r="CG416" s="2"/>
      <c r="CH416" s="2"/>
      <c r="CI416" s="2"/>
      <c r="CJ416" s="2"/>
      <c r="CK416" s="2"/>
      <c r="CL416" s="2"/>
      <c r="CM416" s="2"/>
      <c r="CN416" s="2"/>
      <c r="CO416" s="2"/>
      <c r="CP416" s="2"/>
    </row>
    <row r="417" spans="1:94" x14ac:dyDescent="0.35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  <c r="AE417" s="2"/>
      <c r="AF417" s="2"/>
      <c r="AG417" s="2"/>
      <c r="AH417" s="2"/>
      <c r="AI417" s="2"/>
      <c r="AJ417" s="2"/>
      <c r="AK417" s="2"/>
      <c r="AL417" s="2"/>
      <c r="AM417" s="2"/>
      <c r="AN417" s="2"/>
      <c r="AO417" s="2"/>
      <c r="AP417" s="2"/>
      <c r="AQ417" s="2"/>
      <c r="AR417" s="2"/>
      <c r="AS417" s="2"/>
      <c r="AT417" s="2"/>
      <c r="AU417" s="2"/>
      <c r="AV417" s="2"/>
      <c r="AW417" s="2"/>
      <c r="AX417" s="2"/>
      <c r="AY417" s="2"/>
      <c r="AZ417" s="2"/>
      <c r="BA417" s="2"/>
      <c r="BB417" s="2"/>
      <c r="BC417" s="2"/>
      <c r="BD417" s="2"/>
      <c r="BE417" s="2"/>
      <c r="BF417" s="2"/>
      <c r="BG417" s="2"/>
      <c r="BH417" s="2"/>
      <c r="BI417" s="2"/>
      <c r="BJ417" s="2"/>
      <c r="BK417" s="2"/>
      <c r="BL417" s="2"/>
      <c r="BM417" s="2"/>
      <c r="BN417" s="2"/>
      <c r="BO417" s="2"/>
      <c r="BP417" s="2"/>
      <c r="BQ417" s="2"/>
      <c r="BR417" s="2"/>
      <c r="BS417" s="2"/>
      <c r="BT417" s="2"/>
      <c r="BU417" s="2"/>
      <c r="BV417" s="2"/>
      <c r="BW417" s="2"/>
      <c r="BX417" s="2"/>
      <c r="BY417" s="2"/>
      <c r="BZ417" s="2"/>
      <c r="CA417" s="2"/>
      <c r="CB417" s="2"/>
      <c r="CC417" s="2"/>
      <c r="CD417" s="2"/>
      <c r="CE417" s="2"/>
      <c r="CF417" s="2"/>
      <c r="CG417" s="2"/>
      <c r="CH417" s="2"/>
      <c r="CI417" s="2"/>
      <c r="CJ417" s="2"/>
      <c r="CK417" s="2"/>
      <c r="CL417" s="2"/>
      <c r="CM417" s="2"/>
      <c r="CN417" s="2"/>
      <c r="CO417" s="2"/>
      <c r="CP417" s="2"/>
    </row>
    <row r="418" spans="1:94" x14ac:dyDescent="0.35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/>
      <c r="AF418" s="2"/>
      <c r="AG418" s="2"/>
      <c r="AH418" s="2"/>
      <c r="AI418" s="2"/>
      <c r="AJ418" s="2"/>
      <c r="AK418" s="2"/>
      <c r="AL418" s="2"/>
      <c r="AM418" s="2"/>
      <c r="AN418" s="2"/>
      <c r="AO418" s="2"/>
      <c r="AP418" s="2"/>
      <c r="AQ418" s="2"/>
      <c r="AR418" s="2"/>
      <c r="AS418" s="2"/>
      <c r="AT418" s="2"/>
      <c r="AU418" s="2"/>
      <c r="AV418" s="2"/>
      <c r="AW418" s="2"/>
      <c r="AX418" s="2"/>
      <c r="AY418" s="2"/>
      <c r="AZ418" s="2"/>
      <c r="BA418" s="2"/>
      <c r="BB418" s="2"/>
      <c r="BC418" s="2"/>
      <c r="BD418" s="2"/>
      <c r="BE418" s="2"/>
      <c r="BF418" s="2"/>
      <c r="BG418" s="2"/>
      <c r="BH418" s="2"/>
      <c r="BI418" s="2"/>
      <c r="BJ418" s="2"/>
      <c r="BK418" s="2"/>
      <c r="BL418" s="2"/>
      <c r="BM418" s="2"/>
      <c r="BN418" s="2"/>
      <c r="BO418" s="2"/>
      <c r="BP418" s="2"/>
      <c r="BQ418" s="2"/>
      <c r="BR418" s="2"/>
      <c r="BS418" s="2"/>
      <c r="BT418" s="2"/>
      <c r="BU418" s="2"/>
      <c r="BV418" s="2"/>
      <c r="BW418" s="2"/>
      <c r="BX418" s="2"/>
      <c r="BY418" s="2"/>
      <c r="BZ418" s="2"/>
      <c r="CA418" s="2"/>
      <c r="CB418" s="2"/>
      <c r="CC418" s="2"/>
      <c r="CD418" s="2"/>
      <c r="CE418" s="2"/>
      <c r="CF418" s="2"/>
      <c r="CG418" s="2"/>
      <c r="CH418" s="2"/>
      <c r="CI418" s="2"/>
      <c r="CJ418" s="2"/>
      <c r="CK418" s="2"/>
      <c r="CL418" s="2"/>
      <c r="CM418" s="2"/>
      <c r="CN418" s="2"/>
      <c r="CO418" s="2"/>
      <c r="CP418" s="2"/>
    </row>
    <row r="419" spans="1:94" x14ac:dyDescent="0.35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  <c r="AE419" s="2"/>
      <c r="AF419" s="2"/>
      <c r="AG419" s="2"/>
      <c r="AH419" s="2"/>
      <c r="AI419" s="2"/>
      <c r="AJ419" s="2"/>
      <c r="AK419" s="2"/>
      <c r="AL419" s="2"/>
      <c r="AM419" s="2"/>
      <c r="AN419" s="2"/>
      <c r="AO419" s="2"/>
      <c r="AP419" s="2"/>
      <c r="AQ419" s="2"/>
      <c r="AR419" s="2"/>
      <c r="AS419" s="2"/>
      <c r="AT419" s="2"/>
      <c r="AU419" s="2"/>
      <c r="AV419" s="2"/>
      <c r="AW419" s="2"/>
      <c r="AX419" s="2"/>
      <c r="AY419" s="2"/>
      <c r="AZ419" s="2"/>
      <c r="BA419" s="2"/>
      <c r="BB419" s="2"/>
      <c r="BC419" s="2"/>
      <c r="BD419" s="2"/>
      <c r="BE419" s="2"/>
      <c r="BF419" s="2"/>
      <c r="BG419" s="2"/>
      <c r="BH419" s="2"/>
      <c r="BI419" s="2"/>
      <c r="BJ419" s="2"/>
      <c r="BK419" s="2"/>
      <c r="BL419" s="2"/>
      <c r="BM419" s="2"/>
      <c r="BN419" s="2"/>
      <c r="BO419" s="2"/>
      <c r="BP419" s="2"/>
      <c r="BQ419" s="2"/>
      <c r="BR419" s="2"/>
      <c r="BS419" s="2"/>
      <c r="BT419" s="2"/>
      <c r="BU419" s="2"/>
      <c r="BV419" s="2"/>
      <c r="BW419" s="2"/>
      <c r="BX419" s="2"/>
      <c r="BY419" s="2"/>
      <c r="BZ419" s="2"/>
      <c r="CA419" s="2"/>
      <c r="CB419" s="2"/>
      <c r="CC419" s="2"/>
      <c r="CD419" s="2"/>
      <c r="CE419" s="2"/>
      <c r="CF419" s="2"/>
      <c r="CG419" s="2"/>
      <c r="CH419" s="2"/>
      <c r="CI419" s="2"/>
      <c r="CJ419" s="2"/>
      <c r="CK419" s="2"/>
      <c r="CL419" s="2"/>
      <c r="CM419" s="2"/>
      <c r="CN419" s="2"/>
      <c r="CO419" s="2"/>
      <c r="CP419" s="2"/>
    </row>
    <row r="420" spans="1:94" x14ac:dyDescent="0.35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  <c r="AE420" s="2"/>
      <c r="AF420" s="2"/>
      <c r="AG420" s="2"/>
      <c r="AH420" s="2"/>
      <c r="AI420" s="2"/>
      <c r="AJ420" s="2"/>
      <c r="AK420" s="2"/>
      <c r="AL420" s="2"/>
      <c r="AM420" s="2"/>
      <c r="AN420" s="2"/>
      <c r="AO420" s="2"/>
      <c r="AP420" s="2"/>
      <c r="AQ420" s="2"/>
      <c r="AR420" s="2"/>
      <c r="AS420" s="2"/>
      <c r="AT420" s="2"/>
      <c r="AU420" s="2"/>
      <c r="AV420" s="2"/>
      <c r="AW420" s="2"/>
      <c r="AX420" s="2"/>
      <c r="AY420" s="2"/>
      <c r="AZ420" s="2"/>
      <c r="BA420" s="2"/>
      <c r="BB420" s="2"/>
      <c r="BC420" s="2"/>
      <c r="BD420" s="2"/>
      <c r="BE420" s="2"/>
      <c r="BF420" s="2"/>
      <c r="BG420" s="2"/>
      <c r="BH420" s="2"/>
      <c r="BI420" s="2"/>
      <c r="BJ420" s="2"/>
      <c r="BK420" s="2"/>
      <c r="BL420" s="2"/>
      <c r="BM420" s="2"/>
      <c r="BN420" s="2"/>
      <c r="BO420" s="2"/>
      <c r="BP420" s="2"/>
      <c r="BQ420" s="2"/>
      <c r="BR420" s="2"/>
      <c r="BS420" s="2"/>
      <c r="BT420" s="2"/>
      <c r="BU420" s="2"/>
      <c r="BV420" s="2"/>
      <c r="BW420" s="2"/>
      <c r="BX420" s="2"/>
      <c r="BY420" s="2"/>
      <c r="BZ420" s="2"/>
      <c r="CA420" s="2"/>
      <c r="CB420" s="2"/>
      <c r="CC420" s="2"/>
      <c r="CD420" s="2"/>
      <c r="CE420" s="2"/>
      <c r="CF420" s="2"/>
      <c r="CG420" s="2"/>
      <c r="CH420" s="2"/>
      <c r="CI420" s="2"/>
      <c r="CJ420" s="2"/>
      <c r="CK420" s="2"/>
      <c r="CL420" s="2"/>
      <c r="CM420" s="2"/>
      <c r="CN420" s="2"/>
      <c r="CO420" s="2"/>
      <c r="CP420" s="2"/>
    </row>
    <row r="421" spans="1:94" x14ac:dyDescent="0.35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  <c r="AE421" s="2"/>
      <c r="AF421" s="2"/>
      <c r="AG421" s="2"/>
      <c r="AH421" s="2"/>
      <c r="AI421" s="2"/>
      <c r="AJ421" s="2"/>
      <c r="AK421" s="2"/>
      <c r="AL421" s="2"/>
      <c r="AM421" s="2"/>
      <c r="AN421" s="2"/>
      <c r="AO421" s="2"/>
      <c r="AP421" s="2"/>
      <c r="AQ421" s="2"/>
      <c r="AR421" s="2"/>
      <c r="AS421" s="2"/>
      <c r="AT421" s="2"/>
      <c r="AU421" s="2"/>
      <c r="AV421" s="2"/>
      <c r="AW421" s="2"/>
      <c r="AX421" s="2"/>
      <c r="AY421" s="2"/>
      <c r="AZ421" s="2"/>
      <c r="BA421" s="2"/>
      <c r="BB421" s="2"/>
      <c r="BC421" s="2"/>
      <c r="BD421" s="2"/>
      <c r="BE421" s="2"/>
      <c r="BF421" s="2"/>
      <c r="BG421" s="2"/>
      <c r="BH421" s="2"/>
      <c r="BI421" s="2"/>
      <c r="BJ421" s="2"/>
      <c r="BK421" s="2"/>
      <c r="BL421" s="2"/>
      <c r="BM421" s="2"/>
      <c r="BN421" s="2"/>
      <c r="BO421" s="2"/>
      <c r="BP421" s="2"/>
      <c r="BQ421" s="2"/>
      <c r="BR421" s="2"/>
      <c r="BS421" s="2"/>
      <c r="BT421" s="2"/>
      <c r="BU421" s="2"/>
      <c r="BV421" s="2"/>
      <c r="BW421" s="2"/>
      <c r="BX421" s="2"/>
      <c r="BY421" s="2"/>
      <c r="BZ421" s="2"/>
      <c r="CA421" s="2"/>
      <c r="CB421" s="2"/>
      <c r="CC421" s="2"/>
      <c r="CD421" s="2"/>
      <c r="CE421" s="2"/>
      <c r="CF421" s="2"/>
      <c r="CG421" s="2"/>
      <c r="CH421" s="2"/>
      <c r="CI421" s="2"/>
      <c r="CJ421" s="2"/>
      <c r="CK421" s="2"/>
      <c r="CL421" s="2"/>
      <c r="CM421" s="2"/>
      <c r="CN421" s="2"/>
      <c r="CO421" s="2"/>
      <c r="CP421" s="2"/>
    </row>
    <row r="422" spans="1:94" x14ac:dyDescent="0.35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  <c r="AE422" s="2"/>
      <c r="AF422" s="2"/>
      <c r="AG422" s="2"/>
      <c r="AH422" s="2"/>
      <c r="AI422" s="2"/>
      <c r="AJ422" s="2"/>
      <c r="AK422" s="2"/>
      <c r="AL422" s="2"/>
      <c r="AM422" s="2"/>
      <c r="AN422" s="2"/>
      <c r="AO422" s="2"/>
      <c r="AP422" s="2"/>
      <c r="AQ422" s="2"/>
      <c r="AR422" s="2"/>
      <c r="AS422" s="2"/>
      <c r="AT422" s="2"/>
      <c r="AU422" s="2"/>
      <c r="AV422" s="2"/>
      <c r="AW422" s="2"/>
      <c r="AX422" s="2"/>
      <c r="AY422" s="2"/>
      <c r="AZ422" s="2"/>
      <c r="BA422" s="2"/>
      <c r="BB422" s="2"/>
      <c r="BC422" s="2"/>
      <c r="BD422" s="2"/>
      <c r="BE422" s="2"/>
      <c r="BF422" s="2"/>
      <c r="BG422" s="2"/>
      <c r="BH422" s="2"/>
      <c r="BI422" s="2"/>
      <c r="BJ422" s="2"/>
      <c r="BK422" s="2"/>
      <c r="BL422" s="2"/>
      <c r="BM422" s="2"/>
      <c r="BN422" s="2"/>
      <c r="BO422" s="2"/>
      <c r="BP422" s="2"/>
      <c r="BQ422" s="2"/>
      <c r="BR422" s="2"/>
      <c r="BS422" s="2"/>
      <c r="BT422" s="2"/>
      <c r="BU422" s="2"/>
      <c r="BV422" s="2"/>
      <c r="BW422" s="2"/>
      <c r="BX422" s="2"/>
      <c r="BY422" s="2"/>
      <c r="BZ422" s="2"/>
      <c r="CA422" s="2"/>
      <c r="CB422" s="2"/>
      <c r="CC422" s="2"/>
      <c r="CD422" s="2"/>
      <c r="CE422" s="2"/>
      <c r="CF422" s="2"/>
      <c r="CG422" s="2"/>
      <c r="CH422" s="2"/>
      <c r="CI422" s="2"/>
      <c r="CJ422" s="2"/>
      <c r="CK422" s="2"/>
      <c r="CL422" s="2"/>
      <c r="CM422" s="2"/>
      <c r="CN422" s="2"/>
      <c r="CO422" s="2"/>
      <c r="CP422" s="2"/>
    </row>
    <row r="423" spans="1:94" x14ac:dyDescent="0.35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  <c r="AE423" s="2"/>
      <c r="AF423" s="2"/>
      <c r="AG423" s="2"/>
      <c r="AH423" s="2"/>
      <c r="AI423" s="2"/>
      <c r="AJ423" s="2"/>
      <c r="AK423" s="2"/>
      <c r="AL423" s="2"/>
      <c r="AM423" s="2"/>
      <c r="AN423" s="2"/>
      <c r="AO423" s="2"/>
      <c r="AP423" s="2"/>
      <c r="AQ423" s="2"/>
      <c r="AR423" s="2"/>
      <c r="AS423" s="2"/>
      <c r="AT423" s="2"/>
      <c r="AU423" s="2"/>
      <c r="AV423" s="2"/>
      <c r="AW423" s="2"/>
      <c r="AX423" s="2"/>
      <c r="AY423" s="2"/>
      <c r="AZ423" s="2"/>
      <c r="BA423" s="2"/>
      <c r="BB423" s="2"/>
      <c r="BC423" s="2"/>
      <c r="BD423" s="2"/>
      <c r="BE423" s="2"/>
      <c r="BF423" s="2"/>
      <c r="BG423" s="2"/>
      <c r="BH423" s="2"/>
      <c r="BI423" s="2"/>
      <c r="BJ423" s="2"/>
      <c r="BK423" s="2"/>
      <c r="BL423" s="2"/>
      <c r="BM423" s="2"/>
      <c r="BN423" s="2"/>
      <c r="BO423" s="2"/>
      <c r="BP423" s="2"/>
      <c r="BQ423" s="2"/>
      <c r="BR423" s="2"/>
      <c r="BS423" s="2"/>
      <c r="BT423" s="2"/>
      <c r="BU423" s="2"/>
      <c r="BV423" s="2"/>
      <c r="BW423" s="2"/>
      <c r="BX423" s="2"/>
      <c r="BY423" s="2"/>
      <c r="BZ423" s="2"/>
      <c r="CA423" s="2"/>
      <c r="CB423" s="2"/>
      <c r="CC423" s="2"/>
      <c r="CD423" s="2"/>
      <c r="CE423" s="2"/>
      <c r="CF423" s="2"/>
      <c r="CG423" s="2"/>
      <c r="CH423" s="2"/>
      <c r="CI423" s="2"/>
      <c r="CJ423" s="2"/>
      <c r="CK423" s="2"/>
      <c r="CL423" s="2"/>
      <c r="CM423" s="2"/>
      <c r="CN423" s="2"/>
      <c r="CO423" s="2"/>
      <c r="CP423" s="2"/>
    </row>
    <row r="424" spans="1:94" x14ac:dyDescent="0.35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  <c r="AE424" s="2"/>
      <c r="AF424" s="2"/>
      <c r="AG424" s="2"/>
      <c r="AH424" s="2"/>
      <c r="AI424" s="2"/>
      <c r="AJ424" s="2"/>
      <c r="AK424" s="2"/>
      <c r="AL424" s="2"/>
      <c r="AM424" s="2"/>
      <c r="AN424" s="2"/>
      <c r="AO424" s="2"/>
      <c r="AP424" s="2"/>
      <c r="AQ424" s="2"/>
      <c r="AR424" s="2"/>
      <c r="AS424" s="2"/>
      <c r="AT424" s="2"/>
      <c r="AU424" s="2"/>
      <c r="AV424" s="2"/>
      <c r="AW424" s="2"/>
      <c r="AX424" s="2"/>
      <c r="AY424" s="2"/>
      <c r="AZ424" s="2"/>
      <c r="BA424" s="2"/>
      <c r="BB424" s="2"/>
      <c r="BC424" s="2"/>
      <c r="BD424" s="2"/>
      <c r="BE424" s="2"/>
      <c r="BF424" s="2"/>
      <c r="BG424" s="2"/>
      <c r="BH424" s="2"/>
      <c r="BI424" s="2"/>
      <c r="BJ424" s="2"/>
      <c r="BK424" s="2"/>
      <c r="BL424" s="2"/>
      <c r="BM424" s="2"/>
      <c r="BN424" s="2"/>
      <c r="BO424" s="2"/>
      <c r="BP424" s="2"/>
      <c r="BQ424" s="2"/>
      <c r="BR424" s="2"/>
      <c r="BS424" s="2"/>
      <c r="BT424" s="2"/>
      <c r="BU424" s="2"/>
      <c r="BV424" s="2"/>
      <c r="BW424" s="2"/>
      <c r="BX424" s="2"/>
      <c r="BY424" s="2"/>
      <c r="BZ424" s="2"/>
      <c r="CA424" s="2"/>
      <c r="CB424" s="2"/>
      <c r="CC424" s="2"/>
      <c r="CD424" s="2"/>
      <c r="CE424" s="2"/>
      <c r="CF424" s="2"/>
      <c r="CG424" s="2"/>
      <c r="CH424" s="2"/>
      <c r="CI424" s="2"/>
      <c r="CJ424" s="2"/>
      <c r="CK424" s="2"/>
      <c r="CL424" s="2"/>
      <c r="CM424" s="2"/>
      <c r="CN424" s="2"/>
      <c r="CO424" s="2"/>
      <c r="CP424" s="2"/>
    </row>
    <row r="425" spans="1:94" x14ac:dyDescent="0.35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  <c r="AE425" s="2"/>
      <c r="AF425" s="2"/>
      <c r="AG425" s="2"/>
      <c r="AH425" s="2"/>
      <c r="AI425" s="2"/>
      <c r="AJ425" s="2"/>
      <c r="AK425" s="2"/>
      <c r="AL425" s="2"/>
      <c r="AM425" s="2"/>
      <c r="AN425" s="2"/>
      <c r="AO425" s="2"/>
      <c r="AP425" s="2"/>
      <c r="AQ425" s="2"/>
      <c r="AR425" s="2"/>
      <c r="AS425" s="2"/>
      <c r="AT425" s="2"/>
      <c r="AU425" s="2"/>
      <c r="AV425" s="2"/>
      <c r="AW425" s="2"/>
      <c r="AX425" s="2"/>
      <c r="AY425" s="2"/>
      <c r="AZ425" s="2"/>
      <c r="BA425" s="2"/>
      <c r="BB425" s="2"/>
      <c r="BC425" s="2"/>
      <c r="BD425" s="2"/>
      <c r="BE425" s="2"/>
      <c r="BF425" s="2"/>
      <c r="BG425" s="2"/>
      <c r="BH425" s="2"/>
      <c r="BI425" s="2"/>
      <c r="BJ425" s="2"/>
      <c r="BK425" s="2"/>
      <c r="BL425" s="2"/>
      <c r="BM425" s="2"/>
      <c r="BN425" s="2"/>
      <c r="BO425" s="2"/>
      <c r="BP425" s="2"/>
      <c r="BQ425" s="2"/>
      <c r="BR425" s="2"/>
      <c r="BS425" s="2"/>
      <c r="BT425" s="2"/>
      <c r="BU425" s="2"/>
      <c r="BV425" s="2"/>
      <c r="BW425" s="2"/>
      <c r="BX425" s="2"/>
      <c r="BY425" s="2"/>
      <c r="BZ425" s="2"/>
      <c r="CA425" s="2"/>
      <c r="CB425" s="2"/>
      <c r="CC425" s="2"/>
      <c r="CD425" s="2"/>
      <c r="CE425" s="2"/>
      <c r="CF425" s="2"/>
      <c r="CG425" s="2"/>
      <c r="CH425" s="2"/>
      <c r="CI425" s="2"/>
      <c r="CJ425" s="2"/>
      <c r="CK425" s="2"/>
      <c r="CL425" s="2"/>
      <c r="CM425" s="2"/>
      <c r="CN425" s="2"/>
      <c r="CO425" s="2"/>
      <c r="CP425" s="2"/>
    </row>
    <row r="426" spans="1:94" x14ac:dyDescent="0.35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  <c r="AE426" s="2"/>
      <c r="AF426" s="2"/>
      <c r="AG426" s="2"/>
      <c r="AH426" s="2"/>
      <c r="AI426" s="2"/>
      <c r="AJ426" s="2"/>
      <c r="AK426" s="2"/>
      <c r="AL426" s="2"/>
      <c r="AM426" s="2"/>
      <c r="AN426" s="2"/>
      <c r="AO426" s="2"/>
      <c r="AP426" s="2"/>
      <c r="AQ426" s="2"/>
      <c r="AR426" s="2"/>
      <c r="AS426" s="2"/>
      <c r="AT426" s="2"/>
      <c r="AU426" s="2"/>
      <c r="AV426" s="2"/>
      <c r="AW426" s="2"/>
      <c r="AX426" s="2"/>
      <c r="AY426" s="2"/>
      <c r="AZ426" s="2"/>
      <c r="BA426" s="2"/>
      <c r="BB426" s="2"/>
      <c r="BC426" s="2"/>
      <c r="BD426" s="2"/>
      <c r="BE426" s="2"/>
      <c r="BF426" s="2"/>
      <c r="BG426" s="2"/>
      <c r="BH426" s="2"/>
      <c r="BI426" s="2"/>
      <c r="BJ426" s="2"/>
      <c r="BK426" s="2"/>
      <c r="BL426" s="2"/>
      <c r="BM426" s="2"/>
      <c r="BN426" s="2"/>
      <c r="BO426" s="2"/>
      <c r="BP426" s="2"/>
      <c r="BQ426" s="2"/>
      <c r="BR426" s="2"/>
      <c r="BS426" s="2"/>
      <c r="BT426" s="2"/>
      <c r="BU426" s="2"/>
      <c r="BV426" s="2"/>
      <c r="BW426" s="2"/>
      <c r="BX426" s="2"/>
      <c r="BY426" s="2"/>
      <c r="BZ426" s="2"/>
      <c r="CA426" s="2"/>
      <c r="CB426" s="2"/>
      <c r="CC426" s="2"/>
      <c r="CD426" s="2"/>
      <c r="CE426" s="2"/>
      <c r="CF426" s="2"/>
      <c r="CG426" s="2"/>
      <c r="CH426" s="2"/>
      <c r="CI426" s="2"/>
      <c r="CJ426" s="2"/>
      <c r="CK426" s="2"/>
      <c r="CL426" s="2"/>
      <c r="CM426" s="2"/>
      <c r="CN426" s="2"/>
      <c r="CO426" s="2"/>
      <c r="CP426" s="2"/>
    </row>
    <row r="427" spans="1:94" x14ac:dyDescent="0.35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  <c r="AE427" s="2"/>
      <c r="AF427" s="2"/>
      <c r="AG427" s="2"/>
      <c r="AH427" s="2"/>
      <c r="AI427" s="2"/>
      <c r="AJ427" s="2"/>
      <c r="AK427" s="2"/>
      <c r="AL427" s="2"/>
      <c r="AM427" s="2"/>
      <c r="AN427" s="2"/>
      <c r="AO427" s="2"/>
      <c r="AP427" s="2"/>
      <c r="AQ427" s="2"/>
      <c r="AR427" s="2"/>
      <c r="AS427" s="2"/>
      <c r="AT427" s="2"/>
      <c r="AU427" s="2"/>
      <c r="AV427" s="2"/>
      <c r="AW427" s="2"/>
      <c r="AX427" s="2"/>
      <c r="AY427" s="2"/>
      <c r="AZ427" s="2"/>
      <c r="BA427" s="2"/>
      <c r="BB427" s="2"/>
      <c r="BC427" s="2"/>
      <c r="BD427" s="2"/>
      <c r="BE427" s="2"/>
      <c r="BF427" s="2"/>
      <c r="BG427" s="2"/>
      <c r="BH427" s="2"/>
      <c r="BI427" s="2"/>
      <c r="BJ427" s="2"/>
      <c r="BK427" s="2"/>
      <c r="BL427" s="2"/>
      <c r="BM427" s="2"/>
      <c r="BN427" s="2"/>
      <c r="BO427" s="2"/>
      <c r="BP427" s="2"/>
      <c r="BQ427" s="2"/>
      <c r="BR427" s="2"/>
      <c r="BS427" s="2"/>
      <c r="BT427" s="2"/>
      <c r="BU427" s="2"/>
      <c r="BV427" s="2"/>
      <c r="BW427" s="2"/>
      <c r="BX427" s="2"/>
      <c r="BY427" s="2"/>
      <c r="BZ427" s="2"/>
      <c r="CA427" s="2"/>
      <c r="CB427" s="2"/>
      <c r="CC427" s="2"/>
      <c r="CD427" s="2"/>
      <c r="CE427" s="2"/>
      <c r="CF427" s="2"/>
      <c r="CG427" s="2"/>
      <c r="CH427" s="2"/>
      <c r="CI427" s="2"/>
      <c r="CJ427" s="2"/>
      <c r="CK427" s="2"/>
      <c r="CL427" s="2"/>
      <c r="CM427" s="2"/>
      <c r="CN427" s="2"/>
      <c r="CO427" s="2"/>
      <c r="CP427" s="2"/>
    </row>
    <row r="428" spans="1:94" x14ac:dyDescent="0.35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  <c r="AE428" s="2"/>
      <c r="AF428" s="2"/>
      <c r="AG428" s="2"/>
      <c r="AH428" s="2"/>
      <c r="AI428" s="2"/>
      <c r="AJ428" s="2"/>
      <c r="AK428" s="2"/>
      <c r="AL428" s="2"/>
      <c r="AM428" s="2"/>
      <c r="AN428" s="2"/>
      <c r="AO428" s="2"/>
      <c r="AP428" s="2"/>
      <c r="AQ428" s="2"/>
      <c r="AR428" s="2"/>
      <c r="AS428" s="2"/>
      <c r="AT428" s="2"/>
      <c r="AU428" s="2"/>
      <c r="AV428" s="2"/>
      <c r="AW428" s="2"/>
      <c r="AX428" s="2"/>
      <c r="AY428" s="2"/>
      <c r="AZ428" s="2"/>
      <c r="BA428" s="2"/>
      <c r="BB428" s="2"/>
      <c r="BC428" s="2"/>
      <c r="BD428" s="2"/>
      <c r="BE428" s="2"/>
      <c r="BF428" s="2"/>
      <c r="BG428" s="2"/>
      <c r="BH428" s="2"/>
      <c r="BI428" s="2"/>
      <c r="BJ428" s="2"/>
      <c r="BK428" s="2"/>
      <c r="BL428" s="2"/>
      <c r="BM428" s="2"/>
      <c r="BN428" s="2"/>
      <c r="BO428" s="2"/>
      <c r="BP428" s="2"/>
      <c r="BQ428" s="2"/>
      <c r="BR428" s="2"/>
      <c r="BS428" s="2"/>
      <c r="BT428" s="2"/>
      <c r="BU428" s="2"/>
      <c r="BV428" s="2"/>
      <c r="BW428" s="2"/>
      <c r="BX428" s="2"/>
      <c r="BY428" s="2"/>
      <c r="BZ428" s="2"/>
      <c r="CA428" s="2"/>
      <c r="CB428" s="2"/>
      <c r="CC428" s="2"/>
      <c r="CD428" s="2"/>
      <c r="CE428" s="2"/>
      <c r="CF428" s="2"/>
      <c r="CG428" s="2"/>
      <c r="CH428" s="2"/>
      <c r="CI428" s="2"/>
      <c r="CJ428" s="2"/>
      <c r="CK428" s="2"/>
      <c r="CL428" s="2"/>
      <c r="CM428" s="2"/>
      <c r="CN428" s="2"/>
      <c r="CO428" s="2"/>
      <c r="CP428" s="2"/>
    </row>
    <row r="429" spans="1:94" x14ac:dyDescent="0.35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  <c r="AE429" s="2"/>
      <c r="AF429" s="2"/>
      <c r="AG429" s="2"/>
      <c r="AH429" s="2"/>
      <c r="AI429" s="2"/>
      <c r="AJ429" s="2"/>
      <c r="AK429" s="2"/>
      <c r="AL429" s="2"/>
      <c r="AM429" s="2"/>
      <c r="AN429" s="2"/>
      <c r="AO429" s="2"/>
      <c r="AP429" s="2"/>
      <c r="AQ429" s="2"/>
      <c r="AR429" s="2"/>
      <c r="AS429" s="2"/>
      <c r="AT429" s="2"/>
      <c r="AU429" s="2"/>
      <c r="AV429" s="2"/>
      <c r="AW429" s="2"/>
      <c r="AX429" s="2"/>
      <c r="AY429" s="2"/>
      <c r="AZ429" s="2"/>
      <c r="BA429" s="2"/>
      <c r="BB429" s="2"/>
      <c r="BC429" s="2"/>
      <c r="BD429" s="2"/>
      <c r="BE429" s="2"/>
      <c r="BF429" s="2"/>
      <c r="BG429" s="2"/>
      <c r="BH429" s="2"/>
      <c r="BI429" s="2"/>
      <c r="BJ429" s="2"/>
      <c r="BK429" s="2"/>
      <c r="BL429" s="2"/>
      <c r="BM429" s="2"/>
      <c r="BN429" s="2"/>
      <c r="BO429" s="2"/>
      <c r="BP429" s="2"/>
      <c r="BQ429" s="2"/>
      <c r="BR429" s="2"/>
      <c r="BS429" s="2"/>
      <c r="BT429" s="2"/>
      <c r="BU429" s="2"/>
      <c r="BV429" s="2"/>
      <c r="BW429" s="2"/>
      <c r="BX429" s="2"/>
      <c r="BY429" s="2"/>
      <c r="BZ429" s="2"/>
      <c r="CA429" s="2"/>
      <c r="CB429" s="2"/>
      <c r="CC429" s="2"/>
      <c r="CD429" s="2"/>
      <c r="CE429" s="2"/>
      <c r="CF429" s="2"/>
      <c r="CG429" s="2"/>
      <c r="CH429" s="2"/>
      <c r="CI429" s="2"/>
      <c r="CJ429" s="2"/>
      <c r="CK429" s="2"/>
      <c r="CL429" s="2"/>
      <c r="CM429" s="2"/>
      <c r="CN429" s="2"/>
      <c r="CO429" s="2"/>
      <c r="CP429" s="2"/>
    </row>
    <row r="430" spans="1:94" x14ac:dyDescent="0.35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  <c r="AE430" s="2"/>
      <c r="AF430" s="2"/>
      <c r="AG430" s="2"/>
      <c r="AH430" s="2"/>
      <c r="AI430" s="2"/>
      <c r="AJ430" s="2"/>
      <c r="AK430" s="2"/>
      <c r="AL430" s="2"/>
      <c r="AM430" s="2"/>
      <c r="AN430" s="2"/>
      <c r="AO430" s="2"/>
      <c r="AP430" s="2"/>
      <c r="AQ430" s="2"/>
      <c r="AR430" s="2"/>
      <c r="AS430" s="2"/>
      <c r="AT430" s="2"/>
      <c r="AU430" s="2"/>
      <c r="AV430" s="2"/>
      <c r="AW430" s="2"/>
      <c r="AX430" s="2"/>
      <c r="AY430" s="2"/>
      <c r="AZ430" s="2"/>
      <c r="BA430" s="2"/>
      <c r="BB430" s="2"/>
      <c r="BC430" s="2"/>
      <c r="BD430" s="2"/>
      <c r="BE430" s="2"/>
      <c r="BF430" s="2"/>
      <c r="BG430" s="2"/>
      <c r="BH430" s="2"/>
      <c r="BI430" s="2"/>
      <c r="BJ430" s="2"/>
      <c r="BK430" s="2"/>
      <c r="BL430" s="2"/>
      <c r="BM430" s="2"/>
      <c r="BN430" s="2"/>
      <c r="BO430" s="2"/>
      <c r="BP430" s="2"/>
      <c r="BQ430" s="2"/>
      <c r="BR430" s="2"/>
      <c r="BS430" s="2"/>
      <c r="BT430" s="2"/>
      <c r="BU430" s="2"/>
      <c r="BV430" s="2"/>
      <c r="BW430" s="2"/>
      <c r="BX430" s="2"/>
      <c r="BY430" s="2"/>
      <c r="BZ430" s="2"/>
      <c r="CA430" s="2"/>
      <c r="CB430" s="2"/>
      <c r="CC430" s="2"/>
      <c r="CD430" s="2"/>
      <c r="CE430" s="2"/>
      <c r="CF430" s="2"/>
      <c r="CG430" s="2"/>
      <c r="CH430" s="2"/>
      <c r="CI430" s="2"/>
      <c r="CJ430" s="2"/>
      <c r="CK430" s="2"/>
      <c r="CL430" s="2"/>
      <c r="CM430" s="2"/>
      <c r="CN430" s="2"/>
      <c r="CO430" s="2"/>
      <c r="CP430" s="2"/>
    </row>
    <row r="431" spans="1:94" x14ac:dyDescent="0.35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  <c r="AE431" s="2"/>
      <c r="AF431" s="2"/>
      <c r="AG431" s="2"/>
      <c r="AH431" s="2"/>
      <c r="AI431" s="2"/>
      <c r="AJ431" s="2"/>
      <c r="AK431" s="2"/>
      <c r="AL431" s="2"/>
      <c r="AM431" s="2"/>
      <c r="AN431" s="2"/>
      <c r="AO431" s="2"/>
      <c r="AP431" s="2"/>
      <c r="AQ431" s="2"/>
      <c r="AR431" s="2"/>
      <c r="AS431" s="2"/>
      <c r="AT431" s="2"/>
      <c r="AU431" s="2"/>
      <c r="AV431" s="2"/>
      <c r="AW431" s="2"/>
      <c r="AX431" s="2"/>
      <c r="AY431" s="2"/>
      <c r="AZ431" s="2"/>
      <c r="BA431" s="2"/>
      <c r="BB431" s="2"/>
      <c r="BC431" s="2"/>
      <c r="BD431" s="2"/>
      <c r="BE431" s="2"/>
      <c r="BF431" s="2"/>
      <c r="BG431" s="2"/>
      <c r="BH431" s="2"/>
      <c r="BI431" s="2"/>
      <c r="BJ431" s="2"/>
      <c r="BK431" s="2"/>
      <c r="BL431" s="2"/>
      <c r="BM431" s="2"/>
      <c r="BN431" s="2"/>
      <c r="BO431" s="2"/>
      <c r="BP431" s="2"/>
      <c r="BQ431" s="2"/>
      <c r="BR431" s="2"/>
      <c r="BS431" s="2"/>
      <c r="BT431" s="2"/>
      <c r="BU431" s="2"/>
      <c r="BV431" s="2"/>
      <c r="BW431" s="2"/>
      <c r="BX431" s="2"/>
      <c r="BY431" s="2"/>
      <c r="BZ431" s="2"/>
      <c r="CA431" s="2"/>
      <c r="CB431" s="2"/>
      <c r="CC431" s="2"/>
      <c r="CD431" s="2"/>
      <c r="CE431" s="2"/>
      <c r="CF431" s="2"/>
      <c r="CG431" s="2"/>
      <c r="CH431" s="2"/>
      <c r="CI431" s="2"/>
      <c r="CJ431" s="2"/>
      <c r="CK431" s="2"/>
      <c r="CL431" s="2"/>
      <c r="CM431" s="2"/>
      <c r="CN431" s="2"/>
      <c r="CO431" s="2"/>
      <c r="CP431" s="2"/>
    </row>
    <row r="432" spans="1:94" x14ac:dyDescent="0.35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  <c r="AE432" s="2"/>
      <c r="AF432" s="2"/>
      <c r="AG432" s="2"/>
      <c r="AH432" s="2"/>
      <c r="AI432" s="2"/>
      <c r="AJ432" s="2"/>
      <c r="AK432" s="2"/>
      <c r="AL432" s="2"/>
      <c r="AM432" s="2"/>
      <c r="AN432" s="2"/>
      <c r="AO432" s="2"/>
      <c r="AP432" s="2"/>
      <c r="AQ432" s="2"/>
      <c r="AR432" s="2"/>
      <c r="AS432" s="2"/>
      <c r="AT432" s="2"/>
      <c r="AU432" s="2"/>
      <c r="AV432" s="2"/>
      <c r="AW432" s="2"/>
      <c r="AX432" s="2"/>
      <c r="AY432" s="2"/>
      <c r="AZ432" s="2"/>
      <c r="BA432" s="2"/>
      <c r="BB432" s="2"/>
      <c r="BC432" s="2"/>
      <c r="BD432" s="2"/>
      <c r="BE432" s="2"/>
      <c r="BF432" s="2"/>
      <c r="BG432" s="2"/>
      <c r="BH432" s="2"/>
      <c r="BI432" s="2"/>
      <c r="BJ432" s="2"/>
      <c r="BK432" s="2"/>
      <c r="BL432" s="2"/>
      <c r="BM432" s="2"/>
      <c r="BN432" s="2"/>
      <c r="BO432" s="2"/>
      <c r="BP432" s="2"/>
      <c r="BQ432" s="2"/>
      <c r="BR432" s="2"/>
      <c r="BS432" s="2"/>
      <c r="BT432" s="2"/>
      <c r="BU432" s="2"/>
      <c r="BV432" s="2"/>
      <c r="BW432" s="2"/>
      <c r="BX432" s="2"/>
      <c r="BY432" s="2"/>
      <c r="BZ432" s="2"/>
      <c r="CA432" s="2"/>
      <c r="CB432" s="2"/>
      <c r="CC432" s="2"/>
      <c r="CD432" s="2"/>
      <c r="CE432" s="2"/>
      <c r="CF432" s="2"/>
      <c r="CG432" s="2"/>
      <c r="CH432" s="2"/>
      <c r="CI432" s="2"/>
      <c r="CJ432" s="2"/>
      <c r="CK432" s="2"/>
      <c r="CL432" s="2"/>
      <c r="CM432" s="2"/>
      <c r="CN432" s="2"/>
      <c r="CO432" s="2"/>
      <c r="CP432" s="2"/>
    </row>
    <row r="433" spans="1:94" x14ac:dyDescent="0.35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  <c r="AE433" s="2"/>
      <c r="AF433" s="2"/>
      <c r="AG433" s="2"/>
      <c r="AH433" s="2"/>
      <c r="AI433" s="2"/>
      <c r="AJ433" s="2"/>
      <c r="AK433" s="2"/>
      <c r="AL433" s="2"/>
      <c r="AM433" s="2"/>
      <c r="AN433" s="2"/>
      <c r="AO433" s="2"/>
      <c r="AP433" s="2"/>
      <c r="AQ433" s="2"/>
      <c r="AR433" s="2"/>
      <c r="AS433" s="2"/>
      <c r="AT433" s="2"/>
      <c r="AU433" s="2"/>
      <c r="AV433" s="2"/>
      <c r="AW433" s="2"/>
      <c r="AX433" s="2"/>
      <c r="AY433" s="2"/>
      <c r="AZ433" s="2"/>
      <c r="BA433" s="2"/>
      <c r="BB433" s="2"/>
      <c r="BC433" s="2"/>
      <c r="BD433" s="2"/>
      <c r="BE433" s="2"/>
      <c r="BF433" s="2"/>
      <c r="BG433" s="2"/>
      <c r="BH433" s="2"/>
      <c r="BI433" s="2"/>
      <c r="BJ433" s="2"/>
      <c r="BK433" s="2"/>
      <c r="BL433" s="2"/>
      <c r="BM433" s="2"/>
      <c r="BN433" s="2"/>
      <c r="BO433" s="2"/>
      <c r="BP433" s="2"/>
      <c r="BQ433" s="2"/>
      <c r="BR433" s="2"/>
      <c r="BS433" s="2"/>
      <c r="BT433" s="2"/>
      <c r="BU433" s="2"/>
      <c r="BV433" s="2"/>
      <c r="BW433" s="2"/>
      <c r="BX433" s="2"/>
      <c r="BY433" s="2"/>
      <c r="BZ433" s="2"/>
      <c r="CA433" s="2"/>
      <c r="CB433" s="2"/>
      <c r="CC433" s="2"/>
      <c r="CD433" s="2"/>
      <c r="CE433" s="2"/>
      <c r="CF433" s="2"/>
      <c r="CG433" s="2"/>
      <c r="CH433" s="2"/>
      <c r="CI433" s="2"/>
      <c r="CJ433" s="2"/>
      <c r="CK433" s="2"/>
      <c r="CL433" s="2"/>
      <c r="CM433" s="2"/>
      <c r="CN433" s="2"/>
      <c r="CO433" s="2"/>
      <c r="CP433" s="2"/>
    </row>
    <row r="434" spans="1:94" x14ac:dyDescent="0.35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  <c r="AE434" s="2"/>
      <c r="AF434" s="2"/>
      <c r="AG434" s="2"/>
      <c r="AH434" s="2"/>
      <c r="AI434" s="2"/>
      <c r="AJ434" s="2"/>
      <c r="AK434" s="2"/>
      <c r="AL434" s="2"/>
      <c r="AM434" s="2"/>
      <c r="AN434" s="2"/>
      <c r="AO434" s="2"/>
      <c r="AP434" s="2"/>
      <c r="AQ434" s="2"/>
      <c r="AR434" s="2"/>
      <c r="AS434" s="2"/>
      <c r="AT434" s="2"/>
      <c r="AU434" s="2"/>
      <c r="AV434" s="2"/>
      <c r="AW434" s="2"/>
      <c r="AX434" s="2"/>
      <c r="AY434" s="2"/>
      <c r="AZ434" s="2"/>
      <c r="BA434" s="2"/>
      <c r="BB434" s="2"/>
      <c r="BC434" s="2"/>
      <c r="BD434" s="2"/>
      <c r="BE434" s="2"/>
      <c r="BF434" s="2"/>
      <c r="BG434" s="2"/>
      <c r="BH434" s="2"/>
      <c r="BI434" s="2"/>
      <c r="BJ434" s="2"/>
      <c r="BK434" s="2"/>
      <c r="BL434" s="2"/>
      <c r="BM434" s="2"/>
      <c r="BN434" s="2"/>
      <c r="BO434" s="2"/>
      <c r="BP434" s="2"/>
      <c r="BQ434" s="2"/>
      <c r="BR434" s="2"/>
      <c r="BS434" s="2"/>
      <c r="BT434" s="2"/>
      <c r="BU434" s="2"/>
      <c r="BV434" s="2"/>
      <c r="BW434" s="2"/>
      <c r="BX434" s="2"/>
      <c r="BY434" s="2"/>
      <c r="BZ434" s="2"/>
      <c r="CA434" s="2"/>
      <c r="CB434" s="2"/>
      <c r="CC434" s="2"/>
      <c r="CD434" s="2"/>
      <c r="CE434" s="2"/>
      <c r="CF434" s="2"/>
      <c r="CG434" s="2"/>
      <c r="CH434" s="2"/>
      <c r="CI434" s="2"/>
      <c r="CJ434" s="2"/>
      <c r="CK434" s="2"/>
      <c r="CL434" s="2"/>
      <c r="CM434" s="2"/>
      <c r="CN434" s="2"/>
      <c r="CO434" s="2"/>
      <c r="CP434" s="2"/>
    </row>
    <row r="435" spans="1:94" x14ac:dyDescent="0.35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  <c r="AE435" s="2"/>
      <c r="AF435" s="2"/>
      <c r="AG435" s="2"/>
      <c r="AH435" s="2"/>
      <c r="AI435" s="2"/>
      <c r="AJ435" s="2"/>
      <c r="AK435" s="2"/>
      <c r="AL435" s="2"/>
      <c r="AM435" s="2"/>
      <c r="AN435" s="2"/>
      <c r="AO435" s="2"/>
      <c r="AP435" s="2"/>
      <c r="AQ435" s="2"/>
      <c r="AR435" s="2"/>
      <c r="AS435" s="2"/>
      <c r="AT435" s="2"/>
      <c r="AU435" s="2"/>
      <c r="AV435" s="2"/>
      <c r="AW435" s="2"/>
      <c r="AX435" s="2"/>
      <c r="AY435" s="2"/>
      <c r="AZ435" s="2"/>
      <c r="BA435" s="2"/>
      <c r="BB435" s="2"/>
      <c r="BC435" s="2"/>
      <c r="BD435" s="2"/>
      <c r="BE435" s="2"/>
      <c r="BF435" s="2"/>
      <c r="BG435" s="2"/>
      <c r="BH435" s="2"/>
      <c r="BI435" s="2"/>
      <c r="BJ435" s="2"/>
      <c r="BK435" s="2"/>
      <c r="BL435" s="2"/>
      <c r="BM435" s="2"/>
      <c r="BN435" s="2"/>
      <c r="BO435" s="2"/>
      <c r="BP435" s="2"/>
      <c r="BQ435" s="2"/>
      <c r="BR435" s="2"/>
      <c r="BS435" s="2"/>
      <c r="BT435" s="2"/>
      <c r="BU435" s="2"/>
      <c r="BV435" s="2"/>
      <c r="BW435" s="2"/>
      <c r="BX435" s="2"/>
      <c r="BY435" s="2"/>
      <c r="BZ435" s="2"/>
      <c r="CA435" s="2"/>
      <c r="CB435" s="2"/>
      <c r="CC435" s="2"/>
      <c r="CD435" s="2"/>
      <c r="CE435" s="2"/>
      <c r="CF435" s="2"/>
      <c r="CG435" s="2"/>
      <c r="CH435" s="2"/>
      <c r="CI435" s="2"/>
      <c r="CJ435" s="2"/>
      <c r="CK435" s="2"/>
      <c r="CL435" s="2"/>
      <c r="CM435" s="2"/>
      <c r="CN435" s="2"/>
      <c r="CO435" s="2"/>
      <c r="CP435" s="2"/>
    </row>
    <row r="436" spans="1:94" x14ac:dyDescent="0.35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  <c r="AE436" s="2"/>
      <c r="AF436" s="2"/>
      <c r="AG436" s="2"/>
      <c r="AH436" s="2"/>
      <c r="AI436" s="2"/>
      <c r="AJ436" s="2"/>
      <c r="AK436" s="2"/>
      <c r="AL436" s="2"/>
      <c r="AM436" s="2"/>
      <c r="AN436" s="2"/>
      <c r="AO436" s="2"/>
      <c r="AP436" s="2"/>
      <c r="AQ436" s="2"/>
      <c r="AR436" s="2"/>
      <c r="AS436" s="2"/>
      <c r="AT436" s="2"/>
      <c r="AU436" s="2"/>
      <c r="AV436" s="2"/>
      <c r="AW436" s="2"/>
      <c r="AX436" s="2"/>
      <c r="AY436" s="2"/>
      <c r="AZ436" s="2"/>
      <c r="BA436" s="2"/>
      <c r="BB436" s="2"/>
      <c r="BC436" s="2"/>
      <c r="BD436" s="2"/>
      <c r="BE436" s="2"/>
      <c r="BF436" s="2"/>
      <c r="BG436" s="2"/>
      <c r="BH436" s="2"/>
      <c r="BI436" s="2"/>
      <c r="BJ436" s="2"/>
      <c r="BK436" s="2"/>
      <c r="BL436" s="2"/>
      <c r="BM436" s="2"/>
      <c r="BN436" s="2"/>
      <c r="BO436" s="2"/>
      <c r="BP436" s="2"/>
      <c r="BQ436" s="2"/>
      <c r="BR436" s="2"/>
      <c r="BS436" s="2"/>
      <c r="BT436" s="2"/>
      <c r="BU436" s="2"/>
      <c r="BV436" s="2"/>
      <c r="BW436" s="2"/>
      <c r="BX436" s="2"/>
      <c r="BY436" s="2"/>
      <c r="BZ436" s="2"/>
      <c r="CA436" s="2"/>
      <c r="CB436" s="2"/>
      <c r="CC436" s="2"/>
      <c r="CD436" s="2"/>
      <c r="CE436" s="2"/>
      <c r="CF436" s="2"/>
      <c r="CG436" s="2"/>
      <c r="CH436" s="2"/>
      <c r="CI436" s="2"/>
      <c r="CJ436" s="2"/>
      <c r="CK436" s="2"/>
      <c r="CL436" s="2"/>
      <c r="CM436" s="2"/>
      <c r="CN436" s="2"/>
      <c r="CO436" s="2"/>
      <c r="CP436" s="2"/>
    </row>
    <row r="437" spans="1:94" x14ac:dyDescent="0.35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  <c r="AE437" s="2"/>
      <c r="AF437" s="2"/>
      <c r="AG437" s="2"/>
      <c r="AH437" s="2"/>
      <c r="AI437" s="2"/>
      <c r="AJ437" s="2"/>
      <c r="AK437" s="2"/>
      <c r="AL437" s="2"/>
      <c r="AM437" s="2"/>
      <c r="AN437" s="2"/>
      <c r="AO437" s="2"/>
      <c r="AP437" s="2"/>
      <c r="AQ437" s="2"/>
      <c r="AR437" s="2"/>
      <c r="AS437" s="2"/>
      <c r="AT437" s="2"/>
      <c r="AU437" s="2"/>
      <c r="AV437" s="2"/>
      <c r="AW437" s="2"/>
      <c r="AX437" s="2"/>
      <c r="AY437" s="2"/>
      <c r="AZ437" s="2"/>
      <c r="BA437" s="2"/>
      <c r="BB437" s="2"/>
      <c r="BC437" s="2"/>
      <c r="BD437" s="2"/>
      <c r="BE437" s="2"/>
      <c r="BF437" s="2"/>
      <c r="BG437" s="2"/>
      <c r="BH437" s="2"/>
      <c r="BI437" s="2"/>
      <c r="BJ437" s="2"/>
      <c r="BK437" s="2"/>
      <c r="BL437" s="2"/>
      <c r="BM437" s="2"/>
      <c r="BN437" s="2"/>
      <c r="BO437" s="2"/>
      <c r="BP437" s="2"/>
      <c r="BQ437" s="2"/>
      <c r="BR437" s="2"/>
      <c r="BS437" s="2"/>
      <c r="BT437" s="2"/>
      <c r="BU437" s="2"/>
      <c r="BV437" s="2"/>
      <c r="BW437" s="2"/>
      <c r="BX437" s="2"/>
      <c r="BY437" s="2"/>
      <c r="BZ437" s="2"/>
      <c r="CA437" s="2"/>
      <c r="CB437" s="2"/>
      <c r="CC437" s="2"/>
      <c r="CD437" s="2"/>
      <c r="CE437" s="2"/>
      <c r="CF437" s="2"/>
      <c r="CG437" s="2"/>
      <c r="CH437" s="2"/>
      <c r="CI437" s="2"/>
      <c r="CJ437" s="2"/>
      <c r="CK437" s="2"/>
      <c r="CL437" s="2"/>
      <c r="CM437" s="2"/>
      <c r="CN437" s="2"/>
      <c r="CO437" s="2"/>
      <c r="CP437" s="2"/>
    </row>
    <row r="438" spans="1:94" x14ac:dyDescent="0.35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  <c r="AE438" s="2"/>
      <c r="AF438" s="2"/>
      <c r="AG438" s="2"/>
      <c r="AH438" s="2"/>
      <c r="AI438" s="2"/>
      <c r="AJ438" s="2"/>
      <c r="AK438" s="2"/>
      <c r="AL438" s="2"/>
      <c r="AM438" s="2"/>
      <c r="AN438" s="2"/>
      <c r="AO438" s="2"/>
      <c r="AP438" s="2"/>
      <c r="AQ438" s="2"/>
      <c r="AR438" s="2"/>
      <c r="AS438" s="2"/>
      <c r="AT438" s="2"/>
      <c r="AU438" s="2"/>
      <c r="AV438" s="2"/>
      <c r="AW438" s="2"/>
      <c r="AX438" s="2"/>
      <c r="AY438" s="2"/>
      <c r="AZ438" s="2"/>
      <c r="BA438" s="2"/>
      <c r="BB438" s="2"/>
      <c r="BC438" s="2"/>
      <c r="BD438" s="2"/>
      <c r="BE438" s="2"/>
      <c r="BF438" s="2"/>
      <c r="BG438" s="2"/>
      <c r="BH438" s="2"/>
      <c r="BI438" s="2"/>
      <c r="BJ438" s="2"/>
      <c r="BK438" s="2"/>
      <c r="BL438" s="2"/>
      <c r="BM438" s="2"/>
      <c r="BN438" s="2"/>
      <c r="BO438" s="2"/>
      <c r="BP438" s="2"/>
      <c r="BQ438" s="2"/>
      <c r="BR438" s="2"/>
      <c r="BS438" s="2"/>
      <c r="BT438" s="2"/>
      <c r="BU438" s="2"/>
      <c r="BV438" s="2"/>
      <c r="BW438" s="2"/>
      <c r="BX438" s="2"/>
      <c r="BY438" s="2"/>
      <c r="BZ438" s="2"/>
      <c r="CA438" s="2"/>
      <c r="CB438" s="2"/>
      <c r="CC438" s="2"/>
      <c r="CD438" s="2"/>
      <c r="CE438" s="2"/>
      <c r="CF438" s="2"/>
      <c r="CG438" s="2"/>
      <c r="CH438" s="2"/>
      <c r="CI438" s="2"/>
      <c r="CJ438" s="2"/>
      <c r="CK438" s="2"/>
      <c r="CL438" s="2"/>
      <c r="CM438" s="2"/>
      <c r="CN438" s="2"/>
      <c r="CO438" s="2"/>
      <c r="CP438" s="2"/>
    </row>
    <row r="439" spans="1:94" x14ac:dyDescent="0.35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  <c r="AE439" s="2"/>
      <c r="AF439" s="2"/>
      <c r="AG439" s="2"/>
      <c r="AH439" s="2"/>
      <c r="AI439" s="2"/>
      <c r="AJ439" s="2"/>
      <c r="AK439" s="2"/>
      <c r="AL439" s="2"/>
      <c r="AM439" s="2"/>
      <c r="AN439" s="2"/>
      <c r="AO439" s="2"/>
      <c r="AP439" s="2"/>
      <c r="AQ439" s="2"/>
      <c r="AR439" s="2"/>
      <c r="AS439" s="2"/>
      <c r="AT439" s="2"/>
      <c r="AU439" s="2"/>
      <c r="AV439" s="2"/>
      <c r="AW439" s="2"/>
      <c r="AX439" s="2"/>
      <c r="AY439" s="2"/>
      <c r="AZ439" s="2"/>
      <c r="BA439" s="2"/>
      <c r="BB439" s="2"/>
      <c r="BC439" s="2"/>
      <c r="BD439" s="2"/>
      <c r="BE439" s="2"/>
      <c r="BF439" s="2"/>
      <c r="BG439" s="2"/>
      <c r="BH439" s="2"/>
      <c r="BI439" s="2"/>
      <c r="BJ439" s="2"/>
      <c r="BK439" s="2"/>
      <c r="BL439" s="2"/>
      <c r="BM439" s="2"/>
      <c r="BN439" s="2"/>
      <c r="BO439" s="2"/>
      <c r="BP439" s="2"/>
      <c r="BQ439" s="2"/>
      <c r="BR439" s="2"/>
      <c r="BS439" s="2"/>
      <c r="BT439" s="2"/>
      <c r="BU439" s="2"/>
      <c r="BV439" s="2"/>
      <c r="BW439" s="2"/>
      <c r="BX439" s="2"/>
      <c r="BY439" s="2"/>
      <c r="BZ439" s="2"/>
      <c r="CA439" s="2"/>
      <c r="CB439" s="2"/>
      <c r="CC439" s="2"/>
      <c r="CD439" s="2"/>
      <c r="CE439" s="2"/>
      <c r="CF439" s="2"/>
      <c r="CG439" s="2"/>
      <c r="CH439" s="2"/>
      <c r="CI439" s="2"/>
      <c r="CJ439" s="2"/>
      <c r="CK439" s="2"/>
      <c r="CL439" s="2"/>
      <c r="CM439" s="2"/>
      <c r="CN439" s="2"/>
      <c r="CO439" s="2"/>
      <c r="CP439" s="2"/>
    </row>
    <row r="440" spans="1:94" x14ac:dyDescent="0.35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  <c r="AE440" s="2"/>
      <c r="AF440" s="2"/>
      <c r="AG440" s="2"/>
      <c r="AH440" s="2"/>
      <c r="AI440" s="2"/>
      <c r="AJ440" s="2"/>
      <c r="AK440" s="2"/>
      <c r="AL440" s="2"/>
      <c r="AM440" s="2"/>
      <c r="AN440" s="2"/>
      <c r="AO440" s="2"/>
      <c r="AP440" s="2"/>
      <c r="AQ440" s="2"/>
      <c r="AR440" s="2"/>
      <c r="AS440" s="2"/>
      <c r="AT440" s="2"/>
      <c r="AU440" s="2"/>
      <c r="AV440" s="2"/>
      <c r="AW440" s="2"/>
      <c r="AX440" s="2"/>
      <c r="AY440" s="2"/>
      <c r="AZ440" s="2"/>
      <c r="BA440" s="2"/>
      <c r="BB440" s="2"/>
      <c r="BC440" s="2"/>
      <c r="BD440" s="2"/>
      <c r="BE440" s="2"/>
      <c r="BF440" s="2"/>
      <c r="BG440" s="2"/>
      <c r="BH440" s="2"/>
      <c r="BI440" s="2"/>
      <c r="BJ440" s="2"/>
      <c r="BK440" s="2"/>
      <c r="BL440" s="2"/>
      <c r="BM440" s="2"/>
      <c r="BN440" s="2"/>
      <c r="BO440" s="2"/>
      <c r="BP440" s="2"/>
      <c r="BQ440" s="2"/>
      <c r="BR440" s="2"/>
      <c r="BS440" s="2"/>
      <c r="BT440" s="2"/>
      <c r="BU440" s="2"/>
      <c r="BV440" s="2"/>
      <c r="BW440" s="2"/>
      <c r="BX440" s="2"/>
      <c r="BY440" s="2"/>
      <c r="BZ440" s="2"/>
      <c r="CA440" s="2"/>
      <c r="CB440" s="2"/>
      <c r="CC440" s="2"/>
      <c r="CD440" s="2"/>
      <c r="CE440" s="2"/>
      <c r="CF440" s="2"/>
      <c r="CG440" s="2"/>
      <c r="CH440" s="2"/>
      <c r="CI440" s="2"/>
      <c r="CJ440" s="2"/>
      <c r="CK440" s="2"/>
      <c r="CL440" s="2"/>
      <c r="CM440" s="2"/>
      <c r="CN440" s="2"/>
      <c r="CO440" s="2"/>
      <c r="CP440" s="2"/>
    </row>
    <row r="441" spans="1:94" x14ac:dyDescent="0.35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  <c r="AE441" s="2"/>
      <c r="AF441" s="2"/>
      <c r="AG441" s="2"/>
      <c r="AH441" s="2"/>
      <c r="AI441" s="2"/>
      <c r="AJ441" s="2"/>
      <c r="AK441" s="2"/>
      <c r="AL441" s="2"/>
      <c r="AM441" s="2"/>
      <c r="AN441" s="2"/>
      <c r="AO441" s="2"/>
      <c r="AP441" s="2"/>
      <c r="AQ441" s="2"/>
      <c r="AR441" s="2"/>
      <c r="AS441" s="2"/>
      <c r="AT441" s="2"/>
      <c r="AU441" s="2"/>
      <c r="AV441" s="2"/>
      <c r="AW441" s="2"/>
      <c r="AX441" s="2"/>
      <c r="AY441" s="2"/>
      <c r="AZ441" s="2"/>
      <c r="BA441" s="2"/>
      <c r="BB441" s="2"/>
      <c r="BC441" s="2"/>
      <c r="BD441" s="2"/>
      <c r="BE441" s="2"/>
      <c r="BF441" s="2"/>
      <c r="BG441" s="2"/>
      <c r="BH441" s="2"/>
      <c r="BI441" s="2"/>
      <c r="BJ441" s="2"/>
      <c r="BK441" s="2"/>
      <c r="BL441" s="2"/>
      <c r="BM441" s="2"/>
      <c r="BN441" s="2"/>
      <c r="BO441" s="2"/>
      <c r="BP441" s="2"/>
      <c r="BQ441" s="2"/>
      <c r="BR441" s="2"/>
      <c r="BS441" s="2"/>
      <c r="BT441" s="2"/>
      <c r="BU441" s="2"/>
      <c r="BV441" s="2"/>
      <c r="BW441" s="2"/>
      <c r="BX441" s="2"/>
      <c r="BY441" s="2"/>
      <c r="BZ441" s="2"/>
      <c r="CA441" s="2"/>
      <c r="CB441" s="2"/>
      <c r="CC441" s="2"/>
      <c r="CD441" s="2"/>
      <c r="CE441" s="2"/>
      <c r="CF441" s="2"/>
      <c r="CG441" s="2"/>
      <c r="CH441" s="2"/>
      <c r="CI441" s="2"/>
      <c r="CJ441" s="2"/>
      <c r="CK441" s="2"/>
      <c r="CL441" s="2"/>
      <c r="CM441" s="2"/>
      <c r="CN441" s="2"/>
      <c r="CO441" s="2"/>
      <c r="CP441" s="2"/>
    </row>
    <row r="442" spans="1:94" x14ac:dyDescent="0.35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  <c r="AE442" s="2"/>
      <c r="AF442" s="2"/>
      <c r="AG442" s="2"/>
      <c r="AH442" s="2"/>
      <c r="AI442" s="2"/>
      <c r="AJ442" s="2"/>
      <c r="AK442" s="2"/>
      <c r="AL442" s="2"/>
      <c r="AM442" s="2"/>
      <c r="AN442" s="2"/>
      <c r="AO442" s="2"/>
      <c r="AP442" s="2"/>
      <c r="AQ442" s="2"/>
      <c r="AR442" s="2"/>
      <c r="AS442" s="2"/>
      <c r="AT442" s="2"/>
      <c r="AU442" s="2"/>
      <c r="AV442" s="2"/>
      <c r="AW442" s="2"/>
      <c r="AX442" s="2"/>
      <c r="AY442" s="2"/>
      <c r="AZ442" s="2"/>
      <c r="BA442" s="2"/>
      <c r="BB442" s="2"/>
      <c r="BC442" s="2"/>
      <c r="BD442" s="2"/>
      <c r="BE442" s="2"/>
      <c r="BF442" s="2"/>
      <c r="BG442" s="2"/>
      <c r="BH442" s="2"/>
      <c r="BI442" s="2"/>
      <c r="BJ442" s="2"/>
      <c r="BK442" s="2"/>
      <c r="BL442" s="2"/>
      <c r="BM442" s="2"/>
      <c r="BN442" s="2"/>
      <c r="BO442" s="2"/>
      <c r="BP442" s="2"/>
      <c r="BQ442" s="2"/>
      <c r="BR442" s="2"/>
      <c r="BS442" s="2"/>
      <c r="BT442" s="2"/>
      <c r="BU442" s="2"/>
      <c r="BV442" s="2"/>
      <c r="BW442" s="2"/>
      <c r="BX442" s="2"/>
      <c r="BY442" s="2"/>
      <c r="BZ442" s="2"/>
      <c r="CA442" s="2"/>
      <c r="CB442" s="2"/>
      <c r="CC442" s="2"/>
      <c r="CD442" s="2"/>
      <c r="CE442" s="2"/>
      <c r="CF442" s="2"/>
      <c r="CG442" s="2"/>
      <c r="CH442" s="2"/>
      <c r="CI442" s="2"/>
      <c r="CJ442" s="2"/>
      <c r="CK442" s="2"/>
      <c r="CL442" s="2"/>
      <c r="CM442" s="2"/>
      <c r="CN442" s="2"/>
      <c r="CO442" s="2"/>
      <c r="CP442" s="2"/>
    </row>
    <row r="443" spans="1:94" x14ac:dyDescent="0.35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  <c r="AE443" s="2"/>
      <c r="AF443" s="2"/>
      <c r="AG443" s="2"/>
      <c r="AH443" s="2"/>
      <c r="AI443" s="2"/>
      <c r="AJ443" s="2"/>
      <c r="AK443" s="2"/>
      <c r="AL443" s="2"/>
      <c r="AM443" s="2"/>
      <c r="AN443" s="2"/>
      <c r="AO443" s="2"/>
      <c r="AP443" s="2"/>
      <c r="AQ443" s="2"/>
      <c r="AR443" s="2"/>
      <c r="AS443" s="2"/>
      <c r="AT443" s="2"/>
      <c r="AU443" s="2"/>
      <c r="AV443" s="2"/>
      <c r="AW443" s="2"/>
      <c r="AX443" s="2"/>
      <c r="AY443" s="2"/>
      <c r="AZ443" s="2"/>
      <c r="BA443" s="2"/>
      <c r="BB443" s="2"/>
      <c r="BC443" s="2"/>
      <c r="BD443" s="2"/>
      <c r="BE443" s="2"/>
      <c r="BF443" s="2"/>
      <c r="BG443" s="2"/>
      <c r="BH443" s="2"/>
      <c r="BI443" s="2"/>
      <c r="BJ443" s="2"/>
      <c r="BK443" s="2"/>
      <c r="BL443" s="2"/>
      <c r="BM443" s="2"/>
      <c r="BN443" s="2"/>
      <c r="BO443" s="2"/>
      <c r="BP443" s="2"/>
      <c r="BQ443" s="2"/>
      <c r="BR443" s="2"/>
      <c r="BS443" s="2"/>
      <c r="BT443" s="2"/>
      <c r="BU443" s="2"/>
      <c r="BV443" s="2"/>
      <c r="BW443" s="2"/>
      <c r="BX443" s="2"/>
      <c r="BY443" s="2"/>
      <c r="BZ443" s="2"/>
      <c r="CA443" s="2"/>
      <c r="CB443" s="2"/>
      <c r="CC443" s="2"/>
      <c r="CD443" s="2"/>
      <c r="CE443" s="2"/>
      <c r="CF443" s="2"/>
      <c r="CG443" s="2"/>
      <c r="CH443" s="2"/>
      <c r="CI443" s="2"/>
      <c r="CJ443" s="2"/>
      <c r="CK443" s="2"/>
      <c r="CL443" s="2"/>
      <c r="CM443" s="2"/>
      <c r="CN443" s="2"/>
      <c r="CO443" s="2"/>
      <c r="CP443" s="2"/>
    </row>
    <row r="444" spans="1:94" x14ac:dyDescent="0.35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  <c r="AE444" s="2"/>
      <c r="AF444" s="2"/>
      <c r="AG444" s="2"/>
      <c r="AH444" s="2"/>
      <c r="AI444" s="2"/>
      <c r="AJ444" s="2"/>
      <c r="AK444" s="2"/>
      <c r="AL444" s="2"/>
      <c r="AM444" s="2"/>
      <c r="AN444" s="2"/>
      <c r="AO444" s="2"/>
      <c r="AP444" s="2"/>
      <c r="AQ444" s="2"/>
      <c r="AR444" s="2"/>
      <c r="AS444" s="2"/>
      <c r="AT444" s="2"/>
      <c r="AU444" s="2"/>
      <c r="AV444" s="2"/>
      <c r="AW444" s="2"/>
      <c r="AX444" s="2"/>
      <c r="AY444" s="2"/>
      <c r="AZ444" s="2"/>
      <c r="BA444" s="2"/>
      <c r="BB444" s="2"/>
      <c r="BC444" s="2"/>
      <c r="BD444" s="2"/>
      <c r="BE444" s="2"/>
      <c r="BF444" s="2"/>
      <c r="BG444" s="2"/>
      <c r="BH444" s="2"/>
      <c r="BI444" s="2"/>
      <c r="BJ444" s="2"/>
      <c r="BK444" s="2"/>
      <c r="BL444" s="2"/>
      <c r="BM444" s="2"/>
      <c r="BN444" s="2"/>
      <c r="BO444" s="2"/>
      <c r="BP444" s="2"/>
      <c r="BQ444" s="2"/>
      <c r="BR444" s="2"/>
      <c r="BS444" s="2"/>
      <c r="BT444" s="2"/>
      <c r="BU444" s="2"/>
      <c r="BV444" s="2"/>
      <c r="BW444" s="2"/>
      <c r="BX444" s="2"/>
      <c r="BY444" s="2"/>
      <c r="BZ444" s="2"/>
      <c r="CA444" s="2"/>
      <c r="CB444" s="2"/>
      <c r="CC444" s="2"/>
      <c r="CD444" s="2"/>
      <c r="CE444" s="2"/>
      <c r="CF444" s="2"/>
      <c r="CG444" s="2"/>
      <c r="CH444" s="2"/>
      <c r="CI444" s="2"/>
      <c r="CJ444" s="2"/>
      <c r="CK444" s="2"/>
      <c r="CL444" s="2"/>
      <c r="CM444" s="2"/>
      <c r="CN444" s="2"/>
      <c r="CO444" s="2"/>
      <c r="CP444" s="2"/>
    </row>
    <row r="445" spans="1:94" x14ac:dyDescent="0.35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  <c r="AE445" s="2"/>
      <c r="AF445" s="2"/>
      <c r="AG445" s="2"/>
      <c r="AH445" s="2"/>
      <c r="AI445" s="2"/>
      <c r="AJ445" s="2"/>
      <c r="AK445" s="2"/>
      <c r="AL445" s="2"/>
      <c r="AM445" s="2"/>
      <c r="AN445" s="2"/>
      <c r="AO445" s="2"/>
      <c r="AP445" s="2"/>
      <c r="AQ445" s="2"/>
      <c r="AR445" s="2"/>
      <c r="AS445" s="2"/>
      <c r="AT445" s="2"/>
      <c r="AU445" s="2"/>
      <c r="AV445" s="2"/>
      <c r="AW445" s="2"/>
      <c r="AX445" s="2"/>
      <c r="AY445" s="2"/>
      <c r="AZ445" s="2"/>
      <c r="BA445" s="2"/>
      <c r="BB445" s="2"/>
      <c r="BC445" s="2"/>
      <c r="BD445" s="2"/>
      <c r="BE445" s="2"/>
      <c r="BF445" s="2"/>
      <c r="BG445" s="2"/>
      <c r="BH445" s="2"/>
      <c r="BI445" s="2"/>
      <c r="BJ445" s="2"/>
      <c r="BK445" s="2"/>
      <c r="BL445" s="2"/>
      <c r="BM445" s="2"/>
      <c r="BN445" s="2"/>
      <c r="BO445" s="2"/>
      <c r="BP445" s="2"/>
      <c r="BQ445" s="2"/>
      <c r="BR445" s="2"/>
      <c r="BS445" s="2"/>
      <c r="BT445" s="2"/>
      <c r="BU445" s="2"/>
      <c r="BV445" s="2"/>
      <c r="BW445" s="2"/>
      <c r="BX445" s="2"/>
      <c r="BY445" s="2"/>
      <c r="BZ445" s="2"/>
      <c r="CA445" s="2"/>
      <c r="CB445" s="2"/>
      <c r="CC445" s="2"/>
      <c r="CD445" s="2"/>
      <c r="CE445" s="2"/>
      <c r="CF445" s="2"/>
      <c r="CG445" s="2"/>
      <c r="CH445" s="2"/>
      <c r="CI445" s="2"/>
      <c r="CJ445" s="2"/>
      <c r="CK445" s="2"/>
      <c r="CL445" s="2"/>
      <c r="CM445" s="2"/>
      <c r="CN445" s="2"/>
      <c r="CO445" s="2"/>
      <c r="CP445" s="2"/>
    </row>
    <row r="446" spans="1:94" x14ac:dyDescent="0.35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  <c r="AE446" s="2"/>
      <c r="AF446" s="2"/>
      <c r="AG446" s="2"/>
      <c r="AH446" s="2"/>
      <c r="AI446" s="2"/>
      <c r="AJ446" s="2"/>
      <c r="AK446" s="2"/>
      <c r="AL446" s="2"/>
      <c r="AM446" s="2"/>
      <c r="AN446" s="2"/>
      <c r="AO446" s="2"/>
      <c r="AP446" s="2"/>
      <c r="AQ446" s="2"/>
      <c r="AR446" s="2"/>
      <c r="AS446" s="2"/>
      <c r="AT446" s="2"/>
      <c r="AU446" s="2"/>
      <c r="AV446" s="2"/>
      <c r="AW446" s="2"/>
      <c r="AX446" s="2"/>
      <c r="AY446" s="2"/>
      <c r="AZ446" s="2"/>
      <c r="BA446" s="2"/>
      <c r="BB446" s="2"/>
      <c r="BC446" s="2"/>
      <c r="BD446" s="2"/>
      <c r="BE446" s="2"/>
      <c r="BF446" s="2"/>
      <c r="BG446" s="2"/>
      <c r="BH446" s="2"/>
      <c r="BI446" s="2"/>
      <c r="BJ446" s="2"/>
      <c r="BK446" s="2"/>
      <c r="BL446" s="2"/>
      <c r="BM446" s="2"/>
      <c r="BN446" s="2"/>
      <c r="BO446" s="2"/>
      <c r="BP446" s="2"/>
      <c r="BQ446" s="2"/>
      <c r="BR446" s="2"/>
      <c r="BS446" s="2"/>
      <c r="BT446" s="2"/>
      <c r="BU446" s="2"/>
      <c r="BV446" s="2"/>
      <c r="BW446" s="2"/>
      <c r="BX446" s="2"/>
      <c r="BY446" s="2"/>
      <c r="BZ446" s="2"/>
      <c r="CA446" s="2"/>
      <c r="CB446" s="2"/>
      <c r="CC446" s="2"/>
      <c r="CD446" s="2"/>
      <c r="CE446" s="2"/>
      <c r="CF446" s="2"/>
      <c r="CG446" s="2"/>
      <c r="CH446" s="2"/>
      <c r="CI446" s="2"/>
      <c r="CJ446" s="2"/>
      <c r="CK446" s="2"/>
      <c r="CL446" s="2"/>
      <c r="CM446" s="2"/>
      <c r="CN446" s="2"/>
      <c r="CO446" s="2"/>
      <c r="CP446" s="2"/>
    </row>
    <row r="447" spans="1:94" x14ac:dyDescent="0.35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  <c r="AE447" s="2"/>
      <c r="AF447" s="2"/>
      <c r="AG447" s="2"/>
      <c r="AH447" s="2"/>
      <c r="AI447" s="2"/>
      <c r="AJ447" s="2"/>
      <c r="AK447" s="2"/>
      <c r="AL447" s="2"/>
      <c r="AM447" s="2"/>
      <c r="AN447" s="2"/>
      <c r="AO447" s="2"/>
      <c r="AP447" s="2"/>
      <c r="AQ447" s="2"/>
      <c r="AR447" s="2"/>
      <c r="AS447" s="2"/>
      <c r="AT447" s="2"/>
      <c r="AU447" s="2"/>
      <c r="AV447" s="2"/>
      <c r="AW447" s="2"/>
      <c r="AX447" s="2"/>
      <c r="AY447" s="2"/>
      <c r="AZ447" s="2"/>
      <c r="BA447" s="2"/>
      <c r="BB447" s="2"/>
      <c r="BC447" s="2"/>
      <c r="BD447" s="2"/>
      <c r="BE447" s="2"/>
      <c r="BF447" s="2"/>
      <c r="BG447" s="2"/>
      <c r="BH447" s="2"/>
      <c r="BI447" s="2"/>
      <c r="BJ447" s="2"/>
      <c r="BK447" s="2"/>
      <c r="BL447" s="2"/>
      <c r="BM447" s="2"/>
      <c r="BN447" s="2"/>
      <c r="BO447" s="2"/>
      <c r="BP447" s="2"/>
      <c r="BQ447" s="2"/>
      <c r="BR447" s="2"/>
      <c r="BS447" s="2"/>
      <c r="BT447" s="2"/>
      <c r="BU447" s="2"/>
      <c r="BV447" s="2"/>
      <c r="BW447" s="2"/>
      <c r="BX447" s="2"/>
      <c r="BY447" s="2"/>
      <c r="BZ447" s="2"/>
      <c r="CA447" s="2"/>
      <c r="CB447" s="2"/>
      <c r="CC447" s="2"/>
      <c r="CD447" s="2"/>
      <c r="CE447" s="2"/>
      <c r="CF447" s="2"/>
      <c r="CG447" s="2"/>
      <c r="CH447" s="2"/>
      <c r="CI447" s="2"/>
      <c r="CJ447" s="2"/>
      <c r="CK447" s="2"/>
      <c r="CL447" s="2"/>
      <c r="CM447" s="2"/>
      <c r="CN447" s="2"/>
      <c r="CO447" s="2"/>
      <c r="CP447" s="2"/>
    </row>
    <row r="448" spans="1:94" x14ac:dyDescent="0.35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  <c r="AE448" s="2"/>
      <c r="AF448" s="2"/>
      <c r="AG448" s="2"/>
      <c r="AH448" s="2"/>
      <c r="AI448" s="2"/>
      <c r="AJ448" s="2"/>
      <c r="AK448" s="2"/>
      <c r="AL448" s="2"/>
      <c r="AM448" s="2"/>
      <c r="AN448" s="2"/>
      <c r="AO448" s="2"/>
      <c r="AP448" s="2"/>
      <c r="AQ448" s="2"/>
      <c r="AR448" s="2"/>
      <c r="AS448" s="2"/>
      <c r="AT448" s="2"/>
      <c r="AU448" s="2"/>
      <c r="AV448" s="2"/>
      <c r="AW448" s="2"/>
      <c r="AX448" s="2"/>
      <c r="AY448" s="2"/>
      <c r="AZ448" s="2"/>
      <c r="BA448" s="2"/>
      <c r="BB448" s="2"/>
      <c r="BC448" s="2"/>
      <c r="BD448" s="2"/>
      <c r="BE448" s="2"/>
      <c r="BF448" s="2"/>
      <c r="BG448" s="2"/>
      <c r="BH448" s="2"/>
      <c r="BI448" s="2"/>
      <c r="BJ448" s="2"/>
      <c r="BK448" s="2"/>
      <c r="BL448" s="2"/>
      <c r="BM448" s="2"/>
      <c r="BN448" s="2"/>
      <c r="BO448" s="2"/>
      <c r="BP448" s="2"/>
      <c r="BQ448" s="2"/>
      <c r="BR448" s="2"/>
      <c r="BS448" s="2"/>
      <c r="BT448" s="2"/>
      <c r="BU448" s="2"/>
      <c r="BV448" s="2"/>
      <c r="BW448" s="2"/>
      <c r="BX448" s="2"/>
      <c r="BY448" s="2"/>
      <c r="BZ448" s="2"/>
      <c r="CA448" s="2"/>
      <c r="CB448" s="2"/>
      <c r="CC448" s="2"/>
      <c r="CD448" s="2"/>
      <c r="CE448" s="2"/>
      <c r="CF448" s="2"/>
      <c r="CG448" s="2"/>
      <c r="CH448" s="2"/>
      <c r="CI448" s="2"/>
      <c r="CJ448" s="2"/>
      <c r="CK448" s="2"/>
      <c r="CL448" s="2"/>
      <c r="CM448" s="2"/>
      <c r="CN448" s="2"/>
      <c r="CO448" s="2"/>
      <c r="CP448" s="2"/>
    </row>
    <row r="449" spans="1:94" x14ac:dyDescent="0.35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  <c r="AE449" s="2"/>
      <c r="AF449" s="2"/>
      <c r="AG449" s="2"/>
      <c r="AH449" s="2"/>
      <c r="AI449" s="2"/>
      <c r="AJ449" s="2"/>
      <c r="AK449" s="2"/>
      <c r="AL449" s="2"/>
      <c r="AM449" s="2"/>
      <c r="AN449" s="2"/>
      <c r="AO449" s="2"/>
      <c r="AP449" s="2"/>
      <c r="AQ449" s="2"/>
      <c r="AR449" s="2"/>
      <c r="AS449" s="2"/>
      <c r="AT449" s="2"/>
      <c r="AU449" s="2"/>
      <c r="AV449" s="2"/>
      <c r="AW449" s="2"/>
      <c r="AX449" s="2"/>
      <c r="AY449" s="2"/>
      <c r="AZ449" s="2"/>
      <c r="BA449" s="2"/>
      <c r="BB449" s="2"/>
      <c r="BC449" s="2"/>
      <c r="BD449" s="2"/>
      <c r="BE449" s="2"/>
      <c r="BF449" s="2"/>
      <c r="BG449" s="2"/>
      <c r="BH449" s="2"/>
      <c r="BI449" s="2"/>
      <c r="BJ449" s="2"/>
      <c r="BK449" s="2"/>
      <c r="BL449" s="2"/>
      <c r="BM449" s="2"/>
      <c r="BN449" s="2"/>
      <c r="BO449" s="2"/>
      <c r="BP449" s="2"/>
      <c r="BQ449" s="2"/>
      <c r="BR449" s="2"/>
      <c r="BS449" s="2"/>
      <c r="BT449" s="2"/>
      <c r="BU449" s="2"/>
      <c r="BV449" s="2"/>
      <c r="BW449" s="2"/>
      <c r="BX449" s="2"/>
      <c r="BY449" s="2"/>
      <c r="BZ449" s="2"/>
      <c r="CA449" s="2"/>
      <c r="CB449" s="2"/>
      <c r="CC449" s="2"/>
      <c r="CD449" s="2"/>
      <c r="CE449" s="2"/>
      <c r="CF449" s="2"/>
      <c r="CG449" s="2"/>
      <c r="CH449" s="2"/>
      <c r="CI449" s="2"/>
      <c r="CJ449" s="2"/>
      <c r="CK449" s="2"/>
      <c r="CL449" s="2"/>
      <c r="CM449" s="2"/>
      <c r="CN449" s="2"/>
      <c r="CO449" s="2"/>
      <c r="CP449" s="2"/>
    </row>
    <row r="450" spans="1:94" x14ac:dyDescent="0.35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  <c r="AE450" s="2"/>
      <c r="AF450" s="2"/>
      <c r="AG450" s="2"/>
      <c r="AH450" s="2"/>
      <c r="AI450" s="2"/>
      <c r="AJ450" s="2"/>
      <c r="AK450" s="2"/>
      <c r="AL450" s="2"/>
      <c r="AM450" s="2"/>
      <c r="AN450" s="2"/>
      <c r="AO450" s="2"/>
      <c r="AP450" s="2"/>
      <c r="AQ450" s="2"/>
      <c r="AR450" s="2"/>
      <c r="AS450" s="2"/>
      <c r="AT450" s="2"/>
      <c r="AU450" s="2"/>
      <c r="AV450" s="2"/>
      <c r="AW450" s="2"/>
      <c r="AX450" s="2"/>
      <c r="AY450" s="2"/>
      <c r="AZ450" s="2"/>
      <c r="BA450" s="2"/>
      <c r="BB450" s="2"/>
      <c r="BC450" s="2"/>
      <c r="BD450" s="2"/>
      <c r="BE450" s="2"/>
      <c r="BF450" s="2"/>
      <c r="BG450" s="2"/>
      <c r="BH450" s="2"/>
      <c r="BI450" s="2"/>
      <c r="BJ450" s="2"/>
      <c r="BK450" s="2"/>
      <c r="BL450" s="2"/>
      <c r="BM450" s="2"/>
      <c r="BN450" s="2"/>
      <c r="BO450" s="2"/>
      <c r="BP450" s="2"/>
      <c r="BQ450" s="2"/>
      <c r="BR450" s="2"/>
      <c r="BS450" s="2"/>
      <c r="BT450" s="2"/>
      <c r="BU450" s="2"/>
      <c r="BV450" s="2"/>
      <c r="BW450" s="2"/>
      <c r="BX450" s="2"/>
      <c r="BY450" s="2"/>
      <c r="BZ450" s="2"/>
      <c r="CA450" s="2"/>
      <c r="CB450" s="2"/>
      <c r="CC450" s="2"/>
      <c r="CD450" s="2"/>
      <c r="CE450" s="2"/>
      <c r="CF450" s="2"/>
      <c r="CG450" s="2"/>
      <c r="CH450" s="2"/>
      <c r="CI450" s="2"/>
      <c r="CJ450" s="2"/>
      <c r="CK450" s="2"/>
      <c r="CL450" s="2"/>
      <c r="CM450" s="2"/>
      <c r="CN450" s="2"/>
      <c r="CO450" s="2"/>
      <c r="CP450" s="2"/>
    </row>
    <row r="451" spans="1:94" x14ac:dyDescent="0.35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  <c r="AE451" s="2"/>
      <c r="AF451" s="2"/>
      <c r="AG451" s="2"/>
      <c r="AH451" s="2"/>
      <c r="AI451" s="2"/>
      <c r="AJ451" s="2"/>
      <c r="AK451" s="2"/>
      <c r="AL451" s="2"/>
      <c r="AM451" s="2"/>
      <c r="AN451" s="2"/>
      <c r="AO451" s="2"/>
      <c r="AP451" s="2"/>
      <c r="AQ451" s="2"/>
      <c r="AR451" s="2"/>
      <c r="AS451" s="2"/>
      <c r="AT451" s="2"/>
      <c r="AU451" s="2"/>
      <c r="AV451" s="2"/>
      <c r="AW451" s="2"/>
      <c r="AX451" s="2"/>
      <c r="AY451" s="2"/>
      <c r="AZ451" s="2"/>
      <c r="BA451" s="2"/>
      <c r="BB451" s="2"/>
      <c r="BC451" s="2"/>
      <c r="BD451" s="2"/>
      <c r="BE451" s="2"/>
      <c r="BF451" s="2"/>
      <c r="BG451" s="2"/>
      <c r="BH451" s="2"/>
      <c r="BI451" s="2"/>
      <c r="BJ451" s="2"/>
      <c r="BK451" s="2"/>
      <c r="BL451" s="2"/>
      <c r="BM451" s="2"/>
      <c r="BN451" s="2"/>
      <c r="BO451" s="2"/>
      <c r="BP451" s="2"/>
      <c r="BQ451" s="2"/>
      <c r="BR451" s="2"/>
      <c r="BS451" s="2"/>
      <c r="BT451" s="2"/>
      <c r="BU451" s="2"/>
      <c r="BV451" s="2"/>
      <c r="BW451" s="2"/>
      <c r="BX451" s="2"/>
      <c r="BY451" s="2"/>
      <c r="BZ451" s="2"/>
      <c r="CA451" s="2"/>
      <c r="CB451" s="2"/>
      <c r="CC451" s="2"/>
      <c r="CD451" s="2"/>
      <c r="CE451" s="2"/>
      <c r="CF451" s="2"/>
      <c r="CG451" s="2"/>
      <c r="CH451" s="2"/>
      <c r="CI451" s="2"/>
      <c r="CJ451" s="2"/>
      <c r="CK451" s="2"/>
      <c r="CL451" s="2"/>
      <c r="CM451" s="2"/>
      <c r="CN451" s="2"/>
      <c r="CO451" s="2"/>
      <c r="CP451" s="2"/>
    </row>
    <row r="452" spans="1:94" x14ac:dyDescent="0.35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  <c r="AE452" s="2"/>
      <c r="AF452" s="2"/>
      <c r="AG452" s="2"/>
      <c r="AH452" s="2"/>
      <c r="AI452" s="2"/>
      <c r="AJ452" s="2"/>
      <c r="AK452" s="2"/>
      <c r="AL452" s="2"/>
      <c r="AM452" s="2"/>
      <c r="AN452" s="2"/>
      <c r="AO452" s="2"/>
      <c r="AP452" s="2"/>
      <c r="AQ452" s="2"/>
      <c r="AR452" s="2"/>
      <c r="AS452" s="2"/>
      <c r="AT452" s="2"/>
      <c r="AU452" s="2"/>
      <c r="AV452" s="2"/>
      <c r="AW452" s="2"/>
      <c r="AX452" s="2"/>
      <c r="AY452" s="2"/>
      <c r="AZ452" s="2"/>
      <c r="BA452" s="2"/>
      <c r="BB452" s="2"/>
      <c r="BC452" s="2"/>
      <c r="BD452" s="2"/>
      <c r="BE452" s="2"/>
      <c r="BF452" s="2"/>
      <c r="BG452" s="2"/>
      <c r="BH452" s="2"/>
      <c r="BI452" s="2"/>
      <c r="BJ452" s="2"/>
      <c r="BK452" s="2"/>
      <c r="BL452" s="2"/>
      <c r="BM452" s="2"/>
      <c r="BN452" s="2"/>
      <c r="BO452" s="2"/>
      <c r="BP452" s="2"/>
      <c r="BQ452" s="2"/>
      <c r="BR452" s="2"/>
      <c r="BS452" s="2"/>
      <c r="BT452" s="2"/>
      <c r="BU452" s="2"/>
      <c r="BV452" s="2"/>
      <c r="BW452" s="2"/>
      <c r="BX452" s="2"/>
      <c r="BY452" s="2"/>
      <c r="BZ452" s="2"/>
      <c r="CA452" s="2"/>
      <c r="CB452" s="2"/>
      <c r="CC452" s="2"/>
      <c r="CD452" s="2"/>
      <c r="CE452" s="2"/>
      <c r="CF452" s="2"/>
      <c r="CG452" s="2"/>
      <c r="CH452" s="2"/>
      <c r="CI452" s="2"/>
      <c r="CJ452" s="2"/>
      <c r="CK452" s="2"/>
      <c r="CL452" s="2"/>
      <c r="CM452" s="2"/>
      <c r="CN452" s="2"/>
      <c r="CO452" s="2"/>
      <c r="CP452" s="2"/>
    </row>
    <row r="453" spans="1:94" x14ac:dyDescent="0.35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  <c r="AE453" s="2"/>
      <c r="AF453" s="2"/>
      <c r="AG453" s="2"/>
      <c r="AH453" s="2"/>
      <c r="AI453" s="2"/>
      <c r="AJ453" s="2"/>
      <c r="AK453" s="2"/>
      <c r="AL453" s="2"/>
      <c r="AM453" s="2"/>
      <c r="AN453" s="2"/>
      <c r="AO453" s="2"/>
      <c r="AP453" s="2"/>
      <c r="AQ453" s="2"/>
      <c r="AR453" s="2"/>
      <c r="AS453" s="2"/>
      <c r="AT453" s="2"/>
      <c r="AU453" s="2"/>
      <c r="AV453" s="2"/>
      <c r="AW453" s="2"/>
      <c r="AX453" s="2"/>
      <c r="AY453" s="2"/>
      <c r="AZ453" s="2"/>
      <c r="BA453" s="2"/>
      <c r="BB453" s="2"/>
      <c r="BC453" s="2"/>
      <c r="BD453" s="2"/>
      <c r="BE453" s="2"/>
      <c r="BF453" s="2"/>
      <c r="BG453" s="2"/>
      <c r="BH453" s="2"/>
      <c r="BI453" s="2"/>
      <c r="BJ453" s="2"/>
      <c r="BK453" s="2"/>
      <c r="BL453" s="2"/>
      <c r="BM453" s="2"/>
      <c r="BN453" s="2"/>
      <c r="BO453" s="2"/>
      <c r="BP453" s="2"/>
      <c r="BQ453" s="2"/>
      <c r="BR453" s="2"/>
      <c r="BS453" s="2"/>
      <c r="BT453" s="2"/>
      <c r="BU453" s="2"/>
      <c r="BV453" s="2"/>
      <c r="BW453" s="2"/>
      <c r="BX453" s="2"/>
      <c r="BY453" s="2"/>
      <c r="BZ453" s="2"/>
      <c r="CA453" s="2"/>
      <c r="CB453" s="2"/>
      <c r="CC453" s="2"/>
      <c r="CD453" s="2"/>
      <c r="CE453" s="2"/>
      <c r="CF453" s="2"/>
      <c r="CG453" s="2"/>
      <c r="CH453" s="2"/>
      <c r="CI453" s="2"/>
      <c r="CJ453" s="2"/>
      <c r="CK453" s="2"/>
      <c r="CL453" s="2"/>
      <c r="CM453" s="2"/>
      <c r="CN453" s="2"/>
      <c r="CO453" s="2"/>
      <c r="CP453" s="2"/>
    </row>
    <row r="454" spans="1:94" x14ac:dyDescent="0.35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  <c r="AE454" s="2"/>
      <c r="AF454" s="2"/>
      <c r="AG454" s="2"/>
      <c r="AH454" s="2"/>
      <c r="AI454" s="2"/>
      <c r="AJ454" s="2"/>
      <c r="AK454" s="2"/>
      <c r="AL454" s="2"/>
      <c r="AM454" s="2"/>
      <c r="AN454" s="2"/>
      <c r="AO454" s="2"/>
      <c r="AP454" s="2"/>
      <c r="AQ454" s="2"/>
      <c r="AR454" s="2"/>
      <c r="AS454" s="2"/>
      <c r="AT454" s="2"/>
      <c r="AU454" s="2"/>
      <c r="AV454" s="2"/>
      <c r="AW454" s="2"/>
      <c r="AX454" s="2"/>
      <c r="AY454" s="2"/>
      <c r="AZ454" s="2"/>
      <c r="BA454" s="2"/>
      <c r="BB454" s="2"/>
      <c r="BC454" s="2"/>
      <c r="BD454" s="2"/>
      <c r="BE454" s="2"/>
      <c r="BF454" s="2"/>
      <c r="BG454" s="2"/>
      <c r="BH454" s="2"/>
      <c r="BI454" s="2"/>
      <c r="BJ454" s="2"/>
      <c r="BK454" s="2"/>
      <c r="BL454" s="2"/>
      <c r="BM454" s="2"/>
      <c r="BN454" s="2"/>
      <c r="BO454" s="2"/>
      <c r="BP454" s="2"/>
      <c r="BQ454" s="2"/>
      <c r="BR454" s="2"/>
      <c r="BS454" s="2"/>
      <c r="BT454" s="2"/>
      <c r="BU454" s="2"/>
      <c r="BV454" s="2"/>
      <c r="BW454" s="2"/>
      <c r="BX454" s="2"/>
      <c r="BY454" s="2"/>
      <c r="BZ454" s="2"/>
      <c r="CA454" s="2"/>
      <c r="CB454" s="2"/>
      <c r="CC454" s="2"/>
      <c r="CD454" s="2"/>
      <c r="CE454" s="2"/>
      <c r="CF454" s="2"/>
      <c r="CG454" s="2"/>
      <c r="CH454" s="2"/>
      <c r="CI454" s="2"/>
      <c r="CJ454" s="2"/>
      <c r="CK454" s="2"/>
      <c r="CL454" s="2"/>
      <c r="CM454" s="2"/>
      <c r="CN454" s="2"/>
      <c r="CO454" s="2"/>
      <c r="CP454" s="2"/>
    </row>
    <row r="455" spans="1:94" x14ac:dyDescent="0.35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  <c r="AE455" s="2"/>
      <c r="AF455" s="2"/>
      <c r="AG455" s="2"/>
      <c r="AH455" s="2"/>
      <c r="AI455" s="2"/>
      <c r="AJ455" s="2"/>
      <c r="AK455" s="2"/>
      <c r="AL455" s="2"/>
      <c r="AM455" s="2"/>
      <c r="AN455" s="2"/>
      <c r="AO455" s="2"/>
      <c r="AP455" s="2"/>
      <c r="AQ455" s="2"/>
      <c r="AR455" s="2"/>
      <c r="AS455" s="2"/>
      <c r="AT455" s="2"/>
      <c r="AU455" s="2"/>
      <c r="AV455" s="2"/>
      <c r="AW455" s="2"/>
      <c r="AX455" s="2"/>
      <c r="AY455" s="2"/>
      <c r="AZ455" s="2"/>
      <c r="BA455" s="2"/>
      <c r="BB455" s="2"/>
      <c r="BC455" s="2"/>
      <c r="BD455" s="2"/>
      <c r="BE455" s="2"/>
      <c r="BF455" s="2"/>
      <c r="BG455" s="2"/>
      <c r="BH455" s="2"/>
      <c r="BI455" s="2"/>
      <c r="BJ455" s="2"/>
      <c r="BK455" s="2"/>
      <c r="BL455" s="2"/>
      <c r="BM455" s="2"/>
      <c r="BN455" s="2"/>
      <c r="BO455" s="2"/>
      <c r="BP455" s="2"/>
      <c r="BQ455" s="2"/>
      <c r="BR455" s="2"/>
      <c r="BS455" s="2"/>
      <c r="BT455" s="2"/>
      <c r="BU455" s="2"/>
      <c r="BV455" s="2"/>
      <c r="BW455" s="2"/>
      <c r="BX455" s="2"/>
      <c r="BY455" s="2"/>
      <c r="BZ455" s="2"/>
      <c r="CA455" s="2"/>
      <c r="CB455" s="2"/>
      <c r="CC455" s="2"/>
      <c r="CD455" s="2"/>
      <c r="CE455" s="2"/>
      <c r="CF455" s="2"/>
      <c r="CG455" s="2"/>
      <c r="CH455" s="2"/>
      <c r="CI455" s="2"/>
      <c r="CJ455" s="2"/>
      <c r="CK455" s="2"/>
      <c r="CL455" s="2"/>
      <c r="CM455" s="2"/>
      <c r="CN455" s="2"/>
      <c r="CO455" s="2"/>
      <c r="CP455" s="2"/>
    </row>
    <row r="456" spans="1:94" x14ac:dyDescent="0.35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  <c r="AE456" s="2"/>
      <c r="AF456" s="2"/>
      <c r="AG456" s="2"/>
      <c r="AH456" s="2"/>
      <c r="AI456" s="2"/>
      <c r="AJ456" s="2"/>
      <c r="AK456" s="2"/>
      <c r="AL456" s="2"/>
      <c r="AM456" s="2"/>
      <c r="AN456" s="2"/>
      <c r="AO456" s="2"/>
      <c r="AP456" s="2"/>
      <c r="AQ456" s="2"/>
      <c r="AR456" s="2"/>
      <c r="AS456" s="2"/>
      <c r="AT456" s="2"/>
      <c r="AU456" s="2"/>
      <c r="AV456" s="2"/>
      <c r="AW456" s="2"/>
      <c r="AX456" s="2"/>
      <c r="AY456" s="2"/>
      <c r="AZ456" s="2"/>
      <c r="BA456" s="2"/>
      <c r="BB456" s="2"/>
      <c r="BC456" s="2"/>
      <c r="BD456" s="2"/>
      <c r="BE456" s="2"/>
      <c r="BF456" s="2"/>
      <c r="BG456" s="2"/>
      <c r="BH456" s="2"/>
      <c r="BI456" s="2"/>
      <c r="BJ456" s="2"/>
      <c r="BK456" s="2"/>
      <c r="BL456" s="2"/>
      <c r="BM456" s="2"/>
      <c r="BN456" s="2"/>
      <c r="BO456" s="2"/>
      <c r="BP456" s="2"/>
      <c r="BQ456" s="2"/>
      <c r="BR456" s="2"/>
      <c r="BS456" s="2"/>
      <c r="BT456" s="2"/>
      <c r="BU456" s="2"/>
      <c r="BV456" s="2"/>
      <c r="BW456" s="2"/>
      <c r="BX456" s="2"/>
      <c r="BY456" s="2"/>
      <c r="BZ456" s="2"/>
      <c r="CA456" s="2"/>
      <c r="CB456" s="2"/>
      <c r="CC456" s="2"/>
      <c r="CD456" s="2"/>
      <c r="CE456" s="2"/>
      <c r="CF456" s="2"/>
      <c r="CG456" s="2"/>
      <c r="CH456" s="2"/>
      <c r="CI456" s="2"/>
      <c r="CJ456" s="2"/>
      <c r="CK456" s="2"/>
      <c r="CL456" s="2"/>
      <c r="CM456" s="2"/>
      <c r="CN456" s="2"/>
      <c r="CO456" s="2"/>
      <c r="CP456" s="2"/>
    </row>
    <row r="457" spans="1:94" x14ac:dyDescent="0.35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  <c r="AE457" s="2"/>
      <c r="AF457" s="2"/>
      <c r="AG457" s="2"/>
      <c r="AH457" s="2"/>
      <c r="AI457" s="2"/>
      <c r="AJ457" s="2"/>
      <c r="AK457" s="2"/>
      <c r="AL457" s="2"/>
      <c r="AM457" s="2"/>
      <c r="AN457" s="2"/>
      <c r="AO457" s="2"/>
      <c r="AP457" s="2"/>
      <c r="AQ457" s="2"/>
      <c r="AR457" s="2"/>
      <c r="AS457" s="2"/>
      <c r="AT457" s="2"/>
      <c r="AU457" s="2"/>
      <c r="AV457" s="2"/>
      <c r="AW457" s="2"/>
      <c r="AX457" s="2"/>
      <c r="AY457" s="2"/>
      <c r="AZ457" s="2"/>
      <c r="BA457" s="2"/>
      <c r="BB457" s="2"/>
      <c r="BC457" s="2"/>
      <c r="BD457" s="2"/>
      <c r="BE457" s="2"/>
      <c r="BF457" s="2"/>
      <c r="BG457" s="2"/>
      <c r="BH457" s="2"/>
      <c r="BI457" s="2"/>
      <c r="BJ457" s="2"/>
      <c r="BK457" s="2"/>
      <c r="BL457" s="2"/>
      <c r="BM457" s="2"/>
      <c r="BN457" s="2"/>
      <c r="BO457" s="2"/>
      <c r="BP457" s="2"/>
      <c r="BQ457" s="2"/>
      <c r="BR457" s="2"/>
      <c r="BS457" s="2"/>
      <c r="BT457" s="2"/>
      <c r="BU457" s="2"/>
      <c r="BV457" s="2"/>
      <c r="BW457" s="2"/>
      <c r="BX457" s="2"/>
      <c r="BY457" s="2"/>
      <c r="BZ457" s="2"/>
      <c r="CA457" s="2"/>
      <c r="CB457" s="2"/>
      <c r="CC457" s="2"/>
      <c r="CD457" s="2"/>
      <c r="CE457" s="2"/>
      <c r="CF457" s="2"/>
      <c r="CG457" s="2"/>
      <c r="CH457" s="2"/>
      <c r="CI457" s="2"/>
      <c r="CJ457" s="2"/>
      <c r="CK457" s="2"/>
      <c r="CL457" s="2"/>
      <c r="CM457" s="2"/>
      <c r="CN457" s="2"/>
      <c r="CO457" s="2"/>
      <c r="CP457" s="2"/>
    </row>
    <row r="458" spans="1:94" x14ac:dyDescent="0.35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  <c r="AE458" s="2"/>
      <c r="AF458" s="2"/>
      <c r="AG458" s="2"/>
      <c r="AH458" s="2"/>
      <c r="AI458" s="2"/>
      <c r="AJ458" s="2"/>
      <c r="AK458" s="2"/>
      <c r="AL458" s="2"/>
      <c r="AM458" s="2"/>
      <c r="AN458" s="2"/>
      <c r="AO458" s="2"/>
      <c r="AP458" s="2"/>
      <c r="AQ458" s="2"/>
      <c r="AR458" s="2"/>
      <c r="AS458" s="2"/>
      <c r="AT458" s="2"/>
      <c r="AU458" s="2"/>
      <c r="AV458" s="2"/>
      <c r="AW458" s="2"/>
      <c r="AX458" s="2"/>
      <c r="AY458" s="2"/>
      <c r="AZ458" s="2"/>
      <c r="BA458" s="2"/>
      <c r="BB458" s="2"/>
      <c r="BC458" s="2"/>
      <c r="BD458" s="2"/>
      <c r="BE458" s="2"/>
      <c r="BF458" s="2"/>
      <c r="BG458" s="2"/>
      <c r="BH458" s="2"/>
      <c r="BI458" s="2"/>
      <c r="BJ458" s="2"/>
      <c r="BK458" s="2"/>
      <c r="BL458" s="2"/>
      <c r="BM458" s="2"/>
      <c r="BN458" s="2"/>
      <c r="BO458" s="2"/>
      <c r="BP458" s="2"/>
      <c r="BQ458" s="2"/>
      <c r="BR458" s="2"/>
      <c r="BS458" s="2"/>
      <c r="BT458" s="2"/>
      <c r="BU458" s="2"/>
      <c r="BV458" s="2"/>
      <c r="BW458" s="2"/>
      <c r="BX458" s="2"/>
      <c r="BY458" s="2"/>
      <c r="BZ458" s="2"/>
      <c r="CA458" s="2"/>
      <c r="CB458" s="2"/>
      <c r="CC458" s="2"/>
      <c r="CD458" s="2"/>
      <c r="CE458" s="2"/>
      <c r="CF458" s="2"/>
      <c r="CG458" s="2"/>
      <c r="CH458" s="2"/>
      <c r="CI458" s="2"/>
      <c r="CJ458" s="2"/>
      <c r="CK458" s="2"/>
      <c r="CL458" s="2"/>
      <c r="CM458" s="2"/>
      <c r="CN458" s="2"/>
      <c r="CO458" s="2"/>
      <c r="CP458" s="2"/>
    </row>
    <row r="459" spans="1:94" x14ac:dyDescent="0.35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  <c r="AE459" s="2"/>
      <c r="AF459" s="2"/>
      <c r="AG459" s="2"/>
      <c r="AH459" s="2"/>
      <c r="AI459" s="2"/>
      <c r="AJ459" s="2"/>
      <c r="AK459" s="2"/>
      <c r="AL459" s="2"/>
      <c r="AM459" s="2"/>
      <c r="AN459" s="2"/>
      <c r="AO459" s="2"/>
      <c r="AP459" s="2"/>
      <c r="AQ459" s="2"/>
      <c r="AR459" s="2"/>
      <c r="AS459" s="2"/>
      <c r="AT459" s="2"/>
      <c r="AU459" s="2"/>
      <c r="AV459" s="2"/>
      <c r="AW459" s="2"/>
      <c r="AX459" s="2"/>
      <c r="AY459" s="2"/>
      <c r="AZ459" s="2"/>
      <c r="BA459" s="2"/>
      <c r="BB459" s="2"/>
      <c r="BC459" s="2"/>
      <c r="BD459" s="2"/>
      <c r="BE459" s="2"/>
      <c r="BF459" s="2"/>
      <c r="BG459" s="2"/>
      <c r="BH459" s="2"/>
      <c r="BI459" s="2"/>
      <c r="BJ459" s="2"/>
      <c r="BK459" s="2"/>
      <c r="BL459" s="2"/>
      <c r="BM459" s="2"/>
      <c r="BN459" s="2"/>
      <c r="BO459" s="2"/>
      <c r="BP459" s="2"/>
      <c r="BQ459" s="2"/>
      <c r="BR459" s="2"/>
      <c r="BS459" s="2"/>
      <c r="BT459" s="2"/>
      <c r="BU459" s="2"/>
      <c r="BV459" s="2"/>
      <c r="BW459" s="2"/>
      <c r="BX459" s="2"/>
      <c r="BY459" s="2"/>
      <c r="BZ459" s="2"/>
      <c r="CA459" s="2"/>
      <c r="CB459" s="2"/>
      <c r="CC459" s="2"/>
      <c r="CD459" s="2"/>
      <c r="CE459" s="2"/>
      <c r="CF459" s="2"/>
      <c r="CG459" s="2"/>
      <c r="CH459" s="2"/>
      <c r="CI459" s="2"/>
      <c r="CJ459" s="2"/>
      <c r="CK459" s="2"/>
      <c r="CL459" s="2"/>
      <c r="CM459" s="2"/>
      <c r="CN459" s="2"/>
      <c r="CO459" s="2"/>
      <c r="CP459" s="2"/>
    </row>
    <row r="460" spans="1:94" x14ac:dyDescent="0.35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  <c r="AE460" s="2"/>
      <c r="AF460" s="2"/>
      <c r="AG460" s="2"/>
      <c r="AH460" s="2"/>
      <c r="AI460" s="2"/>
      <c r="AJ460" s="2"/>
      <c r="AK460" s="2"/>
      <c r="AL460" s="2"/>
      <c r="AM460" s="2"/>
      <c r="AN460" s="2"/>
      <c r="AO460" s="2"/>
      <c r="AP460" s="2"/>
      <c r="AQ460" s="2"/>
      <c r="AR460" s="2"/>
      <c r="AS460" s="2"/>
      <c r="AT460" s="2"/>
      <c r="AU460" s="2"/>
      <c r="AV460" s="2"/>
      <c r="AW460" s="2"/>
      <c r="AX460" s="2"/>
      <c r="AY460" s="2"/>
      <c r="AZ460" s="2"/>
      <c r="BA460" s="2"/>
      <c r="BB460" s="2"/>
      <c r="BC460" s="2"/>
      <c r="BD460" s="2"/>
      <c r="BE460" s="2"/>
      <c r="BF460" s="2"/>
      <c r="BG460" s="2"/>
      <c r="BH460" s="2"/>
      <c r="BI460" s="2"/>
      <c r="BJ460" s="2"/>
      <c r="BK460" s="2"/>
      <c r="BL460" s="2"/>
      <c r="BM460" s="2"/>
      <c r="BN460" s="2"/>
      <c r="BO460" s="2"/>
      <c r="BP460" s="2"/>
      <c r="BQ460" s="2"/>
      <c r="BR460" s="2"/>
      <c r="BS460" s="2"/>
      <c r="BT460" s="2"/>
      <c r="BU460" s="2"/>
      <c r="BV460" s="2"/>
      <c r="BW460" s="2"/>
      <c r="BX460" s="2"/>
      <c r="BY460" s="2"/>
      <c r="BZ460" s="2"/>
      <c r="CA460" s="2"/>
      <c r="CB460" s="2"/>
      <c r="CC460" s="2"/>
      <c r="CD460" s="2"/>
      <c r="CE460" s="2"/>
      <c r="CF460" s="2"/>
      <c r="CG460" s="2"/>
      <c r="CH460" s="2"/>
      <c r="CI460" s="2"/>
      <c r="CJ460" s="2"/>
      <c r="CK460" s="2"/>
      <c r="CL460" s="2"/>
      <c r="CM460" s="2"/>
      <c r="CN460" s="2"/>
      <c r="CO460" s="2"/>
      <c r="CP460" s="2"/>
    </row>
    <row r="461" spans="1:94" x14ac:dyDescent="0.35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  <c r="AE461" s="2"/>
      <c r="AF461" s="2"/>
      <c r="AG461" s="2"/>
      <c r="AH461" s="2"/>
      <c r="AI461" s="2"/>
      <c r="AJ461" s="2"/>
      <c r="AK461" s="2"/>
      <c r="AL461" s="2"/>
      <c r="AM461" s="2"/>
      <c r="AN461" s="2"/>
      <c r="AO461" s="2"/>
      <c r="AP461" s="2"/>
      <c r="AQ461" s="2"/>
      <c r="AR461" s="2"/>
      <c r="AS461" s="2"/>
      <c r="AT461" s="2"/>
      <c r="AU461" s="2"/>
      <c r="AV461" s="2"/>
      <c r="AW461" s="2"/>
      <c r="AX461" s="2"/>
      <c r="AY461" s="2"/>
      <c r="AZ461" s="2"/>
      <c r="BA461" s="2"/>
      <c r="BB461" s="2"/>
      <c r="BC461" s="2"/>
      <c r="BD461" s="2"/>
      <c r="BE461" s="2"/>
      <c r="BF461" s="2"/>
      <c r="BG461" s="2"/>
      <c r="BH461" s="2"/>
      <c r="BI461" s="2"/>
      <c r="BJ461" s="2"/>
      <c r="BK461" s="2"/>
      <c r="BL461" s="2"/>
      <c r="BM461" s="2"/>
      <c r="BN461" s="2"/>
      <c r="BO461" s="2"/>
      <c r="BP461" s="2"/>
      <c r="BQ461" s="2"/>
      <c r="BR461" s="2"/>
      <c r="BS461" s="2"/>
      <c r="BT461" s="2"/>
      <c r="BU461" s="2"/>
      <c r="BV461" s="2"/>
      <c r="BW461" s="2"/>
      <c r="BX461" s="2"/>
      <c r="BY461" s="2"/>
      <c r="BZ461" s="2"/>
      <c r="CA461" s="2"/>
      <c r="CB461" s="2"/>
      <c r="CC461" s="2"/>
      <c r="CD461" s="2"/>
      <c r="CE461" s="2"/>
      <c r="CF461" s="2"/>
      <c r="CG461" s="2"/>
      <c r="CH461" s="2"/>
      <c r="CI461" s="2"/>
      <c r="CJ461" s="2"/>
      <c r="CK461" s="2"/>
      <c r="CL461" s="2"/>
      <c r="CM461" s="2"/>
      <c r="CN461" s="2"/>
      <c r="CO461" s="2"/>
      <c r="CP461" s="2"/>
    </row>
    <row r="462" spans="1:94" x14ac:dyDescent="0.35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  <c r="AE462" s="2"/>
      <c r="AF462" s="2"/>
      <c r="AG462" s="2"/>
      <c r="AH462" s="2"/>
      <c r="AI462" s="2"/>
      <c r="AJ462" s="2"/>
      <c r="AK462" s="2"/>
      <c r="AL462" s="2"/>
      <c r="AM462" s="2"/>
      <c r="AN462" s="2"/>
      <c r="AO462" s="2"/>
      <c r="AP462" s="2"/>
      <c r="AQ462" s="2"/>
      <c r="AR462" s="2"/>
      <c r="AS462" s="2"/>
      <c r="AT462" s="2"/>
      <c r="AU462" s="2"/>
      <c r="AV462" s="2"/>
      <c r="AW462" s="2"/>
      <c r="AX462" s="2"/>
      <c r="AY462" s="2"/>
      <c r="AZ462" s="2"/>
      <c r="BA462" s="2"/>
      <c r="BB462" s="2"/>
      <c r="BC462" s="2"/>
      <c r="BD462" s="2"/>
      <c r="BE462" s="2"/>
      <c r="BF462" s="2"/>
      <c r="BG462" s="2"/>
      <c r="BH462" s="2"/>
      <c r="BI462" s="2"/>
      <c r="BJ462" s="2"/>
      <c r="BK462" s="2"/>
      <c r="BL462" s="2"/>
      <c r="BM462" s="2"/>
      <c r="BN462" s="2"/>
      <c r="BO462" s="2"/>
      <c r="BP462" s="2"/>
      <c r="BQ462" s="2"/>
      <c r="BR462" s="2"/>
      <c r="BS462" s="2"/>
      <c r="BT462" s="2"/>
      <c r="BU462" s="2"/>
      <c r="BV462" s="2"/>
      <c r="BW462" s="2"/>
      <c r="BX462" s="2"/>
      <c r="BY462" s="2"/>
      <c r="BZ462" s="2"/>
      <c r="CA462" s="2"/>
      <c r="CB462" s="2"/>
      <c r="CC462" s="2"/>
      <c r="CD462" s="2"/>
      <c r="CE462" s="2"/>
      <c r="CF462" s="2"/>
      <c r="CG462" s="2"/>
      <c r="CH462" s="2"/>
      <c r="CI462" s="2"/>
      <c r="CJ462" s="2"/>
      <c r="CK462" s="2"/>
      <c r="CL462" s="2"/>
      <c r="CM462" s="2"/>
      <c r="CN462" s="2"/>
      <c r="CO462" s="2"/>
      <c r="CP462" s="2"/>
    </row>
    <row r="463" spans="1:94" x14ac:dyDescent="0.35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  <c r="AE463" s="2"/>
      <c r="AF463" s="2"/>
      <c r="AG463" s="2"/>
      <c r="AH463" s="2"/>
      <c r="AI463" s="2"/>
      <c r="AJ463" s="2"/>
      <c r="AK463" s="2"/>
      <c r="AL463" s="2"/>
      <c r="AM463" s="2"/>
      <c r="AN463" s="2"/>
      <c r="AO463" s="2"/>
      <c r="AP463" s="2"/>
      <c r="AQ463" s="2"/>
      <c r="AR463" s="2"/>
      <c r="AS463" s="2"/>
      <c r="AT463" s="2"/>
      <c r="AU463" s="2"/>
      <c r="AV463" s="2"/>
      <c r="AW463" s="2"/>
      <c r="AX463" s="2"/>
      <c r="AY463" s="2"/>
      <c r="AZ463" s="2"/>
      <c r="BA463" s="2"/>
      <c r="BB463" s="2"/>
      <c r="BC463" s="2"/>
      <c r="BD463" s="2"/>
      <c r="BE463" s="2"/>
      <c r="BF463" s="2"/>
      <c r="BG463" s="2"/>
      <c r="BH463" s="2"/>
      <c r="BI463" s="2"/>
      <c r="BJ463" s="2"/>
      <c r="BK463" s="2"/>
      <c r="BL463" s="2"/>
      <c r="BM463" s="2"/>
      <c r="BN463" s="2"/>
      <c r="BO463" s="2"/>
      <c r="BP463" s="2"/>
      <c r="BQ463" s="2"/>
      <c r="BR463" s="2"/>
      <c r="BS463" s="2"/>
      <c r="BT463" s="2"/>
      <c r="BU463" s="2"/>
      <c r="BV463" s="2"/>
      <c r="BW463" s="2"/>
      <c r="BX463" s="2"/>
      <c r="BY463" s="2"/>
      <c r="BZ463" s="2"/>
      <c r="CA463" s="2"/>
      <c r="CB463" s="2"/>
      <c r="CC463" s="2"/>
      <c r="CD463" s="2"/>
      <c r="CE463" s="2"/>
      <c r="CF463" s="2"/>
      <c r="CG463" s="2"/>
      <c r="CH463" s="2"/>
      <c r="CI463" s="2"/>
      <c r="CJ463" s="2"/>
      <c r="CK463" s="2"/>
      <c r="CL463" s="2"/>
      <c r="CM463" s="2"/>
      <c r="CN463" s="2"/>
      <c r="CO463" s="2"/>
      <c r="CP463" s="2"/>
    </row>
    <row r="464" spans="1:94" x14ac:dyDescent="0.35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  <c r="AE464" s="2"/>
      <c r="AF464" s="2"/>
      <c r="AG464" s="2"/>
      <c r="AH464" s="2"/>
      <c r="AI464" s="2"/>
      <c r="AJ464" s="2"/>
      <c r="AK464" s="2"/>
      <c r="AL464" s="2"/>
      <c r="AM464" s="2"/>
      <c r="AN464" s="2"/>
      <c r="AO464" s="2"/>
      <c r="AP464" s="2"/>
      <c r="AQ464" s="2"/>
      <c r="AR464" s="2"/>
      <c r="AS464" s="2"/>
      <c r="AT464" s="2"/>
      <c r="AU464" s="2"/>
      <c r="AV464" s="2"/>
      <c r="AW464" s="2"/>
      <c r="AX464" s="2"/>
      <c r="AY464" s="2"/>
      <c r="AZ464" s="2"/>
      <c r="BA464" s="2"/>
      <c r="BB464" s="2"/>
      <c r="BC464" s="2"/>
      <c r="BD464" s="2"/>
      <c r="BE464" s="2"/>
      <c r="BF464" s="2"/>
      <c r="BG464" s="2"/>
      <c r="BH464" s="2"/>
      <c r="BI464" s="2"/>
      <c r="BJ464" s="2"/>
      <c r="BK464" s="2"/>
      <c r="BL464" s="2"/>
      <c r="BM464" s="2"/>
      <c r="BN464" s="2"/>
      <c r="BO464" s="2"/>
      <c r="BP464" s="2"/>
      <c r="BQ464" s="2"/>
      <c r="BR464" s="2"/>
      <c r="BS464" s="2"/>
      <c r="BT464" s="2"/>
      <c r="BU464" s="2"/>
      <c r="BV464" s="2"/>
      <c r="BW464" s="2"/>
      <c r="BX464" s="2"/>
      <c r="BY464" s="2"/>
      <c r="BZ464" s="2"/>
      <c r="CA464" s="2"/>
      <c r="CB464" s="2"/>
      <c r="CC464" s="2"/>
      <c r="CD464" s="2"/>
      <c r="CE464" s="2"/>
      <c r="CF464" s="2"/>
      <c r="CG464" s="2"/>
      <c r="CH464" s="2"/>
      <c r="CI464" s="2"/>
      <c r="CJ464" s="2"/>
      <c r="CK464" s="2"/>
      <c r="CL464" s="2"/>
      <c r="CM464" s="2"/>
      <c r="CN464" s="2"/>
      <c r="CO464" s="2"/>
      <c r="CP464" s="2"/>
    </row>
    <row r="465" spans="1:94" x14ac:dyDescent="0.35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  <c r="AE465" s="2"/>
      <c r="AF465" s="2"/>
      <c r="AG465" s="2"/>
      <c r="AH465" s="2"/>
      <c r="AI465" s="2"/>
      <c r="AJ465" s="2"/>
      <c r="AK465" s="2"/>
      <c r="AL465" s="2"/>
      <c r="AM465" s="2"/>
      <c r="AN465" s="2"/>
      <c r="AO465" s="2"/>
      <c r="AP465" s="2"/>
      <c r="AQ465" s="2"/>
      <c r="AR465" s="2"/>
      <c r="AS465" s="2"/>
      <c r="AT465" s="2"/>
      <c r="AU465" s="2"/>
      <c r="AV465" s="2"/>
      <c r="AW465" s="2"/>
      <c r="AX465" s="2"/>
      <c r="AY465" s="2"/>
      <c r="AZ465" s="2"/>
      <c r="BA465" s="2"/>
      <c r="BB465" s="2"/>
      <c r="BC465" s="2"/>
      <c r="BD465" s="2"/>
      <c r="BE465" s="2"/>
      <c r="BF465" s="2"/>
      <c r="BG465" s="2"/>
      <c r="BH465" s="2"/>
      <c r="BI465" s="2"/>
      <c r="BJ465" s="2"/>
      <c r="BK465" s="2"/>
      <c r="BL465" s="2"/>
      <c r="BM465" s="2"/>
      <c r="BN465" s="2"/>
      <c r="BO465" s="2"/>
      <c r="BP465" s="2"/>
      <c r="BQ465" s="2"/>
      <c r="BR465" s="2"/>
      <c r="BS465" s="2"/>
      <c r="BT465" s="2"/>
      <c r="BU465" s="2"/>
      <c r="BV465" s="2"/>
      <c r="BW465" s="2"/>
      <c r="BX465" s="2"/>
      <c r="BY465" s="2"/>
      <c r="BZ465" s="2"/>
      <c r="CA465" s="2"/>
      <c r="CB465" s="2"/>
      <c r="CC465" s="2"/>
      <c r="CD465" s="2"/>
      <c r="CE465" s="2"/>
      <c r="CF465" s="2"/>
      <c r="CG465" s="2"/>
      <c r="CH465" s="2"/>
      <c r="CI465" s="2"/>
      <c r="CJ465" s="2"/>
      <c r="CK465" s="2"/>
      <c r="CL465" s="2"/>
      <c r="CM465" s="2"/>
      <c r="CN465" s="2"/>
      <c r="CO465" s="2"/>
      <c r="CP465" s="2"/>
    </row>
    <row r="466" spans="1:94" x14ac:dyDescent="0.35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  <c r="AE466" s="2"/>
      <c r="AF466" s="2"/>
      <c r="AG466" s="2"/>
      <c r="AH466" s="2"/>
      <c r="AI466" s="2"/>
      <c r="AJ466" s="2"/>
      <c r="AK466" s="2"/>
      <c r="AL466" s="2"/>
      <c r="AM466" s="2"/>
      <c r="AN466" s="2"/>
      <c r="AO466" s="2"/>
      <c r="AP466" s="2"/>
      <c r="AQ466" s="2"/>
      <c r="AR466" s="2"/>
      <c r="AS466" s="2"/>
      <c r="AT466" s="2"/>
      <c r="AU466" s="2"/>
      <c r="AV466" s="2"/>
      <c r="AW466" s="2"/>
      <c r="AX466" s="2"/>
      <c r="AY466" s="2"/>
      <c r="AZ466" s="2"/>
      <c r="BA466" s="2"/>
      <c r="BB466" s="2"/>
      <c r="BC466" s="2"/>
      <c r="BD466" s="2"/>
      <c r="BE466" s="2"/>
      <c r="BF466" s="2"/>
      <c r="BG466" s="2"/>
      <c r="BH466" s="2"/>
      <c r="BI466" s="2"/>
      <c r="BJ466" s="2"/>
      <c r="BK466" s="2"/>
      <c r="BL466" s="2"/>
      <c r="BM466" s="2"/>
      <c r="BN466" s="2"/>
      <c r="BO466" s="2"/>
      <c r="BP466" s="2"/>
      <c r="BQ466" s="2"/>
      <c r="BR466" s="2"/>
      <c r="BS466" s="2"/>
      <c r="BT466" s="2"/>
      <c r="BU466" s="2"/>
      <c r="BV466" s="2"/>
      <c r="BW466" s="2"/>
      <c r="BX466" s="2"/>
      <c r="BY466" s="2"/>
      <c r="BZ466" s="2"/>
      <c r="CA466" s="2"/>
      <c r="CB466" s="2"/>
      <c r="CC466" s="2"/>
      <c r="CD466" s="2"/>
      <c r="CE466" s="2"/>
      <c r="CF466" s="2"/>
      <c r="CG466" s="2"/>
      <c r="CH466" s="2"/>
      <c r="CI466" s="2"/>
      <c r="CJ466" s="2"/>
      <c r="CK466" s="2"/>
      <c r="CL466" s="2"/>
      <c r="CM466" s="2"/>
      <c r="CN466" s="2"/>
      <c r="CO466" s="2"/>
      <c r="CP466" s="2"/>
    </row>
    <row r="467" spans="1:94" x14ac:dyDescent="0.35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  <c r="AE467" s="2"/>
      <c r="AF467" s="2"/>
      <c r="AG467" s="2"/>
      <c r="AH467" s="2"/>
      <c r="AI467" s="2"/>
      <c r="AJ467" s="2"/>
      <c r="AK467" s="2"/>
      <c r="AL467" s="2"/>
      <c r="AM467" s="2"/>
      <c r="AN467" s="2"/>
      <c r="AO467" s="2"/>
      <c r="AP467" s="2"/>
      <c r="AQ467" s="2"/>
      <c r="AR467" s="2"/>
      <c r="AS467" s="2"/>
      <c r="AT467" s="2"/>
      <c r="AU467" s="2"/>
      <c r="AV467" s="2"/>
      <c r="AW467" s="2"/>
      <c r="AX467" s="2"/>
      <c r="AY467" s="2"/>
      <c r="AZ467" s="2"/>
      <c r="BA467" s="2"/>
      <c r="BB467" s="2"/>
      <c r="BC467" s="2"/>
      <c r="BD467" s="2"/>
      <c r="BE467" s="2"/>
      <c r="BF467" s="2"/>
      <c r="BG467" s="2"/>
      <c r="BH467" s="2"/>
      <c r="BI467" s="2"/>
      <c r="BJ467" s="2"/>
      <c r="BK467" s="2"/>
      <c r="BL467" s="2"/>
      <c r="BM467" s="2"/>
      <c r="BN467" s="2"/>
      <c r="BO467" s="2"/>
      <c r="BP467" s="2"/>
      <c r="BQ467" s="2"/>
      <c r="BR467" s="2"/>
      <c r="BS467" s="2"/>
      <c r="BT467" s="2"/>
      <c r="BU467" s="2"/>
      <c r="BV467" s="2"/>
      <c r="BW467" s="2"/>
      <c r="BX467" s="2"/>
      <c r="BY467" s="2"/>
      <c r="BZ467" s="2"/>
      <c r="CA467" s="2"/>
      <c r="CB467" s="2"/>
      <c r="CC467" s="2"/>
      <c r="CD467" s="2"/>
      <c r="CE467" s="2"/>
      <c r="CF467" s="2"/>
      <c r="CG467" s="2"/>
      <c r="CH467" s="2"/>
      <c r="CI467" s="2"/>
      <c r="CJ467" s="2"/>
      <c r="CK467" s="2"/>
      <c r="CL467" s="2"/>
      <c r="CM467" s="2"/>
      <c r="CN467" s="2"/>
      <c r="CO467" s="2"/>
      <c r="CP467" s="2"/>
    </row>
    <row r="468" spans="1:94" x14ac:dyDescent="0.35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  <c r="AE468" s="2"/>
      <c r="AF468" s="2"/>
      <c r="AG468" s="2"/>
      <c r="AH468" s="2"/>
      <c r="AI468" s="2"/>
      <c r="AJ468" s="2"/>
      <c r="AK468" s="2"/>
      <c r="AL468" s="2"/>
      <c r="AM468" s="2"/>
      <c r="AN468" s="2"/>
      <c r="AO468" s="2"/>
      <c r="AP468" s="2"/>
      <c r="AQ468" s="2"/>
      <c r="AR468" s="2"/>
      <c r="AS468" s="2"/>
      <c r="AT468" s="2"/>
      <c r="AU468" s="2"/>
      <c r="AV468" s="2"/>
      <c r="AW468" s="2"/>
      <c r="AX468" s="2"/>
      <c r="AY468" s="2"/>
      <c r="AZ468" s="2"/>
      <c r="BA468" s="2"/>
      <c r="BB468" s="2"/>
      <c r="BC468" s="2"/>
      <c r="BD468" s="2"/>
      <c r="BE468" s="2"/>
      <c r="BF468" s="2"/>
      <c r="BG468" s="2"/>
      <c r="BH468" s="2"/>
      <c r="BI468" s="2"/>
      <c r="BJ468" s="2"/>
      <c r="BK468" s="2"/>
      <c r="BL468" s="2"/>
      <c r="BM468" s="2"/>
      <c r="BN468" s="2"/>
      <c r="BO468" s="2"/>
      <c r="BP468" s="2"/>
      <c r="BQ468" s="2"/>
      <c r="BR468" s="2"/>
      <c r="BS468" s="2"/>
      <c r="BT468" s="2"/>
      <c r="BU468" s="2"/>
      <c r="BV468" s="2"/>
      <c r="BW468" s="2"/>
      <c r="BX468" s="2"/>
      <c r="BY468" s="2"/>
      <c r="BZ468" s="2"/>
      <c r="CA468" s="2"/>
      <c r="CB468" s="2"/>
      <c r="CC468" s="2"/>
      <c r="CD468" s="2"/>
      <c r="CE468" s="2"/>
      <c r="CF468" s="2"/>
      <c r="CG468" s="2"/>
      <c r="CH468" s="2"/>
      <c r="CI468" s="2"/>
      <c r="CJ468" s="2"/>
      <c r="CK468" s="2"/>
      <c r="CL468" s="2"/>
      <c r="CM468" s="2"/>
      <c r="CN468" s="2"/>
      <c r="CO468" s="2"/>
      <c r="CP468" s="2"/>
    </row>
    <row r="469" spans="1:94" x14ac:dyDescent="0.35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  <c r="AE469" s="2"/>
      <c r="AF469" s="2"/>
      <c r="AG469" s="2"/>
      <c r="AH469" s="2"/>
      <c r="AI469" s="2"/>
      <c r="AJ469" s="2"/>
      <c r="AK469" s="2"/>
      <c r="AL469" s="2"/>
      <c r="AM469" s="2"/>
      <c r="AN469" s="2"/>
      <c r="AO469" s="2"/>
      <c r="AP469" s="2"/>
      <c r="AQ469" s="2"/>
      <c r="AR469" s="2"/>
      <c r="AS469" s="2"/>
      <c r="AT469" s="2"/>
      <c r="AU469" s="2"/>
      <c r="AV469" s="2"/>
      <c r="AW469" s="2"/>
      <c r="AX469" s="2"/>
      <c r="AY469" s="2"/>
      <c r="AZ469" s="2"/>
      <c r="BA469" s="2"/>
      <c r="BB469" s="2"/>
      <c r="BC469" s="2"/>
      <c r="BD469" s="2"/>
      <c r="BE469" s="2"/>
      <c r="BF469" s="2"/>
      <c r="BG469" s="2"/>
      <c r="BH469" s="2"/>
      <c r="BI469" s="2"/>
      <c r="BJ469" s="2"/>
      <c r="BK469" s="2"/>
      <c r="BL469" s="2"/>
      <c r="BM469" s="2"/>
      <c r="BN469" s="2"/>
      <c r="BO469" s="2"/>
      <c r="BP469" s="2"/>
      <c r="BQ469" s="2"/>
      <c r="BR469" s="2"/>
      <c r="BS469" s="2"/>
      <c r="BT469" s="2"/>
      <c r="BU469" s="2"/>
      <c r="BV469" s="2"/>
      <c r="BW469" s="2"/>
      <c r="BX469" s="2"/>
      <c r="BY469" s="2"/>
      <c r="BZ469" s="2"/>
      <c r="CA469" s="2"/>
      <c r="CB469" s="2"/>
      <c r="CC469" s="2"/>
      <c r="CD469" s="2"/>
      <c r="CE469" s="2"/>
      <c r="CF469" s="2"/>
      <c r="CG469" s="2"/>
      <c r="CH469" s="2"/>
      <c r="CI469" s="2"/>
      <c r="CJ469" s="2"/>
      <c r="CK469" s="2"/>
      <c r="CL469" s="2"/>
      <c r="CM469" s="2"/>
      <c r="CN469" s="2"/>
      <c r="CO469" s="2"/>
      <c r="CP469" s="2"/>
    </row>
    <row r="470" spans="1:94" x14ac:dyDescent="0.35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  <c r="AE470" s="2"/>
      <c r="AF470" s="2"/>
      <c r="AG470" s="2"/>
      <c r="AH470" s="2"/>
      <c r="AI470" s="2"/>
      <c r="AJ470" s="2"/>
      <c r="AK470" s="2"/>
      <c r="AL470" s="2"/>
      <c r="AM470" s="2"/>
      <c r="AN470" s="2"/>
      <c r="AO470" s="2"/>
      <c r="AP470" s="2"/>
      <c r="AQ470" s="2"/>
      <c r="AR470" s="2"/>
      <c r="AS470" s="2"/>
      <c r="AT470" s="2"/>
      <c r="AU470" s="2"/>
      <c r="AV470" s="2"/>
      <c r="AW470" s="2"/>
      <c r="AX470" s="2"/>
      <c r="AY470" s="2"/>
      <c r="AZ470" s="2"/>
      <c r="BA470" s="2"/>
      <c r="BB470" s="2"/>
      <c r="BC470" s="2"/>
      <c r="BD470" s="2"/>
      <c r="BE470" s="2"/>
      <c r="BF470" s="2"/>
      <c r="BG470" s="2"/>
      <c r="BH470" s="2"/>
      <c r="BI470" s="2"/>
      <c r="BJ470" s="2"/>
      <c r="BK470" s="2"/>
      <c r="BL470" s="2"/>
      <c r="BM470" s="2"/>
      <c r="BN470" s="2"/>
      <c r="BO470" s="2"/>
      <c r="BP470" s="2"/>
      <c r="BQ470" s="2"/>
      <c r="BR470" s="2"/>
      <c r="BS470" s="2"/>
      <c r="BT470" s="2"/>
      <c r="BU470" s="2"/>
      <c r="BV470" s="2"/>
      <c r="BW470" s="2"/>
      <c r="BX470" s="2"/>
      <c r="BY470" s="2"/>
      <c r="BZ470" s="2"/>
      <c r="CA470" s="2"/>
      <c r="CB470" s="2"/>
      <c r="CC470" s="2"/>
      <c r="CD470" s="2"/>
      <c r="CE470" s="2"/>
      <c r="CF470" s="2"/>
      <c r="CG470" s="2"/>
      <c r="CH470" s="2"/>
      <c r="CI470" s="2"/>
      <c r="CJ470" s="2"/>
      <c r="CK470" s="2"/>
      <c r="CL470" s="2"/>
      <c r="CM470" s="2"/>
      <c r="CN470" s="2"/>
      <c r="CO470" s="2"/>
      <c r="CP470" s="2"/>
    </row>
    <row r="471" spans="1:94" x14ac:dyDescent="0.35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  <c r="AE471" s="2"/>
      <c r="AF471" s="2"/>
      <c r="AG471" s="2"/>
      <c r="AH471" s="2"/>
      <c r="AI471" s="2"/>
      <c r="AJ471" s="2"/>
      <c r="AK471" s="2"/>
      <c r="AL471" s="2"/>
      <c r="AM471" s="2"/>
      <c r="AN471" s="2"/>
      <c r="AO471" s="2"/>
      <c r="AP471" s="2"/>
      <c r="AQ471" s="2"/>
      <c r="AR471" s="2"/>
      <c r="AS471" s="2"/>
      <c r="AT471" s="2"/>
      <c r="AU471" s="2"/>
      <c r="AV471" s="2"/>
      <c r="AW471" s="2"/>
      <c r="AX471" s="2"/>
      <c r="AY471" s="2"/>
      <c r="AZ471" s="2"/>
      <c r="BA471" s="2"/>
      <c r="BB471" s="2"/>
      <c r="BC471" s="2"/>
      <c r="BD471" s="2"/>
      <c r="BE471" s="2"/>
      <c r="BF471" s="2"/>
      <c r="BG471" s="2"/>
      <c r="BH471" s="2"/>
      <c r="BI471" s="2"/>
      <c r="BJ471" s="2"/>
      <c r="BK471" s="2"/>
      <c r="BL471" s="2"/>
      <c r="BM471" s="2"/>
      <c r="BN471" s="2"/>
      <c r="BO471" s="2"/>
      <c r="BP471" s="2"/>
      <c r="BQ471" s="2"/>
      <c r="BR471" s="2"/>
      <c r="BS471" s="2"/>
      <c r="BT471" s="2"/>
      <c r="BU471" s="2"/>
      <c r="BV471" s="2"/>
      <c r="BW471" s="2"/>
      <c r="BX471" s="2"/>
      <c r="BY471" s="2"/>
      <c r="BZ471" s="2"/>
      <c r="CA471" s="2"/>
      <c r="CB471" s="2"/>
      <c r="CC471" s="2"/>
      <c r="CD471" s="2"/>
      <c r="CE471" s="2"/>
      <c r="CF471" s="2"/>
      <c r="CG471" s="2"/>
      <c r="CH471" s="2"/>
      <c r="CI471" s="2"/>
      <c r="CJ471" s="2"/>
      <c r="CK471" s="2"/>
      <c r="CL471" s="2"/>
      <c r="CM471" s="2"/>
      <c r="CN471" s="2"/>
      <c r="CO471" s="2"/>
      <c r="CP471" s="2"/>
    </row>
    <row r="472" spans="1:94" x14ac:dyDescent="0.35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  <c r="AE472" s="2"/>
      <c r="AF472" s="2"/>
      <c r="AG472" s="2"/>
      <c r="AH472" s="2"/>
      <c r="AI472" s="2"/>
      <c r="AJ472" s="2"/>
      <c r="AK472" s="2"/>
      <c r="AL472" s="2"/>
      <c r="AM472" s="2"/>
      <c r="AN472" s="2"/>
      <c r="AO472" s="2"/>
      <c r="AP472" s="2"/>
      <c r="AQ472" s="2"/>
      <c r="AR472" s="2"/>
      <c r="AS472" s="2"/>
      <c r="AT472" s="2"/>
      <c r="AU472" s="2"/>
      <c r="AV472" s="2"/>
      <c r="AW472" s="2"/>
      <c r="AX472" s="2"/>
      <c r="AY472" s="2"/>
      <c r="AZ472" s="2"/>
      <c r="BA472" s="2"/>
      <c r="BB472" s="2"/>
      <c r="BC472" s="2"/>
      <c r="BD472" s="2"/>
      <c r="BE472" s="2"/>
      <c r="BF472" s="2"/>
      <c r="BG472" s="2"/>
      <c r="BH472" s="2"/>
      <c r="BI472" s="2"/>
      <c r="BJ472" s="2"/>
      <c r="BK472" s="2"/>
      <c r="BL472" s="2"/>
      <c r="BM472" s="2"/>
      <c r="BN472" s="2"/>
      <c r="BO472" s="2"/>
      <c r="BP472" s="2"/>
      <c r="BQ472" s="2"/>
      <c r="BR472" s="2"/>
      <c r="BS472" s="2"/>
      <c r="BT472" s="2"/>
      <c r="BU472" s="2"/>
      <c r="BV472" s="2"/>
      <c r="BW472" s="2"/>
      <c r="BX472" s="2"/>
      <c r="BY472" s="2"/>
      <c r="BZ472" s="2"/>
      <c r="CA472" s="2"/>
      <c r="CB472" s="2"/>
      <c r="CC472" s="2"/>
      <c r="CD472" s="2"/>
      <c r="CE472" s="2"/>
      <c r="CF472" s="2"/>
      <c r="CG472" s="2"/>
      <c r="CH472" s="2"/>
      <c r="CI472" s="2"/>
      <c r="CJ472" s="2"/>
      <c r="CK472" s="2"/>
      <c r="CL472" s="2"/>
      <c r="CM472" s="2"/>
      <c r="CN472" s="2"/>
      <c r="CO472" s="2"/>
      <c r="CP472" s="2"/>
    </row>
    <row r="473" spans="1:94" x14ac:dyDescent="0.35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  <c r="AE473" s="2"/>
      <c r="AF473" s="2"/>
      <c r="AG473" s="2"/>
      <c r="AH473" s="2"/>
      <c r="AI473" s="2"/>
      <c r="AJ473" s="2"/>
      <c r="AK473" s="2"/>
      <c r="AL473" s="2"/>
      <c r="AM473" s="2"/>
      <c r="AN473" s="2"/>
      <c r="AO473" s="2"/>
      <c r="AP473" s="2"/>
      <c r="AQ473" s="2"/>
      <c r="AR473" s="2"/>
      <c r="AS473" s="2"/>
      <c r="AT473" s="2"/>
      <c r="AU473" s="2"/>
      <c r="AV473" s="2"/>
      <c r="AW473" s="2"/>
      <c r="AX473" s="2"/>
      <c r="AY473" s="2"/>
      <c r="AZ473" s="2"/>
      <c r="BA473" s="2"/>
      <c r="BB473" s="2"/>
      <c r="BC473" s="2"/>
      <c r="BD473" s="2"/>
      <c r="BE473" s="2"/>
      <c r="BF473" s="2"/>
      <c r="BG473" s="2"/>
      <c r="BH473" s="2"/>
      <c r="BI473" s="2"/>
      <c r="BJ473" s="2"/>
      <c r="BK473" s="2"/>
      <c r="BL473" s="2"/>
      <c r="BM473" s="2"/>
      <c r="BN473" s="2"/>
      <c r="BO473" s="2"/>
      <c r="BP473" s="2"/>
      <c r="BQ473" s="2"/>
      <c r="BR473" s="2"/>
      <c r="BS473" s="2"/>
      <c r="BT473" s="2"/>
      <c r="BU473" s="2"/>
      <c r="BV473" s="2"/>
      <c r="BW473" s="2"/>
      <c r="BX473" s="2"/>
      <c r="BY473" s="2"/>
      <c r="BZ473" s="2"/>
      <c r="CA473" s="2"/>
      <c r="CB473" s="2"/>
      <c r="CC473" s="2"/>
      <c r="CD473" s="2"/>
      <c r="CE473" s="2"/>
      <c r="CF473" s="2"/>
      <c r="CG473" s="2"/>
      <c r="CH473" s="2"/>
      <c r="CI473" s="2"/>
      <c r="CJ473" s="2"/>
      <c r="CK473" s="2"/>
      <c r="CL473" s="2"/>
      <c r="CM473" s="2"/>
      <c r="CN473" s="2"/>
      <c r="CO473" s="2"/>
      <c r="CP473" s="2"/>
    </row>
    <row r="474" spans="1:94" x14ac:dyDescent="0.35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  <c r="AE474" s="2"/>
      <c r="AF474" s="2"/>
      <c r="AG474" s="2"/>
      <c r="AH474" s="2"/>
      <c r="AI474" s="2"/>
      <c r="AJ474" s="2"/>
      <c r="AK474" s="2"/>
      <c r="AL474" s="2"/>
      <c r="AM474" s="2"/>
      <c r="AN474" s="2"/>
      <c r="AO474" s="2"/>
      <c r="AP474" s="2"/>
      <c r="AQ474" s="2"/>
      <c r="AR474" s="2"/>
      <c r="AS474" s="2"/>
      <c r="AT474" s="2"/>
      <c r="AU474" s="2"/>
      <c r="AV474" s="2"/>
      <c r="AW474" s="2"/>
      <c r="AX474" s="2"/>
      <c r="AY474" s="2"/>
      <c r="AZ474" s="2"/>
      <c r="BA474" s="2"/>
      <c r="BB474" s="2"/>
      <c r="BC474" s="2"/>
      <c r="BD474" s="2"/>
      <c r="BE474" s="2"/>
      <c r="BF474" s="2"/>
      <c r="BG474" s="2"/>
      <c r="BH474" s="2"/>
      <c r="BI474" s="2"/>
      <c r="BJ474" s="2"/>
      <c r="BK474" s="2"/>
      <c r="BL474" s="2"/>
      <c r="BM474" s="2"/>
      <c r="BN474" s="2"/>
      <c r="BO474" s="2"/>
      <c r="BP474" s="2"/>
      <c r="BQ474" s="2"/>
      <c r="BR474" s="2"/>
      <c r="BS474" s="2"/>
      <c r="BT474" s="2"/>
      <c r="BU474" s="2"/>
      <c r="BV474" s="2"/>
      <c r="BW474" s="2"/>
      <c r="BX474" s="2"/>
      <c r="BY474" s="2"/>
      <c r="BZ474" s="2"/>
      <c r="CA474" s="2"/>
      <c r="CB474" s="2"/>
      <c r="CC474" s="2"/>
      <c r="CD474" s="2"/>
      <c r="CE474" s="2"/>
      <c r="CF474" s="2"/>
      <c r="CG474" s="2"/>
      <c r="CH474" s="2"/>
      <c r="CI474" s="2"/>
      <c r="CJ474" s="2"/>
      <c r="CK474" s="2"/>
      <c r="CL474" s="2"/>
      <c r="CM474" s="2"/>
      <c r="CN474" s="2"/>
      <c r="CO474" s="2"/>
      <c r="CP474" s="2"/>
    </row>
    <row r="475" spans="1:94" x14ac:dyDescent="0.35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  <c r="AE475" s="2"/>
      <c r="AF475" s="2"/>
      <c r="AG475" s="2"/>
      <c r="AH475" s="2"/>
      <c r="AI475" s="2"/>
      <c r="AJ475" s="2"/>
      <c r="AK475" s="2"/>
      <c r="AL475" s="2"/>
      <c r="AM475" s="2"/>
      <c r="AN475" s="2"/>
      <c r="AO475" s="2"/>
      <c r="AP475" s="2"/>
      <c r="AQ475" s="2"/>
      <c r="AR475" s="2"/>
      <c r="AS475" s="2"/>
      <c r="AT475" s="2"/>
      <c r="AU475" s="2"/>
      <c r="AV475" s="2"/>
      <c r="AW475" s="2"/>
      <c r="AX475" s="2"/>
      <c r="AY475" s="2"/>
      <c r="AZ475" s="2"/>
      <c r="BA475" s="2"/>
      <c r="BB475" s="2"/>
      <c r="BC475" s="2"/>
      <c r="BD475" s="2"/>
      <c r="BE475" s="2"/>
      <c r="BF475" s="2"/>
      <c r="BG475" s="2"/>
      <c r="BH475" s="2"/>
      <c r="BI475" s="2"/>
      <c r="BJ475" s="2"/>
      <c r="BK475" s="2"/>
      <c r="BL475" s="2"/>
      <c r="BM475" s="2"/>
      <c r="BN475" s="2"/>
      <c r="BO475" s="2"/>
      <c r="BP475" s="2"/>
      <c r="BQ475" s="2"/>
      <c r="BR475" s="2"/>
      <c r="BS475" s="2"/>
      <c r="BT475" s="2"/>
      <c r="BU475" s="2"/>
      <c r="BV475" s="2"/>
      <c r="BW475" s="2"/>
      <c r="BX475" s="2"/>
      <c r="BY475" s="2"/>
      <c r="BZ475" s="2"/>
      <c r="CA475" s="2"/>
      <c r="CB475" s="2"/>
      <c r="CC475" s="2"/>
      <c r="CD475" s="2"/>
      <c r="CE475" s="2"/>
      <c r="CF475" s="2"/>
      <c r="CG475" s="2"/>
      <c r="CH475" s="2"/>
      <c r="CI475" s="2"/>
      <c r="CJ475" s="2"/>
      <c r="CK475" s="2"/>
      <c r="CL475" s="2"/>
      <c r="CM475" s="2"/>
      <c r="CN475" s="2"/>
      <c r="CO475" s="2"/>
      <c r="CP475" s="2"/>
    </row>
    <row r="476" spans="1:94" x14ac:dyDescent="0.35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  <c r="AE476" s="2"/>
      <c r="AF476" s="2"/>
      <c r="AG476" s="2"/>
      <c r="AH476" s="2"/>
      <c r="AI476" s="2"/>
      <c r="AJ476" s="2"/>
      <c r="AK476" s="2"/>
      <c r="AL476" s="2"/>
      <c r="AM476" s="2"/>
      <c r="AN476" s="2"/>
      <c r="AO476" s="2"/>
      <c r="AP476" s="2"/>
      <c r="AQ476" s="2"/>
      <c r="AR476" s="2"/>
      <c r="AS476" s="2"/>
      <c r="AT476" s="2"/>
      <c r="AU476" s="2"/>
      <c r="AV476" s="2"/>
      <c r="AW476" s="2"/>
      <c r="AX476" s="2"/>
      <c r="AY476" s="2"/>
      <c r="AZ476" s="2"/>
      <c r="BA476" s="2"/>
      <c r="BB476" s="2"/>
      <c r="BC476" s="2"/>
      <c r="BD476" s="2"/>
      <c r="BE476" s="2"/>
      <c r="BF476" s="2"/>
      <c r="BG476" s="2"/>
      <c r="BH476" s="2"/>
      <c r="BI476" s="2"/>
      <c r="BJ476" s="2"/>
      <c r="BK476" s="2"/>
      <c r="BL476" s="2"/>
      <c r="BM476" s="2"/>
      <c r="BN476" s="2"/>
      <c r="BO476" s="2"/>
      <c r="BP476" s="2"/>
      <c r="BQ476" s="2"/>
      <c r="BR476" s="2"/>
      <c r="BS476" s="2"/>
      <c r="BT476" s="2"/>
      <c r="BU476" s="2"/>
      <c r="BV476" s="2"/>
      <c r="BW476" s="2"/>
      <c r="BX476" s="2"/>
      <c r="BY476" s="2"/>
      <c r="BZ476" s="2"/>
      <c r="CA476" s="2"/>
      <c r="CB476" s="2"/>
      <c r="CC476" s="2"/>
      <c r="CD476" s="2"/>
      <c r="CE476" s="2"/>
      <c r="CF476" s="2"/>
      <c r="CG476" s="2"/>
      <c r="CH476" s="2"/>
      <c r="CI476" s="2"/>
      <c r="CJ476" s="2"/>
      <c r="CK476" s="2"/>
      <c r="CL476" s="2"/>
      <c r="CM476" s="2"/>
      <c r="CN476" s="2"/>
      <c r="CO476" s="2"/>
      <c r="CP476" s="2"/>
    </row>
    <row r="477" spans="1:94" x14ac:dyDescent="0.35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  <c r="AE477" s="2"/>
      <c r="AF477" s="2"/>
      <c r="AG477" s="2"/>
      <c r="AH477" s="2"/>
      <c r="AI477" s="2"/>
      <c r="AJ477" s="2"/>
      <c r="AK477" s="2"/>
      <c r="AL477" s="2"/>
      <c r="AM477" s="2"/>
      <c r="AN477" s="2"/>
      <c r="AO477" s="2"/>
      <c r="AP477" s="2"/>
      <c r="AQ477" s="2"/>
      <c r="AR477" s="2"/>
      <c r="AS477" s="2"/>
      <c r="AT477" s="2"/>
      <c r="AU477" s="2"/>
      <c r="AV477" s="2"/>
      <c r="AW477" s="2"/>
      <c r="AX477" s="2"/>
      <c r="AY477" s="2"/>
      <c r="AZ477" s="2"/>
      <c r="BA477" s="2"/>
      <c r="BB477" s="2"/>
      <c r="BC477" s="2"/>
      <c r="BD477" s="2"/>
      <c r="BE477" s="2"/>
      <c r="BF477" s="2"/>
      <c r="BG477" s="2"/>
      <c r="BH477" s="2"/>
      <c r="BI477" s="2"/>
      <c r="BJ477" s="2"/>
      <c r="BK477" s="2"/>
      <c r="BL477" s="2"/>
      <c r="BM477" s="2"/>
      <c r="BN477" s="2"/>
      <c r="BO477" s="2"/>
      <c r="BP477" s="2"/>
      <c r="BQ477" s="2"/>
      <c r="BR477" s="2"/>
      <c r="BS477" s="2"/>
      <c r="BT477" s="2"/>
      <c r="BU477" s="2"/>
      <c r="BV477" s="2"/>
      <c r="BW477" s="2"/>
      <c r="BX477" s="2"/>
      <c r="BY477" s="2"/>
      <c r="BZ477" s="2"/>
      <c r="CA477" s="2"/>
      <c r="CB477" s="2"/>
      <c r="CC477" s="2"/>
      <c r="CD477" s="2"/>
      <c r="CE477" s="2"/>
      <c r="CF477" s="2"/>
      <c r="CG477" s="2"/>
      <c r="CH477" s="2"/>
      <c r="CI477" s="2"/>
      <c r="CJ477" s="2"/>
      <c r="CK477" s="2"/>
      <c r="CL477" s="2"/>
      <c r="CM477" s="2"/>
      <c r="CN477" s="2"/>
      <c r="CO477" s="2"/>
      <c r="CP477" s="2"/>
    </row>
    <row r="478" spans="1:94" x14ac:dyDescent="0.35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  <c r="AE478" s="2"/>
      <c r="AF478" s="2"/>
      <c r="AG478" s="2"/>
      <c r="AH478" s="2"/>
      <c r="AI478" s="2"/>
      <c r="AJ478" s="2"/>
      <c r="AK478" s="2"/>
      <c r="AL478" s="2"/>
      <c r="AM478" s="2"/>
      <c r="AN478" s="2"/>
      <c r="AO478" s="2"/>
      <c r="AP478" s="2"/>
      <c r="AQ478" s="2"/>
      <c r="AR478" s="2"/>
      <c r="AS478" s="2"/>
      <c r="AT478" s="2"/>
      <c r="AU478" s="2"/>
      <c r="AV478" s="2"/>
      <c r="AW478" s="2"/>
      <c r="AX478" s="2"/>
      <c r="AY478" s="2"/>
      <c r="AZ478" s="2"/>
      <c r="BA478" s="2"/>
      <c r="BB478" s="2"/>
      <c r="BC478" s="2"/>
      <c r="BD478" s="2"/>
      <c r="BE478" s="2"/>
      <c r="BF478" s="2"/>
      <c r="BG478" s="2"/>
      <c r="BH478" s="2"/>
      <c r="BI478" s="2"/>
      <c r="BJ478" s="2"/>
      <c r="BK478" s="2"/>
      <c r="BL478" s="2"/>
      <c r="BM478" s="2"/>
      <c r="BN478" s="2"/>
      <c r="BO478" s="2"/>
      <c r="BP478" s="2"/>
      <c r="BQ478" s="2"/>
      <c r="BR478" s="2"/>
      <c r="BS478" s="2"/>
      <c r="BT478" s="2"/>
      <c r="BU478" s="2"/>
      <c r="BV478" s="2"/>
      <c r="BW478" s="2"/>
      <c r="BX478" s="2"/>
      <c r="BY478" s="2"/>
      <c r="BZ478" s="2"/>
      <c r="CA478" s="2"/>
      <c r="CB478" s="2"/>
      <c r="CC478" s="2"/>
      <c r="CD478" s="2"/>
      <c r="CE478" s="2"/>
      <c r="CF478" s="2"/>
      <c r="CG478" s="2"/>
      <c r="CH478" s="2"/>
      <c r="CI478" s="2"/>
      <c r="CJ478" s="2"/>
      <c r="CK478" s="2"/>
      <c r="CL478" s="2"/>
      <c r="CM478" s="2"/>
      <c r="CN478" s="2"/>
      <c r="CO478" s="2"/>
      <c r="CP478" s="2"/>
    </row>
    <row r="479" spans="1:94" x14ac:dyDescent="0.35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  <c r="AE479" s="2"/>
      <c r="AF479" s="2"/>
      <c r="AG479" s="2"/>
      <c r="AH479" s="2"/>
      <c r="AI479" s="2"/>
      <c r="AJ479" s="2"/>
      <c r="AK479" s="2"/>
      <c r="AL479" s="2"/>
      <c r="AM479" s="2"/>
      <c r="AN479" s="2"/>
      <c r="AO479" s="2"/>
      <c r="AP479" s="2"/>
      <c r="AQ479" s="2"/>
      <c r="AR479" s="2"/>
      <c r="AS479" s="2"/>
      <c r="AT479" s="2"/>
      <c r="AU479" s="2"/>
      <c r="AV479" s="2"/>
      <c r="AW479" s="2"/>
      <c r="AX479" s="2"/>
      <c r="AY479" s="2"/>
      <c r="AZ479" s="2"/>
      <c r="BA479" s="2"/>
      <c r="BB479" s="2"/>
      <c r="BC479" s="2"/>
      <c r="BD479" s="2"/>
      <c r="BE479" s="2"/>
      <c r="BF479" s="2"/>
      <c r="BG479" s="2"/>
      <c r="BH479" s="2"/>
      <c r="BI479" s="2"/>
      <c r="BJ479" s="2"/>
      <c r="BK479" s="2"/>
      <c r="BL479" s="2"/>
      <c r="BM479" s="2"/>
      <c r="BN479" s="2"/>
      <c r="BO479" s="2"/>
      <c r="BP479" s="2"/>
      <c r="BQ479" s="2"/>
      <c r="BR479" s="2"/>
      <c r="BS479" s="2"/>
      <c r="BT479" s="2"/>
      <c r="BU479" s="2"/>
      <c r="BV479" s="2"/>
      <c r="BW479" s="2"/>
      <c r="BX479" s="2"/>
      <c r="BY479" s="2"/>
      <c r="BZ479" s="2"/>
      <c r="CA479" s="2"/>
      <c r="CB479" s="2"/>
      <c r="CC479" s="2"/>
      <c r="CD479" s="2"/>
      <c r="CE479" s="2"/>
      <c r="CF479" s="2"/>
      <c r="CG479" s="2"/>
      <c r="CH479" s="2"/>
      <c r="CI479" s="2"/>
      <c r="CJ479" s="2"/>
      <c r="CK479" s="2"/>
      <c r="CL479" s="2"/>
      <c r="CM479" s="2"/>
      <c r="CN479" s="2"/>
      <c r="CO479" s="2"/>
      <c r="CP479" s="2"/>
    </row>
    <row r="480" spans="1:94" x14ac:dyDescent="0.35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  <c r="AE480" s="2"/>
      <c r="AF480" s="2"/>
      <c r="AG480" s="2"/>
      <c r="AH480" s="2"/>
      <c r="AI480" s="2"/>
      <c r="AJ480" s="2"/>
      <c r="AK480" s="2"/>
      <c r="AL480" s="2"/>
      <c r="AM480" s="2"/>
      <c r="AN480" s="2"/>
      <c r="AO480" s="2"/>
      <c r="AP480" s="2"/>
      <c r="AQ480" s="2"/>
      <c r="AR480" s="2"/>
      <c r="AS480" s="2"/>
      <c r="AT480" s="2"/>
      <c r="AU480" s="2"/>
      <c r="AV480" s="2"/>
      <c r="AW480" s="2"/>
      <c r="AX480" s="2"/>
      <c r="AY480" s="2"/>
      <c r="AZ480" s="2"/>
      <c r="BA480" s="2"/>
      <c r="BB480" s="2"/>
      <c r="BC480" s="2"/>
      <c r="BD480" s="2"/>
      <c r="BE480" s="2"/>
      <c r="BF480" s="2"/>
      <c r="BG480" s="2"/>
      <c r="BH480" s="2"/>
      <c r="BI480" s="2"/>
      <c r="BJ480" s="2"/>
      <c r="BK480" s="2"/>
      <c r="BL480" s="2"/>
      <c r="BM480" s="2"/>
      <c r="BN480" s="2"/>
      <c r="BO480" s="2"/>
      <c r="BP480" s="2"/>
      <c r="BQ480" s="2"/>
      <c r="BR480" s="2"/>
      <c r="BS480" s="2"/>
      <c r="BT480" s="2"/>
      <c r="BU480" s="2"/>
      <c r="BV480" s="2"/>
      <c r="BW480" s="2"/>
      <c r="BX480" s="2"/>
      <c r="BY480" s="2"/>
      <c r="BZ480" s="2"/>
      <c r="CA480" s="2"/>
      <c r="CB480" s="2"/>
      <c r="CC480" s="2"/>
      <c r="CD480" s="2"/>
      <c r="CE480" s="2"/>
      <c r="CF480" s="2"/>
      <c r="CG480" s="2"/>
      <c r="CH480" s="2"/>
      <c r="CI480" s="2"/>
      <c r="CJ480" s="2"/>
      <c r="CK480" s="2"/>
      <c r="CL480" s="2"/>
      <c r="CM480" s="2"/>
      <c r="CN480" s="2"/>
      <c r="CO480" s="2"/>
      <c r="CP480" s="2"/>
    </row>
    <row r="481" spans="1:94" x14ac:dyDescent="0.35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  <c r="AE481" s="2"/>
      <c r="AF481" s="2"/>
      <c r="AG481" s="2"/>
      <c r="AH481" s="2"/>
      <c r="AI481" s="2"/>
      <c r="AJ481" s="2"/>
      <c r="AK481" s="2"/>
      <c r="AL481" s="2"/>
      <c r="AM481" s="2"/>
      <c r="AN481" s="2"/>
      <c r="AO481" s="2"/>
      <c r="AP481" s="2"/>
      <c r="AQ481" s="2"/>
      <c r="AR481" s="2"/>
      <c r="AS481" s="2"/>
      <c r="AT481" s="2"/>
      <c r="AU481" s="2"/>
      <c r="AV481" s="2"/>
      <c r="AW481" s="2"/>
      <c r="AX481" s="2"/>
      <c r="AY481" s="2"/>
      <c r="AZ481" s="2"/>
      <c r="BA481" s="2"/>
      <c r="BB481" s="2"/>
      <c r="BC481" s="2"/>
      <c r="BD481" s="2"/>
      <c r="BE481" s="2"/>
      <c r="BF481" s="2"/>
      <c r="BG481" s="2"/>
      <c r="BH481" s="2"/>
      <c r="BI481" s="2"/>
      <c r="BJ481" s="2"/>
      <c r="BK481" s="2"/>
      <c r="BL481" s="2"/>
      <c r="BM481" s="2"/>
      <c r="BN481" s="2"/>
      <c r="BO481" s="2"/>
      <c r="BP481" s="2"/>
      <c r="BQ481" s="2"/>
      <c r="BR481" s="2"/>
      <c r="BS481" s="2"/>
      <c r="BT481" s="2"/>
      <c r="BU481" s="2"/>
      <c r="BV481" s="2"/>
      <c r="BW481" s="2"/>
      <c r="BX481" s="2"/>
      <c r="BY481" s="2"/>
      <c r="BZ481" s="2"/>
      <c r="CA481" s="2"/>
      <c r="CB481" s="2"/>
      <c r="CC481" s="2"/>
      <c r="CD481" s="2"/>
      <c r="CE481" s="2"/>
      <c r="CF481" s="2"/>
      <c r="CG481" s="2"/>
      <c r="CH481" s="2"/>
      <c r="CI481" s="2"/>
      <c r="CJ481" s="2"/>
      <c r="CK481" s="2"/>
      <c r="CL481" s="2"/>
      <c r="CM481" s="2"/>
      <c r="CN481" s="2"/>
      <c r="CO481" s="2"/>
      <c r="CP481" s="2"/>
    </row>
    <row r="482" spans="1:94" x14ac:dyDescent="0.35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/>
      <c r="AE482" s="2"/>
      <c r="AF482" s="2"/>
      <c r="AG482" s="2"/>
      <c r="AH482" s="2"/>
      <c r="AI482" s="2"/>
      <c r="AJ482" s="2"/>
      <c r="AK482" s="2"/>
      <c r="AL482" s="2"/>
      <c r="AM482" s="2"/>
      <c r="AN482" s="2"/>
      <c r="AO482" s="2"/>
      <c r="AP482" s="2"/>
      <c r="AQ482" s="2"/>
      <c r="AR482" s="2"/>
      <c r="AS482" s="2"/>
      <c r="AT482" s="2"/>
      <c r="AU482" s="2"/>
      <c r="AV482" s="2"/>
      <c r="AW482" s="2"/>
      <c r="AX482" s="2"/>
      <c r="AY482" s="2"/>
      <c r="AZ482" s="2"/>
      <c r="BA482" s="2"/>
      <c r="BB482" s="2"/>
      <c r="BC482" s="2"/>
      <c r="BD482" s="2"/>
      <c r="BE482" s="2"/>
      <c r="BF482" s="2"/>
      <c r="BG482" s="2"/>
      <c r="BH482" s="2"/>
      <c r="BI482" s="2"/>
      <c r="BJ482" s="2"/>
      <c r="BK482" s="2"/>
      <c r="BL482" s="2"/>
      <c r="BM482" s="2"/>
      <c r="BN482" s="2"/>
      <c r="BO482" s="2"/>
      <c r="BP482" s="2"/>
      <c r="BQ482" s="2"/>
      <c r="BR482" s="2"/>
      <c r="BS482" s="2"/>
      <c r="BT482" s="2"/>
      <c r="BU482" s="2"/>
      <c r="BV482" s="2"/>
      <c r="BW482" s="2"/>
      <c r="BX482" s="2"/>
      <c r="BY482" s="2"/>
      <c r="BZ482" s="2"/>
      <c r="CA482" s="2"/>
      <c r="CB482" s="2"/>
      <c r="CC482" s="2"/>
      <c r="CD482" s="2"/>
      <c r="CE482" s="2"/>
      <c r="CF482" s="2"/>
      <c r="CG482" s="2"/>
      <c r="CH482" s="2"/>
      <c r="CI482" s="2"/>
      <c r="CJ482" s="2"/>
      <c r="CK482" s="2"/>
      <c r="CL482" s="2"/>
      <c r="CM482" s="2"/>
      <c r="CN482" s="2"/>
      <c r="CO482" s="2"/>
      <c r="CP482" s="2"/>
    </row>
    <row r="483" spans="1:94" x14ac:dyDescent="0.35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  <c r="AE483" s="2"/>
      <c r="AF483" s="2"/>
      <c r="AG483" s="2"/>
      <c r="AH483" s="2"/>
      <c r="AI483" s="2"/>
      <c r="AJ483" s="2"/>
      <c r="AK483" s="2"/>
      <c r="AL483" s="2"/>
      <c r="AM483" s="2"/>
      <c r="AN483" s="2"/>
      <c r="AO483" s="2"/>
      <c r="AP483" s="2"/>
      <c r="AQ483" s="2"/>
      <c r="AR483" s="2"/>
      <c r="AS483" s="2"/>
      <c r="AT483" s="2"/>
      <c r="AU483" s="2"/>
      <c r="AV483" s="2"/>
      <c r="AW483" s="2"/>
      <c r="AX483" s="2"/>
      <c r="AY483" s="2"/>
      <c r="AZ483" s="2"/>
      <c r="BA483" s="2"/>
      <c r="BB483" s="2"/>
      <c r="BC483" s="2"/>
      <c r="BD483" s="2"/>
      <c r="BE483" s="2"/>
      <c r="BF483" s="2"/>
      <c r="BG483" s="2"/>
      <c r="BH483" s="2"/>
      <c r="BI483" s="2"/>
      <c r="BJ483" s="2"/>
      <c r="BK483" s="2"/>
      <c r="BL483" s="2"/>
      <c r="BM483" s="2"/>
      <c r="BN483" s="2"/>
      <c r="BO483" s="2"/>
      <c r="BP483" s="2"/>
      <c r="BQ483" s="2"/>
      <c r="BR483" s="2"/>
      <c r="BS483" s="2"/>
      <c r="BT483" s="2"/>
      <c r="BU483" s="2"/>
      <c r="BV483" s="2"/>
      <c r="BW483" s="2"/>
      <c r="BX483" s="2"/>
      <c r="BY483" s="2"/>
      <c r="BZ483" s="2"/>
      <c r="CA483" s="2"/>
      <c r="CB483" s="2"/>
      <c r="CC483" s="2"/>
      <c r="CD483" s="2"/>
      <c r="CE483" s="2"/>
      <c r="CF483" s="2"/>
      <c r="CG483" s="2"/>
      <c r="CH483" s="2"/>
      <c r="CI483" s="2"/>
      <c r="CJ483" s="2"/>
      <c r="CK483" s="2"/>
      <c r="CL483" s="2"/>
      <c r="CM483" s="2"/>
      <c r="CN483" s="2"/>
      <c r="CO483" s="2"/>
      <c r="CP483" s="2"/>
    </row>
    <row r="484" spans="1:94" x14ac:dyDescent="0.35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/>
      <c r="AE484" s="2"/>
      <c r="AF484" s="2"/>
      <c r="AG484" s="2"/>
      <c r="AH484" s="2"/>
      <c r="AI484" s="2"/>
      <c r="AJ484" s="2"/>
      <c r="AK484" s="2"/>
      <c r="AL484" s="2"/>
      <c r="AM484" s="2"/>
      <c r="AN484" s="2"/>
      <c r="AO484" s="2"/>
      <c r="AP484" s="2"/>
      <c r="AQ484" s="2"/>
      <c r="AR484" s="2"/>
      <c r="AS484" s="2"/>
      <c r="AT484" s="2"/>
      <c r="AU484" s="2"/>
      <c r="AV484" s="2"/>
      <c r="AW484" s="2"/>
      <c r="AX484" s="2"/>
      <c r="AY484" s="2"/>
      <c r="AZ484" s="2"/>
      <c r="BA484" s="2"/>
      <c r="BB484" s="2"/>
      <c r="BC484" s="2"/>
      <c r="BD484" s="2"/>
      <c r="BE484" s="2"/>
      <c r="BF484" s="2"/>
      <c r="BG484" s="2"/>
      <c r="BH484" s="2"/>
      <c r="BI484" s="2"/>
      <c r="BJ484" s="2"/>
      <c r="BK484" s="2"/>
      <c r="BL484" s="2"/>
      <c r="BM484" s="2"/>
      <c r="BN484" s="2"/>
      <c r="BO484" s="2"/>
      <c r="BP484" s="2"/>
      <c r="BQ484" s="2"/>
      <c r="BR484" s="2"/>
      <c r="BS484" s="2"/>
      <c r="BT484" s="2"/>
      <c r="BU484" s="2"/>
      <c r="BV484" s="2"/>
      <c r="BW484" s="2"/>
      <c r="BX484" s="2"/>
      <c r="BY484" s="2"/>
      <c r="BZ484" s="2"/>
      <c r="CA484" s="2"/>
      <c r="CB484" s="2"/>
      <c r="CC484" s="2"/>
      <c r="CD484" s="2"/>
      <c r="CE484" s="2"/>
      <c r="CF484" s="2"/>
      <c r="CG484" s="2"/>
      <c r="CH484" s="2"/>
      <c r="CI484" s="2"/>
      <c r="CJ484" s="2"/>
      <c r="CK484" s="2"/>
      <c r="CL484" s="2"/>
      <c r="CM484" s="2"/>
      <c r="CN484" s="2"/>
      <c r="CO484" s="2"/>
      <c r="CP484" s="2"/>
    </row>
    <row r="485" spans="1:94" x14ac:dyDescent="0.35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  <c r="AD485" s="2"/>
      <c r="AE485" s="2"/>
      <c r="AF485" s="2"/>
      <c r="AG485" s="2"/>
      <c r="AH485" s="2"/>
      <c r="AI485" s="2"/>
      <c r="AJ485" s="2"/>
      <c r="AK485" s="2"/>
      <c r="AL485" s="2"/>
      <c r="AM485" s="2"/>
      <c r="AN485" s="2"/>
      <c r="AO485" s="2"/>
      <c r="AP485" s="2"/>
      <c r="AQ485" s="2"/>
      <c r="AR485" s="2"/>
      <c r="AS485" s="2"/>
      <c r="AT485" s="2"/>
      <c r="AU485" s="2"/>
      <c r="AV485" s="2"/>
      <c r="AW485" s="2"/>
      <c r="AX485" s="2"/>
      <c r="AY485" s="2"/>
      <c r="AZ485" s="2"/>
      <c r="BA485" s="2"/>
      <c r="BB485" s="2"/>
      <c r="BC485" s="2"/>
      <c r="BD485" s="2"/>
      <c r="BE485" s="2"/>
      <c r="BF485" s="2"/>
      <c r="BG485" s="2"/>
      <c r="BH485" s="2"/>
      <c r="BI485" s="2"/>
      <c r="BJ485" s="2"/>
      <c r="BK485" s="2"/>
      <c r="BL485" s="2"/>
      <c r="BM485" s="2"/>
      <c r="BN485" s="2"/>
      <c r="BO485" s="2"/>
      <c r="BP485" s="2"/>
      <c r="BQ485" s="2"/>
      <c r="BR485" s="2"/>
      <c r="BS485" s="2"/>
      <c r="BT485" s="2"/>
      <c r="BU485" s="2"/>
      <c r="BV485" s="2"/>
      <c r="BW485" s="2"/>
      <c r="BX485" s="2"/>
      <c r="BY485" s="2"/>
      <c r="BZ485" s="2"/>
      <c r="CA485" s="2"/>
      <c r="CB485" s="2"/>
      <c r="CC485" s="2"/>
      <c r="CD485" s="2"/>
      <c r="CE485" s="2"/>
      <c r="CF485" s="2"/>
      <c r="CG485" s="2"/>
      <c r="CH485" s="2"/>
      <c r="CI485" s="2"/>
      <c r="CJ485" s="2"/>
      <c r="CK485" s="2"/>
      <c r="CL485" s="2"/>
      <c r="CM485" s="2"/>
      <c r="CN485" s="2"/>
      <c r="CO485" s="2"/>
      <c r="CP485" s="2"/>
    </row>
    <row r="486" spans="1:94" x14ac:dyDescent="0.35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  <c r="AD486" s="2"/>
      <c r="AE486" s="2"/>
      <c r="AF486" s="2"/>
      <c r="AG486" s="2"/>
      <c r="AH486" s="2"/>
      <c r="AI486" s="2"/>
      <c r="AJ486" s="2"/>
      <c r="AK486" s="2"/>
      <c r="AL486" s="2"/>
      <c r="AM486" s="2"/>
      <c r="AN486" s="2"/>
      <c r="AO486" s="2"/>
      <c r="AP486" s="2"/>
      <c r="AQ486" s="2"/>
      <c r="AR486" s="2"/>
      <c r="AS486" s="2"/>
      <c r="AT486" s="2"/>
      <c r="AU486" s="2"/>
      <c r="AV486" s="2"/>
      <c r="AW486" s="2"/>
      <c r="AX486" s="2"/>
      <c r="AY486" s="2"/>
      <c r="AZ486" s="2"/>
      <c r="BA486" s="2"/>
      <c r="BB486" s="2"/>
      <c r="BC486" s="2"/>
      <c r="BD486" s="2"/>
      <c r="BE486" s="2"/>
      <c r="BF486" s="2"/>
      <c r="BG486" s="2"/>
      <c r="BH486" s="2"/>
      <c r="BI486" s="2"/>
      <c r="BJ486" s="2"/>
      <c r="BK486" s="2"/>
      <c r="BL486" s="2"/>
      <c r="BM486" s="2"/>
      <c r="BN486" s="2"/>
      <c r="BO486" s="2"/>
      <c r="BP486" s="2"/>
      <c r="BQ486" s="2"/>
      <c r="BR486" s="2"/>
      <c r="BS486" s="2"/>
      <c r="BT486" s="2"/>
      <c r="BU486" s="2"/>
      <c r="BV486" s="2"/>
      <c r="BW486" s="2"/>
      <c r="BX486" s="2"/>
      <c r="BY486" s="2"/>
      <c r="BZ486" s="2"/>
      <c r="CA486" s="2"/>
      <c r="CB486" s="2"/>
      <c r="CC486" s="2"/>
      <c r="CD486" s="2"/>
      <c r="CE486" s="2"/>
      <c r="CF486" s="2"/>
      <c r="CG486" s="2"/>
      <c r="CH486" s="2"/>
      <c r="CI486" s="2"/>
      <c r="CJ486" s="2"/>
      <c r="CK486" s="2"/>
      <c r="CL486" s="2"/>
      <c r="CM486" s="2"/>
      <c r="CN486" s="2"/>
      <c r="CO486" s="2"/>
      <c r="CP486" s="2"/>
    </row>
    <row r="487" spans="1:94" x14ac:dyDescent="0.35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  <c r="AD487" s="2"/>
      <c r="AE487" s="2"/>
      <c r="AF487" s="2"/>
      <c r="AG487" s="2"/>
      <c r="AH487" s="2"/>
      <c r="AI487" s="2"/>
      <c r="AJ487" s="2"/>
      <c r="AK487" s="2"/>
      <c r="AL487" s="2"/>
      <c r="AM487" s="2"/>
      <c r="AN487" s="2"/>
      <c r="AO487" s="2"/>
      <c r="AP487" s="2"/>
      <c r="AQ487" s="2"/>
      <c r="AR487" s="2"/>
      <c r="AS487" s="2"/>
      <c r="AT487" s="2"/>
      <c r="AU487" s="2"/>
      <c r="AV487" s="2"/>
      <c r="AW487" s="2"/>
      <c r="AX487" s="2"/>
      <c r="AY487" s="2"/>
      <c r="AZ487" s="2"/>
      <c r="BA487" s="2"/>
      <c r="BB487" s="2"/>
      <c r="BC487" s="2"/>
      <c r="BD487" s="2"/>
      <c r="BE487" s="2"/>
      <c r="BF487" s="2"/>
      <c r="BG487" s="2"/>
      <c r="BH487" s="2"/>
      <c r="BI487" s="2"/>
      <c r="BJ487" s="2"/>
      <c r="BK487" s="2"/>
      <c r="BL487" s="2"/>
      <c r="BM487" s="2"/>
      <c r="BN487" s="2"/>
      <c r="BO487" s="2"/>
      <c r="BP487" s="2"/>
      <c r="BQ487" s="2"/>
      <c r="BR487" s="2"/>
      <c r="BS487" s="2"/>
      <c r="BT487" s="2"/>
      <c r="BU487" s="2"/>
      <c r="BV487" s="2"/>
      <c r="BW487" s="2"/>
      <c r="BX487" s="2"/>
      <c r="BY487" s="2"/>
      <c r="BZ487" s="2"/>
      <c r="CA487" s="2"/>
      <c r="CB487" s="2"/>
      <c r="CC487" s="2"/>
      <c r="CD487" s="2"/>
      <c r="CE487" s="2"/>
      <c r="CF487" s="2"/>
      <c r="CG487" s="2"/>
      <c r="CH487" s="2"/>
      <c r="CI487" s="2"/>
      <c r="CJ487" s="2"/>
      <c r="CK487" s="2"/>
      <c r="CL487" s="2"/>
      <c r="CM487" s="2"/>
      <c r="CN487" s="2"/>
      <c r="CO487" s="2"/>
      <c r="CP487" s="2"/>
    </row>
    <row r="488" spans="1:94" x14ac:dyDescent="0.35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/>
      <c r="AE488" s="2"/>
      <c r="AF488" s="2"/>
      <c r="AG488" s="2"/>
      <c r="AH488" s="2"/>
      <c r="AI488" s="2"/>
      <c r="AJ488" s="2"/>
      <c r="AK488" s="2"/>
      <c r="AL488" s="2"/>
      <c r="AM488" s="2"/>
      <c r="AN488" s="2"/>
      <c r="AO488" s="2"/>
      <c r="AP488" s="2"/>
      <c r="AQ488" s="2"/>
      <c r="AR488" s="2"/>
      <c r="AS488" s="2"/>
      <c r="AT488" s="2"/>
      <c r="AU488" s="2"/>
      <c r="AV488" s="2"/>
      <c r="AW488" s="2"/>
      <c r="AX488" s="2"/>
      <c r="AY488" s="2"/>
      <c r="AZ488" s="2"/>
      <c r="BA488" s="2"/>
      <c r="BB488" s="2"/>
      <c r="BC488" s="2"/>
      <c r="BD488" s="2"/>
      <c r="BE488" s="2"/>
      <c r="BF488" s="2"/>
      <c r="BG488" s="2"/>
      <c r="BH488" s="2"/>
      <c r="BI488" s="2"/>
      <c r="BJ488" s="2"/>
      <c r="BK488" s="2"/>
      <c r="BL488" s="2"/>
      <c r="BM488" s="2"/>
      <c r="BN488" s="2"/>
      <c r="BO488" s="2"/>
      <c r="BP488" s="2"/>
      <c r="BQ488" s="2"/>
      <c r="BR488" s="2"/>
      <c r="BS488" s="2"/>
      <c r="BT488" s="2"/>
      <c r="BU488" s="2"/>
      <c r="BV488" s="2"/>
      <c r="BW488" s="2"/>
      <c r="BX488" s="2"/>
      <c r="BY488" s="2"/>
      <c r="BZ488" s="2"/>
      <c r="CA488" s="2"/>
      <c r="CB488" s="2"/>
      <c r="CC488" s="2"/>
      <c r="CD488" s="2"/>
      <c r="CE488" s="2"/>
      <c r="CF488" s="2"/>
      <c r="CG488" s="2"/>
      <c r="CH488" s="2"/>
      <c r="CI488" s="2"/>
      <c r="CJ488" s="2"/>
      <c r="CK488" s="2"/>
      <c r="CL488" s="2"/>
      <c r="CM488" s="2"/>
      <c r="CN488" s="2"/>
      <c r="CO488" s="2"/>
      <c r="CP488" s="2"/>
    </row>
    <row r="489" spans="1:94" x14ac:dyDescent="0.35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  <c r="AE489" s="2"/>
      <c r="AF489" s="2"/>
      <c r="AG489" s="2"/>
      <c r="AH489" s="2"/>
      <c r="AI489" s="2"/>
      <c r="AJ489" s="2"/>
      <c r="AK489" s="2"/>
      <c r="AL489" s="2"/>
      <c r="AM489" s="2"/>
      <c r="AN489" s="2"/>
      <c r="AO489" s="2"/>
      <c r="AP489" s="2"/>
      <c r="AQ489" s="2"/>
      <c r="AR489" s="2"/>
      <c r="AS489" s="2"/>
      <c r="AT489" s="2"/>
      <c r="AU489" s="2"/>
      <c r="AV489" s="2"/>
      <c r="AW489" s="2"/>
      <c r="AX489" s="2"/>
      <c r="AY489" s="2"/>
      <c r="AZ489" s="2"/>
      <c r="BA489" s="2"/>
      <c r="BB489" s="2"/>
      <c r="BC489" s="2"/>
      <c r="BD489" s="2"/>
      <c r="BE489" s="2"/>
      <c r="BF489" s="2"/>
      <c r="BG489" s="2"/>
      <c r="BH489" s="2"/>
      <c r="BI489" s="2"/>
      <c r="BJ489" s="2"/>
      <c r="BK489" s="2"/>
      <c r="BL489" s="2"/>
      <c r="BM489" s="2"/>
      <c r="BN489" s="2"/>
      <c r="BO489" s="2"/>
      <c r="BP489" s="2"/>
      <c r="BQ489" s="2"/>
      <c r="BR489" s="2"/>
      <c r="BS489" s="2"/>
      <c r="BT489" s="2"/>
      <c r="BU489" s="2"/>
      <c r="BV489" s="2"/>
      <c r="BW489" s="2"/>
      <c r="BX489" s="2"/>
      <c r="BY489" s="2"/>
      <c r="BZ489" s="2"/>
      <c r="CA489" s="2"/>
      <c r="CB489" s="2"/>
      <c r="CC489" s="2"/>
      <c r="CD489" s="2"/>
      <c r="CE489" s="2"/>
      <c r="CF489" s="2"/>
      <c r="CG489" s="2"/>
      <c r="CH489" s="2"/>
      <c r="CI489" s="2"/>
      <c r="CJ489" s="2"/>
      <c r="CK489" s="2"/>
      <c r="CL489" s="2"/>
      <c r="CM489" s="2"/>
      <c r="CN489" s="2"/>
      <c r="CO489" s="2"/>
      <c r="CP489" s="2"/>
    </row>
    <row r="490" spans="1:94" x14ac:dyDescent="0.35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  <c r="AE490" s="2"/>
      <c r="AF490" s="2"/>
      <c r="AG490" s="2"/>
      <c r="AH490" s="2"/>
      <c r="AI490" s="2"/>
      <c r="AJ490" s="2"/>
      <c r="AK490" s="2"/>
      <c r="AL490" s="2"/>
      <c r="AM490" s="2"/>
      <c r="AN490" s="2"/>
      <c r="AO490" s="2"/>
      <c r="AP490" s="2"/>
      <c r="AQ490" s="2"/>
      <c r="AR490" s="2"/>
      <c r="AS490" s="2"/>
      <c r="AT490" s="2"/>
      <c r="AU490" s="2"/>
      <c r="AV490" s="2"/>
      <c r="AW490" s="2"/>
      <c r="AX490" s="2"/>
      <c r="AY490" s="2"/>
      <c r="AZ490" s="2"/>
      <c r="BA490" s="2"/>
      <c r="BB490" s="2"/>
      <c r="BC490" s="2"/>
      <c r="BD490" s="2"/>
      <c r="BE490" s="2"/>
      <c r="BF490" s="2"/>
      <c r="BG490" s="2"/>
      <c r="BH490" s="2"/>
      <c r="BI490" s="2"/>
      <c r="BJ490" s="2"/>
      <c r="BK490" s="2"/>
      <c r="BL490" s="2"/>
      <c r="BM490" s="2"/>
      <c r="BN490" s="2"/>
      <c r="BO490" s="2"/>
      <c r="BP490" s="2"/>
      <c r="BQ490" s="2"/>
      <c r="BR490" s="2"/>
      <c r="BS490" s="2"/>
      <c r="BT490" s="2"/>
      <c r="BU490" s="2"/>
      <c r="BV490" s="2"/>
      <c r="BW490" s="2"/>
      <c r="BX490" s="2"/>
      <c r="BY490" s="2"/>
      <c r="BZ490" s="2"/>
      <c r="CA490" s="2"/>
      <c r="CB490" s="2"/>
      <c r="CC490" s="2"/>
      <c r="CD490" s="2"/>
      <c r="CE490" s="2"/>
      <c r="CF490" s="2"/>
      <c r="CG490" s="2"/>
      <c r="CH490" s="2"/>
      <c r="CI490" s="2"/>
      <c r="CJ490" s="2"/>
      <c r="CK490" s="2"/>
      <c r="CL490" s="2"/>
      <c r="CM490" s="2"/>
      <c r="CN490" s="2"/>
      <c r="CO490" s="2"/>
      <c r="CP490" s="2"/>
    </row>
    <row r="491" spans="1:94" x14ac:dyDescent="0.35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/>
      <c r="AE491" s="2"/>
      <c r="AF491" s="2"/>
      <c r="AG491" s="2"/>
      <c r="AH491" s="2"/>
      <c r="AI491" s="2"/>
      <c r="AJ491" s="2"/>
      <c r="AK491" s="2"/>
      <c r="AL491" s="2"/>
      <c r="AM491" s="2"/>
      <c r="AN491" s="2"/>
      <c r="AO491" s="2"/>
      <c r="AP491" s="2"/>
      <c r="AQ491" s="2"/>
      <c r="AR491" s="2"/>
      <c r="AS491" s="2"/>
      <c r="AT491" s="2"/>
      <c r="AU491" s="2"/>
      <c r="AV491" s="2"/>
      <c r="AW491" s="2"/>
      <c r="AX491" s="2"/>
      <c r="AY491" s="2"/>
      <c r="AZ491" s="2"/>
      <c r="BA491" s="2"/>
      <c r="BB491" s="2"/>
      <c r="BC491" s="2"/>
      <c r="BD491" s="2"/>
      <c r="BE491" s="2"/>
      <c r="BF491" s="2"/>
      <c r="BG491" s="2"/>
      <c r="BH491" s="2"/>
      <c r="BI491" s="2"/>
      <c r="BJ491" s="2"/>
      <c r="BK491" s="2"/>
      <c r="BL491" s="2"/>
      <c r="BM491" s="2"/>
      <c r="BN491" s="2"/>
      <c r="BO491" s="2"/>
      <c r="BP491" s="2"/>
      <c r="BQ491" s="2"/>
      <c r="BR491" s="2"/>
      <c r="BS491" s="2"/>
      <c r="BT491" s="2"/>
      <c r="BU491" s="2"/>
      <c r="BV491" s="2"/>
      <c r="BW491" s="2"/>
      <c r="BX491" s="2"/>
      <c r="BY491" s="2"/>
      <c r="BZ491" s="2"/>
      <c r="CA491" s="2"/>
      <c r="CB491" s="2"/>
      <c r="CC491" s="2"/>
      <c r="CD491" s="2"/>
      <c r="CE491" s="2"/>
      <c r="CF491" s="2"/>
      <c r="CG491" s="2"/>
      <c r="CH491" s="2"/>
      <c r="CI491" s="2"/>
      <c r="CJ491" s="2"/>
      <c r="CK491" s="2"/>
      <c r="CL491" s="2"/>
      <c r="CM491" s="2"/>
      <c r="CN491" s="2"/>
      <c r="CO491" s="2"/>
      <c r="CP491" s="2"/>
    </row>
    <row r="492" spans="1:94" x14ac:dyDescent="0.35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  <c r="AD492" s="2"/>
      <c r="AE492" s="2"/>
      <c r="AF492" s="2"/>
      <c r="AG492" s="2"/>
      <c r="AH492" s="2"/>
      <c r="AI492" s="2"/>
      <c r="AJ492" s="2"/>
      <c r="AK492" s="2"/>
      <c r="AL492" s="2"/>
      <c r="AM492" s="2"/>
      <c r="AN492" s="2"/>
      <c r="AO492" s="2"/>
      <c r="AP492" s="2"/>
      <c r="AQ492" s="2"/>
      <c r="AR492" s="2"/>
      <c r="AS492" s="2"/>
      <c r="AT492" s="2"/>
      <c r="AU492" s="2"/>
      <c r="AV492" s="2"/>
      <c r="AW492" s="2"/>
      <c r="AX492" s="2"/>
      <c r="AY492" s="2"/>
      <c r="AZ492" s="2"/>
      <c r="BA492" s="2"/>
      <c r="BB492" s="2"/>
      <c r="BC492" s="2"/>
      <c r="BD492" s="2"/>
      <c r="BE492" s="2"/>
      <c r="BF492" s="2"/>
      <c r="BG492" s="2"/>
      <c r="BH492" s="2"/>
      <c r="BI492" s="2"/>
      <c r="BJ492" s="2"/>
      <c r="BK492" s="2"/>
      <c r="BL492" s="2"/>
      <c r="BM492" s="2"/>
      <c r="BN492" s="2"/>
      <c r="BO492" s="2"/>
      <c r="BP492" s="2"/>
      <c r="BQ492" s="2"/>
      <c r="BR492" s="2"/>
      <c r="BS492" s="2"/>
      <c r="BT492" s="2"/>
      <c r="BU492" s="2"/>
      <c r="BV492" s="2"/>
      <c r="BW492" s="2"/>
      <c r="BX492" s="2"/>
      <c r="BY492" s="2"/>
      <c r="BZ492" s="2"/>
      <c r="CA492" s="2"/>
      <c r="CB492" s="2"/>
      <c r="CC492" s="2"/>
      <c r="CD492" s="2"/>
      <c r="CE492" s="2"/>
      <c r="CF492" s="2"/>
      <c r="CG492" s="2"/>
      <c r="CH492" s="2"/>
      <c r="CI492" s="2"/>
      <c r="CJ492" s="2"/>
      <c r="CK492" s="2"/>
      <c r="CL492" s="2"/>
      <c r="CM492" s="2"/>
      <c r="CN492" s="2"/>
      <c r="CO492" s="2"/>
      <c r="CP492" s="2"/>
    </row>
    <row r="493" spans="1:94" x14ac:dyDescent="0.35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  <c r="AD493" s="2"/>
      <c r="AE493" s="2"/>
      <c r="AF493" s="2"/>
      <c r="AG493" s="2"/>
      <c r="AH493" s="2"/>
      <c r="AI493" s="2"/>
      <c r="AJ493" s="2"/>
      <c r="AK493" s="2"/>
      <c r="AL493" s="2"/>
      <c r="AM493" s="2"/>
      <c r="AN493" s="2"/>
      <c r="AO493" s="2"/>
      <c r="AP493" s="2"/>
      <c r="AQ493" s="2"/>
      <c r="AR493" s="2"/>
      <c r="AS493" s="2"/>
      <c r="AT493" s="2"/>
      <c r="AU493" s="2"/>
      <c r="AV493" s="2"/>
      <c r="AW493" s="2"/>
      <c r="AX493" s="2"/>
      <c r="AY493" s="2"/>
      <c r="AZ493" s="2"/>
      <c r="BA493" s="2"/>
      <c r="BB493" s="2"/>
      <c r="BC493" s="2"/>
      <c r="BD493" s="2"/>
      <c r="BE493" s="2"/>
      <c r="BF493" s="2"/>
      <c r="BG493" s="2"/>
      <c r="BH493" s="2"/>
      <c r="BI493" s="2"/>
      <c r="BJ493" s="2"/>
      <c r="BK493" s="2"/>
      <c r="BL493" s="2"/>
      <c r="BM493" s="2"/>
      <c r="BN493" s="2"/>
      <c r="BO493" s="2"/>
      <c r="BP493" s="2"/>
      <c r="BQ493" s="2"/>
      <c r="BR493" s="2"/>
      <c r="BS493" s="2"/>
      <c r="BT493" s="2"/>
      <c r="BU493" s="2"/>
      <c r="BV493" s="2"/>
      <c r="BW493" s="2"/>
      <c r="BX493" s="2"/>
      <c r="BY493" s="2"/>
      <c r="BZ493" s="2"/>
      <c r="CA493" s="2"/>
      <c r="CB493" s="2"/>
      <c r="CC493" s="2"/>
      <c r="CD493" s="2"/>
      <c r="CE493" s="2"/>
      <c r="CF493" s="2"/>
      <c r="CG493" s="2"/>
      <c r="CH493" s="2"/>
      <c r="CI493" s="2"/>
      <c r="CJ493" s="2"/>
      <c r="CK493" s="2"/>
      <c r="CL493" s="2"/>
      <c r="CM493" s="2"/>
      <c r="CN493" s="2"/>
      <c r="CO493" s="2"/>
      <c r="CP493" s="2"/>
    </row>
    <row r="494" spans="1:94" x14ac:dyDescent="0.35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  <c r="AD494" s="2"/>
      <c r="AE494" s="2"/>
      <c r="AF494" s="2"/>
      <c r="AG494" s="2"/>
      <c r="AH494" s="2"/>
      <c r="AI494" s="2"/>
      <c r="AJ494" s="2"/>
      <c r="AK494" s="2"/>
      <c r="AL494" s="2"/>
      <c r="AM494" s="2"/>
      <c r="AN494" s="2"/>
      <c r="AO494" s="2"/>
      <c r="AP494" s="2"/>
      <c r="AQ494" s="2"/>
      <c r="AR494" s="2"/>
      <c r="AS494" s="2"/>
      <c r="AT494" s="2"/>
      <c r="AU494" s="2"/>
      <c r="AV494" s="2"/>
      <c r="AW494" s="2"/>
      <c r="AX494" s="2"/>
      <c r="AY494" s="2"/>
      <c r="AZ494" s="2"/>
      <c r="BA494" s="2"/>
      <c r="BB494" s="2"/>
      <c r="BC494" s="2"/>
      <c r="BD494" s="2"/>
      <c r="BE494" s="2"/>
      <c r="BF494" s="2"/>
      <c r="BG494" s="2"/>
      <c r="BH494" s="2"/>
      <c r="BI494" s="2"/>
      <c r="BJ494" s="2"/>
      <c r="BK494" s="2"/>
      <c r="BL494" s="2"/>
      <c r="BM494" s="2"/>
      <c r="BN494" s="2"/>
      <c r="BO494" s="2"/>
      <c r="BP494" s="2"/>
      <c r="BQ494" s="2"/>
      <c r="BR494" s="2"/>
      <c r="BS494" s="2"/>
      <c r="BT494" s="2"/>
      <c r="BU494" s="2"/>
      <c r="BV494" s="2"/>
      <c r="BW494" s="2"/>
      <c r="BX494" s="2"/>
      <c r="BY494" s="2"/>
      <c r="BZ494" s="2"/>
      <c r="CA494" s="2"/>
      <c r="CB494" s="2"/>
      <c r="CC494" s="2"/>
      <c r="CD494" s="2"/>
      <c r="CE494" s="2"/>
      <c r="CF494" s="2"/>
      <c r="CG494" s="2"/>
      <c r="CH494" s="2"/>
      <c r="CI494" s="2"/>
      <c r="CJ494" s="2"/>
      <c r="CK494" s="2"/>
      <c r="CL494" s="2"/>
      <c r="CM494" s="2"/>
      <c r="CN494" s="2"/>
      <c r="CO494" s="2"/>
      <c r="CP494" s="2"/>
    </row>
    <row r="495" spans="1:94" x14ac:dyDescent="0.35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  <c r="AD495" s="2"/>
      <c r="AE495" s="2"/>
      <c r="AF495" s="2"/>
      <c r="AG495" s="2"/>
      <c r="AH495" s="2"/>
      <c r="AI495" s="2"/>
      <c r="AJ495" s="2"/>
      <c r="AK495" s="2"/>
      <c r="AL495" s="2"/>
      <c r="AM495" s="2"/>
      <c r="AN495" s="2"/>
      <c r="AO495" s="2"/>
      <c r="AP495" s="2"/>
      <c r="AQ495" s="2"/>
      <c r="AR495" s="2"/>
      <c r="AS495" s="2"/>
      <c r="AT495" s="2"/>
      <c r="AU495" s="2"/>
      <c r="AV495" s="2"/>
      <c r="AW495" s="2"/>
      <c r="AX495" s="2"/>
      <c r="AY495" s="2"/>
      <c r="AZ495" s="2"/>
      <c r="BA495" s="2"/>
      <c r="BB495" s="2"/>
      <c r="BC495" s="2"/>
      <c r="BD495" s="2"/>
      <c r="BE495" s="2"/>
      <c r="BF495" s="2"/>
      <c r="BG495" s="2"/>
      <c r="BH495" s="2"/>
      <c r="BI495" s="2"/>
      <c r="BJ495" s="2"/>
      <c r="BK495" s="2"/>
      <c r="BL495" s="2"/>
      <c r="BM495" s="2"/>
      <c r="BN495" s="2"/>
      <c r="BO495" s="2"/>
      <c r="BP495" s="2"/>
      <c r="BQ495" s="2"/>
      <c r="BR495" s="2"/>
      <c r="BS495" s="2"/>
      <c r="BT495" s="2"/>
      <c r="BU495" s="2"/>
      <c r="BV495" s="2"/>
      <c r="BW495" s="2"/>
      <c r="BX495" s="2"/>
      <c r="BY495" s="2"/>
      <c r="BZ495" s="2"/>
      <c r="CA495" s="2"/>
      <c r="CB495" s="2"/>
      <c r="CC495" s="2"/>
      <c r="CD495" s="2"/>
      <c r="CE495" s="2"/>
      <c r="CF495" s="2"/>
      <c r="CG495" s="2"/>
      <c r="CH495" s="2"/>
      <c r="CI495" s="2"/>
      <c r="CJ495" s="2"/>
      <c r="CK495" s="2"/>
      <c r="CL495" s="2"/>
      <c r="CM495" s="2"/>
      <c r="CN495" s="2"/>
      <c r="CO495" s="2"/>
      <c r="CP495" s="2"/>
    </row>
    <row r="496" spans="1:94" x14ac:dyDescent="0.35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  <c r="AD496" s="2"/>
      <c r="AE496" s="2"/>
      <c r="AF496" s="2"/>
      <c r="AG496" s="2"/>
      <c r="AH496" s="2"/>
      <c r="AI496" s="2"/>
      <c r="AJ496" s="2"/>
      <c r="AK496" s="2"/>
      <c r="AL496" s="2"/>
      <c r="AM496" s="2"/>
      <c r="AN496" s="2"/>
      <c r="AO496" s="2"/>
      <c r="AP496" s="2"/>
      <c r="AQ496" s="2"/>
      <c r="AR496" s="2"/>
      <c r="AS496" s="2"/>
      <c r="AT496" s="2"/>
      <c r="AU496" s="2"/>
      <c r="AV496" s="2"/>
      <c r="AW496" s="2"/>
      <c r="AX496" s="2"/>
      <c r="AY496" s="2"/>
      <c r="AZ496" s="2"/>
      <c r="BA496" s="2"/>
      <c r="BB496" s="2"/>
      <c r="BC496" s="2"/>
      <c r="BD496" s="2"/>
      <c r="BE496" s="2"/>
      <c r="BF496" s="2"/>
      <c r="BG496" s="2"/>
      <c r="BH496" s="2"/>
      <c r="BI496" s="2"/>
      <c r="BJ496" s="2"/>
      <c r="BK496" s="2"/>
      <c r="BL496" s="2"/>
      <c r="BM496" s="2"/>
      <c r="BN496" s="2"/>
      <c r="BO496" s="2"/>
      <c r="BP496" s="2"/>
      <c r="BQ496" s="2"/>
      <c r="BR496" s="2"/>
      <c r="BS496" s="2"/>
      <c r="BT496" s="2"/>
      <c r="BU496" s="2"/>
      <c r="BV496" s="2"/>
      <c r="BW496" s="2"/>
      <c r="BX496" s="2"/>
      <c r="BY496" s="2"/>
      <c r="BZ496" s="2"/>
      <c r="CA496" s="2"/>
      <c r="CB496" s="2"/>
      <c r="CC496" s="2"/>
      <c r="CD496" s="2"/>
      <c r="CE496" s="2"/>
      <c r="CF496" s="2"/>
      <c r="CG496" s="2"/>
      <c r="CH496" s="2"/>
      <c r="CI496" s="2"/>
      <c r="CJ496" s="2"/>
      <c r="CK496" s="2"/>
      <c r="CL496" s="2"/>
      <c r="CM496" s="2"/>
      <c r="CN496" s="2"/>
      <c r="CO496" s="2"/>
      <c r="CP496" s="2"/>
    </row>
    <row r="497" spans="1:94" x14ac:dyDescent="0.35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  <c r="AE497" s="2"/>
      <c r="AF497" s="2"/>
      <c r="AG497" s="2"/>
      <c r="AH497" s="2"/>
      <c r="AI497" s="2"/>
      <c r="AJ497" s="2"/>
      <c r="AK497" s="2"/>
      <c r="AL497" s="2"/>
      <c r="AM497" s="2"/>
      <c r="AN497" s="2"/>
      <c r="AO497" s="2"/>
      <c r="AP497" s="2"/>
      <c r="AQ497" s="2"/>
      <c r="AR497" s="2"/>
      <c r="AS497" s="2"/>
      <c r="AT497" s="2"/>
      <c r="AU497" s="2"/>
      <c r="AV497" s="2"/>
      <c r="AW497" s="2"/>
      <c r="AX497" s="2"/>
      <c r="AY497" s="2"/>
      <c r="AZ497" s="2"/>
      <c r="BA497" s="2"/>
      <c r="BB497" s="2"/>
      <c r="BC497" s="2"/>
      <c r="BD497" s="2"/>
      <c r="BE497" s="2"/>
      <c r="BF497" s="2"/>
      <c r="BG497" s="2"/>
      <c r="BH497" s="2"/>
      <c r="BI497" s="2"/>
      <c r="BJ497" s="2"/>
      <c r="BK497" s="2"/>
      <c r="BL497" s="2"/>
      <c r="BM497" s="2"/>
      <c r="BN497" s="2"/>
      <c r="BO497" s="2"/>
      <c r="BP497" s="2"/>
      <c r="BQ497" s="2"/>
      <c r="BR497" s="2"/>
      <c r="BS497" s="2"/>
      <c r="BT497" s="2"/>
      <c r="BU497" s="2"/>
      <c r="BV497" s="2"/>
      <c r="BW497" s="2"/>
      <c r="BX497" s="2"/>
      <c r="BY497" s="2"/>
      <c r="BZ497" s="2"/>
      <c r="CA497" s="2"/>
      <c r="CB497" s="2"/>
      <c r="CC497" s="2"/>
      <c r="CD497" s="2"/>
      <c r="CE497" s="2"/>
      <c r="CF497" s="2"/>
      <c r="CG497" s="2"/>
      <c r="CH497" s="2"/>
      <c r="CI497" s="2"/>
      <c r="CJ497" s="2"/>
      <c r="CK497" s="2"/>
      <c r="CL497" s="2"/>
      <c r="CM497" s="2"/>
      <c r="CN497" s="2"/>
      <c r="CO497" s="2"/>
      <c r="CP497" s="2"/>
    </row>
    <row r="498" spans="1:94" x14ac:dyDescent="0.35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  <c r="AD498" s="2"/>
      <c r="AE498" s="2"/>
      <c r="AF498" s="2"/>
      <c r="AG498" s="2"/>
      <c r="AH498" s="2"/>
      <c r="AI498" s="2"/>
      <c r="AJ498" s="2"/>
      <c r="AK498" s="2"/>
      <c r="AL498" s="2"/>
      <c r="AM498" s="2"/>
      <c r="AN498" s="2"/>
      <c r="AO498" s="2"/>
      <c r="AP498" s="2"/>
      <c r="AQ498" s="2"/>
      <c r="AR498" s="2"/>
      <c r="AS498" s="2"/>
      <c r="AT498" s="2"/>
      <c r="AU498" s="2"/>
      <c r="AV498" s="2"/>
      <c r="AW498" s="2"/>
      <c r="AX498" s="2"/>
      <c r="AY498" s="2"/>
      <c r="AZ498" s="2"/>
      <c r="BA498" s="2"/>
      <c r="BB498" s="2"/>
      <c r="BC498" s="2"/>
      <c r="BD498" s="2"/>
      <c r="BE498" s="2"/>
      <c r="BF498" s="2"/>
      <c r="BG498" s="2"/>
      <c r="BH498" s="2"/>
      <c r="BI498" s="2"/>
      <c r="BJ498" s="2"/>
      <c r="BK498" s="2"/>
      <c r="BL498" s="2"/>
      <c r="BM498" s="2"/>
      <c r="BN498" s="2"/>
      <c r="BO498" s="2"/>
      <c r="BP498" s="2"/>
      <c r="BQ498" s="2"/>
      <c r="BR498" s="2"/>
      <c r="BS498" s="2"/>
      <c r="BT498" s="2"/>
      <c r="BU498" s="2"/>
      <c r="BV498" s="2"/>
      <c r="BW498" s="2"/>
      <c r="BX498" s="2"/>
      <c r="BY498" s="2"/>
      <c r="BZ498" s="2"/>
      <c r="CA498" s="2"/>
      <c r="CB498" s="2"/>
      <c r="CC498" s="2"/>
      <c r="CD498" s="2"/>
      <c r="CE498" s="2"/>
      <c r="CF498" s="2"/>
      <c r="CG498" s="2"/>
      <c r="CH498" s="2"/>
      <c r="CI498" s="2"/>
      <c r="CJ498" s="2"/>
      <c r="CK498" s="2"/>
      <c r="CL498" s="2"/>
      <c r="CM498" s="2"/>
      <c r="CN498" s="2"/>
      <c r="CO498" s="2"/>
      <c r="CP498" s="2"/>
    </row>
    <row r="499" spans="1:94" x14ac:dyDescent="0.35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  <c r="AD499" s="2"/>
      <c r="AE499" s="2"/>
      <c r="AF499" s="2"/>
      <c r="AG499" s="2"/>
      <c r="AH499" s="2"/>
      <c r="AI499" s="2"/>
      <c r="AJ499" s="2"/>
      <c r="AK499" s="2"/>
      <c r="AL499" s="2"/>
      <c r="AM499" s="2"/>
      <c r="AN499" s="2"/>
      <c r="AO499" s="2"/>
      <c r="AP499" s="2"/>
      <c r="AQ499" s="2"/>
      <c r="AR499" s="2"/>
      <c r="AS499" s="2"/>
      <c r="AT499" s="2"/>
      <c r="AU499" s="2"/>
      <c r="AV499" s="2"/>
      <c r="AW499" s="2"/>
      <c r="AX499" s="2"/>
      <c r="AY499" s="2"/>
      <c r="AZ499" s="2"/>
      <c r="BA499" s="2"/>
      <c r="BB499" s="2"/>
      <c r="BC499" s="2"/>
      <c r="BD499" s="2"/>
      <c r="BE499" s="2"/>
      <c r="BF499" s="2"/>
      <c r="BG499" s="2"/>
      <c r="BH499" s="2"/>
      <c r="BI499" s="2"/>
      <c r="BJ499" s="2"/>
      <c r="BK499" s="2"/>
      <c r="BL499" s="2"/>
      <c r="BM499" s="2"/>
      <c r="BN499" s="2"/>
      <c r="BO499" s="2"/>
      <c r="BP499" s="2"/>
      <c r="BQ499" s="2"/>
      <c r="BR499" s="2"/>
      <c r="BS499" s="2"/>
      <c r="BT499" s="2"/>
      <c r="BU499" s="2"/>
      <c r="BV499" s="2"/>
      <c r="BW499" s="2"/>
      <c r="BX499" s="2"/>
      <c r="BY499" s="2"/>
      <c r="BZ499" s="2"/>
      <c r="CA499" s="2"/>
      <c r="CB499" s="2"/>
      <c r="CC499" s="2"/>
      <c r="CD499" s="2"/>
      <c r="CE499" s="2"/>
      <c r="CF499" s="2"/>
      <c r="CG499" s="2"/>
      <c r="CH499" s="2"/>
      <c r="CI499" s="2"/>
      <c r="CJ499" s="2"/>
      <c r="CK499" s="2"/>
      <c r="CL499" s="2"/>
      <c r="CM499" s="2"/>
      <c r="CN499" s="2"/>
      <c r="CO499" s="2"/>
      <c r="CP499" s="2"/>
    </row>
    <row r="500" spans="1:94" x14ac:dyDescent="0.35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  <c r="AD500" s="2"/>
      <c r="AE500" s="2"/>
      <c r="AF500" s="2"/>
      <c r="AG500" s="2"/>
      <c r="AH500" s="2"/>
      <c r="AI500" s="2"/>
      <c r="AJ500" s="2"/>
      <c r="AK500" s="2"/>
      <c r="AL500" s="2"/>
      <c r="AM500" s="2"/>
      <c r="AN500" s="2"/>
      <c r="AO500" s="2"/>
      <c r="AP500" s="2"/>
      <c r="AQ500" s="2"/>
      <c r="AR500" s="2"/>
      <c r="AS500" s="2"/>
      <c r="AT500" s="2"/>
      <c r="AU500" s="2"/>
      <c r="AV500" s="2"/>
      <c r="AW500" s="2"/>
      <c r="AX500" s="2"/>
      <c r="AY500" s="2"/>
      <c r="AZ500" s="2"/>
      <c r="BA500" s="2"/>
      <c r="BB500" s="2"/>
      <c r="BC500" s="2"/>
      <c r="BD500" s="2"/>
      <c r="BE500" s="2"/>
      <c r="BF500" s="2"/>
      <c r="BG500" s="2"/>
      <c r="BH500" s="2"/>
      <c r="BI500" s="2"/>
      <c r="BJ500" s="2"/>
      <c r="BK500" s="2"/>
      <c r="BL500" s="2"/>
      <c r="BM500" s="2"/>
      <c r="BN500" s="2"/>
      <c r="BO500" s="2"/>
      <c r="BP500" s="2"/>
      <c r="BQ500" s="2"/>
      <c r="BR500" s="2"/>
      <c r="BS500" s="2"/>
      <c r="BT500" s="2"/>
      <c r="BU500" s="2"/>
      <c r="BV500" s="2"/>
      <c r="BW500" s="2"/>
      <c r="BX500" s="2"/>
      <c r="BY500" s="2"/>
      <c r="BZ500" s="2"/>
      <c r="CA500" s="2"/>
      <c r="CB500" s="2"/>
      <c r="CC500" s="2"/>
      <c r="CD500" s="2"/>
      <c r="CE500" s="2"/>
      <c r="CF500" s="2"/>
      <c r="CG500" s="2"/>
      <c r="CH500" s="2"/>
      <c r="CI500" s="2"/>
      <c r="CJ500" s="2"/>
      <c r="CK500" s="2"/>
      <c r="CL500" s="2"/>
      <c r="CM500" s="2"/>
      <c r="CN500" s="2"/>
      <c r="CO500" s="2"/>
      <c r="CP500" s="2"/>
    </row>
    <row r="501" spans="1:94" x14ac:dyDescent="0.35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/>
      <c r="AE501" s="2"/>
      <c r="AF501" s="2"/>
      <c r="AG501" s="2"/>
      <c r="AH501" s="2"/>
      <c r="AI501" s="2"/>
      <c r="AJ501" s="2"/>
      <c r="AK501" s="2"/>
      <c r="AL501" s="2"/>
      <c r="AM501" s="2"/>
      <c r="AN501" s="2"/>
      <c r="AO501" s="2"/>
      <c r="AP501" s="2"/>
      <c r="AQ501" s="2"/>
      <c r="AR501" s="2"/>
      <c r="AS501" s="2"/>
      <c r="AT501" s="2"/>
      <c r="AU501" s="2"/>
      <c r="AV501" s="2"/>
      <c r="AW501" s="2"/>
      <c r="AX501" s="2"/>
      <c r="AY501" s="2"/>
      <c r="AZ501" s="2"/>
      <c r="BA501" s="2"/>
      <c r="BB501" s="2"/>
      <c r="BC501" s="2"/>
      <c r="BD501" s="2"/>
      <c r="BE501" s="2"/>
      <c r="BF501" s="2"/>
      <c r="BG501" s="2"/>
      <c r="BH501" s="2"/>
      <c r="BI501" s="2"/>
      <c r="BJ501" s="2"/>
      <c r="BK501" s="2"/>
      <c r="BL501" s="2"/>
      <c r="BM501" s="2"/>
      <c r="BN501" s="2"/>
      <c r="BO501" s="2"/>
      <c r="BP501" s="2"/>
      <c r="BQ501" s="2"/>
      <c r="BR501" s="2"/>
      <c r="BS501" s="2"/>
      <c r="BT501" s="2"/>
      <c r="BU501" s="2"/>
      <c r="BV501" s="2"/>
      <c r="BW501" s="2"/>
      <c r="BX501" s="2"/>
      <c r="BY501" s="2"/>
      <c r="BZ501" s="2"/>
      <c r="CA501" s="2"/>
      <c r="CB501" s="2"/>
      <c r="CC501" s="2"/>
      <c r="CD501" s="2"/>
      <c r="CE501" s="2"/>
      <c r="CF501" s="2"/>
      <c r="CG501" s="2"/>
      <c r="CH501" s="2"/>
      <c r="CI501" s="2"/>
      <c r="CJ501" s="2"/>
      <c r="CK501" s="2"/>
      <c r="CL501" s="2"/>
      <c r="CM501" s="2"/>
      <c r="CN501" s="2"/>
      <c r="CO501" s="2"/>
      <c r="CP501" s="2"/>
    </row>
    <row r="502" spans="1:94" x14ac:dyDescent="0.35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  <c r="AD502" s="2"/>
      <c r="AE502" s="2"/>
      <c r="AF502" s="2"/>
      <c r="AG502" s="2"/>
      <c r="AH502" s="2"/>
      <c r="AI502" s="2"/>
      <c r="AJ502" s="2"/>
      <c r="AK502" s="2"/>
      <c r="AL502" s="2"/>
      <c r="AM502" s="2"/>
      <c r="AN502" s="2"/>
      <c r="AO502" s="2"/>
      <c r="AP502" s="2"/>
      <c r="AQ502" s="2"/>
      <c r="AR502" s="2"/>
      <c r="AS502" s="2"/>
      <c r="AT502" s="2"/>
      <c r="AU502" s="2"/>
      <c r="AV502" s="2"/>
      <c r="AW502" s="2"/>
      <c r="AX502" s="2"/>
      <c r="AY502" s="2"/>
      <c r="AZ502" s="2"/>
      <c r="BA502" s="2"/>
      <c r="BB502" s="2"/>
      <c r="BC502" s="2"/>
      <c r="BD502" s="2"/>
      <c r="BE502" s="2"/>
      <c r="BF502" s="2"/>
      <c r="BG502" s="2"/>
      <c r="BH502" s="2"/>
      <c r="BI502" s="2"/>
      <c r="BJ502" s="2"/>
      <c r="BK502" s="2"/>
      <c r="BL502" s="2"/>
      <c r="BM502" s="2"/>
      <c r="BN502" s="2"/>
      <c r="BO502" s="2"/>
      <c r="BP502" s="2"/>
      <c r="BQ502" s="2"/>
      <c r="BR502" s="2"/>
      <c r="BS502" s="2"/>
      <c r="BT502" s="2"/>
      <c r="BU502" s="2"/>
      <c r="BV502" s="2"/>
      <c r="BW502" s="2"/>
      <c r="BX502" s="2"/>
      <c r="BY502" s="2"/>
      <c r="BZ502" s="2"/>
      <c r="CA502" s="2"/>
      <c r="CB502" s="2"/>
      <c r="CC502" s="2"/>
      <c r="CD502" s="2"/>
      <c r="CE502" s="2"/>
      <c r="CF502" s="2"/>
      <c r="CG502" s="2"/>
      <c r="CH502" s="2"/>
      <c r="CI502" s="2"/>
      <c r="CJ502" s="2"/>
      <c r="CK502" s="2"/>
      <c r="CL502" s="2"/>
      <c r="CM502" s="2"/>
      <c r="CN502" s="2"/>
      <c r="CO502" s="2"/>
      <c r="CP502" s="2"/>
    </row>
    <row r="503" spans="1:94" x14ac:dyDescent="0.35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  <c r="AD503" s="2"/>
      <c r="AE503" s="2"/>
      <c r="AF503" s="2"/>
      <c r="AG503" s="2"/>
      <c r="AH503" s="2"/>
      <c r="AI503" s="2"/>
      <c r="AJ503" s="2"/>
      <c r="AK503" s="2"/>
      <c r="AL503" s="2"/>
      <c r="AM503" s="2"/>
      <c r="AN503" s="2"/>
      <c r="AO503" s="2"/>
      <c r="AP503" s="2"/>
      <c r="AQ503" s="2"/>
      <c r="AR503" s="2"/>
      <c r="AS503" s="2"/>
      <c r="AT503" s="2"/>
      <c r="AU503" s="2"/>
      <c r="AV503" s="2"/>
      <c r="AW503" s="2"/>
      <c r="AX503" s="2"/>
      <c r="AY503" s="2"/>
      <c r="AZ503" s="2"/>
      <c r="BA503" s="2"/>
      <c r="BB503" s="2"/>
      <c r="BC503" s="2"/>
      <c r="BD503" s="2"/>
      <c r="BE503" s="2"/>
      <c r="BF503" s="2"/>
      <c r="BG503" s="2"/>
      <c r="BH503" s="2"/>
      <c r="BI503" s="2"/>
      <c r="BJ503" s="2"/>
      <c r="BK503" s="2"/>
      <c r="BL503" s="2"/>
      <c r="BM503" s="2"/>
      <c r="BN503" s="2"/>
      <c r="BO503" s="2"/>
      <c r="BP503" s="2"/>
      <c r="BQ503" s="2"/>
      <c r="BR503" s="2"/>
      <c r="BS503" s="2"/>
      <c r="BT503" s="2"/>
      <c r="BU503" s="2"/>
      <c r="BV503" s="2"/>
      <c r="BW503" s="2"/>
      <c r="BX503" s="2"/>
      <c r="BY503" s="2"/>
      <c r="BZ503" s="2"/>
      <c r="CA503" s="2"/>
      <c r="CB503" s="2"/>
      <c r="CC503" s="2"/>
      <c r="CD503" s="2"/>
      <c r="CE503" s="2"/>
      <c r="CF503" s="2"/>
      <c r="CG503" s="2"/>
      <c r="CH503" s="2"/>
      <c r="CI503" s="2"/>
      <c r="CJ503" s="2"/>
      <c r="CK503" s="2"/>
      <c r="CL503" s="2"/>
      <c r="CM503" s="2"/>
      <c r="CN503" s="2"/>
      <c r="CO503" s="2"/>
      <c r="CP503" s="2"/>
    </row>
    <row r="504" spans="1:94" x14ac:dyDescent="0.35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  <c r="AD504" s="2"/>
      <c r="AE504" s="2"/>
      <c r="AF504" s="2"/>
      <c r="AG504" s="2"/>
      <c r="AH504" s="2"/>
      <c r="AI504" s="2"/>
      <c r="AJ504" s="2"/>
      <c r="AK504" s="2"/>
      <c r="AL504" s="2"/>
      <c r="AM504" s="2"/>
      <c r="AN504" s="2"/>
      <c r="AO504" s="2"/>
      <c r="AP504" s="2"/>
      <c r="AQ504" s="2"/>
      <c r="AR504" s="2"/>
      <c r="AS504" s="2"/>
      <c r="AT504" s="2"/>
      <c r="AU504" s="2"/>
      <c r="AV504" s="2"/>
      <c r="AW504" s="2"/>
      <c r="AX504" s="2"/>
      <c r="AY504" s="2"/>
      <c r="AZ504" s="2"/>
      <c r="BA504" s="2"/>
      <c r="BB504" s="2"/>
      <c r="BC504" s="2"/>
      <c r="BD504" s="2"/>
      <c r="BE504" s="2"/>
      <c r="BF504" s="2"/>
      <c r="BG504" s="2"/>
      <c r="BH504" s="2"/>
      <c r="BI504" s="2"/>
      <c r="BJ504" s="2"/>
      <c r="BK504" s="2"/>
      <c r="BL504" s="2"/>
      <c r="BM504" s="2"/>
      <c r="BN504" s="2"/>
      <c r="BO504" s="2"/>
      <c r="BP504" s="2"/>
      <c r="BQ504" s="2"/>
      <c r="BR504" s="2"/>
      <c r="BS504" s="2"/>
      <c r="BT504" s="2"/>
      <c r="BU504" s="2"/>
      <c r="BV504" s="2"/>
      <c r="BW504" s="2"/>
      <c r="BX504" s="2"/>
      <c r="BY504" s="2"/>
      <c r="BZ504" s="2"/>
      <c r="CA504" s="2"/>
      <c r="CB504" s="2"/>
      <c r="CC504" s="2"/>
      <c r="CD504" s="2"/>
      <c r="CE504" s="2"/>
      <c r="CF504" s="2"/>
      <c r="CG504" s="2"/>
      <c r="CH504" s="2"/>
      <c r="CI504" s="2"/>
      <c r="CJ504" s="2"/>
      <c r="CK504" s="2"/>
      <c r="CL504" s="2"/>
      <c r="CM504" s="2"/>
      <c r="CN504" s="2"/>
      <c r="CO504" s="2"/>
      <c r="CP504" s="2"/>
    </row>
    <row r="505" spans="1:94" x14ac:dyDescent="0.35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  <c r="AD505" s="2"/>
      <c r="AE505" s="2"/>
      <c r="AF505" s="2"/>
      <c r="AG505" s="2"/>
      <c r="AH505" s="2"/>
      <c r="AI505" s="2"/>
      <c r="AJ505" s="2"/>
      <c r="AK505" s="2"/>
      <c r="AL505" s="2"/>
      <c r="AM505" s="2"/>
      <c r="AN505" s="2"/>
      <c r="AO505" s="2"/>
      <c r="AP505" s="2"/>
      <c r="AQ505" s="2"/>
      <c r="AR505" s="2"/>
      <c r="AS505" s="2"/>
      <c r="AT505" s="2"/>
      <c r="AU505" s="2"/>
      <c r="AV505" s="2"/>
      <c r="AW505" s="2"/>
      <c r="AX505" s="2"/>
      <c r="AY505" s="2"/>
      <c r="AZ505" s="2"/>
      <c r="BA505" s="2"/>
      <c r="BB505" s="2"/>
      <c r="BC505" s="2"/>
      <c r="BD505" s="2"/>
      <c r="BE505" s="2"/>
      <c r="BF505" s="2"/>
      <c r="BG505" s="2"/>
      <c r="BH505" s="2"/>
      <c r="BI505" s="2"/>
      <c r="BJ505" s="2"/>
      <c r="BK505" s="2"/>
      <c r="BL505" s="2"/>
      <c r="BM505" s="2"/>
      <c r="BN505" s="2"/>
      <c r="BO505" s="2"/>
      <c r="BP505" s="2"/>
      <c r="BQ505" s="2"/>
      <c r="BR505" s="2"/>
      <c r="BS505" s="2"/>
      <c r="BT505" s="2"/>
      <c r="BU505" s="2"/>
      <c r="BV505" s="2"/>
      <c r="BW505" s="2"/>
      <c r="BX505" s="2"/>
      <c r="BY505" s="2"/>
      <c r="BZ505" s="2"/>
      <c r="CA505" s="2"/>
      <c r="CB505" s="2"/>
      <c r="CC505" s="2"/>
      <c r="CD505" s="2"/>
      <c r="CE505" s="2"/>
      <c r="CF505" s="2"/>
      <c r="CG505" s="2"/>
      <c r="CH505" s="2"/>
      <c r="CI505" s="2"/>
      <c r="CJ505" s="2"/>
      <c r="CK505" s="2"/>
      <c r="CL505" s="2"/>
      <c r="CM505" s="2"/>
      <c r="CN505" s="2"/>
      <c r="CO505" s="2"/>
      <c r="CP505" s="2"/>
    </row>
    <row r="506" spans="1:94" x14ac:dyDescent="0.35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  <c r="AC506" s="2"/>
      <c r="AD506" s="2"/>
      <c r="AE506" s="2"/>
      <c r="AF506" s="2"/>
      <c r="AG506" s="2"/>
      <c r="AH506" s="2"/>
      <c r="AI506" s="2"/>
      <c r="AJ506" s="2"/>
      <c r="AK506" s="2"/>
      <c r="AL506" s="2"/>
      <c r="AM506" s="2"/>
      <c r="AN506" s="2"/>
      <c r="AO506" s="2"/>
      <c r="AP506" s="2"/>
      <c r="AQ506" s="2"/>
      <c r="AR506" s="2"/>
      <c r="AS506" s="2"/>
      <c r="AT506" s="2"/>
      <c r="AU506" s="2"/>
      <c r="AV506" s="2"/>
      <c r="AW506" s="2"/>
      <c r="AX506" s="2"/>
      <c r="AY506" s="2"/>
      <c r="AZ506" s="2"/>
      <c r="BA506" s="2"/>
      <c r="BB506" s="2"/>
      <c r="BC506" s="2"/>
      <c r="BD506" s="2"/>
      <c r="BE506" s="2"/>
      <c r="BF506" s="2"/>
      <c r="BG506" s="2"/>
      <c r="BH506" s="2"/>
      <c r="BI506" s="2"/>
      <c r="BJ506" s="2"/>
      <c r="BK506" s="2"/>
      <c r="BL506" s="2"/>
      <c r="BM506" s="2"/>
      <c r="BN506" s="2"/>
      <c r="BO506" s="2"/>
      <c r="BP506" s="2"/>
      <c r="BQ506" s="2"/>
      <c r="BR506" s="2"/>
      <c r="BS506" s="2"/>
      <c r="BT506" s="2"/>
      <c r="BU506" s="2"/>
      <c r="BV506" s="2"/>
      <c r="BW506" s="2"/>
      <c r="BX506" s="2"/>
      <c r="BY506" s="2"/>
      <c r="BZ506" s="2"/>
      <c r="CA506" s="2"/>
      <c r="CB506" s="2"/>
      <c r="CC506" s="2"/>
      <c r="CD506" s="2"/>
      <c r="CE506" s="2"/>
      <c r="CF506" s="2"/>
      <c r="CG506" s="2"/>
      <c r="CH506" s="2"/>
      <c r="CI506" s="2"/>
      <c r="CJ506" s="2"/>
      <c r="CK506" s="2"/>
      <c r="CL506" s="2"/>
      <c r="CM506" s="2"/>
      <c r="CN506" s="2"/>
      <c r="CO506" s="2"/>
      <c r="CP506" s="2"/>
    </row>
    <row r="507" spans="1:94" x14ac:dyDescent="0.35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  <c r="AD507" s="2"/>
      <c r="AE507" s="2"/>
      <c r="AF507" s="2"/>
      <c r="AG507" s="2"/>
      <c r="AH507" s="2"/>
      <c r="AI507" s="2"/>
      <c r="AJ507" s="2"/>
      <c r="AK507" s="2"/>
      <c r="AL507" s="2"/>
      <c r="AM507" s="2"/>
      <c r="AN507" s="2"/>
      <c r="AO507" s="2"/>
      <c r="AP507" s="2"/>
      <c r="AQ507" s="2"/>
      <c r="AR507" s="2"/>
      <c r="AS507" s="2"/>
      <c r="AT507" s="2"/>
      <c r="AU507" s="2"/>
      <c r="AV507" s="2"/>
      <c r="AW507" s="2"/>
      <c r="AX507" s="2"/>
      <c r="AY507" s="2"/>
      <c r="AZ507" s="2"/>
      <c r="BA507" s="2"/>
      <c r="BB507" s="2"/>
      <c r="BC507" s="2"/>
      <c r="BD507" s="2"/>
      <c r="BE507" s="2"/>
      <c r="BF507" s="2"/>
      <c r="BG507" s="2"/>
      <c r="BH507" s="2"/>
      <c r="BI507" s="2"/>
      <c r="BJ507" s="2"/>
      <c r="BK507" s="2"/>
      <c r="BL507" s="2"/>
      <c r="BM507" s="2"/>
      <c r="BN507" s="2"/>
      <c r="BO507" s="2"/>
      <c r="BP507" s="2"/>
      <c r="BQ507" s="2"/>
      <c r="BR507" s="2"/>
      <c r="BS507" s="2"/>
      <c r="BT507" s="2"/>
      <c r="BU507" s="2"/>
      <c r="BV507" s="2"/>
      <c r="BW507" s="2"/>
      <c r="BX507" s="2"/>
      <c r="BY507" s="2"/>
      <c r="BZ507" s="2"/>
      <c r="CA507" s="2"/>
      <c r="CB507" s="2"/>
      <c r="CC507" s="2"/>
      <c r="CD507" s="2"/>
      <c r="CE507" s="2"/>
      <c r="CF507" s="2"/>
      <c r="CG507" s="2"/>
      <c r="CH507" s="2"/>
      <c r="CI507" s="2"/>
      <c r="CJ507" s="2"/>
      <c r="CK507" s="2"/>
      <c r="CL507" s="2"/>
      <c r="CM507" s="2"/>
      <c r="CN507" s="2"/>
      <c r="CO507" s="2"/>
      <c r="CP507" s="2"/>
    </row>
    <row r="508" spans="1:94" x14ac:dyDescent="0.35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  <c r="AD508" s="2"/>
      <c r="AE508" s="2"/>
      <c r="AF508" s="2"/>
      <c r="AG508" s="2"/>
      <c r="AH508" s="2"/>
      <c r="AI508" s="2"/>
      <c r="AJ508" s="2"/>
      <c r="AK508" s="2"/>
      <c r="AL508" s="2"/>
      <c r="AM508" s="2"/>
      <c r="AN508" s="2"/>
      <c r="AO508" s="2"/>
      <c r="AP508" s="2"/>
      <c r="AQ508" s="2"/>
      <c r="AR508" s="2"/>
      <c r="AS508" s="2"/>
      <c r="AT508" s="2"/>
      <c r="AU508" s="2"/>
      <c r="AV508" s="2"/>
      <c r="AW508" s="2"/>
      <c r="AX508" s="2"/>
      <c r="AY508" s="2"/>
      <c r="AZ508" s="2"/>
      <c r="BA508" s="2"/>
      <c r="BB508" s="2"/>
      <c r="BC508" s="2"/>
      <c r="BD508" s="2"/>
      <c r="BE508" s="2"/>
      <c r="BF508" s="2"/>
      <c r="BG508" s="2"/>
      <c r="BH508" s="2"/>
      <c r="BI508" s="2"/>
      <c r="BJ508" s="2"/>
      <c r="BK508" s="2"/>
      <c r="BL508" s="2"/>
      <c r="BM508" s="2"/>
      <c r="BN508" s="2"/>
      <c r="BO508" s="2"/>
      <c r="BP508" s="2"/>
      <c r="BQ508" s="2"/>
      <c r="BR508" s="2"/>
      <c r="BS508" s="2"/>
      <c r="BT508" s="2"/>
      <c r="BU508" s="2"/>
      <c r="BV508" s="2"/>
      <c r="BW508" s="2"/>
      <c r="BX508" s="2"/>
      <c r="BY508" s="2"/>
      <c r="BZ508" s="2"/>
      <c r="CA508" s="2"/>
      <c r="CB508" s="2"/>
      <c r="CC508" s="2"/>
      <c r="CD508" s="2"/>
      <c r="CE508" s="2"/>
      <c r="CF508" s="2"/>
      <c r="CG508" s="2"/>
      <c r="CH508" s="2"/>
      <c r="CI508" s="2"/>
      <c r="CJ508" s="2"/>
      <c r="CK508" s="2"/>
      <c r="CL508" s="2"/>
      <c r="CM508" s="2"/>
      <c r="CN508" s="2"/>
      <c r="CO508" s="2"/>
      <c r="CP508" s="2"/>
    </row>
    <row r="509" spans="1:94" x14ac:dyDescent="0.35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  <c r="AC509" s="2"/>
      <c r="AD509" s="2"/>
      <c r="AE509" s="2"/>
      <c r="AF509" s="2"/>
      <c r="AG509" s="2"/>
      <c r="AH509" s="2"/>
      <c r="AI509" s="2"/>
      <c r="AJ509" s="2"/>
      <c r="AK509" s="2"/>
      <c r="AL509" s="2"/>
      <c r="AM509" s="2"/>
      <c r="AN509" s="2"/>
      <c r="AO509" s="2"/>
      <c r="AP509" s="2"/>
      <c r="AQ509" s="2"/>
      <c r="AR509" s="2"/>
      <c r="AS509" s="2"/>
      <c r="AT509" s="2"/>
      <c r="AU509" s="2"/>
      <c r="AV509" s="2"/>
      <c r="AW509" s="2"/>
      <c r="AX509" s="2"/>
      <c r="AY509" s="2"/>
      <c r="AZ509" s="2"/>
      <c r="BA509" s="2"/>
      <c r="BB509" s="2"/>
      <c r="BC509" s="2"/>
      <c r="BD509" s="2"/>
      <c r="BE509" s="2"/>
      <c r="BF509" s="2"/>
      <c r="BG509" s="2"/>
      <c r="BH509" s="2"/>
      <c r="BI509" s="2"/>
      <c r="BJ509" s="2"/>
      <c r="BK509" s="2"/>
      <c r="BL509" s="2"/>
      <c r="BM509" s="2"/>
      <c r="BN509" s="2"/>
      <c r="BO509" s="2"/>
      <c r="BP509" s="2"/>
      <c r="BQ509" s="2"/>
      <c r="BR509" s="2"/>
      <c r="BS509" s="2"/>
      <c r="BT509" s="2"/>
      <c r="BU509" s="2"/>
      <c r="BV509" s="2"/>
      <c r="BW509" s="2"/>
      <c r="BX509" s="2"/>
      <c r="BY509" s="2"/>
      <c r="BZ509" s="2"/>
      <c r="CA509" s="2"/>
      <c r="CB509" s="2"/>
      <c r="CC509" s="2"/>
      <c r="CD509" s="2"/>
      <c r="CE509" s="2"/>
      <c r="CF509" s="2"/>
      <c r="CG509" s="2"/>
      <c r="CH509" s="2"/>
      <c r="CI509" s="2"/>
      <c r="CJ509" s="2"/>
      <c r="CK509" s="2"/>
      <c r="CL509" s="2"/>
      <c r="CM509" s="2"/>
      <c r="CN509" s="2"/>
      <c r="CO509" s="2"/>
      <c r="CP509" s="2"/>
    </row>
    <row r="510" spans="1:94" x14ac:dyDescent="0.35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  <c r="AC510" s="2"/>
      <c r="AD510" s="2"/>
      <c r="AE510" s="2"/>
      <c r="AF510" s="2"/>
      <c r="AG510" s="2"/>
      <c r="AH510" s="2"/>
      <c r="AI510" s="2"/>
      <c r="AJ510" s="2"/>
      <c r="AK510" s="2"/>
      <c r="AL510" s="2"/>
      <c r="AM510" s="2"/>
      <c r="AN510" s="2"/>
      <c r="AO510" s="2"/>
      <c r="AP510" s="2"/>
      <c r="AQ510" s="2"/>
      <c r="AR510" s="2"/>
      <c r="AS510" s="2"/>
      <c r="AT510" s="2"/>
      <c r="AU510" s="2"/>
      <c r="AV510" s="2"/>
      <c r="AW510" s="2"/>
      <c r="AX510" s="2"/>
      <c r="AY510" s="2"/>
      <c r="AZ510" s="2"/>
      <c r="BA510" s="2"/>
      <c r="BB510" s="2"/>
      <c r="BC510" s="2"/>
      <c r="BD510" s="2"/>
      <c r="BE510" s="2"/>
      <c r="BF510" s="2"/>
      <c r="BG510" s="2"/>
      <c r="BH510" s="2"/>
      <c r="BI510" s="2"/>
      <c r="BJ510" s="2"/>
      <c r="BK510" s="2"/>
      <c r="BL510" s="2"/>
      <c r="BM510" s="2"/>
      <c r="BN510" s="2"/>
      <c r="BO510" s="2"/>
      <c r="BP510" s="2"/>
      <c r="BQ510" s="2"/>
      <c r="BR510" s="2"/>
      <c r="BS510" s="2"/>
      <c r="BT510" s="2"/>
      <c r="BU510" s="2"/>
      <c r="BV510" s="2"/>
      <c r="BW510" s="2"/>
      <c r="BX510" s="2"/>
      <c r="BY510" s="2"/>
      <c r="BZ510" s="2"/>
      <c r="CA510" s="2"/>
      <c r="CB510" s="2"/>
      <c r="CC510" s="2"/>
      <c r="CD510" s="2"/>
      <c r="CE510" s="2"/>
      <c r="CF510" s="2"/>
      <c r="CG510" s="2"/>
      <c r="CH510" s="2"/>
      <c r="CI510" s="2"/>
      <c r="CJ510" s="2"/>
      <c r="CK510" s="2"/>
      <c r="CL510" s="2"/>
      <c r="CM510" s="2"/>
      <c r="CN510" s="2"/>
      <c r="CO510" s="2"/>
      <c r="CP510" s="2"/>
    </row>
    <row r="511" spans="1:94" x14ac:dyDescent="0.35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  <c r="AC511" s="2"/>
      <c r="AD511" s="2"/>
      <c r="AE511" s="2"/>
      <c r="AF511" s="2"/>
      <c r="AG511" s="2"/>
      <c r="AH511" s="2"/>
      <c r="AI511" s="2"/>
      <c r="AJ511" s="2"/>
      <c r="AK511" s="2"/>
      <c r="AL511" s="2"/>
      <c r="AM511" s="2"/>
      <c r="AN511" s="2"/>
      <c r="AO511" s="2"/>
      <c r="AP511" s="2"/>
      <c r="AQ511" s="2"/>
      <c r="AR511" s="2"/>
      <c r="AS511" s="2"/>
      <c r="AT511" s="2"/>
      <c r="AU511" s="2"/>
      <c r="AV511" s="2"/>
      <c r="AW511" s="2"/>
      <c r="AX511" s="2"/>
      <c r="AY511" s="2"/>
      <c r="AZ511" s="2"/>
      <c r="BA511" s="2"/>
      <c r="BB511" s="2"/>
      <c r="BC511" s="2"/>
      <c r="BD511" s="2"/>
      <c r="BE511" s="2"/>
      <c r="BF511" s="2"/>
      <c r="BG511" s="2"/>
      <c r="BH511" s="2"/>
      <c r="BI511" s="2"/>
      <c r="BJ511" s="2"/>
      <c r="BK511" s="2"/>
      <c r="BL511" s="2"/>
      <c r="BM511" s="2"/>
      <c r="BN511" s="2"/>
      <c r="BO511" s="2"/>
      <c r="BP511" s="2"/>
      <c r="BQ511" s="2"/>
      <c r="BR511" s="2"/>
      <c r="BS511" s="2"/>
      <c r="BT511" s="2"/>
      <c r="BU511" s="2"/>
      <c r="BV511" s="2"/>
      <c r="BW511" s="2"/>
      <c r="BX511" s="2"/>
      <c r="BY511" s="2"/>
      <c r="BZ511" s="2"/>
      <c r="CA511" s="2"/>
      <c r="CB511" s="2"/>
      <c r="CC511" s="2"/>
      <c r="CD511" s="2"/>
      <c r="CE511" s="2"/>
      <c r="CF511" s="2"/>
      <c r="CG511" s="2"/>
      <c r="CH511" s="2"/>
      <c r="CI511" s="2"/>
      <c r="CJ511" s="2"/>
      <c r="CK511" s="2"/>
      <c r="CL511" s="2"/>
      <c r="CM511" s="2"/>
      <c r="CN511" s="2"/>
      <c r="CO511" s="2"/>
      <c r="CP511" s="2"/>
    </row>
    <row r="512" spans="1:94" x14ac:dyDescent="0.35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/>
      <c r="AD512" s="2"/>
      <c r="AE512" s="2"/>
      <c r="AF512" s="2"/>
      <c r="AG512" s="2"/>
      <c r="AH512" s="2"/>
      <c r="AI512" s="2"/>
      <c r="AJ512" s="2"/>
      <c r="AK512" s="2"/>
      <c r="AL512" s="2"/>
      <c r="AM512" s="2"/>
      <c r="AN512" s="2"/>
      <c r="AO512" s="2"/>
      <c r="AP512" s="2"/>
      <c r="AQ512" s="2"/>
      <c r="AR512" s="2"/>
      <c r="AS512" s="2"/>
      <c r="AT512" s="2"/>
      <c r="AU512" s="2"/>
      <c r="AV512" s="2"/>
      <c r="AW512" s="2"/>
      <c r="AX512" s="2"/>
      <c r="AY512" s="2"/>
      <c r="AZ512" s="2"/>
      <c r="BA512" s="2"/>
      <c r="BB512" s="2"/>
      <c r="BC512" s="2"/>
      <c r="BD512" s="2"/>
      <c r="BE512" s="2"/>
      <c r="BF512" s="2"/>
      <c r="BG512" s="2"/>
      <c r="BH512" s="2"/>
      <c r="BI512" s="2"/>
      <c r="BJ512" s="2"/>
      <c r="BK512" s="2"/>
      <c r="BL512" s="2"/>
      <c r="BM512" s="2"/>
      <c r="BN512" s="2"/>
      <c r="BO512" s="2"/>
      <c r="BP512" s="2"/>
      <c r="BQ512" s="2"/>
      <c r="BR512" s="2"/>
      <c r="BS512" s="2"/>
      <c r="BT512" s="2"/>
      <c r="BU512" s="2"/>
      <c r="BV512" s="2"/>
      <c r="BW512" s="2"/>
      <c r="BX512" s="2"/>
      <c r="BY512" s="2"/>
      <c r="BZ512" s="2"/>
      <c r="CA512" s="2"/>
      <c r="CB512" s="2"/>
      <c r="CC512" s="2"/>
      <c r="CD512" s="2"/>
      <c r="CE512" s="2"/>
      <c r="CF512" s="2"/>
      <c r="CG512" s="2"/>
      <c r="CH512" s="2"/>
      <c r="CI512" s="2"/>
      <c r="CJ512" s="2"/>
      <c r="CK512" s="2"/>
      <c r="CL512" s="2"/>
      <c r="CM512" s="2"/>
      <c r="CN512" s="2"/>
      <c r="CO512" s="2"/>
      <c r="CP512" s="2"/>
    </row>
    <row r="513" spans="1:94" x14ac:dyDescent="0.35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  <c r="AC513" s="2"/>
      <c r="AD513" s="2"/>
      <c r="AE513" s="2"/>
      <c r="AF513" s="2"/>
      <c r="AG513" s="2"/>
      <c r="AH513" s="2"/>
      <c r="AI513" s="2"/>
      <c r="AJ513" s="2"/>
      <c r="AK513" s="2"/>
      <c r="AL513" s="2"/>
      <c r="AM513" s="2"/>
      <c r="AN513" s="2"/>
      <c r="AO513" s="2"/>
      <c r="AP513" s="2"/>
      <c r="AQ513" s="2"/>
      <c r="AR513" s="2"/>
      <c r="AS513" s="2"/>
      <c r="AT513" s="2"/>
      <c r="AU513" s="2"/>
      <c r="AV513" s="2"/>
      <c r="AW513" s="2"/>
      <c r="AX513" s="2"/>
      <c r="AY513" s="2"/>
      <c r="AZ513" s="2"/>
      <c r="BA513" s="2"/>
      <c r="BB513" s="2"/>
      <c r="BC513" s="2"/>
      <c r="BD513" s="2"/>
      <c r="BE513" s="2"/>
      <c r="BF513" s="2"/>
      <c r="BG513" s="2"/>
      <c r="BH513" s="2"/>
      <c r="BI513" s="2"/>
      <c r="BJ513" s="2"/>
      <c r="BK513" s="2"/>
      <c r="BL513" s="2"/>
      <c r="BM513" s="2"/>
      <c r="BN513" s="2"/>
      <c r="BO513" s="2"/>
      <c r="BP513" s="2"/>
      <c r="BQ513" s="2"/>
      <c r="BR513" s="2"/>
      <c r="BS513" s="2"/>
      <c r="BT513" s="2"/>
      <c r="BU513" s="2"/>
      <c r="BV513" s="2"/>
      <c r="BW513" s="2"/>
      <c r="BX513" s="2"/>
      <c r="BY513" s="2"/>
      <c r="BZ513" s="2"/>
      <c r="CA513" s="2"/>
      <c r="CB513" s="2"/>
      <c r="CC513" s="2"/>
      <c r="CD513" s="2"/>
      <c r="CE513" s="2"/>
      <c r="CF513" s="2"/>
      <c r="CG513" s="2"/>
      <c r="CH513" s="2"/>
      <c r="CI513" s="2"/>
      <c r="CJ513" s="2"/>
      <c r="CK513" s="2"/>
      <c r="CL513" s="2"/>
      <c r="CM513" s="2"/>
      <c r="CN513" s="2"/>
      <c r="CO513" s="2"/>
      <c r="CP513" s="2"/>
    </row>
    <row r="514" spans="1:94" x14ac:dyDescent="0.35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  <c r="AD514" s="2"/>
      <c r="AE514" s="2"/>
      <c r="AF514" s="2"/>
      <c r="AG514" s="2"/>
      <c r="AH514" s="2"/>
      <c r="AI514" s="2"/>
      <c r="AJ514" s="2"/>
      <c r="AK514" s="2"/>
      <c r="AL514" s="2"/>
      <c r="AM514" s="2"/>
      <c r="AN514" s="2"/>
      <c r="AO514" s="2"/>
      <c r="AP514" s="2"/>
      <c r="AQ514" s="2"/>
      <c r="AR514" s="2"/>
      <c r="AS514" s="2"/>
      <c r="AT514" s="2"/>
      <c r="AU514" s="2"/>
      <c r="AV514" s="2"/>
      <c r="AW514" s="2"/>
      <c r="AX514" s="2"/>
      <c r="AY514" s="2"/>
      <c r="AZ514" s="2"/>
      <c r="BA514" s="2"/>
      <c r="BB514" s="2"/>
      <c r="BC514" s="2"/>
      <c r="BD514" s="2"/>
      <c r="BE514" s="2"/>
      <c r="BF514" s="2"/>
      <c r="BG514" s="2"/>
      <c r="BH514" s="2"/>
      <c r="BI514" s="2"/>
      <c r="BJ514" s="2"/>
      <c r="BK514" s="2"/>
      <c r="BL514" s="2"/>
      <c r="BM514" s="2"/>
      <c r="BN514" s="2"/>
      <c r="BO514" s="2"/>
      <c r="BP514" s="2"/>
      <c r="BQ514" s="2"/>
      <c r="BR514" s="2"/>
      <c r="BS514" s="2"/>
      <c r="BT514" s="2"/>
      <c r="BU514" s="2"/>
      <c r="BV514" s="2"/>
      <c r="BW514" s="2"/>
      <c r="BX514" s="2"/>
      <c r="BY514" s="2"/>
      <c r="BZ514" s="2"/>
      <c r="CA514" s="2"/>
      <c r="CB514" s="2"/>
      <c r="CC514" s="2"/>
      <c r="CD514" s="2"/>
      <c r="CE514" s="2"/>
      <c r="CF514" s="2"/>
      <c r="CG514" s="2"/>
      <c r="CH514" s="2"/>
      <c r="CI514" s="2"/>
      <c r="CJ514" s="2"/>
      <c r="CK514" s="2"/>
      <c r="CL514" s="2"/>
      <c r="CM514" s="2"/>
      <c r="CN514" s="2"/>
      <c r="CO514" s="2"/>
      <c r="CP514" s="2"/>
    </row>
    <row r="515" spans="1:94" x14ac:dyDescent="0.35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  <c r="AD515" s="2"/>
      <c r="AE515" s="2"/>
      <c r="AF515" s="2"/>
      <c r="AG515" s="2"/>
      <c r="AH515" s="2"/>
      <c r="AI515" s="2"/>
      <c r="AJ515" s="2"/>
      <c r="AK515" s="2"/>
      <c r="AL515" s="2"/>
      <c r="AM515" s="2"/>
      <c r="AN515" s="2"/>
      <c r="AO515" s="2"/>
      <c r="AP515" s="2"/>
      <c r="AQ515" s="2"/>
      <c r="AR515" s="2"/>
      <c r="AS515" s="2"/>
      <c r="AT515" s="2"/>
      <c r="AU515" s="2"/>
      <c r="AV515" s="2"/>
      <c r="AW515" s="2"/>
      <c r="AX515" s="2"/>
      <c r="AY515" s="2"/>
      <c r="AZ515" s="2"/>
      <c r="BA515" s="2"/>
      <c r="BB515" s="2"/>
      <c r="BC515" s="2"/>
      <c r="BD515" s="2"/>
      <c r="BE515" s="2"/>
      <c r="BF515" s="2"/>
      <c r="BG515" s="2"/>
      <c r="BH515" s="2"/>
      <c r="BI515" s="2"/>
      <c r="BJ515" s="2"/>
      <c r="BK515" s="2"/>
      <c r="BL515" s="2"/>
      <c r="BM515" s="2"/>
      <c r="BN515" s="2"/>
      <c r="BO515" s="2"/>
      <c r="BP515" s="2"/>
      <c r="BQ515" s="2"/>
      <c r="BR515" s="2"/>
      <c r="BS515" s="2"/>
      <c r="BT515" s="2"/>
      <c r="BU515" s="2"/>
      <c r="BV515" s="2"/>
      <c r="BW515" s="2"/>
      <c r="BX515" s="2"/>
      <c r="BY515" s="2"/>
      <c r="BZ515" s="2"/>
      <c r="CA515" s="2"/>
      <c r="CB515" s="2"/>
      <c r="CC515" s="2"/>
      <c r="CD515" s="2"/>
      <c r="CE515" s="2"/>
      <c r="CF515" s="2"/>
      <c r="CG515" s="2"/>
      <c r="CH515" s="2"/>
      <c r="CI515" s="2"/>
      <c r="CJ515" s="2"/>
      <c r="CK515" s="2"/>
      <c r="CL515" s="2"/>
      <c r="CM515" s="2"/>
      <c r="CN515" s="2"/>
      <c r="CO515" s="2"/>
      <c r="CP515" s="2"/>
    </row>
    <row r="516" spans="1:94" x14ac:dyDescent="0.35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  <c r="AD516" s="2"/>
      <c r="AE516" s="2"/>
      <c r="AF516" s="2"/>
      <c r="AG516" s="2"/>
      <c r="AH516" s="2"/>
      <c r="AI516" s="2"/>
      <c r="AJ516" s="2"/>
      <c r="AK516" s="2"/>
      <c r="AL516" s="2"/>
      <c r="AM516" s="2"/>
      <c r="AN516" s="2"/>
      <c r="AO516" s="2"/>
      <c r="AP516" s="2"/>
      <c r="AQ516" s="2"/>
      <c r="AR516" s="2"/>
      <c r="AS516" s="2"/>
      <c r="AT516" s="2"/>
      <c r="AU516" s="2"/>
      <c r="AV516" s="2"/>
      <c r="AW516" s="2"/>
      <c r="AX516" s="2"/>
      <c r="AY516" s="2"/>
      <c r="AZ516" s="2"/>
      <c r="BA516" s="2"/>
      <c r="BB516" s="2"/>
      <c r="BC516" s="2"/>
      <c r="BD516" s="2"/>
      <c r="BE516" s="2"/>
      <c r="BF516" s="2"/>
      <c r="BG516" s="2"/>
      <c r="BH516" s="2"/>
      <c r="BI516" s="2"/>
      <c r="BJ516" s="2"/>
      <c r="BK516" s="2"/>
      <c r="BL516" s="2"/>
      <c r="BM516" s="2"/>
      <c r="BN516" s="2"/>
      <c r="BO516" s="2"/>
      <c r="BP516" s="2"/>
      <c r="BQ516" s="2"/>
      <c r="BR516" s="2"/>
      <c r="BS516" s="2"/>
      <c r="BT516" s="2"/>
      <c r="BU516" s="2"/>
      <c r="BV516" s="2"/>
      <c r="BW516" s="2"/>
      <c r="BX516" s="2"/>
      <c r="BY516" s="2"/>
      <c r="BZ516" s="2"/>
      <c r="CA516" s="2"/>
      <c r="CB516" s="2"/>
      <c r="CC516" s="2"/>
      <c r="CD516" s="2"/>
      <c r="CE516" s="2"/>
      <c r="CF516" s="2"/>
      <c r="CG516" s="2"/>
      <c r="CH516" s="2"/>
      <c r="CI516" s="2"/>
      <c r="CJ516" s="2"/>
      <c r="CK516" s="2"/>
      <c r="CL516" s="2"/>
      <c r="CM516" s="2"/>
      <c r="CN516" s="2"/>
      <c r="CO516" s="2"/>
      <c r="CP516" s="2"/>
    </row>
    <row r="517" spans="1:94" x14ac:dyDescent="0.35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  <c r="AD517" s="2"/>
      <c r="AE517" s="2"/>
      <c r="AF517" s="2"/>
      <c r="AG517" s="2"/>
      <c r="AH517" s="2"/>
      <c r="AI517" s="2"/>
      <c r="AJ517" s="2"/>
      <c r="AK517" s="2"/>
      <c r="AL517" s="2"/>
      <c r="AM517" s="2"/>
      <c r="AN517" s="2"/>
      <c r="AO517" s="2"/>
      <c r="AP517" s="2"/>
      <c r="AQ517" s="2"/>
      <c r="AR517" s="2"/>
      <c r="AS517" s="2"/>
      <c r="AT517" s="2"/>
      <c r="AU517" s="2"/>
      <c r="AV517" s="2"/>
      <c r="AW517" s="2"/>
      <c r="AX517" s="2"/>
      <c r="AY517" s="2"/>
      <c r="AZ517" s="2"/>
      <c r="BA517" s="2"/>
      <c r="BB517" s="2"/>
      <c r="BC517" s="2"/>
      <c r="BD517" s="2"/>
      <c r="BE517" s="2"/>
      <c r="BF517" s="2"/>
      <c r="BG517" s="2"/>
      <c r="BH517" s="2"/>
      <c r="BI517" s="2"/>
      <c r="BJ517" s="2"/>
      <c r="BK517" s="2"/>
      <c r="BL517" s="2"/>
      <c r="BM517" s="2"/>
      <c r="BN517" s="2"/>
      <c r="BO517" s="2"/>
      <c r="BP517" s="2"/>
      <c r="BQ517" s="2"/>
      <c r="BR517" s="2"/>
      <c r="BS517" s="2"/>
      <c r="BT517" s="2"/>
      <c r="BU517" s="2"/>
      <c r="BV517" s="2"/>
      <c r="BW517" s="2"/>
      <c r="BX517" s="2"/>
      <c r="BY517" s="2"/>
      <c r="BZ517" s="2"/>
      <c r="CA517" s="2"/>
      <c r="CB517" s="2"/>
      <c r="CC517" s="2"/>
      <c r="CD517" s="2"/>
      <c r="CE517" s="2"/>
      <c r="CF517" s="2"/>
      <c r="CG517" s="2"/>
      <c r="CH517" s="2"/>
      <c r="CI517" s="2"/>
      <c r="CJ517" s="2"/>
      <c r="CK517" s="2"/>
      <c r="CL517" s="2"/>
      <c r="CM517" s="2"/>
      <c r="CN517" s="2"/>
      <c r="CO517" s="2"/>
      <c r="CP517" s="2"/>
    </row>
    <row r="518" spans="1:94" x14ac:dyDescent="0.35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  <c r="AD518" s="2"/>
      <c r="AE518" s="2"/>
      <c r="AF518" s="2"/>
      <c r="AG518" s="2"/>
      <c r="AH518" s="2"/>
      <c r="AI518" s="2"/>
      <c r="AJ518" s="2"/>
      <c r="AK518" s="2"/>
      <c r="AL518" s="2"/>
      <c r="AM518" s="2"/>
      <c r="AN518" s="2"/>
      <c r="AO518" s="2"/>
      <c r="AP518" s="2"/>
      <c r="AQ518" s="2"/>
      <c r="AR518" s="2"/>
      <c r="AS518" s="2"/>
      <c r="AT518" s="2"/>
      <c r="AU518" s="2"/>
      <c r="AV518" s="2"/>
      <c r="AW518" s="2"/>
      <c r="AX518" s="2"/>
      <c r="AY518" s="2"/>
      <c r="AZ518" s="2"/>
      <c r="BA518" s="2"/>
      <c r="BB518" s="2"/>
      <c r="BC518" s="2"/>
      <c r="BD518" s="2"/>
      <c r="BE518" s="2"/>
      <c r="BF518" s="2"/>
      <c r="BG518" s="2"/>
      <c r="BH518" s="2"/>
      <c r="BI518" s="2"/>
      <c r="BJ518" s="2"/>
      <c r="BK518" s="2"/>
      <c r="BL518" s="2"/>
      <c r="BM518" s="2"/>
      <c r="BN518" s="2"/>
      <c r="BO518" s="2"/>
      <c r="BP518" s="2"/>
      <c r="BQ518" s="2"/>
      <c r="BR518" s="2"/>
      <c r="BS518" s="2"/>
      <c r="BT518" s="2"/>
      <c r="BU518" s="2"/>
      <c r="BV518" s="2"/>
      <c r="BW518" s="2"/>
      <c r="BX518" s="2"/>
      <c r="BY518" s="2"/>
      <c r="BZ518" s="2"/>
      <c r="CA518" s="2"/>
      <c r="CB518" s="2"/>
      <c r="CC518" s="2"/>
      <c r="CD518" s="2"/>
      <c r="CE518" s="2"/>
      <c r="CF518" s="2"/>
      <c r="CG518" s="2"/>
      <c r="CH518" s="2"/>
      <c r="CI518" s="2"/>
      <c r="CJ518" s="2"/>
      <c r="CK518" s="2"/>
      <c r="CL518" s="2"/>
      <c r="CM518" s="2"/>
      <c r="CN518" s="2"/>
      <c r="CO518" s="2"/>
      <c r="CP518" s="2"/>
    </row>
    <row r="519" spans="1:94" x14ac:dyDescent="0.35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  <c r="AD519" s="2"/>
      <c r="AE519" s="2"/>
      <c r="AF519" s="2"/>
      <c r="AG519" s="2"/>
      <c r="AH519" s="2"/>
      <c r="AI519" s="2"/>
      <c r="AJ519" s="2"/>
      <c r="AK519" s="2"/>
      <c r="AL519" s="2"/>
      <c r="AM519" s="2"/>
      <c r="AN519" s="2"/>
      <c r="AO519" s="2"/>
      <c r="AP519" s="2"/>
      <c r="AQ519" s="2"/>
      <c r="AR519" s="2"/>
      <c r="AS519" s="2"/>
      <c r="AT519" s="2"/>
      <c r="AU519" s="2"/>
      <c r="AV519" s="2"/>
      <c r="AW519" s="2"/>
      <c r="AX519" s="2"/>
      <c r="AY519" s="2"/>
      <c r="AZ519" s="2"/>
      <c r="BA519" s="2"/>
      <c r="BB519" s="2"/>
      <c r="BC519" s="2"/>
      <c r="BD519" s="2"/>
      <c r="BE519" s="2"/>
      <c r="BF519" s="2"/>
      <c r="BG519" s="2"/>
      <c r="BH519" s="2"/>
      <c r="BI519" s="2"/>
      <c r="BJ519" s="2"/>
      <c r="BK519" s="2"/>
      <c r="BL519" s="2"/>
      <c r="BM519" s="2"/>
      <c r="BN519" s="2"/>
      <c r="BO519" s="2"/>
      <c r="BP519" s="2"/>
      <c r="BQ519" s="2"/>
      <c r="BR519" s="2"/>
      <c r="BS519" s="2"/>
      <c r="BT519" s="2"/>
      <c r="BU519" s="2"/>
      <c r="BV519" s="2"/>
      <c r="BW519" s="2"/>
      <c r="BX519" s="2"/>
      <c r="BY519" s="2"/>
      <c r="BZ519" s="2"/>
      <c r="CA519" s="2"/>
      <c r="CB519" s="2"/>
      <c r="CC519" s="2"/>
      <c r="CD519" s="2"/>
      <c r="CE519" s="2"/>
      <c r="CF519" s="2"/>
      <c r="CG519" s="2"/>
      <c r="CH519" s="2"/>
      <c r="CI519" s="2"/>
      <c r="CJ519" s="2"/>
      <c r="CK519" s="2"/>
      <c r="CL519" s="2"/>
      <c r="CM519" s="2"/>
      <c r="CN519" s="2"/>
      <c r="CO519" s="2"/>
      <c r="CP519" s="2"/>
    </row>
    <row r="520" spans="1:94" x14ac:dyDescent="0.35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  <c r="AD520" s="2"/>
      <c r="AE520" s="2"/>
      <c r="AF520" s="2"/>
      <c r="AG520" s="2"/>
      <c r="AH520" s="2"/>
      <c r="AI520" s="2"/>
      <c r="AJ520" s="2"/>
      <c r="AK520" s="2"/>
      <c r="AL520" s="2"/>
      <c r="AM520" s="2"/>
      <c r="AN520" s="2"/>
      <c r="AO520" s="2"/>
      <c r="AP520" s="2"/>
      <c r="AQ520" s="2"/>
      <c r="AR520" s="2"/>
      <c r="AS520" s="2"/>
      <c r="AT520" s="2"/>
      <c r="AU520" s="2"/>
      <c r="AV520" s="2"/>
      <c r="AW520" s="2"/>
      <c r="AX520" s="2"/>
      <c r="AY520" s="2"/>
      <c r="AZ520" s="2"/>
      <c r="BA520" s="2"/>
      <c r="BB520" s="2"/>
      <c r="BC520" s="2"/>
      <c r="BD520" s="2"/>
      <c r="BE520" s="2"/>
      <c r="BF520" s="2"/>
      <c r="BG520" s="2"/>
      <c r="BH520" s="2"/>
      <c r="BI520" s="2"/>
      <c r="BJ520" s="2"/>
      <c r="BK520" s="2"/>
      <c r="BL520" s="2"/>
      <c r="BM520" s="2"/>
      <c r="BN520" s="2"/>
      <c r="BO520" s="2"/>
      <c r="BP520" s="2"/>
      <c r="BQ520" s="2"/>
      <c r="BR520" s="2"/>
      <c r="BS520" s="2"/>
      <c r="BT520" s="2"/>
      <c r="BU520" s="2"/>
      <c r="BV520" s="2"/>
      <c r="BW520" s="2"/>
      <c r="BX520" s="2"/>
      <c r="BY520" s="2"/>
      <c r="BZ520" s="2"/>
      <c r="CA520" s="2"/>
      <c r="CB520" s="2"/>
      <c r="CC520" s="2"/>
      <c r="CD520" s="2"/>
      <c r="CE520" s="2"/>
      <c r="CF520" s="2"/>
      <c r="CG520" s="2"/>
      <c r="CH520" s="2"/>
      <c r="CI520" s="2"/>
      <c r="CJ520" s="2"/>
      <c r="CK520" s="2"/>
      <c r="CL520" s="2"/>
      <c r="CM520" s="2"/>
      <c r="CN520" s="2"/>
      <c r="CO520" s="2"/>
      <c r="CP520" s="2"/>
    </row>
    <row r="521" spans="1:94" x14ac:dyDescent="0.35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  <c r="AD521" s="2"/>
      <c r="AE521" s="2"/>
      <c r="AF521" s="2"/>
      <c r="AG521" s="2"/>
      <c r="AH521" s="2"/>
      <c r="AI521" s="2"/>
      <c r="AJ521" s="2"/>
      <c r="AK521" s="2"/>
      <c r="AL521" s="2"/>
      <c r="AM521" s="2"/>
      <c r="AN521" s="2"/>
      <c r="AO521" s="2"/>
      <c r="AP521" s="2"/>
      <c r="AQ521" s="2"/>
      <c r="AR521" s="2"/>
      <c r="AS521" s="2"/>
      <c r="AT521" s="2"/>
      <c r="AU521" s="2"/>
      <c r="AV521" s="2"/>
      <c r="AW521" s="2"/>
      <c r="AX521" s="2"/>
      <c r="AY521" s="2"/>
      <c r="AZ521" s="2"/>
      <c r="BA521" s="2"/>
      <c r="BB521" s="2"/>
      <c r="BC521" s="2"/>
      <c r="BD521" s="2"/>
      <c r="BE521" s="2"/>
      <c r="BF521" s="2"/>
      <c r="BG521" s="2"/>
      <c r="BH521" s="2"/>
      <c r="BI521" s="2"/>
      <c r="BJ521" s="2"/>
      <c r="BK521" s="2"/>
      <c r="BL521" s="2"/>
      <c r="BM521" s="2"/>
      <c r="BN521" s="2"/>
      <c r="BO521" s="2"/>
      <c r="BP521" s="2"/>
      <c r="BQ521" s="2"/>
      <c r="BR521" s="2"/>
      <c r="BS521" s="2"/>
      <c r="BT521" s="2"/>
      <c r="BU521" s="2"/>
      <c r="BV521" s="2"/>
      <c r="BW521" s="2"/>
      <c r="BX521" s="2"/>
      <c r="BY521" s="2"/>
      <c r="BZ521" s="2"/>
      <c r="CA521" s="2"/>
      <c r="CB521" s="2"/>
      <c r="CC521" s="2"/>
      <c r="CD521" s="2"/>
      <c r="CE521" s="2"/>
      <c r="CF521" s="2"/>
      <c r="CG521" s="2"/>
      <c r="CH521" s="2"/>
      <c r="CI521" s="2"/>
      <c r="CJ521" s="2"/>
      <c r="CK521" s="2"/>
      <c r="CL521" s="2"/>
      <c r="CM521" s="2"/>
      <c r="CN521" s="2"/>
      <c r="CO521" s="2"/>
      <c r="CP521" s="2"/>
    </row>
    <row r="522" spans="1:94" x14ac:dyDescent="0.35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  <c r="AD522" s="2"/>
      <c r="AE522" s="2"/>
      <c r="AF522" s="2"/>
      <c r="AG522" s="2"/>
      <c r="AH522" s="2"/>
      <c r="AI522" s="2"/>
      <c r="AJ522" s="2"/>
      <c r="AK522" s="2"/>
      <c r="AL522" s="2"/>
      <c r="AM522" s="2"/>
      <c r="AN522" s="2"/>
      <c r="AO522" s="2"/>
      <c r="AP522" s="2"/>
      <c r="AQ522" s="2"/>
      <c r="AR522" s="2"/>
      <c r="AS522" s="2"/>
      <c r="AT522" s="2"/>
      <c r="AU522" s="2"/>
      <c r="AV522" s="2"/>
      <c r="AW522" s="2"/>
      <c r="AX522" s="2"/>
      <c r="AY522" s="2"/>
      <c r="AZ522" s="2"/>
      <c r="BA522" s="2"/>
      <c r="BB522" s="2"/>
      <c r="BC522" s="2"/>
      <c r="BD522" s="2"/>
      <c r="BE522" s="2"/>
      <c r="BF522" s="2"/>
      <c r="BG522" s="2"/>
      <c r="BH522" s="2"/>
      <c r="BI522" s="2"/>
      <c r="BJ522" s="2"/>
      <c r="BK522" s="2"/>
      <c r="BL522" s="2"/>
      <c r="BM522" s="2"/>
      <c r="BN522" s="2"/>
      <c r="BO522" s="2"/>
      <c r="BP522" s="2"/>
      <c r="BQ522" s="2"/>
      <c r="BR522" s="2"/>
      <c r="BS522" s="2"/>
      <c r="BT522" s="2"/>
      <c r="BU522" s="2"/>
      <c r="BV522" s="2"/>
      <c r="BW522" s="2"/>
      <c r="BX522" s="2"/>
      <c r="BY522" s="2"/>
      <c r="BZ522" s="2"/>
      <c r="CA522" s="2"/>
      <c r="CB522" s="2"/>
      <c r="CC522" s="2"/>
      <c r="CD522" s="2"/>
      <c r="CE522" s="2"/>
      <c r="CF522" s="2"/>
      <c r="CG522" s="2"/>
      <c r="CH522" s="2"/>
      <c r="CI522" s="2"/>
      <c r="CJ522" s="2"/>
      <c r="CK522" s="2"/>
      <c r="CL522" s="2"/>
      <c r="CM522" s="2"/>
      <c r="CN522" s="2"/>
      <c r="CO522" s="2"/>
      <c r="CP522" s="2"/>
    </row>
    <row r="523" spans="1:94" x14ac:dyDescent="0.35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  <c r="AE523" s="2"/>
      <c r="AF523" s="2"/>
      <c r="AG523" s="2"/>
      <c r="AH523" s="2"/>
      <c r="AI523" s="2"/>
      <c r="AJ523" s="2"/>
      <c r="AK523" s="2"/>
      <c r="AL523" s="2"/>
      <c r="AM523" s="2"/>
      <c r="AN523" s="2"/>
      <c r="AO523" s="2"/>
      <c r="AP523" s="2"/>
      <c r="AQ523" s="2"/>
      <c r="AR523" s="2"/>
      <c r="AS523" s="2"/>
      <c r="AT523" s="2"/>
      <c r="AU523" s="2"/>
      <c r="AV523" s="2"/>
      <c r="AW523" s="2"/>
      <c r="AX523" s="2"/>
      <c r="AY523" s="2"/>
      <c r="AZ523" s="2"/>
      <c r="BA523" s="2"/>
      <c r="BB523" s="2"/>
      <c r="BC523" s="2"/>
      <c r="BD523" s="2"/>
      <c r="BE523" s="2"/>
      <c r="BF523" s="2"/>
      <c r="BG523" s="2"/>
      <c r="BH523" s="2"/>
      <c r="BI523" s="2"/>
      <c r="BJ523" s="2"/>
      <c r="BK523" s="2"/>
      <c r="BL523" s="2"/>
      <c r="BM523" s="2"/>
      <c r="BN523" s="2"/>
      <c r="BO523" s="2"/>
      <c r="BP523" s="2"/>
      <c r="BQ523" s="2"/>
      <c r="BR523" s="2"/>
      <c r="BS523" s="2"/>
      <c r="BT523" s="2"/>
      <c r="BU523" s="2"/>
      <c r="BV523" s="2"/>
      <c r="BW523" s="2"/>
      <c r="BX523" s="2"/>
      <c r="BY523" s="2"/>
      <c r="BZ523" s="2"/>
      <c r="CA523" s="2"/>
      <c r="CB523" s="2"/>
      <c r="CC523" s="2"/>
      <c r="CD523" s="2"/>
      <c r="CE523" s="2"/>
      <c r="CF523" s="2"/>
      <c r="CG523" s="2"/>
      <c r="CH523" s="2"/>
      <c r="CI523" s="2"/>
      <c r="CJ523" s="2"/>
      <c r="CK523" s="2"/>
      <c r="CL523" s="2"/>
      <c r="CM523" s="2"/>
      <c r="CN523" s="2"/>
      <c r="CO523" s="2"/>
      <c r="CP523" s="2"/>
    </row>
    <row r="524" spans="1:94" x14ac:dyDescent="0.35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  <c r="AD524" s="2"/>
      <c r="AE524" s="2"/>
      <c r="AF524" s="2"/>
      <c r="AG524" s="2"/>
      <c r="AH524" s="2"/>
      <c r="AI524" s="2"/>
      <c r="AJ524" s="2"/>
      <c r="AK524" s="2"/>
      <c r="AL524" s="2"/>
      <c r="AM524" s="2"/>
      <c r="AN524" s="2"/>
      <c r="AO524" s="2"/>
      <c r="AP524" s="2"/>
      <c r="AQ524" s="2"/>
      <c r="AR524" s="2"/>
      <c r="AS524" s="2"/>
      <c r="AT524" s="2"/>
      <c r="AU524" s="2"/>
      <c r="AV524" s="2"/>
      <c r="AW524" s="2"/>
      <c r="AX524" s="2"/>
      <c r="AY524" s="2"/>
      <c r="AZ524" s="2"/>
      <c r="BA524" s="2"/>
      <c r="BB524" s="2"/>
      <c r="BC524" s="2"/>
      <c r="BD524" s="2"/>
      <c r="BE524" s="2"/>
      <c r="BF524" s="2"/>
      <c r="BG524" s="2"/>
      <c r="BH524" s="2"/>
      <c r="BI524" s="2"/>
      <c r="BJ524" s="2"/>
      <c r="BK524" s="2"/>
      <c r="BL524" s="2"/>
      <c r="BM524" s="2"/>
      <c r="BN524" s="2"/>
      <c r="BO524" s="2"/>
      <c r="BP524" s="2"/>
      <c r="BQ524" s="2"/>
      <c r="BR524" s="2"/>
      <c r="BS524" s="2"/>
      <c r="BT524" s="2"/>
      <c r="BU524" s="2"/>
      <c r="BV524" s="2"/>
      <c r="BW524" s="2"/>
      <c r="BX524" s="2"/>
      <c r="BY524" s="2"/>
      <c r="BZ524" s="2"/>
      <c r="CA524" s="2"/>
      <c r="CB524" s="2"/>
      <c r="CC524" s="2"/>
      <c r="CD524" s="2"/>
      <c r="CE524" s="2"/>
      <c r="CF524" s="2"/>
      <c r="CG524" s="2"/>
      <c r="CH524" s="2"/>
      <c r="CI524" s="2"/>
      <c r="CJ524" s="2"/>
      <c r="CK524" s="2"/>
      <c r="CL524" s="2"/>
      <c r="CM524" s="2"/>
      <c r="CN524" s="2"/>
      <c r="CO524" s="2"/>
      <c r="CP524" s="2"/>
    </row>
    <row r="525" spans="1:94" x14ac:dyDescent="0.35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  <c r="AD525" s="2"/>
      <c r="AE525" s="2"/>
      <c r="AF525" s="2"/>
      <c r="AG525" s="2"/>
      <c r="AH525" s="2"/>
      <c r="AI525" s="2"/>
      <c r="AJ525" s="2"/>
      <c r="AK525" s="2"/>
      <c r="AL525" s="2"/>
      <c r="AM525" s="2"/>
      <c r="AN525" s="2"/>
      <c r="AO525" s="2"/>
      <c r="AP525" s="2"/>
      <c r="AQ525" s="2"/>
      <c r="AR525" s="2"/>
      <c r="AS525" s="2"/>
      <c r="AT525" s="2"/>
      <c r="AU525" s="2"/>
      <c r="AV525" s="2"/>
      <c r="AW525" s="2"/>
      <c r="AX525" s="2"/>
      <c r="AY525" s="2"/>
      <c r="AZ525" s="2"/>
      <c r="BA525" s="2"/>
      <c r="BB525" s="2"/>
      <c r="BC525" s="2"/>
      <c r="BD525" s="2"/>
      <c r="BE525" s="2"/>
      <c r="BF525" s="2"/>
      <c r="BG525" s="2"/>
      <c r="BH525" s="2"/>
      <c r="BI525" s="2"/>
      <c r="BJ525" s="2"/>
      <c r="BK525" s="2"/>
      <c r="BL525" s="2"/>
      <c r="BM525" s="2"/>
      <c r="BN525" s="2"/>
      <c r="BO525" s="2"/>
      <c r="BP525" s="2"/>
      <c r="BQ525" s="2"/>
      <c r="BR525" s="2"/>
      <c r="BS525" s="2"/>
      <c r="BT525" s="2"/>
      <c r="BU525" s="2"/>
      <c r="BV525" s="2"/>
      <c r="BW525" s="2"/>
      <c r="BX525" s="2"/>
      <c r="BY525" s="2"/>
      <c r="BZ525" s="2"/>
      <c r="CA525" s="2"/>
      <c r="CB525" s="2"/>
      <c r="CC525" s="2"/>
      <c r="CD525" s="2"/>
      <c r="CE525" s="2"/>
      <c r="CF525" s="2"/>
      <c r="CG525" s="2"/>
      <c r="CH525" s="2"/>
      <c r="CI525" s="2"/>
      <c r="CJ525" s="2"/>
      <c r="CK525" s="2"/>
      <c r="CL525" s="2"/>
      <c r="CM525" s="2"/>
      <c r="CN525" s="2"/>
      <c r="CO525" s="2"/>
      <c r="CP525" s="2"/>
    </row>
    <row r="526" spans="1:94" x14ac:dyDescent="0.35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  <c r="AD526" s="2"/>
      <c r="AE526" s="2"/>
      <c r="AF526" s="2"/>
      <c r="AG526" s="2"/>
      <c r="AH526" s="2"/>
      <c r="AI526" s="2"/>
      <c r="AJ526" s="2"/>
      <c r="AK526" s="2"/>
      <c r="AL526" s="2"/>
      <c r="AM526" s="2"/>
      <c r="AN526" s="2"/>
      <c r="AO526" s="2"/>
      <c r="AP526" s="2"/>
      <c r="AQ526" s="2"/>
      <c r="AR526" s="2"/>
      <c r="AS526" s="2"/>
      <c r="AT526" s="2"/>
      <c r="AU526" s="2"/>
      <c r="AV526" s="2"/>
      <c r="AW526" s="2"/>
      <c r="AX526" s="2"/>
      <c r="AY526" s="2"/>
      <c r="AZ526" s="2"/>
      <c r="BA526" s="2"/>
      <c r="BB526" s="2"/>
      <c r="BC526" s="2"/>
      <c r="BD526" s="2"/>
      <c r="BE526" s="2"/>
      <c r="BF526" s="2"/>
      <c r="BG526" s="2"/>
      <c r="BH526" s="2"/>
      <c r="BI526" s="2"/>
      <c r="BJ526" s="2"/>
      <c r="BK526" s="2"/>
      <c r="BL526" s="2"/>
      <c r="BM526" s="2"/>
      <c r="BN526" s="2"/>
      <c r="BO526" s="2"/>
      <c r="BP526" s="2"/>
      <c r="BQ526" s="2"/>
      <c r="BR526" s="2"/>
      <c r="BS526" s="2"/>
      <c r="BT526" s="2"/>
      <c r="BU526" s="2"/>
      <c r="BV526" s="2"/>
      <c r="BW526" s="2"/>
      <c r="BX526" s="2"/>
      <c r="BY526" s="2"/>
      <c r="BZ526" s="2"/>
      <c r="CA526" s="2"/>
      <c r="CB526" s="2"/>
      <c r="CC526" s="2"/>
      <c r="CD526" s="2"/>
      <c r="CE526" s="2"/>
      <c r="CF526" s="2"/>
      <c r="CG526" s="2"/>
      <c r="CH526" s="2"/>
      <c r="CI526" s="2"/>
      <c r="CJ526" s="2"/>
      <c r="CK526" s="2"/>
      <c r="CL526" s="2"/>
      <c r="CM526" s="2"/>
      <c r="CN526" s="2"/>
      <c r="CO526" s="2"/>
      <c r="CP526" s="2"/>
    </row>
    <row r="527" spans="1:94" x14ac:dyDescent="0.35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  <c r="AE527" s="2"/>
      <c r="AF527" s="2"/>
      <c r="AG527" s="2"/>
      <c r="AH527" s="2"/>
      <c r="AI527" s="2"/>
      <c r="AJ527" s="2"/>
      <c r="AK527" s="2"/>
      <c r="AL527" s="2"/>
      <c r="AM527" s="2"/>
      <c r="AN527" s="2"/>
      <c r="AO527" s="2"/>
      <c r="AP527" s="2"/>
      <c r="AQ527" s="2"/>
      <c r="AR527" s="2"/>
      <c r="AS527" s="2"/>
      <c r="AT527" s="2"/>
      <c r="AU527" s="2"/>
      <c r="AV527" s="2"/>
      <c r="AW527" s="2"/>
      <c r="AX527" s="2"/>
      <c r="AY527" s="2"/>
      <c r="AZ527" s="2"/>
      <c r="BA527" s="2"/>
      <c r="BB527" s="2"/>
      <c r="BC527" s="2"/>
      <c r="BD527" s="2"/>
      <c r="BE527" s="2"/>
      <c r="BF527" s="2"/>
      <c r="BG527" s="2"/>
      <c r="BH527" s="2"/>
      <c r="BI527" s="2"/>
      <c r="BJ527" s="2"/>
      <c r="BK527" s="2"/>
      <c r="BL527" s="2"/>
      <c r="BM527" s="2"/>
      <c r="BN527" s="2"/>
      <c r="BO527" s="2"/>
      <c r="BP527" s="2"/>
      <c r="BQ527" s="2"/>
      <c r="BR527" s="2"/>
      <c r="BS527" s="2"/>
      <c r="BT527" s="2"/>
      <c r="BU527" s="2"/>
      <c r="BV527" s="2"/>
      <c r="BW527" s="2"/>
      <c r="BX527" s="2"/>
      <c r="BY527" s="2"/>
      <c r="BZ527" s="2"/>
      <c r="CA527" s="2"/>
      <c r="CB527" s="2"/>
      <c r="CC527" s="2"/>
      <c r="CD527" s="2"/>
      <c r="CE527" s="2"/>
      <c r="CF527" s="2"/>
      <c r="CG527" s="2"/>
      <c r="CH527" s="2"/>
      <c r="CI527" s="2"/>
      <c r="CJ527" s="2"/>
      <c r="CK527" s="2"/>
      <c r="CL527" s="2"/>
      <c r="CM527" s="2"/>
      <c r="CN527" s="2"/>
      <c r="CO527" s="2"/>
      <c r="CP527" s="2"/>
    </row>
    <row r="528" spans="1:94" x14ac:dyDescent="0.35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  <c r="AE528" s="2"/>
      <c r="AF528" s="2"/>
      <c r="AG528" s="2"/>
      <c r="AH528" s="2"/>
      <c r="AI528" s="2"/>
      <c r="AJ528" s="2"/>
      <c r="AK528" s="2"/>
      <c r="AL528" s="2"/>
      <c r="AM528" s="2"/>
      <c r="AN528" s="2"/>
      <c r="AO528" s="2"/>
      <c r="AP528" s="2"/>
      <c r="AQ528" s="2"/>
      <c r="AR528" s="2"/>
      <c r="AS528" s="2"/>
      <c r="AT528" s="2"/>
      <c r="AU528" s="2"/>
      <c r="AV528" s="2"/>
      <c r="AW528" s="2"/>
      <c r="AX528" s="2"/>
      <c r="AY528" s="2"/>
      <c r="AZ528" s="2"/>
      <c r="BA528" s="2"/>
      <c r="BB528" s="2"/>
      <c r="BC528" s="2"/>
      <c r="BD528" s="2"/>
      <c r="BE528" s="2"/>
      <c r="BF528" s="2"/>
      <c r="BG528" s="2"/>
      <c r="BH528" s="2"/>
      <c r="BI528" s="2"/>
      <c r="BJ528" s="2"/>
      <c r="BK528" s="2"/>
      <c r="BL528" s="2"/>
      <c r="BM528" s="2"/>
      <c r="BN528" s="2"/>
      <c r="BO528" s="2"/>
      <c r="BP528" s="2"/>
      <c r="BQ528" s="2"/>
      <c r="BR528" s="2"/>
      <c r="BS528" s="2"/>
      <c r="BT528" s="2"/>
      <c r="BU528" s="2"/>
      <c r="BV528" s="2"/>
      <c r="BW528" s="2"/>
      <c r="BX528" s="2"/>
      <c r="BY528" s="2"/>
      <c r="BZ528" s="2"/>
      <c r="CA528" s="2"/>
      <c r="CB528" s="2"/>
      <c r="CC528" s="2"/>
      <c r="CD528" s="2"/>
      <c r="CE528" s="2"/>
      <c r="CF528" s="2"/>
      <c r="CG528" s="2"/>
      <c r="CH528" s="2"/>
      <c r="CI528" s="2"/>
      <c r="CJ528" s="2"/>
      <c r="CK528" s="2"/>
      <c r="CL528" s="2"/>
      <c r="CM528" s="2"/>
      <c r="CN528" s="2"/>
      <c r="CO528" s="2"/>
      <c r="CP528" s="2"/>
    </row>
    <row r="529" spans="1:94" x14ac:dyDescent="0.35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  <c r="AD529" s="2"/>
      <c r="AE529" s="2"/>
      <c r="AF529" s="2"/>
      <c r="AG529" s="2"/>
      <c r="AH529" s="2"/>
      <c r="AI529" s="2"/>
      <c r="AJ529" s="2"/>
      <c r="AK529" s="2"/>
      <c r="AL529" s="2"/>
      <c r="AM529" s="2"/>
      <c r="AN529" s="2"/>
      <c r="AO529" s="2"/>
      <c r="AP529" s="2"/>
      <c r="AQ529" s="2"/>
      <c r="AR529" s="2"/>
      <c r="AS529" s="2"/>
      <c r="AT529" s="2"/>
      <c r="AU529" s="2"/>
      <c r="AV529" s="2"/>
      <c r="AW529" s="2"/>
      <c r="AX529" s="2"/>
      <c r="AY529" s="2"/>
      <c r="AZ529" s="2"/>
      <c r="BA529" s="2"/>
      <c r="BB529" s="2"/>
      <c r="BC529" s="2"/>
      <c r="BD529" s="2"/>
      <c r="BE529" s="2"/>
      <c r="BF529" s="2"/>
      <c r="BG529" s="2"/>
      <c r="BH529" s="2"/>
      <c r="BI529" s="2"/>
      <c r="BJ529" s="2"/>
      <c r="BK529" s="2"/>
      <c r="BL529" s="2"/>
      <c r="BM529" s="2"/>
      <c r="BN529" s="2"/>
      <c r="BO529" s="2"/>
      <c r="BP529" s="2"/>
      <c r="BQ529" s="2"/>
      <c r="BR529" s="2"/>
      <c r="BS529" s="2"/>
      <c r="BT529" s="2"/>
      <c r="BU529" s="2"/>
      <c r="BV529" s="2"/>
      <c r="BW529" s="2"/>
      <c r="BX529" s="2"/>
      <c r="BY529" s="2"/>
      <c r="BZ529" s="2"/>
      <c r="CA529" s="2"/>
      <c r="CB529" s="2"/>
      <c r="CC529" s="2"/>
      <c r="CD529" s="2"/>
      <c r="CE529" s="2"/>
      <c r="CF529" s="2"/>
      <c r="CG529" s="2"/>
      <c r="CH529" s="2"/>
      <c r="CI529" s="2"/>
      <c r="CJ529" s="2"/>
      <c r="CK529" s="2"/>
      <c r="CL529" s="2"/>
      <c r="CM529" s="2"/>
      <c r="CN529" s="2"/>
      <c r="CO529" s="2"/>
      <c r="CP529" s="2"/>
    </row>
    <row r="530" spans="1:94" x14ac:dyDescent="0.35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  <c r="AD530" s="2"/>
      <c r="AE530" s="2"/>
      <c r="AF530" s="2"/>
      <c r="AG530" s="2"/>
      <c r="AH530" s="2"/>
      <c r="AI530" s="2"/>
      <c r="AJ530" s="2"/>
      <c r="AK530" s="2"/>
      <c r="AL530" s="2"/>
      <c r="AM530" s="2"/>
      <c r="AN530" s="2"/>
      <c r="AO530" s="2"/>
      <c r="AP530" s="2"/>
      <c r="AQ530" s="2"/>
      <c r="AR530" s="2"/>
      <c r="AS530" s="2"/>
      <c r="AT530" s="2"/>
      <c r="AU530" s="2"/>
      <c r="AV530" s="2"/>
      <c r="AW530" s="2"/>
      <c r="AX530" s="2"/>
      <c r="AY530" s="2"/>
      <c r="AZ530" s="2"/>
      <c r="BA530" s="2"/>
      <c r="BB530" s="2"/>
      <c r="BC530" s="2"/>
      <c r="BD530" s="2"/>
      <c r="BE530" s="2"/>
      <c r="BF530" s="2"/>
      <c r="BG530" s="2"/>
      <c r="BH530" s="2"/>
      <c r="BI530" s="2"/>
      <c r="BJ530" s="2"/>
      <c r="BK530" s="2"/>
      <c r="BL530" s="2"/>
      <c r="BM530" s="2"/>
      <c r="BN530" s="2"/>
      <c r="BO530" s="2"/>
      <c r="BP530" s="2"/>
      <c r="BQ530" s="2"/>
      <c r="BR530" s="2"/>
      <c r="BS530" s="2"/>
      <c r="BT530" s="2"/>
      <c r="BU530" s="2"/>
      <c r="BV530" s="2"/>
      <c r="BW530" s="2"/>
      <c r="BX530" s="2"/>
      <c r="BY530" s="2"/>
      <c r="BZ530" s="2"/>
      <c r="CA530" s="2"/>
      <c r="CB530" s="2"/>
      <c r="CC530" s="2"/>
      <c r="CD530" s="2"/>
      <c r="CE530" s="2"/>
      <c r="CF530" s="2"/>
      <c r="CG530" s="2"/>
      <c r="CH530" s="2"/>
      <c r="CI530" s="2"/>
      <c r="CJ530" s="2"/>
      <c r="CK530" s="2"/>
      <c r="CL530" s="2"/>
      <c r="CM530" s="2"/>
      <c r="CN530" s="2"/>
      <c r="CO530" s="2"/>
      <c r="CP530" s="2"/>
    </row>
    <row r="531" spans="1:94" x14ac:dyDescent="0.35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  <c r="AD531" s="2"/>
      <c r="AE531" s="2"/>
      <c r="AF531" s="2"/>
      <c r="AG531" s="2"/>
      <c r="AH531" s="2"/>
      <c r="AI531" s="2"/>
      <c r="AJ531" s="2"/>
      <c r="AK531" s="2"/>
      <c r="AL531" s="2"/>
      <c r="AM531" s="2"/>
      <c r="AN531" s="2"/>
      <c r="AO531" s="2"/>
      <c r="AP531" s="2"/>
      <c r="AQ531" s="2"/>
      <c r="AR531" s="2"/>
      <c r="AS531" s="2"/>
      <c r="AT531" s="2"/>
      <c r="AU531" s="2"/>
      <c r="AV531" s="2"/>
      <c r="AW531" s="2"/>
      <c r="AX531" s="2"/>
      <c r="AY531" s="2"/>
      <c r="AZ531" s="2"/>
      <c r="BA531" s="2"/>
      <c r="BB531" s="2"/>
      <c r="BC531" s="2"/>
      <c r="BD531" s="2"/>
      <c r="BE531" s="2"/>
      <c r="BF531" s="2"/>
      <c r="BG531" s="2"/>
      <c r="BH531" s="2"/>
      <c r="BI531" s="2"/>
      <c r="BJ531" s="2"/>
      <c r="BK531" s="2"/>
      <c r="BL531" s="2"/>
      <c r="BM531" s="2"/>
      <c r="BN531" s="2"/>
      <c r="BO531" s="2"/>
      <c r="BP531" s="2"/>
      <c r="BQ531" s="2"/>
      <c r="BR531" s="2"/>
      <c r="BS531" s="2"/>
      <c r="BT531" s="2"/>
      <c r="BU531" s="2"/>
      <c r="BV531" s="2"/>
      <c r="BW531" s="2"/>
      <c r="BX531" s="2"/>
      <c r="BY531" s="2"/>
      <c r="BZ531" s="2"/>
      <c r="CA531" s="2"/>
      <c r="CB531" s="2"/>
      <c r="CC531" s="2"/>
      <c r="CD531" s="2"/>
      <c r="CE531" s="2"/>
      <c r="CF531" s="2"/>
      <c r="CG531" s="2"/>
      <c r="CH531" s="2"/>
      <c r="CI531" s="2"/>
      <c r="CJ531" s="2"/>
      <c r="CK531" s="2"/>
      <c r="CL531" s="2"/>
      <c r="CM531" s="2"/>
      <c r="CN531" s="2"/>
      <c r="CO531" s="2"/>
      <c r="CP531" s="2"/>
    </row>
    <row r="532" spans="1:94" x14ac:dyDescent="0.35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  <c r="AD532" s="2"/>
      <c r="AE532" s="2"/>
      <c r="AF532" s="2"/>
      <c r="AG532" s="2"/>
      <c r="AH532" s="2"/>
      <c r="AI532" s="2"/>
      <c r="AJ532" s="2"/>
      <c r="AK532" s="2"/>
      <c r="AL532" s="2"/>
      <c r="AM532" s="2"/>
      <c r="AN532" s="2"/>
      <c r="AO532" s="2"/>
      <c r="AP532" s="2"/>
      <c r="AQ532" s="2"/>
      <c r="AR532" s="2"/>
      <c r="AS532" s="2"/>
      <c r="AT532" s="2"/>
      <c r="AU532" s="2"/>
      <c r="AV532" s="2"/>
      <c r="AW532" s="2"/>
      <c r="AX532" s="2"/>
      <c r="AY532" s="2"/>
      <c r="AZ532" s="2"/>
      <c r="BA532" s="2"/>
      <c r="BB532" s="2"/>
      <c r="BC532" s="2"/>
      <c r="BD532" s="2"/>
      <c r="BE532" s="2"/>
      <c r="BF532" s="2"/>
      <c r="BG532" s="2"/>
      <c r="BH532" s="2"/>
      <c r="BI532" s="2"/>
      <c r="BJ532" s="2"/>
      <c r="BK532" s="2"/>
      <c r="BL532" s="2"/>
      <c r="BM532" s="2"/>
      <c r="BN532" s="2"/>
      <c r="BO532" s="2"/>
      <c r="BP532" s="2"/>
      <c r="BQ532" s="2"/>
      <c r="BR532" s="2"/>
      <c r="BS532" s="2"/>
      <c r="BT532" s="2"/>
      <c r="BU532" s="2"/>
      <c r="BV532" s="2"/>
      <c r="BW532" s="2"/>
      <c r="BX532" s="2"/>
      <c r="BY532" s="2"/>
      <c r="BZ532" s="2"/>
      <c r="CA532" s="2"/>
      <c r="CB532" s="2"/>
      <c r="CC532" s="2"/>
      <c r="CD532" s="2"/>
      <c r="CE532" s="2"/>
      <c r="CF532" s="2"/>
      <c r="CG532" s="2"/>
      <c r="CH532" s="2"/>
      <c r="CI532" s="2"/>
      <c r="CJ532" s="2"/>
      <c r="CK532" s="2"/>
      <c r="CL532" s="2"/>
      <c r="CM532" s="2"/>
      <c r="CN532" s="2"/>
      <c r="CO532" s="2"/>
      <c r="CP532" s="2"/>
    </row>
    <row r="533" spans="1:94" x14ac:dyDescent="0.35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  <c r="AD533" s="2"/>
      <c r="AE533" s="2"/>
      <c r="AF533" s="2"/>
      <c r="AG533" s="2"/>
      <c r="AH533" s="2"/>
      <c r="AI533" s="2"/>
      <c r="AJ533" s="2"/>
      <c r="AK533" s="2"/>
      <c r="AL533" s="2"/>
      <c r="AM533" s="2"/>
      <c r="AN533" s="2"/>
      <c r="AO533" s="2"/>
      <c r="AP533" s="2"/>
      <c r="AQ533" s="2"/>
      <c r="AR533" s="2"/>
      <c r="AS533" s="2"/>
      <c r="AT533" s="2"/>
      <c r="AU533" s="2"/>
      <c r="AV533" s="2"/>
      <c r="AW533" s="2"/>
      <c r="AX533" s="2"/>
      <c r="AY533" s="2"/>
      <c r="AZ533" s="2"/>
      <c r="BA533" s="2"/>
      <c r="BB533" s="2"/>
      <c r="BC533" s="2"/>
      <c r="BD533" s="2"/>
      <c r="BE533" s="2"/>
      <c r="BF533" s="2"/>
      <c r="BG533" s="2"/>
      <c r="BH533" s="2"/>
      <c r="BI533" s="2"/>
      <c r="BJ533" s="2"/>
      <c r="BK533" s="2"/>
      <c r="BL533" s="2"/>
      <c r="BM533" s="2"/>
      <c r="BN533" s="2"/>
      <c r="BO533" s="2"/>
      <c r="BP533" s="2"/>
      <c r="BQ533" s="2"/>
      <c r="BR533" s="2"/>
      <c r="BS533" s="2"/>
      <c r="BT533" s="2"/>
      <c r="BU533" s="2"/>
      <c r="BV533" s="2"/>
      <c r="BW533" s="2"/>
      <c r="BX533" s="2"/>
      <c r="BY533" s="2"/>
      <c r="BZ533" s="2"/>
      <c r="CA533" s="2"/>
      <c r="CB533" s="2"/>
      <c r="CC533" s="2"/>
      <c r="CD533" s="2"/>
      <c r="CE533" s="2"/>
      <c r="CF533" s="2"/>
      <c r="CG533" s="2"/>
      <c r="CH533" s="2"/>
      <c r="CI533" s="2"/>
      <c r="CJ533" s="2"/>
      <c r="CK533" s="2"/>
      <c r="CL533" s="2"/>
      <c r="CM533" s="2"/>
      <c r="CN533" s="2"/>
      <c r="CO533" s="2"/>
      <c r="CP533" s="2"/>
    </row>
    <row r="534" spans="1:94" x14ac:dyDescent="0.35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  <c r="AD534" s="2"/>
      <c r="AE534" s="2"/>
      <c r="AF534" s="2"/>
      <c r="AG534" s="2"/>
      <c r="AH534" s="2"/>
      <c r="AI534" s="2"/>
      <c r="AJ534" s="2"/>
      <c r="AK534" s="2"/>
      <c r="AL534" s="2"/>
      <c r="AM534" s="2"/>
      <c r="AN534" s="2"/>
      <c r="AO534" s="2"/>
      <c r="AP534" s="2"/>
      <c r="AQ534" s="2"/>
      <c r="AR534" s="2"/>
      <c r="AS534" s="2"/>
      <c r="AT534" s="2"/>
      <c r="AU534" s="2"/>
      <c r="AV534" s="2"/>
      <c r="AW534" s="2"/>
      <c r="AX534" s="2"/>
      <c r="AY534" s="2"/>
      <c r="AZ534" s="2"/>
      <c r="BA534" s="2"/>
      <c r="BB534" s="2"/>
      <c r="BC534" s="2"/>
      <c r="BD534" s="2"/>
      <c r="BE534" s="2"/>
      <c r="BF534" s="2"/>
      <c r="BG534" s="2"/>
      <c r="BH534" s="2"/>
      <c r="BI534" s="2"/>
      <c r="BJ534" s="2"/>
      <c r="BK534" s="2"/>
      <c r="BL534" s="2"/>
      <c r="BM534" s="2"/>
      <c r="BN534" s="2"/>
      <c r="BO534" s="2"/>
      <c r="BP534" s="2"/>
      <c r="BQ534" s="2"/>
      <c r="BR534" s="2"/>
      <c r="BS534" s="2"/>
      <c r="BT534" s="2"/>
      <c r="BU534" s="2"/>
      <c r="BV534" s="2"/>
      <c r="BW534" s="2"/>
      <c r="BX534" s="2"/>
      <c r="BY534" s="2"/>
      <c r="BZ534" s="2"/>
      <c r="CA534" s="2"/>
      <c r="CB534" s="2"/>
      <c r="CC534" s="2"/>
      <c r="CD534" s="2"/>
      <c r="CE534" s="2"/>
      <c r="CF534" s="2"/>
      <c r="CG534" s="2"/>
      <c r="CH534" s="2"/>
      <c r="CI534" s="2"/>
      <c r="CJ534" s="2"/>
      <c r="CK534" s="2"/>
      <c r="CL534" s="2"/>
      <c r="CM534" s="2"/>
      <c r="CN534" s="2"/>
      <c r="CO534" s="2"/>
      <c r="CP534" s="2"/>
    </row>
    <row r="535" spans="1:94" x14ac:dyDescent="0.35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  <c r="AD535" s="2"/>
      <c r="AE535" s="2"/>
      <c r="AF535" s="2"/>
      <c r="AG535" s="2"/>
      <c r="AH535" s="2"/>
      <c r="AI535" s="2"/>
      <c r="AJ535" s="2"/>
      <c r="AK535" s="2"/>
      <c r="AL535" s="2"/>
      <c r="AM535" s="2"/>
      <c r="AN535" s="2"/>
      <c r="AO535" s="2"/>
      <c r="AP535" s="2"/>
      <c r="AQ535" s="2"/>
      <c r="AR535" s="2"/>
      <c r="AS535" s="2"/>
      <c r="AT535" s="2"/>
      <c r="AU535" s="2"/>
      <c r="AV535" s="2"/>
      <c r="AW535" s="2"/>
      <c r="AX535" s="2"/>
      <c r="AY535" s="2"/>
      <c r="AZ535" s="2"/>
      <c r="BA535" s="2"/>
      <c r="BB535" s="2"/>
      <c r="BC535" s="2"/>
      <c r="BD535" s="2"/>
      <c r="BE535" s="2"/>
      <c r="BF535" s="2"/>
      <c r="BG535" s="2"/>
      <c r="BH535" s="2"/>
      <c r="BI535" s="2"/>
      <c r="BJ535" s="2"/>
      <c r="BK535" s="2"/>
      <c r="BL535" s="2"/>
      <c r="BM535" s="2"/>
      <c r="BN535" s="2"/>
      <c r="BO535" s="2"/>
      <c r="BP535" s="2"/>
      <c r="BQ535" s="2"/>
      <c r="BR535" s="2"/>
      <c r="BS535" s="2"/>
      <c r="BT535" s="2"/>
      <c r="BU535" s="2"/>
      <c r="BV535" s="2"/>
      <c r="BW535" s="2"/>
      <c r="BX535" s="2"/>
      <c r="BY535" s="2"/>
      <c r="BZ535" s="2"/>
      <c r="CA535" s="2"/>
      <c r="CB535" s="2"/>
      <c r="CC535" s="2"/>
      <c r="CD535" s="2"/>
      <c r="CE535" s="2"/>
      <c r="CF535" s="2"/>
      <c r="CG535" s="2"/>
      <c r="CH535" s="2"/>
      <c r="CI535" s="2"/>
      <c r="CJ535" s="2"/>
      <c r="CK535" s="2"/>
      <c r="CL535" s="2"/>
      <c r="CM535" s="2"/>
      <c r="CN535" s="2"/>
      <c r="CO535" s="2"/>
      <c r="CP535" s="2"/>
    </row>
    <row r="536" spans="1:94" x14ac:dyDescent="0.35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  <c r="AC536" s="2"/>
      <c r="AD536" s="2"/>
      <c r="AE536" s="2"/>
      <c r="AF536" s="2"/>
      <c r="AG536" s="2"/>
      <c r="AH536" s="2"/>
      <c r="AI536" s="2"/>
      <c r="AJ536" s="2"/>
      <c r="AK536" s="2"/>
      <c r="AL536" s="2"/>
      <c r="AM536" s="2"/>
      <c r="AN536" s="2"/>
      <c r="AO536" s="2"/>
      <c r="AP536" s="2"/>
      <c r="AQ536" s="2"/>
      <c r="AR536" s="2"/>
      <c r="AS536" s="2"/>
      <c r="AT536" s="2"/>
      <c r="AU536" s="2"/>
      <c r="AV536" s="2"/>
      <c r="AW536" s="2"/>
      <c r="AX536" s="2"/>
      <c r="AY536" s="2"/>
      <c r="AZ536" s="2"/>
      <c r="BA536" s="2"/>
      <c r="BB536" s="2"/>
      <c r="BC536" s="2"/>
      <c r="BD536" s="2"/>
      <c r="BE536" s="2"/>
      <c r="BF536" s="2"/>
      <c r="BG536" s="2"/>
      <c r="BH536" s="2"/>
      <c r="BI536" s="2"/>
      <c r="BJ536" s="2"/>
      <c r="BK536" s="2"/>
      <c r="BL536" s="2"/>
      <c r="BM536" s="2"/>
      <c r="BN536" s="2"/>
      <c r="BO536" s="2"/>
      <c r="BP536" s="2"/>
      <c r="BQ536" s="2"/>
      <c r="BR536" s="2"/>
      <c r="BS536" s="2"/>
      <c r="BT536" s="2"/>
      <c r="BU536" s="2"/>
      <c r="BV536" s="2"/>
      <c r="BW536" s="2"/>
      <c r="BX536" s="2"/>
      <c r="BY536" s="2"/>
      <c r="BZ536" s="2"/>
      <c r="CA536" s="2"/>
      <c r="CB536" s="2"/>
      <c r="CC536" s="2"/>
      <c r="CD536" s="2"/>
      <c r="CE536" s="2"/>
      <c r="CF536" s="2"/>
      <c r="CG536" s="2"/>
      <c r="CH536" s="2"/>
      <c r="CI536" s="2"/>
      <c r="CJ536" s="2"/>
      <c r="CK536" s="2"/>
      <c r="CL536" s="2"/>
      <c r="CM536" s="2"/>
      <c r="CN536" s="2"/>
      <c r="CO536" s="2"/>
      <c r="CP536" s="2"/>
    </row>
    <row r="537" spans="1:94" x14ac:dyDescent="0.35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  <c r="AD537" s="2"/>
      <c r="AE537" s="2"/>
      <c r="AF537" s="2"/>
      <c r="AG537" s="2"/>
      <c r="AH537" s="2"/>
      <c r="AI537" s="2"/>
      <c r="AJ537" s="2"/>
      <c r="AK537" s="2"/>
      <c r="AL537" s="2"/>
      <c r="AM537" s="2"/>
      <c r="AN537" s="2"/>
      <c r="AO537" s="2"/>
      <c r="AP537" s="2"/>
      <c r="AQ537" s="2"/>
      <c r="AR537" s="2"/>
      <c r="AS537" s="2"/>
      <c r="AT537" s="2"/>
      <c r="AU537" s="2"/>
      <c r="AV537" s="2"/>
      <c r="AW537" s="2"/>
      <c r="AX537" s="2"/>
      <c r="AY537" s="2"/>
      <c r="AZ537" s="2"/>
      <c r="BA537" s="2"/>
      <c r="BB537" s="2"/>
      <c r="BC537" s="2"/>
      <c r="BD537" s="2"/>
      <c r="BE537" s="2"/>
      <c r="BF537" s="2"/>
      <c r="BG537" s="2"/>
      <c r="BH537" s="2"/>
      <c r="BI537" s="2"/>
      <c r="BJ537" s="2"/>
      <c r="BK537" s="2"/>
      <c r="BL537" s="2"/>
      <c r="BM537" s="2"/>
      <c r="BN537" s="2"/>
      <c r="BO537" s="2"/>
      <c r="BP537" s="2"/>
      <c r="BQ537" s="2"/>
      <c r="BR537" s="2"/>
      <c r="BS537" s="2"/>
      <c r="BT537" s="2"/>
      <c r="BU537" s="2"/>
      <c r="BV537" s="2"/>
      <c r="BW537" s="2"/>
      <c r="BX537" s="2"/>
      <c r="BY537" s="2"/>
      <c r="BZ537" s="2"/>
      <c r="CA537" s="2"/>
      <c r="CB537" s="2"/>
      <c r="CC537" s="2"/>
      <c r="CD537" s="2"/>
      <c r="CE537" s="2"/>
      <c r="CF537" s="2"/>
      <c r="CG537" s="2"/>
      <c r="CH537" s="2"/>
      <c r="CI537" s="2"/>
      <c r="CJ537" s="2"/>
      <c r="CK537" s="2"/>
      <c r="CL537" s="2"/>
      <c r="CM537" s="2"/>
      <c r="CN537" s="2"/>
      <c r="CO537" s="2"/>
      <c r="CP537" s="2"/>
    </row>
    <row r="538" spans="1:94" x14ac:dyDescent="0.35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  <c r="AD538" s="2"/>
      <c r="AE538" s="2"/>
      <c r="AF538" s="2"/>
      <c r="AG538" s="2"/>
      <c r="AH538" s="2"/>
      <c r="AI538" s="2"/>
      <c r="AJ538" s="2"/>
      <c r="AK538" s="2"/>
      <c r="AL538" s="2"/>
      <c r="AM538" s="2"/>
      <c r="AN538" s="2"/>
      <c r="AO538" s="2"/>
      <c r="AP538" s="2"/>
      <c r="AQ538" s="2"/>
      <c r="AR538" s="2"/>
      <c r="AS538" s="2"/>
      <c r="AT538" s="2"/>
      <c r="AU538" s="2"/>
      <c r="AV538" s="2"/>
      <c r="AW538" s="2"/>
      <c r="AX538" s="2"/>
      <c r="AY538" s="2"/>
      <c r="AZ538" s="2"/>
      <c r="BA538" s="2"/>
      <c r="BB538" s="2"/>
      <c r="BC538" s="2"/>
      <c r="BD538" s="2"/>
      <c r="BE538" s="2"/>
      <c r="BF538" s="2"/>
      <c r="BG538" s="2"/>
      <c r="BH538" s="2"/>
      <c r="BI538" s="2"/>
      <c r="BJ538" s="2"/>
      <c r="BK538" s="2"/>
      <c r="BL538" s="2"/>
      <c r="BM538" s="2"/>
      <c r="BN538" s="2"/>
      <c r="BO538" s="2"/>
      <c r="BP538" s="2"/>
      <c r="BQ538" s="2"/>
      <c r="BR538" s="2"/>
      <c r="BS538" s="2"/>
      <c r="BT538" s="2"/>
      <c r="BU538" s="2"/>
      <c r="BV538" s="2"/>
      <c r="BW538" s="2"/>
      <c r="BX538" s="2"/>
      <c r="BY538" s="2"/>
      <c r="BZ538" s="2"/>
      <c r="CA538" s="2"/>
      <c r="CB538" s="2"/>
      <c r="CC538" s="2"/>
      <c r="CD538" s="2"/>
      <c r="CE538" s="2"/>
      <c r="CF538" s="2"/>
      <c r="CG538" s="2"/>
      <c r="CH538" s="2"/>
      <c r="CI538" s="2"/>
      <c r="CJ538" s="2"/>
      <c r="CK538" s="2"/>
      <c r="CL538" s="2"/>
      <c r="CM538" s="2"/>
      <c r="CN538" s="2"/>
      <c r="CO538" s="2"/>
      <c r="CP538" s="2"/>
    </row>
    <row r="539" spans="1:94" x14ac:dyDescent="0.35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  <c r="AD539" s="2"/>
      <c r="AE539" s="2"/>
      <c r="AF539" s="2"/>
      <c r="AG539" s="2"/>
      <c r="AH539" s="2"/>
      <c r="AI539" s="2"/>
      <c r="AJ539" s="2"/>
      <c r="AK539" s="2"/>
      <c r="AL539" s="2"/>
      <c r="AM539" s="2"/>
      <c r="AN539" s="2"/>
      <c r="AO539" s="2"/>
      <c r="AP539" s="2"/>
      <c r="AQ539" s="2"/>
      <c r="AR539" s="2"/>
      <c r="AS539" s="2"/>
      <c r="AT539" s="2"/>
      <c r="AU539" s="2"/>
      <c r="AV539" s="2"/>
      <c r="AW539" s="2"/>
      <c r="AX539" s="2"/>
      <c r="AY539" s="2"/>
      <c r="AZ539" s="2"/>
      <c r="BA539" s="2"/>
      <c r="BB539" s="2"/>
      <c r="BC539" s="2"/>
      <c r="BD539" s="2"/>
      <c r="BE539" s="2"/>
      <c r="BF539" s="2"/>
      <c r="BG539" s="2"/>
      <c r="BH539" s="2"/>
      <c r="BI539" s="2"/>
      <c r="BJ539" s="2"/>
      <c r="BK539" s="2"/>
      <c r="BL539" s="2"/>
      <c r="BM539" s="2"/>
      <c r="BN539" s="2"/>
      <c r="BO539" s="2"/>
      <c r="BP539" s="2"/>
      <c r="BQ539" s="2"/>
      <c r="BR539" s="2"/>
      <c r="BS539" s="2"/>
      <c r="BT539" s="2"/>
      <c r="BU539" s="2"/>
      <c r="BV539" s="2"/>
      <c r="BW539" s="2"/>
      <c r="BX539" s="2"/>
      <c r="BY539" s="2"/>
      <c r="BZ539" s="2"/>
      <c r="CA539" s="2"/>
      <c r="CB539" s="2"/>
      <c r="CC539" s="2"/>
      <c r="CD539" s="2"/>
      <c r="CE539" s="2"/>
      <c r="CF539" s="2"/>
      <c r="CG539" s="2"/>
      <c r="CH539" s="2"/>
      <c r="CI539" s="2"/>
      <c r="CJ539" s="2"/>
      <c r="CK539" s="2"/>
      <c r="CL539" s="2"/>
      <c r="CM539" s="2"/>
      <c r="CN539" s="2"/>
      <c r="CO539" s="2"/>
      <c r="CP539" s="2"/>
    </row>
    <row r="540" spans="1:94" x14ac:dyDescent="0.35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  <c r="AD540" s="2"/>
      <c r="AE540" s="2"/>
      <c r="AF540" s="2"/>
      <c r="AG540" s="2"/>
      <c r="AH540" s="2"/>
      <c r="AI540" s="2"/>
      <c r="AJ540" s="2"/>
      <c r="AK540" s="2"/>
      <c r="AL540" s="2"/>
      <c r="AM540" s="2"/>
      <c r="AN540" s="2"/>
      <c r="AO540" s="2"/>
      <c r="AP540" s="2"/>
      <c r="AQ540" s="2"/>
      <c r="AR540" s="2"/>
      <c r="AS540" s="2"/>
      <c r="AT540" s="2"/>
      <c r="AU540" s="2"/>
      <c r="AV540" s="2"/>
      <c r="AW540" s="2"/>
      <c r="AX540" s="2"/>
      <c r="AY540" s="2"/>
      <c r="AZ540" s="2"/>
      <c r="BA540" s="2"/>
      <c r="BB540" s="2"/>
      <c r="BC540" s="2"/>
      <c r="BD540" s="2"/>
      <c r="BE540" s="2"/>
      <c r="BF540" s="2"/>
      <c r="BG540" s="2"/>
      <c r="BH540" s="2"/>
      <c r="BI540" s="2"/>
      <c r="BJ540" s="2"/>
      <c r="BK540" s="2"/>
      <c r="BL540" s="2"/>
      <c r="BM540" s="2"/>
      <c r="BN540" s="2"/>
      <c r="BO540" s="2"/>
      <c r="BP540" s="2"/>
      <c r="BQ540" s="2"/>
      <c r="BR540" s="2"/>
      <c r="BS540" s="2"/>
      <c r="BT540" s="2"/>
      <c r="BU540" s="2"/>
      <c r="BV540" s="2"/>
      <c r="BW540" s="2"/>
      <c r="BX540" s="2"/>
      <c r="BY540" s="2"/>
      <c r="BZ540" s="2"/>
      <c r="CA540" s="2"/>
      <c r="CB540" s="2"/>
      <c r="CC540" s="2"/>
      <c r="CD540" s="2"/>
      <c r="CE540" s="2"/>
      <c r="CF540" s="2"/>
      <c r="CG540" s="2"/>
      <c r="CH540" s="2"/>
      <c r="CI540" s="2"/>
      <c r="CJ540" s="2"/>
      <c r="CK540" s="2"/>
      <c r="CL540" s="2"/>
      <c r="CM540" s="2"/>
      <c r="CN540" s="2"/>
      <c r="CO540" s="2"/>
      <c r="CP540" s="2"/>
    </row>
    <row r="541" spans="1:94" x14ac:dyDescent="0.35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  <c r="AD541" s="2"/>
      <c r="AE541" s="2"/>
      <c r="AF541" s="2"/>
      <c r="AG541" s="2"/>
      <c r="AH541" s="2"/>
      <c r="AI541" s="2"/>
      <c r="AJ541" s="2"/>
      <c r="AK541" s="2"/>
      <c r="AL541" s="2"/>
      <c r="AM541" s="2"/>
      <c r="AN541" s="2"/>
      <c r="AO541" s="2"/>
      <c r="AP541" s="2"/>
      <c r="AQ541" s="2"/>
      <c r="AR541" s="2"/>
      <c r="AS541" s="2"/>
      <c r="AT541" s="2"/>
      <c r="AU541" s="2"/>
      <c r="AV541" s="2"/>
      <c r="AW541" s="2"/>
      <c r="AX541" s="2"/>
      <c r="AY541" s="2"/>
      <c r="AZ541" s="2"/>
      <c r="BA541" s="2"/>
      <c r="BB541" s="2"/>
      <c r="BC541" s="2"/>
      <c r="BD541" s="2"/>
      <c r="BE541" s="2"/>
      <c r="BF541" s="2"/>
      <c r="BG541" s="2"/>
      <c r="BH541" s="2"/>
      <c r="BI541" s="2"/>
      <c r="BJ541" s="2"/>
      <c r="BK541" s="2"/>
      <c r="BL541" s="2"/>
      <c r="BM541" s="2"/>
      <c r="BN541" s="2"/>
      <c r="BO541" s="2"/>
      <c r="BP541" s="2"/>
      <c r="BQ541" s="2"/>
      <c r="BR541" s="2"/>
      <c r="BS541" s="2"/>
      <c r="BT541" s="2"/>
      <c r="BU541" s="2"/>
      <c r="BV541" s="2"/>
      <c r="BW541" s="2"/>
      <c r="BX541" s="2"/>
      <c r="BY541" s="2"/>
      <c r="BZ541" s="2"/>
      <c r="CA541" s="2"/>
      <c r="CB541" s="2"/>
      <c r="CC541" s="2"/>
      <c r="CD541" s="2"/>
      <c r="CE541" s="2"/>
      <c r="CF541" s="2"/>
      <c r="CG541" s="2"/>
      <c r="CH541" s="2"/>
      <c r="CI541" s="2"/>
      <c r="CJ541" s="2"/>
      <c r="CK541" s="2"/>
      <c r="CL541" s="2"/>
      <c r="CM541" s="2"/>
      <c r="CN541" s="2"/>
      <c r="CO541" s="2"/>
      <c r="CP541" s="2"/>
    </row>
    <row r="542" spans="1:94" x14ac:dyDescent="0.35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  <c r="AD542" s="2"/>
      <c r="AE542" s="2"/>
      <c r="AF542" s="2"/>
      <c r="AG542" s="2"/>
      <c r="AH542" s="2"/>
      <c r="AI542" s="2"/>
      <c r="AJ542" s="2"/>
      <c r="AK542" s="2"/>
      <c r="AL542" s="2"/>
      <c r="AM542" s="2"/>
      <c r="AN542" s="2"/>
      <c r="AO542" s="2"/>
      <c r="AP542" s="2"/>
      <c r="AQ542" s="2"/>
      <c r="AR542" s="2"/>
      <c r="AS542" s="2"/>
      <c r="AT542" s="2"/>
      <c r="AU542" s="2"/>
      <c r="AV542" s="2"/>
      <c r="AW542" s="2"/>
      <c r="AX542" s="2"/>
      <c r="AY542" s="2"/>
      <c r="AZ542" s="2"/>
      <c r="BA542" s="2"/>
      <c r="BB542" s="2"/>
      <c r="BC542" s="2"/>
      <c r="BD542" s="2"/>
      <c r="BE542" s="2"/>
      <c r="BF542" s="2"/>
      <c r="BG542" s="2"/>
      <c r="BH542" s="2"/>
      <c r="BI542" s="2"/>
      <c r="BJ542" s="2"/>
      <c r="BK542" s="2"/>
      <c r="BL542" s="2"/>
      <c r="BM542" s="2"/>
      <c r="BN542" s="2"/>
      <c r="BO542" s="2"/>
      <c r="BP542" s="2"/>
      <c r="BQ542" s="2"/>
      <c r="BR542" s="2"/>
      <c r="BS542" s="2"/>
      <c r="BT542" s="2"/>
      <c r="BU542" s="2"/>
      <c r="BV542" s="2"/>
      <c r="BW542" s="2"/>
      <c r="BX542" s="2"/>
      <c r="BY542" s="2"/>
      <c r="BZ542" s="2"/>
      <c r="CA542" s="2"/>
      <c r="CB542" s="2"/>
      <c r="CC542" s="2"/>
      <c r="CD542" s="2"/>
      <c r="CE542" s="2"/>
      <c r="CF542" s="2"/>
      <c r="CG542" s="2"/>
      <c r="CH542" s="2"/>
      <c r="CI542" s="2"/>
      <c r="CJ542" s="2"/>
      <c r="CK542" s="2"/>
      <c r="CL542" s="2"/>
      <c r="CM542" s="2"/>
      <c r="CN542" s="2"/>
      <c r="CO542" s="2"/>
      <c r="CP542" s="2"/>
    </row>
    <row r="543" spans="1:94" x14ac:dyDescent="0.35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  <c r="AD543" s="2"/>
      <c r="AE543" s="2"/>
      <c r="AF543" s="2"/>
      <c r="AG543" s="2"/>
      <c r="AH543" s="2"/>
      <c r="AI543" s="2"/>
      <c r="AJ543" s="2"/>
      <c r="AK543" s="2"/>
      <c r="AL543" s="2"/>
      <c r="AM543" s="2"/>
      <c r="AN543" s="2"/>
      <c r="AO543" s="2"/>
      <c r="AP543" s="2"/>
      <c r="AQ543" s="2"/>
      <c r="AR543" s="2"/>
      <c r="AS543" s="2"/>
      <c r="AT543" s="2"/>
      <c r="AU543" s="2"/>
      <c r="AV543" s="2"/>
      <c r="AW543" s="2"/>
      <c r="AX543" s="2"/>
      <c r="AY543" s="2"/>
      <c r="AZ543" s="2"/>
      <c r="BA543" s="2"/>
      <c r="BB543" s="2"/>
      <c r="BC543" s="2"/>
      <c r="BD543" s="2"/>
      <c r="BE543" s="2"/>
      <c r="BF543" s="2"/>
      <c r="BG543" s="2"/>
      <c r="BH543" s="2"/>
      <c r="BI543" s="2"/>
      <c r="BJ543" s="2"/>
      <c r="BK543" s="2"/>
      <c r="BL543" s="2"/>
      <c r="BM543" s="2"/>
      <c r="BN543" s="2"/>
      <c r="BO543" s="2"/>
      <c r="BP543" s="2"/>
      <c r="BQ543" s="2"/>
      <c r="BR543" s="2"/>
      <c r="BS543" s="2"/>
      <c r="BT543" s="2"/>
      <c r="BU543" s="2"/>
      <c r="BV543" s="2"/>
      <c r="BW543" s="2"/>
      <c r="BX543" s="2"/>
      <c r="BY543" s="2"/>
      <c r="BZ543" s="2"/>
      <c r="CA543" s="2"/>
      <c r="CB543" s="2"/>
      <c r="CC543" s="2"/>
      <c r="CD543" s="2"/>
      <c r="CE543" s="2"/>
      <c r="CF543" s="2"/>
      <c r="CG543" s="2"/>
      <c r="CH543" s="2"/>
      <c r="CI543" s="2"/>
      <c r="CJ543" s="2"/>
      <c r="CK543" s="2"/>
      <c r="CL543" s="2"/>
      <c r="CM543" s="2"/>
      <c r="CN543" s="2"/>
      <c r="CO543" s="2"/>
      <c r="CP543" s="2"/>
    </row>
    <row r="544" spans="1:94" x14ac:dyDescent="0.35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  <c r="AD544" s="2"/>
      <c r="AE544" s="2"/>
      <c r="AF544" s="2"/>
      <c r="AG544" s="2"/>
      <c r="AH544" s="2"/>
      <c r="AI544" s="2"/>
      <c r="AJ544" s="2"/>
      <c r="AK544" s="2"/>
      <c r="AL544" s="2"/>
      <c r="AM544" s="2"/>
      <c r="AN544" s="2"/>
      <c r="AO544" s="2"/>
      <c r="AP544" s="2"/>
      <c r="AQ544" s="2"/>
      <c r="AR544" s="2"/>
      <c r="AS544" s="2"/>
      <c r="AT544" s="2"/>
      <c r="AU544" s="2"/>
      <c r="AV544" s="2"/>
      <c r="AW544" s="2"/>
      <c r="AX544" s="2"/>
      <c r="AY544" s="2"/>
      <c r="AZ544" s="2"/>
      <c r="BA544" s="2"/>
      <c r="BB544" s="2"/>
      <c r="BC544" s="2"/>
      <c r="BD544" s="2"/>
      <c r="BE544" s="2"/>
      <c r="BF544" s="2"/>
      <c r="BG544" s="2"/>
      <c r="BH544" s="2"/>
      <c r="BI544" s="2"/>
      <c r="BJ544" s="2"/>
      <c r="BK544" s="2"/>
      <c r="BL544" s="2"/>
      <c r="BM544" s="2"/>
      <c r="BN544" s="2"/>
      <c r="BO544" s="2"/>
      <c r="BP544" s="2"/>
      <c r="BQ544" s="2"/>
      <c r="BR544" s="2"/>
      <c r="BS544" s="2"/>
      <c r="BT544" s="2"/>
      <c r="BU544" s="2"/>
      <c r="BV544" s="2"/>
      <c r="BW544" s="2"/>
      <c r="BX544" s="2"/>
      <c r="BY544" s="2"/>
      <c r="BZ544" s="2"/>
      <c r="CA544" s="2"/>
      <c r="CB544" s="2"/>
      <c r="CC544" s="2"/>
      <c r="CD544" s="2"/>
      <c r="CE544" s="2"/>
      <c r="CF544" s="2"/>
      <c r="CG544" s="2"/>
      <c r="CH544" s="2"/>
      <c r="CI544" s="2"/>
      <c r="CJ544" s="2"/>
      <c r="CK544" s="2"/>
      <c r="CL544" s="2"/>
      <c r="CM544" s="2"/>
      <c r="CN544" s="2"/>
      <c r="CO544" s="2"/>
      <c r="CP544" s="2"/>
    </row>
    <row r="545" spans="1:94" x14ac:dyDescent="0.35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  <c r="AD545" s="2"/>
      <c r="AE545" s="2"/>
      <c r="AF545" s="2"/>
      <c r="AG545" s="2"/>
      <c r="AH545" s="2"/>
      <c r="AI545" s="2"/>
      <c r="AJ545" s="2"/>
      <c r="AK545" s="2"/>
      <c r="AL545" s="2"/>
      <c r="AM545" s="2"/>
      <c r="AN545" s="2"/>
      <c r="AO545" s="2"/>
      <c r="AP545" s="2"/>
      <c r="AQ545" s="2"/>
      <c r="AR545" s="2"/>
      <c r="AS545" s="2"/>
      <c r="AT545" s="2"/>
      <c r="AU545" s="2"/>
      <c r="AV545" s="2"/>
      <c r="AW545" s="2"/>
      <c r="AX545" s="2"/>
      <c r="AY545" s="2"/>
      <c r="AZ545" s="2"/>
      <c r="BA545" s="2"/>
      <c r="BB545" s="2"/>
      <c r="BC545" s="2"/>
      <c r="BD545" s="2"/>
      <c r="BE545" s="2"/>
      <c r="BF545" s="2"/>
      <c r="BG545" s="2"/>
      <c r="BH545" s="2"/>
      <c r="BI545" s="2"/>
      <c r="BJ545" s="2"/>
      <c r="BK545" s="2"/>
      <c r="BL545" s="2"/>
      <c r="BM545" s="2"/>
      <c r="BN545" s="2"/>
      <c r="BO545" s="2"/>
      <c r="BP545" s="2"/>
      <c r="BQ545" s="2"/>
      <c r="BR545" s="2"/>
      <c r="BS545" s="2"/>
      <c r="BT545" s="2"/>
      <c r="BU545" s="2"/>
      <c r="BV545" s="2"/>
      <c r="BW545" s="2"/>
      <c r="BX545" s="2"/>
      <c r="BY545" s="2"/>
      <c r="BZ545" s="2"/>
      <c r="CA545" s="2"/>
      <c r="CB545" s="2"/>
      <c r="CC545" s="2"/>
      <c r="CD545" s="2"/>
      <c r="CE545" s="2"/>
      <c r="CF545" s="2"/>
      <c r="CG545" s="2"/>
      <c r="CH545" s="2"/>
      <c r="CI545" s="2"/>
      <c r="CJ545" s="2"/>
      <c r="CK545" s="2"/>
      <c r="CL545" s="2"/>
      <c r="CM545" s="2"/>
      <c r="CN545" s="2"/>
      <c r="CO545" s="2"/>
      <c r="CP545" s="2"/>
    </row>
    <row r="546" spans="1:94" x14ac:dyDescent="0.35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  <c r="AD546" s="2"/>
      <c r="AE546" s="2"/>
      <c r="AF546" s="2"/>
      <c r="AG546" s="2"/>
      <c r="AH546" s="2"/>
      <c r="AI546" s="2"/>
      <c r="AJ546" s="2"/>
      <c r="AK546" s="2"/>
      <c r="AL546" s="2"/>
      <c r="AM546" s="2"/>
      <c r="AN546" s="2"/>
      <c r="AO546" s="2"/>
      <c r="AP546" s="2"/>
      <c r="AQ546" s="2"/>
      <c r="AR546" s="2"/>
      <c r="AS546" s="2"/>
      <c r="AT546" s="2"/>
      <c r="AU546" s="2"/>
      <c r="AV546" s="2"/>
      <c r="AW546" s="2"/>
      <c r="AX546" s="2"/>
      <c r="AY546" s="2"/>
      <c r="AZ546" s="2"/>
      <c r="BA546" s="2"/>
      <c r="BB546" s="2"/>
      <c r="BC546" s="2"/>
      <c r="BD546" s="2"/>
      <c r="BE546" s="2"/>
      <c r="BF546" s="2"/>
      <c r="BG546" s="2"/>
      <c r="BH546" s="2"/>
      <c r="BI546" s="2"/>
      <c r="BJ546" s="2"/>
      <c r="BK546" s="2"/>
      <c r="BL546" s="2"/>
      <c r="BM546" s="2"/>
      <c r="BN546" s="2"/>
      <c r="BO546" s="2"/>
      <c r="BP546" s="2"/>
      <c r="BQ546" s="2"/>
      <c r="BR546" s="2"/>
      <c r="BS546" s="2"/>
      <c r="BT546" s="2"/>
      <c r="BU546" s="2"/>
      <c r="BV546" s="2"/>
      <c r="BW546" s="2"/>
      <c r="BX546" s="2"/>
      <c r="BY546" s="2"/>
      <c r="BZ546" s="2"/>
      <c r="CA546" s="2"/>
      <c r="CB546" s="2"/>
      <c r="CC546" s="2"/>
      <c r="CD546" s="2"/>
      <c r="CE546" s="2"/>
      <c r="CF546" s="2"/>
      <c r="CG546" s="2"/>
      <c r="CH546" s="2"/>
      <c r="CI546" s="2"/>
      <c r="CJ546" s="2"/>
      <c r="CK546" s="2"/>
      <c r="CL546" s="2"/>
      <c r="CM546" s="2"/>
      <c r="CN546" s="2"/>
      <c r="CO546" s="2"/>
      <c r="CP546" s="2"/>
    </row>
    <row r="547" spans="1:94" x14ac:dyDescent="0.35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  <c r="AE547" s="2"/>
      <c r="AF547" s="2"/>
      <c r="AG547" s="2"/>
      <c r="AH547" s="2"/>
      <c r="AI547" s="2"/>
      <c r="AJ547" s="2"/>
      <c r="AK547" s="2"/>
      <c r="AL547" s="2"/>
      <c r="AM547" s="2"/>
      <c r="AN547" s="2"/>
      <c r="AO547" s="2"/>
      <c r="AP547" s="2"/>
      <c r="AQ547" s="2"/>
      <c r="AR547" s="2"/>
      <c r="AS547" s="2"/>
      <c r="AT547" s="2"/>
      <c r="AU547" s="2"/>
      <c r="AV547" s="2"/>
      <c r="AW547" s="2"/>
      <c r="AX547" s="2"/>
      <c r="AY547" s="2"/>
      <c r="AZ547" s="2"/>
      <c r="BA547" s="2"/>
      <c r="BB547" s="2"/>
      <c r="BC547" s="2"/>
      <c r="BD547" s="2"/>
      <c r="BE547" s="2"/>
      <c r="BF547" s="2"/>
      <c r="BG547" s="2"/>
      <c r="BH547" s="2"/>
      <c r="BI547" s="2"/>
      <c r="BJ547" s="2"/>
      <c r="BK547" s="2"/>
      <c r="BL547" s="2"/>
      <c r="BM547" s="2"/>
      <c r="BN547" s="2"/>
      <c r="BO547" s="2"/>
      <c r="BP547" s="2"/>
      <c r="BQ547" s="2"/>
      <c r="BR547" s="2"/>
      <c r="BS547" s="2"/>
      <c r="BT547" s="2"/>
      <c r="BU547" s="2"/>
      <c r="BV547" s="2"/>
      <c r="BW547" s="2"/>
      <c r="BX547" s="2"/>
      <c r="BY547" s="2"/>
      <c r="BZ547" s="2"/>
      <c r="CA547" s="2"/>
      <c r="CB547" s="2"/>
      <c r="CC547" s="2"/>
      <c r="CD547" s="2"/>
      <c r="CE547" s="2"/>
      <c r="CF547" s="2"/>
      <c r="CG547" s="2"/>
      <c r="CH547" s="2"/>
      <c r="CI547" s="2"/>
      <c r="CJ547" s="2"/>
      <c r="CK547" s="2"/>
      <c r="CL547" s="2"/>
      <c r="CM547" s="2"/>
      <c r="CN547" s="2"/>
      <c r="CO547" s="2"/>
      <c r="CP547" s="2"/>
    </row>
    <row r="548" spans="1:94" x14ac:dyDescent="0.35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  <c r="AD548" s="2"/>
      <c r="AE548" s="2"/>
      <c r="AF548" s="2"/>
      <c r="AG548" s="2"/>
      <c r="AH548" s="2"/>
      <c r="AI548" s="2"/>
      <c r="AJ548" s="2"/>
      <c r="AK548" s="2"/>
      <c r="AL548" s="2"/>
      <c r="AM548" s="2"/>
      <c r="AN548" s="2"/>
      <c r="AO548" s="2"/>
      <c r="AP548" s="2"/>
      <c r="AQ548" s="2"/>
      <c r="AR548" s="2"/>
      <c r="AS548" s="2"/>
      <c r="AT548" s="2"/>
      <c r="AU548" s="2"/>
      <c r="AV548" s="2"/>
      <c r="AW548" s="2"/>
      <c r="AX548" s="2"/>
      <c r="AY548" s="2"/>
      <c r="AZ548" s="2"/>
      <c r="BA548" s="2"/>
      <c r="BB548" s="2"/>
      <c r="BC548" s="2"/>
      <c r="BD548" s="2"/>
      <c r="BE548" s="2"/>
      <c r="BF548" s="2"/>
      <c r="BG548" s="2"/>
      <c r="BH548" s="2"/>
      <c r="BI548" s="2"/>
      <c r="BJ548" s="2"/>
      <c r="BK548" s="2"/>
      <c r="BL548" s="2"/>
      <c r="BM548" s="2"/>
      <c r="BN548" s="2"/>
      <c r="BO548" s="2"/>
      <c r="BP548" s="2"/>
      <c r="BQ548" s="2"/>
      <c r="BR548" s="2"/>
      <c r="BS548" s="2"/>
      <c r="BT548" s="2"/>
      <c r="BU548" s="2"/>
      <c r="BV548" s="2"/>
      <c r="BW548" s="2"/>
      <c r="BX548" s="2"/>
      <c r="BY548" s="2"/>
      <c r="BZ548" s="2"/>
      <c r="CA548" s="2"/>
      <c r="CB548" s="2"/>
      <c r="CC548" s="2"/>
      <c r="CD548" s="2"/>
      <c r="CE548" s="2"/>
      <c r="CF548" s="2"/>
      <c r="CG548" s="2"/>
      <c r="CH548" s="2"/>
      <c r="CI548" s="2"/>
      <c r="CJ548" s="2"/>
      <c r="CK548" s="2"/>
      <c r="CL548" s="2"/>
      <c r="CM548" s="2"/>
      <c r="CN548" s="2"/>
      <c r="CO548" s="2"/>
      <c r="CP548" s="2"/>
    </row>
    <row r="549" spans="1:94" x14ac:dyDescent="0.35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2"/>
      <c r="AE549" s="2"/>
      <c r="AF549" s="2"/>
      <c r="AG549" s="2"/>
      <c r="AH549" s="2"/>
      <c r="AI549" s="2"/>
      <c r="AJ549" s="2"/>
      <c r="AK549" s="2"/>
      <c r="AL549" s="2"/>
      <c r="AM549" s="2"/>
      <c r="AN549" s="2"/>
      <c r="AO549" s="2"/>
      <c r="AP549" s="2"/>
      <c r="AQ549" s="2"/>
      <c r="AR549" s="2"/>
      <c r="AS549" s="2"/>
      <c r="AT549" s="2"/>
      <c r="AU549" s="2"/>
      <c r="AV549" s="2"/>
      <c r="AW549" s="2"/>
      <c r="AX549" s="2"/>
      <c r="AY549" s="2"/>
      <c r="AZ549" s="2"/>
      <c r="BA549" s="2"/>
      <c r="BB549" s="2"/>
      <c r="BC549" s="2"/>
      <c r="BD549" s="2"/>
      <c r="BE549" s="2"/>
      <c r="BF549" s="2"/>
      <c r="BG549" s="2"/>
      <c r="BH549" s="2"/>
      <c r="BI549" s="2"/>
      <c r="BJ549" s="2"/>
      <c r="BK549" s="2"/>
      <c r="BL549" s="2"/>
      <c r="BM549" s="2"/>
      <c r="BN549" s="2"/>
      <c r="BO549" s="2"/>
      <c r="BP549" s="2"/>
      <c r="BQ549" s="2"/>
      <c r="BR549" s="2"/>
      <c r="BS549" s="2"/>
      <c r="BT549" s="2"/>
      <c r="BU549" s="2"/>
      <c r="BV549" s="2"/>
      <c r="BW549" s="2"/>
      <c r="BX549" s="2"/>
      <c r="BY549" s="2"/>
      <c r="BZ549" s="2"/>
      <c r="CA549" s="2"/>
      <c r="CB549" s="2"/>
      <c r="CC549" s="2"/>
      <c r="CD549" s="2"/>
      <c r="CE549" s="2"/>
      <c r="CF549" s="2"/>
      <c r="CG549" s="2"/>
      <c r="CH549" s="2"/>
      <c r="CI549" s="2"/>
      <c r="CJ549" s="2"/>
      <c r="CK549" s="2"/>
      <c r="CL549" s="2"/>
      <c r="CM549" s="2"/>
      <c r="CN549" s="2"/>
      <c r="CO549" s="2"/>
      <c r="CP549" s="2"/>
    </row>
    <row r="550" spans="1:94" x14ac:dyDescent="0.35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  <c r="AD550" s="2"/>
      <c r="AE550" s="2"/>
      <c r="AF550" s="2"/>
      <c r="AG550" s="2"/>
      <c r="AH550" s="2"/>
      <c r="AI550" s="2"/>
      <c r="AJ550" s="2"/>
      <c r="AK550" s="2"/>
      <c r="AL550" s="2"/>
      <c r="AM550" s="2"/>
      <c r="AN550" s="2"/>
      <c r="AO550" s="2"/>
      <c r="AP550" s="2"/>
      <c r="AQ550" s="2"/>
      <c r="AR550" s="2"/>
      <c r="AS550" s="2"/>
      <c r="AT550" s="2"/>
      <c r="AU550" s="2"/>
      <c r="AV550" s="2"/>
      <c r="AW550" s="2"/>
      <c r="AX550" s="2"/>
      <c r="AY550" s="2"/>
      <c r="AZ550" s="2"/>
      <c r="BA550" s="2"/>
      <c r="BB550" s="2"/>
      <c r="BC550" s="2"/>
      <c r="BD550" s="2"/>
      <c r="BE550" s="2"/>
      <c r="BF550" s="2"/>
      <c r="BG550" s="2"/>
      <c r="BH550" s="2"/>
      <c r="BI550" s="2"/>
      <c r="BJ550" s="2"/>
      <c r="BK550" s="2"/>
      <c r="BL550" s="2"/>
      <c r="BM550" s="2"/>
      <c r="BN550" s="2"/>
      <c r="BO550" s="2"/>
      <c r="BP550" s="2"/>
      <c r="BQ550" s="2"/>
      <c r="BR550" s="2"/>
      <c r="BS550" s="2"/>
      <c r="BT550" s="2"/>
      <c r="BU550" s="2"/>
      <c r="BV550" s="2"/>
      <c r="BW550" s="2"/>
      <c r="BX550" s="2"/>
      <c r="BY550" s="2"/>
      <c r="BZ550" s="2"/>
      <c r="CA550" s="2"/>
      <c r="CB550" s="2"/>
      <c r="CC550" s="2"/>
      <c r="CD550" s="2"/>
      <c r="CE550" s="2"/>
      <c r="CF550" s="2"/>
      <c r="CG550" s="2"/>
      <c r="CH550" s="2"/>
      <c r="CI550" s="2"/>
      <c r="CJ550" s="2"/>
      <c r="CK550" s="2"/>
      <c r="CL550" s="2"/>
      <c r="CM550" s="2"/>
      <c r="CN550" s="2"/>
      <c r="CO550" s="2"/>
      <c r="CP550" s="2"/>
    </row>
    <row r="551" spans="1:94" x14ac:dyDescent="0.35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/>
      <c r="AE551" s="2"/>
      <c r="AF551" s="2"/>
      <c r="AG551" s="2"/>
      <c r="AH551" s="2"/>
      <c r="AI551" s="2"/>
      <c r="AJ551" s="2"/>
      <c r="AK551" s="2"/>
      <c r="AL551" s="2"/>
      <c r="AM551" s="2"/>
      <c r="AN551" s="2"/>
      <c r="AO551" s="2"/>
      <c r="AP551" s="2"/>
      <c r="AQ551" s="2"/>
      <c r="AR551" s="2"/>
      <c r="AS551" s="2"/>
      <c r="AT551" s="2"/>
      <c r="AU551" s="2"/>
      <c r="AV551" s="2"/>
      <c r="AW551" s="2"/>
      <c r="AX551" s="2"/>
      <c r="AY551" s="2"/>
      <c r="AZ551" s="2"/>
      <c r="BA551" s="2"/>
      <c r="BB551" s="2"/>
      <c r="BC551" s="2"/>
      <c r="BD551" s="2"/>
      <c r="BE551" s="2"/>
      <c r="BF551" s="2"/>
      <c r="BG551" s="2"/>
      <c r="BH551" s="2"/>
      <c r="BI551" s="2"/>
      <c r="BJ551" s="2"/>
      <c r="BK551" s="2"/>
      <c r="BL551" s="2"/>
      <c r="BM551" s="2"/>
      <c r="BN551" s="2"/>
      <c r="BO551" s="2"/>
      <c r="BP551" s="2"/>
      <c r="BQ551" s="2"/>
      <c r="BR551" s="2"/>
      <c r="BS551" s="2"/>
      <c r="BT551" s="2"/>
      <c r="BU551" s="2"/>
      <c r="BV551" s="2"/>
      <c r="BW551" s="2"/>
      <c r="BX551" s="2"/>
      <c r="BY551" s="2"/>
      <c r="BZ551" s="2"/>
      <c r="CA551" s="2"/>
      <c r="CB551" s="2"/>
      <c r="CC551" s="2"/>
      <c r="CD551" s="2"/>
      <c r="CE551" s="2"/>
      <c r="CF551" s="2"/>
      <c r="CG551" s="2"/>
      <c r="CH551" s="2"/>
      <c r="CI551" s="2"/>
      <c r="CJ551" s="2"/>
      <c r="CK551" s="2"/>
      <c r="CL551" s="2"/>
      <c r="CM551" s="2"/>
      <c r="CN551" s="2"/>
      <c r="CO551" s="2"/>
      <c r="CP551" s="2"/>
    </row>
    <row r="552" spans="1:94" x14ac:dyDescent="0.35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  <c r="AD552" s="2"/>
      <c r="AE552" s="2"/>
      <c r="AF552" s="2"/>
      <c r="AG552" s="2"/>
      <c r="AH552" s="2"/>
      <c r="AI552" s="2"/>
      <c r="AJ552" s="2"/>
      <c r="AK552" s="2"/>
      <c r="AL552" s="2"/>
      <c r="AM552" s="2"/>
      <c r="AN552" s="2"/>
      <c r="AO552" s="2"/>
      <c r="AP552" s="2"/>
      <c r="AQ552" s="2"/>
      <c r="AR552" s="2"/>
      <c r="AS552" s="2"/>
      <c r="AT552" s="2"/>
      <c r="AU552" s="2"/>
      <c r="AV552" s="2"/>
      <c r="AW552" s="2"/>
      <c r="AX552" s="2"/>
      <c r="AY552" s="2"/>
      <c r="AZ552" s="2"/>
      <c r="BA552" s="2"/>
      <c r="BB552" s="2"/>
      <c r="BC552" s="2"/>
      <c r="BD552" s="2"/>
      <c r="BE552" s="2"/>
      <c r="BF552" s="2"/>
      <c r="BG552" s="2"/>
      <c r="BH552" s="2"/>
      <c r="BI552" s="2"/>
      <c r="BJ552" s="2"/>
      <c r="BK552" s="2"/>
      <c r="BL552" s="2"/>
      <c r="BM552" s="2"/>
      <c r="BN552" s="2"/>
      <c r="BO552" s="2"/>
      <c r="BP552" s="2"/>
      <c r="BQ552" s="2"/>
      <c r="BR552" s="2"/>
      <c r="BS552" s="2"/>
      <c r="BT552" s="2"/>
      <c r="BU552" s="2"/>
      <c r="BV552" s="2"/>
      <c r="BW552" s="2"/>
      <c r="BX552" s="2"/>
      <c r="BY552" s="2"/>
      <c r="BZ552" s="2"/>
      <c r="CA552" s="2"/>
      <c r="CB552" s="2"/>
      <c r="CC552" s="2"/>
      <c r="CD552" s="2"/>
      <c r="CE552" s="2"/>
      <c r="CF552" s="2"/>
      <c r="CG552" s="2"/>
      <c r="CH552" s="2"/>
      <c r="CI552" s="2"/>
      <c r="CJ552" s="2"/>
      <c r="CK552" s="2"/>
      <c r="CL552" s="2"/>
      <c r="CM552" s="2"/>
      <c r="CN552" s="2"/>
      <c r="CO552" s="2"/>
      <c r="CP552" s="2"/>
    </row>
    <row r="553" spans="1:94" x14ac:dyDescent="0.35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  <c r="AD553" s="2"/>
      <c r="AE553" s="2"/>
      <c r="AF553" s="2"/>
      <c r="AG553" s="2"/>
      <c r="AH553" s="2"/>
      <c r="AI553" s="2"/>
      <c r="AJ553" s="2"/>
      <c r="AK553" s="2"/>
      <c r="AL553" s="2"/>
      <c r="AM553" s="2"/>
      <c r="AN553" s="2"/>
      <c r="AO553" s="2"/>
      <c r="AP553" s="2"/>
      <c r="AQ553" s="2"/>
      <c r="AR553" s="2"/>
      <c r="AS553" s="2"/>
      <c r="AT553" s="2"/>
      <c r="AU553" s="2"/>
      <c r="AV553" s="2"/>
      <c r="AW553" s="2"/>
      <c r="AX553" s="2"/>
      <c r="AY553" s="2"/>
      <c r="AZ553" s="2"/>
      <c r="BA553" s="2"/>
      <c r="BB553" s="2"/>
      <c r="BC553" s="2"/>
      <c r="BD553" s="2"/>
      <c r="BE553" s="2"/>
      <c r="BF553" s="2"/>
      <c r="BG553" s="2"/>
      <c r="BH553" s="2"/>
      <c r="BI553" s="2"/>
      <c r="BJ553" s="2"/>
      <c r="BK553" s="2"/>
      <c r="BL553" s="2"/>
      <c r="BM553" s="2"/>
      <c r="BN553" s="2"/>
      <c r="BO553" s="2"/>
      <c r="BP553" s="2"/>
      <c r="BQ553" s="2"/>
      <c r="BR553" s="2"/>
      <c r="BS553" s="2"/>
      <c r="BT553" s="2"/>
      <c r="BU553" s="2"/>
      <c r="BV553" s="2"/>
      <c r="BW553" s="2"/>
      <c r="BX553" s="2"/>
      <c r="BY553" s="2"/>
      <c r="BZ553" s="2"/>
      <c r="CA553" s="2"/>
      <c r="CB553" s="2"/>
      <c r="CC553" s="2"/>
      <c r="CD553" s="2"/>
      <c r="CE553" s="2"/>
      <c r="CF553" s="2"/>
      <c r="CG553" s="2"/>
      <c r="CH553" s="2"/>
      <c r="CI553" s="2"/>
      <c r="CJ553" s="2"/>
      <c r="CK553" s="2"/>
      <c r="CL553" s="2"/>
      <c r="CM553" s="2"/>
      <c r="CN553" s="2"/>
      <c r="CO553" s="2"/>
      <c r="CP553" s="2"/>
    </row>
    <row r="554" spans="1:94" x14ac:dyDescent="0.35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  <c r="AD554" s="2"/>
      <c r="AE554" s="2"/>
      <c r="AF554" s="2"/>
      <c r="AG554" s="2"/>
      <c r="AH554" s="2"/>
      <c r="AI554" s="2"/>
      <c r="AJ554" s="2"/>
      <c r="AK554" s="2"/>
      <c r="AL554" s="2"/>
      <c r="AM554" s="2"/>
      <c r="AN554" s="2"/>
      <c r="AO554" s="2"/>
      <c r="AP554" s="2"/>
      <c r="AQ554" s="2"/>
      <c r="AR554" s="2"/>
      <c r="AS554" s="2"/>
      <c r="AT554" s="2"/>
      <c r="AU554" s="2"/>
      <c r="AV554" s="2"/>
      <c r="AW554" s="2"/>
      <c r="AX554" s="2"/>
      <c r="AY554" s="2"/>
      <c r="AZ554" s="2"/>
      <c r="BA554" s="2"/>
      <c r="BB554" s="2"/>
      <c r="BC554" s="2"/>
      <c r="BD554" s="2"/>
      <c r="BE554" s="2"/>
      <c r="BF554" s="2"/>
      <c r="BG554" s="2"/>
      <c r="BH554" s="2"/>
      <c r="BI554" s="2"/>
      <c r="BJ554" s="2"/>
      <c r="BK554" s="2"/>
      <c r="BL554" s="2"/>
      <c r="BM554" s="2"/>
      <c r="BN554" s="2"/>
      <c r="BO554" s="2"/>
      <c r="BP554" s="2"/>
      <c r="BQ554" s="2"/>
      <c r="BR554" s="2"/>
      <c r="BS554" s="2"/>
      <c r="BT554" s="2"/>
      <c r="BU554" s="2"/>
      <c r="BV554" s="2"/>
      <c r="BW554" s="2"/>
      <c r="BX554" s="2"/>
      <c r="BY554" s="2"/>
      <c r="BZ554" s="2"/>
      <c r="CA554" s="2"/>
      <c r="CB554" s="2"/>
      <c r="CC554" s="2"/>
      <c r="CD554" s="2"/>
      <c r="CE554" s="2"/>
      <c r="CF554" s="2"/>
      <c r="CG554" s="2"/>
      <c r="CH554" s="2"/>
      <c r="CI554" s="2"/>
      <c r="CJ554" s="2"/>
      <c r="CK554" s="2"/>
      <c r="CL554" s="2"/>
      <c r="CM554" s="2"/>
      <c r="CN554" s="2"/>
      <c r="CO554" s="2"/>
      <c r="CP554" s="2"/>
    </row>
    <row r="555" spans="1:94" x14ac:dyDescent="0.35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  <c r="AD555" s="2"/>
      <c r="AE555" s="2"/>
      <c r="AF555" s="2"/>
      <c r="AG555" s="2"/>
      <c r="AH555" s="2"/>
      <c r="AI555" s="2"/>
      <c r="AJ555" s="2"/>
      <c r="AK555" s="2"/>
      <c r="AL555" s="2"/>
      <c r="AM555" s="2"/>
      <c r="AN555" s="2"/>
      <c r="AO555" s="2"/>
      <c r="AP555" s="2"/>
      <c r="AQ555" s="2"/>
      <c r="AR555" s="2"/>
      <c r="AS555" s="2"/>
      <c r="AT555" s="2"/>
      <c r="AU555" s="2"/>
      <c r="AV555" s="2"/>
      <c r="AW555" s="2"/>
      <c r="AX555" s="2"/>
      <c r="AY555" s="2"/>
      <c r="AZ555" s="2"/>
      <c r="BA555" s="2"/>
      <c r="BB555" s="2"/>
      <c r="BC555" s="2"/>
      <c r="BD555" s="2"/>
      <c r="BE555" s="2"/>
      <c r="BF555" s="2"/>
      <c r="BG555" s="2"/>
      <c r="BH555" s="2"/>
      <c r="BI555" s="2"/>
      <c r="BJ555" s="2"/>
      <c r="BK555" s="2"/>
      <c r="BL555" s="2"/>
      <c r="BM555" s="2"/>
      <c r="BN555" s="2"/>
      <c r="BO555" s="2"/>
      <c r="BP555" s="2"/>
      <c r="BQ555" s="2"/>
      <c r="BR555" s="2"/>
      <c r="BS555" s="2"/>
      <c r="BT555" s="2"/>
      <c r="BU555" s="2"/>
      <c r="BV555" s="2"/>
      <c r="BW555" s="2"/>
      <c r="BX555" s="2"/>
      <c r="BY555" s="2"/>
      <c r="BZ555" s="2"/>
      <c r="CA555" s="2"/>
      <c r="CB555" s="2"/>
      <c r="CC555" s="2"/>
      <c r="CD555" s="2"/>
      <c r="CE555" s="2"/>
      <c r="CF555" s="2"/>
      <c r="CG555" s="2"/>
      <c r="CH555" s="2"/>
      <c r="CI555" s="2"/>
      <c r="CJ555" s="2"/>
      <c r="CK555" s="2"/>
      <c r="CL555" s="2"/>
      <c r="CM555" s="2"/>
      <c r="CN555" s="2"/>
      <c r="CO555" s="2"/>
      <c r="CP555" s="2"/>
    </row>
    <row r="556" spans="1:94" x14ac:dyDescent="0.35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  <c r="AD556" s="2"/>
      <c r="AE556" s="2"/>
      <c r="AF556" s="2"/>
      <c r="AG556" s="2"/>
      <c r="AH556" s="2"/>
      <c r="AI556" s="2"/>
      <c r="AJ556" s="2"/>
      <c r="AK556" s="2"/>
      <c r="AL556" s="2"/>
      <c r="AM556" s="2"/>
      <c r="AN556" s="2"/>
      <c r="AO556" s="2"/>
      <c r="AP556" s="2"/>
      <c r="AQ556" s="2"/>
      <c r="AR556" s="2"/>
      <c r="AS556" s="2"/>
      <c r="AT556" s="2"/>
      <c r="AU556" s="2"/>
      <c r="AV556" s="2"/>
      <c r="AW556" s="2"/>
      <c r="AX556" s="2"/>
      <c r="AY556" s="2"/>
      <c r="AZ556" s="2"/>
      <c r="BA556" s="2"/>
      <c r="BB556" s="2"/>
      <c r="BC556" s="2"/>
      <c r="BD556" s="2"/>
      <c r="BE556" s="2"/>
      <c r="BF556" s="2"/>
      <c r="BG556" s="2"/>
      <c r="BH556" s="2"/>
      <c r="BI556" s="2"/>
      <c r="BJ556" s="2"/>
      <c r="BK556" s="2"/>
      <c r="BL556" s="2"/>
      <c r="BM556" s="2"/>
      <c r="BN556" s="2"/>
      <c r="BO556" s="2"/>
      <c r="BP556" s="2"/>
      <c r="BQ556" s="2"/>
      <c r="BR556" s="2"/>
      <c r="BS556" s="2"/>
      <c r="BT556" s="2"/>
      <c r="BU556" s="2"/>
      <c r="BV556" s="2"/>
      <c r="BW556" s="2"/>
      <c r="BX556" s="2"/>
      <c r="BY556" s="2"/>
      <c r="BZ556" s="2"/>
      <c r="CA556" s="2"/>
      <c r="CB556" s="2"/>
      <c r="CC556" s="2"/>
      <c r="CD556" s="2"/>
      <c r="CE556" s="2"/>
      <c r="CF556" s="2"/>
      <c r="CG556" s="2"/>
      <c r="CH556" s="2"/>
      <c r="CI556" s="2"/>
      <c r="CJ556" s="2"/>
      <c r="CK556" s="2"/>
      <c r="CL556" s="2"/>
      <c r="CM556" s="2"/>
      <c r="CN556" s="2"/>
      <c r="CO556" s="2"/>
      <c r="CP556" s="2"/>
    </row>
    <row r="557" spans="1:94" x14ac:dyDescent="0.35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  <c r="AD557" s="2"/>
      <c r="AE557" s="2"/>
      <c r="AF557" s="2"/>
      <c r="AG557" s="2"/>
      <c r="AH557" s="2"/>
      <c r="AI557" s="2"/>
      <c r="AJ557" s="2"/>
      <c r="AK557" s="2"/>
      <c r="AL557" s="2"/>
      <c r="AM557" s="2"/>
      <c r="AN557" s="2"/>
      <c r="AO557" s="2"/>
      <c r="AP557" s="2"/>
      <c r="AQ557" s="2"/>
      <c r="AR557" s="2"/>
      <c r="AS557" s="2"/>
      <c r="AT557" s="2"/>
      <c r="AU557" s="2"/>
      <c r="AV557" s="2"/>
      <c r="AW557" s="2"/>
      <c r="AX557" s="2"/>
      <c r="AY557" s="2"/>
      <c r="AZ557" s="2"/>
      <c r="BA557" s="2"/>
      <c r="BB557" s="2"/>
      <c r="BC557" s="2"/>
      <c r="BD557" s="2"/>
      <c r="BE557" s="2"/>
      <c r="BF557" s="2"/>
      <c r="BG557" s="2"/>
      <c r="BH557" s="2"/>
      <c r="BI557" s="2"/>
      <c r="BJ557" s="2"/>
      <c r="BK557" s="2"/>
      <c r="BL557" s="2"/>
      <c r="BM557" s="2"/>
      <c r="BN557" s="2"/>
      <c r="BO557" s="2"/>
      <c r="BP557" s="2"/>
      <c r="BQ557" s="2"/>
      <c r="BR557" s="2"/>
      <c r="BS557" s="2"/>
      <c r="BT557" s="2"/>
      <c r="BU557" s="2"/>
      <c r="BV557" s="2"/>
      <c r="BW557" s="2"/>
      <c r="BX557" s="2"/>
      <c r="BY557" s="2"/>
      <c r="BZ557" s="2"/>
      <c r="CA557" s="2"/>
      <c r="CB557" s="2"/>
      <c r="CC557" s="2"/>
      <c r="CD557" s="2"/>
      <c r="CE557" s="2"/>
      <c r="CF557" s="2"/>
      <c r="CG557" s="2"/>
      <c r="CH557" s="2"/>
      <c r="CI557" s="2"/>
      <c r="CJ557" s="2"/>
      <c r="CK557" s="2"/>
      <c r="CL557" s="2"/>
      <c r="CM557" s="2"/>
      <c r="CN557" s="2"/>
      <c r="CO557" s="2"/>
      <c r="CP557" s="2"/>
    </row>
    <row r="558" spans="1:94" x14ac:dyDescent="0.35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  <c r="AD558" s="2"/>
      <c r="AE558" s="2"/>
      <c r="AF558" s="2"/>
      <c r="AG558" s="2"/>
      <c r="AH558" s="2"/>
      <c r="AI558" s="2"/>
      <c r="AJ558" s="2"/>
      <c r="AK558" s="2"/>
      <c r="AL558" s="2"/>
      <c r="AM558" s="2"/>
      <c r="AN558" s="2"/>
      <c r="AO558" s="2"/>
      <c r="AP558" s="2"/>
      <c r="AQ558" s="2"/>
      <c r="AR558" s="2"/>
      <c r="AS558" s="2"/>
      <c r="AT558" s="2"/>
      <c r="AU558" s="2"/>
      <c r="AV558" s="2"/>
      <c r="AW558" s="2"/>
      <c r="AX558" s="2"/>
      <c r="AY558" s="2"/>
      <c r="AZ558" s="2"/>
      <c r="BA558" s="2"/>
      <c r="BB558" s="2"/>
      <c r="BC558" s="2"/>
      <c r="BD558" s="2"/>
      <c r="BE558" s="2"/>
      <c r="BF558" s="2"/>
      <c r="BG558" s="2"/>
      <c r="BH558" s="2"/>
      <c r="BI558" s="2"/>
      <c r="BJ558" s="2"/>
      <c r="BK558" s="2"/>
      <c r="BL558" s="2"/>
      <c r="BM558" s="2"/>
      <c r="BN558" s="2"/>
      <c r="BO558" s="2"/>
      <c r="BP558" s="2"/>
      <c r="BQ558" s="2"/>
      <c r="BR558" s="2"/>
      <c r="BS558" s="2"/>
      <c r="BT558" s="2"/>
      <c r="BU558" s="2"/>
      <c r="BV558" s="2"/>
      <c r="BW558" s="2"/>
      <c r="BX558" s="2"/>
      <c r="BY558" s="2"/>
      <c r="BZ558" s="2"/>
      <c r="CA558" s="2"/>
      <c r="CB558" s="2"/>
      <c r="CC558" s="2"/>
      <c r="CD558" s="2"/>
      <c r="CE558" s="2"/>
      <c r="CF558" s="2"/>
      <c r="CG558" s="2"/>
      <c r="CH558" s="2"/>
      <c r="CI558" s="2"/>
      <c r="CJ558" s="2"/>
      <c r="CK558" s="2"/>
      <c r="CL558" s="2"/>
      <c r="CM558" s="2"/>
      <c r="CN558" s="2"/>
      <c r="CO558" s="2"/>
      <c r="CP558" s="2"/>
    </row>
    <row r="559" spans="1:94" x14ac:dyDescent="0.35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  <c r="AD559" s="2"/>
      <c r="AE559" s="2"/>
      <c r="AF559" s="2"/>
      <c r="AG559" s="2"/>
      <c r="AH559" s="2"/>
      <c r="AI559" s="2"/>
      <c r="AJ559" s="2"/>
      <c r="AK559" s="2"/>
      <c r="AL559" s="2"/>
      <c r="AM559" s="2"/>
      <c r="AN559" s="2"/>
      <c r="AO559" s="2"/>
      <c r="AP559" s="2"/>
      <c r="AQ559" s="2"/>
      <c r="AR559" s="2"/>
      <c r="AS559" s="2"/>
      <c r="AT559" s="2"/>
      <c r="AU559" s="2"/>
      <c r="AV559" s="2"/>
      <c r="AW559" s="2"/>
      <c r="AX559" s="2"/>
      <c r="AY559" s="2"/>
      <c r="AZ559" s="2"/>
      <c r="BA559" s="2"/>
      <c r="BB559" s="2"/>
      <c r="BC559" s="2"/>
      <c r="BD559" s="2"/>
      <c r="BE559" s="2"/>
      <c r="BF559" s="2"/>
      <c r="BG559" s="2"/>
      <c r="BH559" s="2"/>
      <c r="BI559" s="2"/>
      <c r="BJ559" s="2"/>
      <c r="BK559" s="2"/>
      <c r="BL559" s="2"/>
      <c r="BM559" s="2"/>
      <c r="BN559" s="2"/>
      <c r="BO559" s="2"/>
      <c r="BP559" s="2"/>
      <c r="BQ559" s="2"/>
      <c r="BR559" s="2"/>
      <c r="BS559" s="2"/>
      <c r="BT559" s="2"/>
      <c r="BU559" s="2"/>
      <c r="BV559" s="2"/>
      <c r="BW559" s="2"/>
      <c r="BX559" s="2"/>
      <c r="BY559" s="2"/>
      <c r="BZ559" s="2"/>
      <c r="CA559" s="2"/>
      <c r="CB559" s="2"/>
      <c r="CC559" s="2"/>
      <c r="CD559" s="2"/>
      <c r="CE559" s="2"/>
      <c r="CF559" s="2"/>
      <c r="CG559" s="2"/>
      <c r="CH559" s="2"/>
      <c r="CI559" s="2"/>
      <c r="CJ559" s="2"/>
      <c r="CK559" s="2"/>
      <c r="CL559" s="2"/>
      <c r="CM559" s="2"/>
      <c r="CN559" s="2"/>
      <c r="CO559" s="2"/>
      <c r="CP559" s="2"/>
    </row>
    <row r="560" spans="1:94" x14ac:dyDescent="0.35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  <c r="AD560" s="2"/>
      <c r="AE560" s="2"/>
      <c r="AF560" s="2"/>
      <c r="AG560" s="2"/>
      <c r="AH560" s="2"/>
      <c r="AI560" s="2"/>
      <c r="AJ560" s="2"/>
      <c r="AK560" s="2"/>
      <c r="AL560" s="2"/>
      <c r="AM560" s="2"/>
      <c r="AN560" s="2"/>
      <c r="AO560" s="2"/>
      <c r="AP560" s="2"/>
      <c r="AQ560" s="2"/>
      <c r="AR560" s="2"/>
      <c r="AS560" s="2"/>
      <c r="AT560" s="2"/>
      <c r="AU560" s="2"/>
      <c r="AV560" s="2"/>
      <c r="AW560" s="2"/>
      <c r="AX560" s="2"/>
      <c r="AY560" s="2"/>
      <c r="AZ560" s="2"/>
      <c r="BA560" s="2"/>
      <c r="BB560" s="2"/>
      <c r="BC560" s="2"/>
      <c r="BD560" s="2"/>
      <c r="BE560" s="2"/>
      <c r="BF560" s="2"/>
      <c r="BG560" s="2"/>
      <c r="BH560" s="2"/>
      <c r="BI560" s="2"/>
      <c r="BJ560" s="2"/>
      <c r="BK560" s="2"/>
      <c r="BL560" s="2"/>
      <c r="BM560" s="2"/>
      <c r="BN560" s="2"/>
      <c r="BO560" s="2"/>
      <c r="BP560" s="2"/>
      <c r="BQ560" s="2"/>
      <c r="BR560" s="2"/>
      <c r="BS560" s="2"/>
      <c r="BT560" s="2"/>
      <c r="BU560" s="2"/>
      <c r="BV560" s="2"/>
      <c r="BW560" s="2"/>
      <c r="BX560" s="2"/>
      <c r="BY560" s="2"/>
      <c r="BZ560" s="2"/>
      <c r="CA560" s="2"/>
      <c r="CB560" s="2"/>
      <c r="CC560" s="2"/>
      <c r="CD560" s="2"/>
      <c r="CE560" s="2"/>
      <c r="CF560" s="2"/>
      <c r="CG560" s="2"/>
      <c r="CH560" s="2"/>
      <c r="CI560" s="2"/>
      <c r="CJ560" s="2"/>
      <c r="CK560" s="2"/>
      <c r="CL560" s="2"/>
      <c r="CM560" s="2"/>
      <c r="CN560" s="2"/>
      <c r="CO560" s="2"/>
      <c r="CP560" s="2"/>
    </row>
    <row r="561" spans="1:94" x14ac:dyDescent="0.35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  <c r="AD561" s="2"/>
      <c r="AE561" s="2"/>
      <c r="AF561" s="2"/>
      <c r="AG561" s="2"/>
      <c r="AH561" s="2"/>
      <c r="AI561" s="2"/>
      <c r="AJ561" s="2"/>
      <c r="AK561" s="2"/>
      <c r="AL561" s="2"/>
      <c r="AM561" s="2"/>
      <c r="AN561" s="2"/>
      <c r="AO561" s="2"/>
      <c r="AP561" s="2"/>
      <c r="AQ561" s="2"/>
      <c r="AR561" s="2"/>
      <c r="AS561" s="2"/>
      <c r="AT561" s="2"/>
      <c r="AU561" s="2"/>
      <c r="AV561" s="2"/>
      <c r="AW561" s="2"/>
      <c r="AX561" s="2"/>
      <c r="AY561" s="2"/>
      <c r="AZ561" s="2"/>
      <c r="BA561" s="2"/>
      <c r="BB561" s="2"/>
      <c r="BC561" s="2"/>
      <c r="BD561" s="2"/>
      <c r="BE561" s="2"/>
      <c r="BF561" s="2"/>
      <c r="BG561" s="2"/>
      <c r="BH561" s="2"/>
      <c r="BI561" s="2"/>
      <c r="BJ561" s="2"/>
      <c r="BK561" s="2"/>
      <c r="BL561" s="2"/>
      <c r="BM561" s="2"/>
      <c r="BN561" s="2"/>
      <c r="BO561" s="2"/>
      <c r="BP561" s="2"/>
      <c r="BQ561" s="2"/>
      <c r="BR561" s="2"/>
      <c r="BS561" s="2"/>
      <c r="BT561" s="2"/>
      <c r="BU561" s="2"/>
      <c r="BV561" s="2"/>
      <c r="BW561" s="2"/>
      <c r="BX561" s="2"/>
      <c r="BY561" s="2"/>
      <c r="BZ561" s="2"/>
      <c r="CA561" s="2"/>
      <c r="CB561" s="2"/>
      <c r="CC561" s="2"/>
      <c r="CD561" s="2"/>
      <c r="CE561" s="2"/>
      <c r="CF561" s="2"/>
      <c r="CG561" s="2"/>
      <c r="CH561" s="2"/>
      <c r="CI561" s="2"/>
      <c r="CJ561" s="2"/>
      <c r="CK561" s="2"/>
      <c r="CL561" s="2"/>
      <c r="CM561" s="2"/>
      <c r="CN561" s="2"/>
      <c r="CO561" s="2"/>
      <c r="CP561" s="2"/>
    </row>
    <row r="562" spans="1:94" x14ac:dyDescent="0.35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  <c r="AD562" s="2"/>
      <c r="AE562" s="2"/>
      <c r="AF562" s="2"/>
      <c r="AG562" s="2"/>
      <c r="AH562" s="2"/>
      <c r="AI562" s="2"/>
      <c r="AJ562" s="2"/>
      <c r="AK562" s="2"/>
      <c r="AL562" s="2"/>
      <c r="AM562" s="2"/>
      <c r="AN562" s="2"/>
      <c r="AO562" s="2"/>
      <c r="AP562" s="2"/>
      <c r="AQ562" s="2"/>
      <c r="AR562" s="2"/>
      <c r="AS562" s="2"/>
      <c r="AT562" s="2"/>
      <c r="AU562" s="2"/>
      <c r="AV562" s="2"/>
      <c r="AW562" s="2"/>
      <c r="AX562" s="2"/>
      <c r="AY562" s="2"/>
      <c r="AZ562" s="2"/>
      <c r="BA562" s="2"/>
      <c r="BB562" s="2"/>
      <c r="BC562" s="2"/>
      <c r="BD562" s="2"/>
      <c r="BE562" s="2"/>
      <c r="BF562" s="2"/>
      <c r="BG562" s="2"/>
      <c r="BH562" s="2"/>
      <c r="BI562" s="2"/>
      <c r="BJ562" s="2"/>
      <c r="BK562" s="2"/>
      <c r="BL562" s="2"/>
      <c r="BM562" s="2"/>
      <c r="BN562" s="2"/>
      <c r="BO562" s="2"/>
      <c r="BP562" s="2"/>
      <c r="BQ562" s="2"/>
      <c r="BR562" s="2"/>
      <c r="BS562" s="2"/>
      <c r="BT562" s="2"/>
      <c r="BU562" s="2"/>
      <c r="BV562" s="2"/>
      <c r="BW562" s="2"/>
      <c r="BX562" s="2"/>
      <c r="BY562" s="2"/>
      <c r="BZ562" s="2"/>
      <c r="CA562" s="2"/>
      <c r="CB562" s="2"/>
      <c r="CC562" s="2"/>
      <c r="CD562" s="2"/>
      <c r="CE562" s="2"/>
      <c r="CF562" s="2"/>
      <c r="CG562" s="2"/>
      <c r="CH562" s="2"/>
      <c r="CI562" s="2"/>
      <c r="CJ562" s="2"/>
      <c r="CK562" s="2"/>
      <c r="CL562" s="2"/>
      <c r="CM562" s="2"/>
      <c r="CN562" s="2"/>
      <c r="CO562" s="2"/>
      <c r="CP562" s="2"/>
    </row>
    <row r="563" spans="1:94" x14ac:dyDescent="0.35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  <c r="AD563" s="2"/>
      <c r="AE563" s="2"/>
      <c r="AF563" s="2"/>
      <c r="AG563" s="2"/>
      <c r="AH563" s="2"/>
      <c r="AI563" s="2"/>
      <c r="AJ563" s="2"/>
      <c r="AK563" s="2"/>
      <c r="AL563" s="2"/>
      <c r="AM563" s="2"/>
      <c r="AN563" s="2"/>
      <c r="AO563" s="2"/>
      <c r="AP563" s="2"/>
      <c r="AQ563" s="2"/>
      <c r="AR563" s="2"/>
      <c r="AS563" s="2"/>
      <c r="AT563" s="2"/>
      <c r="AU563" s="2"/>
      <c r="AV563" s="2"/>
      <c r="AW563" s="2"/>
      <c r="AX563" s="2"/>
      <c r="AY563" s="2"/>
      <c r="AZ563" s="2"/>
      <c r="BA563" s="2"/>
      <c r="BB563" s="2"/>
      <c r="BC563" s="2"/>
      <c r="BD563" s="2"/>
      <c r="BE563" s="2"/>
      <c r="BF563" s="2"/>
      <c r="BG563" s="2"/>
      <c r="BH563" s="2"/>
      <c r="BI563" s="2"/>
      <c r="BJ563" s="2"/>
      <c r="BK563" s="2"/>
      <c r="BL563" s="2"/>
      <c r="BM563" s="2"/>
      <c r="BN563" s="2"/>
      <c r="BO563" s="2"/>
      <c r="BP563" s="2"/>
      <c r="BQ563" s="2"/>
      <c r="BR563" s="2"/>
      <c r="BS563" s="2"/>
      <c r="BT563" s="2"/>
      <c r="BU563" s="2"/>
      <c r="BV563" s="2"/>
      <c r="BW563" s="2"/>
      <c r="BX563" s="2"/>
      <c r="BY563" s="2"/>
      <c r="BZ563" s="2"/>
      <c r="CA563" s="2"/>
      <c r="CB563" s="2"/>
      <c r="CC563" s="2"/>
      <c r="CD563" s="2"/>
      <c r="CE563" s="2"/>
      <c r="CF563" s="2"/>
      <c r="CG563" s="2"/>
      <c r="CH563" s="2"/>
      <c r="CI563" s="2"/>
      <c r="CJ563" s="2"/>
      <c r="CK563" s="2"/>
      <c r="CL563" s="2"/>
      <c r="CM563" s="2"/>
      <c r="CN563" s="2"/>
      <c r="CO563" s="2"/>
      <c r="CP563" s="2"/>
    </row>
    <row r="564" spans="1:94" x14ac:dyDescent="0.35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  <c r="AD564" s="2"/>
      <c r="AE564" s="2"/>
      <c r="AF564" s="2"/>
      <c r="AG564" s="2"/>
      <c r="AH564" s="2"/>
      <c r="AI564" s="2"/>
      <c r="AJ564" s="2"/>
      <c r="AK564" s="2"/>
      <c r="AL564" s="2"/>
      <c r="AM564" s="2"/>
      <c r="AN564" s="2"/>
      <c r="AO564" s="2"/>
      <c r="AP564" s="2"/>
      <c r="AQ564" s="2"/>
      <c r="AR564" s="2"/>
      <c r="AS564" s="2"/>
      <c r="AT564" s="2"/>
      <c r="AU564" s="2"/>
      <c r="AV564" s="2"/>
      <c r="AW564" s="2"/>
      <c r="AX564" s="2"/>
      <c r="AY564" s="2"/>
      <c r="AZ564" s="2"/>
      <c r="BA564" s="2"/>
      <c r="BB564" s="2"/>
      <c r="BC564" s="2"/>
      <c r="BD564" s="2"/>
      <c r="BE564" s="2"/>
      <c r="BF564" s="2"/>
      <c r="BG564" s="2"/>
      <c r="BH564" s="2"/>
      <c r="BI564" s="2"/>
      <c r="BJ564" s="2"/>
      <c r="BK564" s="2"/>
      <c r="BL564" s="2"/>
      <c r="BM564" s="2"/>
      <c r="BN564" s="2"/>
      <c r="BO564" s="2"/>
      <c r="BP564" s="2"/>
      <c r="BQ564" s="2"/>
      <c r="BR564" s="2"/>
      <c r="BS564" s="2"/>
      <c r="BT564" s="2"/>
      <c r="BU564" s="2"/>
      <c r="BV564" s="2"/>
      <c r="BW564" s="2"/>
      <c r="BX564" s="2"/>
      <c r="BY564" s="2"/>
      <c r="BZ564" s="2"/>
      <c r="CA564" s="2"/>
      <c r="CB564" s="2"/>
      <c r="CC564" s="2"/>
      <c r="CD564" s="2"/>
      <c r="CE564" s="2"/>
      <c r="CF564" s="2"/>
      <c r="CG564" s="2"/>
      <c r="CH564" s="2"/>
      <c r="CI564" s="2"/>
      <c r="CJ564" s="2"/>
      <c r="CK564" s="2"/>
      <c r="CL564" s="2"/>
      <c r="CM564" s="2"/>
      <c r="CN564" s="2"/>
      <c r="CO564" s="2"/>
      <c r="CP564" s="2"/>
    </row>
    <row r="565" spans="1:94" x14ac:dyDescent="0.35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  <c r="AD565" s="2"/>
      <c r="AE565" s="2"/>
      <c r="AF565" s="2"/>
      <c r="AG565" s="2"/>
      <c r="AH565" s="2"/>
      <c r="AI565" s="2"/>
      <c r="AJ565" s="2"/>
      <c r="AK565" s="2"/>
      <c r="AL565" s="2"/>
      <c r="AM565" s="2"/>
      <c r="AN565" s="2"/>
      <c r="AO565" s="2"/>
      <c r="AP565" s="2"/>
      <c r="AQ565" s="2"/>
      <c r="AR565" s="2"/>
      <c r="AS565" s="2"/>
      <c r="AT565" s="2"/>
      <c r="AU565" s="2"/>
      <c r="AV565" s="2"/>
      <c r="AW565" s="2"/>
      <c r="AX565" s="2"/>
      <c r="AY565" s="2"/>
      <c r="AZ565" s="2"/>
      <c r="BA565" s="2"/>
      <c r="BB565" s="2"/>
      <c r="BC565" s="2"/>
      <c r="BD565" s="2"/>
      <c r="BE565" s="2"/>
      <c r="BF565" s="2"/>
      <c r="BG565" s="2"/>
      <c r="BH565" s="2"/>
      <c r="BI565" s="2"/>
      <c r="BJ565" s="2"/>
      <c r="BK565" s="2"/>
      <c r="BL565" s="2"/>
      <c r="BM565" s="2"/>
      <c r="BN565" s="2"/>
      <c r="BO565" s="2"/>
      <c r="BP565" s="2"/>
      <c r="BQ565" s="2"/>
      <c r="BR565" s="2"/>
      <c r="BS565" s="2"/>
      <c r="BT565" s="2"/>
      <c r="BU565" s="2"/>
      <c r="BV565" s="2"/>
      <c r="BW565" s="2"/>
      <c r="BX565" s="2"/>
      <c r="BY565" s="2"/>
      <c r="BZ565" s="2"/>
      <c r="CA565" s="2"/>
      <c r="CB565" s="2"/>
      <c r="CC565" s="2"/>
      <c r="CD565" s="2"/>
      <c r="CE565" s="2"/>
      <c r="CF565" s="2"/>
      <c r="CG565" s="2"/>
      <c r="CH565" s="2"/>
      <c r="CI565" s="2"/>
      <c r="CJ565" s="2"/>
      <c r="CK565" s="2"/>
      <c r="CL565" s="2"/>
      <c r="CM565" s="2"/>
      <c r="CN565" s="2"/>
      <c r="CO565" s="2"/>
      <c r="CP565" s="2"/>
    </row>
    <row r="566" spans="1:94" x14ac:dyDescent="0.35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  <c r="AD566" s="2"/>
      <c r="AE566" s="2"/>
      <c r="AF566" s="2"/>
      <c r="AG566" s="2"/>
      <c r="AH566" s="2"/>
      <c r="AI566" s="2"/>
      <c r="AJ566" s="2"/>
      <c r="AK566" s="2"/>
      <c r="AL566" s="2"/>
      <c r="AM566" s="2"/>
      <c r="AN566" s="2"/>
      <c r="AO566" s="2"/>
      <c r="AP566" s="2"/>
      <c r="AQ566" s="2"/>
      <c r="AR566" s="2"/>
      <c r="AS566" s="2"/>
      <c r="AT566" s="2"/>
      <c r="AU566" s="2"/>
      <c r="AV566" s="2"/>
      <c r="AW566" s="2"/>
      <c r="AX566" s="2"/>
      <c r="AY566" s="2"/>
      <c r="AZ566" s="2"/>
      <c r="BA566" s="2"/>
      <c r="BB566" s="2"/>
      <c r="BC566" s="2"/>
      <c r="BD566" s="2"/>
      <c r="BE566" s="2"/>
      <c r="BF566" s="2"/>
      <c r="BG566" s="2"/>
      <c r="BH566" s="2"/>
      <c r="BI566" s="2"/>
      <c r="BJ566" s="2"/>
      <c r="BK566" s="2"/>
      <c r="BL566" s="2"/>
      <c r="BM566" s="2"/>
      <c r="BN566" s="2"/>
      <c r="BO566" s="2"/>
      <c r="BP566" s="2"/>
      <c r="BQ566" s="2"/>
      <c r="BR566" s="2"/>
      <c r="BS566" s="2"/>
      <c r="BT566" s="2"/>
      <c r="BU566" s="2"/>
      <c r="BV566" s="2"/>
      <c r="BW566" s="2"/>
      <c r="BX566" s="2"/>
      <c r="BY566" s="2"/>
      <c r="BZ566" s="2"/>
      <c r="CA566" s="2"/>
      <c r="CB566" s="2"/>
      <c r="CC566" s="2"/>
      <c r="CD566" s="2"/>
      <c r="CE566" s="2"/>
      <c r="CF566" s="2"/>
      <c r="CG566" s="2"/>
      <c r="CH566" s="2"/>
      <c r="CI566" s="2"/>
      <c r="CJ566" s="2"/>
      <c r="CK566" s="2"/>
      <c r="CL566" s="2"/>
      <c r="CM566" s="2"/>
      <c r="CN566" s="2"/>
      <c r="CO566" s="2"/>
      <c r="CP566" s="2"/>
    </row>
    <row r="567" spans="1:94" x14ac:dyDescent="0.35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  <c r="AD567" s="2"/>
      <c r="AE567" s="2"/>
      <c r="AF567" s="2"/>
      <c r="AG567" s="2"/>
      <c r="AH567" s="2"/>
      <c r="AI567" s="2"/>
      <c r="AJ567" s="2"/>
      <c r="AK567" s="2"/>
      <c r="AL567" s="2"/>
      <c r="AM567" s="2"/>
      <c r="AN567" s="2"/>
      <c r="AO567" s="2"/>
      <c r="AP567" s="2"/>
      <c r="AQ567" s="2"/>
      <c r="AR567" s="2"/>
      <c r="AS567" s="2"/>
      <c r="AT567" s="2"/>
      <c r="AU567" s="2"/>
      <c r="AV567" s="2"/>
      <c r="AW567" s="2"/>
      <c r="AX567" s="2"/>
      <c r="AY567" s="2"/>
      <c r="AZ567" s="2"/>
      <c r="BA567" s="2"/>
      <c r="BB567" s="2"/>
      <c r="BC567" s="2"/>
      <c r="BD567" s="2"/>
      <c r="BE567" s="2"/>
      <c r="BF567" s="2"/>
      <c r="BG567" s="2"/>
      <c r="BH567" s="2"/>
      <c r="BI567" s="2"/>
      <c r="BJ567" s="2"/>
      <c r="BK567" s="2"/>
      <c r="BL567" s="2"/>
      <c r="BM567" s="2"/>
      <c r="BN567" s="2"/>
      <c r="BO567" s="2"/>
      <c r="BP567" s="2"/>
      <c r="BQ567" s="2"/>
      <c r="BR567" s="2"/>
      <c r="BS567" s="2"/>
      <c r="BT567" s="2"/>
      <c r="BU567" s="2"/>
      <c r="BV567" s="2"/>
      <c r="BW567" s="2"/>
      <c r="BX567" s="2"/>
      <c r="BY567" s="2"/>
      <c r="BZ567" s="2"/>
      <c r="CA567" s="2"/>
      <c r="CB567" s="2"/>
      <c r="CC567" s="2"/>
      <c r="CD567" s="2"/>
      <c r="CE567" s="2"/>
      <c r="CF567" s="2"/>
      <c r="CG567" s="2"/>
      <c r="CH567" s="2"/>
      <c r="CI567" s="2"/>
      <c r="CJ567" s="2"/>
      <c r="CK567" s="2"/>
      <c r="CL567" s="2"/>
      <c r="CM567" s="2"/>
      <c r="CN567" s="2"/>
      <c r="CO567" s="2"/>
      <c r="CP567" s="2"/>
    </row>
    <row r="568" spans="1:94" x14ac:dyDescent="0.35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  <c r="AD568" s="2"/>
      <c r="AE568" s="2"/>
      <c r="AF568" s="2"/>
      <c r="AG568" s="2"/>
      <c r="AH568" s="2"/>
      <c r="AI568" s="2"/>
      <c r="AJ568" s="2"/>
      <c r="AK568" s="2"/>
      <c r="AL568" s="2"/>
      <c r="AM568" s="2"/>
      <c r="AN568" s="2"/>
      <c r="AO568" s="2"/>
      <c r="AP568" s="2"/>
      <c r="AQ568" s="2"/>
      <c r="AR568" s="2"/>
      <c r="AS568" s="2"/>
      <c r="AT568" s="2"/>
      <c r="AU568" s="2"/>
      <c r="AV568" s="2"/>
      <c r="AW568" s="2"/>
      <c r="AX568" s="2"/>
      <c r="AY568" s="2"/>
      <c r="AZ568" s="2"/>
      <c r="BA568" s="2"/>
      <c r="BB568" s="2"/>
      <c r="BC568" s="2"/>
      <c r="BD568" s="2"/>
      <c r="BE568" s="2"/>
      <c r="BF568" s="2"/>
      <c r="BG568" s="2"/>
      <c r="BH568" s="2"/>
      <c r="BI568" s="2"/>
      <c r="BJ568" s="2"/>
      <c r="BK568" s="2"/>
      <c r="BL568" s="2"/>
      <c r="BM568" s="2"/>
      <c r="BN568" s="2"/>
      <c r="BO568" s="2"/>
      <c r="BP568" s="2"/>
      <c r="BQ568" s="2"/>
      <c r="BR568" s="2"/>
      <c r="BS568" s="2"/>
      <c r="BT568" s="2"/>
      <c r="BU568" s="2"/>
      <c r="BV568" s="2"/>
      <c r="BW568" s="2"/>
      <c r="BX568" s="2"/>
      <c r="BY568" s="2"/>
      <c r="BZ568" s="2"/>
      <c r="CA568" s="2"/>
      <c r="CB568" s="2"/>
      <c r="CC568" s="2"/>
      <c r="CD568" s="2"/>
      <c r="CE568" s="2"/>
      <c r="CF568" s="2"/>
      <c r="CG568" s="2"/>
      <c r="CH568" s="2"/>
      <c r="CI568" s="2"/>
      <c r="CJ568" s="2"/>
      <c r="CK568" s="2"/>
      <c r="CL568" s="2"/>
      <c r="CM568" s="2"/>
      <c r="CN568" s="2"/>
      <c r="CO568" s="2"/>
      <c r="CP568" s="2"/>
    </row>
    <row r="569" spans="1:94" x14ac:dyDescent="0.35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  <c r="AD569" s="2"/>
      <c r="AE569" s="2"/>
      <c r="AF569" s="2"/>
      <c r="AG569" s="2"/>
      <c r="AH569" s="2"/>
      <c r="AI569" s="2"/>
      <c r="AJ569" s="2"/>
      <c r="AK569" s="2"/>
      <c r="AL569" s="2"/>
      <c r="AM569" s="2"/>
      <c r="AN569" s="2"/>
      <c r="AO569" s="2"/>
      <c r="AP569" s="2"/>
      <c r="AQ569" s="2"/>
      <c r="AR569" s="2"/>
      <c r="AS569" s="2"/>
      <c r="AT569" s="2"/>
      <c r="AU569" s="2"/>
      <c r="AV569" s="2"/>
      <c r="AW569" s="2"/>
      <c r="AX569" s="2"/>
      <c r="AY569" s="2"/>
      <c r="AZ569" s="2"/>
      <c r="BA569" s="2"/>
      <c r="BB569" s="2"/>
      <c r="BC569" s="2"/>
      <c r="BD569" s="2"/>
      <c r="BE569" s="2"/>
      <c r="BF569" s="2"/>
      <c r="BG569" s="2"/>
      <c r="BH569" s="2"/>
      <c r="BI569" s="2"/>
      <c r="BJ569" s="2"/>
      <c r="BK569" s="2"/>
      <c r="BL569" s="2"/>
      <c r="BM569" s="2"/>
      <c r="BN569" s="2"/>
      <c r="BO569" s="2"/>
      <c r="BP569" s="2"/>
      <c r="BQ569" s="2"/>
      <c r="BR569" s="2"/>
      <c r="BS569" s="2"/>
      <c r="BT569" s="2"/>
      <c r="BU569" s="2"/>
      <c r="BV569" s="2"/>
      <c r="BW569" s="2"/>
      <c r="BX569" s="2"/>
      <c r="BY569" s="2"/>
      <c r="BZ569" s="2"/>
      <c r="CA569" s="2"/>
      <c r="CB569" s="2"/>
      <c r="CC569" s="2"/>
      <c r="CD569" s="2"/>
      <c r="CE569" s="2"/>
      <c r="CF569" s="2"/>
      <c r="CG569" s="2"/>
      <c r="CH569" s="2"/>
      <c r="CI569" s="2"/>
      <c r="CJ569" s="2"/>
      <c r="CK569" s="2"/>
      <c r="CL569" s="2"/>
      <c r="CM569" s="2"/>
      <c r="CN569" s="2"/>
      <c r="CO569" s="2"/>
      <c r="CP569" s="2"/>
    </row>
    <row r="570" spans="1:94" x14ac:dyDescent="0.35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  <c r="AD570" s="2"/>
      <c r="AE570" s="2"/>
      <c r="AF570" s="2"/>
      <c r="AG570" s="2"/>
      <c r="AH570" s="2"/>
      <c r="AI570" s="2"/>
      <c r="AJ570" s="2"/>
      <c r="AK570" s="2"/>
      <c r="AL570" s="2"/>
      <c r="AM570" s="2"/>
      <c r="AN570" s="2"/>
      <c r="AO570" s="2"/>
      <c r="AP570" s="2"/>
      <c r="AQ570" s="2"/>
      <c r="AR570" s="2"/>
      <c r="AS570" s="2"/>
      <c r="AT570" s="2"/>
      <c r="AU570" s="2"/>
      <c r="AV570" s="2"/>
      <c r="AW570" s="2"/>
      <c r="AX570" s="2"/>
      <c r="AY570" s="2"/>
      <c r="AZ570" s="2"/>
      <c r="BA570" s="2"/>
      <c r="BB570" s="2"/>
      <c r="BC570" s="2"/>
      <c r="BD570" s="2"/>
      <c r="BE570" s="2"/>
      <c r="BF570" s="2"/>
      <c r="BG570" s="2"/>
      <c r="BH570" s="2"/>
      <c r="BI570" s="2"/>
      <c r="BJ570" s="2"/>
      <c r="BK570" s="2"/>
      <c r="BL570" s="2"/>
      <c r="BM570" s="2"/>
      <c r="BN570" s="2"/>
      <c r="BO570" s="2"/>
      <c r="BP570" s="2"/>
      <c r="BQ570" s="2"/>
      <c r="BR570" s="2"/>
      <c r="BS570" s="2"/>
      <c r="BT570" s="2"/>
      <c r="BU570" s="2"/>
      <c r="BV570" s="2"/>
      <c r="BW570" s="2"/>
      <c r="BX570" s="2"/>
      <c r="BY570" s="2"/>
      <c r="BZ570" s="2"/>
      <c r="CA570" s="2"/>
      <c r="CB570" s="2"/>
      <c r="CC570" s="2"/>
      <c r="CD570" s="2"/>
      <c r="CE570" s="2"/>
      <c r="CF570" s="2"/>
      <c r="CG570" s="2"/>
      <c r="CH570" s="2"/>
      <c r="CI570" s="2"/>
      <c r="CJ570" s="2"/>
      <c r="CK570" s="2"/>
      <c r="CL570" s="2"/>
      <c r="CM570" s="2"/>
      <c r="CN570" s="2"/>
      <c r="CO570" s="2"/>
      <c r="CP570" s="2"/>
    </row>
    <row r="571" spans="1:94" x14ac:dyDescent="0.35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  <c r="AD571" s="2"/>
      <c r="AE571" s="2"/>
      <c r="AF571" s="2"/>
      <c r="AG571" s="2"/>
      <c r="AH571" s="2"/>
      <c r="AI571" s="2"/>
      <c r="AJ571" s="2"/>
      <c r="AK571" s="2"/>
      <c r="AL571" s="2"/>
      <c r="AM571" s="2"/>
      <c r="AN571" s="2"/>
      <c r="AO571" s="2"/>
      <c r="AP571" s="2"/>
      <c r="AQ571" s="2"/>
      <c r="AR571" s="2"/>
      <c r="AS571" s="2"/>
      <c r="AT571" s="2"/>
      <c r="AU571" s="2"/>
      <c r="AV571" s="2"/>
      <c r="AW571" s="2"/>
      <c r="AX571" s="2"/>
      <c r="AY571" s="2"/>
      <c r="AZ571" s="2"/>
      <c r="BA571" s="2"/>
      <c r="BB571" s="2"/>
      <c r="BC571" s="2"/>
      <c r="BD571" s="2"/>
      <c r="BE571" s="2"/>
      <c r="BF571" s="2"/>
      <c r="BG571" s="2"/>
      <c r="BH571" s="2"/>
      <c r="BI571" s="2"/>
      <c r="BJ571" s="2"/>
      <c r="BK571" s="2"/>
      <c r="BL571" s="2"/>
      <c r="BM571" s="2"/>
      <c r="BN571" s="2"/>
      <c r="BO571" s="2"/>
      <c r="BP571" s="2"/>
      <c r="BQ571" s="2"/>
      <c r="BR571" s="2"/>
      <c r="BS571" s="2"/>
      <c r="BT571" s="2"/>
      <c r="BU571" s="2"/>
      <c r="BV571" s="2"/>
      <c r="BW571" s="2"/>
      <c r="BX571" s="2"/>
      <c r="BY571" s="2"/>
      <c r="BZ571" s="2"/>
      <c r="CA571" s="2"/>
      <c r="CB571" s="2"/>
      <c r="CC571" s="2"/>
      <c r="CD571" s="2"/>
      <c r="CE571" s="2"/>
      <c r="CF571" s="2"/>
      <c r="CG571" s="2"/>
      <c r="CH571" s="2"/>
      <c r="CI571" s="2"/>
      <c r="CJ571" s="2"/>
      <c r="CK571" s="2"/>
      <c r="CL571" s="2"/>
      <c r="CM571" s="2"/>
      <c r="CN571" s="2"/>
      <c r="CO571" s="2"/>
      <c r="CP571" s="2"/>
    </row>
    <row r="572" spans="1:94" x14ac:dyDescent="0.35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  <c r="AD572" s="2"/>
      <c r="AE572" s="2"/>
      <c r="AF572" s="2"/>
      <c r="AG572" s="2"/>
      <c r="AH572" s="2"/>
      <c r="AI572" s="2"/>
      <c r="AJ572" s="2"/>
      <c r="AK572" s="2"/>
      <c r="AL572" s="2"/>
      <c r="AM572" s="2"/>
      <c r="AN572" s="2"/>
      <c r="AO572" s="2"/>
      <c r="AP572" s="2"/>
      <c r="AQ572" s="2"/>
      <c r="AR572" s="2"/>
      <c r="AS572" s="2"/>
      <c r="AT572" s="2"/>
      <c r="AU572" s="2"/>
      <c r="AV572" s="2"/>
      <c r="AW572" s="2"/>
      <c r="AX572" s="2"/>
      <c r="AY572" s="2"/>
      <c r="AZ572" s="2"/>
      <c r="BA572" s="2"/>
      <c r="BB572" s="2"/>
      <c r="BC572" s="2"/>
      <c r="BD572" s="2"/>
      <c r="BE572" s="2"/>
      <c r="BF572" s="2"/>
      <c r="BG572" s="2"/>
      <c r="BH572" s="2"/>
      <c r="BI572" s="2"/>
      <c r="BJ572" s="2"/>
      <c r="BK572" s="2"/>
      <c r="BL572" s="2"/>
      <c r="BM572" s="2"/>
      <c r="BN572" s="2"/>
      <c r="BO572" s="2"/>
      <c r="BP572" s="2"/>
      <c r="BQ572" s="2"/>
      <c r="BR572" s="2"/>
      <c r="BS572" s="2"/>
      <c r="BT572" s="2"/>
      <c r="BU572" s="2"/>
      <c r="BV572" s="2"/>
      <c r="BW572" s="2"/>
      <c r="BX572" s="2"/>
      <c r="BY572" s="2"/>
      <c r="BZ572" s="2"/>
      <c r="CA572" s="2"/>
      <c r="CB572" s="2"/>
      <c r="CC572" s="2"/>
      <c r="CD572" s="2"/>
      <c r="CE572" s="2"/>
      <c r="CF572" s="2"/>
      <c r="CG572" s="2"/>
      <c r="CH572" s="2"/>
      <c r="CI572" s="2"/>
      <c r="CJ572" s="2"/>
      <c r="CK572" s="2"/>
      <c r="CL572" s="2"/>
      <c r="CM572" s="2"/>
      <c r="CN572" s="2"/>
      <c r="CO572" s="2"/>
      <c r="CP572" s="2"/>
    </row>
    <row r="573" spans="1:94" x14ac:dyDescent="0.35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  <c r="AD573" s="2"/>
      <c r="AE573" s="2"/>
      <c r="AF573" s="2"/>
      <c r="AG573" s="2"/>
      <c r="AH573" s="2"/>
      <c r="AI573" s="2"/>
      <c r="AJ573" s="2"/>
      <c r="AK573" s="2"/>
      <c r="AL573" s="2"/>
      <c r="AM573" s="2"/>
      <c r="AN573" s="2"/>
      <c r="AO573" s="2"/>
      <c r="AP573" s="2"/>
      <c r="AQ573" s="2"/>
      <c r="AR573" s="2"/>
      <c r="AS573" s="2"/>
      <c r="AT573" s="2"/>
      <c r="AU573" s="2"/>
      <c r="AV573" s="2"/>
      <c r="AW573" s="2"/>
      <c r="AX573" s="2"/>
      <c r="AY573" s="2"/>
      <c r="AZ573" s="2"/>
      <c r="BA573" s="2"/>
      <c r="BB573" s="2"/>
      <c r="BC573" s="2"/>
      <c r="BD573" s="2"/>
      <c r="BE573" s="2"/>
      <c r="BF573" s="2"/>
      <c r="BG573" s="2"/>
      <c r="BH573" s="2"/>
      <c r="BI573" s="2"/>
      <c r="BJ573" s="2"/>
      <c r="BK573" s="2"/>
      <c r="BL573" s="2"/>
      <c r="BM573" s="2"/>
      <c r="BN573" s="2"/>
      <c r="BO573" s="2"/>
      <c r="BP573" s="2"/>
      <c r="BQ573" s="2"/>
      <c r="BR573" s="2"/>
      <c r="BS573" s="2"/>
      <c r="BT573" s="2"/>
      <c r="BU573" s="2"/>
      <c r="BV573" s="2"/>
      <c r="BW573" s="2"/>
      <c r="BX573" s="2"/>
      <c r="BY573" s="2"/>
      <c r="BZ573" s="2"/>
      <c r="CA573" s="2"/>
      <c r="CB573" s="2"/>
      <c r="CC573" s="2"/>
      <c r="CD573" s="2"/>
      <c r="CE573" s="2"/>
      <c r="CF573" s="2"/>
      <c r="CG573" s="2"/>
      <c r="CH573" s="2"/>
      <c r="CI573" s="2"/>
      <c r="CJ573" s="2"/>
      <c r="CK573" s="2"/>
      <c r="CL573" s="2"/>
      <c r="CM573" s="2"/>
      <c r="CN573" s="2"/>
      <c r="CO573" s="2"/>
      <c r="CP573" s="2"/>
    </row>
    <row r="574" spans="1:94" x14ac:dyDescent="0.35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  <c r="AD574" s="2"/>
      <c r="AE574" s="2"/>
      <c r="AF574" s="2"/>
      <c r="AG574" s="2"/>
      <c r="AH574" s="2"/>
      <c r="AI574" s="2"/>
      <c r="AJ574" s="2"/>
      <c r="AK574" s="2"/>
      <c r="AL574" s="2"/>
      <c r="AM574" s="2"/>
      <c r="AN574" s="2"/>
      <c r="AO574" s="2"/>
      <c r="AP574" s="2"/>
      <c r="AQ574" s="2"/>
      <c r="AR574" s="2"/>
      <c r="AS574" s="2"/>
      <c r="AT574" s="2"/>
      <c r="AU574" s="2"/>
      <c r="AV574" s="2"/>
      <c r="AW574" s="2"/>
      <c r="AX574" s="2"/>
      <c r="AY574" s="2"/>
      <c r="AZ574" s="2"/>
      <c r="BA574" s="2"/>
      <c r="BB574" s="2"/>
      <c r="BC574" s="2"/>
      <c r="BD574" s="2"/>
      <c r="BE574" s="2"/>
      <c r="BF574" s="2"/>
      <c r="BG574" s="2"/>
      <c r="BH574" s="2"/>
      <c r="BI574" s="2"/>
      <c r="BJ574" s="2"/>
      <c r="BK574" s="2"/>
      <c r="BL574" s="2"/>
      <c r="BM574" s="2"/>
      <c r="BN574" s="2"/>
      <c r="BO574" s="2"/>
      <c r="BP574" s="2"/>
      <c r="BQ574" s="2"/>
      <c r="BR574" s="2"/>
      <c r="BS574" s="2"/>
      <c r="BT574" s="2"/>
      <c r="BU574" s="2"/>
      <c r="BV574" s="2"/>
      <c r="BW574" s="2"/>
      <c r="BX574" s="2"/>
      <c r="BY574" s="2"/>
      <c r="BZ574" s="2"/>
      <c r="CA574" s="2"/>
      <c r="CB574" s="2"/>
      <c r="CC574" s="2"/>
      <c r="CD574" s="2"/>
      <c r="CE574" s="2"/>
      <c r="CF574" s="2"/>
      <c r="CG574" s="2"/>
      <c r="CH574" s="2"/>
      <c r="CI574" s="2"/>
      <c r="CJ574" s="2"/>
      <c r="CK574" s="2"/>
      <c r="CL574" s="2"/>
      <c r="CM574" s="2"/>
      <c r="CN574" s="2"/>
      <c r="CO574" s="2"/>
      <c r="CP574" s="2"/>
    </row>
    <row r="575" spans="1:94" x14ac:dyDescent="0.35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  <c r="AD575" s="2"/>
      <c r="AE575" s="2"/>
      <c r="AF575" s="2"/>
      <c r="AG575" s="2"/>
      <c r="AH575" s="2"/>
      <c r="AI575" s="2"/>
      <c r="AJ575" s="2"/>
      <c r="AK575" s="2"/>
      <c r="AL575" s="2"/>
      <c r="AM575" s="2"/>
      <c r="AN575" s="2"/>
      <c r="AO575" s="2"/>
      <c r="AP575" s="2"/>
      <c r="AQ575" s="2"/>
      <c r="AR575" s="2"/>
      <c r="AS575" s="2"/>
      <c r="AT575" s="2"/>
      <c r="AU575" s="2"/>
      <c r="AV575" s="2"/>
      <c r="AW575" s="2"/>
      <c r="AX575" s="2"/>
      <c r="AY575" s="2"/>
      <c r="AZ575" s="2"/>
      <c r="BA575" s="2"/>
      <c r="BB575" s="2"/>
      <c r="BC575" s="2"/>
      <c r="BD575" s="2"/>
      <c r="BE575" s="2"/>
      <c r="BF575" s="2"/>
      <c r="BG575" s="2"/>
      <c r="BH575" s="2"/>
      <c r="BI575" s="2"/>
      <c r="BJ575" s="2"/>
      <c r="BK575" s="2"/>
      <c r="BL575" s="2"/>
      <c r="BM575" s="2"/>
      <c r="BN575" s="2"/>
      <c r="BO575" s="2"/>
      <c r="BP575" s="2"/>
      <c r="BQ575" s="2"/>
      <c r="BR575" s="2"/>
      <c r="BS575" s="2"/>
      <c r="BT575" s="2"/>
      <c r="BU575" s="2"/>
      <c r="BV575" s="2"/>
      <c r="BW575" s="2"/>
      <c r="BX575" s="2"/>
      <c r="BY575" s="2"/>
      <c r="BZ575" s="2"/>
      <c r="CA575" s="2"/>
      <c r="CB575" s="2"/>
      <c r="CC575" s="2"/>
      <c r="CD575" s="2"/>
      <c r="CE575" s="2"/>
      <c r="CF575" s="2"/>
      <c r="CG575" s="2"/>
      <c r="CH575" s="2"/>
      <c r="CI575" s="2"/>
      <c r="CJ575" s="2"/>
      <c r="CK575" s="2"/>
      <c r="CL575" s="2"/>
      <c r="CM575" s="2"/>
      <c r="CN575" s="2"/>
      <c r="CO575" s="2"/>
      <c r="CP575" s="2"/>
    </row>
    <row r="576" spans="1:94" x14ac:dyDescent="0.35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  <c r="AD576" s="2"/>
      <c r="AE576" s="2"/>
      <c r="AF576" s="2"/>
      <c r="AG576" s="2"/>
      <c r="AH576" s="2"/>
      <c r="AI576" s="2"/>
      <c r="AJ576" s="2"/>
      <c r="AK576" s="2"/>
      <c r="AL576" s="2"/>
      <c r="AM576" s="2"/>
      <c r="AN576" s="2"/>
      <c r="AO576" s="2"/>
      <c r="AP576" s="2"/>
      <c r="AQ576" s="2"/>
      <c r="AR576" s="2"/>
      <c r="AS576" s="2"/>
      <c r="AT576" s="2"/>
      <c r="AU576" s="2"/>
      <c r="AV576" s="2"/>
      <c r="AW576" s="2"/>
      <c r="AX576" s="2"/>
      <c r="AY576" s="2"/>
      <c r="AZ576" s="2"/>
      <c r="BA576" s="2"/>
      <c r="BB576" s="2"/>
      <c r="BC576" s="2"/>
      <c r="BD576" s="2"/>
      <c r="BE576" s="2"/>
      <c r="BF576" s="2"/>
      <c r="BG576" s="2"/>
      <c r="BH576" s="2"/>
      <c r="BI576" s="2"/>
      <c r="BJ576" s="2"/>
      <c r="BK576" s="2"/>
      <c r="BL576" s="2"/>
      <c r="BM576" s="2"/>
      <c r="BN576" s="2"/>
      <c r="BO576" s="2"/>
      <c r="BP576" s="2"/>
      <c r="BQ576" s="2"/>
      <c r="BR576" s="2"/>
      <c r="BS576" s="2"/>
      <c r="BT576" s="2"/>
      <c r="BU576" s="2"/>
      <c r="BV576" s="2"/>
      <c r="BW576" s="2"/>
      <c r="BX576" s="2"/>
      <c r="BY576" s="2"/>
      <c r="BZ576" s="2"/>
      <c r="CA576" s="2"/>
      <c r="CB576" s="2"/>
      <c r="CC576" s="2"/>
      <c r="CD576" s="2"/>
      <c r="CE576" s="2"/>
      <c r="CF576" s="2"/>
      <c r="CG576" s="2"/>
      <c r="CH576" s="2"/>
      <c r="CI576" s="2"/>
      <c r="CJ576" s="2"/>
      <c r="CK576" s="2"/>
      <c r="CL576" s="2"/>
      <c r="CM576" s="2"/>
      <c r="CN576" s="2"/>
      <c r="CO576" s="2"/>
      <c r="CP576" s="2"/>
    </row>
    <row r="577" spans="1:94" x14ac:dyDescent="0.35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  <c r="AD577" s="2"/>
      <c r="AE577" s="2"/>
      <c r="AF577" s="2"/>
      <c r="AG577" s="2"/>
      <c r="AH577" s="2"/>
      <c r="AI577" s="2"/>
      <c r="AJ577" s="2"/>
      <c r="AK577" s="2"/>
      <c r="AL577" s="2"/>
      <c r="AM577" s="2"/>
      <c r="AN577" s="2"/>
      <c r="AO577" s="2"/>
      <c r="AP577" s="2"/>
      <c r="AQ577" s="2"/>
      <c r="AR577" s="2"/>
      <c r="AS577" s="2"/>
      <c r="AT577" s="2"/>
      <c r="AU577" s="2"/>
      <c r="AV577" s="2"/>
      <c r="AW577" s="2"/>
      <c r="AX577" s="2"/>
      <c r="AY577" s="2"/>
      <c r="AZ577" s="2"/>
      <c r="BA577" s="2"/>
      <c r="BB577" s="2"/>
      <c r="BC577" s="2"/>
      <c r="BD577" s="2"/>
      <c r="BE577" s="2"/>
      <c r="BF577" s="2"/>
      <c r="BG577" s="2"/>
      <c r="BH577" s="2"/>
      <c r="BI577" s="2"/>
      <c r="BJ577" s="2"/>
      <c r="BK577" s="2"/>
      <c r="BL577" s="2"/>
      <c r="BM577" s="2"/>
      <c r="BN577" s="2"/>
      <c r="BO577" s="2"/>
      <c r="BP577" s="2"/>
      <c r="BQ577" s="2"/>
      <c r="BR577" s="2"/>
      <c r="BS577" s="2"/>
      <c r="BT577" s="2"/>
      <c r="BU577" s="2"/>
      <c r="BV577" s="2"/>
      <c r="BW577" s="2"/>
      <c r="BX577" s="2"/>
      <c r="BY577" s="2"/>
      <c r="BZ577" s="2"/>
      <c r="CA577" s="2"/>
      <c r="CB577" s="2"/>
      <c r="CC577" s="2"/>
      <c r="CD577" s="2"/>
      <c r="CE577" s="2"/>
      <c r="CF577" s="2"/>
      <c r="CG577" s="2"/>
      <c r="CH577" s="2"/>
      <c r="CI577" s="2"/>
      <c r="CJ577" s="2"/>
      <c r="CK577" s="2"/>
      <c r="CL577" s="2"/>
      <c r="CM577" s="2"/>
      <c r="CN577" s="2"/>
      <c r="CO577" s="2"/>
      <c r="CP577" s="2"/>
    </row>
    <row r="578" spans="1:94" x14ac:dyDescent="0.35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  <c r="AD578" s="2"/>
      <c r="AE578" s="2"/>
      <c r="AF578" s="2"/>
      <c r="AG578" s="2"/>
      <c r="AH578" s="2"/>
      <c r="AI578" s="2"/>
      <c r="AJ578" s="2"/>
      <c r="AK578" s="2"/>
      <c r="AL578" s="2"/>
      <c r="AM578" s="2"/>
      <c r="AN578" s="2"/>
      <c r="AO578" s="2"/>
      <c r="AP578" s="2"/>
      <c r="AQ578" s="2"/>
      <c r="AR578" s="2"/>
      <c r="AS578" s="2"/>
      <c r="AT578" s="2"/>
      <c r="AU578" s="2"/>
      <c r="AV578" s="2"/>
      <c r="AW578" s="2"/>
      <c r="AX578" s="2"/>
      <c r="AY578" s="2"/>
      <c r="AZ578" s="2"/>
      <c r="BA578" s="2"/>
      <c r="BB578" s="2"/>
      <c r="BC578" s="2"/>
      <c r="BD578" s="2"/>
      <c r="BE578" s="2"/>
      <c r="BF578" s="2"/>
      <c r="BG578" s="2"/>
      <c r="BH578" s="2"/>
      <c r="BI578" s="2"/>
      <c r="BJ578" s="2"/>
      <c r="BK578" s="2"/>
      <c r="BL578" s="2"/>
      <c r="BM578" s="2"/>
      <c r="BN578" s="2"/>
      <c r="BO578" s="2"/>
      <c r="BP578" s="2"/>
      <c r="BQ578" s="2"/>
      <c r="BR578" s="2"/>
      <c r="BS578" s="2"/>
      <c r="BT578" s="2"/>
      <c r="BU578" s="2"/>
      <c r="BV578" s="2"/>
      <c r="BW578" s="2"/>
      <c r="BX578" s="2"/>
      <c r="BY578" s="2"/>
      <c r="BZ578" s="2"/>
      <c r="CA578" s="2"/>
      <c r="CB578" s="2"/>
      <c r="CC578" s="2"/>
      <c r="CD578" s="2"/>
      <c r="CE578" s="2"/>
      <c r="CF578" s="2"/>
      <c r="CG578" s="2"/>
      <c r="CH578" s="2"/>
      <c r="CI578" s="2"/>
      <c r="CJ578" s="2"/>
      <c r="CK578" s="2"/>
      <c r="CL578" s="2"/>
      <c r="CM578" s="2"/>
      <c r="CN578" s="2"/>
      <c r="CO578" s="2"/>
      <c r="CP578" s="2"/>
    </row>
    <row r="579" spans="1:94" x14ac:dyDescent="0.35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  <c r="AD579" s="2"/>
      <c r="AE579" s="2"/>
      <c r="AF579" s="2"/>
      <c r="AG579" s="2"/>
      <c r="AH579" s="2"/>
      <c r="AI579" s="2"/>
      <c r="AJ579" s="2"/>
      <c r="AK579" s="2"/>
      <c r="AL579" s="2"/>
      <c r="AM579" s="2"/>
      <c r="AN579" s="2"/>
      <c r="AO579" s="2"/>
      <c r="AP579" s="2"/>
      <c r="AQ579" s="2"/>
      <c r="AR579" s="2"/>
      <c r="AS579" s="2"/>
      <c r="AT579" s="2"/>
      <c r="AU579" s="2"/>
      <c r="AV579" s="2"/>
      <c r="AW579" s="2"/>
      <c r="AX579" s="2"/>
      <c r="AY579" s="2"/>
      <c r="AZ579" s="2"/>
      <c r="BA579" s="2"/>
      <c r="BB579" s="2"/>
      <c r="BC579" s="2"/>
      <c r="BD579" s="2"/>
      <c r="BE579" s="2"/>
      <c r="BF579" s="2"/>
      <c r="BG579" s="2"/>
      <c r="BH579" s="2"/>
      <c r="BI579" s="2"/>
      <c r="BJ579" s="2"/>
      <c r="BK579" s="2"/>
      <c r="BL579" s="2"/>
      <c r="BM579" s="2"/>
      <c r="BN579" s="2"/>
      <c r="BO579" s="2"/>
      <c r="BP579" s="2"/>
      <c r="BQ579" s="2"/>
      <c r="BR579" s="2"/>
      <c r="BS579" s="2"/>
      <c r="BT579" s="2"/>
      <c r="BU579" s="2"/>
      <c r="BV579" s="2"/>
      <c r="BW579" s="2"/>
      <c r="BX579" s="2"/>
      <c r="BY579" s="2"/>
      <c r="BZ579" s="2"/>
      <c r="CA579" s="2"/>
      <c r="CB579" s="2"/>
      <c r="CC579" s="2"/>
      <c r="CD579" s="2"/>
      <c r="CE579" s="2"/>
      <c r="CF579" s="2"/>
      <c r="CG579" s="2"/>
      <c r="CH579" s="2"/>
      <c r="CI579" s="2"/>
      <c r="CJ579" s="2"/>
      <c r="CK579" s="2"/>
      <c r="CL579" s="2"/>
      <c r="CM579" s="2"/>
      <c r="CN579" s="2"/>
      <c r="CO579" s="2"/>
      <c r="CP579" s="2"/>
    </row>
    <row r="580" spans="1:94" x14ac:dyDescent="0.35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  <c r="AD580" s="2"/>
      <c r="AE580" s="2"/>
      <c r="AF580" s="2"/>
      <c r="AG580" s="2"/>
      <c r="AH580" s="2"/>
      <c r="AI580" s="2"/>
      <c r="AJ580" s="2"/>
      <c r="AK580" s="2"/>
      <c r="AL580" s="2"/>
      <c r="AM580" s="2"/>
      <c r="AN580" s="2"/>
      <c r="AO580" s="2"/>
      <c r="AP580" s="2"/>
      <c r="AQ580" s="2"/>
      <c r="AR580" s="2"/>
      <c r="AS580" s="2"/>
      <c r="AT580" s="2"/>
      <c r="AU580" s="2"/>
      <c r="AV580" s="2"/>
      <c r="AW580" s="2"/>
      <c r="AX580" s="2"/>
      <c r="AY580" s="2"/>
      <c r="AZ580" s="2"/>
      <c r="BA580" s="2"/>
      <c r="BB580" s="2"/>
      <c r="BC580" s="2"/>
      <c r="BD580" s="2"/>
      <c r="BE580" s="2"/>
      <c r="BF580" s="2"/>
      <c r="BG580" s="2"/>
      <c r="BH580" s="2"/>
      <c r="BI580" s="2"/>
      <c r="BJ580" s="2"/>
      <c r="BK580" s="2"/>
      <c r="BL580" s="2"/>
      <c r="BM580" s="2"/>
      <c r="BN580" s="2"/>
      <c r="BO580" s="2"/>
      <c r="BP580" s="2"/>
      <c r="BQ580" s="2"/>
      <c r="BR580" s="2"/>
      <c r="BS580" s="2"/>
      <c r="BT580" s="2"/>
      <c r="BU580" s="2"/>
      <c r="BV580" s="2"/>
      <c r="BW580" s="2"/>
      <c r="BX580" s="2"/>
      <c r="BY580" s="2"/>
      <c r="BZ580" s="2"/>
      <c r="CA580" s="2"/>
      <c r="CB580" s="2"/>
      <c r="CC580" s="2"/>
      <c r="CD580" s="2"/>
      <c r="CE580" s="2"/>
      <c r="CF580" s="2"/>
      <c r="CG580" s="2"/>
      <c r="CH580" s="2"/>
      <c r="CI580" s="2"/>
      <c r="CJ580" s="2"/>
      <c r="CK580" s="2"/>
      <c r="CL580" s="2"/>
      <c r="CM580" s="2"/>
      <c r="CN580" s="2"/>
      <c r="CO580" s="2"/>
      <c r="CP580" s="2"/>
    </row>
    <row r="581" spans="1:94" x14ac:dyDescent="0.35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  <c r="AD581" s="2"/>
      <c r="AE581" s="2"/>
      <c r="AF581" s="2"/>
      <c r="AG581" s="2"/>
      <c r="AH581" s="2"/>
      <c r="AI581" s="2"/>
      <c r="AJ581" s="2"/>
      <c r="AK581" s="2"/>
      <c r="AL581" s="2"/>
      <c r="AM581" s="2"/>
      <c r="AN581" s="2"/>
      <c r="AO581" s="2"/>
      <c r="AP581" s="2"/>
      <c r="AQ581" s="2"/>
      <c r="AR581" s="2"/>
      <c r="AS581" s="2"/>
      <c r="AT581" s="2"/>
      <c r="AU581" s="2"/>
      <c r="AV581" s="2"/>
      <c r="AW581" s="2"/>
      <c r="AX581" s="2"/>
      <c r="AY581" s="2"/>
      <c r="AZ581" s="2"/>
      <c r="BA581" s="2"/>
      <c r="BB581" s="2"/>
      <c r="BC581" s="2"/>
      <c r="BD581" s="2"/>
      <c r="BE581" s="2"/>
      <c r="BF581" s="2"/>
      <c r="BG581" s="2"/>
      <c r="BH581" s="2"/>
      <c r="BI581" s="2"/>
      <c r="BJ581" s="2"/>
      <c r="BK581" s="2"/>
      <c r="BL581" s="2"/>
      <c r="BM581" s="2"/>
      <c r="BN581" s="2"/>
      <c r="BO581" s="2"/>
      <c r="BP581" s="2"/>
      <c r="BQ581" s="2"/>
      <c r="BR581" s="2"/>
      <c r="BS581" s="2"/>
      <c r="BT581" s="2"/>
      <c r="BU581" s="2"/>
      <c r="BV581" s="2"/>
      <c r="BW581" s="2"/>
      <c r="BX581" s="2"/>
      <c r="BY581" s="2"/>
      <c r="BZ581" s="2"/>
      <c r="CA581" s="2"/>
      <c r="CB581" s="2"/>
      <c r="CC581" s="2"/>
      <c r="CD581" s="2"/>
      <c r="CE581" s="2"/>
      <c r="CF581" s="2"/>
      <c r="CG581" s="2"/>
      <c r="CH581" s="2"/>
      <c r="CI581" s="2"/>
      <c r="CJ581" s="2"/>
      <c r="CK581" s="2"/>
      <c r="CL581" s="2"/>
      <c r="CM581" s="2"/>
      <c r="CN581" s="2"/>
      <c r="CO581" s="2"/>
      <c r="CP581" s="2"/>
    </row>
    <row r="582" spans="1:94" x14ac:dyDescent="0.35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  <c r="AD582" s="2"/>
      <c r="AE582" s="2"/>
      <c r="AF582" s="2"/>
      <c r="AG582" s="2"/>
      <c r="AH582" s="2"/>
      <c r="AI582" s="2"/>
      <c r="AJ582" s="2"/>
      <c r="AK582" s="2"/>
      <c r="AL582" s="2"/>
      <c r="AM582" s="2"/>
      <c r="AN582" s="2"/>
      <c r="AO582" s="2"/>
      <c r="AP582" s="2"/>
      <c r="AQ582" s="2"/>
      <c r="AR582" s="2"/>
      <c r="AS582" s="2"/>
      <c r="AT582" s="2"/>
      <c r="AU582" s="2"/>
      <c r="AV582" s="2"/>
      <c r="AW582" s="2"/>
      <c r="AX582" s="2"/>
      <c r="AY582" s="2"/>
      <c r="AZ582" s="2"/>
      <c r="BA582" s="2"/>
      <c r="BB582" s="2"/>
      <c r="BC582" s="2"/>
      <c r="BD582" s="2"/>
      <c r="BE582" s="2"/>
      <c r="BF582" s="2"/>
      <c r="BG582" s="2"/>
      <c r="BH582" s="2"/>
      <c r="BI582" s="2"/>
      <c r="BJ582" s="2"/>
      <c r="BK582" s="2"/>
      <c r="BL582" s="2"/>
      <c r="BM582" s="2"/>
      <c r="BN582" s="2"/>
      <c r="BO582" s="2"/>
      <c r="BP582" s="2"/>
      <c r="BQ582" s="2"/>
      <c r="BR582" s="2"/>
      <c r="BS582" s="2"/>
      <c r="BT582" s="2"/>
      <c r="BU582" s="2"/>
      <c r="BV582" s="2"/>
      <c r="BW582" s="2"/>
      <c r="BX582" s="2"/>
      <c r="BY582" s="2"/>
      <c r="BZ582" s="2"/>
      <c r="CA582" s="2"/>
      <c r="CB582" s="2"/>
      <c r="CC582" s="2"/>
      <c r="CD582" s="2"/>
      <c r="CE582" s="2"/>
      <c r="CF582" s="2"/>
      <c r="CG582" s="2"/>
      <c r="CH582" s="2"/>
      <c r="CI582" s="2"/>
      <c r="CJ582" s="2"/>
      <c r="CK582" s="2"/>
      <c r="CL582" s="2"/>
      <c r="CM582" s="2"/>
      <c r="CN582" s="2"/>
      <c r="CO582" s="2"/>
      <c r="CP582" s="2"/>
    </row>
    <row r="583" spans="1:94" x14ac:dyDescent="0.35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  <c r="AD583" s="2"/>
      <c r="AE583" s="2"/>
      <c r="AF583" s="2"/>
      <c r="AG583" s="2"/>
      <c r="AH583" s="2"/>
      <c r="AI583" s="2"/>
      <c r="AJ583" s="2"/>
      <c r="AK583" s="2"/>
      <c r="AL583" s="2"/>
      <c r="AM583" s="2"/>
      <c r="AN583" s="2"/>
      <c r="AO583" s="2"/>
      <c r="AP583" s="2"/>
      <c r="AQ583" s="2"/>
      <c r="AR583" s="2"/>
      <c r="AS583" s="2"/>
      <c r="AT583" s="2"/>
      <c r="AU583" s="2"/>
      <c r="AV583" s="2"/>
      <c r="AW583" s="2"/>
      <c r="AX583" s="2"/>
      <c r="AY583" s="2"/>
      <c r="AZ583" s="2"/>
      <c r="BA583" s="2"/>
      <c r="BB583" s="2"/>
      <c r="BC583" s="2"/>
      <c r="BD583" s="2"/>
      <c r="BE583" s="2"/>
      <c r="BF583" s="2"/>
      <c r="BG583" s="2"/>
      <c r="BH583" s="2"/>
      <c r="BI583" s="2"/>
      <c r="BJ583" s="2"/>
      <c r="BK583" s="2"/>
      <c r="BL583" s="2"/>
      <c r="BM583" s="2"/>
      <c r="BN583" s="2"/>
      <c r="BO583" s="2"/>
      <c r="BP583" s="2"/>
      <c r="BQ583" s="2"/>
      <c r="BR583" s="2"/>
      <c r="BS583" s="2"/>
      <c r="BT583" s="2"/>
      <c r="BU583" s="2"/>
      <c r="BV583" s="2"/>
      <c r="BW583" s="2"/>
      <c r="BX583" s="2"/>
      <c r="BY583" s="2"/>
      <c r="BZ583" s="2"/>
      <c r="CA583" s="2"/>
      <c r="CB583" s="2"/>
      <c r="CC583" s="2"/>
      <c r="CD583" s="2"/>
      <c r="CE583" s="2"/>
      <c r="CF583" s="2"/>
      <c r="CG583" s="2"/>
      <c r="CH583" s="2"/>
      <c r="CI583" s="2"/>
      <c r="CJ583" s="2"/>
      <c r="CK583" s="2"/>
      <c r="CL583" s="2"/>
      <c r="CM583" s="2"/>
      <c r="CN583" s="2"/>
      <c r="CO583" s="2"/>
      <c r="CP583" s="2"/>
    </row>
    <row r="584" spans="1:94" x14ac:dyDescent="0.35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  <c r="AD584" s="2"/>
      <c r="AE584" s="2"/>
      <c r="AF584" s="2"/>
      <c r="AG584" s="2"/>
      <c r="AH584" s="2"/>
      <c r="AI584" s="2"/>
      <c r="AJ584" s="2"/>
      <c r="AK584" s="2"/>
      <c r="AL584" s="2"/>
      <c r="AM584" s="2"/>
      <c r="AN584" s="2"/>
      <c r="AO584" s="2"/>
      <c r="AP584" s="2"/>
      <c r="AQ584" s="2"/>
      <c r="AR584" s="2"/>
      <c r="AS584" s="2"/>
      <c r="AT584" s="2"/>
      <c r="AU584" s="2"/>
      <c r="AV584" s="2"/>
      <c r="AW584" s="2"/>
      <c r="AX584" s="2"/>
      <c r="AY584" s="2"/>
      <c r="AZ584" s="2"/>
      <c r="BA584" s="2"/>
      <c r="BB584" s="2"/>
      <c r="BC584" s="2"/>
      <c r="BD584" s="2"/>
      <c r="BE584" s="2"/>
      <c r="BF584" s="2"/>
      <c r="BG584" s="2"/>
      <c r="BH584" s="2"/>
      <c r="BI584" s="2"/>
      <c r="BJ584" s="2"/>
      <c r="BK584" s="2"/>
      <c r="BL584" s="2"/>
      <c r="BM584" s="2"/>
      <c r="BN584" s="2"/>
      <c r="BO584" s="2"/>
      <c r="BP584" s="2"/>
      <c r="BQ584" s="2"/>
      <c r="BR584" s="2"/>
      <c r="BS584" s="2"/>
      <c r="BT584" s="2"/>
      <c r="BU584" s="2"/>
      <c r="BV584" s="2"/>
      <c r="BW584" s="2"/>
      <c r="BX584" s="2"/>
      <c r="BY584" s="2"/>
      <c r="BZ584" s="2"/>
      <c r="CA584" s="2"/>
      <c r="CB584" s="2"/>
      <c r="CC584" s="2"/>
      <c r="CD584" s="2"/>
      <c r="CE584" s="2"/>
      <c r="CF584" s="2"/>
      <c r="CG584" s="2"/>
      <c r="CH584" s="2"/>
      <c r="CI584" s="2"/>
      <c r="CJ584" s="2"/>
      <c r="CK584" s="2"/>
      <c r="CL584" s="2"/>
      <c r="CM584" s="2"/>
      <c r="CN584" s="2"/>
      <c r="CO584" s="2"/>
      <c r="CP584" s="2"/>
    </row>
    <row r="585" spans="1:94" x14ac:dyDescent="0.35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  <c r="AD585" s="2"/>
      <c r="AE585" s="2"/>
      <c r="AF585" s="2"/>
      <c r="AG585" s="2"/>
      <c r="AH585" s="2"/>
      <c r="AI585" s="2"/>
      <c r="AJ585" s="2"/>
      <c r="AK585" s="2"/>
      <c r="AL585" s="2"/>
      <c r="AM585" s="2"/>
      <c r="AN585" s="2"/>
      <c r="AO585" s="2"/>
      <c r="AP585" s="2"/>
      <c r="AQ585" s="2"/>
      <c r="AR585" s="2"/>
      <c r="AS585" s="2"/>
      <c r="AT585" s="2"/>
      <c r="AU585" s="2"/>
      <c r="AV585" s="2"/>
      <c r="AW585" s="2"/>
      <c r="AX585" s="2"/>
      <c r="AY585" s="2"/>
      <c r="AZ585" s="2"/>
      <c r="BA585" s="2"/>
      <c r="BB585" s="2"/>
      <c r="BC585" s="2"/>
      <c r="BD585" s="2"/>
      <c r="BE585" s="2"/>
      <c r="BF585" s="2"/>
      <c r="BG585" s="2"/>
      <c r="BH585" s="2"/>
      <c r="BI585" s="2"/>
      <c r="BJ585" s="2"/>
      <c r="BK585" s="2"/>
      <c r="BL585" s="2"/>
      <c r="BM585" s="2"/>
      <c r="BN585" s="2"/>
      <c r="BO585" s="2"/>
      <c r="BP585" s="2"/>
      <c r="BQ585" s="2"/>
      <c r="BR585" s="2"/>
      <c r="BS585" s="2"/>
      <c r="BT585" s="2"/>
      <c r="BU585" s="2"/>
      <c r="BV585" s="2"/>
      <c r="BW585" s="2"/>
      <c r="BX585" s="2"/>
      <c r="BY585" s="2"/>
      <c r="BZ585" s="2"/>
      <c r="CA585" s="2"/>
      <c r="CB585" s="2"/>
      <c r="CC585" s="2"/>
      <c r="CD585" s="2"/>
      <c r="CE585" s="2"/>
      <c r="CF585" s="2"/>
      <c r="CG585" s="2"/>
      <c r="CH585" s="2"/>
      <c r="CI585" s="2"/>
      <c r="CJ585" s="2"/>
      <c r="CK585" s="2"/>
      <c r="CL585" s="2"/>
      <c r="CM585" s="2"/>
      <c r="CN585" s="2"/>
      <c r="CO585" s="2"/>
      <c r="CP585" s="2"/>
    </row>
    <row r="586" spans="1:94" x14ac:dyDescent="0.35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2"/>
      <c r="AD586" s="2"/>
      <c r="AE586" s="2"/>
      <c r="AF586" s="2"/>
      <c r="AG586" s="2"/>
      <c r="AH586" s="2"/>
      <c r="AI586" s="2"/>
      <c r="AJ586" s="2"/>
      <c r="AK586" s="2"/>
      <c r="AL586" s="2"/>
      <c r="AM586" s="2"/>
      <c r="AN586" s="2"/>
      <c r="AO586" s="2"/>
      <c r="AP586" s="2"/>
      <c r="AQ586" s="2"/>
      <c r="AR586" s="2"/>
      <c r="AS586" s="2"/>
      <c r="AT586" s="2"/>
      <c r="AU586" s="2"/>
      <c r="AV586" s="2"/>
      <c r="AW586" s="2"/>
      <c r="AX586" s="2"/>
      <c r="AY586" s="2"/>
      <c r="AZ586" s="2"/>
      <c r="BA586" s="2"/>
      <c r="BB586" s="2"/>
      <c r="BC586" s="2"/>
      <c r="BD586" s="2"/>
      <c r="BE586" s="2"/>
      <c r="BF586" s="2"/>
      <c r="BG586" s="2"/>
      <c r="BH586" s="2"/>
      <c r="BI586" s="2"/>
      <c r="BJ586" s="2"/>
      <c r="BK586" s="2"/>
      <c r="BL586" s="2"/>
      <c r="BM586" s="2"/>
      <c r="BN586" s="2"/>
      <c r="BO586" s="2"/>
      <c r="BP586" s="2"/>
      <c r="BQ586" s="2"/>
      <c r="BR586" s="2"/>
      <c r="BS586" s="2"/>
      <c r="BT586" s="2"/>
      <c r="BU586" s="2"/>
      <c r="BV586" s="2"/>
      <c r="BW586" s="2"/>
      <c r="BX586" s="2"/>
      <c r="BY586" s="2"/>
      <c r="BZ586" s="2"/>
      <c r="CA586" s="2"/>
      <c r="CB586" s="2"/>
      <c r="CC586" s="2"/>
      <c r="CD586" s="2"/>
      <c r="CE586" s="2"/>
      <c r="CF586" s="2"/>
      <c r="CG586" s="2"/>
      <c r="CH586" s="2"/>
      <c r="CI586" s="2"/>
      <c r="CJ586" s="2"/>
      <c r="CK586" s="2"/>
      <c r="CL586" s="2"/>
      <c r="CM586" s="2"/>
      <c r="CN586" s="2"/>
      <c r="CO586" s="2"/>
      <c r="CP586" s="2"/>
    </row>
    <row r="587" spans="1:94" x14ac:dyDescent="0.35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  <c r="AD587" s="2"/>
      <c r="AE587" s="2"/>
      <c r="AF587" s="2"/>
      <c r="AG587" s="2"/>
      <c r="AH587" s="2"/>
      <c r="AI587" s="2"/>
      <c r="AJ587" s="2"/>
      <c r="AK587" s="2"/>
      <c r="AL587" s="2"/>
      <c r="AM587" s="2"/>
      <c r="AN587" s="2"/>
      <c r="AO587" s="2"/>
      <c r="AP587" s="2"/>
      <c r="AQ587" s="2"/>
      <c r="AR587" s="2"/>
      <c r="AS587" s="2"/>
      <c r="AT587" s="2"/>
      <c r="AU587" s="2"/>
      <c r="AV587" s="2"/>
      <c r="AW587" s="2"/>
      <c r="AX587" s="2"/>
      <c r="AY587" s="2"/>
      <c r="AZ587" s="2"/>
      <c r="BA587" s="2"/>
      <c r="BB587" s="2"/>
      <c r="BC587" s="2"/>
      <c r="BD587" s="2"/>
      <c r="BE587" s="2"/>
      <c r="BF587" s="2"/>
      <c r="BG587" s="2"/>
      <c r="BH587" s="2"/>
      <c r="BI587" s="2"/>
      <c r="BJ587" s="2"/>
      <c r="BK587" s="2"/>
      <c r="BL587" s="2"/>
      <c r="BM587" s="2"/>
      <c r="BN587" s="2"/>
      <c r="BO587" s="2"/>
      <c r="BP587" s="2"/>
      <c r="BQ587" s="2"/>
      <c r="BR587" s="2"/>
      <c r="BS587" s="2"/>
      <c r="BT587" s="2"/>
      <c r="BU587" s="2"/>
      <c r="BV587" s="2"/>
      <c r="BW587" s="2"/>
      <c r="BX587" s="2"/>
      <c r="BY587" s="2"/>
      <c r="BZ587" s="2"/>
      <c r="CA587" s="2"/>
      <c r="CB587" s="2"/>
      <c r="CC587" s="2"/>
      <c r="CD587" s="2"/>
      <c r="CE587" s="2"/>
      <c r="CF587" s="2"/>
      <c r="CG587" s="2"/>
      <c r="CH587" s="2"/>
      <c r="CI587" s="2"/>
      <c r="CJ587" s="2"/>
      <c r="CK587" s="2"/>
      <c r="CL587" s="2"/>
      <c r="CM587" s="2"/>
      <c r="CN587" s="2"/>
      <c r="CO587" s="2"/>
      <c r="CP587" s="2"/>
    </row>
    <row r="588" spans="1:94" x14ac:dyDescent="0.35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  <c r="AD588" s="2"/>
      <c r="AE588" s="2"/>
      <c r="AF588" s="2"/>
      <c r="AG588" s="2"/>
      <c r="AH588" s="2"/>
      <c r="AI588" s="2"/>
      <c r="AJ588" s="2"/>
      <c r="AK588" s="2"/>
      <c r="AL588" s="2"/>
      <c r="AM588" s="2"/>
      <c r="AN588" s="2"/>
      <c r="AO588" s="2"/>
      <c r="AP588" s="2"/>
      <c r="AQ588" s="2"/>
      <c r="AR588" s="2"/>
      <c r="AS588" s="2"/>
      <c r="AT588" s="2"/>
      <c r="AU588" s="2"/>
      <c r="AV588" s="2"/>
      <c r="AW588" s="2"/>
      <c r="AX588" s="2"/>
      <c r="AY588" s="2"/>
      <c r="AZ588" s="2"/>
      <c r="BA588" s="2"/>
      <c r="BB588" s="2"/>
      <c r="BC588" s="2"/>
      <c r="BD588" s="2"/>
      <c r="BE588" s="2"/>
      <c r="BF588" s="2"/>
      <c r="BG588" s="2"/>
      <c r="BH588" s="2"/>
      <c r="BI588" s="2"/>
      <c r="BJ588" s="2"/>
      <c r="BK588" s="2"/>
      <c r="BL588" s="2"/>
      <c r="BM588" s="2"/>
      <c r="BN588" s="2"/>
      <c r="BO588" s="2"/>
      <c r="BP588" s="2"/>
      <c r="BQ588" s="2"/>
      <c r="BR588" s="2"/>
      <c r="BS588" s="2"/>
      <c r="BT588" s="2"/>
      <c r="BU588" s="2"/>
      <c r="BV588" s="2"/>
      <c r="BW588" s="2"/>
      <c r="BX588" s="2"/>
      <c r="BY588" s="2"/>
      <c r="BZ588" s="2"/>
      <c r="CA588" s="2"/>
      <c r="CB588" s="2"/>
      <c r="CC588" s="2"/>
      <c r="CD588" s="2"/>
      <c r="CE588" s="2"/>
      <c r="CF588" s="2"/>
      <c r="CG588" s="2"/>
      <c r="CH588" s="2"/>
      <c r="CI588" s="2"/>
      <c r="CJ588" s="2"/>
      <c r="CK588" s="2"/>
      <c r="CL588" s="2"/>
      <c r="CM588" s="2"/>
      <c r="CN588" s="2"/>
      <c r="CO588" s="2"/>
      <c r="CP588" s="2"/>
    </row>
    <row r="589" spans="1:94" x14ac:dyDescent="0.35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  <c r="AD589" s="2"/>
      <c r="AE589" s="2"/>
      <c r="AF589" s="2"/>
      <c r="AG589" s="2"/>
      <c r="AH589" s="2"/>
      <c r="AI589" s="2"/>
      <c r="AJ589" s="2"/>
      <c r="AK589" s="2"/>
      <c r="AL589" s="2"/>
      <c r="AM589" s="2"/>
      <c r="AN589" s="2"/>
      <c r="AO589" s="2"/>
      <c r="AP589" s="2"/>
      <c r="AQ589" s="2"/>
      <c r="AR589" s="2"/>
      <c r="AS589" s="2"/>
      <c r="AT589" s="2"/>
      <c r="AU589" s="2"/>
      <c r="AV589" s="2"/>
      <c r="AW589" s="2"/>
      <c r="AX589" s="2"/>
      <c r="AY589" s="2"/>
      <c r="AZ589" s="2"/>
      <c r="BA589" s="2"/>
      <c r="BB589" s="2"/>
      <c r="BC589" s="2"/>
      <c r="BD589" s="2"/>
      <c r="BE589" s="2"/>
      <c r="BF589" s="2"/>
      <c r="BG589" s="2"/>
      <c r="BH589" s="2"/>
      <c r="BI589" s="2"/>
      <c r="BJ589" s="2"/>
      <c r="BK589" s="2"/>
      <c r="BL589" s="2"/>
      <c r="BM589" s="2"/>
      <c r="BN589" s="2"/>
      <c r="BO589" s="2"/>
      <c r="BP589" s="2"/>
      <c r="BQ589" s="2"/>
      <c r="BR589" s="2"/>
      <c r="BS589" s="2"/>
      <c r="BT589" s="2"/>
      <c r="BU589" s="2"/>
      <c r="BV589" s="2"/>
      <c r="BW589" s="2"/>
      <c r="BX589" s="2"/>
      <c r="BY589" s="2"/>
      <c r="BZ589" s="2"/>
      <c r="CA589" s="2"/>
      <c r="CB589" s="2"/>
      <c r="CC589" s="2"/>
      <c r="CD589" s="2"/>
      <c r="CE589" s="2"/>
      <c r="CF589" s="2"/>
      <c r="CG589" s="2"/>
      <c r="CH589" s="2"/>
      <c r="CI589" s="2"/>
      <c r="CJ589" s="2"/>
      <c r="CK589" s="2"/>
      <c r="CL589" s="2"/>
      <c r="CM589" s="2"/>
      <c r="CN589" s="2"/>
      <c r="CO589" s="2"/>
      <c r="CP589" s="2"/>
    </row>
    <row r="590" spans="1:94" x14ac:dyDescent="0.35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  <c r="AD590" s="2"/>
      <c r="AE590" s="2"/>
      <c r="AF590" s="2"/>
      <c r="AG590" s="2"/>
      <c r="AH590" s="2"/>
      <c r="AI590" s="2"/>
      <c r="AJ590" s="2"/>
      <c r="AK590" s="2"/>
      <c r="AL590" s="2"/>
      <c r="AM590" s="2"/>
      <c r="AN590" s="2"/>
      <c r="AO590" s="2"/>
      <c r="AP590" s="2"/>
      <c r="AQ590" s="2"/>
      <c r="AR590" s="2"/>
      <c r="AS590" s="2"/>
      <c r="AT590" s="2"/>
      <c r="AU590" s="2"/>
      <c r="AV590" s="2"/>
      <c r="AW590" s="2"/>
      <c r="AX590" s="2"/>
      <c r="AY590" s="2"/>
      <c r="AZ590" s="2"/>
      <c r="BA590" s="2"/>
      <c r="BB590" s="2"/>
      <c r="BC590" s="2"/>
      <c r="BD590" s="2"/>
      <c r="BE590" s="2"/>
      <c r="BF590" s="2"/>
      <c r="BG590" s="2"/>
      <c r="BH590" s="2"/>
      <c r="BI590" s="2"/>
      <c r="BJ590" s="2"/>
      <c r="BK590" s="2"/>
      <c r="BL590" s="2"/>
      <c r="BM590" s="2"/>
      <c r="BN590" s="2"/>
      <c r="BO590" s="2"/>
      <c r="BP590" s="2"/>
      <c r="BQ590" s="2"/>
      <c r="BR590" s="2"/>
      <c r="BS590" s="2"/>
      <c r="BT590" s="2"/>
      <c r="BU590" s="2"/>
      <c r="BV590" s="2"/>
      <c r="BW590" s="2"/>
      <c r="BX590" s="2"/>
      <c r="BY590" s="2"/>
      <c r="BZ590" s="2"/>
      <c r="CA590" s="2"/>
      <c r="CB590" s="2"/>
      <c r="CC590" s="2"/>
      <c r="CD590" s="2"/>
      <c r="CE590" s="2"/>
      <c r="CF590" s="2"/>
      <c r="CG590" s="2"/>
      <c r="CH590" s="2"/>
      <c r="CI590" s="2"/>
      <c r="CJ590" s="2"/>
      <c r="CK590" s="2"/>
      <c r="CL590" s="2"/>
      <c r="CM590" s="2"/>
      <c r="CN590" s="2"/>
      <c r="CO590" s="2"/>
      <c r="CP590" s="2"/>
    </row>
    <row r="591" spans="1:94" x14ac:dyDescent="0.35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/>
      <c r="AD591" s="2"/>
      <c r="AE591" s="2"/>
      <c r="AF591" s="2"/>
      <c r="AG591" s="2"/>
      <c r="AH591" s="2"/>
      <c r="AI591" s="2"/>
      <c r="AJ591" s="2"/>
      <c r="AK591" s="2"/>
      <c r="AL591" s="2"/>
      <c r="AM591" s="2"/>
      <c r="AN591" s="2"/>
      <c r="AO591" s="2"/>
      <c r="AP591" s="2"/>
      <c r="AQ591" s="2"/>
      <c r="AR591" s="2"/>
      <c r="AS591" s="2"/>
      <c r="AT591" s="2"/>
      <c r="AU591" s="2"/>
      <c r="AV591" s="2"/>
      <c r="AW591" s="2"/>
      <c r="AX591" s="2"/>
      <c r="AY591" s="2"/>
      <c r="AZ591" s="2"/>
      <c r="BA591" s="2"/>
      <c r="BB591" s="2"/>
      <c r="BC591" s="2"/>
      <c r="BD591" s="2"/>
      <c r="BE591" s="2"/>
      <c r="BF591" s="2"/>
      <c r="BG591" s="2"/>
      <c r="BH591" s="2"/>
      <c r="BI591" s="2"/>
      <c r="BJ591" s="2"/>
      <c r="BK591" s="2"/>
      <c r="BL591" s="2"/>
      <c r="BM591" s="2"/>
      <c r="BN591" s="2"/>
      <c r="BO591" s="2"/>
      <c r="BP591" s="2"/>
      <c r="BQ591" s="2"/>
      <c r="BR591" s="2"/>
      <c r="BS591" s="2"/>
      <c r="BT591" s="2"/>
      <c r="BU591" s="2"/>
      <c r="BV591" s="2"/>
      <c r="BW591" s="2"/>
      <c r="BX591" s="2"/>
      <c r="BY591" s="2"/>
      <c r="BZ591" s="2"/>
      <c r="CA591" s="2"/>
      <c r="CB591" s="2"/>
      <c r="CC591" s="2"/>
      <c r="CD591" s="2"/>
      <c r="CE591" s="2"/>
      <c r="CF591" s="2"/>
      <c r="CG591" s="2"/>
      <c r="CH591" s="2"/>
      <c r="CI591" s="2"/>
      <c r="CJ591" s="2"/>
      <c r="CK591" s="2"/>
      <c r="CL591" s="2"/>
      <c r="CM591" s="2"/>
      <c r="CN591" s="2"/>
      <c r="CO591" s="2"/>
      <c r="CP591" s="2"/>
    </row>
    <row r="592" spans="1:94" x14ac:dyDescent="0.35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  <c r="AD592" s="2"/>
      <c r="AE592" s="2"/>
      <c r="AF592" s="2"/>
      <c r="AG592" s="2"/>
      <c r="AH592" s="2"/>
      <c r="AI592" s="2"/>
      <c r="AJ592" s="2"/>
      <c r="AK592" s="2"/>
      <c r="AL592" s="2"/>
      <c r="AM592" s="2"/>
      <c r="AN592" s="2"/>
      <c r="AO592" s="2"/>
      <c r="AP592" s="2"/>
      <c r="AQ592" s="2"/>
      <c r="AR592" s="2"/>
      <c r="AS592" s="2"/>
      <c r="AT592" s="2"/>
      <c r="AU592" s="2"/>
      <c r="AV592" s="2"/>
      <c r="AW592" s="2"/>
      <c r="AX592" s="2"/>
      <c r="AY592" s="2"/>
      <c r="AZ592" s="2"/>
      <c r="BA592" s="2"/>
      <c r="BB592" s="2"/>
      <c r="BC592" s="2"/>
      <c r="BD592" s="2"/>
      <c r="BE592" s="2"/>
      <c r="BF592" s="2"/>
      <c r="BG592" s="2"/>
      <c r="BH592" s="2"/>
      <c r="BI592" s="2"/>
      <c r="BJ592" s="2"/>
      <c r="BK592" s="2"/>
      <c r="BL592" s="2"/>
      <c r="BM592" s="2"/>
      <c r="BN592" s="2"/>
      <c r="BO592" s="2"/>
      <c r="BP592" s="2"/>
      <c r="BQ592" s="2"/>
      <c r="BR592" s="2"/>
      <c r="BS592" s="2"/>
      <c r="BT592" s="2"/>
      <c r="BU592" s="2"/>
      <c r="BV592" s="2"/>
      <c r="BW592" s="2"/>
      <c r="BX592" s="2"/>
      <c r="BY592" s="2"/>
      <c r="BZ592" s="2"/>
      <c r="CA592" s="2"/>
      <c r="CB592" s="2"/>
      <c r="CC592" s="2"/>
      <c r="CD592" s="2"/>
      <c r="CE592" s="2"/>
      <c r="CF592" s="2"/>
      <c r="CG592" s="2"/>
      <c r="CH592" s="2"/>
      <c r="CI592" s="2"/>
      <c r="CJ592" s="2"/>
      <c r="CK592" s="2"/>
      <c r="CL592" s="2"/>
      <c r="CM592" s="2"/>
      <c r="CN592" s="2"/>
      <c r="CO592" s="2"/>
      <c r="CP592" s="2"/>
    </row>
    <row r="593" spans="1:94" x14ac:dyDescent="0.35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  <c r="AD593" s="2"/>
      <c r="AE593" s="2"/>
      <c r="AF593" s="2"/>
      <c r="AG593" s="2"/>
      <c r="AH593" s="2"/>
      <c r="AI593" s="2"/>
      <c r="AJ593" s="2"/>
      <c r="AK593" s="2"/>
      <c r="AL593" s="2"/>
      <c r="AM593" s="2"/>
      <c r="AN593" s="2"/>
      <c r="AO593" s="2"/>
      <c r="AP593" s="2"/>
      <c r="AQ593" s="2"/>
      <c r="AR593" s="2"/>
      <c r="AS593" s="2"/>
      <c r="AT593" s="2"/>
      <c r="AU593" s="2"/>
      <c r="AV593" s="2"/>
      <c r="AW593" s="2"/>
      <c r="AX593" s="2"/>
      <c r="AY593" s="2"/>
      <c r="AZ593" s="2"/>
      <c r="BA593" s="2"/>
      <c r="BB593" s="2"/>
      <c r="BC593" s="2"/>
      <c r="BD593" s="2"/>
      <c r="BE593" s="2"/>
      <c r="BF593" s="2"/>
      <c r="BG593" s="2"/>
      <c r="BH593" s="2"/>
      <c r="BI593" s="2"/>
      <c r="BJ593" s="2"/>
      <c r="BK593" s="2"/>
      <c r="BL593" s="2"/>
      <c r="BM593" s="2"/>
      <c r="BN593" s="2"/>
      <c r="BO593" s="2"/>
      <c r="BP593" s="2"/>
      <c r="BQ593" s="2"/>
      <c r="BR593" s="2"/>
      <c r="BS593" s="2"/>
      <c r="BT593" s="2"/>
      <c r="BU593" s="2"/>
      <c r="BV593" s="2"/>
      <c r="BW593" s="2"/>
      <c r="BX593" s="2"/>
      <c r="BY593" s="2"/>
      <c r="BZ593" s="2"/>
      <c r="CA593" s="2"/>
      <c r="CB593" s="2"/>
      <c r="CC593" s="2"/>
      <c r="CD593" s="2"/>
      <c r="CE593" s="2"/>
      <c r="CF593" s="2"/>
      <c r="CG593" s="2"/>
      <c r="CH593" s="2"/>
      <c r="CI593" s="2"/>
      <c r="CJ593" s="2"/>
      <c r="CK593" s="2"/>
      <c r="CL593" s="2"/>
      <c r="CM593" s="2"/>
      <c r="CN593" s="2"/>
      <c r="CO593" s="2"/>
      <c r="CP593" s="2"/>
    </row>
    <row r="594" spans="1:94" x14ac:dyDescent="0.35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  <c r="AD594" s="2"/>
      <c r="AE594" s="2"/>
      <c r="AF594" s="2"/>
      <c r="AG594" s="2"/>
      <c r="AH594" s="2"/>
      <c r="AI594" s="2"/>
      <c r="AJ594" s="2"/>
      <c r="AK594" s="2"/>
      <c r="AL594" s="2"/>
      <c r="AM594" s="2"/>
      <c r="AN594" s="2"/>
      <c r="AO594" s="2"/>
      <c r="AP594" s="2"/>
      <c r="AQ594" s="2"/>
      <c r="AR594" s="2"/>
      <c r="AS594" s="2"/>
      <c r="AT594" s="2"/>
      <c r="AU594" s="2"/>
      <c r="AV594" s="2"/>
      <c r="AW594" s="2"/>
      <c r="AX594" s="2"/>
      <c r="AY594" s="2"/>
      <c r="AZ594" s="2"/>
      <c r="BA594" s="2"/>
      <c r="BB594" s="2"/>
      <c r="BC594" s="2"/>
      <c r="BD594" s="2"/>
      <c r="BE594" s="2"/>
      <c r="BF594" s="2"/>
      <c r="BG594" s="2"/>
      <c r="BH594" s="2"/>
      <c r="BI594" s="2"/>
      <c r="BJ594" s="2"/>
      <c r="BK594" s="2"/>
      <c r="BL594" s="2"/>
      <c r="BM594" s="2"/>
      <c r="BN594" s="2"/>
      <c r="BO594" s="2"/>
      <c r="BP594" s="2"/>
      <c r="BQ594" s="2"/>
      <c r="BR594" s="2"/>
      <c r="BS594" s="2"/>
      <c r="BT594" s="2"/>
      <c r="BU594" s="2"/>
      <c r="BV594" s="2"/>
      <c r="BW594" s="2"/>
      <c r="BX594" s="2"/>
      <c r="BY594" s="2"/>
      <c r="BZ594" s="2"/>
      <c r="CA594" s="2"/>
      <c r="CB594" s="2"/>
      <c r="CC594" s="2"/>
      <c r="CD594" s="2"/>
      <c r="CE594" s="2"/>
      <c r="CF594" s="2"/>
      <c r="CG594" s="2"/>
      <c r="CH594" s="2"/>
      <c r="CI594" s="2"/>
      <c r="CJ594" s="2"/>
      <c r="CK594" s="2"/>
      <c r="CL594" s="2"/>
      <c r="CM594" s="2"/>
      <c r="CN594" s="2"/>
      <c r="CO594" s="2"/>
      <c r="CP594" s="2"/>
    </row>
    <row r="595" spans="1:94" x14ac:dyDescent="0.35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  <c r="AD595" s="2"/>
      <c r="AE595" s="2"/>
      <c r="AF595" s="2"/>
      <c r="AG595" s="2"/>
      <c r="AH595" s="2"/>
      <c r="AI595" s="2"/>
      <c r="AJ595" s="2"/>
      <c r="AK595" s="2"/>
      <c r="AL595" s="2"/>
      <c r="AM595" s="2"/>
      <c r="AN595" s="2"/>
      <c r="AO595" s="2"/>
      <c r="AP595" s="2"/>
      <c r="AQ595" s="2"/>
      <c r="AR595" s="2"/>
      <c r="AS595" s="2"/>
      <c r="AT595" s="2"/>
      <c r="AU595" s="2"/>
      <c r="AV595" s="2"/>
      <c r="AW595" s="2"/>
      <c r="AX595" s="2"/>
      <c r="AY595" s="2"/>
      <c r="AZ595" s="2"/>
      <c r="BA595" s="2"/>
      <c r="BB595" s="2"/>
      <c r="BC595" s="2"/>
      <c r="BD595" s="2"/>
      <c r="BE595" s="2"/>
      <c r="BF595" s="2"/>
      <c r="BG595" s="2"/>
      <c r="BH595" s="2"/>
      <c r="BI595" s="2"/>
      <c r="BJ595" s="2"/>
      <c r="BK595" s="2"/>
      <c r="BL595" s="2"/>
      <c r="BM595" s="2"/>
      <c r="BN595" s="2"/>
      <c r="BO595" s="2"/>
      <c r="BP595" s="2"/>
      <c r="BQ595" s="2"/>
      <c r="BR595" s="2"/>
      <c r="BS595" s="2"/>
      <c r="BT595" s="2"/>
      <c r="BU595" s="2"/>
      <c r="BV595" s="2"/>
      <c r="BW595" s="2"/>
      <c r="BX595" s="2"/>
      <c r="BY595" s="2"/>
      <c r="BZ595" s="2"/>
      <c r="CA595" s="2"/>
      <c r="CB595" s="2"/>
      <c r="CC595" s="2"/>
      <c r="CD595" s="2"/>
      <c r="CE595" s="2"/>
      <c r="CF595" s="2"/>
      <c r="CG595" s="2"/>
      <c r="CH595" s="2"/>
      <c r="CI595" s="2"/>
      <c r="CJ595" s="2"/>
      <c r="CK595" s="2"/>
      <c r="CL595" s="2"/>
      <c r="CM595" s="2"/>
      <c r="CN595" s="2"/>
      <c r="CO595" s="2"/>
      <c r="CP595" s="2"/>
    </row>
    <row r="596" spans="1:94" x14ac:dyDescent="0.35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  <c r="AD596" s="2"/>
      <c r="AE596" s="2"/>
      <c r="AF596" s="2"/>
      <c r="AG596" s="2"/>
      <c r="AH596" s="2"/>
      <c r="AI596" s="2"/>
      <c r="AJ596" s="2"/>
      <c r="AK596" s="2"/>
      <c r="AL596" s="2"/>
      <c r="AM596" s="2"/>
      <c r="AN596" s="2"/>
      <c r="AO596" s="2"/>
      <c r="AP596" s="2"/>
      <c r="AQ596" s="2"/>
      <c r="AR596" s="2"/>
      <c r="AS596" s="2"/>
      <c r="AT596" s="2"/>
      <c r="AU596" s="2"/>
      <c r="AV596" s="2"/>
      <c r="AW596" s="2"/>
      <c r="AX596" s="2"/>
      <c r="AY596" s="2"/>
      <c r="AZ596" s="2"/>
      <c r="BA596" s="2"/>
      <c r="BB596" s="2"/>
      <c r="BC596" s="2"/>
      <c r="BD596" s="2"/>
      <c r="BE596" s="2"/>
      <c r="BF596" s="2"/>
      <c r="BG596" s="2"/>
      <c r="BH596" s="2"/>
      <c r="BI596" s="2"/>
      <c r="BJ596" s="2"/>
      <c r="BK596" s="2"/>
      <c r="BL596" s="2"/>
      <c r="BM596" s="2"/>
      <c r="BN596" s="2"/>
      <c r="BO596" s="2"/>
      <c r="BP596" s="2"/>
      <c r="BQ596" s="2"/>
      <c r="BR596" s="2"/>
      <c r="BS596" s="2"/>
      <c r="BT596" s="2"/>
      <c r="BU596" s="2"/>
      <c r="BV596" s="2"/>
      <c r="BW596" s="2"/>
      <c r="BX596" s="2"/>
      <c r="BY596" s="2"/>
      <c r="BZ596" s="2"/>
      <c r="CA596" s="2"/>
      <c r="CB596" s="2"/>
      <c r="CC596" s="2"/>
      <c r="CD596" s="2"/>
      <c r="CE596" s="2"/>
      <c r="CF596" s="2"/>
      <c r="CG596" s="2"/>
      <c r="CH596" s="2"/>
      <c r="CI596" s="2"/>
      <c r="CJ596" s="2"/>
      <c r="CK596" s="2"/>
      <c r="CL596" s="2"/>
      <c r="CM596" s="2"/>
      <c r="CN596" s="2"/>
      <c r="CO596" s="2"/>
      <c r="CP596" s="2"/>
    </row>
    <row r="597" spans="1:94" x14ac:dyDescent="0.35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  <c r="AD597" s="2"/>
      <c r="AE597" s="2"/>
      <c r="AF597" s="2"/>
      <c r="AG597" s="2"/>
      <c r="AH597" s="2"/>
      <c r="AI597" s="2"/>
      <c r="AJ597" s="2"/>
      <c r="AK597" s="2"/>
      <c r="AL597" s="2"/>
      <c r="AM597" s="2"/>
      <c r="AN597" s="2"/>
      <c r="AO597" s="2"/>
      <c r="AP597" s="2"/>
      <c r="AQ597" s="2"/>
      <c r="AR597" s="2"/>
      <c r="AS597" s="2"/>
      <c r="AT597" s="2"/>
      <c r="AU597" s="2"/>
      <c r="AV597" s="2"/>
      <c r="AW597" s="2"/>
      <c r="AX597" s="2"/>
      <c r="AY597" s="2"/>
      <c r="AZ597" s="2"/>
      <c r="BA597" s="2"/>
      <c r="BB597" s="2"/>
      <c r="BC597" s="2"/>
      <c r="BD597" s="2"/>
      <c r="BE597" s="2"/>
      <c r="BF597" s="2"/>
      <c r="BG597" s="2"/>
      <c r="BH597" s="2"/>
      <c r="BI597" s="2"/>
      <c r="BJ597" s="2"/>
      <c r="BK597" s="2"/>
      <c r="BL597" s="2"/>
      <c r="BM597" s="2"/>
      <c r="BN597" s="2"/>
      <c r="BO597" s="2"/>
      <c r="BP597" s="2"/>
      <c r="BQ597" s="2"/>
      <c r="BR597" s="2"/>
      <c r="BS597" s="2"/>
      <c r="BT597" s="2"/>
      <c r="BU597" s="2"/>
      <c r="BV597" s="2"/>
      <c r="BW597" s="2"/>
      <c r="BX597" s="2"/>
      <c r="BY597" s="2"/>
      <c r="BZ597" s="2"/>
      <c r="CA597" s="2"/>
      <c r="CB597" s="2"/>
      <c r="CC597" s="2"/>
      <c r="CD597" s="2"/>
      <c r="CE597" s="2"/>
      <c r="CF597" s="2"/>
      <c r="CG597" s="2"/>
      <c r="CH597" s="2"/>
      <c r="CI597" s="2"/>
      <c r="CJ597" s="2"/>
      <c r="CK597" s="2"/>
      <c r="CL597" s="2"/>
      <c r="CM597" s="2"/>
      <c r="CN597" s="2"/>
      <c r="CO597" s="2"/>
      <c r="CP597" s="2"/>
    </row>
    <row r="598" spans="1:94" x14ac:dyDescent="0.35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  <c r="AD598" s="2"/>
      <c r="AE598" s="2"/>
      <c r="AF598" s="2"/>
      <c r="AG598" s="2"/>
      <c r="AH598" s="2"/>
      <c r="AI598" s="2"/>
      <c r="AJ598" s="2"/>
      <c r="AK598" s="2"/>
      <c r="AL598" s="2"/>
      <c r="AM598" s="2"/>
      <c r="AN598" s="2"/>
      <c r="AO598" s="2"/>
      <c r="AP598" s="2"/>
      <c r="AQ598" s="2"/>
      <c r="AR598" s="2"/>
      <c r="AS598" s="2"/>
      <c r="AT598" s="2"/>
      <c r="AU598" s="2"/>
      <c r="AV598" s="2"/>
      <c r="AW598" s="2"/>
      <c r="AX598" s="2"/>
      <c r="AY598" s="2"/>
      <c r="AZ598" s="2"/>
      <c r="BA598" s="2"/>
      <c r="BB598" s="2"/>
      <c r="BC598" s="2"/>
      <c r="BD598" s="2"/>
      <c r="BE598" s="2"/>
      <c r="BF598" s="2"/>
      <c r="BG598" s="2"/>
      <c r="BH598" s="2"/>
      <c r="BI598" s="2"/>
      <c r="BJ598" s="2"/>
      <c r="BK598" s="2"/>
      <c r="BL598" s="2"/>
      <c r="BM598" s="2"/>
      <c r="BN598" s="2"/>
      <c r="BO598" s="2"/>
      <c r="BP598" s="2"/>
      <c r="BQ598" s="2"/>
      <c r="BR598" s="2"/>
      <c r="BS598" s="2"/>
      <c r="BT598" s="2"/>
      <c r="BU598" s="2"/>
      <c r="BV598" s="2"/>
      <c r="BW598" s="2"/>
      <c r="BX598" s="2"/>
      <c r="BY598" s="2"/>
      <c r="BZ598" s="2"/>
      <c r="CA598" s="2"/>
      <c r="CB598" s="2"/>
      <c r="CC598" s="2"/>
      <c r="CD598" s="2"/>
      <c r="CE598" s="2"/>
      <c r="CF598" s="2"/>
      <c r="CG598" s="2"/>
      <c r="CH598" s="2"/>
      <c r="CI598" s="2"/>
      <c r="CJ598" s="2"/>
      <c r="CK598" s="2"/>
      <c r="CL598" s="2"/>
      <c r="CM598" s="2"/>
      <c r="CN598" s="2"/>
      <c r="CO598" s="2"/>
      <c r="CP598" s="2"/>
    </row>
    <row r="599" spans="1:94" x14ac:dyDescent="0.35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  <c r="AD599" s="2"/>
      <c r="AE599" s="2"/>
      <c r="AF599" s="2"/>
      <c r="AG599" s="2"/>
      <c r="AH599" s="2"/>
      <c r="AI599" s="2"/>
      <c r="AJ599" s="2"/>
      <c r="AK599" s="2"/>
      <c r="AL599" s="2"/>
      <c r="AM599" s="2"/>
      <c r="AN599" s="2"/>
      <c r="AO599" s="2"/>
      <c r="AP599" s="2"/>
      <c r="AQ599" s="2"/>
      <c r="AR599" s="2"/>
      <c r="AS599" s="2"/>
      <c r="AT599" s="2"/>
      <c r="AU599" s="2"/>
      <c r="AV599" s="2"/>
      <c r="AW599" s="2"/>
      <c r="AX599" s="2"/>
      <c r="AY599" s="2"/>
      <c r="AZ599" s="2"/>
      <c r="BA599" s="2"/>
      <c r="BB599" s="2"/>
      <c r="BC599" s="2"/>
      <c r="BD599" s="2"/>
      <c r="BE599" s="2"/>
      <c r="BF599" s="2"/>
      <c r="BG599" s="2"/>
      <c r="BH599" s="2"/>
      <c r="BI599" s="2"/>
      <c r="BJ599" s="2"/>
      <c r="BK599" s="2"/>
      <c r="BL599" s="2"/>
      <c r="BM599" s="2"/>
      <c r="BN599" s="2"/>
      <c r="BO599" s="2"/>
      <c r="BP599" s="2"/>
      <c r="BQ599" s="2"/>
      <c r="BR599" s="2"/>
      <c r="BS599" s="2"/>
      <c r="BT599" s="2"/>
      <c r="BU599" s="2"/>
      <c r="BV599" s="2"/>
      <c r="BW599" s="2"/>
      <c r="BX599" s="2"/>
      <c r="BY599" s="2"/>
      <c r="BZ599" s="2"/>
      <c r="CA599" s="2"/>
      <c r="CB599" s="2"/>
      <c r="CC599" s="2"/>
      <c r="CD599" s="2"/>
      <c r="CE599" s="2"/>
      <c r="CF599" s="2"/>
      <c r="CG599" s="2"/>
      <c r="CH599" s="2"/>
      <c r="CI599" s="2"/>
      <c r="CJ599" s="2"/>
      <c r="CK599" s="2"/>
      <c r="CL599" s="2"/>
      <c r="CM599" s="2"/>
      <c r="CN599" s="2"/>
      <c r="CO599" s="2"/>
      <c r="CP599" s="2"/>
    </row>
    <row r="600" spans="1:94" x14ac:dyDescent="0.35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  <c r="AD600" s="2"/>
      <c r="AE600" s="2"/>
      <c r="AF600" s="2"/>
      <c r="AG600" s="2"/>
      <c r="AH600" s="2"/>
      <c r="AI600" s="2"/>
      <c r="AJ600" s="2"/>
      <c r="AK600" s="2"/>
      <c r="AL600" s="2"/>
      <c r="AM600" s="2"/>
      <c r="AN600" s="2"/>
      <c r="AO600" s="2"/>
      <c r="AP600" s="2"/>
      <c r="AQ600" s="2"/>
      <c r="AR600" s="2"/>
      <c r="AS600" s="2"/>
      <c r="AT600" s="2"/>
      <c r="AU600" s="2"/>
      <c r="AV600" s="2"/>
      <c r="AW600" s="2"/>
      <c r="AX600" s="2"/>
      <c r="AY600" s="2"/>
      <c r="AZ600" s="2"/>
      <c r="BA600" s="2"/>
      <c r="BB600" s="2"/>
      <c r="BC600" s="2"/>
      <c r="BD600" s="2"/>
      <c r="BE600" s="2"/>
      <c r="BF600" s="2"/>
      <c r="BG600" s="2"/>
      <c r="BH600" s="2"/>
      <c r="BI600" s="2"/>
      <c r="BJ600" s="2"/>
      <c r="BK600" s="2"/>
      <c r="BL600" s="2"/>
      <c r="BM600" s="2"/>
      <c r="BN600" s="2"/>
      <c r="BO600" s="2"/>
      <c r="BP600" s="2"/>
      <c r="BQ600" s="2"/>
      <c r="BR600" s="2"/>
      <c r="BS600" s="2"/>
      <c r="BT600" s="2"/>
      <c r="BU600" s="2"/>
      <c r="BV600" s="2"/>
      <c r="BW600" s="2"/>
      <c r="BX600" s="2"/>
      <c r="BY600" s="2"/>
      <c r="BZ600" s="2"/>
      <c r="CA600" s="2"/>
      <c r="CB600" s="2"/>
      <c r="CC600" s="2"/>
      <c r="CD600" s="2"/>
      <c r="CE600" s="2"/>
      <c r="CF600" s="2"/>
      <c r="CG600" s="2"/>
      <c r="CH600" s="2"/>
      <c r="CI600" s="2"/>
      <c r="CJ600" s="2"/>
      <c r="CK600" s="2"/>
      <c r="CL600" s="2"/>
      <c r="CM600" s="2"/>
      <c r="CN600" s="2"/>
      <c r="CO600" s="2"/>
      <c r="CP600" s="2"/>
    </row>
    <row r="601" spans="1:94" x14ac:dyDescent="0.35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  <c r="AD601" s="2"/>
      <c r="AE601" s="2"/>
      <c r="AF601" s="2"/>
      <c r="AG601" s="2"/>
      <c r="AH601" s="2"/>
      <c r="AI601" s="2"/>
      <c r="AJ601" s="2"/>
      <c r="AK601" s="2"/>
      <c r="AL601" s="2"/>
      <c r="AM601" s="2"/>
      <c r="AN601" s="2"/>
      <c r="AO601" s="2"/>
      <c r="AP601" s="2"/>
      <c r="AQ601" s="2"/>
      <c r="AR601" s="2"/>
      <c r="AS601" s="2"/>
      <c r="AT601" s="2"/>
      <c r="AU601" s="2"/>
      <c r="AV601" s="2"/>
      <c r="AW601" s="2"/>
      <c r="AX601" s="2"/>
      <c r="AY601" s="2"/>
      <c r="AZ601" s="2"/>
      <c r="BA601" s="2"/>
      <c r="BB601" s="2"/>
      <c r="BC601" s="2"/>
      <c r="BD601" s="2"/>
      <c r="BE601" s="2"/>
      <c r="BF601" s="2"/>
      <c r="BG601" s="2"/>
      <c r="BH601" s="2"/>
      <c r="BI601" s="2"/>
      <c r="BJ601" s="2"/>
      <c r="BK601" s="2"/>
      <c r="BL601" s="2"/>
      <c r="BM601" s="2"/>
      <c r="BN601" s="2"/>
      <c r="BO601" s="2"/>
      <c r="BP601" s="2"/>
      <c r="BQ601" s="2"/>
      <c r="BR601" s="2"/>
      <c r="BS601" s="2"/>
      <c r="BT601" s="2"/>
      <c r="BU601" s="2"/>
      <c r="BV601" s="2"/>
      <c r="BW601" s="2"/>
      <c r="BX601" s="2"/>
      <c r="BY601" s="2"/>
      <c r="BZ601" s="2"/>
      <c r="CA601" s="2"/>
      <c r="CB601" s="2"/>
      <c r="CC601" s="2"/>
      <c r="CD601" s="2"/>
      <c r="CE601" s="2"/>
      <c r="CF601" s="2"/>
      <c r="CG601" s="2"/>
      <c r="CH601" s="2"/>
      <c r="CI601" s="2"/>
      <c r="CJ601" s="2"/>
      <c r="CK601" s="2"/>
      <c r="CL601" s="2"/>
      <c r="CM601" s="2"/>
      <c r="CN601" s="2"/>
      <c r="CO601" s="2"/>
      <c r="CP601" s="2"/>
    </row>
    <row r="602" spans="1:94" x14ac:dyDescent="0.35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  <c r="AD602" s="2"/>
      <c r="AE602" s="2"/>
      <c r="AF602" s="2"/>
      <c r="AG602" s="2"/>
      <c r="AH602" s="2"/>
      <c r="AI602" s="2"/>
      <c r="AJ602" s="2"/>
      <c r="AK602" s="2"/>
      <c r="AL602" s="2"/>
      <c r="AM602" s="2"/>
      <c r="AN602" s="2"/>
      <c r="AO602" s="2"/>
      <c r="AP602" s="2"/>
      <c r="AQ602" s="2"/>
      <c r="AR602" s="2"/>
      <c r="AS602" s="2"/>
      <c r="AT602" s="2"/>
      <c r="AU602" s="2"/>
      <c r="AV602" s="2"/>
      <c r="AW602" s="2"/>
      <c r="AX602" s="2"/>
      <c r="AY602" s="2"/>
      <c r="AZ602" s="2"/>
      <c r="BA602" s="2"/>
      <c r="BB602" s="2"/>
      <c r="BC602" s="2"/>
      <c r="BD602" s="2"/>
      <c r="BE602" s="2"/>
      <c r="BF602" s="2"/>
      <c r="BG602" s="2"/>
      <c r="BH602" s="2"/>
      <c r="BI602" s="2"/>
      <c r="BJ602" s="2"/>
      <c r="BK602" s="2"/>
      <c r="BL602" s="2"/>
      <c r="BM602" s="2"/>
      <c r="BN602" s="2"/>
      <c r="BO602" s="2"/>
      <c r="BP602" s="2"/>
      <c r="BQ602" s="2"/>
      <c r="BR602" s="2"/>
      <c r="BS602" s="2"/>
      <c r="BT602" s="2"/>
      <c r="BU602" s="2"/>
      <c r="BV602" s="2"/>
      <c r="BW602" s="2"/>
      <c r="BX602" s="2"/>
      <c r="BY602" s="2"/>
      <c r="BZ602" s="2"/>
      <c r="CA602" s="2"/>
      <c r="CB602" s="2"/>
      <c r="CC602" s="2"/>
      <c r="CD602" s="2"/>
      <c r="CE602" s="2"/>
      <c r="CF602" s="2"/>
      <c r="CG602" s="2"/>
      <c r="CH602" s="2"/>
      <c r="CI602" s="2"/>
      <c r="CJ602" s="2"/>
      <c r="CK602" s="2"/>
      <c r="CL602" s="2"/>
      <c r="CM602" s="2"/>
      <c r="CN602" s="2"/>
      <c r="CO602" s="2"/>
      <c r="CP602" s="2"/>
    </row>
    <row r="603" spans="1:94" x14ac:dyDescent="0.35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  <c r="AD603" s="2"/>
      <c r="AE603" s="2"/>
      <c r="AF603" s="2"/>
      <c r="AG603" s="2"/>
      <c r="AH603" s="2"/>
      <c r="AI603" s="2"/>
      <c r="AJ603" s="2"/>
      <c r="AK603" s="2"/>
      <c r="AL603" s="2"/>
      <c r="AM603" s="2"/>
      <c r="AN603" s="2"/>
      <c r="AO603" s="2"/>
      <c r="AP603" s="2"/>
      <c r="AQ603" s="2"/>
      <c r="AR603" s="2"/>
      <c r="AS603" s="2"/>
      <c r="AT603" s="2"/>
      <c r="AU603" s="2"/>
      <c r="AV603" s="2"/>
      <c r="AW603" s="2"/>
      <c r="AX603" s="2"/>
      <c r="AY603" s="2"/>
      <c r="AZ603" s="2"/>
      <c r="BA603" s="2"/>
      <c r="BB603" s="2"/>
      <c r="BC603" s="2"/>
      <c r="BD603" s="2"/>
      <c r="BE603" s="2"/>
      <c r="BF603" s="2"/>
      <c r="BG603" s="2"/>
      <c r="BH603" s="2"/>
      <c r="BI603" s="2"/>
      <c r="BJ603" s="2"/>
      <c r="BK603" s="2"/>
      <c r="BL603" s="2"/>
      <c r="BM603" s="2"/>
      <c r="BN603" s="2"/>
      <c r="BO603" s="2"/>
      <c r="BP603" s="2"/>
      <c r="BQ603" s="2"/>
      <c r="BR603" s="2"/>
      <c r="BS603" s="2"/>
      <c r="BT603" s="2"/>
      <c r="BU603" s="2"/>
      <c r="BV603" s="2"/>
      <c r="BW603" s="2"/>
      <c r="BX603" s="2"/>
      <c r="BY603" s="2"/>
      <c r="BZ603" s="2"/>
      <c r="CA603" s="2"/>
      <c r="CB603" s="2"/>
      <c r="CC603" s="2"/>
      <c r="CD603" s="2"/>
      <c r="CE603" s="2"/>
      <c r="CF603" s="2"/>
      <c r="CG603" s="2"/>
      <c r="CH603" s="2"/>
      <c r="CI603" s="2"/>
      <c r="CJ603" s="2"/>
      <c r="CK603" s="2"/>
      <c r="CL603" s="2"/>
      <c r="CM603" s="2"/>
      <c r="CN603" s="2"/>
      <c r="CO603" s="2"/>
      <c r="CP603" s="2"/>
    </row>
    <row r="604" spans="1:94" x14ac:dyDescent="0.35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  <c r="AD604" s="2"/>
      <c r="AE604" s="2"/>
      <c r="AF604" s="2"/>
      <c r="AG604" s="2"/>
      <c r="AH604" s="2"/>
      <c r="AI604" s="2"/>
      <c r="AJ604" s="2"/>
      <c r="AK604" s="2"/>
      <c r="AL604" s="2"/>
      <c r="AM604" s="2"/>
      <c r="AN604" s="2"/>
      <c r="AO604" s="2"/>
      <c r="AP604" s="2"/>
      <c r="AQ604" s="2"/>
      <c r="AR604" s="2"/>
      <c r="AS604" s="2"/>
      <c r="AT604" s="2"/>
      <c r="AU604" s="2"/>
      <c r="AV604" s="2"/>
      <c r="AW604" s="2"/>
      <c r="AX604" s="2"/>
      <c r="AY604" s="2"/>
      <c r="AZ604" s="2"/>
      <c r="BA604" s="2"/>
      <c r="BB604" s="2"/>
      <c r="BC604" s="2"/>
      <c r="BD604" s="2"/>
      <c r="BE604" s="2"/>
      <c r="BF604" s="2"/>
      <c r="BG604" s="2"/>
      <c r="BH604" s="2"/>
      <c r="BI604" s="2"/>
      <c r="BJ604" s="2"/>
      <c r="BK604" s="2"/>
      <c r="BL604" s="2"/>
      <c r="BM604" s="2"/>
      <c r="BN604" s="2"/>
      <c r="BO604" s="2"/>
      <c r="BP604" s="2"/>
      <c r="BQ604" s="2"/>
      <c r="BR604" s="2"/>
      <c r="BS604" s="2"/>
      <c r="BT604" s="2"/>
      <c r="BU604" s="2"/>
      <c r="BV604" s="2"/>
      <c r="BW604" s="2"/>
      <c r="BX604" s="2"/>
      <c r="BY604" s="2"/>
      <c r="BZ604" s="2"/>
      <c r="CA604" s="2"/>
      <c r="CB604" s="2"/>
      <c r="CC604" s="2"/>
      <c r="CD604" s="2"/>
      <c r="CE604" s="2"/>
      <c r="CF604" s="2"/>
      <c r="CG604" s="2"/>
      <c r="CH604" s="2"/>
      <c r="CI604" s="2"/>
      <c r="CJ604" s="2"/>
      <c r="CK604" s="2"/>
      <c r="CL604" s="2"/>
      <c r="CM604" s="2"/>
      <c r="CN604" s="2"/>
      <c r="CO604" s="2"/>
      <c r="CP604" s="2"/>
    </row>
    <row r="605" spans="1:94" x14ac:dyDescent="0.35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  <c r="AD605" s="2"/>
      <c r="AE605" s="2"/>
      <c r="AF605" s="2"/>
      <c r="AG605" s="2"/>
      <c r="AH605" s="2"/>
      <c r="AI605" s="2"/>
      <c r="AJ605" s="2"/>
      <c r="AK605" s="2"/>
      <c r="AL605" s="2"/>
      <c r="AM605" s="2"/>
      <c r="AN605" s="2"/>
      <c r="AO605" s="2"/>
      <c r="AP605" s="2"/>
      <c r="AQ605" s="2"/>
      <c r="AR605" s="2"/>
      <c r="AS605" s="2"/>
      <c r="AT605" s="2"/>
      <c r="AU605" s="2"/>
      <c r="AV605" s="2"/>
      <c r="AW605" s="2"/>
      <c r="AX605" s="2"/>
      <c r="AY605" s="2"/>
      <c r="AZ605" s="2"/>
      <c r="BA605" s="2"/>
      <c r="BB605" s="2"/>
      <c r="BC605" s="2"/>
      <c r="BD605" s="2"/>
      <c r="BE605" s="2"/>
      <c r="BF605" s="2"/>
      <c r="BG605" s="2"/>
      <c r="BH605" s="2"/>
      <c r="BI605" s="2"/>
      <c r="BJ605" s="2"/>
      <c r="BK605" s="2"/>
      <c r="BL605" s="2"/>
      <c r="BM605" s="2"/>
      <c r="BN605" s="2"/>
      <c r="BO605" s="2"/>
      <c r="BP605" s="2"/>
      <c r="BQ605" s="2"/>
      <c r="BR605" s="2"/>
      <c r="BS605" s="2"/>
      <c r="BT605" s="2"/>
      <c r="BU605" s="2"/>
      <c r="BV605" s="2"/>
      <c r="BW605" s="2"/>
      <c r="BX605" s="2"/>
      <c r="BY605" s="2"/>
      <c r="BZ605" s="2"/>
      <c r="CA605" s="2"/>
      <c r="CB605" s="2"/>
      <c r="CC605" s="2"/>
      <c r="CD605" s="2"/>
      <c r="CE605" s="2"/>
      <c r="CF605" s="2"/>
      <c r="CG605" s="2"/>
      <c r="CH605" s="2"/>
      <c r="CI605" s="2"/>
      <c r="CJ605" s="2"/>
      <c r="CK605" s="2"/>
      <c r="CL605" s="2"/>
      <c r="CM605" s="2"/>
      <c r="CN605" s="2"/>
      <c r="CO605" s="2"/>
      <c r="CP605" s="2"/>
    </row>
    <row r="606" spans="1:94" x14ac:dyDescent="0.35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  <c r="AD606" s="2"/>
      <c r="AE606" s="2"/>
      <c r="AF606" s="2"/>
      <c r="AG606" s="2"/>
      <c r="AH606" s="2"/>
      <c r="AI606" s="2"/>
      <c r="AJ606" s="2"/>
      <c r="AK606" s="2"/>
      <c r="AL606" s="2"/>
      <c r="AM606" s="2"/>
      <c r="AN606" s="2"/>
      <c r="AO606" s="2"/>
      <c r="AP606" s="2"/>
      <c r="AQ606" s="2"/>
      <c r="AR606" s="2"/>
      <c r="AS606" s="2"/>
      <c r="AT606" s="2"/>
      <c r="AU606" s="2"/>
      <c r="AV606" s="2"/>
      <c r="AW606" s="2"/>
      <c r="AX606" s="2"/>
      <c r="AY606" s="2"/>
      <c r="AZ606" s="2"/>
      <c r="BA606" s="2"/>
      <c r="BB606" s="2"/>
      <c r="BC606" s="2"/>
      <c r="BD606" s="2"/>
      <c r="BE606" s="2"/>
      <c r="BF606" s="2"/>
      <c r="BG606" s="2"/>
      <c r="BH606" s="2"/>
      <c r="BI606" s="2"/>
      <c r="BJ606" s="2"/>
      <c r="BK606" s="2"/>
      <c r="BL606" s="2"/>
      <c r="BM606" s="2"/>
      <c r="BN606" s="2"/>
      <c r="BO606" s="2"/>
      <c r="BP606" s="2"/>
      <c r="BQ606" s="2"/>
      <c r="BR606" s="2"/>
      <c r="BS606" s="2"/>
      <c r="BT606" s="2"/>
      <c r="BU606" s="2"/>
      <c r="BV606" s="2"/>
      <c r="BW606" s="2"/>
      <c r="BX606" s="2"/>
      <c r="BY606" s="2"/>
      <c r="BZ606" s="2"/>
      <c r="CA606" s="2"/>
      <c r="CB606" s="2"/>
      <c r="CC606" s="2"/>
      <c r="CD606" s="2"/>
      <c r="CE606" s="2"/>
      <c r="CF606" s="2"/>
      <c r="CG606" s="2"/>
      <c r="CH606" s="2"/>
      <c r="CI606" s="2"/>
      <c r="CJ606" s="2"/>
      <c r="CK606" s="2"/>
      <c r="CL606" s="2"/>
      <c r="CM606" s="2"/>
      <c r="CN606" s="2"/>
      <c r="CO606" s="2"/>
      <c r="CP606" s="2"/>
    </row>
    <row r="607" spans="1:94" x14ac:dyDescent="0.35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  <c r="AD607" s="2"/>
      <c r="AE607" s="2"/>
      <c r="AF607" s="2"/>
      <c r="AG607" s="2"/>
      <c r="AH607" s="2"/>
      <c r="AI607" s="2"/>
      <c r="AJ607" s="2"/>
      <c r="AK607" s="2"/>
      <c r="AL607" s="2"/>
      <c r="AM607" s="2"/>
      <c r="AN607" s="2"/>
      <c r="AO607" s="2"/>
      <c r="AP607" s="2"/>
      <c r="AQ607" s="2"/>
      <c r="AR607" s="2"/>
      <c r="AS607" s="2"/>
      <c r="AT607" s="2"/>
      <c r="AU607" s="2"/>
      <c r="AV607" s="2"/>
      <c r="AW607" s="2"/>
      <c r="AX607" s="2"/>
      <c r="AY607" s="2"/>
      <c r="AZ607" s="2"/>
      <c r="BA607" s="2"/>
      <c r="BB607" s="2"/>
      <c r="BC607" s="2"/>
      <c r="BD607" s="2"/>
      <c r="BE607" s="2"/>
      <c r="BF607" s="2"/>
      <c r="BG607" s="2"/>
      <c r="BH607" s="2"/>
      <c r="BI607" s="2"/>
      <c r="BJ607" s="2"/>
      <c r="BK607" s="2"/>
      <c r="BL607" s="2"/>
      <c r="BM607" s="2"/>
      <c r="BN607" s="2"/>
      <c r="BO607" s="2"/>
      <c r="BP607" s="2"/>
      <c r="BQ607" s="2"/>
      <c r="BR607" s="2"/>
      <c r="BS607" s="2"/>
      <c r="BT607" s="2"/>
      <c r="BU607" s="2"/>
      <c r="BV607" s="2"/>
      <c r="BW607" s="2"/>
      <c r="BX607" s="2"/>
      <c r="BY607" s="2"/>
      <c r="BZ607" s="2"/>
      <c r="CA607" s="2"/>
      <c r="CB607" s="2"/>
      <c r="CC607" s="2"/>
      <c r="CD607" s="2"/>
      <c r="CE607" s="2"/>
      <c r="CF607" s="2"/>
      <c r="CG607" s="2"/>
      <c r="CH607" s="2"/>
      <c r="CI607" s="2"/>
      <c r="CJ607" s="2"/>
      <c r="CK607" s="2"/>
      <c r="CL607" s="2"/>
      <c r="CM607" s="2"/>
      <c r="CN607" s="2"/>
      <c r="CO607" s="2"/>
      <c r="CP607" s="2"/>
    </row>
    <row r="608" spans="1:94" x14ac:dyDescent="0.35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  <c r="AD608" s="2"/>
      <c r="AE608" s="2"/>
      <c r="AF608" s="2"/>
      <c r="AG608" s="2"/>
      <c r="AH608" s="2"/>
      <c r="AI608" s="2"/>
      <c r="AJ608" s="2"/>
      <c r="AK608" s="2"/>
      <c r="AL608" s="2"/>
      <c r="AM608" s="2"/>
      <c r="AN608" s="2"/>
      <c r="AO608" s="2"/>
      <c r="AP608" s="2"/>
      <c r="AQ608" s="2"/>
      <c r="AR608" s="2"/>
      <c r="AS608" s="2"/>
      <c r="AT608" s="2"/>
      <c r="AU608" s="2"/>
      <c r="AV608" s="2"/>
      <c r="AW608" s="2"/>
      <c r="AX608" s="2"/>
      <c r="AY608" s="2"/>
      <c r="AZ608" s="2"/>
      <c r="BA608" s="2"/>
      <c r="BB608" s="2"/>
      <c r="BC608" s="2"/>
      <c r="BD608" s="2"/>
      <c r="BE608" s="2"/>
      <c r="BF608" s="2"/>
      <c r="BG608" s="2"/>
      <c r="BH608" s="2"/>
      <c r="BI608" s="2"/>
      <c r="BJ608" s="2"/>
      <c r="BK608" s="2"/>
      <c r="BL608" s="2"/>
      <c r="BM608" s="2"/>
      <c r="BN608" s="2"/>
      <c r="BO608" s="2"/>
      <c r="BP608" s="2"/>
      <c r="BQ608" s="2"/>
      <c r="BR608" s="2"/>
      <c r="BS608" s="2"/>
      <c r="BT608" s="2"/>
      <c r="BU608" s="2"/>
      <c r="BV608" s="2"/>
      <c r="BW608" s="2"/>
      <c r="BX608" s="2"/>
      <c r="BY608" s="2"/>
      <c r="BZ608" s="2"/>
      <c r="CA608" s="2"/>
      <c r="CB608" s="2"/>
      <c r="CC608" s="2"/>
      <c r="CD608" s="2"/>
      <c r="CE608" s="2"/>
      <c r="CF608" s="2"/>
      <c r="CG608" s="2"/>
      <c r="CH608" s="2"/>
      <c r="CI608" s="2"/>
      <c r="CJ608" s="2"/>
      <c r="CK608" s="2"/>
      <c r="CL608" s="2"/>
      <c r="CM608" s="2"/>
      <c r="CN608" s="2"/>
      <c r="CO608" s="2"/>
      <c r="CP608" s="2"/>
    </row>
    <row r="609" spans="1:94" x14ac:dyDescent="0.35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  <c r="AD609" s="2"/>
      <c r="AE609" s="2"/>
      <c r="AF609" s="2"/>
      <c r="AG609" s="2"/>
      <c r="AH609" s="2"/>
      <c r="AI609" s="2"/>
      <c r="AJ609" s="2"/>
      <c r="AK609" s="2"/>
      <c r="AL609" s="2"/>
      <c r="AM609" s="2"/>
      <c r="AN609" s="2"/>
      <c r="AO609" s="2"/>
      <c r="AP609" s="2"/>
      <c r="AQ609" s="2"/>
      <c r="AR609" s="2"/>
      <c r="AS609" s="2"/>
      <c r="AT609" s="2"/>
      <c r="AU609" s="2"/>
      <c r="AV609" s="2"/>
      <c r="AW609" s="2"/>
      <c r="AX609" s="2"/>
      <c r="AY609" s="2"/>
      <c r="AZ609" s="2"/>
      <c r="BA609" s="2"/>
      <c r="BB609" s="2"/>
      <c r="BC609" s="2"/>
      <c r="BD609" s="2"/>
      <c r="BE609" s="2"/>
      <c r="BF609" s="2"/>
      <c r="BG609" s="2"/>
      <c r="BH609" s="2"/>
      <c r="BI609" s="2"/>
      <c r="BJ609" s="2"/>
      <c r="BK609" s="2"/>
      <c r="BL609" s="2"/>
      <c r="BM609" s="2"/>
      <c r="BN609" s="2"/>
      <c r="BO609" s="2"/>
      <c r="BP609" s="2"/>
      <c r="BQ609" s="2"/>
      <c r="BR609" s="2"/>
      <c r="BS609" s="2"/>
      <c r="BT609" s="2"/>
      <c r="BU609" s="2"/>
      <c r="BV609" s="2"/>
      <c r="BW609" s="2"/>
      <c r="BX609" s="2"/>
      <c r="BY609" s="2"/>
      <c r="BZ609" s="2"/>
      <c r="CA609" s="2"/>
      <c r="CB609" s="2"/>
      <c r="CC609" s="2"/>
      <c r="CD609" s="2"/>
      <c r="CE609" s="2"/>
      <c r="CF609" s="2"/>
      <c r="CG609" s="2"/>
      <c r="CH609" s="2"/>
      <c r="CI609" s="2"/>
      <c r="CJ609" s="2"/>
      <c r="CK609" s="2"/>
      <c r="CL609" s="2"/>
      <c r="CM609" s="2"/>
      <c r="CN609" s="2"/>
      <c r="CO609" s="2"/>
      <c r="CP609" s="2"/>
    </row>
    <row r="610" spans="1:94" x14ac:dyDescent="0.35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  <c r="AD610" s="2"/>
      <c r="AE610" s="2"/>
      <c r="AF610" s="2"/>
      <c r="AG610" s="2"/>
      <c r="AH610" s="2"/>
      <c r="AI610" s="2"/>
      <c r="AJ610" s="2"/>
      <c r="AK610" s="2"/>
      <c r="AL610" s="2"/>
      <c r="AM610" s="2"/>
      <c r="AN610" s="2"/>
      <c r="AO610" s="2"/>
      <c r="AP610" s="2"/>
      <c r="AQ610" s="2"/>
      <c r="AR610" s="2"/>
      <c r="AS610" s="2"/>
      <c r="AT610" s="2"/>
      <c r="AU610" s="2"/>
      <c r="AV610" s="2"/>
      <c r="AW610" s="2"/>
      <c r="AX610" s="2"/>
      <c r="AY610" s="2"/>
      <c r="AZ610" s="2"/>
      <c r="BA610" s="2"/>
      <c r="BB610" s="2"/>
      <c r="BC610" s="2"/>
      <c r="BD610" s="2"/>
      <c r="BE610" s="2"/>
      <c r="BF610" s="2"/>
      <c r="BG610" s="2"/>
      <c r="BH610" s="2"/>
      <c r="BI610" s="2"/>
      <c r="BJ610" s="2"/>
      <c r="BK610" s="2"/>
      <c r="BL610" s="2"/>
      <c r="BM610" s="2"/>
      <c r="BN610" s="2"/>
      <c r="BO610" s="2"/>
      <c r="BP610" s="2"/>
      <c r="BQ610" s="2"/>
      <c r="BR610" s="2"/>
      <c r="BS610" s="2"/>
      <c r="BT610" s="2"/>
      <c r="BU610" s="2"/>
      <c r="BV610" s="2"/>
      <c r="BW610" s="2"/>
      <c r="BX610" s="2"/>
      <c r="BY610" s="2"/>
      <c r="BZ610" s="2"/>
      <c r="CA610" s="2"/>
      <c r="CB610" s="2"/>
      <c r="CC610" s="2"/>
      <c r="CD610" s="2"/>
      <c r="CE610" s="2"/>
      <c r="CF610" s="2"/>
      <c r="CG610" s="2"/>
      <c r="CH610" s="2"/>
      <c r="CI610" s="2"/>
      <c r="CJ610" s="2"/>
      <c r="CK610" s="2"/>
      <c r="CL610" s="2"/>
      <c r="CM610" s="2"/>
      <c r="CN610" s="2"/>
      <c r="CO610" s="2"/>
      <c r="CP610" s="2"/>
    </row>
    <row r="611" spans="1:94" x14ac:dyDescent="0.35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  <c r="AD611" s="2"/>
      <c r="AE611" s="2"/>
      <c r="AF611" s="2"/>
      <c r="AG611" s="2"/>
      <c r="AH611" s="2"/>
      <c r="AI611" s="2"/>
      <c r="AJ611" s="2"/>
      <c r="AK611" s="2"/>
      <c r="AL611" s="2"/>
      <c r="AM611" s="2"/>
      <c r="AN611" s="2"/>
      <c r="AO611" s="2"/>
      <c r="AP611" s="2"/>
      <c r="AQ611" s="2"/>
      <c r="AR611" s="2"/>
      <c r="AS611" s="2"/>
      <c r="AT611" s="2"/>
      <c r="AU611" s="2"/>
      <c r="AV611" s="2"/>
      <c r="AW611" s="2"/>
      <c r="AX611" s="2"/>
      <c r="AY611" s="2"/>
      <c r="AZ611" s="2"/>
      <c r="BA611" s="2"/>
      <c r="BB611" s="2"/>
      <c r="BC611" s="2"/>
      <c r="BD611" s="2"/>
      <c r="BE611" s="2"/>
      <c r="BF611" s="2"/>
      <c r="BG611" s="2"/>
      <c r="BH611" s="2"/>
      <c r="BI611" s="2"/>
      <c r="BJ611" s="2"/>
      <c r="BK611" s="2"/>
      <c r="BL611" s="2"/>
      <c r="BM611" s="2"/>
      <c r="BN611" s="2"/>
      <c r="BO611" s="2"/>
      <c r="BP611" s="2"/>
      <c r="BQ611" s="2"/>
      <c r="BR611" s="2"/>
      <c r="BS611" s="2"/>
      <c r="BT611" s="2"/>
      <c r="BU611" s="2"/>
      <c r="BV611" s="2"/>
      <c r="BW611" s="2"/>
      <c r="BX611" s="2"/>
      <c r="BY611" s="2"/>
      <c r="BZ611" s="2"/>
      <c r="CA611" s="2"/>
      <c r="CB611" s="2"/>
      <c r="CC611" s="2"/>
      <c r="CD611" s="2"/>
      <c r="CE611" s="2"/>
      <c r="CF611" s="2"/>
      <c r="CG611" s="2"/>
      <c r="CH611" s="2"/>
      <c r="CI611" s="2"/>
      <c r="CJ611" s="2"/>
      <c r="CK611" s="2"/>
      <c r="CL611" s="2"/>
      <c r="CM611" s="2"/>
      <c r="CN611" s="2"/>
      <c r="CO611" s="2"/>
      <c r="CP611" s="2"/>
    </row>
    <row r="612" spans="1:94" x14ac:dyDescent="0.35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  <c r="AD612" s="2"/>
      <c r="AE612" s="2"/>
      <c r="AF612" s="2"/>
      <c r="AG612" s="2"/>
      <c r="AH612" s="2"/>
      <c r="AI612" s="2"/>
      <c r="AJ612" s="2"/>
      <c r="AK612" s="2"/>
      <c r="AL612" s="2"/>
      <c r="AM612" s="2"/>
      <c r="AN612" s="2"/>
      <c r="AO612" s="2"/>
      <c r="AP612" s="2"/>
      <c r="AQ612" s="2"/>
      <c r="AR612" s="2"/>
      <c r="AS612" s="2"/>
      <c r="AT612" s="2"/>
      <c r="AU612" s="2"/>
      <c r="AV612" s="2"/>
      <c r="AW612" s="2"/>
      <c r="AX612" s="2"/>
      <c r="AY612" s="2"/>
      <c r="AZ612" s="2"/>
      <c r="BA612" s="2"/>
      <c r="BB612" s="2"/>
      <c r="BC612" s="2"/>
      <c r="BD612" s="2"/>
      <c r="BE612" s="2"/>
      <c r="BF612" s="2"/>
      <c r="BG612" s="2"/>
      <c r="BH612" s="2"/>
      <c r="BI612" s="2"/>
      <c r="BJ612" s="2"/>
      <c r="BK612" s="2"/>
      <c r="BL612" s="2"/>
      <c r="BM612" s="2"/>
      <c r="BN612" s="2"/>
      <c r="BO612" s="2"/>
      <c r="BP612" s="2"/>
      <c r="BQ612" s="2"/>
      <c r="BR612" s="2"/>
      <c r="BS612" s="2"/>
      <c r="BT612" s="2"/>
      <c r="BU612" s="2"/>
      <c r="BV612" s="2"/>
      <c r="BW612" s="2"/>
      <c r="BX612" s="2"/>
      <c r="BY612" s="2"/>
      <c r="BZ612" s="2"/>
      <c r="CA612" s="2"/>
      <c r="CB612" s="2"/>
      <c r="CC612" s="2"/>
      <c r="CD612" s="2"/>
      <c r="CE612" s="2"/>
      <c r="CF612" s="2"/>
      <c r="CG612" s="2"/>
      <c r="CH612" s="2"/>
      <c r="CI612" s="2"/>
      <c r="CJ612" s="2"/>
      <c r="CK612" s="2"/>
      <c r="CL612" s="2"/>
      <c r="CM612" s="2"/>
      <c r="CN612" s="2"/>
      <c r="CO612" s="2"/>
      <c r="CP612" s="2"/>
    </row>
    <row r="613" spans="1:94" x14ac:dyDescent="0.35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  <c r="AD613" s="2"/>
      <c r="AE613" s="2"/>
      <c r="AF613" s="2"/>
      <c r="AG613" s="2"/>
      <c r="AH613" s="2"/>
      <c r="AI613" s="2"/>
      <c r="AJ613" s="2"/>
      <c r="AK613" s="2"/>
      <c r="AL613" s="2"/>
      <c r="AM613" s="2"/>
      <c r="AN613" s="2"/>
      <c r="AO613" s="2"/>
      <c r="AP613" s="2"/>
      <c r="AQ613" s="2"/>
      <c r="AR613" s="2"/>
      <c r="AS613" s="2"/>
      <c r="AT613" s="2"/>
      <c r="AU613" s="2"/>
      <c r="AV613" s="2"/>
      <c r="AW613" s="2"/>
      <c r="AX613" s="2"/>
      <c r="AY613" s="2"/>
      <c r="AZ613" s="2"/>
      <c r="BA613" s="2"/>
      <c r="BB613" s="2"/>
      <c r="BC613" s="2"/>
      <c r="BD613" s="2"/>
      <c r="BE613" s="2"/>
      <c r="BF613" s="2"/>
      <c r="BG613" s="2"/>
      <c r="BH613" s="2"/>
      <c r="BI613" s="2"/>
      <c r="BJ613" s="2"/>
      <c r="BK613" s="2"/>
      <c r="BL613" s="2"/>
      <c r="BM613" s="2"/>
      <c r="BN613" s="2"/>
      <c r="BO613" s="2"/>
      <c r="BP613" s="2"/>
      <c r="BQ613" s="2"/>
      <c r="BR613" s="2"/>
      <c r="BS613" s="2"/>
      <c r="BT613" s="2"/>
      <c r="BU613" s="2"/>
      <c r="BV613" s="2"/>
      <c r="BW613" s="2"/>
      <c r="BX613" s="2"/>
      <c r="BY613" s="2"/>
      <c r="BZ613" s="2"/>
      <c r="CA613" s="2"/>
      <c r="CB613" s="2"/>
      <c r="CC613" s="2"/>
      <c r="CD613" s="2"/>
      <c r="CE613" s="2"/>
      <c r="CF613" s="2"/>
      <c r="CG613" s="2"/>
      <c r="CH613" s="2"/>
      <c r="CI613" s="2"/>
      <c r="CJ613" s="2"/>
      <c r="CK613" s="2"/>
      <c r="CL613" s="2"/>
      <c r="CM613" s="2"/>
      <c r="CN613" s="2"/>
      <c r="CO613" s="2"/>
      <c r="CP613" s="2"/>
    </row>
    <row r="614" spans="1:94" x14ac:dyDescent="0.35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  <c r="AD614" s="2"/>
      <c r="AE614" s="2"/>
      <c r="AF614" s="2"/>
      <c r="AG614" s="2"/>
      <c r="AH614" s="2"/>
      <c r="AI614" s="2"/>
      <c r="AJ614" s="2"/>
      <c r="AK614" s="2"/>
      <c r="AL614" s="2"/>
      <c r="AM614" s="2"/>
      <c r="AN614" s="2"/>
      <c r="AO614" s="2"/>
      <c r="AP614" s="2"/>
      <c r="AQ614" s="2"/>
      <c r="AR614" s="2"/>
      <c r="AS614" s="2"/>
      <c r="AT614" s="2"/>
      <c r="AU614" s="2"/>
      <c r="AV614" s="2"/>
      <c r="AW614" s="2"/>
      <c r="AX614" s="2"/>
      <c r="AY614" s="2"/>
      <c r="AZ614" s="2"/>
      <c r="BA614" s="2"/>
      <c r="BB614" s="2"/>
      <c r="BC614" s="2"/>
      <c r="BD614" s="2"/>
      <c r="BE614" s="2"/>
      <c r="BF614" s="2"/>
      <c r="BG614" s="2"/>
      <c r="BH614" s="2"/>
      <c r="BI614" s="2"/>
      <c r="BJ614" s="2"/>
      <c r="BK614" s="2"/>
      <c r="BL614" s="2"/>
      <c r="BM614" s="2"/>
      <c r="BN614" s="2"/>
      <c r="BO614" s="2"/>
      <c r="BP614" s="2"/>
      <c r="BQ614" s="2"/>
      <c r="BR614" s="2"/>
      <c r="BS614" s="2"/>
      <c r="BT614" s="2"/>
      <c r="BU614" s="2"/>
      <c r="BV614" s="2"/>
      <c r="BW614" s="2"/>
      <c r="BX614" s="2"/>
      <c r="BY614" s="2"/>
      <c r="BZ614" s="2"/>
      <c r="CA614" s="2"/>
      <c r="CB614" s="2"/>
      <c r="CC614" s="2"/>
      <c r="CD614" s="2"/>
      <c r="CE614" s="2"/>
      <c r="CF614" s="2"/>
      <c r="CG614" s="2"/>
      <c r="CH614" s="2"/>
      <c r="CI614" s="2"/>
      <c r="CJ614" s="2"/>
      <c r="CK614" s="2"/>
      <c r="CL614" s="2"/>
      <c r="CM614" s="2"/>
      <c r="CN614" s="2"/>
      <c r="CO614" s="2"/>
      <c r="CP614" s="2"/>
    </row>
    <row r="615" spans="1:94" x14ac:dyDescent="0.35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  <c r="AD615" s="2"/>
      <c r="AE615" s="2"/>
      <c r="AF615" s="2"/>
      <c r="AG615" s="2"/>
      <c r="AH615" s="2"/>
      <c r="AI615" s="2"/>
      <c r="AJ615" s="2"/>
      <c r="AK615" s="2"/>
      <c r="AL615" s="2"/>
      <c r="AM615" s="2"/>
      <c r="AN615" s="2"/>
      <c r="AO615" s="2"/>
      <c r="AP615" s="2"/>
      <c r="AQ615" s="2"/>
      <c r="AR615" s="2"/>
      <c r="AS615" s="2"/>
      <c r="AT615" s="2"/>
      <c r="AU615" s="2"/>
      <c r="AV615" s="2"/>
      <c r="AW615" s="2"/>
      <c r="AX615" s="2"/>
      <c r="AY615" s="2"/>
      <c r="AZ615" s="2"/>
      <c r="BA615" s="2"/>
      <c r="BB615" s="2"/>
      <c r="BC615" s="2"/>
      <c r="BD615" s="2"/>
      <c r="BE615" s="2"/>
      <c r="BF615" s="2"/>
      <c r="BG615" s="2"/>
      <c r="BH615" s="2"/>
      <c r="BI615" s="2"/>
      <c r="BJ615" s="2"/>
      <c r="BK615" s="2"/>
      <c r="BL615" s="2"/>
      <c r="BM615" s="2"/>
      <c r="BN615" s="2"/>
      <c r="BO615" s="2"/>
      <c r="BP615" s="2"/>
      <c r="BQ615" s="2"/>
      <c r="BR615" s="2"/>
      <c r="BS615" s="2"/>
      <c r="BT615" s="2"/>
      <c r="BU615" s="2"/>
      <c r="BV615" s="2"/>
      <c r="BW615" s="2"/>
      <c r="BX615" s="2"/>
      <c r="BY615" s="2"/>
      <c r="BZ615" s="2"/>
      <c r="CA615" s="2"/>
      <c r="CB615" s="2"/>
      <c r="CC615" s="2"/>
      <c r="CD615" s="2"/>
      <c r="CE615" s="2"/>
      <c r="CF615" s="2"/>
      <c r="CG615" s="2"/>
      <c r="CH615" s="2"/>
      <c r="CI615" s="2"/>
      <c r="CJ615" s="2"/>
      <c r="CK615" s="2"/>
      <c r="CL615" s="2"/>
      <c r="CM615" s="2"/>
      <c r="CN615" s="2"/>
      <c r="CO615" s="2"/>
      <c r="CP615" s="2"/>
    </row>
    <row r="616" spans="1:94" x14ac:dyDescent="0.35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  <c r="AD616" s="2"/>
      <c r="AE616" s="2"/>
      <c r="AF616" s="2"/>
      <c r="AG616" s="2"/>
      <c r="AH616" s="2"/>
      <c r="AI616" s="2"/>
      <c r="AJ616" s="2"/>
      <c r="AK616" s="2"/>
      <c r="AL616" s="2"/>
      <c r="AM616" s="2"/>
      <c r="AN616" s="2"/>
      <c r="AO616" s="2"/>
      <c r="AP616" s="2"/>
      <c r="AQ616" s="2"/>
      <c r="AR616" s="2"/>
      <c r="AS616" s="2"/>
      <c r="AT616" s="2"/>
      <c r="AU616" s="2"/>
      <c r="AV616" s="2"/>
      <c r="AW616" s="2"/>
      <c r="AX616" s="2"/>
      <c r="AY616" s="2"/>
      <c r="AZ616" s="2"/>
      <c r="BA616" s="2"/>
      <c r="BB616" s="2"/>
      <c r="BC616" s="2"/>
      <c r="BD616" s="2"/>
      <c r="BE616" s="2"/>
      <c r="BF616" s="2"/>
      <c r="BG616" s="2"/>
      <c r="BH616" s="2"/>
      <c r="BI616" s="2"/>
      <c r="BJ616" s="2"/>
      <c r="BK616" s="2"/>
      <c r="BL616" s="2"/>
      <c r="BM616" s="2"/>
      <c r="BN616" s="2"/>
      <c r="BO616" s="2"/>
      <c r="BP616" s="2"/>
      <c r="BQ616" s="2"/>
      <c r="BR616" s="2"/>
      <c r="BS616" s="2"/>
      <c r="BT616" s="2"/>
      <c r="BU616" s="2"/>
      <c r="BV616" s="2"/>
      <c r="BW616" s="2"/>
      <c r="BX616" s="2"/>
      <c r="BY616" s="2"/>
      <c r="BZ616" s="2"/>
      <c r="CA616" s="2"/>
      <c r="CB616" s="2"/>
      <c r="CC616" s="2"/>
      <c r="CD616" s="2"/>
      <c r="CE616" s="2"/>
      <c r="CF616" s="2"/>
      <c r="CG616" s="2"/>
      <c r="CH616" s="2"/>
      <c r="CI616" s="2"/>
      <c r="CJ616" s="2"/>
      <c r="CK616" s="2"/>
      <c r="CL616" s="2"/>
      <c r="CM616" s="2"/>
      <c r="CN616" s="2"/>
      <c r="CO616" s="2"/>
      <c r="CP616" s="2"/>
    </row>
    <row r="617" spans="1:94" x14ac:dyDescent="0.35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  <c r="AD617" s="2"/>
      <c r="AE617" s="2"/>
      <c r="AF617" s="2"/>
      <c r="AG617" s="2"/>
      <c r="AH617" s="2"/>
      <c r="AI617" s="2"/>
      <c r="AJ617" s="2"/>
      <c r="AK617" s="2"/>
      <c r="AL617" s="2"/>
      <c r="AM617" s="2"/>
      <c r="AN617" s="2"/>
      <c r="AO617" s="2"/>
      <c r="AP617" s="2"/>
      <c r="AQ617" s="2"/>
      <c r="AR617" s="2"/>
      <c r="AS617" s="2"/>
      <c r="AT617" s="2"/>
      <c r="AU617" s="2"/>
      <c r="AV617" s="2"/>
      <c r="AW617" s="2"/>
      <c r="AX617" s="2"/>
      <c r="AY617" s="2"/>
      <c r="AZ617" s="2"/>
      <c r="BA617" s="2"/>
      <c r="BB617" s="2"/>
      <c r="BC617" s="2"/>
      <c r="BD617" s="2"/>
      <c r="BE617" s="2"/>
      <c r="BF617" s="2"/>
      <c r="BG617" s="2"/>
      <c r="BH617" s="2"/>
      <c r="BI617" s="2"/>
      <c r="BJ617" s="2"/>
      <c r="BK617" s="2"/>
      <c r="BL617" s="2"/>
      <c r="BM617" s="2"/>
      <c r="BN617" s="2"/>
      <c r="BO617" s="2"/>
      <c r="BP617" s="2"/>
      <c r="BQ617" s="2"/>
      <c r="BR617" s="2"/>
      <c r="BS617" s="2"/>
      <c r="BT617" s="2"/>
      <c r="BU617" s="2"/>
      <c r="BV617" s="2"/>
      <c r="BW617" s="2"/>
      <c r="BX617" s="2"/>
      <c r="BY617" s="2"/>
      <c r="BZ617" s="2"/>
      <c r="CA617" s="2"/>
      <c r="CB617" s="2"/>
      <c r="CC617" s="2"/>
      <c r="CD617" s="2"/>
      <c r="CE617" s="2"/>
      <c r="CF617" s="2"/>
      <c r="CG617" s="2"/>
      <c r="CH617" s="2"/>
      <c r="CI617" s="2"/>
      <c r="CJ617" s="2"/>
      <c r="CK617" s="2"/>
      <c r="CL617" s="2"/>
      <c r="CM617" s="2"/>
      <c r="CN617" s="2"/>
      <c r="CO617" s="2"/>
      <c r="CP617" s="2"/>
    </row>
    <row r="618" spans="1:94" x14ac:dyDescent="0.35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  <c r="AD618" s="2"/>
      <c r="AE618" s="2"/>
      <c r="AF618" s="2"/>
      <c r="AG618" s="2"/>
      <c r="AH618" s="2"/>
      <c r="AI618" s="2"/>
      <c r="AJ618" s="2"/>
      <c r="AK618" s="2"/>
      <c r="AL618" s="2"/>
      <c r="AM618" s="2"/>
      <c r="AN618" s="2"/>
      <c r="AO618" s="2"/>
      <c r="AP618" s="2"/>
      <c r="AQ618" s="2"/>
      <c r="AR618" s="2"/>
      <c r="AS618" s="2"/>
      <c r="AT618" s="2"/>
      <c r="AU618" s="2"/>
      <c r="AV618" s="2"/>
      <c r="AW618" s="2"/>
      <c r="AX618" s="2"/>
      <c r="AY618" s="2"/>
      <c r="AZ618" s="2"/>
      <c r="BA618" s="2"/>
      <c r="BB618" s="2"/>
      <c r="BC618" s="2"/>
      <c r="BD618" s="2"/>
      <c r="BE618" s="2"/>
      <c r="BF618" s="2"/>
      <c r="BG618" s="2"/>
      <c r="BH618" s="2"/>
      <c r="BI618" s="2"/>
      <c r="BJ618" s="2"/>
      <c r="BK618" s="2"/>
      <c r="BL618" s="2"/>
      <c r="BM618" s="2"/>
      <c r="BN618" s="2"/>
      <c r="BO618" s="2"/>
      <c r="BP618" s="2"/>
      <c r="BQ618" s="2"/>
      <c r="BR618" s="2"/>
      <c r="BS618" s="2"/>
      <c r="BT618" s="2"/>
      <c r="BU618" s="2"/>
      <c r="BV618" s="2"/>
      <c r="BW618" s="2"/>
      <c r="BX618" s="2"/>
      <c r="BY618" s="2"/>
      <c r="BZ618" s="2"/>
      <c r="CA618" s="2"/>
      <c r="CB618" s="2"/>
      <c r="CC618" s="2"/>
      <c r="CD618" s="2"/>
      <c r="CE618" s="2"/>
      <c r="CF618" s="2"/>
      <c r="CG618" s="2"/>
      <c r="CH618" s="2"/>
      <c r="CI618" s="2"/>
      <c r="CJ618" s="2"/>
      <c r="CK618" s="2"/>
      <c r="CL618" s="2"/>
      <c r="CM618" s="2"/>
      <c r="CN618" s="2"/>
      <c r="CO618" s="2"/>
      <c r="CP618" s="2"/>
    </row>
    <row r="619" spans="1:94" x14ac:dyDescent="0.35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  <c r="AD619" s="2"/>
      <c r="AE619" s="2"/>
      <c r="AF619" s="2"/>
      <c r="AG619" s="2"/>
      <c r="AH619" s="2"/>
      <c r="AI619" s="2"/>
      <c r="AJ619" s="2"/>
      <c r="AK619" s="2"/>
      <c r="AL619" s="2"/>
      <c r="AM619" s="2"/>
      <c r="AN619" s="2"/>
      <c r="AO619" s="2"/>
      <c r="AP619" s="2"/>
      <c r="AQ619" s="2"/>
      <c r="AR619" s="2"/>
      <c r="AS619" s="2"/>
      <c r="AT619" s="2"/>
      <c r="AU619" s="2"/>
      <c r="AV619" s="2"/>
      <c r="AW619" s="2"/>
      <c r="AX619" s="2"/>
      <c r="AY619" s="2"/>
      <c r="AZ619" s="2"/>
      <c r="BA619" s="2"/>
      <c r="BB619" s="2"/>
      <c r="BC619" s="2"/>
      <c r="BD619" s="2"/>
      <c r="BE619" s="2"/>
      <c r="BF619" s="2"/>
      <c r="BG619" s="2"/>
      <c r="BH619" s="2"/>
      <c r="BI619" s="2"/>
      <c r="BJ619" s="2"/>
      <c r="BK619" s="2"/>
      <c r="BL619" s="2"/>
      <c r="BM619" s="2"/>
      <c r="BN619" s="2"/>
      <c r="BO619" s="2"/>
      <c r="BP619" s="2"/>
      <c r="BQ619" s="2"/>
      <c r="BR619" s="2"/>
      <c r="BS619" s="2"/>
      <c r="BT619" s="2"/>
      <c r="BU619" s="2"/>
      <c r="BV619" s="2"/>
      <c r="BW619" s="2"/>
      <c r="BX619" s="2"/>
      <c r="BY619" s="2"/>
      <c r="BZ619" s="2"/>
      <c r="CA619" s="2"/>
      <c r="CB619" s="2"/>
      <c r="CC619" s="2"/>
      <c r="CD619" s="2"/>
      <c r="CE619" s="2"/>
      <c r="CF619" s="2"/>
      <c r="CG619" s="2"/>
      <c r="CH619" s="2"/>
      <c r="CI619" s="2"/>
      <c r="CJ619" s="2"/>
      <c r="CK619" s="2"/>
      <c r="CL619" s="2"/>
      <c r="CM619" s="2"/>
      <c r="CN619" s="2"/>
      <c r="CO619" s="2"/>
      <c r="CP619" s="2"/>
    </row>
    <row r="620" spans="1:94" x14ac:dyDescent="0.35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  <c r="AD620" s="2"/>
      <c r="AE620" s="2"/>
      <c r="AF620" s="2"/>
      <c r="AG620" s="2"/>
      <c r="AH620" s="2"/>
      <c r="AI620" s="2"/>
      <c r="AJ620" s="2"/>
      <c r="AK620" s="2"/>
      <c r="AL620" s="2"/>
      <c r="AM620" s="2"/>
      <c r="AN620" s="2"/>
      <c r="AO620" s="2"/>
      <c r="AP620" s="2"/>
      <c r="AQ620" s="2"/>
      <c r="AR620" s="2"/>
      <c r="AS620" s="2"/>
      <c r="AT620" s="2"/>
      <c r="AU620" s="2"/>
      <c r="AV620" s="2"/>
      <c r="AW620" s="2"/>
      <c r="AX620" s="2"/>
      <c r="AY620" s="2"/>
      <c r="AZ620" s="2"/>
      <c r="BA620" s="2"/>
      <c r="BB620" s="2"/>
      <c r="BC620" s="2"/>
      <c r="BD620" s="2"/>
      <c r="BE620" s="2"/>
      <c r="BF620" s="2"/>
      <c r="BG620" s="2"/>
      <c r="BH620" s="2"/>
      <c r="BI620" s="2"/>
      <c r="BJ620" s="2"/>
      <c r="BK620" s="2"/>
      <c r="BL620" s="2"/>
      <c r="BM620" s="2"/>
      <c r="BN620" s="2"/>
      <c r="BO620" s="2"/>
      <c r="BP620" s="2"/>
      <c r="BQ620" s="2"/>
      <c r="BR620" s="2"/>
      <c r="BS620" s="2"/>
      <c r="BT620" s="2"/>
      <c r="BU620" s="2"/>
      <c r="BV620" s="2"/>
      <c r="BW620" s="2"/>
      <c r="BX620" s="2"/>
      <c r="BY620" s="2"/>
      <c r="BZ620" s="2"/>
      <c r="CA620" s="2"/>
      <c r="CB620" s="2"/>
      <c r="CC620" s="2"/>
      <c r="CD620" s="2"/>
      <c r="CE620" s="2"/>
      <c r="CF620" s="2"/>
      <c r="CG620" s="2"/>
      <c r="CH620" s="2"/>
      <c r="CI620" s="2"/>
      <c r="CJ620" s="2"/>
      <c r="CK620" s="2"/>
      <c r="CL620" s="2"/>
      <c r="CM620" s="2"/>
      <c r="CN620" s="2"/>
      <c r="CO620" s="2"/>
      <c r="CP620" s="2"/>
    </row>
    <row r="621" spans="1:94" x14ac:dyDescent="0.35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  <c r="AD621" s="2"/>
      <c r="AE621" s="2"/>
      <c r="AF621" s="2"/>
      <c r="AG621" s="2"/>
      <c r="AH621" s="2"/>
      <c r="AI621" s="2"/>
      <c r="AJ621" s="2"/>
      <c r="AK621" s="2"/>
      <c r="AL621" s="2"/>
      <c r="AM621" s="2"/>
      <c r="AN621" s="2"/>
      <c r="AO621" s="2"/>
      <c r="AP621" s="2"/>
      <c r="AQ621" s="2"/>
      <c r="AR621" s="2"/>
      <c r="AS621" s="2"/>
      <c r="AT621" s="2"/>
      <c r="AU621" s="2"/>
      <c r="AV621" s="2"/>
      <c r="AW621" s="2"/>
      <c r="AX621" s="2"/>
      <c r="AY621" s="2"/>
      <c r="AZ621" s="2"/>
      <c r="BA621" s="2"/>
      <c r="BB621" s="2"/>
      <c r="BC621" s="2"/>
      <c r="BD621" s="2"/>
      <c r="BE621" s="2"/>
      <c r="BF621" s="2"/>
      <c r="BG621" s="2"/>
      <c r="BH621" s="2"/>
      <c r="BI621" s="2"/>
      <c r="BJ621" s="2"/>
      <c r="BK621" s="2"/>
      <c r="BL621" s="2"/>
      <c r="BM621" s="2"/>
      <c r="BN621" s="2"/>
      <c r="BO621" s="2"/>
      <c r="BP621" s="2"/>
      <c r="BQ621" s="2"/>
      <c r="BR621" s="2"/>
      <c r="BS621" s="2"/>
      <c r="BT621" s="2"/>
      <c r="BU621" s="2"/>
      <c r="BV621" s="2"/>
      <c r="BW621" s="2"/>
      <c r="BX621" s="2"/>
      <c r="BY621" s="2"/>
      <c r="BZ621" s="2"/>
      <c r="CA621" s="2"/>
      <c r="CB621" s="2"/>
      <c r="CC621" s="2"/>
      <c r="CD621" s="2"/>
      <c r="CE621" s="2"/>
      <c r="CF621" s="2"/>
      <c r="CG621" s="2"/>
      <c r="CH621" s="2"/>
      <c r="CI621" s="2"/>
      <c r="CJ621" s="2"/>
      <c r="CK621" s="2"/>
      <c r="CL621" s="2"/>
      <c r="CM621" s="2"/>
      <c r="CN621" s="2"/>
      <c r="CO621" s="2"/>
      <c r="CP621" s="2"/>
    </row>
    <row r="622" spans="1:94" x14ac:dyDescent="0.35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  <c r="AD622" s="2"/>
      <c r="AE622" s="2"/>
      <c r="AF622" s="2"/>
      <c r="AG622" s="2"/>
      <c r="AH622" s="2"/>
      <c r="AI622" s="2"/>
      <c r="AJ622" s="2"/>
      <c r="AK622" s="2"/>
      <c r="AL622" s="2"/>
      <c r="AM622" s="2"/>
      <c r="AN622" s="2"/>
      <c r="AO622" s="2"/>
      <c r="AP622" s="2"/>
      <c r="AQ622" s="2"/>
      <c r="AR622" s="2"/>
      <c r="AS622" s="2"/>
      <c r="AT622" s="2"/>
      <c r="AU622" s="2"/>
      <c r="AV622" s="2"/>
      <c r="AW622" s="2"/>
      <c r="AX622" s="2"/>
      <c r="AY622" s="2"/>
      <c r="AZ622" s="2"/>
      <c r="BA622" s="2"/>
      <c r="BB622" s="2"/>
      <c r="BC622" s="2"/>
      <c r="BD622" s="2"/>
      <c r="BE622" s="2"/>
      <c r="BF622" s="2"/>
      <c r="BG622" s="2"/>
      <c r="BH622" s="2"/>
      <c r="BI622" s="2"/>
      <c r="BJ622" s="2"/>
      <c r="BK622" s="2"/>
      <c r="BL622" s="2"/>
      <c r="BM622" s="2"/>
      <c r="BN622" s="2"/>
      <c r="BO622" s="2"/>
      <c r="BP622" s="2"/>
      <c r="BQ622" s="2"/>
      <c r="BR622" s="2"/>
      <c r="BS622" s="2"/>
      <c r="BT622" s="2"/>
      <c r="BU622" s="2"/>
      <c r="BV622" s="2"/>
      <c r="BW622" s="2"/>
      <c r="BX622" s="2"/>
      <c r="BY622" s="2"/>
      <c r="BZ622" s="2"/>
      <c r="CA622" s="2"/>
      <c r="CB622" s="2"/>
      <c r="CC622" s="2"/>
      <c r="CD622" s="2"/>
      <c r="CE622" s="2"/>
      <c r="CF622" s="2"/>
      <c r="CG622" s="2"/>
      <c r="CH622" s="2"/>
      <c r="CI622" s="2"/>
      <c r="CJ622" s="2"/>
      <c r="CK622" s="2"/>
      <c r="CL622" s="2"/>
      <c r="CM622" s="2"/>
      <c r="CN622" s="2"/>
      <c r="CO622" s="2"/>
      <c r="CP622" s="2"/>
    </row>
    <row r="623" spans="1:94" x14ac:dyDescent="0.35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  <c r="AD623" s="2"/>
      <c r="AE623" s="2"/>
      <c r="AF623" s="2"/>
      <c r="AG623" s="2"/>
      <c r="AH623" s="2"/>
      <c r="AI623" s="2"/>
      <c r="AJ623" s="2"/>
      <c r="AK623" s="2"/>
      <c r="AL623" s="2"/>
      <c r="AM623" s="2"/>
      <c r="AN623" s="2"/>
      <c r="AO623" s="2"/>
      <c r="AP623" s="2"/>
      <c r="AQ623" s="2"/>
      <c r="AR623" s="2"/>
      <c r="AS623" s="2"/>
      <c r="AT623" s="2"/>
      <c r="AU623" s="2"/>
      <c r="AV623" s="2"/>
      <c r="AW623" s="2"/>
      <c r="AX623" s="2"/>
      <c r="AY623" s="2"/>
      <c r="AZ623" s="2"/>
      <c r="BA623" s="2"/>
      <c r="BB623" s="2"/>
      <c r="BC623" s="2"/>
      <c r="BD623" s="2"/>
      <c r="BE623" s="2"/>
      <c r="BF623" s="2"/>
      <c r="BG623" s="2"/>
      <c r="BH623" s="2"/>
      <c r="BI623" s="2"/>
      <c r="BJ623" s="2"/>
      <c r="BK623" s="2"/>
      <c r="BL623" s="2"/>
      <c r="BM623" s="2"/>
      <c r="BN623" s="2"/>
      <c r="BO623" s="2"/>
      <c r="BP623" s="2"/>
      <c r="BQ623" s="2"/>
      <c r="BR623" s="2"/>
      <c r="BS623" s="2"/>
      <c r="BT623" s="2"/>
      <c r="BU623" s="2"/>
      <c r="BV623" s="2"/>
      <c r="BW623" s="2"/>
      <c r="BX623" s="2"/>
      <c r="BY623" s="2"/>
      <c r="BZ623" s="2"/>
      <c r="CA623" s="2"/>
      <c r="CB623" s="2"/>
      <c r="CC623" s="2"/>
      <c r="CD623" s="2"/>
      <c r="CE623" s="2"/>
      <c r="CF623" s="2"/>
      <c r="CG623" s="2"/>
      <c r="CH623" s="2"/>
      <c r="CI623" s="2"/>
      <c r="CJ623" s="2"/>
      <c r="CK623" s="2"/>
      <c r="CL623" s="2"/>
      <c r="CM623" s="2"/>
      <c r="CN623" s="2"/>
      <c r="CO623" s="2"/>
      <c r="CP623" s="2"/>
    </row>
    <row r="624" spans="1:94" x14ac:dyDescent="0.35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  <c r="AD624" s="2"/>
      <c r="AE624" s="2"/>
      <c r="AF624" s="2"/>
      <c r="AG624" s="2"/>
      <c r="AH624" s="2"/>
      <c r="AI624" s="2"/>
      <c r="AJ624" s="2"/>
      <c r="AK624" s="2"/>
      <c r="AL624" s="2"/>
      <c r="AM624" s="2"/>
      <c r="AN624" s="2"/>
      <c r="AO624" s="2"/>
      <c r="AP624" s="2"/>
      <c r="AQ624" s="2"/>
      <c r="AR624" s="2"/>
      <c r="AS624" s="2"/>
      <c r="AT624" s="2"/>
      <c r="AU624" s="2"/>
      <c r="AV624" s="2"/>
      <c r="AW624" s="2"/>
      <c r="AX624" s="2"/>
      <c r="AY624" s="2"/>
      <c r="AZ624" s="2"/>
      <c r="BA624" s="2"/>
      <c r="BB624" s="2"/>
      <c r="BC624" s="2"/>
      <c r="BD624" s="2"/>
      <c r="BE624" s="2"/>
      <c r="BF624" s="2"/>
      <c r="BG624" s="2"/>
      <c r="BH624" s="2"/>
      <c r="BI624" s="2"/>
      <c r="BJ624" s="2"/>
      <c r="BK624" s="2"/>
      <c r="BL624" s="2"/>
      <c r="BM624" s="2"/>
      <c r="BN624" s="2"/>
      <c r="BO624" s="2"/>
      <c r="BP624" s="2"/>
      <c r="BQ624" s="2"/>
      <c r="BR624" s="2"/>
      <c r="BS624" s="2"/>
      <c r="BT624" s="2"/>
      <c r="BU624" s="2"/>
      <c r="BV624" s="2"/>
      <c r="BW624" s="2"/>
      <c r="BX624" s="2"/>
      <c r="BY624" s="2"/>
      <c r="BZ624" s="2"/>
      <c r="CA624" s="2"/>
      <c r="CB624" s="2"/>
      <c r="CC624" s="2"/>
      <c r="CD624" s="2"/>
      <c r="CE624" s="2"/>
      <c r="CF624" s="2"/>
      <c r="CG624" s="2"/>
      <c r="CH624" s="2"/>
      <c r="CI624" s="2"/>
      <c r="CJ624" s="2"/>
      <c r="CK624" s="2"/>
      <c r="CL624" s="2"/>
      <c r="CM624" s="2"/>
      <c r="CN624" s="2"/>
      <c r="CO624" s="2"/>
      <c r="CP624" s="2"/>
    </row>
    <row r="625" spans="1:94" x14ac:dyDescent="0.35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  <c r="AD625" s="2"/>
      <c r="AE625" s="2"/>
      <c r="AF625" s="2"/>
      <c r="AG625" s="2"/>
      <c r="AH625" s="2"/>
      <c r="AI625" s="2"/>
      <c r="AJ625" s="2"/>
      <c r="AK625" s="2"/>
      <c r="AL625" s="2"/>
      <c r="AM625" s="2"/>
      <c r="AN625" s="2"/>
      <c r="AO625" s="2"/>
      <c r="AP625" s="2"/>
      <c r="AQ625" s="2"/>
      <c r="AR625" s="2"/>
      <c r="AS625" s="2"/>
      <c r="AT625" s="2"/>
      <c r="AU625" s="2"/>
      <c r="AV625" s="2"/>
      <c r="AW625" s="2"/>
      <c r="AX625" s="2"/>
      <c r="AY625" s="2"/>
      <c r="AZ625" s="2"/>
      <c r="BA625" s="2"/>
      <c r="BB625" s="2"/>
      <c r="BC625" s="2"/>
      <c r="BD625" s="2"/>
      <c r="BE625" s="2"/>
      <c r="BF625" s="2"/>
      <c r="BG625" s="2"/>
      <c r="BH625" s="2"/>
      <c r="BI625" s="2"/>
      <c r="BJ625" s="2"/>
      <c r="BK625" s="2"/>
      <c r="BL625" s="2"/>
      <c r="BM625" s="2"/>
      <c r="BN625" s="2"/>
      <c r="BO625" s="2"/>
      <c r="BP625" s="2"/>
      <c r="BQ625" s="2"/>
      <c r="BR625" s="2"/>
      <c r="BS625" s="2"/>
      <c r="BT625" s="2"/>
      <c r="BU625" s="2"/>
      <c r="BV625" s="2"/>
      <c r="BW625" s="2"/>
      <c r="BX625" s="2"/>
      <c r="BY625" s="2"/>
      <c r="BZ625" s="2"/>
      <c r="CA625" s="2"/>
      <c r="CB625" s="2"/>
      <c r="CC625" s="2"/>
      <c r="CD625" s="2"/>
      <c r="CE625" s="2"/>
      <c r="CF625" s="2"/>
      <c r="CG625" s="2"/>
      <c r="CH625" s="2"/>
      <c r="CI625" s="2"/>
      <c r="CJ625" s="2"/>
      <c r="CK625" s="2"/>
      <c r="CL625" s="2"/>
      <c r="CM625" s="2"/>
      <c r="CN625" s="2"/>
      <c r="CO625" s="2"/>
      <c r="CP625" s="2"/>
    </row>
    <row r="626" spans="1:94" x14ac:dyDescent="0.35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  <c r="AD626" s="2"/>
      <c r="AE626" s="2"/>
      <c r="AF626" s="2"/>
      <c r="AG626" s="2"/>
      <c r="AH626" s="2"/>
      <c r="AI626" s="2"/>
      <c r="AJ626" s="2"/>
      <c r="AK626" s="2"/>
      <c r="AL626" s="2"/>
      <c r="AM626" s="2"/>
      <c r="AN626" s="2"/>
      <c r="AO626" s="2"/>
      <c r="AP626" s="2"/>
      <c r="AQ626" s="2"/>
      <c r="AR626" s="2"/>
      <c r="AS626" s="2"/>
      <c r="AT626" s="2"/>
      <c r="AU626" s="2"/>
      <c r="AV626" s="2"/>
      <c r="AW626" s="2"/>
      <c r="AX626" s="2"/>
      <c r="AY626" s="2"/>
      <c r="AZ626" s="2"/>
      <c r="BA626" s="2"/>
      <c r="BB626" s="2"/>
      <c r="BC626" s="2"/>
      <c r="BD626" s="2"/>
      <c r="BE626" s="2"/>
      <c r="BF626" s="2"/>
      <c r="BG626" s="2"/>
      <c r="BH626" s="2"/>
      <c r="BI626" s="2"/>
      <c r="BJ626" s="2"/>
      <c r="BK626" s="2"/>
      <c r="BL626" s="2"/>
      <c r="BM626" s="2"/>
      <c r="BN626" s="2"/>
      <c r="BO626" s="2"/>
      <c r="BP626" s="2"/>
      <c r="BQ626" s="2"/>
      <c r="BR626" s="2"/>
      <c r="BS626" s="2"/>
      <c r="BT626" s="2"/>
      <c r="BU626" s="2"/>
      <c r="BV626" s="2"/>
      <c r="BW626" s="2"/>
      <c r="BX626" s="2"/>
      <c r="BY626" s="2"/>
      <c r="BZ626" s="2"/>
      <c r="CA626" s="2"/>
      <c r="CB626" s="2"/>
      <c r="CC626" s="2"/>
      <c r="CD626" s="2"/>
      <c r="CE626" s="2"/>
      <c r="CF626" s="2"/>
      <c r="CG626" s="2"/>
      <c r="CH626" s="2"/>
      <c r="CI626" s="2"/>
      <c r="CJ626" s="2"/>
      <c r="CK626" s="2"/>
      <c r="CL626" s="2"/>
      <c r="CM626" s="2"/>
      <c r="CN626" s="2"/>
      <c r="CO626" s="2"/>
      <c r="CP626" s="2"/>
    </row>
    <row r="627" spans="1:94" x14ac:dyDescent="0.35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2"/>
      <c r="AD627" s="2"/>
      <c r="AE627" s="2"/>
      <c r="AF627" s="2"/>
      <c r="AG627" s="2"/>
      <c r="AH627" s="2"/>
      <c r="AI627" s="2"/>
      <c r="AJ627" s="2"/>
      <c r="AK627" s="2"/>
      <c r="AL627" s="2"/>
      <c r="AM627" s="2"/>
      <c r="AN627" s="2"/>
      <c r="AO627" s="2"/>
      <c r="AP627" s="2"/>
      <c r="AQ627" s="2"/>
      <c r="AR627" s="2"/>
      <c r="AS627" s="2"/>
      <c r="AT627" s="2"/>
      <c r="AU627" s="2"/>
      <c r="AV627" s="2"/>
      <c r="AW627" s="2"/>
      <c r="AX627" s="2"/>
      <c r="AY627" s="2"/>
      <c r="AZ627" s="2"/>
      <c r="BA627" s="2"/>
      <c r="BB627" s="2"/>
      <c r="BC627" s="2"/>
      <c r="BD627" s="2"/>
      <c r="BE627" s="2"/>
      <c r="BF627" s="2"/>
      <c r="BG627" s="2"/>
      <c r="BH627" s="2"/>
      <c r="BI627" s="2"/>
      <c r="BJ627" s="2"/>
      <c r="BK627" s="2"/>
      <c r="BL627" s="2"/>
      <c r="BM627" s="2"/>
      <c r="BN627" s="2"/>
      <c r="BO627" s="2"/>
      <c r="BP627" s="2"/>
      <c r="BQ627" s="2"/>
      <c r="BR627" s="2"/>
      <c r="BS627" s="2"/>
      <c r="BT627" s="2"/>
      <c r="BU627" s="2"/>
      <c r="BV627" s="2"/>
      <c r="BW627" s="2"/>
      <c r="BX627" s="2"/>
      <c r="BY627" s="2"/>
      <c r="BZ627" s="2"/>
      <c r="CA627" s="2"/>
      <c r="CB627" s="2"/>
      <c r="CC627" s="2"/>
      <c r="CD627" s="2"/>
      <c r="CE627" s="2"/>
      <c r="CF627" s="2"/>
      <c r="CG627" s="2"/>
      <c r="CH627" s="2"/>
      <c r="CI627" s="2"/>
      <c r="CJ627" s="2"/>
      <c r="CK627" s="2"/>
      <c r="CL627" s="2"/>
      <c r="CM627" s="2"/>
      <c r="CN627" s="2"/>
      <c r="CO627" s="2"/>
      <c r="CP627" s="2"/>
    </row>
    <row r="628" spans="1:94" x14ac:dyDescent="0.35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  <c r="AD628" s="2"/>
      <c r="AE628" s="2"/>
      <c r="AF628" s="2"/>
      <c r="AG628" s="2"/>
      <c r="AH628" s="2"/>
      <c r="AI628" s="2"/>
      <c r="AJ628" s="2"/>
      <c r="AK628" s="2"/>
      <c r="AL628" s="2"/>
      <c r="AM628" s="2"/>
      <c r="AN628" s="2"/>
      <c r="AO628" s="2"/>
      <c r="AP628" s="2"/>
      <c r="AQ628" s="2"/>
      <c r="AR628" s="2"/>
      <c r="AS628" s="2"/>
      <c r="AT628" s="2"/>
      <c r="AU628" s="2"/>
      <c r="AV628" s="2"/>
      <c r="AW628" s="2"/>
      <c r="AX628" s="2"/>
      <c r="AY628" s="2"/>
      <c r="AZ628" s="2"/>
      <c r="BA628" s="2"/>
      <c r="BB628" s="2"/>
      <c r="BC628" s="2"/>
      <c r="BD628" s="2"/>
      <c r="BE628" s="2"/>
      <c r="BF628" s="2"/>
      <c r="BG628" s="2"/>
      <c r="BH628" s="2"/>
      <c r="BI628" s="2"/>
      <c r="BJ628" s="2"/>
      <c r="BK628" s="2"/>
      <c r="BL628" s="2"/>
      <c r="BM628" s="2"/>
      <c r="BN628" s="2"/>
      <c r="BO628" s="2"/>
      <c r="BP628" s="2"/>
      <c r="BQ628" s="2"/>
      <c r="BR628" s="2"/>
      <c r="BS628" s="2"/>
      <c r="BT628" s="2"/>
      <c r="BU628" s="2"/>
      <c r="BV628" s="2"/>
      <c r="BW628" s="2"/>
      <c r="BX628" s="2"/>
      <c r="BY628" s="2"/>
      <c r="BZ628" s="2"/>
      <c r="CA628" s="2"/>
      <c r="CB628" s="2"/>
      <c r="CC628" s="2"/>
      <c r="CD628" s="2"/>
      <c r="CE628" s="2"/>
      <c r="CF628" s="2"/>
      <c r="CG628" s="2"/>
      <c r="CH628" s="2"/>
      <c r="CI628" s="2"/>
      <c r="CJ628" s="2"/>
      <c r="CK628" s="2"/>
      <c r="CL628" s="2"/>
      <c r="CM628" s="2"/>
      <c r="CN628" s="2"/>
      <c r="CO628" s="2"/>
      <c r="CP628" s="2"/>
    </row>
    <row r="629" spans="1:94" x14ac:dyDescent="0.35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  <c r="AD629" s="2"/>
      <c r="AE629" s="2"/>
      <c r="AF629" s="2"/>
      <c r="AG629" s="2"/>
      <c r="AH629" s="2"/>
      <c r="AI629" s="2"/>
      <c r="AJ629" s="2"/>
      <c r="AK629" s="2"/>
      <c r="AL629" s="2"/>
      <c r="AM629" s="2"/>
      <c r="AN629" s="2"/>
      <c r="AO629" s="2"/>
      <c r="AP629" s="2"/>
      <c r="AQ629" s="2"/>
      <c r="AR629" s="2"/>
      <c r="AS629" s="2"/>
      <c r="AT629" s="2"/>
      <c r="AU629" s="2"/>
      <c r="AV629" s="2"/>
      <c r="AW629" s="2"/>
      <c r="AX629" s="2"/>
      <c r="AY629" s="2"/>
      <c r="AZ629" s="2"/>
      <c r="BA629" s="2"/>
      <c r="BB629" s="2"/>
      <c r="BC629" s="2"/>
      <c r="BD629" s="2"/>
      <c r="BE629" s="2"/>
      <c r="BF629" s="2"/>
      <c r="BG629" s="2"/>
      <c r="BH629" s="2"/>
      <c r="BI629" s="2"/>
      <c r="BJ629" s="2"/>
      <c r="BK629" s="2"/>
      <c r="BL629" s="2"/>
      <c r="BM629" s="2"/>
      <c r="BN629" s="2"/>
      <c r="BO629" s="2"/>
      <c r="BP629" s="2"/>
      <c r="BQ629" s="2"/>
      <c r="BR629" s="2"/>
      <c r="BS629" s="2"/>
      <c r="BT629" s="2"/>
      <c r="BU629" s="2"/>
      <c r="BV629" s="2"/>
      <c r="BW629" s="2"/>
      <c r="BX629" s="2"/>
      <c r="BY629" s="2"/>
      <c r="BZ629" s="2"/>
      <c r="CA629" s="2"/>
      <c r="CB629" s="2"/>
      <c r="CC629" s="2"/>
      <c r="CD629" s="2"/>
      <c r="CE629" s="2"/>
      <c r="CF629" s="2"/>
      <c r="CG629" s="2"/>
      <c r="CH629" s="2"/>
      <c r="CI629" s="2"/>
      <c r="CJ629" s="2"/>
      <c r="CK629" s="2"/>
      <c r="CL629" s="2"/>
      <c r="CM629" s="2"/>
      <c r="CN629" s="2"/>
      <c r="CO629" s="2"/>
      <c r="CP629" s="2"/>
    </row>
    <row r="630" spans="1:94" x14ac:dyDescent="0.35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  <c r="AD630" s="2"/>
      <c r="AE630" s="2"/>
      <c r="AF630" s="2"/>
      <c r="AG630" s="2"/>
      <c r="AH630" s="2"/>
      <c r="AI630" s="2"/>
      <c r="AJ630" s="2"/>
      <c r="AK630" s="2"/>
      <c r="AL630" s="2"/>
      <c r="AM630" s="2"/>
      <c r="AN630" s="2"/>
      <c r="AO630" s="2"/>
      <c r="AP630" s="2"/>
      <c r="AQ630" s="2"/>
      <c r="AR630" s="2"/>
      <c r="AS630" s="2"/>
      <c r="AT630" s="2"/>
      <c r="AU630" s="2"/>
      <c r="AV630" s="2"/>
      <c r="AW630" s="2"/>
      <c r="AX630" s="2"/>
      <c r="AY630" s="2"/>
      <c r="AZ630" s="2"/>
      <c r="BA630" s="2"/>
      <c r="BB630" s="2"/>
      <c r="BC630" s="2"/>
      <c r="BD630" s="2"/>
      <c r="BE630" s="2"/>
      <c r="BF630" s="2"/>
      <c r="BG630" s="2"/>
      <c r="BH630" s="2"/>
      <c r="BI630" s="2"/>
      <c r="BJ630" s="2"/>
      <c r="BK630" s="2"/>
      <c r="BL630" s="2"/>
      <c r="BM630" s="2"/>
      <c r="BN630" s="2"/>
      <c r="BO630" s="2"/>
      <c r="BP630" s="2"/>
      <c r="BQ630" s="2"/>
      <c r="BR630" s="2"/>
      <c r="BS630" s="2"/>
      <c r="BT630" s="2"/>
      <c r="BU630" s="2"/>
      <c r="BV630" s="2"/>
      <c r="BW630" s="2"/>
      <c r="BX630" s="2"/>
      <c r="BY630" s="2"/>
      <c r="BZ630" s="2"/>
      <c r="CA630" s="2"/>
      <c r="CB630" s="2"/>
      <c r="CC630" s="2"/>
      <c r="CD630" s="2"/>
      <c r="CE630" s="2"/>
      <c r="CF630" s="2"/>
      <c r="CG630" s="2"/>
      <c r="CH630" s="2"/>
      <c r="CI630" s="2"/>
      <c r="CJ630" s="2"/>
      <c r="CK630" s="2"/>
      <c r="CL630" s="2"/>
      <c r="CM630" s="2"/>
      <c r="CN630" s="2"/>
      <c r="CO630" s="2"/>
      <c r="CP630" s="2"/>
    </row>
    <row r="631" spans="1:94" x14ac:dyDescent="0.35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  <c r="AC631" s="2"/>
      <c r="AD631" s="2"/>
      <c r="AE631" s="2"/>
      <c r="AF631" s="2"/>
      <c r="AG631" s="2"/>
      <c r="AH631" s="2"/>
      <c r="AI631" s="2"/>
      <c r="AJ631" s="2"/>
      <c r="AK631" s="2"/>
      <c r="AL631" s="2"/>
      <c r="AM631" s="2"/>
      <c r="AN631" s="2"/>
      <c r="AO631" s="2"/>
      <c r="AP631" s="2"/>
      <c r="AQ631" s="2"/>
      <c r="AR631" s="2"/>
      <c r="AS631" s="2"/>
      <c r="AT631" s="2"/>
      <c r="AU631" s="2"/>
      <c r="AV631" s="2"/>
      <c r="AW631" s="2"/>
      <c r="AX631" s="2"/>
      <c r="AY631" s="2"/>
      <c r="AZ631" s="2"/>
      <c r="BA631" s="2"/>
      <c r="BB631" s="2"/>
      <c r="BC631" s="2"/>
      <c r="BD631" s="2"/>
      <c r="BE631" s="2"/>
      <c r="BF631" s="2"/>
      <c r="BG631" s="2"/>
      <c r="BH631" s="2"/>
      <c r="BI631" s="2"/>
      <c r="BJ631" s="2"/>
      <c r="BK631" s="2"/>
      <c r="BL631" s="2"/>
      <c r="BM631" s="2"/>
      <c r="BN631" s="2"/>
      <c r="BO631" s="2"/>
      <c r="BP631" s="2"/>
      <c r="BQ631" s="2"/>
      <c r="BR631" s="2"/>
      <c r="BS631" s="2"/>
      <c r="BT631" s="2"/>
      <c r="BU631" s="2"/>
      <c r="BV631" s="2"/>
      <c r="BW631" s="2"/>
      <c r="BX631" s="2"/>
      <c r="BY631" s="2"/>
      <c r="BZ631" s="2"/>
      <c r="CA631" s="2"/>
      <c r="CB631" s="2"/>
      <c r="CC631" s="2"/>
      <c r="CD631" s="2"/>
      <c r="CE631" s="2"/>
      <c r="CF631" s="2"/>
      <c r="CG631" s="2"/>
      <c r="CH631" s="2"/>
      <c r="CI631" s="2"/>
      <c r="CJ631" s="2"/>
      <c r="CK631" s="2"/>
      <c r="CL631" s="2"/>
      <c r="CM631" s="2"/>
      <c r="CN631" s="2"/>
      <c r="CO631" s="2"/>
      <c r="CP631" s="2"/>
    </row>
    <row r="632" spans="1:94" x14ac:dyDescent="0.35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  <c r="AD632" s="2"/>
      <c r="AE632" s="2"/>
      <c r="AF632" s="2"/>
      <c r="AG632" s="2"/>
      <c r="AH632" s="2"/>
      <c r="AI632" s="2"/>
      <c r="AJ632" s="2"/>
      <c r="AK632" s="2"/>
      <c r="AL632" s="2"/>
      <c r="AM632" s="2"/>
      <c r="AN632" s="2"/>
      <c r="AO632" s="2"/>
      <c r="AP632" s="2"/>
      <c r="AQ632" s="2"/>
      <c r="AR632" s="2"/>
      <c r="AS632" s="2"/>
      <c r="AT632" s="2"/>
      <c r="AU632" s="2"/>
      <c r="AV632" s="2"/>
      <c r="AW632" s="2"/>
      <c r="AX632" s="2"/>
      <c r="AY632" s="2"/>
      <c r="AZ632" s="2"/>
      <c r="BA632" s="2"/>
      <c r="BB632" s="2"/>
      <c r="BC632" s="2"/>
      <c r="BD632" s="2"/>
      <c r="BE632" s="2"/>
      <c r="BF632" s="2"/>
      <c r="BG632" s="2"/>
      <c r="BH632" s="2"/>
      <c r="BI632" s="2"/>
      <c r="BJ632" s="2"/>
      <c r="BK632" s="2"/>
      <c r="BL632" s="2"/>
      <c r="BM632" s="2"/>
      <c r="BN632" s="2"/>
      <c r="BO632" s="2"/>
      <c r="BP632" s="2"/>
      <c r="BQ632" s="2"/>
      <c r="BR632" s="2"/>
      <c r="BS632" s="2"/>
      <c r="BT632" s="2"/>
      <c r="BU632" s="2"/>
      <c r="BV632" s="2"/>
      <c r="BW632" s="2"/>
      <c r="BX632" s="2"/>
      <c r="BY632" s="2"/>
      <c r="BZ632" s="2"/>
      <c r="CA632" s="2"/>
      <c r="CB632" s="2"/>
      <c r="CC632" s="2"/>
      <c r="CD632" s="2"/>
      <c r="CE632" s="2"/>
      <c r="CF632" s="2"/>
      <c r="CG632" s="2"/>
      <c r="CH632" s="2"/>
      <c r="CI632" s="2"/>
      <c r="CJ632" s="2"/>
      <c r="CK632" s="2"/>
      <c r="CL632" s="2"/>
      <c r="CM632" s="2"/>
      <c r="CN632" s="2"/>
      <c r="CO632" s="2"/>
      <c r="CP632" s="2"/>
    </row>
    <row r="633" spans="1:94" x14ac:dyDescent="0.35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  <c r="AD633" s="2"/>
      <c r="AE633" s="2"/>
      <c r="AF633" s="2"/>
      <c r="AG633" s="2"/>
      <c r="AH633" s="2"/>
      <c r="AI633" s="2"/>
      <c r="AJ633" s="2"/>
      <c r="AK633" s="2"/>
      <c r="AL633" s="2"/>
      <c r="AM633" s="2"/>
      <c r="AN633" s="2"/>
      <c r="AO633" s="2"/>
      <c r="AP633" s="2"/>
      <c r="AQ633" s="2"/>
      <c r="AR633" s="2"/>
      <c r="AS633" s="2"/>
      <c r="AT633" s="2"/>
      <c r="AU633" s="2"/>
      <c r="AV633" s="2"/>
      <c r="AW633" s="2"/>
      <c r="AX633" s="2"/>
      <c r="AY633" s="2"/>
      <c r="AZ633" s="2"/>
      <c r="BA633" s="2"/>
      <c r="BB633" s="2"/>
      <c r="BC633" s="2"/>
      <c r="BD633" s="2"/>
      <c r="BE633" s="2"/>
      <c r="BF633" s="2"/>
      <c r="BG633" s="2"/>
      <c r="BH633" s="2"/>
      <c r="BI633" s="2"/>
      <c r="BJ633" s="2"/>
      <c r="BK633" s="2"/>
      <c r="BL633" s="2"/>
      <c r="BM633" s="2"/>
      <c r="BN633" s="2"/>
      <c r="BO633" s="2"/>
      <c r="BP633" s="2"/>
      <c r="BQ633" s="2"/>
      <c r="BR633" s="2"/>
      <c r="BS633" s="2"/>
      <c r="BT633" s="2"/>
      <c r="BU633" s="2"/>
      <c r="BV633" s="2"/>
      <c r="BW633" s="2"/>
      <c r="BX633" s="2"/>
      <c r="BY633" s="2"/>
      <c r="BZ633" s="2"/>
      <c r="CA633" s="2"/>
      <c r="CB633" s="2"/>
      <c r="CC633" s="2"/>
      <c r="CD633" s="2"/>
      <c r="CE633" s="2"/>
      <c r="CF633" s="2"/>
      <c r="CG633" s="2"/>
      <c r="CH633" s="2"/>
      <c r="CI633" s="2"/>
      <c r="CJ633" s="2"/>
      <c r="CK633" s="2"/>
      <c r="CL633" s="2"/>
      <c r="CM633" s="2"/>
      <c r="CN633" s="2"/>
      <c r="CO633" s="2"/>
      <c r="CP633" s="2"/>
    </row>
    <row r="634" spans="1:94" x14ac:dyDescent="0.35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  <c r="AD634" s="2"/>
      <c r="AE634" s="2"/>
      <c r="AF634" s="2"/>
      <c r="AG634" s="2"/>
      <c r="AH634" s="2"/>
      <c r="AI634" s="2"/>
      <c r="AJ634" s="2"/>
      <c r="AK634" s="2"/>
      <c r="AL634" s="2"/>
      <c r="AM634" s="2"/>
      <c r="AN634" s="2"/>
      <c r="AO634" s="2"/>
      <c r="AP634" s="2"/>
      <c r="AQ634" s="2"/>
      <c r="AR634" s="2"/>
      <c r="AS634" s="2"/>
      <c r="AT634" s="2"/>
      <c r="AU634" s="2"/>
      <c r="AV634" s="2"/>
      <c r="AW634" s="2"/>
      <c r="AX634" s="2"/>
      <c r="AY634" s="2"/>
      <c r="AZ634" s="2"/>
      <c r="BA634" s="2"/>
      <c r="BB634" s="2"/>
      <c r="BC634" s="2"/>
      <c r="BD634" s="2"/>
      <c r="BE634" s="2"/>
      <c r="BF634" s="2"/>
      <c r="BG634" s="2"/>
      <c r="BH634" s="2"/>
      <c r="BI634" s="2"/>
      <c r="BJ634" s="2"/>
      <c r="BK634" s="2"/>
      <c r="BL634" s="2"/>
      <c r="BM634" s="2"/>
      <c r="BN634" s="2"/>
      <c r="BO634" s="2"/>
      <c r="BP634" s="2"/>
      <c r="BQ634" s="2"/>
      <c r="BR634" s="2"/>
      <c r="BS634" s="2"/>
      <c r="BT634" s="2"/>
      <c r="BU634" s="2"/>
      <c r="BV634" s="2"/>
      <c r="BW634" s="2"/>
      <c r="BX634" s="2"/>
      <c r="BY634" s="2"/>
      <c r="BZ634" s="2"/>
      <c r="CA634" s="2"/>
      <c r="CB634" s="2"/>
      <c r="CC634" s="2"/>
      <c r="CD634" s="2"/>
      <c r="CE634" s="2"/>
      <c r="CF634" s="2"/>
      <c r="CG634" s="2"/>
      <c r="CH634" s="2"/>
      <c r="CI634" s="2"/>
      <c r="CJ634" s="2"/>
      <c r="CK634" s="2"/>
      <c r="CL634" s="2"/>
      <c r="CM634" s="2"/>
      <c r="CN634" s="2"/>
      <c r="CO634" s="2"/>
      <c r="CP634" s="2"/>
    </row>
    <row r="635" spans="1:94" x14ac:dyDescent="0.35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  <c r="AD635" s="2"/>
      <c r="AE635" s="2"/>
      <c r="AF635" s="2"/>
      <c r="AG635" s="2"/>
      <c r="AH635" s="2"/>
      <c r="AI635" s="2"/>
      <c r="AJ635" s="2"/>
      <c r="AK635" s="2"/>
      <c r="AL635" s="2"/>
      <c r="AM635" s="2"/>
      <c r="AN635" s="2"/>
      <c r="AO635" s="2"/>
      <c r="AP635" s="2"/>
      <c r="AQ635" s="2"/>
      <c r="AR635" s="2"/>
      <c r="AS635" s="2"/>
      <c r="AT635" s="2"/>
      <c r="AU635" s="2"/>
      <c r="AV635" s="2"/>
      <c r="AW635" s="2"/>
      <c r="AX635" s="2"/>
      <c r="AY635" s="2"/>
      <c r="AZ635" s="2"/>
      <c r="BA635" s="2"/>
      <c r="BB635" s="2"/>
      <c r="BC635" s="2"/>
      <c r="BD635" s="2"/>
      <c r="BE635" s="2"/>
      <c r="BF635" s="2"/>
      <c r="BG635" s="2"/>
      <c r="BH635" s="2"/>
      <c r="BI635" s="2"/>
      <c r="BJ635" s="2"/>
      <c r="BK635" s="2"/>
      <c r="BL635" s="2"/>
      <c r="BM635" s="2"/>
      <c r="BN635" s="2"/>
      <c r="BO635" s="2"/>
      <c r="BP635" s="2"/>
      <c r="BQ635" s="2"/>
      <c r="BR635" s="2"/>
      <c r="BS635" s="2"/>
      <c r="BT635" s="2"/>
      <c r="BU635" s="2"/>
      <c r="BV635" s="2"/>
      <c r="BW635" s="2"/>
      <c r="BX635" s="2"/>
      <c r="BY635" s="2"/>
      <c r="BZ635" s="2"/>
      <c r="CA635" s="2"/>
      <c r="CB635" s="2"/>
      <c r="CC635" s="2"/>
      <c r="CD635" s="2"/>
      <c r="CE635" s="2"/>
      <c r="CF635" s="2"/>
      <c r="CG635" s="2"/>
      <c r="CH635" s="2"/>
      <c r="CI635" s="2"/>
      <c r="CJ635" s="2"/>
      <c r="CK635" s="2"/>
      <c r="CL635" s="2"/>
      <c r="CM635" s="2"/>
      <c r="CN635" s="2"/>
      <c r="CO635" s="2"/>
      <c r="CP635" s="2"/>
    </row>
    <row r="636" spans="1:94" x14ac:dyDescent="0.35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  <c r="AD636" s="2"/>
      <c r="AE636" s="2"/>
      <c r="AF636" s="2"/>
      <c r="AG636" s="2"/>
      <c r="AH636" s="2"/>
      <c r="AI636" s="2"/>
      <c r="AJ636" s="2"/>
      <c r="AK636" s="2"/>
      <c r="AL636" s="2"/>
      <c r="AM636" s="2"/>
      <c r="AN636" s="2"/>
      <c r="AO636" s="2"/>
      <c r="AP636" s="2"/>
      <c r="AQ636" s="2"/>
      <c r="AR636" s="2"/>
      <c r="AS636" s="2"/>
      <c r="AT636" s="2"/>
      <c r="AU636" s="2"/>
      <c r="AV636" s="2"/>
      <c r="AW636" s="2"/>
      <c r="AX636" s="2"/>
      <c r="AY636" s="2"/>
      <c r="AZ636" s="2"/>
      <c r="BA636" s="2"/>
      <c r="BB636" s="2"/>
      <c r="BC636" s="2"/>
      <c r="BD636" s="2"/>
      <c r="BE636" s="2"/>
      <c r="BF636" s="2"/>
      <c r="BG636" s="2"/>
      <c r="BH636" s="2"/>
      <c r="BI636" s="2"/>
      <c r="BJ636" s="2"/>
      <c r="BK636" s="2"/>
      <c r="BL636" s="2"/>
      <c r="BM636" s="2"/>
      <c r="BN636" s="2"/>
      <c r="BO636" s="2"/>
      <c r="BP636" s="2"/>
      <c r="BQ636" s="2"/>
      <c r="BR636" s="2"/>
      <c r="BS636" s="2"/>
      <c r="BT636" s="2"/>
      <c r="BU636" s="2"/>
      <c r="BV636" s="2"/>
      <c r="BW636" s="2"/>
      <c r="BX636" s="2"/>
      <c r="BY636" s="2"/>
      <c r="BZ636" s="2"/>
      <c r="CA636" s="2"/>
      <c r="CB636" s="2"/>
      <c r="CC636" s="2"/>
      <c r="CD636" s="2"/>
      <c r="CE636" s="2"/>
      <c r="CF636" s="2"/>
      <c r="CG636" s="2"/>
      <c r="CH636" s="2"/>
      <c r="CI636" s="2"/>
      <c r="CJ636" s="2"/>
      <c r="CK636" s="2"/>
      <c r="CL636" s="2"/>
      <c r="CM636" s="2"/>
      <c r="CN636" s="2"/>
      <c r="CO636" s="2"/>
      <c r="CP636" s="2"/>
    </row>
    <row r="637" spans="1:94" x14ac:dyDescent="0.35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  <c r="AD637" s="2"/>
      <c r="AE637" s="2"/>
      <c r="AF637" s="2"/>
      <c r="AG637" s="2"/>
      <c r="AH637" s="2"/>
      <c r="AI637" s="2"/>
      <c r="AJ637" s="2"/>
      <c r="AK637" s="2"/>
      <c r="AL637" s="2"/>
      <c r="AM637" s="2"/>
      <c r="AN637" s="2"/>
      <c r="AO637" s="2"/>
      <c r="AP637" s="2"/>
      <c r="AQ637" s="2"/>
      <c r="AR637" s="2"/>
      <c r="AS637" s="2"/>
      <c r="AT637" s="2"/>
      <c r="AU637" s="2"/>
      <c r="AV637" s="2"/>
      <c r="AW637" s="2"/>
      <c r="AX637" s="2"/>
      <c r="AY637" s="2"/>
      <c r="AZ637" s="2"/>
      <c r="BA637" s="2"/>
      <c r="BB637" s="2"/>
      <c r="BC637" s="2"/>
      <c r="BD637" s="2"/>
      <c r="BE637" s="2"/>
      <c r="BF637" s="2"/>
      <c r="BG637" s="2"/>
      <c r="BH637" s="2"/>
      <c r="BI637" s="2"/>
      <c r="BJ637" s="2"/>
      <c r="BK637" s="2"/>
      <c r="BL637" s="2"/>
      <c r="BM637" s="2"/>
      <c r="BN637" s="2"/>
      <c r="BO637" s="2"/>
      <c r="BP637" s="2"/>
      <c r="BQ637" s="2"/>
      <c r="BR637" s="2"/>
      <c r="BS637" s="2"/>
      <c r="BT637" s="2"/>
      <c r="BU637" s="2"/>
      <c r="BV637" s="2"/>
      <c r="BW637" s="2"/>
      <c r="BX637" s="2"/>
      <c r="BY637" s="2"/>
      <c r="BZ637" s="2"/>
      <c r="CA637" s="2"/>
      <c r="CB637" s="2"/>
      <c r="CC637" s="2"/>
      <c r="CD637" s="2"/>
      <c r="CE637" s="2"/>
      <c r="CF637" s="2"/>
      <c r="CG637" s="2"/>
      <c r="CH637" s="2"/>
      <c r="CI637" s="2"/>
      <c r="CJ637" s="2"/>
      <c r="CK637" s="2"/>
      <c r="CL637" s="2"/>
      <c r="CM637" s="2"/>
      <c r="CN637" s="2"/>
      <c r="CO637" s="2"/>
      <c r="CP637" s="2"/>
    </row>
    <row r="638" spans="1:94" x14ac:dyDescent="0.35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  <c r="AD638" s="2"/>
      <c r="AE638" s="2"/>
      <c r="AF638" s="2"/>
      <c r="AG638" s="2"/>
      <c r="AH638" s="2"/>
      <c r="AI638" s="2"/>
      <c r="AJ638" s="2"/>
      <c r="AK638" s="2"/>
      <c r="AL638" s="2"/>
      <c r="AM638" s="2"/>
      <c r="AN638" s="2"/>
      <c r="AO638" s="2"/>
      <c r="AP638" s="2"/>
      <c r="AQ638" s="2"/>
      <c r="AR638" s="2"/>
      <c r="AS638" s="2"/>
      <c r="AT638" s="2"/>
      <c r="AU638" s="2"/>
      <c r="AV638" s="2"/>
      <c r="AW638" s="2"/>
      <c r="AX638" s="2"/>
      <c r="AY638" s="2"/>
      <c r="AZ638" s="2"/>
      <c r="BA638" s="2"/>
      <c r="BB638" s="2"/>
      <c r="BC638" s="2"/>
      <c r="BD638" s="2"/>
      <c r="BE638" s="2"/>
      <c r="BF638" s="2"/>
      <c r="BG638" s="2"/>
      <c r="BH638" s="2"/>
      <c r="BI638" s="2"/>
      <c r="BJ638" s="2"/>
      <c r="BK638" s="2"/>
      <c r="BL638" s="2"/>
      <c r="BM638" s="2"/>
      <c r="BN638" s="2"/>
      <c r="BO638" s="2"/>
      <c r="BP638" s="2"/>
      <c r="BQ638" s="2"/>
      <c r="BR638" s="2"/>
      <c r="BS638" s="2"/>
      <c r="BT638" s="2"/>
      <c r="BU638" s="2"/>
      <c r="BV638" s="2"/>
      <c r="BW638" s="2"/>
      <c r="BX638" s="2"/>
      <c r="BY638" s="2"/>
      <c r="BZ638" s="2"/>
      <c r="CA638" s="2"/>
      <c r="CB638" s="2"/>
      <c r="CC638" s="2"/>
      <c r="CD638" s="2"/>
      <c r="CE638" s="2"/>
      <c r="CF638" s="2"/>
      <c r="CG638" s="2"/>
      <c r="CH638" s="2"/>
      <c r="CI638" s="2"/>
      <c r="CJ638" s="2"/>
      <c r="CK638" s="2"/>
      <c r="CL638" s="2"/>
      <c r="CM638" s="2"/>
      <c r="CN638" s="2"/>
      <c r="CO638" s="2"/>
      <c r="CP638" s="2"/>
    </row>
    <row r="639" spans="1:94" x14ac:dyDescent="0.35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  <c r="AD639" s="2"/>
      <c r="AE639" s="2"/>
      <c r="AF639" s="2"/>
      <c r="AG639" s="2"/>
      <c r="AH639" s="2"/>
      <c r="AI639" s="2"/>
      <c r="AJ639" s="2"/>
      <c r="AK639" s="2"/>
      <c r="AL639" s="2"/>
      <c r="AM639" s="2"/>
      <c r="AN639" s="2"/>
      <c r="AO639" s="2"/>
      <c r="AP639" s="2"/>
      <c r="AQ639" s="2"/>
      <c r="AR639" s="2"/>
      <c r="AS639" s="2"/>
      <c r="AT639" s="2"/>
      <c r="AU639" s="2"/>
      <c r="AV639" s="2"/>
      <c r="AW639" s="2"/>
      <c r="AX639" s="2"/>
      <c r="AY639" s="2"/>
      <c r="AZ639" s="2"/>
      <c r="BA639" s="2"/>
      <c r="BB639" s="2"/>
      <c r="BC639" s="2"/>
      <c r="BD639" s="2"/>
      <c r="BE639" s="2"/>
      <c r="BF639" s="2"/>
      <c r="BG639" s="2"/>
      <c r="BH639" s="2"/>
      <c r="BI639" s="2"/>
      <c r="BJ639" s="2"/>
      <c r="BK639" s="2"/>
      <c r="BL639" s="2"/>
      <c r="BM639" s="2"/>
      <c r="BN639" s="2"/>
      <c r="BO639" s="2"/>
      <c r="BP639" s="2"/>
      <c r="BQ639" s="2"/>
      <c r="BR639" s="2"/>
      <c r="BS639" s="2"/>
      <c r="BT639" s="2"/>
      <c r="BU639" s="2"/>
      <c r="BV639" s="2"/>
      <c r="BW639" s="2"/>
      <c r="BX639" s="2"/>
      <c r="BY639" s="2"/>
      <c r="BZ639" s="2"/>
      <c r="CA639" s="2"/>
      <c r="CB639" s="2"/>
      <c r="CC639" s="2"/>
      <c r="CD639" s="2"/>
      <c r="CE639" s="2"/>
      <c r="CF639" s="2"/>
      <c r="CG639" s="2"/>
      <c r="CH639" s="2"/>
      <c r="CI639" s="2"/>
      <c r="CJ639" s="2"/>
      <c r="CK639" s="2"/>
      <c r="CL639" s="2"/>
      <c r="CM639" s="2"/>
      <c r="CN639" s="2"/>
      <c r="CO639" s="2"/>
      <c r="CP639" s="2"/>
    </row>
    <row r="640" spans="1:94" x14ac:dyDescent="0.35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  <c r="AD640" s="2"/>
      <c r="AE640" s="2"/>
      <c r="AF640" s="2"/>
      <c r="AG640" s="2"/>
      <c r="AH640" s="2"/>
      <c r="AI640" s="2"/>
      <c r="AJ640" s="2"/>
      <c r="AK640" s="2"/>
      <c r="AL640" s="2"/>
      <c r="AM640" s="2"/>
      <c r="AN640" s="2"/>
      <c r="AO640" s="2"/>
      <c r="AP640" s="2"/>
      <c r="AQ640" s="2"/>
      <c r="AR640" s="2"/>
      <c r="AS640" s="2"/>
      <c r="AT640" s="2"/>
      <c r="AU640" s="2"/>
      <c r="AV640" s="2"/>
      <c r="AW640" s="2"/>
      <c r="AX640" s="2"/>
      <c r="AY640" s="2"/>
      <c r="AZ640" s="2"/>
      <c r="BA640" s="2"/>
      <c r="BB640" s="2"/>
      <c r="BC640" s="2"/>
      <c r="BD640" s="2"/>
      <c r="BE640" s="2"/>
      <c r="BF640" s="2"/>
      <c r="BG640" s="2"/>
      <c r="BH640" s="2"/>
      <c r="BI640" s="2"/>
      <c r="BJ640" s="2"/>
      <c r="BK640" s="2"/>
      <c r="BL640" s="2"/>
      <c r="BM640" s="2"/>
      <c r="BN640" s="2"/>
      <c r="BO640" s="2"/>
      <c r="BP640" s="2"/>
      <c r="BQ640" s="2"/>
      <c r="BR640" s="2"/>
      <c r="BS640" s="2"/>
      <c r="BT640" s="2"/>
      <c r="BU640" s="2"/>
      <c r="BV640" s="2"/>
      <c r="BW640" s="2"/>
      <c r="BX640" s="2"/>
      <c r="BY640" s="2"/>
      <c r="BZ640" s="2"/>
      <c r="CA640" s="2"/>
      <c r="CB640" s="2"/>
      <c r="CC640" s="2"/>
      <c r="CD640" s="2"/>
      <c r="CE640" s="2"/>
      <c r="CF640" s="2"/>
      <c r="CG640" s="2"/>
      <c r="CH640" s="2"/>
      <c r="CI640" s="2"/>
      <c r="CJ640" s="2"/>
      <c r="CK640" s="2"/>
      <c r="CL640" s="2"/>
      <c r="CM640" s="2"/>
      <c r="CN640" s="2"/>
      <c r="CO640" s="2"/>
      <c r="CP640" s="2"/>
    </row>
    <row r="641" spans="1:94" x14ac:dyDescent="0.35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  <c r="AD641" s="2"/>
      <c r="AE641" s="2"/>
      <c r="AF641" s="2"/>
      <c r="AG641" s="2"/>
      <c r="AH641" s="2"/>
      <c r="AI641" s="2"/>
      <c r="AJ641" s="2"/>
      <c r="AK641" s="2"/>
      <c r="AL641" s="2"/>
      <c r="AM641" s="2"/>
      <c r="AN641" s="2"/>
      <c r="AO641" s="2"/>
      <c r="AP641" s="2"/>
      <c r="AQ641" s="2"/>
      <c r="AR641" s="2"/>
      <c r="AS641" s="2"/>
      <c r="AT641" s="2"/>
      <c r="AU641" s="2"/>
      <c r="AV641" s="2"/>
      <c r="AW641" s="2"/>
      <c r="AX641" s="2"/>
      <c r="AY641" s="2"/>
      <c r="AZ641" s="2"/>
      <c r="BA641" s="2"/>
      <c r="BB641" s="2"/>
      <c r="BC641" s="2"/>
      <c r="BD641" s="2"/>
      <c r="BE641" s="2"/>
      <c r="BF641" s="2"/>
      <c r="BG641" s="2"/>
      <c r="BH641" s="2"/>
      <c r="BI641" s="2"/>
      <c r="BJ641" s="2"/>
      <c r="BK641" s="2"/>
      <c r="BL641" s="2"/>
      <c r="BM641" s="2"/>
      <c r="BN641" s="2"/>
      <c r="BO641" s="2"/>
      <c r="BP641" s="2"/>
      <c r="BQ641" s="2"/>
      <c r="BR641" s="2"/>
      <c r="BS641" s="2"/>
      <c r="BT641" s="2"/>
      <c r="BU641" s="2"/>
      <c r="BV641" s="2"/>
      <c r="BW641" s="2"/>
      <c r="BX641" s="2"/>
      <c r="BY641" s="2"/>
      <c r="BZ641" s="2"/>
      <c r="CA641" s="2"/>
      <c r="CB641" s="2"/>
      <c r="CC641" s="2"/>
      <c r="CD641" s="2"/>
      <c r="CE641" s="2"/>
      <c r="CF641" s="2"/>
      <c r="CG641" s="2"/>
      <c r="CH641" s="2"/>
      <c r="CI641" s="2"/>
      <c r="CJ641" s="2"/>
      <c r="CK641" s="2"/>
      <c r="CL641" s="2"/>
      <c r="CM641" s="2"/>
      <c r="CN641" s="2"/>
      <c r="CO641" s="2"/>
      <c r="CP641" s="2"/>
    </row>
    <row r="642" spans="1:94" x14ac:dyDescent="0.35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  <c r="AD642" s="2"/>
      <c r="AE642" s="2"/>
      <c r="AF642" s="2"/>
      <c r="AG642" s="2"/>
      <c r="AH642" s="2"/>
      <c r="AI642" s="2"/>
      <c r="AJ642" s="2"/>
      <c r="AK642" s="2"/>
      <c r="AL642" s="2"/>
      <c r="AM642" s="2"/>
      <c r="AN642" s="2"/>
      <c r="AO642" s="2"/>
      <c r="AP642" s="2"/>
      <c r="AQ642" s="2"/>
      <c r="AR642" s="2"/>
      <c r="AS642" s="2"/>
      <c r="AT642" s="2"/>
      <c r="AU642" s="2"/>
      <c r="AV642" s="2"/>
      <c r="AW642" s="2"/>
      <c r="AX642" s="2"/>
      <c r="AY642" s="2"/>
      <c r="AZ642" s="2"/>
      <c r="BA642" s="2"/>
      <c r="BB642" s="2"/>
      <c r="BC642" s="2"/>
      <c r="BD642" s="2"/>
      <c r="BE642" s="2"/>
      <c r="BF642" s="2"/>
      <c r="BG642" s="2"/>
      <c r="BH642" s="2"/>
      <c r="BI642" s="2"/>
      <c r="BJ642" s="2"/>
      <c r="BK642" s="2"/>
      <c r="BL642" s="2"/>
      <c r="BM642" s="2"/>
      <c r="BN642" s="2"/>
      <c r="BO642" s="2"/>
      <c r="BP642" s="2"/>
      <c r="BQ642" s="2"/>
      <c r="BR642" s="2"/>
      <c r="BS642" s="2"/>
      <c r="BT642" s="2"/>
      <c r="BU642" s="2"/>
      <c r="BV642" s="2"/>
      <c r="BW642" s="2"/>
      <c r="BX642" s="2"/>
      <c r="BY642" s="2"/>
      <c r="BZ642" s="2"/>
      <c r="CA642" s="2"/>
      <c r="CB642" s="2"/>
      <c r="CC642" s="2"/>
      <c r="CD642" s="2"/>
      <c r="CE642" s="2"/>
      <c r="CF642" s="2"/>
      <c r="CG642" s="2"/>
      <c r="CH642" s="2"/>
      <c r="CI642" s="2"/>
      <c r="CJ642" s="2"/>
      <c r="CK642" s="2"/>
      <c r="CL642" s="2"/>
      <c r="CM642" s="2"/>
      <c r="CN642" s="2"/>
      <c r="CO642" s="2"/>
      <c r="CP642" s="2"/>
    </row>
    <row r="643" spans="1:94" x14ac:dyDescent="0.35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  <c r="AD643" s="2"/>
      <c r="AE643" s="2"/>
      <c r="AF643" s="2"/>
      <c r="AG643" s="2"/>
      <c r="AH643" s="2"/>
      <c r="AI643" s="2"/>
      <c r="AJ643" s="2"/>
      <c r="AK643" s="2"/>
      <c r="AL643" s="2"/>
      <c r="AM643" s="2"/>
      <c r="AN643" s="2"/>
      <c r="AO643" s="2"/>
      <c r="AP643" s="2"/>
      <c r="AQ643" s="2"/>
      <c r="AR643" s="2"/>
      <c r="AS643" s="2"/>
      <c r="AT643" s="2"/>
      <c r="AU643" s="2"/>
      <c r="AV643" s="2"/>
      <c r="AW643" s="2"/>
      <c r="AX643" s="2"/>
      <c r="AY643" s="2"/>
      <c r="AZ643" s="2"/>
      <c r="BA643" s="2"/>
      <c r="BB643" s="2"/>
      <c r="BC643" s="2"/>
      <c r="BD643" s="2"/>
      <c r="BE643" s="2"/>
      <c r="BF643" s="2"/>
      <c r="BG643" s="2"/>
      <c r="BH643" s="2"/>
      <c r="BI643" s="2"/>
      <c r="BJ643" s="2"/>
      <c r="BK643" s="2"/>
      <c r="BL643" s="2"/>
      <c r="BM643" s="2"/>
      <c r="BN643" s="2"/>
      <c r="BO643" s="2"/>
      <c r="BP643" s="2"/>
      <c r="BQ643" s="2"/>
      <c r="BR643" s="2"/>
      <c r="BS643" s="2"/>
      <c r="BT643" s="2"/>
      <c r="BU643" s="2"/>
      <c r="BV643" s="2"/>
      <c r="BW643" s="2"/>
      <c r="BX643" s="2"/>
      <c r="BY643" s="2"/>
      <c r="BZ643" s="2"/>
      <c r="CA643" s="2"/>
      <c r="CB643" s="2"/>
      <c r="CC643" s="2"/>
      <c r="CD643" s="2"/>
      <c r="CE643" s="2"/>
      <c r="CF643" s="2"/>
      <c r="CG643" s="2"/>
      <c r="CH643" s="2"/>
      <c r="CI643" s="2"/>
      <c r="CJ643" s="2"/>
      <c r="CK643" s="2"/>
      <c r="CL643" s="2"/>
      <c r="CM643" s="2"/>
      <c r="CN643" s="2"/>
      <c r="CO643" s="2"/>
      <c r="CP643" s="2"/>
    </row>
    <row r="644" spans="1:94" x14ac:dyDescent="0.35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  <c r="AD644" s="2"/>
      <c r="AE644" s="2"/>
      <c r="AF644" s="2"/>
      <c r="AG644" s="2"/>
      <c r="AH644" s="2"/>
      <c r="AI644" s="2"/>
      <c r="AJ644" s="2"/>
      <c r="AK644" s="2"/>
      <c r="AL644" s="2"/>
      <c r="AM644" s="2"/>
      <c r="AN644" s="2"/>
      <c r="AO644" s="2"/>
      <c r="AP644" s="2"/>
      <c r="AQ644" s="2"/>
      <c r="AR644" s="2"/>
      <c r="AS644" s="2"/>
      <c r="AT644" s="2"/>
      <c r="AU644" s="2"/>
      <c r="AV644" s="2"/>
      <c r="AW644" s="2"/>
      <c r="AX644" s="2"/>
      <c r="AY644" s="2"/>
      <c r="AZ644" s="2"/>
      <c r="BA644" s="2"/>
      <c r="BB644" s="2"/>
      <c r="BC644" s="2"/>
      <c r="BD644" s="2"/>
      <c r="BE644" s="2"/>
      <c r="BF644" s="2"/>
      <c r="BG644" s="2"/>
      <c r="BH644" s="2"/>
      <c r="BI644" s="2"/>
      <c r="BJ644" s="2"/>
      <c r="BK644" s="2"/>
      <c r="BL644" s="2"/>
      <c r="BM644" s="2"/>
      <c r="BN644" s="2"/>
      <c r="BO644" s="2"/>
      <c r="BP644" s="2"/>
      <c r="BQ644" s="2"/>
      <c r="BR644" s="2"/>
      <c r="BS644" s="2"/>
      <c r="BT644" s="2"/>
      <c r="BU644" s="2"/>
      <c r="BV644" s="2"/>
      <c r="BW644" s="2"/>
      <c r="BX644" s="2"/>
      <c r="BY644" s="2"/>
      <c r="BZ644" s="2"/>
      <c r="CA644" s="2"/>
      <c r="CB644" s="2"/>
      <c r="CC644" s="2"/>
      <c r="CD644" s="2"/>
      <c r="CE644" s="2"/>
      <c r="CF644" s="2"/>
      <c r="CG644" s="2"/>
      <c r="CH644" s="2"/>
      <c r="CI644" s="2"/>
      <c r="CJ644" s="2"/>
      <c r="CK644" s="2"/>
      <c r="CL644" s="2"/>
      <c r="CM644" s="2"/>
      <c r="CN644" s="2"/>
      <c r="CO644" s="2"/>
      <c r="CP644" s="2"/>
    </row>
    <row r="645" spans="1:94" x14ac:dyDescent="0.35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  <c r="AD645" s="2"/>
      <c r="AE645" s="2"/>
      <c r="AF645" s="2"/>
      <c r="AG645" s="2"/>
      <c r="AH645" s="2"/>
      <c r="AI645" s="2"/>
      <c r="AJ645" s="2"/>
      <c r="AK645" s="2"/>
      <c r="AL645" s="2"/>
      <c r="AM645" s="2"/>
      <c r="AN645" s="2"/>
      <c r="AO645" s="2"/>
      <c r="AP645" s="2"/>
      <c r="AQ645" s="2"/>
      <c r="AR645" s="2"/>
      <c r="AS645" s="2"/>
      <c r="AT645" s="2"/>
      <c r="AU645" s="2"/>
      <c r="AV645" s="2"/>
      <c r="AW645" s="2"/>
      <c r="AX645" s="2"/>
      <c r="AY645" s="2"/>
      <c r="AZ645" s="2"/>
      <c r="BA645" s="2"/>
      <c r="BB645" s="2"/>
      <c r="BC645" s="2"/>
      <c r="BD645" s="2"/>
      <c r="BE645" s="2"/>
      <c r="BF645" s="2"/>
      <c r="BG645" s="2"/>
      <c r="BH645" s="2"/>
      <c r="BI645" s="2"/>
      <c r="BJ645" s="2"/>
      <c r="BK645" s="2"/>
      <c r="BL645" s="2"/>
      <c r="BM645" s="2"/>
      <c r="BN645" s="2"/>
      <c r="BO645" s="2"/>
      <c r="BP645" s="2"/>
      <c r="BQ645" s="2"/>
      <c r="BR645" s="2"/>
      <c r="BS645" s="2"/>
      <c r="BT645" s="2"/>
      <c r="BU645" s="2"/>
      <c r="BV645" s="2"/>
      <c r="BW645" s="2"/>
      <c r="BX645" s="2"/>
      <c r="BY645" s="2"/>
      <c r="BZ645" s="2"/>
      <c r="CA645" s="2"/>
      <c r="CB645" s="2"/>
      <c r="CC645" s="2"/>
      <c r="CD645" s="2"/>
      <c r="CE645" s="2"/>
      <c r="CF645" s="2"/>
      <c r="CG645" s="2"/>
      <c r="CH645" s="2"/>
      <c r="CI645" s="2"/>
      <c r="CJ645" s="2"/>
      <c r="CK645" s="2"/>
      <c r="CL645" s="2"/>
      <c r="CM645" s="2"/>
      <c r="CN645" s="2"/>
      <c r="CO645" s="2"/>
      <c r="CP645" s="2"/>
    </row>
    <row r="646" spans="1:94" x14ac:dyDescent="0.35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  <c r="AD646" s="2"/>
      <c r="AE646" s="2"/>
      <c r="AF646" s="2"/>
      <c r="AG646" s="2"/>
      <c r="AH646" s="2"/>
      <c r="AI646" s="2"/>
      <c r="AJ646" s="2"/>
      <c r="AK646" s="2"/>
      <c r="AL646" s="2"/>
      <c r="AM646" s="2"/>
      <c r="AN646" s="2"/>
      <c r="AO646" s="2"/>
      <c r="AP646" s="2"/>
      <c r="AQ646" s="2"/>
      <c r="AR646" s="2"/>
      <c r="AS646" s="2"/>
      <c r="AT646" s="2"/>
      <c r="AU646" s="2"/>
      <c r="AV646" s="2"/>
      <c r="AW646" s="2"/>
      <c r="AX646" s="2"/>
      <c r="AY646" s="2"/>
      <c r="AZ646" s="2"/>
      <c r="BA646" s="2"/>
      <c r="BB646" s="2"/>
      <c r="BC646" s="2"/>
      <c r="BD646" s="2"/>
      <c r="BE646" s="2"/>
      <c r="BF646" s="2"/>
      <c r="BG646" s="2"/>
      <c r="BH646" s="2"/>
      <c r="BI646" s="2"/>
      <c r="BJ646" s="2"/>
      <c r="BK646" s="2"/>
      <c r="BL646" s="2"/>
      <c r="BM646" s="2"/>
      <c r="BN646" s="2"/>
      <c r="BO646" s="2"/>
      <c r="BP646" s="2"/>
      <c r="BQ646" s="2"/>
      <c r="BR646" s="2"/>
      <c r="BS646" s="2"/>
      <c r="BT646" s="2"/>
      <c r="BU646" s="2"/>
      <c r="BV646" s="2"/>
      <c r="BW646" s="2"/>
      <c r="BX646" s="2"/>
      <c r="BY646" s="2"/>
      <c r="BZ646" s="2"/>
      <c r="CA646" s="2"/>
      <c r="CB646" s="2"/>
      <c r="CC646" s="2"/>
      <c r="CD646" s="2"/>
      <c r="CE646" s="2"/>
      <c r="CF646" s="2"/>
      <c r="CG646" s="2"/>
      <c r="CH646" s="2"/>
      <c r="CI646" s="2"/>
      <c r="CJ646" s="2"/>
      <c r="CK646" s="2"/>
      <c r="CL646" s="2"/>
      <c r="CM646" s="2"/>
      <c r="CN646" s="2"/>
      <c r="CO646" s="2"/>
      <c r="CP646" s="2"/>
    </row>
    <row r="647" spans="1:94" x14ac:dyDescent="0.35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  <c r="AD647" s="2"/>
      <c r="AE647" s="2"/>
      <c r="AF647" s="2"/>
      <c r="AG647" s="2"/>
      <c r="AH647" s="2"/>
      <c r="AI647" s="2"/>
      <c r="AJ647" s="2"/>
      <c r="AK647" s="2"/>
      <c r="AL647" s="2"/>
      <c r="AM647" s="2"/>
      <c r="AN647" s="2"/>
      <c r="AO647" s="2"/>
      <c r="AP647" s="2"/>
      <c r="AQ647" s="2"/>
      <c r="AR647" s="2"/>
      <c r="AS647" s="2"/>
      <c r="AT647" s="2"/>
      <c r="AU647" s="2"/>
      <c r="AV647" s="2"/>
      <c r="AW647" s="2"/>
      <c r="AX647" s="2"/>
      <c r="AY647" s="2"/>
      <c r="AZ647" s="2"/>
      <c r="BA647" s="2"/>
      <c r="BB647" s="2"/>
      <c r="BC647" s="2"/>
      <c r="BD647" s="2"/>
      <c r="BE647" s="2"/>
      <c r="BF647" s="2"/>
      <c r="BG647" s="2"/>
      <c r="BH647" s="2"/>
      <c r="BI647" s="2"/>
      <c r="BJ647" s="2"/>
      <c r="BK647" s="2"/>
      <c r="BL647" s="2"/>
      <c r="BM647" s="2"/>
      <c r="BN647" s="2"/>
      <c r="BO647" s="2"/>
      <c r="BP647" s="2"/>
      <c r="BQ647" s="2"/>
      <c r="BR647" s="2"/>
      <c r="BS647" s="2"/>
      <c r="BT647" s="2"/>
      <c r="BU647" s="2"/>
      <c r="BV647" s="2"/>
      <c r="BW647" s="2"/>
      <c r="BX647" s="2"/>
      <c r="BY647" s="2"/>
      <c r="BZ647" s="2"/>
      <c r="CA647" s="2"/>
      <c r="CB647" s="2"/>
      <c r="CC647" s="2"/>
      <c r="CD647" s="2"/>
      <c r="CE647" s="2"/>
      <c r="CF647" s="2"/>
      <c r="CG647" s="2"/>
      <c r="CH647" s="2"/>
      <c r="CI647" s="2"/>
      <c r="CJ647" s="2"/>
      <c r="CK647" s="2"/>
      <c r="CL647" s="2"/>
      <c r="CM647" s="2"/>
      <c r="CN647" s="2"/>
      <c r="CO647" s="2"/>
      <c r="CP647" s="2"/>
    </row>
    <row r="648" spans="1:94" x14ac:dyDescent="0.35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  <c r="AD648" s="2"/>
      <c r="AE648" s="2"/>
      <c r="AF648" s="2"/>
      <c r="AG648" s="2"/>
      <c r="AH648" s="2"/>
      <c r="AI648" s="2"/>
      <c r="AJ648" s="2"/>
      <c r="AK648" s="2"/>
      <c r="AL648" s="2"/>
      <c r="AM648" s="2"/>
      <c r="AN648" s="2"/>
      <c r="AO648" s="2"/>
      <c r="AP648" s="2"/>
      <c r="AQ648" s="2"/>
      <c r="AR648" s="2"/>
      <c r="AS648" s="2"/>
      <c r="AT648" s="2"/>
      <c r="AU648" s="2"/>
      <c r="AV648" s="2"/>
      <c r="AW648" s="2"/>
      <c r="AX648" s="2"/>
      <c r="AY648" s="2"/>
      <c r="AZ648" s="2"/>
      <c r="BA648" s="2"/>
      <c r="BB648" s="2"/>
      <c r="BC648" s="2"/>
      <c r="BD648" s="2"/>
      <c r="BE648" s="2"/>
      <c r="BF648" s="2"/>
      <c r="BG648" s="2"/>
      <c r="BH648" s="2"/>
      <c r="BI648" s="2"/>
      <c r="BJ648" s="2"/>
      <c r="BK648" s="2"/>
      <c r="BL648" s="2"/>
      <c r="BM648" s="2"/>
      <c r="BN648" s="2"/>
      <c r="BO648" s="2"/>
      <c r="BP648" s="2"/>
      <c r="BQ648" s="2"/>
      <c r="BR648" s="2"/>
      <c r="BS648" s="2"/>
      <c r="BT648" s="2"/>
      <c r="BU648" s="2"/>
      <c r="BV648" s="2"/>
      <c r="BW648" s="2"/>
      <c r="BX648" s="2"/>
      <c r="BY648" s="2"/>
      <c r="BZ648" s="2"/>
      <c r="CA648" s="2"/>
      <c r="CB648" s="2"/>
      <c r="CC648" s="2"/>
      <c r="CD648" s="2"/>
      <c r="CE648" s="2"/>
      <c r="CF648" s="2"/>
      <c r="CG648" s="2"/>
      <c r="CH648" s="2"/>
      <c r="CI648" s="2"/>
      <c r="CJ648" s="2"/>
      <c r="CK648" s="2"/>
      <c r="CL648" s="2"/>
      <c r="CM648" s="2"/>
      <c r="CN648" s="2"/>
      <c r="CO648" s="2"/>
      <c r="CP648" s="2"/>
    </row>
    <row r="649" spans="1:94" x14ac:dyDescent="0.35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  <c r="AD649" s="2"/>
      <c r="AE649" s="2"/>
      <c r="AF649" s="2"/>
      <c r="AG649" s="2"/>
      <c r="AH649" s="2"/>
      <c r="AI649" s="2"/>
      <c r="AJ649" s="2"/>
      <c r="AK649" s="2"/>
      <c r="AL649" s="2"/>
      <c r="AM649" s="2"/>
      <c r="AN649" s="2"/>
      <c r="AO649" s="2"/>
      <c r="AP649" s="2"/>
      <c r="AQ649" s="2"/>
      <c r="AR649" s="2"/>
      <c r="AS649" s="2"/>
      <c r="AT649" s="2"/>
      <c r="AU649" s="2"/>
      <c r="AV649" s="2"/>
      <c r="AW649" s="2"/>
      <c r="AX649" s="2"/>
      <c r="AY649" s="2"/>
      <c r="AZ649" s="2"/>
      <c r="BA649" s="2"/>
      <c r="BB649" s="2"/>
      <c r="BC649" s="2"/>
      <c r="BD649" s="2"/>
      <c r="BE649" s="2"/>
      <c r="BF649" s="2"/>
      <c r="BG649" s="2"/>
      <c r="BH649" s="2"/>
      <c r="BI649" s="2"/>
      <c r="BJ649" s="2"/>
      <c r="BK649" s="2"/>
      <c r="BL649" s="2"/>
      <c r="BM649" s="2"/>
      <c r="BN649" s="2"/>
      <c r="BO649" s="2"/>
      <c r="BP649" s="2"/>
      <c r="BQ649" s="2"/>
      <c r="BR649" s="2"/>
      <c r="BS649" s="2"/>
      <c r="BT649" s="2"/>
      <c r="BU649" s="2"/>
      <c r="BV649" s="2"/>
      <c r="BW649" s="2"/>
      <c r="BX649" s="2"/>
      <c r="BY649" s="2"/>
      <c r="BZ649" s="2"/>
      <c r="CA649" s="2"/>
      <c r="CB649" s="2"/>
      <c r="CC649" s="2"/>
      <c r="CD649" s="2"/>
      <c r="CE649" s="2"/>
      <c r="CF649" s="2"/>
      <c r="CG649" s="2"/>
      <c r="CH649" s="2"/>
      <c r="CI649" s="2"/>
      <c r="CJ649" s="2"/>
      <c r="CK649" s="2"/>
      <c r="CL649" s="2"/>
      <c r="CM649" s="2"/>
      <c r="CN649" s="2"/>
      <c r="CO649" s="2"/>
      <c r="CP649" s="2"/>
    </row>
    <row r="650" spans="1:94" x14ac:dyDescent="0.35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  <c r="AD650" s="2"/>
      <c r="AE650" s="2"/>
      <c r="AF650" s="2"/>
      <c r="AG650" s="2"/>
      <c r="AH650" s="2"/>
      <c r="AI650" s="2"/>
      <c r="AJ650" s="2"/>
      <c r="AK650" s="2"/>
      <c r="AL650" s="2"/>
      <c r="AM650" s="2"/>
      <c r="AN650" s="2"/>
      <c r="AO650" s="2"/>
      <c r="AP650" s="2"/>
      <c r="AQ650" s="2"/>
      <c r="AR650" s="2"/>
      <c r="AS650" s="2"/>
      <c r="AT650" s="2"/>
      <c r="AU650" s="2"/>
      <c r="AV650" s="2"/>
      <c r="AW650" s="2"/>
      <c r="AX650" s="2"/>
      <c r="AY650" s="2"/>
      <c r="AZ650" s="2"/>
      <c r="BA650" s="2"/>
      <c r="BB650" s="2"/>
      <c r="BC650" s="2"/>
      <c r="BD650" s="2"/>
      <c r="BE650" s="2"/>
      <c r="BF650" s="2"/>
      <c r="BG650" s="2"/>
      <c r="BH650" s="2"/>
      <c r="BI650" s="2"/>
      <c r="BJ650" s="2"/>
      <c r="BK650" s="2"/>
      <c r="BL650" s="2"/>
      <c r="BM650" s="2"/>
      <c r="BN650" s="2"/>
      <c r="BO650" s="2"/>
      <c r="BP650" s="2"/>
      <c r="BQ650" s="2"/>
      <c r="BR650" s="2"/>
      <c r="BS650" s="2"/>
      <c r="BT650" s="2"/>
      <c r="BU650" s="2"/>
      <c r="BV650" s="2"/>
      <c r="BW650" s="2"/>
      <c r="BX650" s="2"/>
      <c r="BY650" s="2"/>
      <c r="BZ650" s="2"/>
      <c r="CA650" s="2"/>
      <c r="CB650" s="2"/>
      <c r="CC650" s="2"/>
      <c r="CD650" s="2"/>
      <c r="CE650" s="2"/>
      <c r="CF650" s="2"/>
      <c r="CG650" s="2"/>
      <c r="CH650" s="2"/>
      <c r="CI650" s="2"/>
      <c r="CJ650" s="2"/>
      <c r="CK650" s="2"/>
      <c r="CL650" s="2"/>
      <c r="CM650" s="2"/>
      <c r="CN650" s="2"/>
      <c r="CO650" s="2"/>
      <c r="CP650" s="2"/>
    </row>
    <row r="651" spans="1:94" x14ac:dyDescent="0.35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  <c r="AD651" s="2"/>
      <c r="AE651" s="2"/>
      <c r="AF651" s="2"/>
      <c r="AG651" s="2"/>
      <c r="AH651" s="2"/>
      <c r="AI651" s="2"/>
      <c r="AJ651" s="2"/>
      <c r="AK651" s="2"/>
      <c r="AL651" s="2"/>
      <c r="AM651" s="2"/>
      <c r="AN651" s="2"/>
      <c r="AO651" s="2"/>
      <c r="AP651" s="2"/>
      <c r="AQ651" s="2"/>
      <c r="AR651" s="2"/>
      <c r="AS651" s="2"/>
      <c r="AT651" s="2"/>
      <c r="AU651" s="2"/>
      <c r="AV651" s="2"/>
      <c r="AW651" s="2"/>
      <c r="AX651" s="2"/>
      <c r="AY651" s="2"/>
      <c r="AZ651" s="2"/>
      <c r="BA651" s="2"/>
      <c r="BB651" s="2"/>
      <c r="BC651" s="2"/>
      <c r="BD651" s="2"/>
      <c r="BE651" s="2"/>
      <c r="BF651" s="2"/>
      <c r="BG651" s="2"/>
      <c r="BH651" s="2"/>
      <c r="BI651" s="2"/>
      <c r="BJ651" s="2"/>
      <c r="BK651" s="2"/>
      <c r="BL651" s="2"/>
      <c r="BM651" s="2"/>
      <c r="BN651" s="2"/>
      <c r="BO651" s="2"/>
      <c r="BP651" s="2"/>
      <c r="BQ651" s="2"/>
      <c r="BR651" s="2"/>
      <c r="BS651" s="2"/>
      <c r="BT651" s="2"/>
      <c r="BU651" s="2"/>
      <c r="BV651" s="2"/>
      <c r="BW651" s="2"/>
      <c r="BX651" s="2"/>
      <c r="BY651" s="2"/>
      <c r="BZ651" s="2"/>
      <c r="CA651" s="2"/>
      <c r="CB651" s="2"/>
      <c r="CC651" s="2"/>
      <c r="CD651" s="2"/>
      <c r="CE651" s="2"/>
      <c r="CF651" s="2"/>
      <c r="CG651" s="2"/>
      <c r="CH651" s="2"/>
      <c r="CI651" s="2"/>
      <c r="CJ651" s="2"/>
      <c r="CK651" s="2"/>
      <c r="CL651" s="2"/>
      <c r="CM651" s="2"/>
      <c r="CN651" s="2"/>
      <c r="CO651" s="2"/>
      <c r="CP651" s="2"/>
    </row>
    <row r="652" spans="1:94" x14ac:dyDescent="0.35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  <c r="AD652" s="2"/>
      <c r="AE652" s="2"/>
      <c r="AF652" s="2"/>
      <c r="AG652" s="2"/>
      <c r="AH652" s="2"/>
      <c r="AI652" s="2"/>
      <c r="AJ652" s="2"/>
      <c r="AK652" s="2"/>
      <c r="AL652" s="2"/>
      <c r="AM652" s="2"/>
      <c r="AN652" s="2"/>
      <c r="AO652" s="2"/>
      <c r="AP652" s="2"/>
      <c r="AQ652" s="2"/>
      <c r="AR652" s="2"/>
      <c r="AS652" s="2"/>
      <c r="AT652" s="2"/>
      <c r="AU652" s="2"/>
      <c r="AV652" s="2"/>
      <c r="AW652" s="2"/>
      <c r="AX652" s="2"/>
      <c r="AY652" s="2"/>
      <c r="AZ652" s="2"/>
      <c r="BA652" s="2"/>
      <c r="BB652" s="2"/>
      <c r="BC652" s="2"/>
      <c r="BD652" s="2"/>
      <c r="BE652" s="2"/>
      <c r="BF652" s="2"/>
      <c r="BG652" s="2"/>
      <c r="BH652" s="2"/>
      <c r="BI652" s="2"/>
      <c r="BJ652" s="2"/>
      <c r="BK652" s="2"/>
      <c r="BL652" s="2"/>
      <c r="BM652" s="2"/>
      <c r="BN652" s="2"/>
      <c r="BO652" s="2"/>
      <c r="BP652" s="2"/>
      <c r="BQ652" s="2"/>
      <c r="BR652" s="2"/>
      <c r="BS652" s="2"/>
      <c r="BT652" s="2"/>
      <c r="BU652" s="2"/>
      <c r="BV652" s="2"/>
      <c r="BW652" s="2"/>
      <c r="BX652" s="2"/>
      <c r="BY652" s="2"/>
      <c r="BZ652" s="2"/>
      <c r="CA652" s="2"/>
      <c r="CB652" s="2"/>
      <c r="CC652" s="2"/>
      <c r="CD652" s="2"/>
      <c r="CE652" s="2"/>
      <c r="CF652" s="2"/>
      <c r="CG652" s="2"/>
      <c r="CH652" s="2"/>
      <c r="CI652" s="2"/>
      <c r="CJ652" s="2"/>
      <c r="CK652" s="2"/>
      <c r="CL652" s="2"/>
      <c r="CM652" s="2"/>
      <c r="CN652" s="2"/>
      <c r="CO652" s="2"/>
      <c r="CP652" s="2"/>
    </row>
    <row r="653" spans="1:94" x14ac:dyDescent="0.35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  <c r="AD653" s="2"/>
      <c r="AE653" s="2"/>
      <c r="AF653" s="2"/>
      <c r="AG653" s="2"/>
      <c r="AH653" s="2"/>
      <c r="AI653" s="2"/>
      <c r="AJ653" s="2"/>
      <c r="AK653" s="2"/>
      <c r="AL653" s="2"/>
      <c r="AM653" s="2"/>
      <c r="AN653" s="2"/>
      <c r="AO653" s="2"/>
      <c r="AP653" s="2"/>
      <c r="AQ653" s="2"/>
      <c r="AR653" s="2"/>
      <c r="AS653" s="2"/>
      <c r="AT653" s="2"/>
      <c r="AU653" s="2"/>
      <c r="AV653" s="2"/>
      <c r="AW653" s="2"/>
      <c r="AX653" s="2"/>
      <c r="AY653" s="2"/>
      <c r="AZ653" s="2"/>
      <c r="BA653" s="2"/>
      <c r="BB653" s="2"/>
      <c r="BC653" s="2"/>
      <c r="BD653" s="2"/>
      <c r="BE653" s="2"/>
      <c r="BF653" s="2"/>
      <c r="BG653" s="2"/>
      <c r="BH653" s="2"/>
      <c r="BI653" s="2"/>
      <c r="BJ653" s="2"/>
      <c r="BK653" s="2"/>
      <c r="BL653" s="2"/>
      <c r="BM653" s="2"/>
      <c r="BN653" s="2"/>
      <c r="BO653" s="2"/>
      <c r="BP653" s="2"/>
      <c r="BQ653" s="2"/>
      <c r="BR653" s="2"/>
      <c r="BS653" s="2"/>
      <c r="BT653" s="2"/>
      <c r="BU653" s="2"/>
      <c r="BV653" s="2"/>
      <c r="BW653" s="2"/>
      <c r="BX653" s="2"/>
      <c r="BY653" s="2"/>
      <c r="BZ653" s="2"/>
      <c r="CA653" s="2"/>
      <c r="CB653" s="2"/>
      <c r="CC653" s="2"/>
      <c r="CD653" s="2"/>
      <c r="CE653" s="2"/>
      <c r="CF653" s="2"/>
      <c r="CG653" s="2"/>
      <c r="CH653" s="2"/>
      <c r="CI653" s="2"/>
      <c r="CJ653" s="2"/>
      <c r="CK653" s="2"/>
      <c r="CL653" s="2"/>
      <c r="CM653" s="2"/>
      <c r="CN653" s="2"/>
      <c r="CO653" s="2"/>
      <c r="CP653" s="2"/>
    </row>
    <row r="654" spans="1:94" x14ac:dyDescent="0.35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  <c r="AD654" s="2"/>
      <c r="AE654" s="2"/>
      <c r="AF654" s="2"/>
      <c r="AG654" s="2"/>
      <c r="AH654" s="2"/>
      <c r="AI654" s="2"/>
      <c r="AJ654" s="2"/>
      <c r="AK654" s="2"/>
      <c r="AL654" s="2"/>
      <c r="AM654" s="2"/>
      <c r="AN654" s="2"/>
      <c r="AO654" s="2"/>
      <c r="AP654" s="2"/>
      <c r="AQ654" s="2"/>
      <c r="AR654" s="2"/>
      <c r="AS654" s="2"/>
      <c r="AT654" s="2"/>
      <c r="AU654" s="2"/>
      <c r="AV654" s="2"/>
      <c r="AW654" s="2"/>
      <c r="AX654" s="2"/>
      <c r="AY654" s="2"/>
      <c r="AZ654" s="2"/>
      <c r="BA654" s="2"/>
      <c r="BB654" s="2"/>
      <c r="BC654" s="2"/>
      <c r="BD654" s="2"/>
      <c r="BE654" s="2"/>
      <c r="BF654" s="2"/>
      <c r="BG654" s="2"/>
      <c r="BH654" s="2"/>
      <c r="BI654" s="2"/>
      <c r="BJ654" s="2"/>
      <c r="BK654" s="2"/>
      <c r="BL654" s="2"/>
      <c r="BM654" s="2"/>
      <c r="BN654" s="2"/>
      <c r="BO654" s="2"/>
      <c r="BP654" s="2"/>
      <c r="BQ654" s="2"/>
      <c r="BR654" s="2"/>
      <c r="BS654" s="2"/>
      <c r="BT654" s="2"/>
      <c r="BU654" s="2"/>
      <c r="BV654" s="2"/>
      <c r="BW654" s="2"/>
      <c r="BX654" s="2"/>
      <c r="BY654" s="2"/>
      <c r="BZ654" s="2"/>
      <c r="CA654" s="2"/>
      <c r="CB654" s="2"/>
      <c r="CC654" s="2"/>
      <c r="CD654" s="2"/>
      <c r="CE654" s="2"/>
      <c r="CF654" s="2"/>
      <c r="CG654" s="2"/>
      <c r="CH654" s="2"/>
      <c r="CI654" s="2"/>
      <c r="CJ654" s="2"/>
      <c r="CK654" s="2"/>
      <c r="CL654" s="2"/>
      <c r="CM654" s="2"/>
      <c r="CN654" s="2"/>
      <c r="CO654" s="2"/>
      <c r="CP654" s="2"/>
    </row>
    <row r="655" spans="1:94" x14ac:dyDescent="0.35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  <c r="AD655" s="2"/>
      <c r="AE655" s="2"/>
      <c r="AF655" s="2"/>
      <c r="AG655" s="2"/>
      <c r="AH655" s="2"/>
      <c r="AI655" s="2"/>
      <c r="AJ655" s="2"/>
      <c r="AK655" s="2"/>
      <c r="AL655" s="2"/>
      <c r="AM655" s="2"/>
      <c r="AN655" s="2"/>
      <c r="AO655" s="2"/>
      <c r="AP655" s="2"/>
      <c r="AQ655" s="2"/>
      <c r="AR655" s="2"/>
      <c r="AS655" s="2"/>
      <c r="AT655" s="2"/>
      <c r="AU655" s="2"/>
      <c r="AV655" s="2"/>
      <c r="AW655" s="2"/>
      <c r="AX655" s="2"/>
      <c r="AY655" s="2"/>
      <c r="AZ655" s="2"/>
      <c r="BA655" s="2"/>
      <c r="BB655" s="2"/>
      <c r="BC655" s="2"/>
      <c r="BD655" s="2"/>
      <c r="BE655" s="2"/>
      <c r="BF655" s="2"/>
      <c r="BG655" s="2"/>
      <c r="BH655" s="2"/>
      <c r="BI655" s="2"/>
      <c r="BJ655" s="2"/>
      <c r="BK655" s="2"/>
      <c r="BL655" s="2"/>
      <c r="BM655" s="2"/>
      <c r="BN655" s="2"/>
      <c r="BO655" s="2"/>
      <c r="BP655" s="2"/>
      <c r="BQ655" s="2"/>
      <c r="BR655" s="2"/>
      <c r="BS655" s="2"/>
      <c r="BT655" s="2"/>
      <c r="BU655" s="2"/>
      <c r="BV655" s="2"/>
      <c r="BW655" s="2"/>
      <c r="BX655" s="2"/>
      <c r="BY655" s="2"/>
      <c r="BZ655" s="2"/>
      <c r="CA655" s="2"/>
      <c r="CB655" s="2"/>
      <c r="CC655" s="2"/>
      <c r="CD655" s="2"/>
      <c r="CE655" s="2"/>
      <c r="CF655" s="2"/>
      <c r="CG655" s="2"/>
      <c r="CH655" s="2"/>
      <c r="CI655" s="2"/>
      <c r="CJ655" s="2"/>
      <c r="CK655" s="2"/>
      <c r="CL655" s="2"/>
      <c r="CM655" s="2"/>
      <c r="CN655" s="2"/>
      <c r="CO655" s="2"/>
      <c r="CP655" s="2"/>
    </row>
    <row r="656" spans="1:94" x14ac:dyDescent="0.35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  <c r="AD656" s="2"/>
      <c r="AE656" s="2"/>
      <c r="AF656" s="2"/>
      <c r="AG656" s="2"/>
      <c r="AH656" s="2"/>
      <c r="AI656" s="2"/>
      <c r="AJ656" s="2"/>
      <c r="AK656" s="2"/>
      <c r="AL656" s="2"/>
      <c r="AM656" s="2"/>
      <c r="AN656" s="2"/>
      <c r="AO656" s="2"/>
      <c r="AP656" s="2"/>
      <c r="AQ656" s="2"/>
      <c r="AR656" s="2"/>
      <c r="AS656" s="2"/>
      <c r="AT656" s="2"/>
      <c r="AU656" s="2"/>
      <c r="AV656" s="2"/>
      <c r="AW656" s="2"/>
      <c r="AX656" s="2"/>
      <c r="AY656" s="2"/>
      <c r="AZ656" s="2"/>
      <c r="BA656" s="2"/>
      <c r="BB656" s="2"/>
      <c r="BC656" s="2"/>
      <c r="BD656" s="2"/>
      <c r="BE656" s="2"/>
      <c r="BF656" s="2"/>
      <c r="BG656" s="2"/>
      <c r="BH656" s="2"/>
      <c r="BI656" s="2"/>
      <c r="BJ656" s="2"/>
      <c r="BK656" s="2"/>
      <c r="BL656" s="2"/>
      <c r="BM656" s="2"/>
      <c r="BN656" s="2"/>
      <c r="BO656" s="2"/>
      <c r="BP656" s="2"/>
      <c r="BQ656" s="2"/>
      <c r="BR656" s="2"/>
      <c r="BS656" s="2"/>
      <c r="BT656" s="2"/>
      <c r="BU656" s="2"/>
      <c r="BV656" s="2"/>
      <c r="BW656" s="2"/>
      <c r="BX656" s="2"/>
      <c r="BY656" s="2"/>
      <c r="BZ656" s="2"/>
      <c r="CA656" s="2"/>
      <c r="CB656" s="2"/>
      <c r="CC656" s="2"/>
      <c r="CD656" s="2"/>
      <c r="CE656" s="2"/>
      <c r="CF656" s="2"/>
      <c r="CG656" s="2"/>
      <c r="CH656" s="2"/>
      <c r="CI656" s="2"/>
      <c r="CJ656" s="2"/>
      <c r="CK656" s="2"/>
      <c r="CL656" s="2"/>
      <c r="CM656" s="2"/>
      <c r="CN656" s="2"/>
      <c r="CO656" s="2"/>
      <c r="CP656" s="2"/>
    </row>
    <row r="657" spans="1:94" x14ac:dyDescent="0.35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  <c r="AD657" s="2"/>
      <c r="AE657" s="2"/>
      <c r="AF657" s="2"/>
      <c r="AG657" s="2"/>
      <c r="AH657" s="2"/>
      <c r="AI657" s="2"/>
      <c r="AJ657" s="2"/>
      <c r="AK657" s="2"/>
      <c r="AL657" s="2"/>
      <c r="AM657" s="2"/>
      <c r="AN657" s="2"/>
      <c r="AO657" s="2"/>
      <c r="AP657" s="2"/>
      <c r="AQ657" s="2"/>
      <c r="AR657" s="2"/>
      <c r="AS657" s="2"/>
      <c r="AT657" s="2"/>
      <c r="AU657" s="2"/>
      <c r="AV657" s="2"/>
      <c r="AW657" s="2"/>
      <c r="AX657" s="2"/>
      <c r="AY657" s="2"/>
      <c r="AZ657" s="2"/>
      <c r="BA657" s="2"/>
      <c r="BB657" s="2"/>
      <c r="BC657" s="2"/>
      <c r="BD657" s="2"/>
      <c r="BE657" s="2"/>
      <c r="BF657" s="2"/>
      <c r="BG657" s="2"/>
      <c r="BH657" s="2"/>
      <c r="BI657" s="2"/>
      <c r="BJ657" s="2"/>
      <c r="BK657" s="2"/>
      <c r="BL657" s="2"/>
      <c r="BM657" s="2"/>
      <c r="BN657" s="2"/>
      <c r="BO657" s="2"/>
      <c r="BP657" s="2"/>
      <c r="BQ657" s="2"/>
      <c r="BR657" s="2"/>
      <c r="BS657" s="2"/>
      <c r="BT657" s="2"/>
      <c r="BU657" s="2"/>
      <c r="BV657" s="2"/>
      <c r="BW657" s="2"/>
      <c r="BX657" s="2"/>
      <c r="BY657" s="2"/>
      <c r="BZ657" s="2"/>
      <c r="CA657" s="2"/>
      <c r="CB657" s="2"/>
      <c r="CC657" s="2"/>
      <c r="CD657" s="2"/>
      <c r="CE657" s="2"/>
      <c r="CF657" s="2"/>
      <c r="CG657" s="2"/>
      <c r="CH657" s="2"/>
      <c r="CI657" s="2"/>
      <c r="CJ657" s="2"/>
      <c r="CK657" s="2"/>
      <c r="CL657" s="2"/>
      <c r="CM657" s="2"/>
      <c r="CN657" s="2"/>
      <c r="CO657" s="2"/>
      <c r="CP657" s="2"/>
    </row>
    <row r="658" spans="1:94" x14ac:dyDescent="0.35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  <c r="AD658" s="2"/>
      <c r="AE658" s="2"/>
      <c r="AF658" s="2"/>
      <c r="AG658" s="2"/>
      <c r="AH658" s="2"/>
      <c r="AI658" s="2"/>
      <c r="AJ658" s="2"/>
      <c r="AK658" s="2"/>
      <c r="AL658" s="2"/>
      <c r="AM658" s="2"/>
      <c r="AN658" s="2"/>
      <c r="AO658" s="2"/>
      <c r="AP658" s="2"/>
      <c r="AQ658" s="2"/>
      <c r="AR658" s="2"/>
      <c r="AS658" s="2"/>
      <c r="AT658" s="2"/>
      <c r="AU658" s="2"/>
      <c r="AV658" s="2"/>
      <c r="AW658" s="2"/>
      <c r="AX658" s="2"/>
      <c r="AY658" s="2"/>
      <c r="AZ658" s="2"/>
      <c r="BA658" s="2"/>
      <c r="BB658" s="2"/>
      <c r="BC658" s="2"/>
      <c r="BD658" s="2"/>
      <c r="BE658" s="2"/>
      <c r="BF658" s="2"/>
      <c r="BG658" s="2"/>
      <c r="BH658" s="2"/>
      <c r="BI658" s="2"/>
      <c r="BJ658" s="2"/>
      <c r="BK658" s="2"/>
      <c r="BL658" s="2"/>
      <c r="BM658" s="2"/>
      <c r="BN658" s="2"/>
      <c r="BO658" s="2"/>
      <c r="BP658" s="2"/>
      <c r="BQ658" s="2"/>
      <c r="BR658" s="2"/>
      <c r="BS658" s="2"/>
      <c r="BT658" s="2"/>
      <c r="BU658" s="2"/>
      <c r="BV658" s="2"/>
      <c r="BW658" s="2"/>
      <c r="BX658" s="2"/>
      <c r="BY658" s="2"/>
      <c r="BZ658" s="2"/>
      <c r="CA658" s="2"/>
      <c r="CB658" s="2"/>
      <c r="CC658" s="2"/>
      <c r="CD658" s="2"/>
      <c r="CE658" s="2"/>
      <c r="CF658" s="2"/>
      <c r="CG658" s="2"/>
      <c r="CH658" s="2"/>
      <c r="CI658" s="2"/>
      <c r="CJ658" s="2"/>
      <c r="CK658" s="2"/>
      <c r="CL658" s="2"/>
      <c r="CM658" s="2"/>
      <c r="CN658" s="2"/>
      <c r="CO658" s="2"/>
      <c r="CP658" s="2"/>
    </row>
    <row r="659" spans="1:94" x14ac:dyDescent="0.35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  <c r="AD659" s="2"/>
      <c r="AE659" s="2"/>
      <c r="AF659" s="2"/>
      <c r="AG659" s="2"/>
      <c r="AH659" s="2"/>
      <c r="AI659" s="2"/>
      <c r="AJ659" s="2"/>
      <c r="AK659" s="2"/>
      <c r="AL659" s="2"/>
      <c r="AM659" s="2"/>
      <c r="AN659" s="2"/>
      <c r="AO659" s="2"/>
      <c r="AP659" s="2"/>
      <c r="AQ659" s="2"/>
      <c r="AR659" s="2"/>
      <c r="AS659" s="2"/>
      <c r="AT659" s="2"/>
      <c r="AU659" s="2"/>
      <c r="AV659" s="2"/>
      <c r="AW659" s="2"/>
      <c r="AX659" s="2"/>
      <c r="AY659" s="2"/>
      <c r="AZ659" s="2"/>
      <c r="BA659" s="2"/>
      <c r="BB659" s="2"/>
      <c r="BC659" s="2"/>
      <c r="BD659" s="2"/>
      <c r="BE659" s="2"/>
      <c r="BF659" s="2"/>
      <c r="BG659" s="2"/>
      <c r="BH659" s="2"/>
      <c r="BI659" s="2"/>
      <c r="BJ659" s="2"/>
      <c r="BK659" s="2"/>
      <c r="BL659" s="2"/>
      <c r="BM659" s="2"/>
      <c r="BN659" s="2"/>
      <c r="BO659" s="2"/>
      <c r="BP659" s="2"/>
      <c r="BQ659" s="2"/>
      <c r="BR659" s="2"/>
      <c r="BS659" s="2"/>
      <c r="BT659" s="2"/>
      <c r="BU659" s="2"/>
      <c r="BV659" s="2"/>
      <c r="BW659" s="2"/>
      <c r="BX659" s="2"/>
      <c r="BY659" s="2"/>
      <c r="BZ659" s="2"/>
      <c r="CA659" s="2"/>
      <c r="CB659" s="2"/>
      <c r="CC659" s="2"/>
      <c r="CD659" s="2"/>
      <c r="CE659" s="2"/>
      <c r="CF659" s="2"/>
      <c r="CG659" s="2"/>
      <c r="CH659" s="2"/>
      <c r="CI659" s="2"/>
      <c r="CJ659" s="2"/>
      <c r="CK659" s="2"/>
      <c r="CL659" s="2"/>
      <c r="CM659" s="2"/>
      <c r="CN659" s="2"/>
      <c r="CO659" s="2"/>
      <c r="CP659" s="2"/>
    </row>
    <row r="660" spans="1:94" x14ac:dyDescent="0.35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  <c r="AD660" s="2"/>
      <c r="AE660" s="2"/>
      <c r="AF660" s="2"/>
      <c r="AG660" s="2"/>
      <c r="AH660" s="2"/>
      <c r="AI660" s="2"/>
      <c r="AJ660" s="2"/>
      <c r="AK660" s="2"/>
      <c r="AL660" s="2"/>
      <c r="AM660" s="2"/>
      <c r="AN660" s="2"/>
      <c r="AO660" s="2"/>
      <c r="AP660" s="2"/>
      <c r="AQ660" s="2"/>
      <c r="AR660" s="2"/>
      <c r="AS660" s="2"/>
      <c r="AT660" s="2"/>
      <c r="AU660" s="2"/>
      <c r="AV660" s="2"/>
      <c r="AW660" s="2"/>
      <c r="AX660" s="2"/>
      <c r="AY660" s="2"/>
      <c r="AZ660" s="2"/>
      <c r="BA660" s="2"/>
      <c r="BB660" s="2"/>
      <c r="BC660" s="2"/>
      <c r="BD660" s="2"/>
      <c r="BE660" s="2"/>
      <c r="BF660" s="2"/>
      <c r="BG660" s="2"/>
      <c r="BH660" s="2"/>
      <c r="BI660" s="2"/>
      <c r="BJ660" s="2"/>
      <c r="BK660" s="2"/>
      <c r="BL660" s="2"/>
      <c r="BM660" s="2"/>
      <c r="BN660" s="2"/>
      <c r="BO660" s="2"/>
      <c r="BP660" s="2"/>
      <c r="BQ660" s="2"/>
      <c r="BR660" s="2"/>
      <c r="BS660" s="2"/>
      <c r="BT660" s="2"/>
      <c r="BU660" s="2"/>
      <c r="BV660" s="2"/>
      <c r="BW660" s="2"/>
      <c r="BX660" s="2"/>
      <c r="BY660" s="2"/>
      <c r="BZ660" s="2"/>
      <c r="CA660" s="2"/>
      <c r="CB660" s="2"/>
      <c r="CC660" s="2"/>
      <c r="CD660" s="2"/>
      <c r="CE660" s="2"/>
      <c r="CF660" s="2"/>
      <c r="CG660" s="2"/>
      <c r="CH660" s="2"/>
      <c r="CI660" s="2"/>
      <c r="CJ660" s="2"/>
      <c r="CK660" s="2"/>
      <c r="CL660" s="2"/>
      <c r="CM660" s="2"/>
      <c r="CN660" s="2"/>
      <c r="CO660" s="2"/>
      <c r="CP660" s="2"/>
    </row>
    <row r="661" spans="1:94" x14ac:dyDescent="0.35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  <c r="AD661" s="2"/>
      <c r="AE661" s="2"/>
      <c r="AF661" s="2"/>
      <c r="AG661" s="2"/>
      <c r="AH661" s="2"/>
      <c r="AI661" s="2"/>
      <c r="AJ661" s="2"/>
      <c r="AK661" s="2"/>
      <c r="AL661" s="2"/>
      <c r="AM661" s="2"/>
      <c r="AN661" s="2"/>
      <c r="AO661" s="2"/>
      <c r="AP661" s="2"/>
      <c r="AQ661" s="2"/>
      <c r="AR661" s="2"/>
      <c r="AS661" s="2"/>
      <c r="AT661" s="2"/>
      <c r="AU661" s="2"/>
      <c r="AV661" s="2"/>
      <c r="AW661" s="2"/>
      <c r="AX661" s="2"/>
      <c r="AY661" s="2"/>
      <c r="AZ661" s="2"/>
      <c r="BA661" s="2"/>
      <c r="BB661" s="2"/>
      <c r="BC661" s="2"/>
      <c r="BD661" s="2"/>
      <c r="BE661" s="2"/>
      <c r="BF661" s="2"/>
      <c r="BG661" s="2"/>
      <c r="BH661" s="2"/>
      <c r="BI661" s="2"/>
      <c r="BJ661" s="2"/>
      <c r="BK661" s="2"/>
      <c r="BL661" s="2"/>
      <c r="BM661" s="2"/>
      <c r="BN661" s="2"/>
      <c r="BO661" s="2"/>
      <c r="BP661" s="2"/>
      <c r="BQ661" s="2"/>
      <c r="BR661" s="2"/>
      <c r="BS661" s="2"/>
      <c r="BT661" s="2"/>
      <c r="BU661" s="2"/>
      <c r="BV661" s="2"/>
      <c r="BW661" s="2"/>
      <c r="BX661" s="2"/>
      <c r="BY661" s="2"/>
      <c r="BZ661" s="2"/>
      <c r="CA661" s="2"/>
      <c r="CB661" s="2"/>
      <c r="CC661" s="2"/>
      <c r="CD661" s="2"/>
      <c r="CE661" s="2"/>
      <c r="CF661" s="2"/>
      <c r="CG661" s="2"/>
      <c r="CH661" s="2"/>
      <c r="CI661" s="2"/>
      <c r="CJ661" s="2"/>
      <c r="CK661" s="2"/>
      <c r="CL661" s="2"/>
      <c r="CM661" s="2"/>
      <c r="CN661" s="2"/>
      <c r="CO661" s="2"/>
      <c r="CP661" s="2"/>
    </row>
    <row r="662" spans="1:94" x14ac:dyDescent="0.35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  <c r="AD662" s="2"/>
      <c r="AE662" s="2"/>
      <c r="AF662" s="2"/>
      <c r="AG662" s="2"/>
      <c r="AH662" s="2"/>
      <c r="AI662" s="2"/>
      <c r="AJ662" s="2"/>
      <c r="AK662" s="2"/>
      <c r="AL662" s="2"/>
      <c r="AM662" s="2"/>
      <c r="AN662" s="2"/>
      <c r="AO662" s="2"/>
      <c r="AP662" s="2"/>
      <c r="AQ662" s="2"/>
      <c r="AR662" s="2"/>
      <c r="AS662" s="2"/>
      <c r="AT662" s="2"/>
      <c r="AU662" s="2"/>
      <c r="AV662" s="2"/>
      <c r="AW662" s="2"/>
      <c r="AX662" s="2"/>
      <c r="AY662" s="2"/>
      <c r="AZ662" s="2"/>
      <c r="BA662" s="2"/>
      <c r="BB662" s="2"/>
      <c r="BC662" s="2"/>
      <c r="BD662" s="2"/>
      <c r="BE662" s="2"/>
      <c r="BF662" s="2"/>
      <c r="BG662" s="2"/>
      <c r="BH662" s="2"/>
      <c r="BI662" s="2"/>
      <c r="BJ662" s="2"/>
      <c r="BK662" s="2"/>
      <c r="BL662" s="2"/>
      <c r="BM662" s="2"/>
      <c r="BN662" s="2"/>
      <c r="BO662" s="2"/>
      <c r="BP662" s="2"/>
      <c r="BQ662" s="2"/>
      <c r="BR662" s="2"/>
      <c r="BS662" s="2"/>
      <c r="BT662" s="2"/>
      <c r="BU662" s="2"/>
      <c r="BV662" s="2"/>
      <c r="BW662" s="2"/>
      <c r="BX662" s="2"/>
      <c r="BY662" s="2"/>
      <c r="BZ662" s="2"/>
      <c r="CA662" s="2"/>
      <c r="CB662" s="2"/>
      <c r="CC662" s="2"/>
      <c r="CD662" s="2"/>
      <c r="CE662" s="2"/>
      <c r="CF662" s="2"/>
      <c r="CG662" s="2"/>
      <c r="CH662" s="2"/>
      <c r="CI662" s="2"/>
      <c r="CJ662" s="2"/>
      <c r="CK662" s="2"/>
      <c r="CL662" s="2"/>
      <c r="CM662" s="2"/>
      <c r="CN662" s="2"/>
      <c r="CO662" s="2"/>
      <c r="CP662" s="2"/>
    </row>
    <row r="663" spans="1:94" x14ac:dyDescent="0.35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  <c r="AD663" s="2"/>
      <c r="AE663" s="2"/>
      <c r="AF663" s="2"/>
      <c r="AG663" s="2"/>
      <c r="AH663" s="2"/>
      <c r="AI663" s="2"/>
      <c r="AJ663" s="2"/>
      <c r="AK663" s="2"/>
      <c r="AL663" s="2"/>
      <c r="AM663" s="2"/>
      <c r="AN663" s="2"/>
      <c r="AO663" s="2"/>
      <c r="AP663" s="2"/>
      <c r="AQ663" s="2"/>
      <c r="AR663" s="2"/>
      <c r="AS663" s="2"/>
      <c r="AT663" s="2"/>
      <c r="AU663" s="2"/>
      <c r="AV663" s="2"/>
      <c r="AW663" s="2"/>
      <c r="AX663" s="2"/>
      <c r="AY663" s="2"/>
      <c r="AZ663" s="2"/>
      <c r="BA663" s="2"/>
      <c r="BB663" s="2"/>
      <c r="BC663" s="2"/>
      <c r="BD663" s="2"/>
      <c r="BE663" s="2"/>
      <c r="BF663" s="2"/>
      <c r="BG663" s="2"/>
      <c r="BH663" s="2"/>
      <c r="BI663" s="2"/>
      <c r="BJ663" s="2"/>
      <c r="BK663" s="2"/>
      <c r="BL663" s="2"/>
      <c r="BM663" s="2"/>
      <c r="BN663" s="2"/>
      <c r="BO663" s="2"/>
      <c r="BP663" s="2"/>
      <c r="BQ663" s="2"/>
      <c r="BR663" s="2"/>
      <c r="BS663" s="2"/>
      <c r="BT663" s="2"/>
      <c r="BU663" s="2"/>
      <c r="BV663" s="2"/>
      <c r="BW663" s="2"/>
      <c r="BX663" s="2"/>
      <c r="BY663" s="2"/>
      <c r="BZ663" s="2"/>
      <c r="CA663" s="2"/>
      <c r="CB663" s="2"/>
      <c r="CC663" s="2"/>
      <c r="CD663" s="2"/>
      <c r="CE663" s="2"/>
      <c r="CF663" s="2"/>
      <c r="CG663" s="2"/>
      <c r="CH663" s="2"/>
      <c r="CI663" s="2"/>
      <c r="CJ663" s="2"/>
      <c r="CK663" s="2"/>
      <c r="CL663" s="2"/>
      <c r="CM663" s="2"/>
      <c r="CN663" s="2"/>
      <c r="CO663" s="2"/>
      <c r="CP663" s="2"/>
    </row>
    <row r="664" spans="1:94" x14ac:dyDescent="0.35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  <c r="AD664" s="2"/>
      <c r="AE664" s="2"/>
      <c r="AF664" s="2"/>
      <c r="AG664" s="2"/>
      <c r="AH664" s="2"/>
      <c r="AI664" s="2"/>
      <c r="AJ664" s="2"/>
      <c r="AK664" s="2"/>
      <c r="AL664" s="2"/>
      <c r="AM664" s="2"/>
      <c r="AN664" s="2"/>
      <c r="AO664" s="2"/>
      <c r="AP664" s="2"/>
      <c r="AQ664" s="2"/>
      <c r="AR664" s="2"/>
      <c r="AS664" s="2"/>
      <c r="AT664" s="2"/>
      <c r="AU664" s="2"/>
      <c r="AV664" s="2"/>
      <c r="AW664" s="2"/>
      <c r="AX664" s="2"/>
      <c r="AY664" s="2"/>
      <c r="AZ664" s="2"/>
      <c r="BA664" s="2"/>
      <c r="BB664" s="2"/>
      <c r="BC664" s="2"/>
      <c r="BD664" s="2"/>
      <c r="BE664" s="2"/>
      <c r="BF664" s="2"/>
      <c r="BG664" s="2"/>
      <c r="BH664" s="2"/>
      <c r="BI664" s="2"/>
      <c r="BJ664" s="2"/>
      <c r="BK664" s="2"/>
      <c r="BL664" s="2"/>
      <c r="BM664" s="2"/>
      <c r="BN664" s="2"/>
      <c r="BO664" s="2"/>
      <c r="BP664" s="2"/>
      <c r="BQ664" s="2"/>
      <c r="BR664" s="2"/>
      <c r="BS664" s="2"/>
      <c r="BT664" s="2"/>
      <c r="BU664" s="2"/>
      <c r="BV664" s="2"/>
      <c r="BW664" s="2"/>
      <c r="BX664" s="2"/>
      <c r="BY664" s="2"/>
      <c r="BZ664" s="2"/>
      <c r="CA664" s="2"/>
      <c r="CB664" s="2"/>
      <c r="CC664" s="2"/>
      <c r="CD664" s="2"/>
      <c r="CE664" s="2"/>
      <c r="CF664" s="2"/>
      <c r="CG664" s="2"/>
      <c r="CH664" s="2"/>
      <c r="CI664" s="2"/>
      <c r="CJ664" s="2"/>
      <c r="CK664" s="2"/>
      <c r="CL664" s="2"/>
      <c r="CM664" s="2"/>
      <c r="CN664" s="2"/>
      <c r="CO664" s="2"/>
      <c r="CP664" s="2"/>
    </row>
    <row r="665" spans="1:94" x14ac:dyDescent="0.35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  <c r="AD665" s="2"/>
      <c r="AE665" s="2"/>
      <c r="AF665" s="2"/>
      <c r="AG665" s="2"/>
      <c r="AH665" s="2"/>
      <c r="AI665" s="2"/>
      <c r="AJ665" s="2"/>
      <c r="AK665" s="2"/>
      <c r="AL665" s="2"/>
      <c r="AM665" s="2"/>
      <c r="AN665" s="2"/>
      <c r="AO665" s="2"/>
      <c r="AP665" s="2"/>
      <c r="AQ665" s="2"/>
      <c r="AR665" s="2"/>
      <c r="AS665" s="2"/>
      <c r="AT665" s="2"/>
      <c r="AU665" s="2"/>
      <c r="AV665" s="2"/>
      <c r="AW665" s="2"/>
      <c r="AX665" s="2"/>
      <c r="AY665" s="2"/>
      <c r="AZ665" s="2"/>
      <c r="BA665" s="2"/>
      <c r="BB665" s="2"/>
      <c r="BC665" s="2"/>
      <c r="BD665" s="2"/>
      <c r="BE665" s="2"/>
      <c r="BF665" s="2"/>
      <c r="BG665" s="2"/>
      <c r="BH665" s="2"/>
      <c r="BI665" s="2"/>
      <c r="BJ665" s="2"/>
      <c r="BK665" s="2"/>
      <c r="BL665" s="2"/>
      <c r="BM665" s="2"/>
      <c r="BN665" s="2"/>
      <c r="BO665" s="2"/>
      <c r="BP665" s="2"/>
      <c r="BQ665" s="2"/>
      <c r="BR665" s="2"/>
      <c r="BS665" s="2"/>
      <c r="BT665" s="2"/>
      <c r="BU665" s="2"/>
      <c r="BV665" s="2"/>
      <c r="BW665" s="2"/>
      <c r="BX665" s="2"/>
      <c r="BY665" s="2"/>
      <c r="BZ665" s="2"/>
      <c r="CA665" s="2"/>
      <c r="CB665" s="2"/>
      <c r="CC665" s="2"/>
      <c r="CD665" s="2"/>
      <c r="CE665" s="2"/>
      <c r="CF665" s="2"/>
      <c r="CG665" s="2"/>
      <c r="CH665" s="2"/>
      <c r="CI665" s="2"/>
      <c r="CJ665" s="2"/>
      <c r="CK665" s="2"/>
      <c r="CL665" s="2"/>
      <c r="CM665" s="2"/>
      <c r="CN665" s="2"/>
      <c r="CO665" s="2"/>
      <c r="CP665" s="2"/>
    </row>
    <row r="666" spans="1:94" x14ac:dyDescent="0.35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  <c r="AC666" s="2"/>
      <c r="AD666" s="2"/>
      <c r="AE666" s="2"/>
      <c r="AF666" s="2"/>
      <c r="AG666" s="2"/>
      <c r="AH666" s="2"/>
      <c r="AI666" s="2"/>
      <c r="AJ666" s="2"/>
      <c r="AK666" s="2"/>
      <c r="AL666" s="2"/>
      <c r="AM666" s="2"/>
      <c r="AN666" s="2"/>
      <c r="AO666" s="2"/>
      <c r="AP666" s="2"/>
      <c r="AQ666" s="2"/>
      <c r="AR666" s="2"/>
      <c r="AS666" s="2"/>
      <c r="AT666" s="2"/>
      <c r="AU666" s="2"/>
      <c r="AV666" s="2"/>
      <c r="AW666" s="2"/>
      <c r="AX666" s="2"/>
      <c r="AY666" s="2"/>
      <c r="AZ666" s="2"/>
      <c r="BA666" s="2"/>
      <c r="BB666" s="2"/>
      <c r="BC666" s="2"/>
      <c r="BD666" s="2"/>
      <c r="BE666" s="2"/>
      <c r="BF666" s="2"/>
      <c r="BG666" s="2"/>
      <c r="BH666" s="2"/>
      <c r="BI666" s="2"/>
      <c r="BJ666" s="2"/>
      <c r="BK666" s="2"/>
      <c r="BL666" s="2"/>
      <c r="BM666" s="2"/>
      <c r="BN666" s="2"/>
      <c r="BO666" s="2"/>
      <c r="BP666" s="2"/>
      <c r="BQ666" s="2"/>
      <c r="BR666" s="2"/>
      <c r="BS666" s="2"/>
      <c r="BT666" s="2"/>
      <c r="BU666" s="2"/>
      <c r="BV666" s="2"/>
      <c r="BW666" s="2"/>
      <c r="BX666" s="2"/>
      <c r="BY666" s="2"/>
      <c r="BZ666" s="2"/>
      <c r="CA666" s="2"/>
      <c r="CB666" s="2"/>
      <c r="CC666" s="2"/>
      <c r="CD666" s="2"/>
      <c r="CE666" s="2"/>
      <c r="CF666" s="2"/>
      <c r="CG666" s="2"/>
      <c r="CH666" s="2"/>
      <c r="CI666" s="2"/>
      <c r="CJ666" s="2"/>
      <c r="CK666" s="2"/>
      <c r="CL666" s="2"/>
      <c r="CM666" s="2"/>
      <c r="CN666" s="2"/>
      <c r="CO666" s="2"/>
      <c r="CP666" s="2"/>
    </row>
    <row r="667" spans="1:94" x14ac:dyDescent="0.35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  <c r="AD667" s="2"/>
      <c r="AE667" s="2"/>
      <c r="AF667" s="2"/>
      <c r="AG667" s="2"/>
      <c r="AH667" s="2"/>
      <c r="AI667" s="2"/>
      <c r="AJ667" s="2"/>
      <c r="AK667" s="2"/>
      <c r="AL667" s="2"/>
      <c r="AM667" s="2"/>
      <c r="AN667" s="2"/>
      <c r="AO667" s="2"/>
      <c r="AP667" s="2"/>
      <c r="AQ667" s="2"/>
      <c r="AR667" s="2"/>
      <c r="AS667" s="2"/>
      <c r="AT667" s="2"/>
      <c r="AU667" s="2"/>
      <c r="AV667" s="2"/>
      <c r="AW667" s="2"/>
      <c r="AX667" s="2"/>
      <c r="AY667" s="2"/>
      <c r="AZ667" s="2"/>
      <c r="BA667" s="2"/>
      <c r="BB667" s="2"/>
      <c r="BC667" s="2"/>
      <c r="BD667" s="2"/>
      <c r="BE667" s="2"/>
      <c r="BF667" s="2"/>
      <c r="BG667" s="2"/>
      <c r="BH667" s="2"/>
      <c r="BI667" s="2"/>
      <c r="BJ667" s="2"/>
      <c r="BK667" s="2"/>
      <c r="BL667" s="2"/>
      <c r="BM667" s="2"/>
      <c r="BN667" s="2"/>
      <c r="BO667" s="2"/>
      <c r="BP667" s="2"/>
      <c r="BQ667" s="2"/>
      <c r="BR667" s="2"/>
      <c r="BS667" s="2"/>
      <c r="BT667" s="2"/>
      <c r="BU667" s="2"/>
      <c r="BV667" s="2"/>
      <c r="BW667" s="2"/>
      <c r="BX667" s="2"/>
      <c r="BY667" s="2"/>
      <c r="BZ667" s="2"/>
      <c r="CA667" s="2"/>
      <c r="CB667" s="2"/>
      <c r="CC667" s="2"/>
      <c r="CD667" s="2"/>
      <c r="CE667" s="2"/>
      <c r="CF667" s="2"/>
      <c r="CG667" s="2"/>
      <c r="CH667" s="2"/>
      <c r="CI667" s="2"/>
      <c r="CJ667" s="2"/>
      <c r="CK667" s="2"/>
      <c r="CL667" s="2"/>
      <c r="CM667" s="2"/>
      <c r="CN667" s="2"/>
      <c r="CO667" s="2"/>
      <c r="CP667" s="2"/>
    </row>
    <row r="668" spans="1:94" x14ac:dyDescent="0.35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  <c r="AD668" s="2"/>
      <c r="AE668" s="2"/>
      <c r="AF668" s="2"/>
      <c r="AG668" s="2"/>
      <c r="AH668" s="2"/>
      <c r="AI668" s="2"/>
      <c r="AJ668" s="2"/>
      <c r="AK668" s="2"/>
      <c r="AL668" s="2"/>
      <c r="AM668" s="2"/>
      <c r="AN668" s="2"/>
      <c r="AO668" s="2"/>
      <c r="AP668" s="2"/>
      <c r="AQ668" s="2"/>
      <c r="AR668" s="2"/>
      <c r="AS668" s="2"/>
      <c r="AT668" s="2"/>
      <c r="AU668" s="2"/>
      <c r="AV668" s="2"/>
      <c r="AW668" s="2"/>
      <c r="AX668" s="2"/>
      <c r="AY668" s="2"/>
      <c r="AZ668" s="2"/>
      <c r="BA668" s="2"/>
      <c r="BB668" s="2"/>
      <c r="BC668" s="2"/>
      <c r="BD668" s="2"/>
      <c r="BE668" s="2"/>
      <c r="BF668" s="2"/>
      <c r="BG668" s="2"/>
      <c r="BH668" s="2"/>
      <c r="BI668" s="2"/>
      <c r="BJ668" s="2"/>
      <c r="BK668" s="2"/>
      <c r="BL668" s="2"/>
      <c r="BM668" s="2"/>
      <c r="BN668" s="2"/>
      <c r="BO668" s="2"/>
      <c r="BP668" s="2"/>
      <c r="BQ668" s="2"/>
      <c r="BR668" s="2"/>
      <c r="BS668" s="2"/>
      <c r="BT668" s="2"/>
      <c r="BU668" s="2"/>
      <c r="BV668" s="2"/>
      <c r="BW668" s="2"/>
      <c r="BX668" s="2"/>
      <c r="BY668" s="2"/>
      <c r="BZ668" s="2"/>
      <c r="CA668" s="2"/>
      <c r="CB668" s="2"/>
      <c r="CC668" s="2"/>
      <c r="CD668" s="2"/>
      <c r="CE668" s="2"/>
      <c r="CF668" s="2"/>
      <c r="CG668" s="2"/>
      <c r="CH668" s="2"/>
      <c r="CI668" s="2"/>
      <c r="CJ668" s="2"/>
      <c r="CK668" s="2"/>
      <c r="CL668" s="2"/>
      <c r="CM668" s="2"/>
      <c r="CN668" s="2"/>
      <c r="CO668" s="2"/>
      <c r="CP668" s="2"/>
    </row>
    <row r="669" spans="1:94" x14ac:dyDescent="0.35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  <c r="AD669" s="2"/>
      <c r="AE669" s="2"/>
      <c r="AF669" s="2"/>
      <c r="AG669" s="2"/>
      <c r="AH669" s="2"/>
      <c r="AI669" s="2"/>
      <c r="AJ669" s="2"/>
      <c r="AK669" s="2"/>
      <c r="AL669" s="2"/>
      <c r="AM669" s="2"/>
      <c r="AN669" s="2"/>
      <c r="AO669" s="2"/>
      <c r="AP669" s="2"/>
      <c r="AQ669" s="2"/>
      <c r="AR669" s="2"/>
      <c r="AS669" s="2"/>
      <c r="AT669" s="2"/>
      <c r="AU669" s="2"/>
      <c r="AV669" s="2"/>
      <c r="AW669" s="2"/>
      <c r="AX669" s="2"/>
      <c r="AY669" s="2"/>
      <c r="AZ669" s="2"/>
      <c r="BA669" s="2"/>
      <c r="BB669" s="2"/>
      <c r="BC669" s="2"/>
      <c r="BD669" s="2"/>
      <c r="BE669" s="2"/>
      <c r="BF669" s="2"/>
      <c r="BG669" s="2"/>
      <c r="BH669" s="2"/>
      <c r="BI669" s="2"/>
      <c r="BJ669" s="2"/>
      <c r="BK669" s="2"/>
      <c r="BL669" s="2"/>
      <c r="BM669" s="2"/>
      <c r="BN669" s="2"/>
      <c r="BO669" s="2"/>
      <c r="BP669" s="2"/>
      <c r="BQ669" s="2"/>
      <c r="BR669" s="2"/>
      <c r="BS669" s="2"/>
      <c r="BT669" s="2"/>
      <c r="BU669" s="2"/>
      <c r="BV669" s="2"/>
      <c r="BW669" s="2"/>
      <c r="BX669" s="2"/>
      <c r="BY669" s="2"/>
      <c r="BZ669" s="2"/>
      <c r="CA669" s="2"/>
      <c r="CB669" s="2"/>
      <c r="CC669" s="2"/>
      <c r="CD669" s="2"/>
      <c r="CE669" s="2"/>
      <c r="CF669" s="2"/>
      <c r="CG669" s="2"/>
      <c r="CH669" s="2"/>
      <c r="CI669" s="2"/>
      <c r="CJ669" s="2"/>
      <c r="CK669" s="2"/>
      <c r="CL669" s="2"/>
      <c r="CM669" s="2"/>
      <c r="CN669" s="2"/>
      <c r="CO669" s="2"/>
      <c r="CP669" s="2"/>
    </row>
    <row r="670" spans="1:94" x14ac:dyDescent="0.35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  <c r="AD670" s="2"/>
      <c r="AE670" s="2"/>
      <c r="AF670" s="2"/>
      <c r="AG670" s="2"/>
      <c r="AH670" s="2"/>
      <c r="AI670" s="2"/>
      <c r="AJ670" s="2"/>
      <c r="AK670" s="2"/>
      <c r="AL670" s="2"/>
      <c r="AM670" s="2"/>
      <c r="AN670" s="2"/>
      <c r="AO670" s="2"/>
      <c r="AP670" s="2"/>
      <c r="AQ670" s="2"/>
      <c r="AR670" s="2"/>
      <c r="AS670" s="2"/>
      <c r="AT670" s="2"/>
      <c r="AU670" s="2"/>
      <c r="AV670" s="2"/>
      <c r="AW670" s="2"/>
      <c r="AX670" s="2"/>
      <c r="AY670" s="2"/>
      <c r="AZ670" s="2"/>
      <c r="BA670" s="2"/>
      <c r="BB670" s="2"/>
      <c r="BC670" s="2"/>
      <c r="BD670" s="2"/>
      <c r="BE670" s="2"/>
      <c r="BF670" s="2"/>
      <c r="BG670" s="2"/>
      <c r="BH670" s="2"/>
      <c r="BI670" s="2"/>
      <c r="BJ670" s="2"/>
      <c r="BK670" s="2"/>
      <c r="BL670" s="2"/>
      <c r="BM670" s="2"/>
      <c r="BN670" s="2"/>
      <c r="BO670" s="2"/>
      <c r="BP670" s="2"/>
      <c r="BQ670" s="2"/>
      <c r="BR670" s="2"/>
      <c r="BS670" s="2"/>
      <c r="BT670" s="2"/>
      <c r="BU670" s="2"/>
      <c r="BV670" s="2"/>
      <c r="BW670" s="2"/>
      <c r="BX670" s="2"/>
      <c r="BY670" s="2"/>
      <c r="BZ670" s="2"/>
      <c r="CA670" s="2"/>
      <c r="CB670" s="2"/>
      <c r="CC670" s="2"/>
      <c r="CD670" s="2"/>
      <c r="CE670" s="2"/>
      <c r="CF670" s="2"/>
      <c r="CG670" s="2"/>
      <c r="CH670" s="2"/>
      <c r="CI670" s="2"/>
      <c r="CJ670" s="2"/>
      <c r="CK670" s="2"/>
      <c r="CL670" s="2"/>
      <c r="CM670" s="2"/>
      <c r="CN670" s="2"/>
      <c r="CO670" s="2"/>
      <c r="CP670" s="2"/>
    </row>
    <row r="671" spans="1:94" x14ac:dyDescent="0.35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  <c r="AC671" s="2"/>
      <c r="AD671" s="2"/>
      <c r="AE671" s="2"/>
      <c r="AF671" s="2"/>
      <c r="AG671" s="2"/>
      <c r="AH671" s="2"/>
      <c r="AI671" s="2"/>
      <c r="AJ671" s="2"/>
      <c r="AK671" s="2"/>
      <c r="AL671" s="2"/>
      <c r="AM671" s="2"/>
      <c r="AN671" s="2"/>
      <c r="AO671" s="2"/>
      <c r="AP671" s="2"/>
      <c r="AQ671" s="2"/>
      <c r="AR671" s="2"/>
      <c r="AS671" s="2"/>
      <c r="AT671" s="2"/>
      <c r="AU671" s="2"/>
      <c r="AV671" s="2"/>
      <c r="AW671" s="2"/>
      <c r="AX671" s="2"/>
      <c r="AY671" s="2"/>
      <c r="AZ671" s="2"/>
      <c r="BA671" s="2"/>
      <c r="BB671" s="2"/>
      <c r="BC671" s="2"/>
      <c r="BD671" s="2"/>
      <c r="BE671" s="2"/>
      <c r="BF671" s="2"/>
      <c r="BG671" s="2"/>
      <c r="BH671" s="2"/>
      <c r="BI671" s="2"/>
      <c r="BJ671" s="2"/>
      <c r="BK671" s="2"/>
      <c r="BL671" s="2"/>
      <c r="BM671" s="2"/>
      <c r="BN671" s="2"/>
      <c r="BO671" s="2"/>
      <c r="BP671" s="2"/>
      <c r="BQ671" s="2"/>
      <c r="BR671" s="2"/>
      <c r="BS671" s="2"/>
      <c r="BT671" s="2"/>
      <c r="BU671" s="2"/>
      <c r="BV671" s="2"/>
      <c r="BW671" s="2"/>
      <c r="BX671" s="2"/>
      <c r="BY671" s="2"/>
      <c r="BZ671" s="2"/>
      <c r="CA671" s="2"/>
      <c r="CB671" s="2"/>
      <c r="CC671" s="2"/>
      <c r="CD671" s="2"/>
      <c r="CE671" s="2"/>
      <c r="CF671" s="2"/>
      <c r="CG671" s="2"/>
      <c r="CH671" s="2"/>
      <c r="CI671" s="2"/>
      <c r="CJ671" s="2"/>
      <c r="CK671" s="2"/>
      <c r="CL671" s="2"/>
      <c r="CM671" s="2"/>
      <c r="CN671" s="2"/>
      <c r="CO671" s="2"/>
      <c r="CP671" s="2"/>
    </row>
    <row r="672" spans="1:94" x14ac:dyDescent="0.35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  <c r="AC672" s="2"/>
      <c r="AD672" s="2"/>
      <c r="AE672" s="2"/>
      <c r="AF672" s="2"/>
      <c r="AG672" s="2"/>
      <c r="AH672" s="2"/>
      <c r="AI672" s="2"/>
      <c r="AJ672" s="2"/>
      <c r="AK672" s="2"/>
      <c r="AL672" s="2"/>
      <c r="AM672" s="2"/>
      <c r="AN672" s="2"/>
      <c r="AO672" s="2"/>
      <c r="AP672" s="2"/>
      <c r="AQ672" s="2"/>
      <c r="AR672" s="2"/>
      <c r="AS672" s="2"/>
      <c r="AT672" s="2"/>
      <c r="AU672" s="2"/>
      <c r="AV672" s="2"/>
      <c r="AW672" s="2"/>
      <c r="AX672" s="2"/>
      <c r="AY672" s="2"/>
      <c r="AZ672" s="2"/>
      <c r="BA672" s="2"/>
      <c r="BB672" s="2"/>
      <c r="BC672" s="2"/>
      <c r="BD672" s="2"/>
      <c r="BE672" s="2"/>
      <c r="BF672" s="2"/>
      <c r="BG672" s="2"/>
      <c r="BH672" s="2"/>
      <c r="BI672" s="2"/>
      <c r="BJ672" s="2"/>
      <c r="BK672" s="2"/>
      <c r="BL672" s="2"/>
      <c r="BM672" s="2"/>
      <c r="BN672" s="2"/>
      <c r="BO672" s="2"/>
      <c r="BP672" s="2"/>
      <c r="BQ672" s="2"/>
      <c r="BR672" s="2"/>
      <c r="BS672" s="2"/>
      <c r="BT672" s="2"/>
      <c r="BU672" s="2"/>
      <c r="BV672" s="2"/>
      <c r="BW672" s="2"/>
      <c r="BX672" s="2"/>
      <c r="BY672" s="2"/>
      <c r="BZ672" s="2"/>
      <c r="CA672" s="2"/>
      <c r="CB672" s="2"/>
      <c r="CC672" s="2"/>
      <c r="CD672" s="2"/>
      <c r="CE672" s="2"/>
      <c r="CF672" s="2"/>
      <c r="CG672" s="2"/>
      <c r="CH672" s="2"/>
      <c r="CI672" s="2"/>
      <c r="CJ672" s="2"/>
      <c r="CK672" s="2"/>
      <c r="CL672" s="2"/>
      <c r="CM672" s="2"/>
      <c r="CN672" s="2"/>
      <c r="CO672" s="2"/>
      <c r="CP672" s="2"/>
    </row>
    <row r="673" spans="1:94" x14ac:dyDescent="0.35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  <c r="AC673" s="2"/>
      <c r="AD673" s="2"/>
      <c r="AE673" s="2"/>
      <c r="AF673" s="2"/>
      <c r="AG673" s="2"/>
      <c r="AH673" s="2"/>
      <c r="AI673" s="2"/>
      <c r="AJ673" s="2"/>
      <c r="AK673" s="2"/>
      <c r="AL673" s="2"/>
      <c r="AM673" s="2"/>
      <c r="AN673" s="2"/>
      <c r="AO673" s="2"/>
      <c r="AP673" s="2"/>
      <c r="AQ673" s="2"/>
      <c r="AR673" s="2"/>
      <c r="AS673" s="2"/>
      <c r="AT673" s="2"/>
      <c r="AU673" s="2"/>
      <c r="AV673" s="2"/>
      <c r="AW673" s="2"/>
      <c r="AX673" s="2"/>
      <c r="AY673" s="2"/>
      <c r="AZ673" s="2"/>
      <c r="BA673" s="2"/>
      <c r="BB673" s="2"/>
      <c r="BC673" s="2"/>
      <c r="BD673" s="2"/>
      <c r="BE673" s="2"/>
      <c r="BF673" s="2"/>
      <c r="BG673" s="2"/>
      <c r="BH673" s="2"/>
      <c r="BI673" s="2"/>
      <c r="BJ673" s="2"/>
      <c r="BK673" s="2"/>
      <c r="BL673" s="2"/>
      <c r="BM673" s="2"/>
      <c r="BN673" s="2"/>
      <c r="BO673" s="2"/>
      <c r="BP673" s="2"/>
      <c r="BQ673" s="2"/>
      <c r="BR673" s="2"/>
      <c r="BS673" s="2"/>
      <c r="BT673" s="2"/>
      <c r="BU673" s="2"/>
      <c r="BV673" s="2"/>
      <c r="BW673" s="2"/>
      <c r="BX673" s="2"/>
      <c r="BY673" s="2"/>
      <c r="BZ673" s="2"/>
      <c r="CA673" s="2"/>
      <c r="CB673" s="2"/>
      <c r="CC673" s="2"/>
      <c r="CD673" s="2"/>
      <c r="CE673" s="2"/>
      <c r="CF673" s="2"/>
      <c r="CG673" s="2"/>
      <c r="CH673" s="2"/>
      <c r="CI673" s="2"/>
      <c r="CJ673" s="2"/>
      <c r="CK673" s="2"/>
      <c r="CL673" s="2"/>
      <c r="CM673" s="2"/>
      <c r="CN673" s="2"/>
      <c r="CO673" s="2"/>
      <c r="CP673" s="2"/>
    </row>
    <row r="674" spans="1:94" x14ac:dyDescent="0.35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  <c r="AC674" s="2"/>
      <c r="AD674" s="2"/>
      <c r="AE674" s="2"/>
      <c r="AF674" s="2"/>
      <c r="AG674" s="2"/>
      <c r="AH674" s="2"/>
      <c r="AI674" s="2"/>
      <c r="AJ674" s="2"/>
      <c r="AK674" s="2"/>
      <c r="AL674" s="2"/>
      <c r="AM674" s="2"/>
      <c r="AN674" s="2"/>
      <c r="AO674" s="2"/>
      <c r="AP674" s="2"/>
      <c r="AQ674" s="2"/>
      <c r="AR674" s="2"/>
      <c r="AS674" s="2"/>
      <c r="AT674" s="2"/>
      <c r="AU674" s="2"/>
      <c r="AV674" s="2"/>
      <c r="AW674" s="2"/>
      <c r="AX674" s="2"/>
      <c r="AY674" s="2"/>
      <c r="AZ674" s="2"/>
      <c r="BA674" s="2"/>
      <c r="BB674" s="2"/>
      <c r="BC674" s="2"/>
      <c r="BD674" s="2"/>
      <c r="BE674" s="2"/>
      <c r="BF674" s="2"/>
      <c r="BG674" s="2"/>
      <c r="BH674" s="2"/>
      <c r="BI674" s="2"/>
      <c r="BJ674" s="2"/>
      <c r="BK674" s="2"/>
      <c r="BL674" s="2"/>
      <c r="BM674" s="2"/>
      <c r="BN674" s="2"/>
      <c r="BO674" s="2"/>
      <c r="BP674" s="2"/>
      <c r="BQ674" s="2"/>
      <c r="BR674" s="2"/>
      <c r="BS674" s="2"/>
      <c r="BT674" s="2"/>
      <c r="BU674" s="2"/>
      <c r="BV674" s="2"/>
      <c r="BW674" s="2"/>
      <c r="BX674" s="2"/>
      <c r="BY674" s="2"/>
      <c r="BZ674" s="2"/>
      <c r="CA674" s="2"/>
      <c r="CB674" s="2"/>
      <c r="CC674" s="2"/>
      <c r="CD674" s="2"/>
      <c r="CE674" s="2"/>
      <c r="CF674" s="2"/>
      <c r="CG674" s="2"/>
      <c r="CH674" s="2"/>
      <c r="CI674" s="2"/>
      <c r="CJ674" s="2"/>
      <c r="CK674" s="2"/>
      <c r="CL674" s="2"/>
      <c r="CM674" s="2"/>
      <c r="CN674" s="2"/>
      <c r="CO674" s="2"/>
      <c r="CP674" s="2"/>
    </row>
    <row r="675" spans="1:94" x14ac:dyDescent="0.35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  <c r="AC675" s="2"/>
      <c r="AD675" s="2"/>
      <c r="AE675" s="2"/>
      <c r="AF675" s="2"/>
      <c r="AG675" s="2"/>
      <c r="AH675" s="2"/>
      <c r="AI675" s="2"/>
      <c r="AJ675" s="2"/>
      <c r="AK675" s="2"/>
      <c r="AL675" s="2"/>
      <c r="AM675" s="2"/>
      <c r="AN675" s="2"/>
      <c r="AO675" s="2"/>
      <c r="AP675" s="2"/>
      <c r="AQ675" s="2"/>
      <c r="AR675" s="2"/>
      <c r="AS675" s="2"/>
      <c r="AT675" s="2"/>
      <c r="AU675" s="2"/>
      <c r="AV675" s="2"/>
      <c r="AW675" s="2"/>
      <c r="AX675" s="2"/>
      <c r="AY675" s="2"/>
      <c r="AZ675" s="2"/>
      <c r="BA675" s="2"/>
      <c r="BB675" s="2"/>
      <c r="BC675" s="2"/>
      <c r="BD675" s="2"/>
      <c r="BE675" s="2"/>
      <c r="BF675" s="2"/>
      <c r="BG675" s="2"/>
      <c r="BH675" s="2"/>
      <c r="BI675" s="2"/>
      <c r="BJ675" s="2"/>
      <c r="BK675" s="2"/>
      <c r="BL675" s="2"/>
      <c r="BM675" s="2"/>
      <c r="BN675" s="2"/>
      <c r="BO675" s="2"/>
      <c r="BP675" s="2"/>
      <c r="BQ675" s="2"/>
      <c r="BR675" s="2"/>
      <c r="BS675" s="2"/>
      <c r="BT675" s="2"/>
      <c r="BU675" s="2"/>
      <c r="BV675" s="2"/>
      <c r="BW675" s="2"/>
      <c r="BX675" s="2"/>
      <c r="BY675" s="2"/>
      <c r="BZ675" s="2"/>
      <c r="CA675" s="2"/>
      <c r="CB675" s="2"/>
      <c r="CC675" s="2"/>
      <c r="CD675" s="2"/>
      <c r="CE675" s="2"/>
      <c r="CF675" s="2"/>
      <c r="CG675" s="2"/>
      <c r="CH675" s="2"/>
      <c r="CI675" s="2"/>
      <c r="CJ675" s="2"/>
      <c r="CK675" s="2"/>
      <c r="CL675" s="2"/>
      <c r="CM675" s="2"/>
      <c r="CN675" s="2"/>
      <c r="CO675" s="2"/>
      <c r="CP675" s="2"/>
    </row>
    <row r="676" spans="1:94" x14ac:dyDescent="0.35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  <c r="AC676" s="2"/>
      <c r="AD676" s="2"/>
      <c r="AE676" s="2"/>
      <c r="AF676" s="2"/>
      <c r="AG676" s="2"/>
      <c r="AH676" s="2"/>
      <c r="AI676" s="2"/>
      <c r="AJ676" s="2"/>
      <c r="AK676" s="2"/>
      <c r="AL676" s="2"/>
      <c r="AM676" s="2"/>
      <c r="AN676" s="2"/>
      <c r="AO676" s="2"/>
      <c r="AP676" s="2"/>
      <c r="AQ676" s="2"/>
      <c r="AR676" s="2"/>
      <c r="AS676" s="2"/>
      <c r="AT676" s="2"/>
      <c r="AU676" s="2"/>
      <c r="AV676" s="2"/>
      <c r="AW676" s="2"/>
      <c r="AX676" s="2"/>
      <c r="AY676" s="2"/>
      <c r="AZ676" s="2"/>
      <c r="BA676" s="2"/>
      <c r="BB676" s="2"/>
      <c r="BC676" s="2"/>
      <c r="BD676" s="2"/>
      <c r="BE676" s="2"/>
      <c r="BF676" s="2"/>
      <c r="BG676" s="2"/>
      <c r="BH676" s="2"/>
      <c r="BI676" s="2"/>
      <c r="BJ676" s="2"/>
      <c r="BK676" s="2"/>
      <c r="BL676" s="2"/>
      <c r="BM676" s="2"/>
      <c r="BN676" s="2"/>
      <c r="BO676" s="2"/>
      <c r="BP676" s="2"/>
      <c r="BQ676" s="2"/>
      <c r="BR676" s="2"/>
      <c r="BS676" s="2"/>
      <c r="BT676" s="2"/>
      <c r="BU676" s="2"/>
      <c r="BV676" s="2"/>
      <c r="BW676" s="2"/>
      <c r="BX676" s="2"/>
      <c r="BY676" s="2"/>
      <c r="BZ676" s="2"/>
      <c r="CA676" s="2"/>
      <c r="CB676" s="2"/>
      <c r="CC676" s="2"/>
      <c r="CD676" s="2"/>
      <c r="CE676" s="2"/>
      <c r="CF676" s="2"/>
      <c r="CG676" s="2"/>
      <c r="CH676" s="2"/>
      <c r="CI676" s="2"/>
      <c r="CJ676" s="2"/>
      <c r="CK676" s="2"/>
      <c r="CL676" s="2"/>
      <c r="CM676" s="2"/>
      <c r="CN676" s="2"/>
      <c r="CO676" s="2"/>
      <c r="CP676" s="2"/>
    </row>
    <row r="677" spans="1:94" x14ac:dyDescent="0.35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  <c r="AC677" s="2"/>
      <c r="AD677" s="2"/>
      <c r="AE677" s="2"/>
      <c r="AF677" s="2"/>
      <c r="AG677" s="2"/>
      <c r="AH677" s="2"/>
      <c r="AI677" s="2"/>
      <c r="AJ677" s="2"/>
      <c r="AK677" s="2"/>
      <c r="AL677" s="2"/>
      <c r="AM677" s="2"/>
      <c r="AN677" s="2"/>
      <c r="AO677" s="2"/>
      <c r="AP677" s="2"/>
      <c r="AQ677" s="2"/>
      <c r="AR677" s="2"/>
      <c r="AS677" s="2"/>
      <c r="AT677" s="2"/>
      <c r="AU677" s="2"/>
      <c r="AV677" s="2"/>
      <c r="AW677" s="2"/>
      <c r="AX677" s="2"/>
      <c r="AY677" s="2"/>
      <c r="AZ677" s="2"/>
      <c r="BA677" s="2"/>
      <c r="BB677" s="2"/>
      <c r="BC677" s="2"/>
      <c r="BD677" s="2"/>
      <c r="BE677" s="2"/>
      <c r="BF677" s="2"/>
      <c r="BG677" s="2"/>
      <c r="BH677" s="2"/>
      <c r="BI677" s="2"/>
      <c r="BJ677" s="2"/>
      <c r="BK677" s="2"/>
      <c r="BL677" s="2"/>
      <c r="BM677" s="2"/>
      <c r="BN677" s="2"/>
      <c r="BO677" s="2"/>
      <c r="BP677" s="2"/>
      <c r="BQ677" s="2"/>
      <c r="BR677" s="2"/>
      <c r="BS677" s="2"/>
      <c r="BT677" s="2"/>
      <c r="BU677" s="2"/>
      <c r="BV677" s="2"/>
      <c r="BW677" s="2"/>
      <c r="BX677" s="2"/>
      <c r="BY677" s="2"/>
      <c r="BZ677" s="2"/>
      <c r="CA677" s="2"/>
      <c r="CB677" s="2"/>
      <c r="CC677" s="2"/>
      <c r="CD677" s="2"/>
      <c r="CE677" s="2"/>
      <c r="CF677" s="2"/>
      <c r="CG677" s="2"/>
      <c r="CH677" s="2"/>
      <c r="CI677" s="2"/>
      <c r="CJ677" s="2"/>
      <c r="CK677" s="2"/>
      <c r="CL677" s="2"/>
      <c r="CM677" s="2"/>
      <c r="CN677" s="2"/>
      <c r="CO677" s="2"/>
      <c r="CP677" s="2"/>
    </row>
    <row r="678" spans="1:94" x14ac:dyDescent="0.35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  <c r="AC678" s="2"/>
      <c r="AD678" s="2"/>
      <c r="AE678" s="2"/>
      <c r="AF678" s="2"/>
      <c r="AG678" s="2"/>
      <c r="AH678" s="2"/>
      <c r="AI678" s="2"/>
      <c r="AJ678" s="2"/>
      <c r="AK678" s="2"/>
      <c r="AL678" s="2"/>
      <c r="AM678" s="2"/>
      <c r="AN678" s="2"/>
      <c r="AO678" s="2"/>
      <c r="AP678" s="2"/>
      <c r="AQ678" s="2"/>
      <c r="AR678" s="2"/>
      <c r="AS678" s="2"/>
      <c r="AT678" s="2"/>
      <c r="AU678" s="2"/>
      <c r="AV678" s="2"/>
      <c r="AW678" s="2"/>
      <c r="AX678" s="2"/>
      <c r="AY678" s="2"/>
      <c r="AZ678" s="2"/>
      <c r="BA678" s="2"/>
      <c r="BB678" s="2"/>
      <c r="BC678" s="2"/>
      <c r="BD678" s="2"/>
      <c r="BE678" s="2"/>
      <c r="BF678" s="2"/>
      <c r="BG678" s="2"/>
      <c r="BH678" s="2"/>
      <c r="BI678" s="2"/>
      <c r="BJ678" s="2"/>
      <c r="BK678" s="2"/>
      <c r="BL678" s="2"/>
      <c r="BM678" s="2"/>
      <c r="BN678" s="2"/>
      <c r="BO678" s="2"/>
      <c r="BP678" s="2"/>
      <c r="BQ678" s="2"/>
      <c r="BR678" s="2"/>
      <c r="BS678" s="2"/>
      <c r="BT678" s="2"/>
      <c r="BU678" s="2"/>
      <c r="BV678" s="2"/>
      <c r="BW678" s="2"/>
      <c r="BX678" s="2"/>
      <c r="BY678" s="2"/>
      <c r="BZ678" s="2"/>
      <c r="CA678" s="2"/>
      <c r="CB678" s="2"/>
      <c r="CC678" s="2"/>
      <c r="CD678" s="2"/>
      <c r="CE678" s="2"/>
      <c r="CF678" s="2"/>
      <c r="CG678" s="2"/>
      <c r="CH678" s="2"/>
      <c r="CI678" s="2"/>
      <c r="CJ678" s="2"/>
      <c r="CK678" s="2"/>
      <c r="CL678" s="2"/>
      <c r="CM678" s="2"/>
      <c r="CN678" s="2"/>
      <c r="CO678" s="2"/>
      <c r="CP678" s="2"/>
    </row>
    <row r="679" spans="1:94" x14ac:dyDescent="0.35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  <c r="AD679" s="2"/>
      <c r="AE679" s="2"/>
      <c r="AF679" s="2"/>
      <c r="AG679" s="2"/>
      <c r="AH679" s="2"/>
      <c r="AI679" s="2"/>
      <c r="AJ679" s="2"/>
      <c r="AK679" s="2"/>
      <c r="AL679" s="2"/>
      <c r="AM679" s="2"/>
      <c r="AN679" s="2"/>
      <c r="AO679" s="2"/>
      <c r="AP679" s="2"/>
      <c r="AQ679" s="2"/>
      <c r="AR679" s="2"/>
      <c r="AS679" s="2"/>
      <c r="AT679" s="2"/>
      <c r="AU679" s="2"/>
      <c r="AV679" s="2"/>
      <c r="AW679" s="2"/>
      <c r="AX679" s="2"/>
      <c r="AY679" s="2"/>
      <c r="AZ679" s="2"/>
      <c r="BA679" s="2"/>
      <c r="BB679" s="2"/>
      <c r="BC679" s="2"/>
      <c r="BD679" s="2"/>
      <c r="BE679" s="2"/>
      <c r="BF679" s="2"/>
      <c r="BG679" s="2"/>
      <c r="BH679" s="2"/>
      <c r="BI679" s="2"/>
      <c r="BJ679" s="2"/>
      <c r="BK679" s="2"/>
      <c r="BL679" s="2"/>
      <c r="BM679" s="2"/>
      <c r="BN679" s="2"/>
      <c r="BO679" s="2"/>
      <c r="BP679" s="2"/>
      <c r="BQ679" s="2"/>
      <c r="BR679" s="2"/>
      <c r="BS679" s="2"/>
      <c r="BT679" s="2"/>
      <c r="BU679" s="2"/>
      <c r="BV679" s="2"/>
      <c r="BW679" s="2"/>
      <c r="BX679" s="2"/>
      <c r="BY679" s="2"/>
      <c r="BZ679" s="2"/>
      <c r="CA679" s="2"/>
      <c r="CB679" s="2"/>
      <c r="CC679" s="2"/>
      <c r="CD679" s="2"/>
      <c r="CE679" s="2"/>
      <c r="CF679" s="2"/>
      <c r="CG679" s="2"/>
      <c r="CH679" s="2"/>
      <c r="CI679" s="2"/>
      <c r="CJ679" s="2"/>
      <c r="CK679" s="2"/>
      <c r="CL679" s="2"/>
      <c r="CM679" s="2"/>
      <c r="CN679" s="2"/>
      <c r="CO679" s="2"/>
      <c r="CP679" s="2"/>
    </row>
    <row r="680" spans="1:94" x14ac:dyDescent="0.35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  <c r="AD680" s="2"/>
      <c r="AE680" s="2"/>
      <c r="AF680" s="2"/>
      <c r="AG680" s="2"/>
      <c r="AH680" s="2"/>
      <c r="AI680" s="2"/>
      <c r="AJ680" s="2"/>
      <c r="AK680" s="2"/>
      <c r="AL680" s="2"/>
      <c r="AM680" s="2"/>
      <c r="AN680" s="2"/>
      <c r="AO680" s="2"/>
      <c r="AP680" s="2"/>
      <c r="AQ680" s="2"/>
      <c r="AR680" s="2"/>
      <c r="AS680" s="2"/>
      <c r="AT680" s="2"/>
      <c r="AU680" s="2"/>
      <c r="AV680" s="2"/>
      <c r="AW680" s="2"/>
      <c r="AX680" s="2"/>
      <c r="AY680" s="2"/>
      <c r="AZ680" s="2"/>
      <c r="BA680" s="2"/>
      <c r="BB680" s="2"/>
      <c r="BC680" s="2"/>
      <c r="BD680" s="2"/>
      <c r="BE680" s="2"/>
      <c r="BF680" s="2"/>
      <c r="BG680" s="2"/>
      <c r="BH680" s="2"/>
      <c r="BI680" s="2"/>
      <c r="BJ680" s="2"/>
      <c r="BK680" s="2"/>
      <c r="BL680" s="2"/>
      <c r="BM680" s="2"/>
      <c r="BN680" s="2"/>
      <c r="BO680" s="2"/>
      <c r="BP680" s="2"/>
      <c r="BQ680" s="2"/>
      <c r="BR680" s="2"/>
      <c r="BS680" s="2"/>
      <c r="BT680" s="2"/>
      <c r="BU680" s="2"/>
      <c r="BV680" s="2"/>
      <c r="BW680" s="2"/>
      <c r="BX680" s="2"/>
      <c r="BY680" s="2"/>
      <c r="BZ680" s="2"/>
      <c r="CA680" s="2"/>
      <c r="CB680" s="2"/>
      <c r="CC680" s="2"/>
      <c r="CD680" s="2"/>
      <c r="CE680" s="2"/>
      <c r="CF680" s="2"/>
      <c r="CG680" s="2"/>
      <c r="CH680" s="2"/>
      <c r="CI680" s="2"/>
      <c r="CJ680" s="2"/>
      <c r="CK680" s="2"/>
      <c r="CL680" s="2"/>
      <c r="CM680" s="2"/>
      <c r="CN680" s="2"/>
      <c r="CO680" s="2"/>
      <c r="CP680" s="2"/>
    </row>
    <row r="681" spans="1:94" x14ac:dyDescent="0.35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  <c r="AD681" s="2"/>
      <c r="AE681" s="2"/>
      <c r="AF681" s="2"/>
      <c r="AG681" s="2"/>
      <c r="AH681" s="2"/>
      <c r="AI681" s="2"/>
      <c r="AJ681" s="2"/>
      <c r="AK681" s="2"/>
      <c r="AL681" s="2"/>
      <c r="AM681" s="2"/>
      <c r="AN681" s="2"/>
      <c r="AO681" s="2"/>
      <c r="AP681" s="2"/>
      <c r="AQ681" s="2"/>
      <c r="AR681" s="2"/>
      <c r="AS681" s="2"/>
      <c r="AT681" s="2"/>
      <c r="AU681" s="2"/>
      <c r="AV681" s="2"/>
      <c r="AW681" s="2"/>
      <c r="AX681" s="2"/>
      <c r="AY681" s="2"/>
      <c r="AZ681" s="2"/>
      <c r="BA681" s="2"/>
      <c r="BB681" s="2"/>
      <c r="BC681" s="2"/>
      <c r="BD681" s="2"/>
      <c r="BE681" s="2"/>
      <c r="BF681" s="2"/>
      <c r="BG681" s="2"/>
      <c r="BH681" s="2"/>
      <c r="BI681" s="2"/>
      <c r="BJ681" s="2"/>
      <c r="BK681" s="2"/>
      <c r="BL681" s="2"/>
      <c r="BM681" s="2"/>
      <c r="BN681" s="2"/>
      <c r="BO681" s="2"/>
      <c r="BP681" s="2"/>
      <c r="BQ681" s="2"/>
      <c r="BR681" s="2"/>
      <c r="BS681" s="2"/>
      <c r="BT681" s="2"/>
      <c r="BU681" s="2"/>
      <c r="BV681" s="2"/>
      <c r="BW681" s="2"/>
      <c r="BX681" s="2"/>
      <c r="BY681" s="2"/>
      <c r="BZ681" s="2"/>
      <c r="CA681" s="2"/>
      <c r="CB681" s="2"/>
      <c r="CC681" s="2"/>
      <c r="CD681" s="2"/>
      <c r="CE681" s="2"/>
      <c r="CF681" s="2"/>
      <c r="CG681" s="2"/>
      <c r="CH681" s="2"/>
      <c r="CI681" s="2"/>
      <c r="CJ681" s="2"/>
      <c r="CK681" s="2"/>
      <c r="CL681" s="2"/>
      <c r="CM681" s="2"/>
      <c r="CN681" s="2"/>
      <c r="CO681" s="2"/>
      <c r="CP681" s="2"/>
    </row>
    <row r="682" spans="1:94" x14ac:dyDescent="0.35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  <c r="AD682" s="2"/>
      <c r="AE682" s="2"/>
      <c r="AF682" s="2"/>
      <c r="AG682" s="2"/>
      <c r="AH682" s="2"/>
      <c r="AI682" s="2"/>
      <c r="AJ682" s="2"/>
      <c r="AK682" s="2"/>
      <c r="AL682" s="2"/>
      <c r="AM682" s="2"/>
      <c r="AN682" s="2"/>
      <c r="AO682" s="2"/>
      <c r="AP682" s="2"/>
      <c r="AQ682" s="2"/>
      <c r="AR682" s="2"/>
      <c r="AS682" s="2"/>
      <c r="AT682" s="2"/>
      <c r="AU682" s="2"/>
      <c r="AV682" s="2"/>
      <c r="AW682" s="2"/>
      <c r="AX682" s="2"/>
      <c r="AY682" s="2"/>
      <c r="AZ682" s="2"/>
      <c r="BA682" s="2"/>
      <c r="BB682" s="2"/>
      <c r="BC682" s="2"/>
      <c r="BD682" s="2"/>
      <c r="BE682" s="2"/>
      <c r="BF682" s="2"/>
      <c r="BG682" s="2"/>
      <c r="BH682" s="2"/>
      <c r="BI682" s="2"/>
      <c r="BJ682" s="2"/>
      <c r="BK682" s="2"/>
      <c r="BL682" s="2"/>
      <c r="BM682" s="2"/>
      <c r="BN682" s="2"/>
      <c r="BO682" s="2"/>
      <c r="BP682" s="2"/>
      <c r="BQ682" s="2"/>
      <c r="BR682" s="2"/>
      <c r="BS682" s="2"/>
      <c r="BT682" s="2"/>
      <c r="BU682" s="2"/>
      <c r="BV682" s="2"/>
      <c r="BW682" s="2"/>
      <c r="BX682" s="2"/>
      <c r="BY682" s="2"/>
      <c r="BZ682" s="2"/>
      <c r="CA682" s="2"/>
      <c r="CB682" s="2"/>
      <c r="CC682" s="2"/>
      <c r="CD682" s="2"/>
      <c r="CE682" s="2"/>
      <c r="CF682" s="2"/>
      <c r="CG682" s="2"/>
      <c r="CH682" s="2"/>
      <c r="CI682" s="2"/>
      <c r="CJ682" s="2"/>
      <c r="CK682" s="2"/>
      <c r="CL682" s="2"/>
      <c r="CM682" s="2"/>
      <c r="CN682" s="2"/>
      <c r="CO682" s="2"/>
      <c r="CP682" s="2"/>
    </row>
    <row r="683" spans="1:94" x14ac:dyDescent="0.35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  <c r="AD683" s="2"/>
      <c r="AE683" s="2"/>
      <c r="AF683" s="2"/>
      <c r="AG683" s="2"/>
      <c r="AH683" s="2"/>
      <c r="AI683" s="2"/>
      <c r="AJ683" s="2"/>
      <c r="AK683" s="2"/>
      <c r="AL683" s="2"/>
      <c r="AM683" s="2"/>
      <c r="AN683" s="2"/>
      <c r="AO683" s="2"/>
      <c r="AP683" s="2"/>
      <c r="AQ683" s="2"/>
      <c r="AR683" s="2"/>
      <c r="AS683" s="2"/>
      <c r="AT683" s="2"/>
      <c r="AU683" s="2"/>
      <c r="AV683" s="2"/>
      <c r="AW683" s="2"/>
      <c r="AX683" s="2"/>
      <c r="AY683" s="2"/>
      <c r="AZ683" s="2"/>
      <c r="BA683" s="2"/>
      <c r="BB683" s="2"/>
      <c r="BC683" s="2"/>
      <c r="BD683" s="2"/>
      <c r="BE683" s="2"/>
      <c r="BF683" s="2"/>
      <c r="BG683" s="2"/>
      <c r="BH683" s="2"/>
      <c r="BI683" s="2"/>
      <c r="BJ683" s="2"/>
      <c r="BK683" s="2"/>
      <c r="BL683" s="2"/>
      <c r="BM683" s="2"/>
      <c r="BN683" s="2"/>
      <c r="BO683" s="2"/>
      <c r="BP683" s="2"/>
      <c r="BQ683" s="2"/>
      <c r="BR683" s="2"/>
      <c r="BS683" s="2"/>
      <c r="BT683" s="2"/>
      <c r="BU683" s="2"/>
      <c r="BV683" s="2"/>
      <c r="BW683" s="2"/>
      <c r="BX683" s="2"/>
      <c r="BY683" s="2"/>
      <c r="BZ683" s="2"/>
      <c r="CA683" s="2"/>
      <c r="CB683" s="2"/>
      <c r="CC683" s="2"/>
      <c r="CD683" s="2"/>
      <c r="CE683" s="2"/>
      <c r="CF683" s="2"/>
      <c r="CG683" s="2"/>
      <c r="CH683" s="2"/>
      <c r="CI683" s="2"/>
      <c r="CJ683" s="2"/>
      <c r="CK683" s="2"/>
      <c r="CL683" s="2"/>
      <c r="CM683" s="2"/>
      <c r="CN683" s="2"/>
      <c r="CO683" s="2"/>
      <c r="CP683" s="2"/>
    </row>
    <row r="684" spans="1:94" x14ac:dyDescent="0.35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  <c r="AD684" s="2"/>
      <c r="AE684" s="2"/>
      <c r="AF684" s="2"/>
      <c r="AG684" s="2"/>
      <c r="AH684" s="2"/>
      <c r="AI684" s="2"/>
      <c r="AJ684" s="2"/>
      <c r="AK684" s="2"/>
      <c r="AL684" s="2"/>
      <c r="AM684" s="2"/>
      <c r="AN684" s="2"/>
      <c r="AO684" s="2"/>
      <c r="AP684" s="2"/>
      <c r="AQ684" s="2"/>
      <c r="AR684" s="2"/>
      <c r="AS684" s="2"/>
      <c r="AT684" s="2"/>
      <c r="AU684" s="2"/>
      <c r="AV684" s="2"/>
      <c r="AW684" s="2"/>
      <c r="AX684" s="2"/>
      <c r="AY684" s="2"/>
      <c r="AZ684" s="2"/>
      <c r="BA684" s="2"/>
      <c r="BB684" s="2"/>
      <c r="BC684" s="2"/>
      <c r="BD684" s="2"/>
      <c r="BE684" s="2"/>
      <c r="BF684" s="2"/>
      <c r="BG684" s="2"/>
      <c r="BH684" s="2"/>
      <c r="BI684" s="2"/>
      <c r="BJ684" s="2"/>
      <c r="BK684" s="2"/>
      <c r="BL684" s="2"/>
      <c r="BM684" s="2"/>
      <c r="BN684" s="2"/>
      <c r="BO684" s="2"/>
      <c r="BP684" s="2"/>
      <c r="BQ684" s="2"/>
      <c r="BR684" s="2"/>
      <c r="BS684" s="2"/>
      <c r="BT684" s="2"/>
      <c r="BU684" s="2"/>
      <c r="BV684" s="2"/>
      <c r="BW684" s="2"/>
      <c r="BX684" s="2"/>
      <c r="BY684" s="2"/>
      <c r="BZ684" s="2"/>
      <c r="CA684" s="2"/>
      <c r="CB684" s="2"/>
      <c r="CC684" s="2"/>
      <c r="CD684" s="2"/>
      <c r="CE684" s="2"/>
      <c r="CF684" s="2"/>
      <c r="CG684" s="2"/>
      <c r="CH684" s="2"/>
      <c r="CI684" s="2"/>
      <c r="CJ684" s="2"/>
      <c r="CK684" s="2"/>
      <c r="CL684" s="2"/>
      <c r="CM684" s="2"/>
      <c r="CN684" s="2"/>
      <c r="CO684" s="2"/>
      <c r="CP684" s="2"/>
    </row>
    <row r="685" spans="1:94" x14ac:dyDescent="0.35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"/>
      <c r="AD685" s="2"/>
      <c r="AE685" s="2"/>
      <c r="AF685" s="2"/>
      <c r="AG685" s="2"/>
      <c r="AH685" s="2"/>
      <c r="AI685" s="2"/>
      <c r="AJ685" s="2"/>
      <c r="AK685" s="2"/>
      <c r="AL685" s="2"/>
      <c r="AM685" s="2"/>
      <c r="AN685" s="2"/>
      <c r="AO685" s="2"/>
      <c r="AP685" s="2"/>
      <c r="AQ685" s="2"/>
      <c r="AR685" s="2"/>
      <c r="AS685" s="2"/>
      <c r="AT685" s="2"/>
      <c r="AU685" s="2"/>
      <c r="AV685" s="2"/>
      <c r="AW685" s="2"/>
      <c r="AX685" s="2"/>
      <c r="AY685" s="2"/>
      <c r="AZ685" s="2"/>
      <c r="BA685" s="2"/>
      <c r="BB685" s="2"/>
      <c r="BC685" s="2"/>
      <c r="BD685" s="2"/>
      <c r="BE685" s="2"/>
      <c r="BF685" s="2"/>
      <c r="BG685" s="2"/>
      <c r="BH685" s="2"/>
      <c r="BI685" s="2"/>
      <c r="BJ685" s="2"/>
      <c r="BK685" s="2"/>
      <c r="BL685" s="2"/>
      <c r="BM685" s="2"/>
      <c r="BN685" s="2"/>
      <c r="BO685" s="2"/>
      <c r="BP685" s="2"/>
      <c r="BQ685" s="2"/>
      <c r="BR685" s="2"/>
      <c r="BS685" s="2"/>
      <c r="BT685" s="2"/>
      <c r="BU685" s="2"/>
      <c r="BV685" s="2"/>
      <c r="BW685" s="2"/>
      <c r="BX685" s="2"/>
      <c r="BY685" s="2"/>
      <c r="BZ685" s="2"/>
      <c r="CA685" s="2"/>
      <c r="CB685" s="2"/>
      <c r="CC685" s="2"/>
      <c r="CD685" s="2"/>
      <c r="CE685" s="2"/>
      <c r="CF685" s="2"/>
      <c r="CG685" s="2"/>
      <c r="CH685" s="2"/>
      <c r="CI685" s="2"/>
      <c r="CJ685" s="2"/>
      <c r="CK685" s="2"/>
      <c r="CL685" s="2"/>
      <c r="CM685" s="2"/>
      <c r="CN685" s="2"/>
      <c r="CO685" s="2"/>
      <c r="CP685" s="2"/>
    </row>
    <row r="686" spans="1:94" x14ac:dyDescent="0.35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  <c r="AD686" s="2"/>
      <c r="AE686" s="2"/>
      <c r="AF686" s="2"/>
      <c r="AG686" s="2"/>
      <c r="AH686" s="2"/>
      <c r="AI686" s="2"/>
      <c r="AJ686" s="2"/>
      <c r="AK686" s="2"/>
      <c r="AL686" s="2"/>
      <c r="AM686" s="2"/>
      <c r="AN686" s="2"/>
      <c r="AO686" s="2"/>
      <c r="AP686" s="2"/>
      <c r="AQ686" s="2"/>
      <c r="AR686" s="2"/>
      <c r="AS686" s="2"/>
      <c r="AT686" s="2"/>
      <c r="AU686" s="2"/>
      <c r="AV686" s="2"/>
      <c r="AW686" s="2"/>
      <c r="AX686" s="2"/>
      <c r="AY686" s="2"/>
      <c r="AZ686" s="2"/>
      <c r="BA686" s="2"/>
      <c r="BB686" s="2"/>
      <c r="BC686" s="2"/>
      <c r="BD686" s="2"/>
      <c r="BE686" s="2"/>
      <c r="BF686" s="2"/>
      <c r="BG686" s="2"/>
      <c r="BH686" s="2"/>
      <c r="BI686" s="2"/>
      <c r="BJ686" s="2"/>
      <c r="BK686" s="2"/>
      <c r="BL686" s="2"/>
      <c r="BM686" s="2"/>
      <c r="BN686" s="2"/>
      <c r="BO686" s="2"/>
      <c r="BP686" s="2"/>
      <c r="BQ686" s="2"/>
      <c r="BR686" s="2"/>
      <c r="BS686" s="2"/>
      <c r="BT686" s="2"/>
      <c r="BU686" s="2"/>
      <c r="BV686" s="2"/>
      <c r="BW686" s="2"/>
      <c r="BX686" s="2"/>
      <c r="BY686" s="2"/>
      <c r="BZ686" s="2"/>
      <c r="CA686" s="2"/>
      <c r="CB686" s="2"/>
      <c r="CC686" s="2"/>
      <c r="CD686" s="2"/>
      <c r="CE686" s="2"/>
      <c r="CF686" s="2"/>
      <c r="CG686" s="2"/>
      <c r="CH686" s="2"/>
      <c r="CI686" s="2"/>
      <c r="CJ686" s="2"/>
      <c r="CK686" s="2"/>
      <c r="CL686" s="2"/>
      <c r="CM686" s="2"/>
      <c r="CN686" s="2"/>
      <c r="CO686" s="2"/>
      <c r="CP686" s="2"/>
    </row>
    <row r="687" spans="1:94" x14ac:dyDescent="0.35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  <c r="AD687" s="2"/>
      <c r="AE687" s="2"/>
      <c r="AF687" s="2"/>
      <c r="AG687" s="2"/>
      <c r="AH687" s="2"/>
      <c r="AI687" s="2"/>
      <c r="AJ687" s="2"/>
      <c r="AK687" s="2"/>
      <c r="AL687" s="2"/>
      <c r="AM687" s="2"/>
      <c r="AN687" s="2"/>
      <c r="AO687" s="2"/>
      <c r="AP687" s="2"/>
      <c r="AQ687" s="2"/>
      <c r="AR687" s="2"/>
      <c r="AS687" s="2"/>
      <c r="AT687" s="2"/>
      <c r="AU687" s="2"/>
      <c r="AV687" s="2"/>
      <c r="AW687" s="2"/>
      <c r="AX687" s="2"/>
      <c r="AY687" s="2"/>
      <c r="AZ687" s="2"/>
      <c r="BA687" s="2"/>
      <c r="BB687" s="2"/>
      <c r="BC687" s="2"/>
      <c r="BD687" s="2"/>
      <c r="BE687" s="2"/>
      <c r="BF687" s="2"/>
      <c r="BG687" s="2"/>
      <c r="BH687" s="2"/>
      <c r="BI687" s="2"/>
      <c r="BJ687" s="2"/>
      <c r="BK687" s="2"/>
      <c r="BL687" s="2"/>
      <c r="BM687" s="2"/>
      <c r="BN687" s="2"/>
      <c r="BO687" s="2"/>
      <c r="BP687" s="2"/>
      <c r="BQ687" s="2"/>
      <c r="BR687" s="2"/>
      <c r="BS687" s="2"/>
      <c r="BT687" s="2"/>
      <c r="BU687" s="2"/>
      <c r="BV687" s="2"/>
      <c r="BW687" s="2"/>
      <c r="BX687" s="2"/>
      <c r="BY687" s="2"/>
      <c r="BZ687" s="2"/>
      <c r="CA687" s="2"/>
      <c r="CB687" s="2"/>
      <c r="CC687" s="2"/>
      <c r="CD687" s="2"/>
      <c r="CE687" s="2"/>
      <c r="CF687" s="2"/>
      <c r="CG687" s="2"/>
      <c r="CH687" s="2"/>
      <c r="CI687" s="2"/>
      <c r="CJ687" s="2"/>
      <c r="CK687" s="2"/>
      <c r="CL687" s="2"/>
      <c r="CM687" s="2"/>
      <c r="CN687" s="2"/>
      <c r="CO687" s="2"/>
      <c r="CP687" s="2"/>
    </row>
    <row r="688" spans="1:94" x14ac:dyDescent="0.35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  <c r="AD688" s="2"/>
      <c r="AE688" s="2"/>
      <c r="AF688" s="2"/>
      <c r="AG688" s="2"/>
      <c r="AH688" s="2"/>
      <c r="AI688" s="2"/>
      <c r="AJ688" s="2"/>
      <c r="AK688" s="2"/>
      <c r="AL688" s="2"/>
      <c r="AM688" s="2"/>
      <c r="AN688" s="2"/>
      <c r="AO688" s="2"/>
      <c r="AP688" s="2"/>
      <c r="AQ688" s="2"/>
      <c r="AR688" s="2"/>
      <c r="AS688" s="2"/>
      <c r="AT688" s="2"/>
      <c r="AU688" s="2"/>
      <c r="AV688" s="2"/>
      <c r="AW688" s="2"/>
      <c r="AX688" s="2"/>
      <c r="AY688" s="2"/>
      <c r="AZ688" s="2"/>
      <c r="BA688" s="2"/>
      <c r="BB688" s="2"/>
      <c r="BC688" s="2"/>
      <c r="BD688" s="2"/>
      <c r="BE688" s="2"/>
      <c r="BF688" s="2"/>
      <c r="BG688" s="2"/>
      <c r="BH688" s="2"/>
      <c r="BI688" s="2"/>
      <c r="BJ688" s="2"/>
      <c r="BK688" s="2"/>
      <c r="BL688" s="2"/>
      <c r="BM688" s="2"/>
      <c r="BN688" s="2"/>
      <c r="BO688" s="2"/>
      <c r="BP688" s="2"/>
      <c r="BQ688" s="2"/>
      <c r="BR688" s="2"/>
      <c r="BS688" s="2"/>
      <c r="BT688" s="2"/>
      <c r="BU688" s="2"/>
      <c r="BV688" s="2"/>
      <c r="BW688" s="2"/>
      <c r="BX688" s="2"/>
      <c r="BY688" s="2"/>
      <c r="BZ688" s="2"/>
      <c r="CA688" s="2"/>
      <c r="CB688" s="2"/>
      <c r="CC688" s="2"/>
      <c r="CD688" s="2"/>
      <c r="CE688" s="2"/>
      <c r="CF688" s="2"/>
      <c r="CG688" s="2"/>
      <c r="CH688" s="2"/>
      <c r="CI688" s="2"/>
      <c r="CJ688" s="2"/>
      <c r="CK688" s="2"/>
      <c r="CL688" s="2"/>
      <c r="CM688" s="2"/>
      <c r="CN688" s="2"/>
      <c r="CO688" s="2"/>
      <c r="CP688" s="2"/>
    </row>
    <row r="689" spans="1:94" x14ac:dyDescent="0.35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  <c r="AD689" s="2"/>
      <c r="AE689" s="2"/>
      <c r="AF689" s="2"/>
      <c r="AG689" s="2"/>
      <c r="AH689" s="2"/>
      <c r="AI689" s="2"/>
      <c r="AJ689" s="2"/>
      <c r="AK689" s="2"/>
      <c r="AL689" s="2"/>
      <c r="AM689" s="2"/>
      <c r="AN689" s="2"/>
      <c r="AO689" s="2"/>
      <c r="AP689" s="2"/>
      <c r="AQ689" s="2"/>
      <c r="AR689" s="2"/>
      <c r="AS689" s="2"/>
      <c r="AT689" s="2"/>
      <c r="AU689" s="2"/>
      <c r="AV689" s="2"/>
      <c r="AW689" s="2"/>
      <c r="AX689" s="2"/>
      <c r="AY689" s="2"/>
      <c r="AZ689" s="2"/>
      <c r="BA689" s="2"/>
      <c r="BB689" s="2"/>
      <c r="BC689" s="2"/>
      <c r="BD689" s="2"/>
      <c r="BE689" s="2"/>
      <c r="BF689" s="2"/>
      <c r="BG689" s="2"/>
      <c r="BH689" s="2"/>
      <c r="BI689" s="2"/>
      <c r="BJ689" s="2"/>
      <c r="BK689" s="2"/>
      <c r="BL689" s="2"/>
      <c r="BM689" s="2"/>
      <c r="BN689" s="2"/>
      <c r="BO689" s="2"/>
      <c r="BP689" s="2"/>
      <c r="BQ689" s="2"/>
      <c r="BR689" s="2"/>
      <c r="BS689" s="2"/>
      <c r="BT689" s="2"/>
      <c r="BU689" s="2"/>
      <c r="BV689" s="2"/>
      <c r="BW689" s="2"/>
      <c r="BX689" s="2"/>
      <c r="BY689" s="2"/>
      <c r="BZ689" s="2"/>
      <c r="CA689" s="2"/>
      <c r="CB689" s="2"/>
      <c r="CC689" s="2"/>
      <c r="CD689" s="2"/>
      <c r="CE689" s="2"/>
      <c r="CF689" s="2"/>
      <c r="CG689" s="2"/>
      <c r="CH689" s="2"/>
      <c r="CI689" s="2"/>
      <c r="CJ689" s="2"/>
      <c r="CK689" s="2"/>
      <c r="CL689" s="2"/>
      <c r="CM689" s="2"/>
      <c r="CN689" s="2"/>
      <c r="CO689" s="2"/>
      <c r="CP689" s="2"/>
    </row>
    <row r="690" spans="1:94" x14ac:dyDescent="0.35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  <c r="AD690" s="2"/>
      <c r="AE690" s="2"/>
      <c r="AF690" s="2"/>
      <c r="AG690" s="2"/>
      <c r="AH690" s="2"/>
      <c r="AI690" s="2"/>
      <c r="AJ690" s="2"/>
      <c r="AK690" s="2"/>
      <c r="AL690" s="2"/>
      <c r="AM690" s="2"/>
      <c r="AN690" s="2"/>
      <c r="AO690" s="2"/>
      <c r="AP690" s="2"/>
      <c r="AQ690" s="2"/>
      <c r="AR690" s="2"/>
      <c r="AS690" s="2"/>
      <c r="AT690" s="2"/>
      <c r="AU690" s="2"/>
      <c r="AV690" s="2"/>
      <c r="AW690" s="2"/>
      <c r="AX690" s="2"/>
      <c r="AY690" s="2"/>
      <c r="AZ690" s="2"/>
      <c r="BA690" s="2"/>
      <c r="BB690" s="2"/>
      <c r="BC690" s="2"/>
      <c r="BD690" s="2"/>
      <c r="BE690" s="2"/>
      <c r="BF690" s="2"/>
      <c r="BG690" s="2"/>
      <c r="BH690" s="2"/>
      <c r="BI690" s="2"/>
      <c r="BJ690" s="2"/>
      <c r="BK690" s="2"/>
      <c r="BL690" s="2"/>
      <c r="BM690" s="2"/>
      <c r="BN690" s="2"/>
      <c r="BO690" s="2"/>
      <c r="BP690" s="2"/>
      <c r="BQ690" s="2"/>
      <c r="BR690" s="2"/>
      <c r="BS690" s="2"/>
      <c r="BT690" s="2"/>
      <c r="BU690" s="2"/>
      <c r="BV690" s="2"/>
      <c r="BW690" s="2"/>
      <c r="BX690" s="2"/>
      <c r="BY690" s="2"/>
      <c r="BZ690" s="2"/>
      <c r="CA690" s="2"/>
      <c r="CB690" s="2"/>
      <c r="CC690" s="2"/>
      <c r="CD690" s="2"/>
      <c r="CE690" s="2"/>
      <c r="CF690" s="2"/>
      <c r="CG690" s="2"/>
      <c r="CH690" s="2"/>
      <c r="CI690" s="2"/>
      <c r="CJ690" s="2"/>
      <c r="CK690" s="2"/>
      <c r="CL690" s="2"/>
      <c r="CM690" s="2"/>
      <c r="CN690" s="2"/>
      <c r="CO690" s="2"/>
      <c r="CP690" s="2"/>
    </row>
    <row r="691" spans="1:94" x14ac:dyDescent="0.35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  <c r="AD691" s="2"/>
      <c r="AE691" s="2"/>
      <c r="AF691" s="2"/>
      <c r="AG691" s="2"/>
      <c r="AH691" s="2"/>
      <c r="AI691" s="2"/>
      <c r="AJ691" s="2"/>
      <c r="AK691" s="2"/>
      <c r="AL691" s="2"/>
      <c r="AM691" s="2"/>
      <c r="AN691" s="2"/>
      <c r="AO691" s="2"/>
      <c r="AP691" s="2"/>
      <c r="AQ691" s="2"/>
      <c r="AR691" s="2"/>
      <c r="AS691" s="2"/>
      <c r="AT691" s="2"/>
      <c r="AU691" s="2"/>
      <c r="AV691" s="2"/>
      <c r="AW691" s="2"/>
      <c r="AX691" s="2"/>
      <c r="AY691" s="2"/>
      <c r="AZ691" s="2"/>
      <c r="BA691" s="2"/>
      <c r="BB691" s="2"/>
      <c r="BC691" s="2"/>
      <c r="BD691" s="2"/>
      <c r="BE691" s="2"/>
      <c r="BF691" s="2"/>
      <c r="BG691" s="2"/>
      <c r="BH691" s="2"/>
      <c r="BI691" s="2"/>
      <c r="BJ691" s="2"/>
      <c r="BK691" s="2"/>
      <c r="BL691" s="2"/>
      <c r="BM691" s="2"/>
      <c r="BN691" s="2"/>
      <c r="BO691" s="2"/>
      <c r="BP691" s="2"/>
      <c r="BQ691" s="2"/>
      <c r="BR691" s="2"/>
      <c r="BS691" s="2"/>
      <c r="BT691" s="2"/>
      <c r="BU691" s="2"/>
      <c r="BV691" s="2"/>
      <c r="BW691" s="2"/>
      <c r="BX691" s="2"/>
      <c r="BY691" s="2"/>
      <c r="BZ691" s="2"/>
      <c r="CA691" s="2"/>
      <c r="CB691" s="2"/>
      <c r="CC691" s="2"/>
      <c r="CD691" s="2"/>
      <c r="CE691" s="2"/>
      <c r="CF691" s="2"/>
      <c r="CG691" s="2"/>
      <c r="CH691" s="2"/>
      <c r="CI691" s="2"/>
      <c r="CJ691" s="2"/>
      <c r="CK691" s="2"/>
      <c r="CL691" s="2"/>
      <c r="CM691" s="2"/>
      <c r="CN691" s="2"/>
      <c r="CO691" s="2"/>
      <c r="CP691" s="2"/>
    </row>
    <row r="692" spans="1:94" x14ac:dyDescent="0.35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  <c r="AD692" s="2"/>
      <c r="AE692" s="2"/>
      <c r="AF692" s="2"/>
      <c r="AG692" s="2"/>
      <c r="AH692" s="2"/>
      <c r="AI692" s="2"/>
      <c r="AJ692" s="2"/>
      <c r="AK692" s="2"/>
      <c r="AL692" s="2"/>
      <c r="AM692" s="2"/>
      <c r="AN692" s="2"/>
      <c r="AO692" s="2"/>
      <c r="AP692" s="2"/>
      <c r="AQ692" s="2"/>
      <c r="AR692" s="2"/>
      <c r="AS692" s="2"/>
      <c r="AT692" s="2"/>
      <c r="AU692" s="2"/>
      <c r="AV692" s="2"/>
      <c r="AW692" s="2"/>
      <c r="AX692" s="2"/>
      <c r="AY692" s="2"/>
      <c r="AZ692" s="2"/>
      <c r="BA692" s="2"/>
      <c r="BB692" s="2"/>
      <c r="BC692" s="2"/>
      <c r="BD692" s="2"/>
      <c r="BE692" s="2"/>
      <c r="BF692" s="2"/>
      <c r="BG692" s="2"/>
      <c r="BH692" s="2"/>
      <c r="BI692" s="2"/>
      <c r="BJ692" s="2"/>
      <c r="BK692" s="2"/>
      <c r="BL692" s="2"/>
      <c r="BM692" s="2"/>
      <c r="BN692" s="2"/>
      <c r="BO692" s="2"/>
      <c r="BP692" s="2"/>
      <c r="BQ692" s="2"/>
      <c r="BR692" s="2"/>
      <c r="BS692" s="2"/>
      <c r="BT692" s="2"/>
      <c r="BU692" s="2"/>
      <c r="BV692" s="2"/>
      <c r="BW692" s="2"/>
      <c r="BX692" s="2"/>
      <c r="BY692" s="2"/>
      <c r="BZ692" s="2"/>
      <c r="CA692" s="2"/>
      <c r="CB692" s="2"/>
      <c r="CC692" s="2"/>
      <c r="CD692" s="2"/>
      <c r="CE692" s="2"/>
      <c r="CF692" s="2"/>
      <c r="CG692" s="2"/>
      <c r="CH692" s="2"/>
      <c r="CI692" s="2"/>
      <c r="CJ692" s="2"/>
      <c r="CK692" s="2"/>
      <c r="CL692" s="2"/>
      <c r="CM692" s="2"/>
      <c r="CN692" s="2"/>
      <c r="CO692" s="2"/>
      <c r="CP692" s="2"/>
    </row>
    <row r="693" spans="1:94" x14ac:dyDescent="0.35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  <c r="AD693" s="2"/>
      <c r="AE693" s="2"/>
      <c r="AF693" s="2"/>
      <c r="AG693" s="2"/>
      <c r="AH693" s="2"/>
      <c r="AI693" s="2"/>
      <c r="AJ693" s="2"/>
      <c r="AK693" s="2"/>
      <c r="AL693" s="2"/>
      <c r="AM693" s="2"/>
      <c r="AN693" s="2"/>
      <c r="AO693" s="2"/>
      <c r="AP693" s="2"/>
      <c r="AQ693" s="2"/>
      <c r="AR693" s="2"/>
      <c r="AS693" s="2"/>
      <c r="AT693" s="2"/>
      <c r="AU693" s="2"/>
      <c r="AV693" s="2"/>
      <c r="AW693" s="2"/>
      <c r="AX693" s="2"/>
      <c r="AY693" s="2"/>
      <c r="AZ693" s="2"/>
      <c r="BA693" s="2"/>
      <c r="BB693" s="2"/>
      <c r="BC693" s="2"/>
      <c r="BD693" s="2"/>
      <c r="BE693" s="2"/>
      <c r="BF693" s="2"/>
      <c r="BG693" s="2"/>
      <c r="BH693" s="2"/>
      <c r="BI693" s="2"/>
      <c r="BJ693" s="2"/>
      <c r="BK693" s="2"/>
      <c r="BL693" s="2"/>
      <c r="BM693" s="2"/>
      <c r="BN693" s="2"/>
      <c r="BO693" s="2"/>
      <c r="BP693" s="2"/>
      <c r="BQ693" s="2"/>
      <c r="BR693" s="2"/>
      <c r="BS693" s="2"/>
      <c r="BT693" s="2"/>
      <c r="BU693" s="2"/>
      <c r="BV693" s="2"/>
      <c r="BW693" s="2"/>
      <c r="BX693" s="2"/>
      <c r="BY693" s="2"/>
      <c r="BZ693" s="2"/>
      <c r="CA693" s="2"/>
      <c r="CB693" s="2"/>
      <c r="CC693" s="2"/>
      <c r="CD693" s="2"/>
      <c r="CE693" s="2"/>
      <c r="CF693" s="2"/>
      <c r="CG693" s="2"/>
      <c r="CH693" s="2"/>
      <c r="CI693" s="2"/>
      <c r="CJ693" s="2"/>
      <c r="CK693" s="2"/>
      <c r="CL693" s="2"/>
      <c r="CM693" s="2"/>
      <c r="CN693" s="2"/>
      <c r="CO693" s="2"/>
      <c r="CP693" s="2"/>
    </row>
    <row r="694" spans="1:94" x14ac:dyDescent="0.35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/>
      <c r="AD694" s="2"/>
      <c r="AE694" s="2"/>
      <c r="AF694" s="2"/>
      <c r="AG694" s="2"/>
      <c r="AH694" s="2"/>
      <c r="AI694" s="2"/>
      <c r="AJ694" s="2"/>
      <c r="AK694" s="2"/>
      <c r="AL694" s="2"/>
      <c r="AM694" s="2"/>
      <c r="AN694" s="2"/>
      <c r="AO694" s="2"/>
      <c r="AP694" s="2"/>
      <c r="AQ694" s="2"/>
      <c r="AR694" s="2"/>
      <c r="AS694" s="2"/>
      <c r="AT694" s="2"/>
      <c r="AU694" s="2"/>
      <c r="AV694" s="2"/>
      <c r="AW694" s="2"/>
      <c r="AX694" s="2"/>
      <c r="AY694" s="2"/>
      <c r="AZ694" s="2"/>
      <c r="BA694" s="2"/>
      <c r="BB694" s="2"/>
      <c r="BC694" s="2"/>
      <c r="BD694" s="2"/>
      <c r="BE694" s="2"/>
      <c r="BF694" s="2"/>
      <c r="BG694" s="2"/>
      <c r="BH694" s="2"/>
      <c r="BI694" s="2"/>
      <c r="BJ694" s="2"/>
      <c r="BK694" s="2"/>
      <c r="BL694" s="2"/>
      <c r="BM694" s="2"/>
      <c r="BN694" s="2"/>
      <c r="BO694" s="2"/>
      <c r="BP694" s="2"/>
      <c r="BQ694" s="2"/>
      <c r="BR694" s="2"/>
      <c r="BS694" s="2"/>
      <c r="BT694" s="2"/>
      <c r="BU694" s="2"/>
      <c r="BV694" s="2"/>
      <c r="BW694" s="2"/>
      <c r="BX694" s="2"/>
      <c r="BY694" s="2"/>
      <c r="BZ694" s="2"/>
      <c r="CA694" s="2"/>
      <c r="CB694" s="2"/>
      <c r="CC694" s="2"/>
      <c r="CD694" s="2"/>
      <c r="CE694" s="2"/>
      <c r="CF694" s="2"/>
      <c r="CG694" s="2"/>
      <c r="CH694" s="2"/>
      <c r="CI694" s="2"/>
      <c r="CJ694" s="2"/>
      <c r="CK694" s="2"/>
      <c r="CL694" s="2"/>
      <c r="CM694" s="2"/>
      <c r="CN694" s="2"/>
      <c r="CO694" s="2"/>
      <c r="CP694" s="2"/>
    </row>
    <row r="695" spans="1:94" x14ac:dyDescent="0.35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  <c r="AD695" s="2"/>
      <c r="AE695" s="2"/>
      <c r="AF695" s="2"/>
      <c r="AG695" s="2"/>
      <c r="AH695" s="2"/>
      <c r="AI695" s="2"/>
      <c r="AJ695" s="2"/>
      <c r="AK695" s="2"/>
      <c r="AL695" s="2"/>
      <c r="AM695" s="2"/>
      <c r="AN695" s="2"/>
      <c r="AO695" s="2"/>
      <c r="AP695" s="2"/>
      <c r="AQ695" s="2"/>
      <c r="AR695" s="2"/>
      <c r="AS695" s="2"/>
      <c r="AT695" s="2"/>
      <c r="AU695" s="2"/>
      <c r="AV695" s="2"/>
      <c r="AW695" s="2"/>
      <c r="AX695" s="2"/>
      <c r="AY695" s="2"/>
      <c r="AZ695" s="2"/>
      <c r="BA695" s="2"/>
      <c r="BB695" s="2"/>
      <c r="BC695" s="2"/>
      <c r="BD695" s="2"/>
      <c r="BE695" s="2"/>
      <c r="BF695" s="2"/>
      <c r="BG695" s="2"/>
      <c r="BH695" s="2"/>
      <c r="BI695" s="2"/>
      <c r="BJ695" s="2"/>
      <c r="BK695" s="2"/>
      <c r="BL695" s="2"/>
      <c r="BM695" s="2"/>
      <c r="BN695" s="2"/>
      <c r="BO695" s="2"/>
      <c r="BP695" s="2"/>
      <c r="BQ695" s="2"/>
      <c r="BR695" s="2"/>
      <c r="BS695" s="2"/>
      <c r="BT695" s="2"/>
      <c r="BU695" s="2"/>
      <c r="BV695" s="2"/>
      <c r="BW695" s="2"/>
      <c r="BX695" s="2"/>
      <c r="BY695" s="2"/>
      <c r="BZ695" s="2"/>
      <c r="CA695" s="2"/>
      <c r="CB695" s="2"/>
      <c r="CC695" s="2"/>
      <c r="CD695" s="2"/>
      <c r="CE695" s="2"/>
      <c r="CF695" s="2"/>
      <c r="CG695" s="2"/>
      <c r="CH695" s="2"/>
      <c r="CI695" s="2"/>
      <c r="CJ695" s="2"/>
      <c r="CK695" s="2"/>
      <c r="CL695" s="2"/>
      <c r="CM695" s="2"/>
      <c r="CN695" s="2"/>
      <c r="CO695" s="2"/>
      <c r="CP695" s="2"/>
    </row>
    <row r="696" spans="1:94" x14ac:dyDescent="0.35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  <c r="AD696" s="2"/>
      <c r="AE696" s="2"/>
      <c r="AF696" s="2"/>
      <c r="AG696" s="2"/>
      <c r="AH696" s="2"/>
      <c r="AI696" s="2"/>
      <c r="AJ696" s="2"/>
      <c r="AK696" s="2"/>
      <c r="AL696" s="2"/>
      <c r="AM696" s="2"/>
      <c r="AN696" s="2"/>
      <c r="AO696" s="2"/>
      <c r="AP696" s="2"/>
      <c r="AQ696" s="2"/>
      <c r="AR696" s="2"/>
      <c r="AS696" s="2"/>
      <c r="AT696" s="2"/>
      <c r="AU696" s="2"/>
      <c r="AV696" s="2"/>
      <c r="AW696" s="2"/>
      <c r="AX696" s="2"/>
      <c r="AY696" s="2"/>
      <c r="AZ696" s="2"/>
      <c r="BA696" s="2"/>
      <c r="BB696" s="2"/>
      <c r="BC696" s="2"/>
      <c r="BD696" s="2"/>
      <c r="BE696" s="2"/>
      <c r="BF696" s="2"/>
      <c r="BG696" s="2"/>
      <c r="BH696" s="2"/>
      <c r="BI696" s="2"/>
      <c r="BJ696" s="2"/>
      <c r="BK696" s="2"/>
      <c r="BL696" s="2"/>
      <c r="BM696" s="2"/>
      <c r="BN696" s="2"/>
      <c r="BO696" s="2"/>
      <c r="BP696" s="2"/>
      <c r="BQ696" s="2"/>
      <c r="BR696" s="2"/>
      <c r="BS696" s="2"/>
      <c r="BT696" s="2"/>
      <c r="BU696" s="2"/>
      <c r="BV696" s="2"/>
      <c r="BW696" s="2"/>
      <c r="BX696" s="2"/>
      <c r="BY696" s="2"/>
      <c r="BZ696" s="2"/>
      <c r="CA696" s="2"/>
      <c r="CB696" s="2"/>
      <c r="CC696" s="2"/>
      <c r="CD696" s="2"/>
      <c r="CE696" s="2"/>
      <c r="CF696" s="2"/>
      <c r="CG696" s="2"/>
      <c r="CH696" s="2"/>
      <c r="CI696" s="2"/>
      <c r="CJ696" s="2"/>
      <c r="CK696" s="2"/>
      <c r="CL696" s="2"/>
      <c r="CM696" s="2"/>
      <c r="CN696" s="2"/>
      <c r="CO696" s="2"/>
      <c r="CP696" s="2"/>
    </row>
    <row r="697" spans="1:94" x14ac:dyDescent="0.35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/>
      <c r="AD697" s="2"/>
      <c r="AE697" s="2"/>
      <c r="AF697" s="2"/>
      <c r="AG697" s="2"/>
      <c r="AH697" s="2"/>
      <c r="AI697" s="2"/>
      <c r="AJ697" s="2"/>
      <c r="AK697" s="2"/>
      <c r="AL697" s="2"/>
      <c r="AM697" s="2"/>
      <c r="AN697" s="2"/>
      <c r="AO697" s="2"/>
      <c r="AP697" s="2"/>
      <c r="AQ697" s="2"/>
      <c r="AR697" s="2"/>
      <c r="AS697" s="2"/>
      <c r="AT697" s="2"/>
      <c r="AU697" s="2"/>
      <c r="AV697" s="2"/>
      <c r="AW697" s="2"/>
      <c r="AX697" s="2"/>
      <c r="AY697" s="2"/>
      <c r="AZ697" s="2"/>
      <c r="BA697" s="2"/>
      <c r="BB697" s="2"/>
      <c r="BC697" s="2"/>
      <c r="BD697" s="2"/>
      <c r="BE697" s="2"/>
      <c r="BF697" s="2"/>
      <c r="BG697" s="2"/>
      <c r="BH697" s="2"/>
      <c r="BI697" s="2"/>
      <c r="BJ697" s="2"/>
      <c r="BK697" s="2"/>
      <c r="BL697" s="2"/>
      <c r="BM697" s="2"/>
      <c r="BN697" s="2"/>
      <c r="BO697" s="2"/>
      <c r="BP697" s="2"/>
      <c r="BQ697" s="2"/>
      <c r="BR697" s="2"/>
      <c r="BS697" s="2"/>
      <c r="BT697" s="2"/>
      <c r="BU697" s="2"/>
      <c r="BV697" s="2"/>
      <c r="BW697" s="2"/>
      <c r="BX697" s="2"/>
      <c r="BY697" s="2"/>
      <c r="BZ697" s="2"/>
      <c r="CA697" s="2"/>
      <c r="CB697" s="2"/>
      <c r="CC697" s="2"/>
      <c r="CD697" s="2"/>
      <c r="CE697" s="2"/>
      <c r="CF697" s="2"/>
      <c r="CG697" s="2"/>
      <c r="CH697" s="2"/>
      <c r="CI697" s="2"/>
      <c r="CJ697" s="2"/>
      <c r="CK697" s="2"/>
      <c r="CL697" s="2"/>
      <c r="CM697" s="2"/>
      <c r="CN697" s="2"/>
      <c r="CO697" s="2"/>
      <c r="CP697" s="2"/>
    </row>
    <row r="698" spans="1:94" x14ac:dyDescent="0.35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  <c r="AD698" s="2"/>
      <c r="AE698" s="2"/>
      <c r="AF698" s="2"/>
      <c r="AG698" s="2"/>
      <c r="AH698" s="2"/>
      <c r="AI698" s="2"/>
      <c r="AJ698" s="2"/>
      <c r="AK698" s="2"/>
      <c r="AL698" s="2"/>
      <c r="AM698" s="2"/>
      <c r="AN698" s="2"/>
      <c r="AO698" s="2"/>
      <c r="AP698" s="2"/>
      <c r="AQ698" s="2"/>
      <c r="AR698" s="2"/>
      <c r="AS698" s="2"/>
      <c r="AT698" s="2"/>
      <c r="AU698" s="2"/>
      <c r="AV698" s="2"/>
      <c r="AW698" s="2"/>
      <c r="AX698" s="2"/>
      <c r="AY698" s="2"/>
      <c r="AZ698" s="2"/>
      <c r="BA698" s="2"/>
      <c r="BB698" s="2"/>
      <c r="BC698" s="2"/>
      <c r="BD698" s="2"/>
      <c r="BE698" s="2"/>
      <c r="BF698" s="2"/>
      <c r="BG698" s="2"/>
      <c r="BH698" s="2"/>
      <c r="BI698" s="2"/>
      <c r="BJ698" s="2"/>
      <c r="BK698" s="2"/>
      <c r="BL698" s="2"/>
      <c r="BM698" s="2"/>
      <c r="BN698" s="2"/>
      <c r="BO698" s="2"/>
      <c r="BP698" s="2"/>
      <c r="BQ698" s="2"/>
      <c r="BR698" s="2"/>
      <c r="BS698" s="2"/>
      <c r="BT698" s="2"/>
      <c r="BU698" s="2"/>
      <c r="BV698" s="2"/>
      <c r="BW698" s="2"/>
      <c r="BX698" s="2"/>
      <c r="BY698" s="2"/>
      <c r="BZ698" s="2"/>
      <c r="CA698" s="2"/>
      <c r="CB698" s="2"/>
      <c r="CC698" s="2"/>
      <c r="CD698" s="2"/>
      <c r="CE698" s="2"/>
      <c r="CF698" s="2"/>
      <c r="CG698" s="2"/>
      <c r="CH698" s="2"/>
      <c r="CI698" s="2"/>
      <c r="CJ698" s="2"/>
      <c r="CK698" s="2"/>
      <c r="CL698" s="2"/>
      <c r="CM698" s="2"/>
      <c r="CN698" s="2"/>
      <c r="CO698" s="2"/>
      <c r="CP698" s="2"/>
    </row>
    <row r="699" spans="1:94" x14ac:dyDescent="0.35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/>
      <c r="AD699" s="2"/>
      <c r="AE699" s="2"/>
      <c r="AF699" s="2"/>
      <c r="AG699" s="2"/>
      <c r="AH699" s="2"/>
      <c r="AI699" s="2"/>
      <c r="AJ699" s="2"/>
      <c r="AK699" s="2"/>
      <c r="AL699" s="2"/>
      <c r="AM699" s="2"/>
      <c r="AN699" s="2"/>
      <c r="AO699" s="2"/>
      <c r="AP699" s="2"/>
      <c r="AQ699" s="2"/>
      <c r="AR699" s="2"/>
      <c r="AS699" s="2"/>
      <c r="AT699" s="2"/>
      <c r="AU699" s="2"/>
      <c r="AV699" s="2"/>
      <c r="AW699" s="2"/>
      <c r="AX699" s="2"/>
      <c r="AY699" s="2"/>
      <c r="AZ699" s="2"/>
      <c r="BA699" s="2"/>
      <c r="BB699" s="2"/>
      <c r="BC699" s="2"/>
      <c r="BD699" s="2"/>
      <c r="BE699" s="2"/>
      <c r="BF699" s="2"/>
      <c r="BG699" s="2"/>
      <c r="BH699" s="2"/>
      <c r="BI699" s="2"/>
      <c r="BJ699" s="2"/>
      <c r="BK699" s="2"/>
      <c r="BL699" s="2"/>
      <c r="BM699" s="2"/>
      <c r="BN699" s="2"/>
      <c r="BO699" s="2"/>
      <c r="BP699" s="2"/>
      <c r="BQ699" s="2"/>
      <c r="BR699" s="2"/>
      <c r="BS699" s="2"/>
      <c r="BT699" s="2"/>
      <c r="BU699" s="2"/>
      <c r="BV699" s="2"/>
      <c r="BW699" s="2"/>
      <c r="BX699" s="2"/>
      <c r="BY699" s="2"/>
      <c r="BZ699" s="2"/>
      <c r="CA699" s="2"/>
      <c r="CB699" s="2"/>
      <c r="CC699" s="2"/>
      <c r="CD699" s="2"/>
      <c r="CE699" s="2"/>
      <c r="CF699" s="2"/>
      <c r="CG699" s="2"/>
      <c r="CH699" s="2"/>
      <c r="CI699" s="2"/>
      <c r="CJ699" s="2"/>
      <c r="CK699" s="2"/>
      <c r="CL699" s="2"/>
      <c r="CM699" s="2"/>
      <c r="CN699" s="2"/>
      <c r="CO699" s="2"/>
      <c r="CP699" s="2"/>
    </row>
    <row r="700" spans="1:94" x14ac:dyDescent="0.35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/>
      <c r="AD700" s="2"/>
      <c r="AE700" s="2"/>
      <c r="AF700" s="2"/>
      <c r="AG700" s="2"/>
      <c r="AH700" s="2"/>
      <c r="AI700" s="2"/>
      <c r="AJ700" s="2"/>
      <c r="AK700" s="2"/>
      <c r="AL700" s="2"/>
      <c r="AM700" s="2"/>
      <c r="AN700" s="2"/>
      <c r="AO700" s="2"/>
      <c r="AP700" s="2"/>
      <c r="AQ700" s="2"/>
      <c r="AR700" s="2"/>
      <c r="AS700" s="2"/>
      <c r="AT700" s="2"/>
      <c r="AU700" s="2"/>
      <c r="AV700" s="2"/>
      <c r="AW700" s="2"/>
      <c r="AX700" s="2"/>
      <c r="AY700" s="2"/>
      <c r="AZ700" s="2"/>
      <c r="BA700" s="2"/>
      <c r="BB700" s="2"/>
      <c r="BC700" s="2"/>
      <c r="BD700" s="2"/>
      <c r="BE700" s="2"/>
      <c r="BF700" s="2"/>
      <c r="BG700" s="2"/>
      <c r="BH700" s="2"/>
      <c r="BI700" s="2"/>
      <c r="BJ700" s="2"/>
      <c r="BK700" s="2"/>
      <c r="BL700" s="2"/>
      <c r="BM700" s="2"/>
      <c r="BN700" s="2"/>
      <c r="BO700" s="2"/>
      <c r="BP700" s="2"/>
      <c r="BQ700" s="2"/>
      <c r="BR700" s="2"/>
      <c r="BS700" s="2"/>
      <c r="BT700" s="2"/>
      <c r="BU700" s="2"/>
      <c r="BV700" s="2"/>
      <c r="BW700" s="2"/>
      <c r="BX700" s="2"/>
      <c r="BY700" s="2"/>
      <c r="BZ700" s="2"/>
      <c r="CA700" s="2"/>
      <c r="CB700" s="2"/>
      <c r="CC700" s="2"/>
      <c r="CD700" s="2"/>
      <c r="CE700" s="2"/>
      <c r="CF700" s="2"/>
      <c r="CG700" s="2"/>
      <c r="CH700" s="2"/>
      <c r="CI700" s="2"/>
      <c r="CJ700" s="2"/>
      <c r="CK700" s="2"/>
      <c r="CL700" s="2"/>
      <c r="CM700" s="2"/>
      <c r="CN700" s="2"/>
      <c r="CO700" s="2"/>
      <c r="CP700" s="2"/>
    </row>
    <row r="701" spans="1:94" x14ac:dyDescent="0.35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  <c r="AD701" s="2"/>
      <c r="AE701" s="2"/>
      <c r="AF701" s="2"/>
      <c r="AG701" s="2"/>
      <c r="AH701" s="2"/>
      <c r="AI701" s="2"/>
      <c r="AJ701" s="2"/>
      <c r="AK701" s="2"/>
      <c r="AL701" s="2"/>
      <c r="AM701" s="2"/>
      <c r="AN701" s="2"/>
      <c r="AO701" s="2"/>
      <c r="AP701" s="2"/>
      <c r="AQ701" s="2"/>
      <c r="AR701" s="2"/>
      <c r="AS701" s="2"/>
      <c r="AT701" s="2"/>
      <c r="AU701" s="2"/>
      <c r="AV701" s="2"/>
      <c r="AW701" s="2"/>
      <c r="AX701" s="2"/>
      <c r="AY701" s="2"/>
      <c r="AZ701" s="2"/>
      <c r="BA701" s="2"/>
      <c r="BB701" s="2"/>
      <c r="BC701" s="2"/>
      <c r="BD701" s="2"/>
      <c r="BE701" s="2"/>
      <c r="BF701" s="2"/>
      <c r="BG701" s="2"/>
      <c r="BH701" s="2"/>
      <c r="BI701" s="2"/>
      <c r="BJ701" s="2"/>
      <c r="BK701" s="2"/>
      <c r="BL701" s="2"/>
      <c r="BM701" s="2"/>
      <c r="BN701" s="2"/>
      <c r="BO701" s="2"/>
      <c r="BP701" s="2"/>
      <c r="BQ701" s="2"/>
      <c r="BR701" s="2"/>
      <c r="BS701" s="2"/>
      <c r="BT701" s="2"/>
      <c r="BU701" s="2"/>
      <c r="BV701" s="2"/>
      <c r="BW701" s="2"/>
      <c r="BX701" s="2"/>
      <c r="BY701" s="2"/>
      <c r="BZ701" s="2"/>
      <c r="CA701" s="2"/>
      <c r="CB701" s="2"/>
      <c r="CC701" s="2"/>
      <c r="CD701" s="2"/>
      <c r="CE701" s="2"/>
      <c r="CF701" s="2"/>
      <c r="CG701" s="2"/>
      <c r="CH701" s="2"/>
      <c r="CI701" s="2"/>
      <c r="CJ701" s="2"/>
      <c r="CK701" s="2"/>
      <c r="CL701" s="2"/>
      <c r="CM701" s="2"/>
      <c r="CN701" s="2"/>
      <c r="CO701" s="2"/>
      <c r="CP701" s="2"/>
    </row>
    <row r="702" spans="1:94" x14ac:dyDescent="0.35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  <c r="AD702" s="2"/>
      <c r="AE702" s="2"/>
      <c r="AF702" s="2"/>
      <c r="AG702" s="2"/>
      <c r="AH702" s="2"/>
      <c r="AI702" s="2"/>
      <c r="AJ702" s="2"/>
      <c r="AK702" s="2"/>
      <c r="AL702" s="2"/>
      <c r="AM702" s="2"/>
      <c r="AN702" s="2"/>
      <c r="AO702" s="2"/>
      <c r="AP702" s="2"/>
      <c r="AQ702" s="2"/>
      <c r="AR702" s="2"/>
      <c r="AS702" s="2"/>
      <c r="AT702" s="2"/>
      <c r="AU702" s="2"/>
      <c r="AV702" s="2"/>
      <c r="AW702" s="2"/>
      <c r="AX702" s="2"/>
      <c r="AY702" s="2"/>
      <c r="AZ702" s="2"/>
      <c r="BA702" s="2"/>
      <c r="BB702" s="2"/>
      <c r="BC702" s="2"/>
      <c r="BD702" s="2"/>
      <c r="BE702" s="2"/>
      <c r="BF702" s="2"/>
      <c r="BG702" s="2"/>
      <c r="BH702" s="2"/>
      <c r="BI702" s="2"/>
      <c r="BJ702" s="2"/>
      <c r="BK702" s="2"/>
      <c r="BL702" s="2"/>
      <c r="BM702" s="2"/>
      <c r="BN702" s="2"/>
      <c r="BO702" s="2"/>
      <c r="BP702" s="2"/>
      <c r="BQ702" s="2"/>
      <c r="BR702" s="2"/>
      <c r="BS702" s="2"/>
      <c r="BT702" s="2"/>
      <c r="BU702" s="2"/>
      <c r="BV702" s="2"/>
      <c r="BW702" s="2"/>
      <c r="BX702" s="2"/>
      <c r="BY702" s="2"/>
      <c r="BZ702" s="2"/>
      <c r="CA702" s="2"/>
      <c r="CB702" s="2"/>
      <c r="CC702" s="2"/>
      <c r="CD702" s="2"/>
      <c r="CE702" s="2"/>
      <c r="CF702" s="2"/>
      <c r="CG702" s="2"/>
      <c r="CH702" s="2"/>
      <c r="CI702" s="2"/>
      <c r="CJ702" s="2"/>
      <c r="CK702" s="2"/>
      <c r="CL702" s="2"/>
      <c r="CM702" s="2"/>
      <c r="CN702" s="2"/>
      <c r="CO702" s="2"/>
      <c r="CP702" s="2"/>
    </row>
    <row r="703" spans="1:94" x14ac:dyDescent="0.35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  <c r="AD703" s="2"/>
      <c r="AE703" s="2"/>
      <c r="AF703" s="2"/>
      <c r="AG703" s="2"/>
      <c r="AH703" s="2"/>
      <c r="AI703" s="2"/>
      <c r="AJ703" s="2"/>
      <c r="AK703" s="2"/>
      <c r="AL703" s="2"/>
      <c r="AM703" s="2"/>
      <c r="AN703" s="2"/>
      <c r="AO703" s="2"/>
      <c r="AP703" s="2"/>
      <c r="AQ703" s="2"/>
      <c r="AR703" s="2"/>
      <c r="AS703" s="2"/>
      <c r="AT703" s="2"/>
      <c r="AU703" s="2"/>
      <c r="AV703" s="2"/>
      <c r="AW703" s="2"/>
      <c r="AX703" s="2"/>
      <c r="AY703" s="2"/>
      <c r="AZ703" s="2"/>
      <c r="BA703" s="2"/>
      <c r="BB703" s="2"/>
      <c r="BC703" s="2"/>
      <c r="BD703" s="2"/>
      <c r="BE703" s="2"/>
      <c r="BF703" s="2"/>
      <c r="BG703" s="2"/>
      <c r="BH703" s="2"/>
      <c r="BI703" s="2"/>
      <c r="BJ703" s="2"/>
      <c r="BK703" s="2"/>
      <c r="BL703" s="2"/>
      <c r="BM703" s="2"/>
      <c r="BN703" s="2"/>
      <c r="BO703" s="2"/>
      <c r="BP703" s="2"/>
      <c r="BQ703" s="2"/>
      <c r="BR703" s="2"/>
      <c r="BS703" s="2"/>
      <c r="BT703" s="2"/>
      <c r="BU703" s="2"/>
      <c r="BV703" s="2"/>
      <c r="BW703" s="2"/>
      <c r="BX703" s="2"/>
      <c r="BY703" s="2"/>
      <c r="BZ703" s="2"/>
      <c r="CA703" s="2"/>
      <c r="CB703" s="2"/>
      <c r="CC703" s="2"/>
      <c r="CD703" s="2"/>
      <c r="CE703" s="2"/>
      <c r="CF703" s="2"/>
      <c r="CG703" s="2"/>
      <c r="CH703" s="2"/>
      <c r="CI703" s="2"/>
      <c r="CJ703" s="2"/>
      <c r="CK703" s="2"/>
      <c r="CL703" s="2"/>
      <c r="CM703" s="2"/>
      <c r="CN703" s="2"/>
      <c r="CO703" s="2"/>
      <c r="CP703" s="2"/>
    </row>
    <row r="704" spans="1:94" x14ac:dyDescent="0.35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  <c r="AD704" s="2"/>
      <c r="AE704" s="2"/>
      <c r="AF704" s="2"/>
      <c r="AG704" s="2"/>
      <c r="AH704" s="2"/>
      <c r="AI704" s="2"/>
      <c r="AJ704" s="2"/>
      <c r="AK704" s="2"/>
      <c r="AL704" s="2"/>
      <c r="AM704" s="2"/>
      <c r="AN704" s="2"/>
      <c r="AO704" s="2"/>
      <c r="AP704" s="2"/>
      <c r="AQ704" s="2"/>
      <c r="AR704" s="2"/>
      <c r="AS704" s="2"/>
      <c r="AT704" s="2"/>
      <c r="AU704" s="2"/>
      <c r="AV704" s="2"/>
      <c r="AW704" s="2"/>
      <c r="AX704" s="2"/>
      <c r="AY704" s="2"/>
      <c r="AZ704" s="2"/>
      <c r="BA704" s="2"/>
      <c r="BB704" s="2"/>
      <c r="BC704" s="2"/>
      <c r="BD704" s="2"/>
      <c r="BE704" s="2"/>
      <c r="BF704" s="2"/>
      <c r="BG704" s="2"/>
      <c r="BH704" s="2"/>
      <c r="BI704" s="2"/>
      <c r="BJ704" s="2"/>
      <c r="BK704" s="2"/>
      <c r="BL704" s="2"/>
      <c r="BM704" s="2"/>
      <c r="BN704" s="2"/>
      <c r="BO704" s="2"/>
      <c r="BP704" s="2"/>
      <c r="BQ704" s="2"/>
      <c r="BR704" s="2"/>
      <c r="BS704" s="2"/>
      <c r="BT704" s="2"/>
      <c r="BU704" s="2"/>
      <c r="BV704" s="2"/>
      <c r="BW704" s="2"/>
      <c r="BX704" s="2"/>
      <c r="BY704" s="2"/>
      <c r="BZ704" s="2"/>
      <c r="CA704" s="2"/>
      <c r="CB704" s="2"/>
      <c r="CC704" s="2"/>
      <c r="CD704" s="2"/>
      <c r="CE704" s="2"/>
      <c r="CF704" s="2"/>
      <c r="CG704" s="2"/>
      <c r="CH704" s="2"/>
      <c r="CI704" s="2"/>
      <c r="CJ704" s="2"/>
      <c r="CK704" s="2"/>
      <c r="CL704" s="2"/>
      <c r="CM704" s="2"/>
      <c r="CN704" s="2"/>
      <c r="CO704" s="2"/>
      <c r="CP704" s="2"/>
    </row>
    <row r="705" spans="1:94" x14ac:dyDescent="0.35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  <c r="AD705" s="2"/>
      <c r="AE705" s="2"/>
      <c r="AF705" s="2"/>
      <c r="AG705" s="2"/>
      <c r="AH705" s="2"/>
      <c r="AI705" s="2"/>
      <c r="AJ705" s="2"/>
      <c r="AK705" s="2"/>
      <c r="AL705" s="2"/>
      <c r="AM705" s="2"/>
      <c r="AN705" s="2"/>
      <c r="AO705" s="2"/>
      <c r="AP705" s="2"/>
      <c r="AQ705" s="2"/>
      <c r="AR705" s="2"/>
      <c r="AS705" s="2"/>
      <c r="AT705" s="2"/>
      <c r="AU705" s="2"/>
      <c r="AV705" s="2"/>
      <c r="AW705" s="2"/>
      <c r="AX705" s="2"/>
      <c r="AY705" s="2"/>
      <c r="AZ705" s="2"/>
      <c r="BA705" s="2"/>
      <c r="BB705" s="2"/>
      <c r="BC705" s="2"/>
      <c r="BD705" s="2"/>
      <c r="BE705" s="2"/>
      <c r="BF705" s="2"/>
      <c r="BG705" s="2"/>
      <c r="BH705" s="2"/>
      <c r="BI705" s="2"/>
      <c r="BJ705" s="2"/>
      <c r="BK705" s="2"/>
      <c r="BL705" s="2"/>
      <c r="BM705" s="2"/>
      <c r="BN705" s="2"/>
      <c r="BO705" s="2"/>
      <c r="BP705" s="2"/>
      <c r="BQ705" s="2"/>
      <c r="BR705" s="2"/>
      <c r="BS705" s="2"/>
      <c r="BT705" s="2"/>
      <c r="BU705" s="2"/>
      <c r="BV705" s="2"/>
      <c r="BW705" s="2"/>
      <c r="BX705" s="2"/>
      <c r="BY705" s="2"/>
      <c r="BZ705" s="2"/>
      <c r="CA705" s="2"/>
      <c r="CB705" s="2"/>
      <c r="CC705" s="2"/>
      <c r="CD705" s="2"/>
      <c r="CE705" s="2"/>
      <c r="CF705" s="2"/>
      <c r="CG705" s="2"/>
      <c r="CH705" s="2"/>
      <c r="CI705" s="2"/>
      <c r="CJ705" s="2"/>
      <c r="CK705" s="2"/>
      <c r="CL705" s="2"/>
      <c r="CM705" s="2"/>
      <c r="CN705" s="2"/>
      <c r="CO705" s="2"/>
      <c r="CP705" s="2"/>
    </row>
    <row r="706" spans="1:94" x14ac:dyDescent="0.35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  <c r="AD706" s="2"/>
      <c r="AE706" s="2"/>
      <c r="AF706" s="2"/>
      <c r="AG706" s="2"/>
      <c r="AH706" s="2"/>
      <c r="AI706" s="2"/>
      <c r="AJ706" s="2"/>
      <c r="AK706" s="2"/>
      <c r="AL706" s="2"/>
      <c r="AM706" s="2"/>
      <c r="AN706" s="2"/>
      <c r="AO706" s="2"/>
      <c r="AP706" s="2"/>
      <c r="AQ706" s="2"/>
      <c r="AR706" s="2"/>
      <c r="AS706" s="2"/>
      <c r="AT706" s="2"/>
      <c r="AU706" s="2"/>
      <c r="AV706" s="2"/>
      <c r="AW706" s="2"/>
      <c r="AX706" s="2"/>
      <c r="AY706" s="2"/>
      <c r="AZ706" s="2"/>
      <c r="BA706" s="2"/>
      <c r="BB706" s="2"/>
      <c r="BC706" s="2"/>
      <c r="BD706" s="2"/>
      <c r="BE706" s="2"/>
      <c r="BF706" s="2"/>
      <c r="BG706" s="2"/>
      <c r="BH706" s="2"/>
      <c r="BI706" s="2"/>
      <c r="BJ706" s="2"/>
      <c r="BK706" s="2"/>
      <c r="BL706" s="2"/>
      <c r="BM706" s="2"/>
      <c r="BN706" s="2"/>
      <c r="BO706" s="2"/>
      <c r="BP706" s="2"/>
      <c r="BQ706" s="2"/>
      <c r="BR706" s="2"/>
      <c r="BS706" s="2"/>
      <c r="BT706" s="2"/>
      <c r="BU706" s="2"/>
      <c r="BV706" s="2"/>
      <c r="BW706" s="2"/>
      <c r="BX706" s="2"/>
      <c r="BY706" s="2"/>
      <c r="BZ706" s="2"/>
      <c r="CA706" s="2"/>
      <c r="CB706" s="2"/>
      <c r="CC706" s="2"/>
      <c r="CD706" s="2"/>
      <c r="CE706" s="2"/>
      <c r="CF706" s="2"/>
      <c r="CG706" s="2"/>
      <c r="CH706" s="2"/>
      <c r="CI706" s="2"/>
      <c r="CJ706" s="2"/>
      <c r="CK706" s="2"/>
      <c r="CL706" s="2"/>
      <c r="CM706" s="2"/>
      <c r="CN706" s="2"/>
      <c r="CO706" s="2"/>
      <c r="CP706" s="2"/>
    </row>
    <row r="707" spans="1:94" x14ac:dyDescent="0.35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  <c r="AD707" s="2"/>
      <c r="AE707" s="2"/>
      <c r="AF707" s="2"/>
      <c r="AG707" s="2"/>
      <c r="AH707" s="2"/>
      <c r="AI707" s="2"/>
      <c r="AJ707" s="2"/>
      <c r="AK707" s="2"/>
      <c r="AL707" s="2"/>
      <c r="AM707" s="2"/>
      <c r="AN707" s="2"/>
      <c r="AO707" s="2"/>
      <c r="AP707" s="2"/>
      <c r="AQ707" s="2"/>
      <c r="AR707" s="2"/>
      <c r="AS707" s="2"/>
      <c r="AT707" s="2"/>
      <c r="AU707" s="2"/>
      <c r="AV707" s="2"/>
      <c r="AW707" s="2"/>
      <c r="AX707" s="2"/>
      <c r="AY707" s="2"/>
      <c r="AZ707" s="2"/>
      <c r="BA707" s="2"/>
      <c r="BB707" s="2"/>
      <c r="BC707" s="2"/>
      <c r="BD707" s="2"/>
      <c r="BE707" s="2"/>
      <c r="BF707" s="2"/>
      <c r="BG707" s="2"/>
      <c r="BH707" s="2"/>
      <c r="BI707" s="2"/>
      <c r="BJ707" s="2"/>
      <c r="BK707" s="2"/>
      <c r="BL707" s="2"/>
      <c r="BM707" s="2"/>
      <c r="BN707" s="2"/>
      <c r="BO707" s="2"/>
      <c r="BP707" s="2"/>
      <c r="BQ707" s="2"/>
      <c r="BR707" s="2"/>
      <c r="BS707" s="2"/>
      <c r="BT707" s="2"/>
      <c r="BU707" s="2"/>
      <c r="BV707" s="2"/>
      <c r="BW707" s="2"/>
      <c r="BX707" s="2"/>
      <c r="BY707" s="2"/>
      <c r="BZ707" s="2"/>
      <c r="CA707" s="2"/>
      <c r="CB707" s="2"/>
      <c r="CC707" s="2"/>
      <c r="CD707" s="2"/>
      <c r="CE707" s="2"/>
      <c r="CF707" s="2"/>
      <c r="CG707" s="2"/>
      <c r="CH707" s="2"/>
      <c r="CI707" s="2"/>
      <c r="CJ707" s="2"/>
      <c r="CK707" s="2"/>
      <c r="CL707" s="2"/>
      <c r="CM707" s="2"/>
      <c r="CN707" s="2"/>
      <c r="CO707" s="2"/>
      <c r="CP707" s="2"/>
    </row>
    <row r="708" spans="1:94" x14ac:dyDescent="0.35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  <c r="AD708" s="2"/>
      <c r="AE708" s="2"/>
      <c r="AF708" s="2"/>
      <c r="AG708" s="2"/>
      <c r="AH708" s="2"/>
      <c r="AI708" s="2"/>
      <c r="AJ708" s="2"/>
      <c r="AK708" s="2"/>
      <c r="AL708" s="2"/>
      <c r="AM708" s="2"/>
      <c r="AN708" s="2"/>
      <c r="AO708" s="2"/>
      <c r="AP708" s="2"/>
      <c r="AQ708" s="2"/>
      <c r="AR708" s="2"/>
      <c r="AS708" s="2"/>
      <c r="AT708" s="2"/>
      <c r="AU708" s="2"/>
      <c r="AV708" s="2"/>
      <c r="AW708" s="2"/>
      <c r="AX708" s="2"/>
      <c r="AY708" s="2"/>
      <c r="AZ708" s="2"/>
      <c r="BA708" s="2"/>
      <c r="BB708" s="2"/>
      <c r="BC708" s="2"/>
      <c r="BD708" s="2"/>
      <c r="BE708" s="2"/>
      <c r="BF708" s="2"/>
      <c r="BG708" s="2"/>
      <c r="BH708" s="2"/>
      <c r="BI708" s="2"/>
      <c r="BJ708" s="2"/>
      <c r="BK708" s="2"/>
      <c r="BL708" s="2"/>
      <c r="BM708" s="2"/>
      <c r="BN708" s="2"/>
      <c r="BO708" s="2"/>
      <c r="BP708" s="2"/>
      <c r="BQ708" s="2"/>
      <c r="BR708" s="2"/>
      <c r="BS708" s="2"/>
      <c r="BT708" s="2"/>
      <c r="BU708" s="2"/>
      <c r="BV708" s="2"/>
      <c r="BW708" s="2"/>
      <c r="BX708" s="2"/>
      <c r="BY708" s="2"/>
      <c r="BZ708" s="2"/>
      <c r="CA708" s="2"/>
      <c r="CB708" s="2"/>
      <c r="CC708" s="2"/>
      <c r="CD708" s="2"/>
      <c r="CE708" s="2"/>
      <c r="CF708" s="2"/>
      <c r="CG708" s="2"/>
      <c r="CH708" s="2"/>
      <c r="CI708" s="2"/>
      <c r="CJ708" s="2"/>
      <c r="CK708" s="2"/>
      <c r="CL708" s="2"/>
      <c r="CM708" s="2"/>
      <c r="CN708" s="2"/>
      <c r="CO708" s="2"/>
      <c r="CP708" s="2"/>
    </row>
    <row r="709" spans="1:94" x14ac:dyDescent="0.35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  <c r="AD709" s="2"/>
      <c r="AE709" s="2"/>
      <c r="AF709" s="2"/>
      <c r="AG709" s="2"/>
      <c r="AH709" s="2"/>
      <c r="AI709" s="2"/>
      <c r="AJ709" s="2"/>
      <c r="AK709" s="2"/>
      <c r="AL709" s="2"/>
      <c r="AM709" s="2"/>
      <c r="AN709" s="2"/>
      <c r="AO709" s="2"/>
      <c r="AP709" s="2"/>
      <c r="AQ709" s="2"/>
      <c r="AR709" s="2"/>
      <c r="AS709" s="2"/>
      <c r="AT709" s="2"/>
      <c r="AU709" s="2"/>
      <c r="AV709" s="2"/>
      <c r="AW709" s="2"/>
      <c r="AX709" s="2"/>
      <c r="AY709" s="2"/>
      <c r="AZ709" s="2"/>
      <c r="BA709" s="2"/>
      <c r="BB709" s="2"/>
      <c r="BC709" s="2"/>
      <c r="BD709" s="2"/>
      <c r="BE709" s="2"/>
      <c r="BF709" s="2"/>
      <c r="BG709" s="2"/>
      <c r="BH709" s="2"/>
      <c r="BI709" s="2"/>
      <c r="BJ709" s="2"/>
      <c r="BK709" s="2"/>
      <c r="BL709" s="2"/>
      <c r="BM709" s="2"/>
      <c r="BN709" s="2"/>
      <c r="BO709" s="2"/>
      <c r="BP709" s="2"/>
      <c r="BQ709" s="2"/>
      <c r="BR709" s="2"/>
      <c r="BS709" s="2"/>
      <c r="BT709" s="2"/>
      <c r="BU709" s="2"/>
      <c r="BV709" s="2"/>
      <c r="BW709" s="2"/>
      <c r="BX709" s="2"/>
      <c r="BY709" s="2"/>
      <c r="BZ709" s="2"/>
      <c r="CA709" s="2"/>
      <c r="CB709" s="2"/>
      <c r="CC709" s="2"/>
      <c r="CD709" s="2"/>
      <c r="CE709" s="2"/>
      <c r="CF709" s="2"/>
      <c r="CG709" s="2"/>
      <c r="CH709" s="2"/>
      <c r="CI709" s="2"/>
      <c r="CJ709" s="2"/>
      <c r="CK709" s="2"/>
      <c r="CL709" s="2"/>
      <c r="CM709" s="2"/>
      <c r="CN709" s="2"/>
      <c r="CO709" s="2"/>
      <c r="CP709" s="2"/>
    </row>
    <row r="710" spans="1:94" x14ac:dyDescent="0.35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  <c r="AD710" s="2"/>
      <c r="AE710" s="2"/>
      <c r="AF710" s="2"/>
      <c r="AG710" s="2"/>
      <c r="AH710" s="2"/>
      <c r="AI710" s="2"/>
      <c r="AJ710" s="2"/>
      <c r="AK710" s="2"/>
      <c r="AL710" s="2"/>
      <c r="AM710" s="2"/>
      <c r="AN710" s="2"/>
      <c r="AO710" s="2"/>
      <c r="AP710" s="2"/>
      <c r="AQ710" s="2"/>
      <c r="AR710" s="2"/>
      <c r="AS710" s="2"/>
      <c r="AT710" s="2"/>
      <c r="AU710" s="2"/>
      <c r="AV710" s="2"/>
      <c r="AW710" s="2"/>
      <c r="AX710" s="2"/>
      <c r="AY710" s="2"/>
      <c r="AZ710" s="2"/>
      <c r="BA710" s="2"/>
      <c r="BB710" s="2"/>
      <c r="BC710" s="2"/>
      <c r="BD710" s="2"/>
      <c r="BE710" s="2"/>
      <c r="BF710" s="2"/>
      <c r="BG710" s="2"/>
      <c r="BH710" s="2"/>
      <c r="BI710" s="2"/>
      <c r="BJ710" s="2"/>
      <c r="BK710" s="2"/>
      <c r="BL710" s="2"/>
      <c r="BM710" s="2"/>
      <c r="BN710" s="2"/>
      <c r="BO710" s="2"/>
      <c r="BP710" s="2"/>
      <c r="BQ710" s="2"/>
      <c r="BR710" s="2"/>
      <c r="BS710" s="2"/>
      <c r="BT710" s="2"/>
      <c r="BU710" s="2"/>
      <c r="BV710" s="2"/>
      <c r="BW710" s="2"/>
      <c r="BX710" s="2"/>
      <c r="BY710" s="2"/>
      <c r="BZ710" s="2"/>
      <c r="CA710" s="2"/>
      <c r="CB710" s="2"/>
      <c r="CC710" s="2"/>
      <c r="CD710" s="2"/>
      <c r="CE710" s="2"/>
      <c r="CF710" s="2"/>
      <c r="CG710" s="2"/>
      <c r="CH710" s="2"/>
      <c r="CI710" s="2"/>
      <c r="CJ710" s="2"/>
      <c r="CK710" s="2"/>
      <c r="CL710" s="2"/>
      <c r="CM710" s="2"/>
      <c r="CN710" s="2"/>
      <c r="CO710" s="2"/>
      <c r="CP710" s="2"/>
    </row>
    <row r="711" spans="1:94" x14ac:dyDescent="0.35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  <c r="AD711" s="2"/>
      <c r="AE711" s="2"/>
      <c r="AF711" s="2"/>
      <c r="AG711" s="2"/>
      <c r="AH711" s="2"/>
      <c r="AI711" s="2"/>
      <c r="AJ711" s="2"/>
      <c r="AK711" s="2"/>
      <c r="AL711" s="2"/>
      <c r="AM711" s="2"/>
      <c r="AN711" s="2"/>
      <c r="AO711" s="2"/>
      <c r="AP711" s="2"/>
      <c r="AQ711" s="2"/>
      <c r="AR711" s="2"/>
      <c r="AS711" s="2"/>
      <c r="AT711" s="2"/>
      <c r="AU711" s="2"/>
      <c r="AV711" s="2"/>
      <c r="AW711" s="2"/>
      <c r="AX711" s="2"/>
      <c r="AY711" s="2"/>
      <c r="AZ711" s="2"/>
      <c r="BA711" s="2"/>
      <c r="BB711" s="2"/>
      <c r="BC711" s="2"/>
      <c r="BD711" s="2"/>
      <c r="BE711" s="2"/>
      <c r="BF711" s="2"/>
      <c r="BG711" s="2"/>
      <c r="BH711" s="2"/>
      <c r="BI711" s="2"/>
      <c r="BJ711" s="2"/>
      <c r="BK711" s="2"/>
      <c r="BL711" s="2"/>
      <c r="BM711" s="2"/>
      <c r="BN711" s="2"/>
      <c r="BO711" s="2"/>
      <c r="BP711" s="2"/>
      <c r="BQ711" s="2"/>
      <c r="BR711" s="2"/>
      <c r="BS711" s="2"/>
      <c r="BT711" s="2"/>
      <c r="BU711" s="2"/>
      <c r="BV711" s="2"/>
      <c r="BW711" s="2"/>
      <c r="BX711" s="2"/>
      <c r="BY711" s="2"/>
      <c r="BZ711" s="2"/>
      <c r="CA711" s="2"/>
      <c r="CB711" s="2"/>
      <c r="CC711" s="2"/>
      <c r="CD711" s="2"/>
      <c r="CE711" s="2"/>
      <c r="CF711" s="2"/>
      <c r="CG711" s="2"/>
      <c r="CH711" s="2"/>
      <c r="CI711" s="2"/>
      <c r="CJ711" s="2"/>
      <c r="CK711" s="2"/>
      <c r="CL711" s="2"/>
      <c r="CM711" s="2"/>
      <c r="CN711" s="2"/>
      <c r="CO711" s="2"/>
      <c r="CP711" s="2"/>
    </row>
    <row r="712" spans="1:94" x14ac:dyDescent="0.35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  <c r="AD712" s="2"/>
      <c r="AE712" s="2"/>
      <c r="AF712" s="2"/>
      <c r="AG712" s="2"/>
      <c r="AH712" s="2"/>
      <c r="AI712" s="2"/>
      <c r="AJ712" s="2"/>
      <c r="AK712" s="2"/>
      <c r="AL712" s="2"/>
      <c r="AM712" s="2"/>
      <c r="AN712" s="2"/>
      <c r="AO712" s="2"/>
      <c r="AP712" s="2"/>
      <c r="AQ712" s="2"/>
      <c r="AR712" s="2"/>
      <c r="AS712" s="2"/>
      <c r="AT712" s="2"/>
      <c r="AU712" s="2"/>
      <c r="AV712" s="2"/>
      <c r="AW712" s="2"/>
      <c r="AX712" s="2"/>
      <c r="AY712" s="2"/>
      <c r="AZ712" s="2"/>
      <c r="BA712" s="2"/>
      <c r="BB712" s="2"/>
      <c r="BC712" s="2"/>
      <c r="BD712" s="2"/>
      <c r="BE712" s="2"/>
      <c r="BF712" s="2"/>
      <c r="BG712" s="2"/>
      <c r="BH712" s="2"/>
      <c r="BI712" s="2"/>
      <c r="BJ712" s="2"/>
      <c r="BK712" s="2"/>
      <c r="BL712" s="2"/>
      <c r="BM712" s="2"/>
      <c r="BN712" s="2"/>
      <c r="BO712" s="2"/>
      <c r="BP712" s="2"/>
      <c r="BQ712" s="2"/>
      <c r="BR712" s="2"/>
      <c r="BS712" s="2"/>
      <c r="BT712" s="2"/>
      <c r="BU712" s="2"/>
      <c r="BV712" s="2"/>
      <c r="BW712" s="2"/>
      <c r="BX712" s="2"/>
      <c r="BY712" s="2"/>
      <c r="BZ712" s="2"/>
      <c r="CA712" s="2"/>
      <c r="CB712" s="2"/>
      <c r="CC712" s="2"/>
      <c r="CD712" s="2"/>
      <c r="CE712" s="2"/>
      <c r="CF712" s="2"/>
      <c r="CG712" s="2"/>
      <c r="CH712" s="2"/>
      <c r="CI712" s="2"/>
      <c r="CJ712" s="2"/>
      <c r="CK712" s="2"/>
      <c r="CL712" s="2"/>
      <c r="CM712" s="2"/>
      <c r="CN712" s="2"/>
      <c r="CO712" s="2"/>
      <c r="CP712" s="2"/>
    </row>
    <row r="713" spans="1:94" x14ac:dyDescent="0.35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  <c r="AD713" s="2"/>
      <c r="AE713" s="2"/>
      <c r="AF713" s="2"/>
      <c r="AG713" s="2"/>
      <c r="AH713" s="2"/>
      <c r="AI713" s="2"/>
      <c r="AJ713" s="2"/>
      <c r="AK713" s="2"/>
      <c r="AL713" s="2"/>
      <c r="AM713" s="2"/>
      <c r="AN713" s="2"/>
      <c r="AO713" s="2"/>
      <c r="AP713" s="2"/>
      <c r="AQ713" s="2"/>
      <c r="AR713" s="2"/>
      <c r="AS713" s="2"/>
      <c r="AT713" s="2"/>
      <c r="AU713" s="2"/>
      <c r="AV713" s="2"/>
      <c r="AW713" s="2"/>
      <c r="AX713" s="2"/>
      <c r="AY713" s="2"/>
      <c r="AZ713" s="2"/>
      <c r="BA713" s="2"/>
      <c r="BB713" s="2"/>
      <c r="BC713" s="2"/>
      <c r="BD713" s="2"/>
      <c r="BE713" s="2"/>
      <c r="BF713" s="2"/>
      <c r="BG713" s="2"/>
      <c r="BH713" s="2"/>
      <c r="BI713" s="2"/>
      <c r="BJ713" s="2"/>
      <c r="BK713" s="2"/>
      <c r="BL713" s="2"/>
      <c r="BM713" s="2"/>
      <c r="BN713" s="2"/>
      <c r="BO713" s="2"/>
      <c r="BP713" s="2"/>
      <c r="BQ713" s="2"/>
      <c r="BR713" s="2"/>
      <c r="BS713" s="2"/>
      <c r="BT713" s="2"/>
      <c r="BU713" s="2"/>
      <c r="BV713" s="2"/>
      <c r="BW713" s="2"/>
      <c r="BX713" s="2"/>
      <c r="BY713" s="2"/>
      <c r="BZ713" s="2"/>
      <c r="CA713" s="2"/>
      <c r="CB713" s="2"/>
      <c r="CC713" s="2"/>
      <c r="CD713" s="2"/>
      <c r="CE713" s="2"/>
      <c r="CF713" s="2"/>
      <c r="CG713" s="2"/>
      <c r="CH713" s="2"/>
      <c r="CI713" s="2"/>
      <c r="CJ713" s="2"/>
      <c r="CK713" s="2"/>
      <c r="CL713" s="2"/>
      <c r="CM713" s="2"/>
      <c r="CN713" s="2"/>
      <c r="CO713" s="2"/>
      <c r="CP713" s="2"/>
    </row>
    <row r="714" spans="1:94" x14ac:dyDescent="0.35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  <c r="AD714" s="2"/>
      <c r="AE714" s="2"/>
      <c r="AF714" s="2"/>
      <c r="AG714" s="2"/>
      <c r="AH714" s="2"/>
      <c r="AI714" s="2"/>
      <c r="AJ714" s="2"/>
      <c r="AK714" s="2"/>
      <c r="AL714" s="2"/>
      <c r="AM714" s="2"/>
      <c r="AN714" s="2"/>
      <c r="AO714" s="2"/>
      <c r="AP714" s="2"/>
      <c r="AQ714" s="2"/>
      <c r="AR714" s="2"/>
      <c r="AS714" s="2"/>
      <c r="AT714" s="2"/>
      <c r="AU714" s="2"/>
      <c r="AV714" s="2"/>
      <c r="AW714" s="2"/>
      <c r="AX714" s="2"/>
      <c r="AY714" s="2"/>
      <c r="AZ714" s="2"/>
      <c r="BA714" s="2"/>
      <c r="BB714" s="2"/>
      <c r="BC714" s="2"/>
      <c r="BD714" s="2"/>
      <c r="BE714" s="2"/>
      <c r="BF714" s="2"/>
      <c r="BG714" s="2"/>
      <c r="BH714" s="2"/>
      <c r="BI714" s="2"/>
      <c r="BJ714" s="2"/>
      <c r="BK714" s="2"/>
      <c r="BL714" s="2"/>
      <c r="BM714" s="2"/>
      <c r="BN714" s="2"/>
      <c r="BO714" s="2"/>
      <c r="BP714" s="2"/>
      <c r="BQ714" s="2"/>
      <c r="BR714" s="2"/>
      <c r="BS714" s="2"/>
      <c r="BT714" s="2"/>
      <c r="BU714" s="2"/>
      <c r="BV714" s="2"/>
      <c r="BW714" s="2"/>
      <c r="BX714" s="2"/>
      <c r="BY714" s="2"/>
      <c r="BZ714" s="2"/>
      <c r="CA714" s="2"/>
      <c r="CB714" s="2"/>
      <c r="CC714" s="2"/>
      <c r="CD714" s="2"/>
      <c r="CE714" s="2"/>
      <c r="CF714" s="2"/>
      <c r="CG714" s="2"/>
      <c r="CH714" s="2"/>
      <c r="CI714" s="2"/>
      <c r="CJ714" s="2"/>
      <c r="CK714" s="2"/>
      <c r="CL714" s="2"/>
      <c r="CM714" s="2"/>
      <c r="CN714" s="2"/>
      <c r="CO714" s="2"/>
      <c r="CP714" s="2"/>
    </row>
    <row r="715" spans="1:94" x14ac:dyDescent="0.35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  <c r="AD715" s="2"/>
      <c r="AE715" s="2"/>
      <c r="AF715" s="2"/>
      <c r="AG715" s="2"/>
      <c r="AH715" s="2"/>
      <c r="AI715" s="2"/>
      <c r="AJ715" s="2"/>
      <c r="AK715" s="2"/>
      <c r="AL715" s="2"/>
      <c r="AM715" s="2"/>
      <c r="AN715" s="2"/>
      <c r="AO715" s="2"/>
      <c r="AP715" s="2"/>
      <c r="AQ715" s="2"/>
      <c r="AR715" s="2"/>
      <c r="AS715" s="2"/>
      <c r="AT715" s="2"/>
      <c r="AU715" s="2"/>
      <c r="AV715" s="2"/>
      <c r="AW715" s="2"/>
      <c r="AX715" s="2"/>
      <c r="AY715" s="2"/>
      <c r="AZ715" s="2"/>
      <c r="BA715" s="2"/>
      <c r="BB715" s="2"/>
      <c r="BC715" s="2"/>
      <c r="BD715" s="2"/>
      <c r="BE715" s="2"/>
      <c r="BF715" s="2"/>
      <c r="BG715" s="2"/>
      <c r="BH715" s="2"/>
      <c r="BI715" s="2"/>
      <c r="BJ715" s="2"/>
      <c r="BK715" s="2"/>
      <c r="BL715" s="2"/>
      <c r="BM715" s="2"/>
      <c r="BN715" s="2"/>
      <c r="BO715" s="2"/>
      <c r="BP715" s="2"/>
      <c r="BQ715" s="2"/>
      <c r="BR715" s="2"/>
      <c r="BS715" s="2"/>
      <c r="BT715" s="2"/>
      <c r="BU715" s="2"/>
      <c r="BV715" s="2"/>
      <c r="BW715" s="2"/>
      <c r="BX715" s="2"/>
      <c r="BY715" s="2"/>
      <c r="BZ715" s="2"/>
      <c r="CA715" s="2"/>
      <c r="CB715" s="2"/>
      <c r="CC715" s="2"/>
      <c r="CD715" s="2"/>
      <c r="CE715" s="2"/>
      <c r="CF715" s="2"/>
      <c r="CG715" s="2"/>
      <c r="CH715" s="2"/>
      <c r="CI715" s="2"/>
      <c r="CJ715" s="2"/>
      <c r="CK715" s="2"/>
      <c r="CL715" s="2"/>
      <c r="CM715" s="2"/>
      <c r="CN715" s="2"/>
      <c r="CO715" s="2"/>
      <c r="CP715" s="2"/>
    </row>
    <row r="716" spans="1:94" x14ac:dyDescent="0.35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  <c r="AD716" s="2"/>
      <c r="AE716" s="2"/>
      <c r="AF716" s="2"/>
      <c r="AG716" s="2"/>
      <c r="AH716" s="2"/>
      <c r="AI716" s="2"/>
      <c r="AJ716" s="2"/>
      <c r="AK716" s="2"/>
      <c r="AL716" s="2"/>
      <c r="AM716" s="2"/>
      <c r="AN716" s="2"/>
      <c r="AO716" s="2"/>
      <c r="AP716" s="2"/>
      <c r="AQ716" s="2"/>
      <c r="AR716" s="2"/>
      <c r="AS716" s="2"/>
      <c r="AT716" s="2"/>
      <c r="AU716" s="2"/>
      <c r="AV716" s="2"/>
      <c r="AW716" s="2"/>
      <c r="AX716" s="2"/>
      <c r="AY716" s="2"/>
      <c r="AZ716" s="2"/>
      <c r="BA716" s="2"/>
      <c r="BB716" s="2"/>
      <c r="BC716" s="2"/>
      <c r="BD716" s="2"/>
      <c r="BE716" s="2"/>
      <c r="BF716" s="2"/>
      <c r="BG716" s="2"/>
      <c r="BH716" s="2"/>
      <c r="BI716" s="2"/>
      <c r="BJ716" s="2"/>
      <c r="BK716" s="2"/>
      <c r="BL716" s="2"/>
      <c r="BM716" s="2"/>
      <c r="BN716" s="2"/>
      <c r="BO716" s="2"/>
      <c r="BP716" s="2"/>
      <c r="BQ716" s="2"/>
      <c r="BR716" s="2"/>
      <c r="BS716" s="2"/>
      <c r="BT716" s="2"/>
      <c r="BU716" s="2"/>
      <c r="BV716" s="2"/>
      <c r="BW716" s="2"/>
      <c r="BX716" s="2"/>
      <c r="BY716" s="2"/>
      <c r="BZ716" s="2"/>
      <c r="CA716" s="2"/>
      <c r="CB716" s="2"/>
      <c r="CC716" s="2"/>
      <c r="CD716" s="2"/>
      <c r="CE716" s="2"/>
      <c r="CF716" s="2"/>
      <c r="CG716" s="2"/>
      <c r="CH716" s="2"/>
      <c r="CI716" s="2"/>
      <c r="CJ716" s="2"/>
      <c r="CK716" s="2"/>
      <c r="CL716" s="2"/>
      <c r="CM716" s="2"/>
      <c r="CN716" s="2"/>
      <c r="CO716" s="2"/>
      <c r="CP716" s="2"/>
    </row>
    <row r="717" spans="1:94" x14ac:dyDescent="0.35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  <c r="AD717" s="2"/>
      <c r="AE717" s="2"/>
      <c r="AF717" s="2"/>
      <c r="AG717" s="2"/>
      <c r="AH717" s="2"/>
      <c r="AI717" s="2"/>
      <c r="AJ717" s="2"/>
      <c r="AK717" s="2"/>
      <c r="AL717" s="2"/>
      <c r="AM717" s="2"/>
      <c r="AN717" s="2"/>
      <c r="AO717" s="2"/>
      <c r="AP717" s="2"/>
      <c r="AQ717" s="2"/>
      <c r="AR717" s="2"/>
      <c r="AS717" s="2"/>
      <c r="AT717" s="2"/>
      <c r="AU717" s="2"/>
      <c r="AV717" s="2"/>
      <c r="AW717" s="2"/>
      <c r="AX717" s="2"/>
      <c r="AY717" s="2"/>
      <c r="AZ717" s="2"/>
      <c r="BA717" s="2"/>
      <c r="BB717" s="2"/>
      <c r="BC717" s="2"/>
      <c r="BD717" s="2"/>
      <c r="BE717" s="2"/>
      <c r="BF717" s="2"/>
      <c r="BG717" s="2"/>
      <c r="BH717" s="2"/>
      <c r="BI717" s="2"/>
      <c r="BJ717" s="2"/>
      <c r="BK717" s="2"/>
      <c r="BL717" s="2"/>
      <c r="BM717" s="2"/>
      <c r="BN717" s="2"/>
      <c r="BO717" s="2"/>
      <c r="BP717" s="2"/>
      <c r="BQ717" s="2"/>
      <c r="BR717" s="2"/>
      <c r="BS717" s="2"/>
      <c r="BT717" s="2"/>
      <c r="BU717" s="2"/>
      <c r="BV717" s="2"/>
      <c r="BW717" s="2"/>
      <c r="BX717" s="2"/>
      <c r="BY717" s="2"/>
      <c r="BZ717" s="2"/>
      <c r="CA717" s="2"/>
      <c r="CB717" s="2"/>
      <c r="CC717" s="2"/>
      <c r="CD717" s="2"/>
      <c r="CE717" s="2"/>
      <c r="CF717" s="2"/>
      <c r="CG717" s="2"/>
      <c r="CH717" s="2"/>
      <c r="CI717" s="2"/>
      <c r="CJ717" s="2"/>
      <c r="CK717" s="2"/>
      <c r="CL717" s="2"/>
      <c r="CM717" s="2"/>
      <c r="CN717" s="2"/>
      <c r="CO717" s="2"/>
      <c r="CP717" s="2"/>
    </row>
    <row r="718" spans="1:94" x14ac:dyDescent="0.35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  <c r="AD718" s="2"/>
      <c r="AE718" s="2"/>
      <c r="AF718" s="2"/>
      <c r="AG718" s="2"/>
      <c r="AH718" s="2"/>
      <c r="AI718" s="2"/>
      <c r="AJ718" s="2"/>
      <c r="AK718" s="2"/>
      <c r="AL718" s="2"/>
      <c r="AM718" s="2"/>
      <c r="AN718" s="2"/>
      <c r="AO718" s="2"/>
      <c r="AP718" s="2"/>
      <c r="AQ718" s="2"/>
      <c r="AR718" s="2"/>
      <c r="AS718" s="2"/>
      <c r="AT718" s="2"/>
      <c r="AU718" s="2"/>
      <c r="AV718" s="2"/>
      <c r="AW718" s="2"/>
      <c r="AX718" s="2"/>
      <c r="AY718" s="2"/>
      <c r="AZ718" s="2"/>
      <c r="BA718" s="2"/>
      <c r="BB718" s="2"/>
      <c r="BC718" s="2"/>
      <c r="BD718" s="2"/>
      <c r="BE718" s="2"/>
      <c r="BF718" s="2"/>
      <c r="BG718" s="2"/>
      <c r="BH718" s="2"/>
      <c r="BI718" s="2"/>
      <c r="BJ718" s="2"/>
      <c r="BK718" s="2"/>
      <c r="BL718" s="2"/>
      <c r="BM718" s="2"/>
      <c r="BN718" s="2"/>
      <c r="BO718" s="2"/>
      <c r="BP718" s="2"/>
      <c r="BQ718" s="2"/>
      <c r="BR718" s="2"/>
      <c r="BS718" s="2"/>
      <c r="BT718" s="2"/>
      <c r="BU718" s="2"/>
      <c r="BV718" s="2"/>
      <c r="BW718" s="2"/>
      <c r="BX718" s="2"/>
      <c r="BY718" s="2"/>
      <c r="BZ718" s="2"/>
      <c r="CA718" s="2"/>
      <c r="CB718" s="2"/>
      <c r="CC718" s="2"/>
      <c r="CD718" s="2"/>
      <c r="CE718" s="2"/>
      <c r="CF718" s="2"/>
      <c r="CG718" s="2"/>
      <c r="CH718" s="2"/>
      <c r="CI718" s="2"/>
      <c r="CJ718" s="2"/>
      <c r="CK718" s="2"/>
      <c r="CL718" s="2"/>
      <c r="CM718" s="2"/>
      <c r="CN718" s="2"/>
      <c r="CO718" s="2"/>
      <c r="CP718" s="2"/>
    </row>
    <row r="719" spans="1:94" x14ac:dyDescent="0.35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  <c r="AD719" s="2"/>
      <c r="AE719" s="2"/>
      <c r="AF719" s="2"/>
      <c r="AG719" s="2"/>
      <c r="AH719" s="2"/>
      <c r="AI719" s="2"/>
      <c r="AJ719" s="2"/>
      <c r="AK719" s="2"/>
      <c r="AL719" s="2"/>
      <c r="AM719" s="2"/>
      <c r="AN719" s="2"/>
      <c r="AO719" s="2"/>
      <c r="AP719" s="2"/>
      <c r="AQ719" s="2"/>
      <c r="AR719" s="2"/>
      <c r="AS719" s="2"/>
      <c r="AT719" s="2"/>
      <c r="AU719" s="2"/>
      <c r="AV719" s="2"/>
      <c r="AW719" s="2"/>
      <c r="AX719" s="2"/>
      <c r="AY719" s="2"/>
      <c r="AZ719" s="2"/>
      <c r="BA719" s="2"/>
      <c r="BB719" s="2"/>
      <c r="BC719" s="2"/>
      <c r="BD719" s="2"/>
      <c r="BE719" s="2"/>
      <c r="BF719" s="2"/>
      <c r="BG719" s="2"/>
      <c r="BH719" s="2"/>
      <c r="BI719" s="2"/>
      <c r="BJ719" s="2"/>
      <c r="BK719" s="2"/>
      <c r="BL719" s="2"/>
      <c r="BM719" s="2"/>
      <c r="BN719" s="2"/>
      <c r="BO719" s="2"/>
      <c r="BP719" s="2"/>
      <c r="BQ719" s="2"/>
      <c r="BR719" s="2"/>
      <c r="BS719" s="2"/>
      <c r="BT719" s="2"/>
      <c r="BU719" s="2"/>
      <c r="BV719" s="2"/>
      <c r="BW719" s="2"/>
      <c r="BX719" s="2"/>
      <c r="BY719" s="2"/>
      <c r="BZ719" s="2"/>
      <c r="CA719" s="2"/>
      <c r="CB719" s="2"/>
      <c r="CC719" s="2"/>
      <c r="CD719" s="2"/>
      <c r="CE719" s="2"/>
      <c r="CF719" s="2"/>
      <c r="CG719" s="2"/>
      <c r="CH719" s="2"/>
      <c r="CI719" s="2"/>
      <c r="CJ719" s="2"/>
      <c r="CK719" s="2"/>
      <c r="CL719" s="2"/>
      <c r="CM719" s="2"/>
      <c r="CN719" s="2"/>
      <c r="CO719" s="2"/>
      <c r="CP719" s="2"/>
    </row>
    <row r="720" spans="1:94" x14ac:dyDescent="0.35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  <c r="AD720" s="2"/>
      <c r="AE720" s="2"/>
      <c r="AF720" s="2"/>
      <c r="AG720" s="2"/>
      <c r="AH720" s="2"/>
      <c r="AI720" s="2"/>
      <c r="AJ720" s="2"/>
      <c r="AK720" s="2"/>
      <c r="AL720" s="2"/>
      <c r="AM720" s="2"/>
      <c r="AN720" s="2"/>
      <c r="AO720" s="2"/>
      <c r="AP720" s="2"/>
      <c r="AQ720" s="2"/>
      <c r="AR720" s="2"/>
      <c r="AS720" s="2"/>
      <c r="AT720" s="2"/>
      <c r="AU720" s="2"/>
      <c r="AV720" s="2"/>
      <c r="AW720" s="2"/>
      <c r="AX720" s="2"/>
      <c r="AY720" s="2"/>
      <c r="AZ720" s="2"/>
      <c r="BA720" s="2"/>
      <c r="BB720" s="2"/>
      <c r="BC720" s="2"/>
      <c r="BD720" s="2"/>
      <c r="BE720" s="2"/>
      <c r="BF720" s="2"/>
      <c r="BG720" s="2"/>
      <c r="BH720" s="2"/>
      <c r="BI720" s="2"/>
      <c r="BJ720" s="2"/>
      <c r="BK720" s="2"/>
      <c r="BL720" s="2"/>
      <c r="BM720" s="2"/>
      <c r="BN720" s="2"/>
      <c r="BO720" s="2"/>
      <c r="BP720" s="2"/>
      <c r="BQ720" s="2"/>
      <c r="BR720" s="2"/>
      <c r="BS720" s="2"/>
      <c r="BT720" s="2"/>
      <c r="BU720" s="2"/>
      <c r="BV720" s="2"/>
      <c r="BW720" s="2"/>
      <c r="BX720" s="2"/>
      <c r="BY720" s="2"/>
      <c r="BZ720" s="2"/>
      <c r="CA720" s="2"/>
      <c r="CB720" s="2"/>
      <c r="CC720" s="2"/>
      <c r="CD720" s="2"/>
      <c r="CE720" s="2"/>
      <c r="CF720" s="2"/>
      <c r="CG720" s="2"/>
      <c r="CH720" s="2"/>
      <c r="CI720" s="2"/>
      <c r="CJ720" s="2"/>
      <c r="CK720" s="2"/>
      <c r="CL720" s="2"/>
      <c r="CM720" s="2"/>
      <c r="CN720" s="2"/>
      <c r="CO720" s="2"/>
      <c r="CP720" s="2"/>
    </row>
    <row r="721" spans="1:94" x14ac:dyDescent="0.35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  <c r="AD721" s="2"/>
      <c r="AE721" s="2"/>
      <c r="AF721" s="2"/>
      <c r="AG721" s="2"/>
      <c r="AH721" s="2"/>
      <c r="AI721" s="2"/>
      <c r="AJ721" s="2"/>
      <c r="AK721" s="2"/>
      <c r="AL721" s="2"/>
      <c r="AM721" s="2"/>
      <c r="AN721" s="2"/>
      <c r="AO721" s="2"/>
      <c r="AP721" s="2"/>
      <c r="AQ721" s="2"/>
      <c r="AR721" s="2"/>
      <c r="AS721" s="2"/>
      <c r="AT721" s="2"/>
      <c r="AU721" s="2"/>
      <c r="AV721" s="2"/>
      <c r="AW721" s="2"/>
      <c r="AX721" s="2"/>
      <c r="AY721" s="2"/>
      <c r="AZ721" s="2"/>
      <c r="BA721" s="2"/>
      <c r="BB721" s="2"/>
      <c r="BC721" s="2"/>
      <c r="BD721" s="2"/>
      <c r="BE721" s="2"/>
      <c r="BF721" s="2"/>
      <c r="BG721" s="2"/>
      <c r="BH721" s="2"/>
      <c r="BI721" s="2"/>
      <c r="BJ721" s="2"/>
      <c r="BK721" s="2"/>
      <c r="BL721" s="2"/>
      <c r="BM721" s="2"/>
      <c r="BN721" s="2"/>
      <c r="BO721" s="2"/>
      <c r="BP721" s="2"/>
      <c r="BQ721" s="2"/>
      <c r="BR721" s="2"/>
      <c r="BS721" s="2"/>
      <c r="BT721" s="2"/>
      <c r="BU721" s="2"/>
      <c r="BV721" s="2"/>
      <c r="BW721" s="2"/>
      <c r="BX721" s="2"/>
      <c r="BY721" s="2"/>
      <c r="BZ721" s="2"/>
      <c r="CA721" s="2"/>
      <c r="CB721" s="2"/>
      <c r="CC721" s="2"/>
      <c r="CD721" s="2"/>
      <c r="CE721" s="2"/>
      <c r="CF721" s="2"/>
      <c r="CG721" s="2"/>
      <c r="CH721" s="2"/>
      <c r="CI721" s="2"/>
      <c r="CJ721" s="2"/>
      <c r="CK721" s="2"/>
      <c r="CL721" s="2"/>
      <c r="CM721" s="2"/>
      <c r="CN721" s="2"/>
      <c r="CO721" s="2"/>
      <c r="CP721" s="2"/>
    </row>
    <row r="722" spans="1:94" x14ac:dyDescent="0.35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  <c r="AD722" s="2"/>
      <c r="AE722" s="2"/>
      <c r="AF722" s="2"/>
      <c r="AG722" s="2"/>
      <c r="AH722" s="2"/>
      <c r="AI722" s="2"/>
      <c r="AJ722" s="2"/>
      <c r="AK722" s="2"/>
      <c r="AL722" s="2"/>
      <c r="AM722" s="2"/>
      <c r="AN722" s="2"/>
      <c r="AO722" s="2"/>
      <c r="AP722" s="2"/>
      <c r="AQ722" s="2"/>
      <c r="AR722" s="2"/>
      <c r="AS722" s="2"/>
      <c r="AT722" s="2"/>
      <c r="AU722" s="2"/>
      <c r="AV722" s="2"/>
      <c r="AW722" s="2"/>
      <c r="AX722" s="2"/>
      <c r="AY722" s="2"/>
      <c r="AZ722" s="2"/>
      <c r="BA722" s="2"/>
      <c r="BB722" s="2"/>
      <c r="BC722" s="2"/>
      <c r="BD722" s="2"/>
      <c r="BE722" s="2"/>
      <c r="BF722" s="2"/>
      <c r="BG722" s="2"/>
      <c r="BH722" s="2"/>
      <c r="BI722" s="2"/>
      <c r="BJ722" s="2"/>
      <c r="BK722" s="2"/>
      <c r="BL722" s="2"/>
      <c r="BM722" s="2"/>
      <c r="BN722" s="2"/>
      <c r="BO722" s="2"/>
      <c r="BP722" s="2"/>
      <c r="BQ722" s="2"/>
      <c r="BR722" s="2"/>
      <c r="BS722" s="2"/>
      <c r="BT722" s="2"/>
      <c r="BU722" s="2"/>
      <c r="BV722" s="2"/>
      <c r="BW722" s="2"/>
      <c r="BX722" s="2"/>
      <c r="BY722" s="2"/>
      <c r="BZ722" s="2"/>
      <c r="CA722" s="2"/>
      <c r="CB722" s="2"/>
      <c r="CC722" s="2"/>
      <c r="CD722" s="2"/>
      <c r="CE722" s="2"/>
      <c r="CF722" s="2"/>
      <c r="CG722" s="2"/>
      <c r="CH722" s="2"/>
      <c r="CI722" s="2"/>
      <c r="CJ722" s="2"/>
      <c r="CK722" s="2"/>
      <c r="CL722" s="2"/>
      <c r="CM722" s="2"/>
      <c r="CN722" s="2"/>
      <c r="CO722" s="2"/>
      <c r="CP722" s="2"/>
    </row>
    <row r="723" spans="1:94" x14ac:dyDescent="0.35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  <c r="AD723" s="2"/>
      <c r="AE723" s="2"/>
      <c r="AF723" s="2"/>
      <c r="AG723" s="2"/>
      <c r="AH723" s="2"/>
      <c r="AI723" s="2"/>
      <c r="AJ723" s="2"/>
      <c r="AK723" s="2"/>
      <c r="AL723" s="2"/>
      <c r="AM723" s="2"/>
      <c r="AN723" s="2"/>
      <c r="AO723" s="2"/>
      <c r="AP723" s="2"/>
      <c r="AQ723" s="2"/>
      <c r="AR723" s="2"/>
      <c r="AS723" s="2"/>
      <c r="AT723" s="2"/>
      <c r="AU723" s="2"/>
      <c r="AV723" s="2"/>
      <c r="AW723" s="2"/>
      <c r="AX723" s="2"/>
      <c r="AY723" s="2"/>
      <c r="AZ723" s="2"/>
      <c r="BA723" s="2"/>
      <c r="BB723" s="2"/>
      <c r="BC723" s="2"/>
      <c r="BD723" s="2"/>
      <c r="BE723" s="2"/>
      <c r="BF723" s="2"/>
      <c r="BG723" s="2"/>
      <c r="BH723" s="2"/>
      <c r="BI723" s="2"/>
      <c r="BJ723" s="2"/>
      <c r="BK723" s="2"/>
      <c r="BL723" s="2"/>
      <c r="BM723" s="2"/>
      <c r="BN723" s="2"/>
      <c r="BO723" s="2"/>
      <c r="BP723" s="2"/>
      <c r="BQ723" s="2"/>
      <c r="BR723" s="2"/>
      <c r="BS723" s="2"/>
      <c r="BT723" s="2"/>
      <c r="BU723" s="2"/>
      <c r="BV723" s="2"/>
      <c r="BW723" s="2"/>
      <c r="BX723" s="2"/>
      <c r="BY723" s="2"/>
      <c r="BZ723" s="2"/>
      <c r="CA723" s="2"/>
      <c r="CB723" s="2"/>
      <c r="CC723" s="2"/>
      <c r="CD723" s="2"/>
      <c r="CE723" s="2"/>
      <c r="CF723" s="2"/>
      <c r="CG723" s="2"/>
      <c r="CH723" s="2"/>
      <c r="CI723" s="2"/>
      <c r="CJ723" s="2"/>
      <c r="CK723" s="2"/>
      <c r="CL723" s="2"/>
      <c r="CM723" s="2"/>
      <c r="CN723" s="2"/>
      <c r="CO723" s="2"/>
      <c r="CP723" s="2"/>
    </row>
    <row r="724" spans="1:94" x14ac:dyDescent="0.35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  <c r="AD724" s="2"/>
      <c r="AE724" s="2"/>
      <c r="AF724" s="2"/>
      <c r="AG724" s="2"/>
      <c r="AH724" s="2"/>
      <c r="AI724" s="2"/>
      <c r="AJ724" s="2"/>
      <c r="AK724" s="2"/>
      <c r="AL724" s="2"/>
      <c r="AM724" s="2"/>
      <c r="AN724" s="2"/>
      <c r="AO724" s="2"/>
      <c r="AP724" s="2"/>
      <c r="AQ724" s="2"/>
      <c r="AR724" s="2"/>
      <c r="AS724" s="2"/>
      <c r="AT724" s="2"/>
      <c r="AU724" s="2"/>
      <c r="AV724" s="2"/>
      <c r="AW724" s="2"/>
      <c r="AX724" s="2"/>
      <c r="AY724" s="2"/>
      <c r="AZ724" s="2"/>
      <c r="BA724" s="2"/>
      <c r="BB724" s="2"/>
      <c r="BC724" s="2"/>
      <c r="BD724" s="2"/>
      <c r="BE724" s="2"/>
      <c r="BF724" s="2"/>
      <c r="BG724" s="2"/>
      <c r="BH724" s="2"/>
      <c r="BI724" s="2"/>
      <c r="BJ724" s="2"/>
      <c r="BK724" s="2"/>
      <c r="BL724" s="2"/>
      <c r="BM724" s="2"/>
      <c r="BN724" s="2"/>
      <c r="BO724" s="2"/>
      <c r="BP724" s="2"/>
      <c r="BQ724" s="2"/>
      <c r="BR724" s="2"/>
      <c r="BS724" s="2"/>
      <c r="BT724" s="2"/>
      <c r="BU724" s="2"/>
      <c r="BV724" s="2"/>
      <c r="BW724" s="2"/>
      <c r="BX724" s="2"/>
      <c r="BY724" s="2"/>
      <c r="BZ724" s="2"/>
      <c r="CA724" s="2"/>
      <c r="CB724" s="2"/>
      <c r="CC724" s="2"/>
      <c r="CD724" s="2"/>
      <c r="CE724" s="2"/>
      <c r="CF724" s="2"/>
      <c r="CG724" s="2"/>
      <c r="CH724" s="2"/>
      <c r="CI724" s="2"/>
      <c r="CJ724" s="2"/>
      <c r="CK724" s="2"/>
      <c r="CL724" s="2"/>
      <c r="CM724" s="2"/>
      <c r="CN724" s="2"/>
      <c r="CO724" s="2"/>
      <c r="CP724" s="2"/>
    </row>
    <row r="725" spans="1:94" x14ac:dyDescent="0.35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  <c r="AD725" s="2"/>
      <c r="AE725" s="2"/>
      <c r="AF725" s="2"/>
      <c r="AG725" s="2"/>
      <c r="AH725" s="2"/>
      <c r="AI725" s="2"/>
      <c r="AJ725" s="2"/>
      <c r="AK725" s="2"/>
      <c r="AL725" s="2"/>
      <c r="AM725" s="2"/>
      <c r="AN725" s="2"/>
      <c r="AO725" s="2"/>
      <c r="AP725" s="2"/>
      <c r="AQ725" s="2"/>
      <c r="AR725" s="2"/>
      <c r="AS725" s="2"/>
      <c r="AT725" s="2"/>
      <c r="AU725" s="2"/>
      <c r="AV725" s="2"/>
      <c r="AW725" s="2"/>
      <c r="AX725" s="2"/>
      <c r="AY725" s="2"/>
      <c r="AZ725" s="2"/>
      <c r="BA725" s="2"/>
      <c r="BB725" s="2"/>
      <c r="BC725" s="2"/>
      <c r="BD725" s="2"/>
      <c r="BE725" s="2"/>
      <c r="BF725" s="2"/>
      <c r="BG725" s="2"/>
      <c r="BH725" s="2"/>
      <c r="BI725" s="2"/>
      <c r="BJ725" s="2"/>
      <c r="BK725" s="2"/>
      <c r="BL725" s="2"/>
      <c r="BM725" s="2"/>
      <c r="BN725" s="2"/>
      <c r="BO725" s="2"/>
      <c r="BP725" s="2"/>
      <c r="BQ725" s="2"/>
      <c r="BR725" s="2"/>
      <c r="BS725" s="2"/>
      <c r="BT725" s="2"/>
      <c r="BU725" s="2"/>
      <c r="BV725" s="2"/>
      <c r="BW725" s="2"/>
      <c r="BX725" s="2"/>
      <c r="BY725" s="2"/>
      <c r="BZ725" s="2"/>
      <c r="CA725" s="2"/>
      <c r="CB725" s="2"/>
      <c r="CC725" s="2"/>
      <c r="CD725" s="2"/>
      <c r="CE725" s="2"/>
      <c r="CF725" s="2"/>
      <c r="CG725" s="2"/>
      <c r="CH725" s="2"/>
      <c r="CI725" s="2"/>
      <c r="CJ725" s="2"/>
      <c r="CK725" s="2"/>
      <c r="CL725" s="2"/>
      <c r="CM725" s="2"/>
      <c r="CN725" s="2"/>
      <c r="CO725" s="2"/>
      <c r="CP725" s="2"/>
    </row>
    <row r="726" spans="1:94" x14ac:dyDescent="0.35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  <c r="AD726" s="2"/>
      <c r="AE726" s="2"/>
      <c r="AF726" s="2"/>
      <c r="AG726" s="2"/>
      <c r="AH726" s="2"/>
      <c r="AI726" s="2"/>
      <c r="AJ726" s="2"/>
      <c r="AK726" s="2"/>
      <c r="AL726" s="2"/>
      <c r="AM726" s="2"/>
      <c r="AN726" s="2"/>
      <c r="AO726" s="2"/>
      <c r="AP726" s="2"/>
      <c r="AQ726" s="2"/>
      <c r="AR726" s="2"/>
      <c r="AS726" s="2"/>
      <c r="AT726" s="2"/>
      <c r="AU726" s="2"/>
      <c r="AV726" s="2"/>
      <c r="AW726" s="2"/>
      <c r="AX726" s="2"/>
      <c r="AY726" s="2"/>
      <c r="AZ726" s="2"/>
      <c r="BA726" s="2"/>
      <c r="BB726" s="2"/>
      <c r="BC726" s="2"/>
      <c r="BD726" s="2"/>
      <c r="BE726" s="2"/>
      <c r="BF726" s="2"/>
      <c r="BG726" s="2"/>
      <c r="BH726" s="2"/>
      <c r="BI726" s="2"/>
      <c r="BJ726" s="2"/>
      <c r="BK726" s="2"/>
      <c r="BL726" s="2"/>
      <c r="BM726" s="2"/>
      <c r="BN726" s="2"/>
      <c r="BO726" s="2"/>
      <c r="BP726" s="2"/>
      <c r="BQ726" s="2"/>
      <c r="BR726" s="2"/>
      <c r="BS726" s="2"/>
      <c r="BT726" s="2"/>
      <c r="BU726" s="2"/>
      <c r="BV726" s="2"/>
      <c r="BW726" s="2"/>
      <c r="BX726" s="2"/>
      <c r="BY726" s="2"/>
      <c r="BZ726" s="2"/>
      <c r="CA726" s="2"/>
      <c r="CB726" s="2"/>
      <c r="CC726" s="2"/>
      <c r="CD726" s="2"/>
      <c r="CE726" s="2"/>
      <c r="CF726" s="2"/>
      <c r="CG726" s="2"/>
      <c r="CH726" s="2"/>
      <c r="CI726" s="2"/>
      <c r="CJ726" s="2"/>
      <c r="CK726" s="2"/>
      <c r="CL726" s="2"/>
      <c r="CM726" s="2"/>
      <c r="CN726" s="2"/>
      <c r="CO726" s="2"/>
      <c r="CP726" s="2"/>
    </row>
    <row r="727" spans="1:94" x14ac:dyDescent="0.35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  <c r="AD727" s="2"/>
      <c r="AE727" s="2"/>
      <c r="AF727" s="2"/>
      <c r="AG727" s="2"/>
      <c r="AH727" s="2"/>
      <c r="AI727" s="2"/>
      <c r="AJ727" s="2"/>
      <c r="AK727" s="2"/>
      <c r="AL727" s="2"/>
      <c r="AM727" s="2"/>
      <c r="AN727" s="2"/>
      <c r="AO727" s="2"/>
      <c r="AP727" s="2"/>
      <c r="AQ727" s="2"/>
      <c r="AR727" s="2"/>
      <c r="AS727" s="2"/>
      <c r="AT727" s="2"/>
      <c r="AU727" s="2"/>
      <c r="AV727" s="2"/>
      <c r="AW727" s="2"/>
      <c r="AX727" s="2"/>
      <c r="AY727" s="2"/>
      <c r="AZ727" s="2"/>
      <c r="BA727" s="2"/>
      <c r="BB727" s="2"/>
      <c r="BC727" s="2"/>
      <c r="BD727" s="2"/>
      <c r="BE727" s="2"/>
      <c r="BF727" s="2"/>
      <c r="BG727" s="2"/>
      <c r="BH727" s="2"/>
      <c r="BI727" s="2"/>
      <c r="BJ727" s="2"/>
      <c r="BK727" s="2"/>
      <c r="BL727" s="2"/>
      <c r="BM727" s="2"/>
      <c r="BN727" s="2"/>
      <c r="BO727" s="2"/>
      <c r="BP727" s="2"/>
      <c r="BQ727" s="2"/>
      <c r="BR727" s="2"/>
      <c r="BS727" s="2"/>
      <c r="BT727" s="2"/>
      <c r="BU727" s="2"/>
      <c r="BV727" s="2"/>
      <c r="BW727" s="2"/>
      <c r="BX727" s="2"/>
      <c r="BY727" s="2"/>
      <c r="BZ727" s="2"/>
      <c r="CA727" s="2"/>
      <c r="CB727" s="2"/>
      <c r="CC727" s="2"/>
      <c r="CD727" s="2"/>
      <c r="CE727" s="2"/>
      <c r="CF727" s="2"/>
      <c r="CG727" s="2"/>
      <c r="CH727" s="2"/>
      <c r="CI727" s="2"/>
      <c r="CJ727" s="2"/>
      <c r="CK727" s="2"/>
      <c r="CL727" s="2"/>
      <c r="CM727" s="2"/>
      <c r="CN727" s="2"/>
      <c r="CO727" s="2"/>
      <c r="CP727" s="2"/>
    </row>
    <row r="728" spans="1:94" x14ac:dyDescent="0.35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  <c r="AD728" s="2"/>
      <c r="AE728" s="2"/>
      <c r="AF728" s="2"/>
      <c r="AG728" s="2"/>
      <c r="AH728" s="2"/>
      <c r="AI728" s="2"/>
      <c r="AJ728" s="2"/>
      <c r="AK728" s="2"/>
      <c r="AL728" s="2"/>
      <c r="AM728" s="2"/>
      <c r="AN728" s="2"/>
      <c r="AO728" s="2"/>
      <c r="AP728" s="2"/>
      <c r="AQ728" s="2"/>
      <c r="AR728" s="2"/>
      <c r="AS728" s="2"/>
      <c r="AT728" s="2"/>
      <c r="AU728" s="2"/>
      <c r="AV728" s="2"/>
      <c r="AW728" s="2"/>
      <c r="AX728" s="2"/>
      <c r="AY728" s="2"/>
      <c r="AZ728" s="2"/>
      <c r="BA728" s="2"/>
      <c r="BB728" s="2"/>
      <c r="BC728" s="2"/>
      <c r="BD728" s="2"/>
      <c r="BE728" s="2"/>
      <c r="BF728" s="2"/>
      <c r="BG728" s="2"/>
      <c r="BH728" s="2"/>
      <c r="BI728" s="2"/>
      <c r="BJ728" s="2"/>
      <c r="BK728" s="2"/>
      <c r="BL728" s="2"/>
      <c r="BM728" s="2"/>
      <c r="BN728" s="2"/>
      <c r="BO728" s="2"/>
      <c r="BP728" s="2"/>
      <c r="BQ728" s="2"/>
      <c r="BR728" s="2"/>
      <c r="BS728" s="2"/>
      <c r="BT728" s="2"/>
      <c r="BU728" s="2"/>
      <c r="BV728" s="2"/>
      <c r="BW728" s="2"/>
      <c r="BX728" s="2"/>
      <c r="BY728" s="2"/>
      <c r="BZ728" s="2"/>
      <c r="CA728" s="2"/>
      <c r="CB728" s="2"/>
      <c r="CC728" s="2"/>
      <c r="CD728" s="2"/>
      <c r="CE728" s="2"/>
      <c r="CF728" s="2"/>
      <c r="CG728" s="2"/>
      <c r="CH728" s="2"/>
      <c r="CI728" s="2"/>
      <c r="CJ728" s="2"/>
      <c r="CK728" s="2"/>
      <c r="CL728" s="2"/>
      <c r="CM728" s="2"/>
      <c r="CN728" s="2"/>
      <c r="CO728" s="2"/>
      <c r="CP728" s="2"/>
    </row>
    <row r="729" spans="1:94" x14ac:dyDescent="0.35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  <c r="AD729" s="2"/>
      <c r="AE729" s="2"/>
      <c r="AF729" s="2"/>
      <c r="AG729" s="2"/>
      <c r="AH729" s="2"/>
      <c r="AI729" s="2"/>
      <c r="AJ729" s="2"/>
      <c r="AK729" s="2"/>
      <c r="AL729" s="2"/>
      <c r="AM729" s="2"/>
      <c r="AN729" s="2"/>
      <c r="AO729" s="2"/>
      <c r="AP729" s="2"/>
      <c r="AQ729" s="2"/>
      <c r="AR729" s="2"/>
      <c r="AS729" s="2"/>
      <c r="AT729" s="2"/>
      <c r="AU729" s="2"/>
      <c r="AV729" s="2"/>
      <c r="AW729" s="2"/>
      <c r="AX729" s="2"/>
      <c r="AY729" s="2"/>
      <c r="AZ729" s="2"/>
      <c r="BA729" s="2"/>
      <c r="BB729" s="2"/>
      <c r="BC729" s="2"/>
      <c r="BD729" s="2"/>
      <c r="BE729" s="2"/>
      <c r="BF729" s="2"/>
      <c r="BG729" s="2"/>
      <c r="BH729" s="2"/>
      <c r="BI729" s="2"/>
      <c r="BJ729" s="2"/>
      <c r="BK729" s="2"/>
      <c r="BL729" s="2"/>
      <c r="BM729" s="2"/>
      <c r="BN729" s="2"/>
      <c r="BO729" s="2"/>
      <c r="BP729" s="2"/>
      <c r="BQ729" s="2"/>
      <c r="BR729" s="2"/>
      <c r="BS729" s="2"/>
      <c r="BT729" s="2"/>
      <c r="BU729" s="2"/>
      <c r="BV729" s="2"/>
      <c r="BW729" s="2"/>
      <c r="BX729" s="2"/>
      <c r="BY729" s="2"/>
      <c r="BZ729" s="2"/>
      <c r="CA729" s="2"/>
      <c r="CB729" s="2"/>
      <c r="CC729" s="2"/>
      <c r="CD729" s="2"/>
      <c r="CE729" s="2"/>
      <c r="CF729" s="2"/>
      <c r="CG729" s="2"/>
      <c r="CH729" s="2"/>
      <c r="CI729" s="2"/>
      <c r="CJ729" s="2"/>
      <c r="CK729" s="2"/>
      <c r="CL729" s="2"/>
      <c r="CM729" s="2"/>
      <c r="CN729" s="2"/>
      <c r="CO729" s="2"/>
      <c r="CP729" s="2"/>
    </row>
    <row r="730" spans="1:94" x14ac:dyDescent="0.35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  <c r="AD730" s="2"/>
      <c r="AE730" s="2"/>
      <c r="AF730" s="2"/>
      <c r="AG730" s="2"/>
      <c r="AH730" s="2"/>
      <c r="AI730" s="2"/>
      <c r="AJ730" s="2"/>
      <c r="AK730" s="2"/>
      <c r="AL730" s="2"/>
      <c r="AM730" s="2"/>
      <c r="AN730" s="2"/>
      <c r="AO730" s="2"/>
      <c r="AP730" s="2"/>
      <c r="AQ730" s="2"/>
      <c r="AR730" s="2"/>
      <c r="AS730" s="2"/>
      <c r="AT730" s="2"/>
      <c r="AU730" s="2"/>
      <c r="AV730" s="2"/>
      <c r="AW730" s="2"/>
      <c r="AX730" s="2"/>
      <c r="AY730" s="2"/>
      <c r="AZ730" s="2"/>
      <c r="BA730" s="2"/>
      <c r="BB730" s="2"/>
      <c r="BC730" s="2"/>
      <c r="BD730" s="2"/>
      <c r="BE730" s="2"/>
      <c r="BF730" s="2"/>
      <c r="BG730" s="2"/>
      <c r="BH730" s="2"/>
      <c r="BI730" s="2"/>
      <c r="BJ730" s="2"/>
      <c r="BK730" s="2"/>
      <c r="BL730" s="2"/>
      <c r="BM730" s="2"/>
      <c r="BN730" s="2"/>
      <c r="BO730" s="2"/>
      <c r="BP730" s="2"/>
      <c r="BQ730" s="2"/>
      <c r="BR730" s="2"/>
      <c r="BS730" s="2"/>
      <c r="BT730" s="2"/>
      <c r="BU730" s="2"/>
      <c r="BV730" s="2"/>
      <c r="BW730" s="2"/>
      <c r="BX730" s="2"/>
      <c r="BY730" s="2"/>
      <c r="BZ730" s="2"/>
      <c r="CA730" s="2"/>
      <c r="CB730" s="2"/>
      <c r="CC730" s="2"/>
      <c r="CD730" s="2"/>
      <c r="CE730" s="2"/>
      <c r="CF730" s="2"/>
      <c r="CG730" s="2"/>
      <c r="CH730" s="2"/>
      <c r="CI730" s="2"/>
      <c r="CJ730" s="2"/>
      <c r="CK730" s="2"/>
      <c r="CL730" s="2"/>
      <c r="CM730" s="2"/>
      <c r="CN730" s="2"/>
      <c r="CO730" s="2"/>
      <c r="CP730" s="2"/>
    </row>
    <row r="731" spans="1:94" x14ac:dyDescent="0.35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  <c r="AD731" s="2"/>
      <c r="AE731" s="2"/>
      <c r="AF731" s="2"/>
      <c r="AG731" s="2"/>
      <c r="AH731" s="2"/>
      <c r="AI731" s="2"/>
      <c r="AJ731" s="2"/>
      <c r="AK731" s="2"/>
      <c r="AL731" s="2"/>
      <c r="AM731" s="2"/>
      <c r="AN731" s="2"/>
      <c r="AO731" s="2"/>
      <c r="AP731" s="2"/>
      <c r="AQ731" s="2"/>
      <c r="AR731" s="2"/>
      <c r="AS731" s="2"/>
      <c r="AT731" s="2"/>
      <c r="AU731" s="2"/>
      <c r="AV731" s="2"/>
      <c r="AW731" s="2"/>
      <c r="AX731" s="2"/>
      <c r="AY731" s="2"/>
      <c r="AZ731" s="2"/>
      <c r="BA731" s="2"/>
      <c r="BB731" s="2"/>
      <c r="BC731" s="2"/>
      <c r="BD731" s="2"/>
      <c r="BE731" s="2"/>
      <c r="BF731" s="2"/>
      <c r="BG731" s="2"/>
      <c r="BH731" s="2"/>
      <c r="BI731" s="2"/>
      <c r="BJ731" s="2"/>
      <c r="BK731" s="2"/>
      <c r="BL731" s="2"/>
      <c r="BM731" s="2"/>
      <c r="BN731" s="2"/>
      <c r="BO731" s="2"/>
      <c r="BP731" s="2"/>
      <c r="BQ731" s="2"/>
      <c r="BR731" s="2"/>
      <c r="BS731" s="2"/>
      <c r="BT731" s="2"/>
      <c r="BU731" s="2"/>
      <c r="BV731" s="2"/>
      <c r="BW731" s="2"/>
      <c r="BX731" s="2"/>
      <c r="BY731" s="2"/>
      <c r="BZ731" s="2"/>
      <c r="CA731" s="2"/>
      <c r="CB731" s="2"/>
      <c r="CC731" s="2"/>
      <c r="CD731" s="2"/>
      <c r="CE731" s="2"/>
      <c r="CF731" s="2"/>
      <c r="CG731" s="2"/>
      <c r="CH731" s="2"/>
      <c r="CI731" s="2"/>
      <c r="CJ731" s="2"/>
      <c r="CK731" s="2"/>
      <c r="CL731" s="2"/>
      <c r="CM731" s="2"/>
      <c r="CN731" s="2"/>
      <c r="CO731" s="2"/>
      <c r="CP731" s="2"/>
    </row>
    <row r="732" spans="1:94" x14ac:dyDescent="0.35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  <c r="AD732" s="2"/>
      <c r="AE732" s="2"/>
      <c r="AF732" s="2"/>
      <c r="AG732" s="2"/>
      <c r="AH732" s="2"/>
      <c r="AI732" s="2"/>
      <c r="AJ732" s="2"/>
      <c r="AK732" s="2"/>
      <c r="AL732" s="2"/>
      <c r="AM732" s="2"/>
      <c r="AN732" s="2"/>
      <c r="AO732" s="2"/>
      <c r="AP732" s="2"/>
      <c r="AQ732" s="2"/>
      <c r="AR732" s="2"/>
      <c r="AS732" s="2"/>
      <c r="AT732" s="2"/>
      <c r="AU732" s="2"/>
      <c r="AV732" s="2"/>
      <c r="AW732" s="2"/>
      <c r="AX732" s="2"/>
      <c r="AY732" s="2"/>
      <c r="AZ732" s="2"/>
      <c r="BA732" s="2"/>
      <c r="BB732" s="2"/>
      <c r="BC732" s="2"/>
      <c r="BD732" s="2"/>
      <c r="BE732" s="2"/>
      <c r="BF732" s="2"/>
      <c r="BG732" s="2"/>
      <c r="BH732" s="2"/>
      <c r="BI732" s="2"/>
      <c r="BJ732" s="2"/>
      <c r="BK732" s="2"/>
      <c r="BL732" s="2"/>
      <c r="BM732" s="2"/>
      <c r="BN732" s="2"/>
      <c r="BO732" s="2"/>
      <c r="BP732" s="2"/>
      <c r="BQ732" s="2"/>
      <c r="BR732" s="2"/>
      <c r="BS732" s="2"/>
      <c r="BT732" s="2"/>
      <c r="BU732" s="2"/>
      <c r="BV732" s="2"/>
      <c r="BW732" s="2"/>
      <c r="BX732" s="2"/>
      <c r="BY732" s="2"/>
      <c r="BZ732" s="2"/>
      <c r="CA732" s="2"/>
      <c r="CB732" s="2"/>
      <c r="CC732" s="2"/>
      <c r="CD732" s="2"/>
      <c r="CE732" s="2"/>
      <c r="CF732" s="2"/>
      <c r="CG732" s="2"/>
      <c r="CH732" s="2"/>
      <c r="CI732" s="2"/>
      <c r="CJ732" s="2"/>
      <c r="CK732" s="2"/>
      <c r="CL732" s="2"/>
      <c r="CM732" s="2"/>
      <c r="CN732" s="2"/>
      <c r="CO732" s="2"/>
      <c r="CP732" s="2"/>
    </row>
    <row r="733" spans="1:94" x14ac:dyDescent="0.35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  <c r="AD733" s="2"/>
      <c r="AE733" s="2"/>
      <c r="AF733" s="2"/>
      <c r="AG733" s="2"/>
      <c r="AH733" s="2"/>
      <c r="AI733" s="2"/>
      <c r="AJ733" s="2"/>
      <c r="AK733" s="2"/>
      <c r="AL733" s="2"/>
      <c r="AM733" s="2"/>
      <c r="AN733" s="2"/>
      <c r="AO733" s="2"/>
      <c r="AP733" s="2"/>
      <c r="AQ733" s="2"/>
      <c r="AR733" s="2"/>
      <c r="AS733" s="2"/>
      <c r="AT733" s="2"/>
      <c r="AU733" s="2"/>
      <c r="AV733" s="2"/>
      <c r="AW733" s="2"/>
      <c r="AX733" s="2"/>
      <c r="AY733" s="2"/>
      <c r="AZ733" s="2"/>
      <c r="BA733" s="2"/>
      <c r="BB733" s="2"/>
      <c r="BC733" s="2"/>
      <c r="BD733" s="2"/>
      <c r="BE733" s="2"/>
      <c r="BF733" s="2"/>
      <c r="BG733" s="2"/>
      <c r="BH733" s="2"/>
      <c r="BI733" s="2"/>
      <c r="BJ733" s="2"/>
      <c r="BK733" s="2"/>
      <c r="BL733" s="2"/>
      <c r="BM733" s="2"/>
      <c r="BN733" s="2"/>
      <c r="BO733" s="2"/>
      <c r="BP733" s="2"/>
      <c r="BQ733" s="2"/>
      <c r="BR733" s="2"/>
      <c r="BS733" s="2"/>
      <c r="BT733" s="2"/>
      <c r="BU733" s="2"/>
      <c r="BV733" s="2"/>
      <c r="BW733" s="2"/>
      <c r="BX733" s="2"/>
      <c r="BY733" s="2"/>
      <c r="BZ733" s="2"/>
      <c r="CA733" s="2"/>
      <c r="CB733" s="2"/>
      <c r="CC733" s="2"/>
      <c r="CD733" s="2"/>
      <c r="CE733" s="2"/>
      <c r="CF733" s="2"/>
      <c r="CG733" s="2"/>
      <c r="CH733" s="2"/>
      <c r="CI733" s="2"/>
      <c r="CJ733" s="2"/>
      <c r="CK733" s="2"/>
      <c r="CL733" s="2"/>
      <c r="CM733" s="2"/>
      <c r="CN733" s="2"/>
      <c r="CO733" s="2"/>
      <c r="CP733" s="2"/>
    </row>
    <row r="734" spans="1:94" x14ac:dyDescent="0.35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  <c r="AD734" s="2"/>
      <c r="AE734" s="2"/>
      <c r="AF734" s="2"/>
      <c r="AG734" s="2"/>
      <c r="AH734" s="2"/>
      <c r="AI734" s="2"/>
      <c r="AJ734" s="2"/>
      <c r="AK734" s="2"/>
      <c r="AL734" s="2"/>
      <c r="AM734" s="2"/>
      <c r="AN734" s="2"/>
      <c r="AO734" s="2"/>
      <c r="AP734" s="2"/>
      <c r="AQ734" s="2"/>
      <c r="AR734" s="2"/>
      <c r="AS734" s="2"/>
      <c r="AT734" s="2"/>
      <c r="AU734" s="2"/>
      <c r="AV734" s="2"/>
      <c r="AW734" s="2"/>
      <c r="AX734" s="2"/>
      <c r="AY734" s="2"/>
      <c r="AZ734" s="2"/>
      <c r="BA734" s="2"/>
      <c r="BB734" s="2"/>
      <c r="BC734" s="2"/>
      <c r="BD734" s="2"/>
      <c r="BE734" s="2"/>
      <c r="BF734" s="2"/>
      <c r="BG734" s="2"/>
      <c r="BH734" s="2"/>
      <c r="BI734" s="2"/>
      <c r="BJ734" s="2"/>
      <c r="BK734" s="2"/>
      <c r="BL734" s="2"/>
      <c r="BM734" s="2"/>
      <c r="BN734" s="2"/>
      <c r="BO734" s="2"/>
      <c r="BP734" s="2"/>
      <c r="BQ734" s="2"/>
      <c r="BR734" s="2"/>
      <c r="BS734" s="2"/>
      <c r="BT734" s="2"/>
      <c r="BU734" s="2"/>
      <c r="BV734" s="2"/>
      <c r="BW734" s="2"/>
      <c r="BX734" s="2"/>
      <c r="BY734" s="2"/>
      <c r="BZ734" s="2"/>
      <c r="CA734" s="2"/>
      <c r="CB734" s="2"/>
      <c r="CC734" s="2"/>
      <c r="CD734" s="2"/>
      <c r="CE734" s="2"/>
      <c r="CF734" s="2"/>
      <c r="CG734" s="2"/>
      <c r="CH734" s="2"/>
      <c r="CI734" s="2"/>
      <c r="CJ734" s="2"/>
      <c r="CK734" s="2"/>
      <c r="CL734" s="2"/>
      <c r="CM734" s="2"/>
      <c r="CN734" s="2"/>
      <c r="CO734" s="2"/>
      <c r="CP734" s="2"/>
    </row>
    <row r="735" spans="1:94" x14ac:dyDescent="0.35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  <c r="AD735" s="2"/>
      <c r="AE735" s="2"/>
      <c r="AF735" s="2"/>
      <c r="AG735" s="2"/>
      <c r="AH735" s="2"/>
      <c r="AI735" s="2"/>
      <c r="AJ735" s="2"/>
      <c r="AK735" s="2"/>
      <c r="AL735" s="2"/>
      <c r="AM735" s="2"/>
      <c r="AN735" s="2"/>
      <c r="AO735" s="2"/>
      <c r="AP735" s="2"/>
      <c r="AQ735" s="2"/>
      <c r="AR735" s="2"/>
      <c r="AS735" s="2"/>
      <c r="AT735" s="2"/>
      <c r="AU735" s="2"/>
      <c r="AV735" s="2"/>
      <c r="AW735" s="2"/>
      <c r="AX735" s="2"/>
      <c r="AY735" s="2"/>
      <c r="AZ735" s="2"/>
      <c r="BA735" s="2"/>
      <c r="BB735" s="2"/>
      <c r="BC735" s="2"/>
      <c r="BD735" s="2"/>
      <c r="BE735" s="2"/>
      <c r="BF735" s="2"/>
      <c r="BG735" s="2"/>
      <c r="BH735" s="2"/>
      <c r="BI735" s="2"/>
      <c r="BJ735" s="2"/>
      <c r="BK735" s="2"/>
      <c r="BL735" s="2"/>
      <c r="BM735" s="2"/>
      <c r="BN735" s="2"/>
      <c r="BO735" s="2"/>
      <c r="BP735" s="2"/>
      <c r="BQ735" s="2"/>
      <c r="BR735" s="2"/>
      <c r="BS735" s="2"/>
      <c r="BT735" s="2"/>
      <c r="BU735" s="2"/>
      <c r="BV735" s="2"/>
      <c r="BW735" s="2"/>
      <c r="BX735" s="2"/>
      <c r="BY735" s="2"/>
      <c r="BZ735" s="2"/>
      <c r="CA735" s="2"/>
      <c r="CB735" s="2"/>
      <c r="CC735" s="2"/>
      <c r="CD735" s="2"/>
      <c r="CE735" s="2"/>
      <c r="CF735" s="2"/>
      <c r="CG735" s="2"/>
      <c r="CH735" s="2"/>
      <c r="CI735" s="2"/>
      <c r="CJ735" s="2"/>
      <c r="CK735" s="2"/>
      <c r="CL735" s="2"/>
      <c r="CM735" s="2"/>
      <c r="CN735" s="2"/>
      <c r="CO735" s="2"/>
      <c r="CP735" s="2"/>
    </row>
    <row r="736" spans="1:94" x14ac:dyDescent="0.35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  <c r="AD736" s="2"/>
      <c r="AE736" s="2"/>
      <c r="AF736" s="2"/>
      <c r="AG736" s="2"/>
      <c r="AH736" s="2"/>
      <c r="AI736" s="2"/>
      <c r="AJ736" s="2"/>
      <c r="AK736" s="2"/>
      <c r="AL736" s="2"/>
      <c r="AM736" s="2"/>
      <c r="AN736" s="2"/>
      <c r="AO736" s="2"/>
      <c r="AP736" s="2"/>
      <c r="AQ736" s="2"/>
      <c r="AR736" s="2"/>
      <c r="AS736" s="2"/>
      <c r="AT736" s="2"/>
      <c r="AU736" s="2"/>
      <c r="AV736" s="2"/>
      <c r="AW736" s="2"/>
      <c r="AX736" s="2"/>
      <c r="AY736" s="2"/>
      <c r="AZ736" s="2"/>
      <c r="BA736" s="2"/>
      <c r="BB736" s="2"/>
      <c r="BC736" s="2"/>
      <c r="BD736" s="2"/>
      <c r="BE736" s="2"/>
      <c r="BF736" s="2"/>
      <c r="BG736" s="2"/>
      <c r="BH736" s="2"/>
      <c r="BI736" s="2"/>
      <c r="BJ736" s="2"/>
      <c r="BK736" s="2"/>
      <c r="BL736" s="2"/>
      <c r="BM736" s="2"/>
      <c r="BN736" s="2"/>
      <c r="BO736" s="2"/>
      <c r="BP736" s="2"/>
      <c r="BQ736" s="2"/>
      <c r="BR736" s="2"/>
      <c r="BS736" s="2"/>
      <c r="BT736" s="2"/>
      <c r="BU736" s="2"/>
      <c r="BV736" s="2"/>
      <c r="BW736" s="2"/>
      <c r="BX736" s="2"/>
      <c r="BY736" s="2"/>
      <c r="BZ736" s="2"/>
      <c r="CA736" s="2"/>
      <c r="CB736" s="2"/>
      <c r="CC736" s="2"/>
      <c r="CD736" s="2"/>
      <c r="CE736" s="2"/>
      <c r="CF736" s="2"/>
      <c r="CG736" s="2"/>
      <c r="CH736" s="2"/>
      <c r="CI736" s="2"/>
      <c r="CJ736" s="2"/>
      <c r="CK736" s="2"/>
      <c r="CL736" s="2"/>
      <c r="CM736" s="2"/>
      <c r="CN736" s="2"/>
      <c r="CO736" s="2"/>
      <c r="CP736" s="2"/>
    </row>
    <row r="737" spans="1:94" x14ac:dyDescent="0.35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  <c r="AC737" s="2"/>
      <c r="AD737" s="2"/>
      <c r="AE737" s="2"/>
      <c r="AF737" s="2"/>
      <c r="AG737" s="2"/>
      <c r="AH737" s="2"/>
      <c r="AI737" s="2"/>
      <c r="AJ737" s="2"/>
      <c r="AK737" s="2"/>
      <c r="AL737" s="2"/>
      <c r="AM737" s="2"/>
      <c r="AN737" s="2"/>
      <c r="AO737" s="2"/>
      <c r="AP737" s="2"/>
      <c r="AQ737" s="2"/>
      <c r="AR737" s="2"/>
      <c r="AS737" s="2"/>
      <c r="AT737" s="2"/>
      <c r="AU737" s="2"/>
      <c r="AV737" s="2"/>
      <c r="AW737" s="2"/>
      <c r="AX737" s="2"/>
      <c r="AY737" s="2"/>
      <c r="AZ737" s="2"/>
      <c r="BA737" s="2"/>
      <c r="BB737" s="2"/>
      <c r="BC737" s="2"/>
      <c r="BD737" s="2"/>
      <c r="BE737" s="2"/>
      <c r="BF737" s="2"/>
      <c r="BG737" s="2"/>
      <c r="BH737" s="2"/>
      <c r="BI737" s="2"/>
      <c r="BJ737" s="2"/>
      <c r="BK737" s="2"/>
      <c r="BL737" s="2"/>
      <c r="BM737" s="2"/>
      <c r="BN737" s="2"/>
      <c r="BO737" s="2"/>
      <c r="BP737" s="2"/>
      <c r="BQ737" s="2"/>
      <c r="BR737" s="2"/>
      <c r="BS737" s="2"/>
      <c r="BT737" s="2"/>
      <c r="BU737" s="2"/>
      <c r="BV737" s="2"/>
      <c r="BW737" s="2"/>
      <c r="BX737" s="2"/>
      <c r="BY737" s="2"/>
      <c r="BZ737" s="2"/>
      <c r="CA737" s="2"/>
      <c r="CB737" s="2"/>
      <c r="CC737" s="2"/>
      <c r="CD737" s="2"/>
      <c r="CE737" s="2"/>
      <c r="CF737" s="2"/>
      <c r="CG737" s="2"/>
      <c r="CH737" s="2"/>
      <c r="CI737" s="2"/>
      <c r="CJ737" s="2"/>
      <c r="CK737" s="2"/>
      <c r="CL737" s="2"/>
      <c r="CM737" s="2"/>
      <c r="CN737" s="2"/>
      <c r="CO737" s="2"/>
      <c r="CP737" s="2"/>
    </row>
    <row r="738" spans="1:94" x14ac:dyDescent="0.35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  <c r="AD738" s="2"/>
      <c r="AE738" s="2"/>
      <c r="AF738" s="2"/>
      <c r="AG738" s="2"/>
      <c r="AH738" s="2"/>
      <c r="AI738" s="2"/>
      <c r="AJ738" s="2"/>
      <c r="AK738" s="2"/>
      <c r="AL738" s="2"/>
      <c r="AM738" s="2"/>
      <c r="AN738" s="2"/>
      <c r="AO738" s="2"/>
      <c r="AP738" s="2"/>
      <c r="AQ738" s="2"/>
      <c r="AR738" s="2"/>
      <c r="AS738" s="2"/>
      <c r="AT738" s="2"/>
      <c r="AU738" s="2"/>
      <c r="AV738" s="2"/>
      <c r="AW738" s="2"/>
      <c r="AX738" s="2"/>
      <c r="AY738" s="2"/>
      <c r="AZ738" s="2"/>
      <c r="BA738" s="2"/>
      <c r="BB738" s="2"/>
      <c r="BC738" s="2"/>
      <c r="BD738" s="2"/>
      <c r="BE738" s="2"/>
      <c r="BF738" s="2"/>
      <c r="BG738" s="2"/>
      <c r="BH738" s="2"/>
      <c r="BI738" s="2"/>
      <c r="BJ738" s="2"/>
      <c r="BK738" s="2"/>
      <c r="BL738" s="2"/>
      <c r="BM738" s="2"/>
      <c r="BN738" s="2"/>
      <c r="BO738" s="2"/>
      <c r="BP738" s="2"/>
      <c r="BQ738" s="2"/>
      <c r="BR738" s="2"/>
      <c r="BS738" s="2"/>
      <c r="BT738" s="2"/>
      <c r="BU738" s="2"/>
      <c r="BV738" s="2"/>
      <c r="BW738" s="2"/>
      <c r="BX738" s="2"/>
      <c r="BY738" s="2"/>
      <c r="BZ738" s="2"/>
      <c r="CA738" s="2"/>
      <c r="CB738" s="2"/>
      <c r="CC738" s="2"/>
      <c r="CD738" s="2"/>
      <c r="CE738" s="2"/>
      <c r="CF738" s="2"/>
      <c r="CG738" s="2"/>
      <c r="CH738" s="2"/>
      <c r="CI738" s="2"/>
      <c r="CJ738" s="2"/>
      <c r="CK738" s="2"/>
      <c r="CL738" s="2"/>
      <c r="CM738" s="2"/>
      <c r="CN738" s="2"/>
      <c r="CO738" s="2"/>
      <c r="CP738" s="2"/>
    </row>
    <row r="739" spans="1:94" x14ac:dyDescent="0.35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  <c r="AD739" s="2"/>
      <c r="AE739" s="2"/>
      <c r="AF739" s="2"/>
      <c r="AG739" s="2"/>
      <c r="AH739" s="2"/>
      <c r="AI739" s="2"/>
      <c r="AJ739" s="2"/>
      <c r="AK739" s="2"/>
      <c r="AL739" s="2"/>
      <c r="AM739" s="2"/>
      <c r="AN739" s="2"/>
      <c r="AO739" s="2"/>
      <c r="AP739" s="2"/>
      <c r="AQ739" s="2"/>
      <c r="AR739" s="2"/>
      <c r="AS739" s="2"/>
      <c r="AT739" s="2"/>
      <c r="AU739" s="2"/>
      <c r="AV739" s="2"/>
      <c r="AW739" s="2"/>
      <c r="AX739" s="2"/>
      <c r="AY739" s="2"/>
      <c r="AZ739" s="2"/>
      <c r="BA739" s="2"/>
      <c r="BB739" s="2"/>
      <c r="BC739" s="2"/>
      <c r="BD739" s="2"/>
      <c r="BE739" s="2"/>
      <c r="BF739" s="2"/>
      <c r="BG739" s="2"/>
      <c r="BH739" s="2"/>
      <c r="BI739" s="2"/>
      <c r="BJ739" s="2"/>
      <c r="BK739" s="2"/>
      <c r="BL739" s="2"/>
      <c r="BM739" s="2"/>
      <c r="BN739" s="2"/>
      <c r="BO739" s="2"/>
      <c r="BP739" s="2"/>
      <c r="BQ739" s="2"/>
      <c r="BR739" s="2"/>
      <c r="BS739" s="2"/>
      <c r="BT739" s="2"/>
      <c r="BU739" s="2"/>
      <c r="BV739" s="2"/>
      <c r="BW739" s="2"/>
      <c r="BX739" s="2"/>
      <c r="BY739" s="2"/>
      <c r="BZ739" s="2"/>
      <c r="CA739" s="2"/>
      <c r="CB739" s="2"/>
      <c r="CC739" s="2"/>
      <c r="CD739" s="2"/>
      <c r="CE739" s="2"/>
      <c r="CF739" s="2"/>
      <c r="CG739" s="2"/>
      <c r="CH739" s="2"/>
      <c r="CI739" s="2"/>
      <c r="CJ739" s="2"/>
      <c r="CK739" s="2"/>
      <c r="CL739" s="2"/>
      <c r="CM739" s="2"/>
      <c r="CN739" s="2"/>
      <c r="CO739" s="2"/>
      <c r="CP739" s="2"/>
    </row>
    <row r="740" spans="1:94" x14ac:dyDescent="0.35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2"/>
      <c r="AD740" s="2"/>
      <c r="AE740" s="2"/>
      <c r="AF740" s="2"/>
      <c r="AG740" s="2"/>
      <c r="AH740" s="2"/>
      <c r="AI740" s="2"/>
      <c r="AJ740" s="2"/>
      <c r="AK740" s="2"/>
      <c r="AL740" s="2"/>
      <c r="AM740" s="2"/>
      <c r="AN740" s="2"/>
      <c r="AO740" s="2"/>
      <c r="AP740" s="2"/>
      <c r="AQ740" s="2"/>
      <c r="AR740" s="2"/>
      <c r="AS740" s="2"/>
      <c r="AT740" s="2"/>
      <c r="AU740" s="2"/>
      <c r="AV740" s="2"/>
      <c r="AW740" s="2"/>
      <c r="AX740" s="2"/>
      <c r="AY740" s="2"/>
      <c r="AZ740" s="2"/>
      <c r="BA740" s="2"/>
      <c r="BB740" s="2"/>
      <c r="BC740" s="2"/>
      <c r="BD740" s="2"/>
      <c r="BE740" s="2"/>
      <c r="BF740" s="2"/>
      <c r="BG740" s="2"/>
      <c r="BH740" s="2"/>
      <c r="BI740" s="2"/>
      <c r="BJ740" s="2"/>
      <c r="BK740" s="2"/>
      <c r="BL740" s="2"/>
      <c r="BM740" s="2"/>
      <c r="BN740" s="2"/>
      <c r="BO740" s="2"/>
      <c r="BP740" s="2"/>
      <c r="BQ740" s="2"/>
      <c r="BR740" s="2"/>
      <c r="BS740" s="2"/>
      <c r="BT740" s="2"/>
      <c r="BU740" s="2"/>
      <c r="BV740" s="2"/>
      <c r="BW740" s="2"/>
      <c r="BX740" s="2"/>
      <c r="BY740" s="2"/>
      <c r="BZ740" s="2"/>
      <c r="CA740" s="2"/>
      <c r="CB740" s="2"/>
      <c r="CC740" s="2"/>
      <c r="CD740" s="2"/>
      <c r="CE740" s="2"/>
      <c r="CF740" s="2"/>
      <c r="CG740" s="2"/>
      <c r="CH740" s="2"/>
      <c r="CI740" s="2"/>
      <c r="CJ740" s="2"/>
      <c r="CK740" s="2"/>
      <c r="CL740" s="2"/>
      <c r="CM740" s="2"/>
      <c r="CN740" s="2"/>
      <c r="CO740" s="2"/>
      <c r="CP740" s="2"/>
    </row>
    <row r="741" spans="1:94" x14ac:dyDescent="0.35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  <c r="AC741" s="2"/>
      <c r="AD741" s="2"/>
      <c r="AE741" s="2"/>
      <c r="AF741" s="2"/>
      <c r="AG741" s="2"/>
      <c r="AH741" s="2"/>
      <c r="AI741" s="2"/>
      <c r="AJ741" s="2"/>
      <c r="AK741" s="2"/>
      <c r="AL741" s="2"/>
      <c r="AM741" s="2"/>
      <c r="AN741" s="2"/>
      <c r="AO741" s="2"/>
      <c r="AP741" s="2"/>
      <c r="AQ741" s="2"/>
      <c r="AR741" s="2"/>
      <c r="AS741" s="2"/>
      <c r="AT741" s="2"/>
      <c r="AU741" s="2"/>
      <c r="AV741" s="2"/>
      <c r="AW741" s="2"/>
      <c r="AX741" s="2"/>
      <c r="AY741" s="2"/>
      <c r="AZ741" s="2"/>
      <c r="BA741" s="2"/>
      <c r="BB741" s="2"/>
      <c r="BC741" s="2"/>
      <c r="BD741" s="2"/>
      <c r="BE741" s="2"/>
      <c r="BF741" s="2"/>
      <c r="BG741" s="2"/>
      <c r="BH741" s="2"/>
      <c r="BI741" s="2"/>
      <c r="BJ741" s="2"/>
      <c r="BK741" s="2"/>
      <c r="BL741" s="2"/>
      <c r="BM741" s="2"/>
      <c r="BN741" s="2"/>
      <c r="BO741" s="2"/>
      <c r="BP741" s="2"/>
      <c r="BQ741" s="2"/>
      <c r="BR741" s="2"/>
      <c r="BS741" s="2"/>
      <c r="BT741" s="2"/>
      <c r="BU741" s="2"/>
      <c r="BV741" s="2"/>
      <c r="BW741" s="2"/>
      <c r="BX741" s="2"/>
      <c r="BY741" s="2"/>
      <c r="BZ741" s="2"/>
      <c r="CA741" s="2"/>
      <c r="CB741" s="2"/>
      <c r="CC741" s="2"/>
      <c r="CD741" s="2"/>
      <c r="CE741" s="2"/>
      <c r="CF741" s="2"/>
      <c r="CG741" s="2"/>
      <c r="CH741" s="2"/>
      <c r="CI741" s="2"/>
      <c r="CJ741" s="2"/>
      <c r="CK741" s="2"/>
      <c r="CL741" s="2"/>
      <c r="CM741" s="2"/>
      <c r="CN741" s="2"/>
      <c r="CO741" s="2"/>
      <c r="CP741" s="2"/>
    </row>
    <row r="742" spans="1:94" x14ac:dyDescent="0.35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  <c r="AC742" s="2"/>
      <c r="AD742" s="2"/>
      <c r="AE742" s="2"/>
      <c r="AF742" s="2"/>
      <c r="AG742" s="2"/>
      <c r="AH742" s="2"/>
      <c r="AI742" s="2"/>
      <c r="AJ742" s="2"/>
      <c r="AK742" s="2"/>
      <c r="AL742" s="2"/>
      <c r="AM742" s="2"/>
      <c r="AN742" s="2"/>
      <c r="AO742" s="2"/>
      <c r="AP742" s="2"/>
      <c r="AQ742" s="2"/>
      <c r="AR742" s="2"/>
      <c r="AS742" s="2"/>
      <c r="AT742" s="2"/>
      <c r="AU742" s="2"/>
      <c r="AV742" s="2"/>
      <c r="AW742" s="2"/>
      <c r="AX742" s="2"/>
      <c r="AY742" s="2"/>
      <c r="AZ742" s="2"/>
      <c r="BA742" s="2"/>
      <c r="BB742" s="2"/>
      <c r="BC742" s="2"/>
      <c r="BD742" s="2"/>
      <c r="BE742" s="2"/>
      <c r="BF742" s="2"/>
      <c r="BG742" s="2"/>
      <c r="BH742" s="2"/>
      <c r="BI742" s="2"/>
      <c r="BJ742" s="2"/>
      <c r="BK742" s="2"/>
      <c r="BL742" s="2"/>
      <c r="BM742" s="2"/>
      <c r="BN742" s="2"/>
      <c r="BO742" s="2"/>
      <c r="BP742" s="2"/>
      <c r="BQ742" s="2"/>
      <c r="BR742" s="2"/>
      <c r="BS742" s="2"/>
      <c r="BT742" s="2"/>
      <c r="BU742" s="2"/>
      <c r="BV742" s="2"/>
      <c r="BW742" s="2"/>
      <c r="BX742" s="2"/>
      <c r="BY742" s="2"/>
      <c r="BZ742" s="2"/>
      <c r="CA742" s="2"/>
      <c r="CB742" s="2"/>
      <c r="CC742" s="2"/>
      <c r="CD742" s="2"/>
      <c r="CE742" s="2"/>
      <c r="CF742" s="2"/>
      <c r="CG742" s="2"/>
      <c r="CH742" s="2"/>
      <c r="CI742" s="2"/>
      <c r="CJ742" s="2"/>
      <c r="CK742" s="2"/>
      <c r="CL742" s="2"/>
      <c r="CM742" s="2"/>
      <c r="CN742" s="2"/>
      <c r="CO742" s="2"/>
      <c r="CP742" s="2"/>
    </row>
    <row r="743" spans="1:94" x14ac:dyDescent="0.35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/>
      <c r="AD743" s="2"/>
      <c r="AE743" s="2"/>
      <c r="AF743" s="2"/>
      <c r="AG743" s="2"/>
      <c r="AH743" s="2"/>
      <c r="AI743" s="2"/>
      <c r="AJ743" s="2"/>
      <c r="AK743" s="2"/>
      <c r="AL743" s="2"/>
      <c r="AM743" s="2"/>
      <c r="AN743" s="2"/>
      <c r="AO743" s="2"/>
      <c r="AP743" s="2"/>
      <c r="AQ743" s="2"/>
      <c r="AR743" s="2"/>
      <c r="AS743" s="2"/>
      <c r="AT743" s="2"/>
      <c r="AU743" s="2"/>
      <c r="AV743" s="2"/>
      <c r="AW743" s="2"/>
      <c r="AX743" s="2"/>
      <c r="AY743" s="2"/>
      <c r="AZ743" s="2"/>
      <c r="BA743" s="2"/>
      <c r="BB743" s="2"/>
      <c r="BC743" s="2"/>
      <c r="BD743" s="2"/>
      <c r="BE743" s="2"/>
      <c r="BF743" s="2"/>
      <c r="BG743" s="2"/>
      <c r="BH743" s="2"/>
      <c r="BI743" s="2"/>
      <c r="BJ743" s="2"/>
      <c r="BK743" s="2"/>
      <c r="BL743" s="2"/>
      <c r="BM743" s="2"/>
      <c r="BN743" s="2"/>
      <c r="BO743" s="2"/>
      <c r="BP743" s="2"/>
      <c r="BQ743" s="2"/>
      <c r="BR743" s="2"/>
      <c r="BS743" s="2"/>
      <c r="BT743" s="2"/>
      <c r="BU743" s="2"/>
      <c r="BV743" s="2"/>
      <c r="BW743" s="2"/>
      <c r="BX743" s="2"/>
      <c r="BY743" s="2"/>
      <c r="BZ743" s="2"/>
      <c r="CA743" s="2"/>
      <c r="CB743" s="2"/>
      <c r="CC743" s="2"/>
      <c r="CD743" s="2"/>
      <c r="CE743" s="2"/>
      <c r="CF743" s="2"/>
      <c r="CG743" s="2"/>
      <c r="CH743" s="2"/>
      <c r="CI743" s="2"/>
      <c r="CJ743" s="2"/>
      <c r="CK743" s="2"/>
      <c r="CL743" s="2"/>
      <c r="CM743" s="2"/>
      <c r="CN743" s="2"/>
      <c r="CO743" s="2"/>
      <c r="CP743" s="2"/>
    </row>
    <row r="744" spans="1:94" x14ac:dyDescent="0.35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2"/>
      <c r="AD744" s="2"/>
      <c r="AE744" s="2"/>
      <c r="AF744" s="2"/>
      <c r="AG744" s="2"/>
      <c r="AH744" s="2"/>
      <c r="AI744" s="2"/>
      <c r="AJ744" s="2"/>
      <c r="AK744" s="2"/>
      <c r="AL744" s="2"/>
      <c r="AM744" s="2"/>
      <c r="AN744" s="2"/>
      <c r="AO744" s="2"/>
      <c r="AP744" s="2"/>
      <c r="AQ744" s="2"/>
      <c r="AR744" s="2"/>
      <c r="AS744" s="2"/>
      <c r="AT744" s="2"/>
      <c r="AU744" s="2"/>
      <c r="AV744" s="2"/>
      <c r="AW744" s="2"/>
      <c r="AX744" s="2"/>
      <c r="AY744" s="2"/>
      <c r="AZ744" s="2"/>
      <c r="BA744" s="2"/>
      <c r="BB744" s="2"/>
      <c r="BC744" s="2"/>
      <c r="BD744" s="2"/>
      <c r="BE744" s="2"/>
      <c r="BF744" s="2"/>
      <c r="BG744" s="2"/>
      <c r="BH744" s="2"/>
      <c r="BI744" s="2"/>
      <c r="BJ744" s="2"/>
      <c r="BK744" s="2"/>
      <c r="BL744" s="2"/>
      <c r="BM744" s="2"/>
      <c r="BN744" s="2"/>
      <c r="BO744" s="2"/>
      <c r="BP744" s="2"/>
      <c r="BQ744" s="2"/>
      <c r="BR744" s="2"/>
      <c r="BS744" s="2"/>
      <c r="BT744" s="2"/>
      <c r="BU744" s="2"/>
      <c r="BV744" s="2"/>
      <c r="BW744" s="2"/>
      <c r="BX744" s="2"/>
      <c r="BY744" s="2"/>
      <c r="BZ744" s="2"/>
      <c r="CA744" s="2"/>
      <c r="CB744" s="2"/>
      <c r="CC744" s="2"/>
      <c r="CD744" s="2"/>
      <c r="CE744" s="2"/>
      <c r="CF744" s="2"/>
      <c r="CG744" s="2"/>
      <c r="CH744" s="2"/>
      <c r="CI744" s="2"/>
      <c r="CJ744" s="2"/>
      <c r="CK744" s="2"/>
      <c r="CL744" s="2"/>
      <c r="CM744" s="2"/>
      <c r="CN744" s="2"/>
      <c r="CO744" s="2"/>
      <c r="CP744" s="2"/>
    </row>
    <row r="745" spans="1:94" x14ac:dyDescent="0.35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  <c r="AD745" s="2"/>
      <c r="AE745" s="2"/>
      <c r="AF745" s="2"/>
      <c r="AG745" s="2"/>
      <c r="AH745" s="2"/>
      <c r="AI745" s="2"/>
      <c r="AJ745" s="2"/>
      <c r="AK745" s="2"/>
      <c r="AL745" s="2"/>
      <c r="AM745" s="2"/>
      <c r="AN745" s="2"/>
      <c r="AO745" s="2"/>
      <c r="AP745" s="2"/>
      <c r="AQ745" s="2"/>
      <c r="AR745" s="2"/>
      <c r="AS745" s="2"/>
      <c r="AT745" s="2"/>
      <c r="AU745" s="2"/>
      <c r="AV745" s="2"/>
      <c r="AW745" s="2"/>
      <c r="AX745" s="2"/>
      <c r="AY745" s="2"/>
      <c r="AZ745" s="2"/>
      <c r="BA745" s="2"/>
      <c r="BB745" s="2"/>
      <c r="BC745" s="2"/>
      <c r="BD745" s="2"/>
      <c r="BE745" s="2"/>
      <c r="BF745" s="2"/>
      <c r="BG745" s="2"/>
      <c r="BH745" s="2"/>
      <c r="BI745" s="2"/>
      <c r="BJ745" s="2"/>
      <c r="BK745" s="2"/>
      <c r="BL745" s="2"/>
      <c r="BM745" s="2"/>
      <c r="BN745" s="2"/>
      <c r="BO745" s="2"/>
      <c r="BP745" s="2"/>
      <c r="BQ745" s="2"/>
      <c r="BR745" s="2"/>
      <c r="BS745" s="2"/>
      <c r="BT745" s="2"/>
      <c r="BU745" s="2"/>
      <c r="BV745" s="2"/>
      <c r="BW745" s="2"/>
      <c r="BX745" s="2"/>
      <c r="BY745" s="2"/>
      <c r="BZ745" s="2"/>
      <c r="CA745" s="2"/>
      <c r="CB745" s="2"/>
      <c r="CC745" s="2"/>
      <c r="CD745" s="2"/>
      <c r="CE745" s="2"/>
      <c r="CF745" s="2"/>
      <c r="CG745" s="2"/>
      <c r="CH745" s="2"/>
      <c r="CI745" s="2"/>
      <c r="CJ745" s="2"/>
      <c r="CK745" s="2"/>
      <c r="CL745" s="2"/>
      <c r="CM745" s="2"/>
      <c r="CN745" s="2"/>
      <c r="CO745" s="2"/>
      <c r="CP745" s="2"/>
    </row>
    <row r="746" spans="1:94" x14ac:dyDescent="0.35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  <c r="AD746" s="2"/>
      <c r="AE746" s="2"/>
      <c r="AF746" s="2"/>
      <c r="AG746" s="2"/>
      <c r="AH746" s="2"/>
      <c r="AI746" s="2"/>
      <c r="AJ746" s="2"/>
      <c r="AK746" s="2"/>
      <c r="AL746" s="2"/>
      <c r="AM746" s="2"/>
      <c r="AN746" s="2"/>
      <c r="AO746" s="2"/>
      <c r="AP746" s="2"/>
      <c r="AQ746" s="2"/>
      <c r="AR746" s="2"/>
      <c r="AS746" s="2"/>
      <c r="AT746" s="2"/>
      <c r="AU746" s="2"/>
      <c r="AV746" s="2"/>
      <c r="AW746" s="2"/>
      <c r="AX746" s="2"/>
      <c r="AY746" s="2"/>
      <c r="AZ746" s="2"/>
      <c r="BA746" s="2"/>
      <c r="BB746" s="2"/>
      <c r="BC746" s="2"/>
      <c r="BD746" s="2"/>
      <c r="BE746" s="2"/>
      <c r="BF746" s="2"/>
      <c r="BG746" s="2"/>
      <c r="BH746" s="2"/>
      <c r="BI746" s="2"/>
      <c r="BJ746" s="2"/>
      <c r="BK746" s="2"/>
      <c r="BL746" s="2"/>
      <c r="BM746" s="2"/>
      <c r="BN746" s="2"/>
      <c r="BO746" s="2"/>
      <c r="BP746" s="2"/>
      <c r="BQ746" s="2"/>
      <c r="BR746" s="2"/>
      <c r="BS746" s="2"/>
      <c r="BT746" s="2"/>
      <c r="BU746" s="2"/>
      <c r="BV746" s="2"/>
      <c r="BW746" s="2"/>
      <c r="BX746" s="2"/>
      <c r="BY746" s="2"/>
      <c r="BZ746" s="2"/>
      <c r="CA746" s="2"/>
      <c r="CB746" s="2"/>
      <c r="CC746" s="2"/>
      <c r="CD746" s="2"/>
      <c r="CE746" s="2"/>
      <c r="CF746" s="2"/>
      <c r="CG746" s="2"/>
      <c r="CH746" s="2"/>
      <c r="CI746" s="2"/>
      <c r="CJ746" s="2"/>
      <c r="CK746" s="2"/>
      <c r="CL746" s="2"/>
      <c r="CM746" s="2"/>
      <c r="CN746" s="2"/>
      <c r="CO746" s="2"/>
      <c r="CP746" s="2"/>
    </row>
    <row r="747" spans="1:94" x14ac:dyDescent="0.35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  <c r="AD747" s="2"/>
      <c r="AE747" s="2"/>
      <c r="AF747" s="2"/>
      <c r="AG747" s="2"/>
      <c r="AH747" s="2"/>
      <c r="AI747" s="2"/>
      <c r="AJ747" s="2"/>
      <c r="AK747" s="2"/>
      <c r="AL747" s="2"/>
      <c r="AM747" s="2"/>
      <c r="AN747" s="2"/>
      <c r="AO747" s="2"/>
      <c r="AP747" s="2"/>
      <c r="AQ747" s="2"/>
      <c r="AR747" s="2"/>
      <c r="AS747" s="2"/>
      <c r="AT747" s="2"/>
      <c r="AU747" s="2"/>
      <c r="AV747" s="2"/>
      <c r="AW747" s="2"/>
      <c r="AX747" s="2"/>
      <c r="AY747" s="2"/>
      <c r="AZ747" s="2"/>
      <c r="BA747" s="2"/>
      <c r="BB747" s="2"/>
      <c r="BC747" s="2"/>
      <c r="BD747" s="2"/>
      <c r="BE747" s="2"/>
      <c r="BF747" s="2"/>
      <c r="BG747" s="2"/>
      <c r="BH747" s="2"/>
      <c r="BI747" s="2"/>
      <c r="BJ747" s="2"/>
      <c r="BK747" s="2"/>
      <c r="BL747" s="2"/>
      <c r="BM747" s="2"/>
      <c r="BN747" s="2"/>
      <c r="BO747" s="2"/>
      <c r="BP747" s="2"/>
      <c r="BQ747" s="2"/>
      <c r="BR747" s="2"/>
      <c r="BS747" s="2"/>
      <c r="BT747" s="2"/>
      <c r="BU747" s="2"/>
      <c r="BV747" s="2"/>
      <c r="BW747" s="2"/>
      <c r="BX747" s="2"/>
      <c r="BY747" s="2"/>
      <c r="BZ747" s="2"/>
      <c r="CA747" s="2"/>
      <c r="CB747" s="2"/>
      <c r="CC747" s="2"/>
      <c r="CD747" s="2"/>
      <c r="CE747" s="2"/>
      <c r="CF747" s="2"/>
      <c r="CG747" s="2"/>
      <c r="CH747" s="2"/>
      <c r="CI747" s="2"/>
      <c r="CJ747" s="2"/>
      <c r="CK747" s="2"/>
      <c r="CL747" s="2"/>
      <c r="CM747" s="2"/>
      <c r="CN747" s="2"/>
      <c r="CO747" s="2"/>
      <c r="CP747" s="2"/>
    </row>
    <row r="748" spans="1:94" x14ac:dyDescent="0.35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  <c r="AD748" s="2"/>
      <c r="AE748" s="2"/>
      <c r="AF748" s="2"/>
      <c r="AG748" s="2"/>
      <c r="AH748" s="2"/>
      <c r="AI748" s="2"/>
      <c r="AJ748" s="2"/>
      <c r="AK748" s="2"/>
      <c r="AL748" s="2"/>
      <c r="AM748" s="2"/>
      <c r="AN748" s="2"/>
      <c r="AO748" s="2"/>
      <c r="AP748" s="2"/>
      <c r="AQ748" s="2"/>
      <c r="AR748" s="2"/>
      <c r="AS748" s="2"/>
      <c r="AT748" s="2"/>
      <c r="AU748" s="2"/>
      <c r="AV748" s="2"/>
      <c r="AW748" s="2"/>
      <c r="AX748" s="2"/>
      <c r="AY748" s="2"/>
      <c r="AZ748" s="2"/>
      <c r="BA748" s="2"/>
      <c r="BB748" s="2"/>
      <c r="BC748" s="2"/>
      <c r="BD748" s="2"/>
      <c r="BE748" s="2"/>
      <c r="BF748" s="2"/>
      <c r="BG748" s="2"/>
      <c r="BH748" s="2"/>
      <c r="BI748" s="2"/>
      <c r="BJ748" s="2"/>
      <c r="BK748" s="2"/>
      <c r="BL748" s="2"/>
      <c r="BM748" s="2"/>
      <c r="BN748" s="2"/>
      <c r="BO748" s="2"/>
      <c r="BP748" s="2"/>
      <c r="BQ748" s="2"/>
      <c r="BR748" s="2"/>
      <c r="BS748" s="2"/>
      <c r="BT748" s="2"/>
      <c r="BU748" s="2"/>
      <c r="BV748" s="2"/>
      <c r="BW748" s="2"/>
      <c r="BX748" s="2"/>
      <c r="BY748" s="2"/>
      <c r="BZ748" s="2"/>
      <c r="CA748" s="2"/>
      <c r="CB748" s="2"/>
      <c r="CC748" s="2"/>
      <c r="CD748" s="2"/>
      <c r="CE748" s="2"/>
      <c r="CF748" s="2"/>
      <c r="CG748" s="2"/>
      <c r="CH748" s="2"/>
      <c r="CI748" s="2"/>
      <c r="CJ748" s="2"/>
      <c r="CK748" s="2"/>
      <c r="CL748" s="2"/>
      <c r="CM748" s="2"/>
      <c r="CN748" s="2"/>
      <c r="CO748" s="2"/>
      <c r="CP748" s="2"/>
    </row>
    <row r="749" spans="1:94" x14ac:dyDescent="0.35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  <c r="AD749" s="2"/>
      <c r="AE749" s="2"/>
      <c r="AF749" s="2"/>
      <c r="AG749" s="2"/>
      <c r="AH749" s="2"/>
      <c r="AI749" s="2"/>
      <c r="AJ749" s="2"/>
      <c r="AK749" s="2"/>
      <c r="AL749" s="2"/>
      <c r="AM749" s="2"/>
      <c r="AN749" s="2"/>
      <c r="AO749" s="2"/>
      <c r="AP749" s="2"/>
      <c r="AQ749" s="2"/>
      <c r="AR749" s="2"/>
      <c r="AS749" s="2"/>
      <c r="AT749" s="2"/>
      <c r="AU749" s="2"/>
      <c r="AV749" s="2"/>
      <c r="AW749" s="2"/>
      <c r="AX749" s="2"/>
      <c r="AY749" s="2"/>
      <c r="AZ749" s="2"/>
      <c r="BA749" s="2"/>
      <c r="BB749" s="2"/>
      <c r="BC749" s="2"/>
      <c r="BD749" s="2"/>
      <c r="BE749" s="2"/>
      <c r="BF749" s="2"/>
      <c r="BG749" s="2"/>
      <c r="BH749" s="2"/>
      <c r="BI749" s="2"/>
      <c r="BJ749" s="2"/>
      <c r="BK749" s="2"/>
      <c r="BL749" s="2"/>
      <c r="BM749" s="2"/>
      <c r="BN749" s="2"/>
      <c r="BO749" s="2"/>
      <c r="BP749" s="2"/>
      <c r="BQ749" s="2"/>
      <c r="BR749" s="2"/>
      <c r="BS749" s="2"/>
      <c r="BT749" s="2"/>
      <c r="BU749" s="2"/>
      <c r="BV749" s="2"/>
      <c r="BW749" s="2"/>
      <c r="BX749" s="2"/>
      <c r="BY749" s="2"/>
      <c r="BZ749" s="2"/>
      <c r="CA749" s="2"/>
      <c r="CB749" s="2"/>
      <c r="CC749" s="2"/>
      <c r="CD749" s="2"/>
      <c r="CE749" s="2"/>
      <c r="CF749" s="2"/>
      <c r="CG749" s="2"/>
      <c r="CH749" s="2"/>
      <c r="CI749" s="2"/>
      <c r="CJ749" s="2"/>
      <c r="CK749" s="2"/>
      <c r="CL749" s="2"/>
      <c r="CM749" s="2"/>
      <c r="CN749" s="2"/>
      <c r="CO749" s="2"/>
      <c r="CP749" s="2"/>
    </row>
    <row r="750" spans="1:94" x14ac:dyDescent="0.35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  <c r="AD750" s="2"/>
      <c r="AE750" s="2"/>
      <c r="AF750" s="2"/>
      <c r="AG750" s="2"/>
      <c r="AH750" s="2"/>
      <c r="AI750" s="2"/>
      <c r="AJ750" s="2"/>
      <c r="AK750" s="2"/>
      <c r="AL750" s="2"/>
      <c r="AM750" s="2"/>
      <c r="AN750" s="2"/>
      <c r="AO750" s="2"/>
      <c r="AP750" s="2"/>
      <c r="AQ750" s="2"/>
      <c r="AR750" s="2"/>
      <c r="AS750" s="2"/>
      <c r="AT750" s="2"/>
      <c r="AU750" s="2"/>
      <c r="AV750" s="2"/>
      <c r="AW750" s="2"/>
      <c r="AX750" s="2"/>
      <c r="AY750" s="2"/>
      <c r="AZ750" s="2"/>
      <c r="BA750" s="2"/>
      <c r="BB750" s="2"/>
      <c r="BC750" s="2"/>
      <c r="BD750" s="2"/>
      <c r="BE750" s="2"/>
      <c r="BF750" s="2"/>
      <c r="BG750" s="2"/>
      <c r="BH750" s="2"/>
      <c r="BI750" s="2"/>
      <c r="BJ750" s="2"/>
      <c r="BK750" s="2"/>
      <c r="BL750" s="2"/>
      <c r="BM750" s="2"/>
      <c r="BN750" s="2"/>
      <c r="BO750" s="2"/>
      <c r="BP750" s="2"/>
      <c r="BQ750" s="2"/>
      <c r="BR750" s="2"/>
      <c r="BS750" s="2"/>
      <c r="BT750" s="2"/>
      <c r="BU750" s="2"/>
      <c r="BV750" s="2"/>
      <c r="BW750" s="2"/>
      <c r="BX750" s="2"/>
      <c r="BY750" s="2"/>
      <c r="BZ750" s="2"/>
      <c r="CA750" s="2"/>
      <c r="CB750" s="2"/>
      <c r="CC750" s="2"/>
      <c r="CD750" s="2"/>
      <c r="CE750" s="2"/>
      <c r="CF750" s="2"/>
      <c r="CG750" s="2"/>
      <c r="CH750" s="2"/>
      <c r="CI750" s="2"/>
      <c r="CJ750" s="2"/>
      <c r="CK750" s="2"/>
      <c r="CL750" s="2"/>
      <c r="CM750" s="2"/>
      <c r="CN750" s="2"/>
      <c r="CO750" s="2"/>
      <c r="CP750" s="2"/>
    </row>
    <row r="751" spans="1:94" x14ac:dyDescent="0.35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  <c r="AD751" s="2"/>
      <c r="AE751" s="2"/>
      <c r="AF751" s="2"/>
      <c r="AG751" s="2"/>
      <c r="AH751" s="2"/>
      <c r="AI751" s="2"/>
      <c r="AJ751" s="2"/>
      <c r="AK751" s="2"/>
      <c r="AL751" s="2"/>
      <c r="AM751" s="2"/>
      <c r="AN751" s="2"/>
      <c r="AO751" s="2"/>
      <c r="AP751" s="2"/>
      <c r="AQ751" s="2"/>
      <c r="AR751" s="2"/>
      <c r="AS751" s="2"/>
      <c r="AT751" s="2"/>
      <c r="AU751" s="2"/>
      <c r="AV751" s="2"/>
      <c r="AW751" s="2"/>
      <c r="AX751" s="2"/>
      <c r="AY751" s="2"/>
      <c r="AZ751" s="2"/>
      <c r="BA751" s="2"/>
      <c r="BB751" s="2"/>
      <c r="BC751" s="2"/>
      <c r="BD751" s="2"/>
      <c r="BE751" s="2"/>
      <c r="BF751" s="2"/>
      <c r="BG751" s="2"/>
      <c r="BH751" s="2"/>
      <c r="BI751" s="2"/>
      <c r="BJ751" s="2"/>
      <c r="BK751" s="2"/>
      <c r="BL751" s="2"/>
      <c r="BM751" s="2"/>
      <c r="BN751" s="2"/>
      <c r="BO751" s="2"/>
      <c r="BP751" s="2"/>
      <c r="BQ751" s="2"/>
      <c r="BR751" s="2"/>
      <c r="BS751" s="2"/>
      <c r="BT751" s="2"/>
      <c r="BU751" s="2"/>
      <c r="BV751" s="2"/>
      <c r="BW751" s="2"/>
      <c r="BX751" s="2"/>
      <c r="BY751" s="2"/>
      <c r="BZ751" s="2"/>
      <c r="CA751" s="2"/>
      <c r="CB751" s="2"/>
      <c r="CC751" s="2"/>
      <c r="CD751" s="2"/>
      <c r="CE751" s="2"/>
      <c r="CF751" s="2"/>
      <c r="CG751" s="2"/>
      <c r="CH751" s="2"/>
      <c r="CI751" s="2"/>
      <c r="CJ751" s="2"/>
      <c r="CK751" s="2"/>
      <c r="CL751" s="2"/>
      <c r="CM751" s="2"/>
      <c r="CN751" s="2"/>
      <c r="CO751" s="2"/>
      <c r="CP751" s="2"/>
    </row>
    <row r="752" spans="1:94" x14ac:dyDescent="0.35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  <c r="AD752" s="2"/>
      <c r="AE752" s="2"/>
      <c r="AF752" s="2"/>
      <c r="AG752" s="2"/>
      <c r="AH752" s="2"/>
      <c r="AI752" s="2"/>
      <c r="AJ752" s="2"/>
      <c r="AK752" s="2"/>
      <c r="AL752" s="2"/>
      <c r="AM752" s="2"/>
      <c r="AN752" s="2"/>
      <c r="AO752" s="2"/>
      <c r="AP752" s="2"/>
      <c r="AQ752" s="2"/>
      <c r="AR752" s="2"/>
      <c r="AS752" s="2"/>
      <c r="AT752" s="2"/>
      <c r="AU752" s="2"/>
      <c r="AV752" s="2"/>
      <c r="AW752" s="2"/>
      <c r="AX752" s="2"/>
      <c r="AY752" s="2"/>
      <c r="AZ752" s="2"/>
      <c r="BA752" s="2"/>
      <c r="BB752" s="2"/>
      <c r="BC752" s="2"/>
      <c r="BD752" s="2"/>
      <c r="BE752" s="2"/>
      <c r="BF752" s="2"/>
      <c r="BG752" s="2"/>
      <c r="BH752" s="2"/>
      <c r="BI752" s="2"/>
      <c r="BJ752" s="2"/>
      <c r="BK752" s="2"/>
      <c r="BL752" s="2"/>
      <c r="BM752" s="2"/>
      <c r="BN752" s="2"/>
      <c r="BO752" s="2"/>
      <c r="BP752" s="2"/>
      <c r="BQ752" s="2"/>
      <c r="BR752" s="2"/>
      <c r="BS752" s="2"/>
      <c r="BT752" s="2"/>
      <c r="BU752" s="2"/>
      <c r="BV752" s="2"/>
      <c r="BW752" s="2"/>
      <c r="BX752" s="2"/>
      <c r="BY752" s="2"/>
      <c r="BZ752" s="2"/>
      <c r="CA752" s="2"/>
      <c r="CB752" s="2"/>
      <c r="CC752" s="2"/>
      <c r="CD752" s="2"/>
      <c r="CE752" s="2"/>
      <c r="CF752" s="2"/>
      <c r="CG752" s="2"/>
      <c r="CH752" s="2"/>
      <c r="CI752" s="2"/>
      <c r="CJ752" s="2"/>
      <c r="CK752" s="2"/>
      <c r="CL752" s="2"/>
      <c r="CM752" s="2"/>
      <c r="CN752" s="2"/>
      <c r="CO752" s="2"/>
      <c r="CP752" s="2"/>
    </row>
    <row r="753" spans="1:94" x14ac:dyDescent="0.35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  <c r="AD753" s="2"/>
      <c r="AE753" s="2"/>
      <c r="AF753" s="2"/>
      <c r="AG753" s="2"/>
      <c r="AH753" s="2"/>
      <c r="AI753" s="2"/>
      <c r="AJ753" s="2"/>
      <c r="AK753" s="2"/>
      <c r="AL753" s="2"/>
      <c r="AM753" s="2"/>
      <c r="AN753" s="2"/>
      <c r="AO753" s="2"/>
      <c r="AP753" s="2"/>
      <c r="AQ753" s="2"/>
      <c r="AR753" s="2"/>
      <c r="AS753" s="2"/>
      <c r="AT753" s="2"/>
      <c r="AU753" s="2"/>
      <c r="AV753" s="2"/>
      <c r="AW753" s="2"/>
      <c r="AX753" s="2"/>
      <c r="AY753" s="2"/>
      <c r="AZ753" s="2"/>
      <c r="BA753" s="2"/>
      <c r="BB753" s="2"/>
      <c r="BC753" s="2"/>
      <c r="BD753" s="2"/>
      <c r="BE753" s="2"/>
      <c r="BF753" s="2"/>
      <c r="BG753" s="2"/>
      <c r="BH753" s="2"/>
      <c r="BI753" s="2"/>
      <c r="BJ753" s="2"/>
      <c r="BK753" s="2"/>
      <c r="BL753" s="2"/>
      <c r="BM753" s="2"/>
      <c r="BN753" s="2"/>
      <c r="BO753" s="2"/>
      <c r="BP753" s="2"/>
      <c r="BQ753" s="2"/>
      <c r="BR753" s="2"/>
      <c r="BS753" s="2"/>
      <c r="BT753" s="2"/>
      <c r="BU753" s="2"/>
      <c r="BV753" s="2"/>
      <c r="BW753" s="2"/>
      <c r="BX753" s="2"/>
      <c r="BY753" s="2"/>
      <c r="BZ753" s="2"/>
      <c r="CA753" s="2"/>
      <c r="CB753" s="2"/>
      <c r="CC753" s="2"/>
      <c r="CD753" s="2"/>
      <c r="CE753" s="2"/>
      <c r="CF753" s="2"/>
      <c r="CG753" s="2"/>
      <c r="CH753" s="2"/>
      <c r="CI753" s="2"/>
      <c r="CJ753" s="2"/>
      <c r="CK753" s="2"/>
      <c r="CL753" s="2"/>
      <c r="CM753" s="2"/>
      <c r="CN753" s="2"/>
      <c r="CO753" s="2"/>
      <c r="CP753" s="2"/>
    </row>
    <row r="754" spans="1:94" x14ac:dyDescent="0.35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  <c r="AD754" s="2"/>
      <c r="AE754" s="2"/>
      <c r="AF754" s="2"/>
      <c r="AG754" s="2"/>
      <c r="AH754" s="2"/>
      <c r="AI754" s="2"/>
      <c r="AJ754" s="2"/>
      <c r="AK754" s="2"/>
      <c r="AL754" s="2"/>
      <c r="AM754" s="2"/>
      <c r="AN754" s="2"/>
      <c r="AO754" s="2"/>
      <c r="AP754" s="2"/>
      <c r="AQ754" s="2"/>
      <c r="AR754" s="2"/>
      <c r="AS754" s="2"/>
      <c r="AT754" s="2"/>
      <c r="AU754" s="2"/>
      <c r="AV754" s="2"/>
      <c r="AW754" s="2"/>
      <c r="AX754" s="2"/>
      <c r="AY754" s="2"/>
      <c r="AZ754" s="2"/>
      <c r="BA754" s="2"/>
      <c r="BB754" s="2"/>
      <c r="BC754" s="2"/>
      <c r="BD754" s="2"/>
      <c r="BE754" s="2"/>
      <c r="BF754" s="2"/>
      <c r="BG754" s="2"/>
      <c r="BH754" s="2"/>
      <c r="BI754" s="2"/>
      <c r="BJ754" s="2"/>
      <c r="BK754" s="2"/>
      <c r="BL754" s="2"/>
      <c r="BM754" s="2"/>
      <c r="BN754" s="2"/>
      <c r="BO754" s="2"/>
      <c r="BP754" s="2"/>
      <c r="BQ754" s="2"/>
      <c r="BR754" s="2"/>
      <c r="BS754" s="2"/>
      <c r="BT754" s="2"/>
      <c r="BU754" s="2"/>
      <c r="BV754" s="2"/>
      <c r="BW754" s="2"/>
      <c r="BX754" s="2"/>
      <c r="BY754" s="2"/>
      <c r="BZ754" s="2"/>
      <c r="CA754" s="2"/>
      <c r="CB754" s="2"/>
      <c r="CC754" s="2"/>
      <c r="CD754" s="2"/>
      <c r="CE754" s="2"/>
      <c r="CF754" s="2"/>
      <c r="CG754" s="2"/>
      <c r="CH754" s="2"/>
      <c r="CI754" s="2"/>
      <c r="CJ754" s="2"/>
      <c r="CK754" s="2"/>
      <c r="CL754" s="2"/>
      <c r="CM754" s="2"/>
      <c r="CN754" s="2"/>
      <c r="CO754" s="2"/>
      <c r="CP754" s="2"/>
    </row>
    <row r="755" spans="1:94" x14ac:dyDescent="0.35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  <c r="AC755" s="2"/>
      <c r="AD755" s="2"/>
      <c r="AE755" s="2"/>
      <c r="AF755" s="2"/>
      <c r="AG755" s="2"/>
      <c r="AH755" s="2"/>
      <c r="AI755" s="2"/>
      <c r="AJ755" s="2"/>
      <c r="AK755" s="2"/>
      <c r="AL755" s="2"/>
      <c r="AM755" s="2"/>
      <c r="AN755" s="2"/>
      <c r="AO755" s="2"/>
      <c r="AP755" s="2"/>
      <c r="AQ755" s="2"/>
      <c r="AR755" s="2"/>
      <c r="AS755" s="2"/>
      <c r="AT755" s="2"/>
      <c r="AU755" s="2"/>
      <c r="AV755" s="2"/>
      <c r="AW755" s="2"/>
      <c r="AX755" s="2"/>
      <c r="AY755" s="2"/>
      <c r="AZ755" s="2"/>
      <c r="BA755" s="2"/>
      <c r="BB755" s="2"/>
      <c r="BC755" s="2"/>
      <c r="BD755" s="2"/>
      <c r="BE755" s="2"/>
      <c r="BF755" s="2"/>
      <c r="BG755" s="2"/>
      <c r="BH755" s="2"/>
      <c r="BI755" s="2"/>
      <c r="BJ755" s="2"/>
      <c r="BK755" s="2"/>
      <c r="BL755" s="2"/>
      <c r="BM755" s="2"/>
      <c r="BN755" s="2"/>
      <c r="BO755" s="2"/>
      <c r="BP755" s="2"/>
      <c r="BQ755" s="2"/>
      <c r="BR755" s="2"/>
      <c r="BS755" s="2"/>
      <c r="BT755" s="2"/>
      <c r="BU755" s="2"/>
      <c r="BV755" s="2"/>
      <c r="BW755" s="2"/>
      <c r="BX755" s="2"/>
      <c r="BY755" s="2"/>
      <c r="BZ755" s="2"/>
      <c r="CA755" s="2"/>
      <c r="CB755" s="2"/>
      <c r="CC755" s="2"/>
      <c r="CD755" s="2"/>
      <c r="CE755" s="2"/>
      <c r="CF755" s="2"/>
      <c r="CG755" s="2"/>
      <c r="CH755" s="2"/>
      <c r="CI755" s="2"/>
      <c r="CJ755" s="2"/>
      <c r="CK755" s="2"/>
      <c r="CL755" s="2"/>
      <c r="CM755" s="2"/>
      <c r="CN755" s="2"/>
      <c r="CO755" s="2"/>
      <c r="CP755" s="2"/>
    </row>
    <row r="756" spans="1:94" x14ac:dyDescent="0.35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  <c r="AD756" s="2"/>
      <c r="AE756" s="2"/>
      <c r="AF756" s="2"/>
      <c r="AG756" s="2"/>
      <c r="AH756" s="2"/>
      <c r="AI756" s="2"/>
      <c r="AJ756" s="2"/>
      <c r="AK756" s="2"/>
      <c r="AL756" s="2"/>
      <c r="AM756" s="2"/>
      <c r="AN756" s="2"/>
      <c r="AO756" s="2"/>
      <c r="AP756" s="2"/>
      <c r="AQ756" s="2"/>
      <c r="AR756" s="2"/>
      <c r="AS756" s="2"/>
      <c r="AT756" s="2"/>
      <c r="AU756" s="2"/>
      <c r="AV756" s="2"/>
      <c r="AW756" s="2"/>
      <c r="AX756" s="2"/>
      <c r="AY756" s="2"/>
      <c r="AZ756" s="2"/>
      <c r="BA756" s="2"/>
      <c r="BB756" s="2"/>
      <c r="BC756" s="2"/>
      <c r="BD756" s="2"/>
      <c r="BE756" s="2"/>
      <c r="BF756" s="2"/>
      <c r="BG756" s="2"/>
      <c r="BH756" s="2"/>
      <c r="BI756" s="2"/>
      <c r="BJ756" s="2"/>
      <c r="BK756" s="2"/>
      <c r="BL756" s="2"/>
      <c r="BM756" s="2"/>
      <c r="BN756" s="2"/>
      <c r="BO756" s="2"/>
      <c r="BP756" s="2"/>
      <c r="BQ756" s="2"/>
      <c r="BR756" s="2"/>
      <c r="BS756" s="2"/>
      <c r="BT756" s="2"/>
      <c r="BU756" s="2"/>
      <c r="BV756" s="2"/>
      <c r="BW756" s="2"/>
      <c r="BX756" s="2"/>
      <c r="BY756" s="2"/>
      <c r="BZ756" s="2"/>
      <c r="CA756" s="2"/>
      <c r="CB756" s="2"/>
      <c r="CC756" s="2"/>
      <c r="CD756" s="2"/>
      <c r="CE756" s="2"/>
      <c r="CF756" s="2"/>
      <c r="CG756" s="2"/>
      <c r="CH756" s="2"/>
      <c r="CI756" s="2"/>
      <c r="CJ756" s="2"/>
      <c r="CK756" s="2"/>
      <c r="CL756" s="2"/>
      <c r="CM756" s="2"/>
      <c r="CN756" s="2"/>
      <c r="CO756" s="2"/>
      <c r="CP756" s="2"/>
    </row>
    <row r="757" spans="1:94" x14ac:dyDescent="0.35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  <c r="AC757" s="2"/>
      <c r="AD757" s="2"/>
      <c r="AE757" s="2"/>
      <c r="AF757" s="2"/>
      <c r="AG757" s="2"/>
      <c r="AH757" s="2"/>
      <c r="AI757" s="2"/>
      <c r="AJ757" s="2"/>
      <c r="AK757" s="2"/>
      <c r="AL757" s="2"/>
      <c r="AM757" s="2"/>
      <c r="AN757" s="2"/>
      <c r="AO757" s="2"/>
      <c r="AP757" s="2"/>
      <c r="AQ757" s="2"/>
      <c r="AR757" s="2"/>
      <c r="AS757" s="2"/>
      <c r="AT757" s="2"/>
      <c r="AU757" s="2"/>
      <c r="AV757" s="2"/>
      <c r="AW757" s="2"/>
      <c r="AX757" s="2"/>
      <c r="AY757" s="2"/>
      <c r="AZ757" s="2"/>
      <c r="BA757" s="2"/>
      <c r="BB757" s="2"/>
      <c r="BC757" s="2"/>
      <c r="BD757" s="2"/>
      <c r="BE757" s="2"/>
      <c r="BF757" s="2"/>
      <c r="BG757" s="2"/>
      <c r="BH757" s="2"/>
      <c r="BI757" s="2"/>
      <c r="BJ757" s="2"/>
      <c r="BK757" s="2"/>
      <c r="BL757" s="2"/>
      <c r="BM757" s="2"/>
      <c r="BN757" s="2"/>
      <c r="BO757" s="2"/>
      <c r="BP757" s="2"/>
      <c r="BQ757" s="2"/>
      <c r="BR757" s="2"/>
      <c r="BS757" s="2"/>
      <c r="BT757" s="2"/>
      <c r="BU757" s="2"/>
      <c r="BV757" s="2"/>
      <c r="BW757" s="2"/>
      <c r="BX757" s="2"/>
      <c r="BY757" s="2"/>
      <c r="BZ757" s="2"/>
      <c r="CA757" s="2"/>
      <c r="CB757" s="2"/>
      <c r="CC757" s="2"/>
      <c r="CD757" s="2"/>
      <c r="CE757" s="2"/>
      <c r="CF757" s="2"/>
      <c r="CG757" s="2"/>
      <c r="CH757" s="2"/>
      <c r="CI757" s="2"/>
      <c r="CJ757" s="2"/>
      <c r="CK757" s="2"/>
      <c r="CL757" s="2"/>
      <c r="CM757" s="2"/>
      <c r="CN757" s="2"/>
      <c r="CO757" s="2"/>
      <c r="CP757" s="2"/>
    </row>
    <row r="758" spans="1:94" x14ac:dyDescent="0.35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  <c r="AD758" s="2"/>
      <c r="AE758" s="2"/>
      <c r="AF758" s="2"/>
      <c r="AG758" s="2"/>
      <c r="AH758" s="2"/>
      <c r="AI758" s="2"/>
      <c r="AJ758" s="2"/>
      <c r="AK758" s="2"/>
      <c r="AL758" s="2"/>
      <c r="AM758" s="2"/>
      <c r="AN758" s="2"/>
      <c r="AO758" s="2"/>
      <c r="AP758" s="2"/>
      <c r="AQ758" s="2"/>
      <c r="AR758" s="2"/>
      <c r="AS758" s="2"/>
      <c r="AT758" s="2"/>
      <c r="AU758" s="2"/>
      <c r="AV758" s="2"/>
      <c r="AW758" s="2"/>
      <c r="AX758" s="2"/>
      <c r="AY758" s="2"/>
      <c r="AZ758" s="2"/>
      <c r="BA758" s="2"/>
      <c r="BB758" s="2"/>
      <c r="BC758" s="2"/>
      <c r="BD758" s="2"/>
      <c r="BE758" s="2"/>
      <c r="BF758" s="2"/>
      <c r="BG758" s="2"/>
      <c r="BH758" s="2"/>
      <c r="BI758" s="2"/>
      <c r="BJ758" s="2"/>
      <c r="BK758" s="2"/>
      <c r="BL758" s="2"/>
      <c r="BM758" s="2"/>
      <c r="BN758" s="2"/>
      <c r="BO758" s="2"/>
      <c r="BP758" s="2"/>
      <c r="BQ758" s="2"/>
      <c r="BR758" s="2"/>
      <c r="BS758" s="2"/>
      <c r="BT758" s="2"/>
      <c r="BU758" s="2"/>
      <c r="BV758" s="2"/>
      <c r="BW758" s="2"/>
      <c r="BX758" s="2"/>
      <c r="BY758" s="2"/>
      <c r="BZ758" s="2"/>
      <c r="CA758" s="2"/>
      <c r="CB758" s="2"/>
      <c r="CC758" s="2"/>
      <c r="CD758" s="2"/>
      <c r="CE758" s="2"/>
      <c r="CF758" s="2"/>
      <c r="CG758" s="2"/>
      <c r="CH758" s="2"/>
      <c r="CI758" s="2"/>
      <c r="CJ758" s="2"/>
      <c r="CK758" s="2"/>
      <c r="CL758" s="2"/>
      <c r="CM758" s="2"/>
      <c r="CN758" s="2"/>
      <c r="CO758" s="2"/>
      <c r="CP758" s="2"/>
    </row>
    <row r="759" spans="1:94" x14ac:dyDescent="0.35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  <c r="AD759" s="2"/>
      <c r="AE759" s="2"/>
      <c r="AF759" s="2"/>
      <c r="AG759" s="2"/>
      <c r="AH759" s="2"/>
      <c r="AI759" s="2"/>
      <c r="AJ759" s="2"/>
      <c r="AK759" s="2"/>
      <c r="AL759" s="2"/>
      <c r="AM759" s="2"/>
      <c r="AN759" s="2"/>
      <c r="AO759" s="2"/>
      <c r="AP759" s="2"/>
      <c r="AQ759" s="2"/>
      <c r="AR759" s="2"/>
      <c r="AS759" s="2"/>
      <c r="AT759" s="2"/>
      <c r="AU759" s="2"/>
      <c r="AV759" s="2"/>
      <c r="AW759" s="2"/>
      <c r="AX759" s="2"/>
      <c r="AY759" s="2"/>
      <c r="AZ759" s="2"/>
      <c r="BA759" s="2"/>
      <c r="BB759" s="2"/>
      <c r="BC759" s="2"/>
      <c r="BD759" s="2"/>
      <c r="BE759" s="2"/>
      <c r="BF759" s="2"/>
      <c r="BG759" s="2"/>
      <c r="BH759" s="2"/>
      <c r="BI759" s="2"/>
      <c r="BJ759" s="2"/>
      <c r="BK759" s="2"/>
      <c r="BL759" s="2"/>
      <c r="BM759" s="2"/>
      <c r="BN759" s="2"/>
      <c r="BO759" s="2"/>
      <c r="BP759" s="2"/>
      <c r="BQ759" s="2"/>
      <c r="BR759" s="2"/>
      <c r="BS759" s="2"/>
      <c r="BT759" s="2"/>
      <c r="BU759" s="2"/>
      <c r="BV759" s="2"/>
      <c r="BW759" s="2"/>
      <c r="BX759" s="2"/>
      <c r="BY759" s="2"/>
      <c r="BZ759" s="2"/>
      <c r="CA759" s="2"/>
      <c r="CB759" s="2"/>
      <c r="CC759" s="2"/>
      <c r="CD759" s="2"/>
      <c r="CE759" s="2"/>
      <c r="CF759" s="2"/>
      <c r="CG759" s="2"/>
      <c r="CH759" s="2"/>
      <c r="CI759" s="2"/>
      <c r="CJ759" s="2"/>
      <c r="CK759" s="2"/>
      <c r="CL759" s="2"/>
      <c r="CM759" s="2"/>
      <c r="CN759" s="2"/>
      <c r="CO759" s="2"/>
      <c r="CP759" s="2"/>
    </row>
    <row r="760" spans="1:94" x14ac:dyDescent="0.35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  <c r="AD760" s="2"/>
      <c r="AE760" s="2"/>
      <c r="AF760" s="2"/>
      <c r="AG760" s="2"/>
      <c r="AH760" s="2"/>
      <c r="AI760" s="2"/>
      <c r="AJ760" s="2"/>
      <c r="AK760" s="2"/>
      <c r="AL760" s="2"/>
      <c r="AM760" s="2"/>
      <c r="AN760" s="2"/>
      <c r="AO760" s="2"/>
      <c r="AP760" s="2"/>
      <c r="AQ760" s="2"/>
      <c r="AR760" s="2"/>
      <c r="AS760" s="2"/>
      <c r="AT760" s="2"/>
      <c r="AU760" s="2"/>
      <c r="AV760" s="2"/>
      <c r="AW760" s="2"/>
      <c r="AX760" s="2"/>
      <c r="AY760" s="2"/>
      <c r="AZ760" s="2"/>
      <c r="BA760" s="2"/>
      <c r="BB760" s="2"/>
      <c r="BC760" s="2"/>
      <c r="BD760" s="2"/>
      <c r="BE760" s="2"/>
      <c r="BF760" s="2"/>
      <c r="BG760" s="2"/>
      <c r="BH760" s="2"/>
      <c r="BI760" s="2"/>
      <c r="BJ760" s="2"/>
      <c r="BK760" s="2"/>
      <c r="BL760" s="2"/>
      <c r="BM760" s="2"/>
      <c r="BN760" s="2"/>
      <c r="BO760" s="2"/>
      <c r="BP760" s="2"/>
      <c r="BQ760" s="2"/>
      <c r="BR760" s="2"/>
      <c r="BS760" s="2"/>
      <c r="BT760" s="2"/>
      <c r="BU760" s="2"/>
      <c r="BV760" s="2"/>
      <c r="BW760" s="2"/>
      <c r="BX760" s="2"/>
      <c r="BY760" s="2"/>
      <c r="BZ760" s="2"/>
      <c r="CA760" s="2"/>
      <c r="CB760" s="2"/>
      <c r="CC760" s="2"/>
      <c r="CD760" s="2"/>
      <c r="CE760" s="2"/>
      <c r="CF760" s="2"/>
      <c r="CG760" s="2"/>
      <c r="CH760" s="2"/>
      <c r="CI760" s="2"/>
      <c r="CJ760" s="2"/>
      <c r="CK760" s="2"/>
      <c r="CL760" s="2"/>
      <c r="CM760" s="2"/>
      <c r="CN760" s="2"/>
      <c r="CO760" s="2"/>
      <c r="CP760" s="2"/>
    </row>
    <row r="761" spans="1:94" x14ac:dyDescent="0.35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  <c r="AD761" s="2"/>
      <c r="AE761" s="2"/>
      <c r="AF761" s="2"/>
      <c r="AG761" s="2"/>
      <c r="AH761" s="2"/>
      <c r="AI761" s="2"/>
      <c r="AJ761" s="2"/>
      <c r="AK761" s="2"/>
      <c r="AL761" s="2"/>
      <c r="AM761" s="2"/>
      <c r="AN761" s="2"/>
      <c r="AO761" s="2"/>
      <c r="AP761" s="2"/>
      <c r="AQ761" s="2"/>
      <c r="AR761" s="2"/>
      <c r="AS761" s="2"/>
      <c r="AT761" s="2"/>
      <c r="AU761" s="2"/>
      <c r="AV761" s="2"/>
      <c r="AW761" s="2"/>
      <c r="AX761" s="2"/>
      <c r="AY761" s="2"/>
      <c r="AZ761" s="2"/>
      <c r="BA761" s="2"/>
      <c r="BB761" s="2"/>
      <c r="BC761" s="2"/>
      <c r="BD761" s="2"/>
      <c r="BE761" s="2"/>
      <c r="BF761" s="2"/>
      <c r="BG761" s="2"/>
      <c r="BH761" s="2"/>
      <c r="BI761" s="2"/>
      <c r="BJ761" s="2"/>
      <c r="BK761" s="2"/>
      <c r="BL761" s="2"/>
      <c r="BM761" s="2"/>
      <c r="BN761" s="2"/>
      <c r="BO761" s="2"/>
      <c r="BP761" s="2"/>
      <c r="BQ761" s="2"/>
      <c r="BR761" s="2"/>
      <c r="BS761" s="2"/>
      <c r="BT761" s="2"/>
      <c r="BU761" s="2"/>
      <c r="BV761" s="2"/>
      <c r="BW761" s="2"/>
      <c r="BX761" s="2"/>
      <c r="BY761" s="2"/>
      <c r="BZ761" s="2"/>
      <c r="CA761" s="2"/>
      <c r="CB761" s="2"/>
      <c r="CC761" s="2"/>
      <c r="CD761" s="2"/>
      <c r="CE761" s="2"/>
      <c r="CF761" s="2"/>
      <c r="CG761" s="2"/>
      <c r="CH761" s="2"/>
      <c r="CI761" s="2"/>
      <c r="CJ761" s="2"/>
      <c r="CK761" s="2"/>
      <c r="CL761" s="2"/>
      <c r="CM761" s="2"/>
      <c r="CN761" s="2"/>
      <c r="CO761" s="2"/>
      <c r="CP761" s="2"/>
    </row>
    <row r="762" spans="1:94" x14ac:dyDescent="0.35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  <c r="AC762" s="2"/>
      <c r="AD762" s="2"/>
      <c r="AE762" s="2"/>
      <c r="AF762" s="2"/>
      <c r="AG762" s="2"/>
      <c r="AH762" s="2"/>
      <c r="AI762" s="2"/>
      <c r="AJ762" s="2"/>
      <c r="AK762" s="2"/>
      <c r="AL762" s="2"/>
      <c r="AM762" s="2"/>
      <c r="AN762" s="2"/>
      <c r="AO762" s="2"/>
      <c r="AP762" s="2"/>
      <c r="AQ762" s="2"/>
      <c r="AR762" s="2"/>
      <c r="AS762" s="2"/>
      <c r="AT762" s="2"/>
      <c r="AU762" s="2"/>
      <c r="AV762" s="2"/>
      <c r="AW762" s="2"/>
      <c r="AX762" s="2"/>
      <c r="AY762" s="2"/>
      <c r="AZ762" s="2"/>
      <c r="BA762" s="2"/>
      <c r="BB762" s="2"/>
      <c r="BC762" s="2"/>
      <c r="BD762" s="2"/>
      <c r="BE762" s="2"/>
      <c r="BF762" s="2"/>
      <c r="BG762" s="2"/>
      <c r="BH762" s="2"/>
      <c r="BI762" s="2"/>
      <c r="BJ762" s="2"/>
      <c r="BK762" s="2"/>
      <c r="BL762" s="2"/>
      <c r="BM762" s="2"/>
      <c r="BN762" s="2"/>
      <c r="BO762" s="2"/>
      <c r="BP762" s="2"/>
      <c r="BQ762" s="2"/>
      <c r="BR762" s="2"/>
      <c r="BS762" s="2"/>
      <c r="BT762" s="2"/>
      <c r="BU762" s="2"/>
      <c r="BV762" s="2"/>
      <c r="BW762" s="2"/>
      <c r="BX762" s="2"/>
      <c r="BY762" s="2"/>
      <c r="BZ762" s="2"/>
      <c r="CA762" s="2"/>
      <c r="CB762" s="2"/>
      <c r="CC762" s="2"/>
      <c r="CD762" s="2"/>
      <c r="CE762" s="2"/>
      <c r="CF762" s="2"/>
      <c r="CG762" s="2"/>
      <c r="CH762" s="2"/>
      <c r="CI762" s="2"/>
      <c r="CJ762" s="2"/>
      <c r="CK762" s="2"/>
      <c r="CL762" s="2"/>
      <c r="CM762" s="2"/>
      <c r="CN762" s="2"/>
      <c r="CO762" s="2"/>
      <c r="CP762" s="2"/>
    </row>
    <row r="763" spans="1:94" x14ac:dyDescent="0.35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  <c r="AC763" s="2"/>
      <c r="AD763" s="2"/>
      <c r="AE763" s="2"/>
      <c r="AF763" s="2"/>
      <c r="AG763" s="2"/>
      <c r="AH763" s="2"/>
      <c r="AI763" s="2"/>
      <c r="AJ763" s="2"/>
      <c r="AK763" s="2"/>
      <c r="AL763" s="2"/>
      <c r="AM763" s="2"/>
      <c r="AN763" s="2"/>
      <c r="AO763" s="2"/>
      <c r="AP763" s="2"/>
      <c r="AQ763" s="2"/>
      <c r="AR763" s="2"/>
      <c r="AS763" s="2"/>
      <c r="AT763" s="2"/>
      <c r="AU763" s="2"/>
      <c r="AV763" s="2"/>
      <c r="AW763" s="2"/>
      <c r="AX763" s="2"/>
      <c r="AY763" s="2"/>
      <c r="AZ763" s="2"/>
      <c r="BA763" s="2"/>
      <c r="BB763" s="2"/>
      <c r="BC763" s="2"/>
      <c r="BD763" s="2"/>
      <c r="BE763" s="2"/>
      <c r="BF763" s="2"/>
      <c r="BG763" s="2"/>
      <c r="BH763" s="2"/>
      <c r="BI763" s="2"/>
      <c r="BJ763" s="2"/>
      <c r="BK763" s="2"/>
      <c r="BL763" s="2"/>
      <c r="BM763" s="2"/>
      <c r="BN763" s="2"/>
      <c r="BO763" s="2"/>
      <c r="BP763" s="2"/>
      <c r="BQ763" s="2"/>
      <c r="BR763" s="2"/>
      <c r="BS763" s="2"/>
      <c r="BT763" s="2"/>
      <c r="BU763" s="2"/>
      <c r="BV763" s="2"/>
      <c r="BW763" s="2"/>
      <c r="BX763" s="2"/>
      <c r="BY763" s="2"/>
      <c r="BZ763" s="2"/>
      <c r="CA763" s="2"/>
      <c r="CB763" s="2"/>
      <c r="CC763" s="2"/>
      <c r="CD763" s="2"/>
      <c r="CE763" s="2"/>
      <c r="CF763" s="2"/>
      <c r="CG763" s="2"/>
      <c r="CH763" s="2"/>
      <c r="CI763" s="2"/>
      <c r="CJ763" s="2"/>
      <c r="CK763" s="2"/>
      <c r="CL763" s="2"/>
      <c r="CM763" s="2"/>
      <c r="CN763" s="2"/>
      <c r="CO763" s="2"/>
      <c r="CP763" s="2"/>
    </row>
    <row r="764" spans="1:94" x14ac:dyDescent="0.35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  <c r="AC764" s="2"/>
      <c r="AD764" s="2"/>
      <c r="AE764" s="2"/>
      <c r="AF764" s="2"/>
      <c r="AG764" s="2"/>
      <c r="AH764" s="2"/>
      <c r="AI764" s="2"/>
      <c r="AJ764" s="2"/>
      <c r="AK764" s="2"/>
      <c r="AL764" s="2"/>
      <c r="AM764" s="2"/>
      <c r="AN764" s="2"/>
      <c r="AO764" s="2"/>
      <c r="AP764" s="2"/>
      <c r="AQ764" s="2"/>
      <c r="AR764" s="2"/>
      <c r="AS764" s="2"/>
      <c r="AT764" s="2"/>
      <c r="AU764" s="2"/>
      <c r="AV764" s="2"/>
      <c r="AW764" s="2"/>
      <c r="AX764" s="2"/>
      <c r="AY764" s="2"/>
      <c r="AZ764" s="2"/>
      <c r="BA764" s="2"/>
      <c r="BB764" s="2"/>
      <c r="BC764" s="2"/>
      <c r="BD764" s="2"/>
      <c r="BE764" s="2"/>
      <c r="BF764" s="2"/>
      <c r="BG764" s="2"/>
      <c r="BH764" s="2"/>
      <c r="BI764" s="2"/>
      <c r="BJ764" s="2"/>
      <c r="BK764" s="2"/>
      <c r="BL764" s="2"/>
      <c r="BM764" s="2"/>
      <c r="BN764" s="2"/>
      <c r="BO764" s="2"/>
      <c r="BP764" s="2"/>
      <c r="BQ764" s="2"/>
      <c r="BR764" s="2"/>
      <c r="BS764" s="2"/>
      <c r="BT764" s="2"/>
      <c r="BU764" s="2"/>
      <c r="BV764" s="2"/>
      <c r="BW764" s="2"/>
      <c r="BX764" s="2"/>
      <c r="BY764" s="2"/>
      <c r="BZ764" s="2"/>
      <c r="CA764" s="2"/>
      <c r="CB764" s="2"/>
      <c r="CC764" s="2"/>
      <c r="CD764" s="2"/>
      <c r="CE764" s="2"/>
      <c r="CF764" s="2"/>
      <c r="CG764" s="2"/>
      <c r="CH764" s="2"/>
      <c r="CI764" s="2"/>
      <c r="CJ764" s="2"/>
      <c r="CK764" s="2"/>
      <c r="CL764" s="2"/>
      <c r="CM764" s="2"/>
      <c r="CN764" s="2"/>
      <c r="CO764" s="2"/>
      <c r="CP764" s="2"/>
    </row>
    <row r="765" spans="1:94" x14ac:dyDescent="0.35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  <c r="AD765" s="2"/>
      <c r="AE765" s="2"/>
      <c r="AF765" s="2"/>
      <c r="AG765" s="2"/>
      <c r="AH765" s="2"/>
      <c r="AI765" s="2"/>
      <c r="AJ765" s="2"/>
      <c r="AK765" s="2"/>
      <c r="AL765" s="2"/>
      <c r="AM765" s="2"/>
      <c r="AN765" s="2"/>
      <c r="AO765" s="2"/>
      <c r="AP765" s="2"/>
      <c r="AQ765" s="2"/>
      <c r="AR765" s="2"/>
      <c r="AS765" s="2"/>
      <c r="AT765" s="2"/>
      <c r="AU765" s="2"/>
      <c r="AV765" s="2"/>
      <c r="AW765" s="2"/>
      <c r="AX765" s="2"/>
      <c r="AY765" s="2"/>
      <c r="AZ765" s="2"/>
      <c r="BA765" s="2"/>
      <c r="BB765" s="2"/>
      <c r="BC765" s="2"/>
      <c r="BD765" s="2"/>
      <c r="BE765" s="2"/>
      <c r="BF765" s="2"/>
      <c r="BG765" s="2"/>
      <c r="BH765" s="2"/>
      <c r="BI765" s="2"/>
      <c r="BJ765" s="2"/>
      <c r="BK765" s="2"/>
      <c r="BL765" s="2"/>
      <c r="BM765" s="2"/>
      <c r="BN765" s="2"/>
      <c r="BO765" s="2"/>
      <c r="BP765" s="2"/>
      <c r="BQ765" s="2"/>
      <c r="BR765" s="2"/>
      <c r="BS765" s="2"/>
      <c r="BT765" s="2"/>
      <c r="BU765" s="2"/>
      <c r="BV765" s="2"/>
      <c r="BW765" s="2"/>
      <c r="BX765" s="2"/>
      <c r="BY765" s="2"/>
      <c r="BZ765" s="2"/>
      <c r="CA765" s="2"/>
      <c r="CB765" s="2"/>
      <c r="CC765" s="2"/>
      <c r="CD765" s="2"/>
      <c r="CE765" s="2"/>
      <c r="CF765" s="2"/>
      <c r="CG765" s="2"/>
      <c r="CH765" s="2"/>
      <c r="CI765" s="2"/>
      <c r="CJ765" s="2"/>
      <c r="CK765" s="2"/>
      <c r="CL765" s="2"/>
      <c r="CM765" s="2"/>
      <c r="CN765" s="2"/>
      <c r="CO765" s="2"/>
      <c r="CP765" s="2"/>
    </row>
    <row r="766" spans="1:94" x14ac:dyDescent="0.35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  <c r="AD766" s="2"/>
      <c r="AE766" s="2"/>
      <c r="AF766" s="2"/>
      <c r="AG766" s="2"/>
      <c r="AH766" s="2"/>
      <c r="AI766" s="2"/>
      <c r="AJ766" s="2"/>
      <c r="AK766" s="2"/>
      <c r="AL766" s="2"/>
      <c r="AM766" s="2"/>
      <c r="AN766" s="2"/>
      <c r="AO766" s="2"/>
      <c r="AP766" s="2"/>
      <c r="AQ766" s="2"/>
      <c r="AR766" s="2"/>
      <c r="AS766" s="2"/>
      <c r="AT766" s="2"/>
      <c r="AU766" s="2"/>
      <c r="AV766" s="2"/>
      <c r="AW766" s="2"/>
      <c r="AX766" s="2"/>
      <c r="AY766" s="2"/>
      <c r="AZ766" s="2"/>
      <c r="BA766" s="2"/>
      <c r="BB766" s="2"/>
      <c r="BC766" s="2"/>
      <c r="BD766" s="2"/>
      <c r="BE766" s="2"/>
      <c r="BF766" s="2"/>
      <c r="BG766" s="2"/>
      <c r="BH766" s="2"/>
      <c r="BI766" s="2"/>
      <c r="BJ766" s="2"/>
      <c r="BK766" s="2"/>
      <c r="BL766" s="2"/>
      <c r="BM766" s="2"/>
      <c r="BN766" s="2"/>
      <c r="BO766" s="2"/>
      <c r="BP766" s="2"/>
      <c r="BQ766" s="2"/>
      <c r="BR766" s="2"/>
      <c r="BS766" s="2"/>
      <c r="BT766" s="2"/>
      <c r="BU766" s="2"/>
      <c r="BV766" s="2"/>
      <c r="BW766" s="2"/>
      <c r="BX766" s="2"/>
      <c r="BY766" s="2"/>
      <c r="BZ766" s="2"/>
      <c r="CA766" s="2"/>
      <c r="CB766" s="2"/>
      <c r="CC766" s="2"/>
      <c r="CD766" s="2"/>
      <c r="CE766" s="2"/>
      <c r="CF766" s="2"/>
      <c r="CG766" s="2"/>
      <c r="CH766" s="2"/>
      <c r="CI766" s="2"/>
      <c r="CJ766" s="2"/>
      <c r="CK766" s="2"/>
      <c r="CL766" s="2"/>
      <c r="CM766" s="2"/>
      <c r="CN766" s="2"/>
      <c r="CO766" s="2"/>
      <c r="CP766" s="2"/>
    </row>
    <row r="767" spans="1:94" x14ac:dyDescent="0.35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  <c r="AC767" s="2"/>
      <c r="AD767" s="2"/>
      <c r="AE767" s="2"/>
      <c r="AF767" s="2"/>
      <c r="AG767" s="2"/>
      <c r="AH767" s="2"/>
      <c r="AI767" s="2"/>
      <c r="AJ767" s="2"/>
      <c r="AK767" s="2"/>
      <c r="AL767" s="2"/>
      <c r="AM767" s="2"/>
      <c r="AN767" s="2"/>
      <c r="AO767" s="2"/>
      <c r="AP767" s="2"/>
      <c r="AQ767" s="2"/>
      <c r="AR767" s="2"/>
      <c r="AS767" s="2"/>
      <c r="AT767" s="2"/>
      <c r="AU767" s="2"/>
      <c r="AV767" s="2"/>
      <c r="AW767" s="2"/>
      <c r="AX767" s="2"/>
      <c r="AY767" s="2"/>
      <c r="AZ767" s="2"/>
      <c r="BA767" s="2"/>
      <c r="BB767" s="2"/>
      <c r="BC767" s="2"/>
      <c r="BD767" s="2"/>
      <c r="BE767" s="2"/>
      <c r="BF767" s="2"/>
      <c r="BG767" s="2"/>
      <c r="BH767" s="2"/>
      <c r="BI767" s="2"/>
      <c r="BJ767" s="2"/>
      <c r="BK767" s="2"/>
      <c r="BL767" s="2"/>
      <c r="BM767" s="2"/>
      <c r="BN767" s="2"/>
      <c r="BO767" s="2"/>
      <c r="BP767" s="2"/>
      <c r="BQ767" s="2"/>
      <c r="BR767" s="2"/>
      <c r="BS767" s="2"/>
      <c r="BT767" s="2"/>
      <c r="BU767" s="2"/>
      <c r="BV767" s="2"/>
      <c r="BW767" s="2"/>
      <c r="BX767" s="2"/>
      <c r="BY767" s="2"/>
      <c r="BZ767" s="2"/>
      <c r="CA767" s="2"/>
      <c r="CB767" s="2"/>
      <c r="CC767" s="2"/>
      <c r="CD767" s="2"/>
      <c r="CE767" s="2"/>
      <c r="CF767" s="2"/>
      <c r="CG767" s="2"/>
      <c r="CH767" s="2"/>
      <c r="CI767" s="2"/>
      <c r="CJ767" s="2"/>
      <c r="CK767" s="2"/>
      <c r="CL767" s="2"/>
      <c r="CM767" s="2"/>
      <c r="CN767" s="2"/>
      <c r="CO767" s="2"/>
      <c r="CP767" s="2"/>
    </row>
    <row r="768" spans="1:94" x14ac:dyDescent="0.35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  <c r="AD768" s="2"/>
      <c r="AE768" s="2"/>
      <c r="AF768" s="2"/>
      <c r="AG768" s="2"/>
      <c r="AH768" s="2"/>
      <c r="AI768" s="2"/>
      <c r="AJ768" s="2"/>
      <c r="AK768" s="2"/>
      <c r="AL768" s="2"/>
      <c r="AM768" s="2"/>
      <c r="AN768" s="2"/>
      <c r="AO768" s="2"/>
      <c r="AP768" s="2"/>
      <c r="AQ768" s="2"/>
      <c r="AR768" s="2"/>
      <c r="AS768" s="2"/>
      <c r="AT768" s="2"/>
      <c r="AU768" s="2"/>
      <c r="AV768" s="2"/>
      <c r="AW768" s="2"/>
      <c r="AX768" s="2"/>
      <c r="AY768" s="2"/>
      <c r="AZ768" s="2"/>
      <c r="BA768" s="2"/>
      <c r="BB768" s="2"/>
      <c r="BC768" s="2"/>
      <c r="BD768" s="2"/>
      <c r="BE768" s="2"/>
      <c r="BF768" s="2"/>
      <c r="BG768" s="2"/>
      <c r="BH768" s="2"/>
      <c r="BI768" s="2"/>
      <c r="BJ768" s="2"/>
      <c r="BK768" s="2"/>
      <c r="BL768" s="2"/>
      <c r="BM768" s="2"/>
      <c r="BN768" s="2"/>
      <c r="BO768" s="2"/>
      <c r="BP768" s="2"/>
      <c r="BQ768" s="2"/>
      <c r="BR768" s="2"/>
      <c r="BS768" s="2"/>
      <c r="BT768" s="2"/>
      <c r="BU768" s="2"/>
      <c r="BV768" s="2"/>
      <c r="BW768" s="2"/>
      <c r="BX768" s="2"/>
      <c r="BY768" s="2"/>
      <c r="BZ768" s="2"/>
      <c r="CA768" s="2"/>
      <c r="CB768" s="2"/>
      <c r="CC768" s="2"/>
      <c r="CD768" s="2"/>
      <c r="CE768" s="2"/>
      <c r="CF768" s="2"/>
      <c r="CG768" s="2"/>
      <c r="CH768" s="2"/>
      <c r="CI768" s="2"/>
      <c r="CJ768" s="2"/>
      <c r="CK768" s="2"/>
      <c r="CL768" s="2"/>
      <c r="CM768" s="2"/>
      <c r="CN768" s="2"/>
      <c r="CO768" s="2"/>
      <c r="CP768" s="2"/>
    </row>
    <row r="769" spans="1:94" x14ac:dyDescent="0.35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/>
      <c r="AD769" s="2"/>
      <c r="AE769" s="2"/>
      <c r="AF769" s="2"/>
      <c r="AG769" s="2"/>
      <c r="AH769" s="2"/>
      <c r="AI769" s="2"/>
      <c r="AJ769" s="2"/>
      <c r="AK769" s="2"/>
      <c r="AL769" s="2"/>
      <c r="AM769" s="2"/>
      <c r="AN769" s="2"/>
      <c r="AO769" s="2"/>
      <c r="AP769" s="2"/>
      <c r="AQ769" s="2"/>
      <c r="AR769" s="2"/>
      <c r="AS769" s="2"/>
      <c r="AT769" s="2"/>
      <c r="AU769" s="2"/>
      <c r="AV769" s="2"/>
      <c r="AW769" s="2"/>
      <c r="AX769" s="2"/>
      <c r="AY769" s="2"/>
      <c r="AZ769" s="2"/>
      <c r="BA769" s="2"/>
      <c r="BB769" s="2"/>
      <c r="BC769" s="2"/>
      <c r="BD769" s="2"/>
      <c r="BE769" s="2"/>
      <c r="BF769" s="2"/>
      <c r="BG769" s="2"/>
      <c r="BH769" s="2"/>
      <c r="BI769" s="2"/>
      <c r="BJ769" s="2"/>
      <c r="BK769" s="2"/>
      <c r="BL769" s="2"/>
      <c r="BM769" s="2"/>
      <c r="BN769" s="2"/>
      <c r="BO769" s="2"/>
      <c r="BP769" s="2"/>
      <c r="BQ769" s="2"/>
      <c r="BR769" s="2"/>
      <c r="BS769" s="2"/>
      <c r="BT769" s="2"/>
      <c r="BU769" s="2"/>
      <c r="BV769" s="2"/>
      <c r="BW769" s="2"/>
      <c r="BX769" s="2"/>
      <c r="BY769" s="2"/>
      <c r="BZ769" s="2"/>
      <c r="CA769" s="2"/>
      <c r="CB769" s="2"/>
      <c r="CC769" s="2"/>
      <c r="CD769" s="2"/>
      <c r="CE769" s="2"/>
      <c r="CF769" s="2"/>
      <c r="CG769" s="2"/>
      <c r="CH769" s="2"/>
      <c r="CI769" s="2"/>
      <c r="CJ769" s="2"/>
      <c r="CK769" s="2"/>
      <c r="CL769" s="2"/>
      <c r="CM769" s="2"/>
      <c r="CN769" s="2"/>
      <c r="CO769" s="2"/>
      <c r="CP769" s="2"/>
    </row>
    <row r="770" spans="1:94" x14ac:dyDescent="0.35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  <c r="AD770" s="2"/>
      <c r="AE770" s="2"/>
      <c r="AF770" s="2"/>
      <c r="AG770" s="2"/>
      <c r="AH770" s="2"/>
      <c r="AI770" s="2"/>
      <c r="AJ770" s="2"/>
      <c r="AK770" s="2"/>
      <c r="AL770" s="2"/>
      <c r="AM770" s="2"/>
      <c r="AN770" s="2"/>
      <c r="AO770" s="2"/>
      <c r="AP770" s="2"/>
      <c r="AQ770" s="2"/>
      <c r="AR770" s="2"/>
      <c r="AS770" s="2"/>
      <c r="AT770" s="2"/>
      <c r="AU770" s="2"/>
      <c r="AV770" s="2"/>
      <c r="AW770" s="2"/>
      <c r="AX770" s="2"/>
      <c r="AY770" s="2"/>
      <c r="AZ770" s="2"/>
      <c r="BA770" s="2"/>
      <c r="BB770" s="2"/>
      <c r="BC770" s="2"/>
      <c r="BD770" s="2"/>
      <c r="BE770" s="2"/>
      <c r="BF770" s="2"/>
      <c r="BG770" s="2"/>
      <c r="BH770" s="2"/>
      <c r="BI770" s="2"/>
      <c r="BJ770" s="2"/>
      <c r="BK770" s="2"/>
      <c r="BL770" s="2"/>
      <c r="BM770" s="2"/>
      <c r="BN770" s="2"/>
      <c r="BO770" s="2"/>
      <c r="BP770" s="2"/>
      <c r="BQ770" s="2"/>
      <c r="BR770" s="2"/>
      <c r="BS770" s="2"/>
      <c r="BT770" s="2"/>
      <c r="BU770" s="2"/>
      <c r="BV770" s="2"/>
      <c r="BW770" s="2"/>
      <c r="BX770" s="2"/>
      <c r="BY770" s="2"/>
      <c r="BZ770" s="2"/>
      <c r="CA770" s="2"/>
      <c r="CB770" s="2"/>
      <c r="CC770" s="2"/>
      <c r="CD770" s="2"/>
      <c r="CE770" s="2"/>
      <c r="CF770" s="2"/>
      <c r="CG770" s="2"/>
      <c r="CH770" s="2"/>
      <c r="CI770" s="2"/>
      <c r="CJ770" s="2"/>
      <c r="CK770" s="2"/>
      <c r="CL770" s="2"/>
      <c r="CM770" s="2"/>
      <c r="CN770" s="2"/>
      <c r="CO770" s="2"/>
      <c r="CP770" s="2"/>
    </row>
    <row r="771" spans="1:94" x14ac:dyDescent="0.35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  <c r="AD771" s="2"/>
      <c r="AE771" s="2"/>
      <c r="AF771" s="2"/>
      <c r="AG771" s="2"/>
      <c r="AH771" s="2"/>
      <c r="AI771" s="2"/>
      <c r="AJ771" s="2"/>
      <c r="AK771" s="2"/>
      <c r="AL771" s="2"/>
      <c r="AM771" s="2"/>
      <c r="AN771" s="2"/>
      <c r="AO771" s="2"/>
      <c r="AP771" s="2"/>
      <c r="AQ771" s="2"/>
      <c r="AR771" s="2"/>
      <c r="AS771" s="2"/>
      <c r="AT771" s="2"/>
      <c r="AU771" s="2"/>
      <c r="AV771" s="2"/>
      <c r="AW771" s="2"/>
      <c r="AX771" s="2"/>
      <c r="AY771" s="2"/>
      <c r="AZ771" s="2"/>
      <c r="BA771" s="2"/>
      <c r="BB771" s="2"/>
      <c r="BC771" s="2"/>
      <c r="BD771" s="2"/>
      <c r="BE771" s="2"/>
      <c r="BF771" s="2"/>
      <c r="BG771" s="2"/>
      <c r="BH771" s="2"/>
      <c r="BI771" s="2"/>
      <c r="BJ771" s="2"/>
      <c r="BK771" s="2"/>
      <c r="BL771" s="2"/>
      <c r="BM771" s="2"/>
      <c r="BN771" s="2"/>
      <c r="BO771" s="2"/>
      <c r="BP771" s="2"/>
      <c r="BQ771" s="2"/>
      <c r="BR771" s="2"/>
      <c r="BS771" s="2"/>
      <c r="BT771" s="2"/>
      <c r="BU771" s="2"/>
      <c r="BV771" s="2"/>
      <c r="BW771" s="2"/>
      <c r="BX771" s="2"/>
      <c r="BY771" s="2"/>
      <c r="BZ771" s="2"/>
      <c r="CA771" s="2"/>
      <c r="CB771" s="2"/>
      <c r="CC771" s="2"/>
      <c r="CD771" s="2"/>
      <c r="CE771" s="2"/>
      <c r="CF771" s="2"/>
      <c r="CG771" s="2"/>
      <c r="CH771" s="2"/>
      <c r="CI771" s="2"/>
      <c r="CJ771" s="2"/>
      <c r="CK771" s="2"/>
      <c r="CL771" s="2"/>
      <c r="CM771" s="2"/>
      <c r="CN771" s="2"/>
      <c r="CO771" s="2"/>
      <c r="CP771" s="2"/>
    </row>
    <row r="772" spans="1:94" x14ac:dyDescent="0.35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  <c r="AC772" s="2"/>
      <c r="AD772" s="2"/>
      <c r="AE772" s="2"/>
      <c r="AF772" s="2"/>
      <c r="AG772" s="2"/>
      <c r="AH772" s="2"/>
      <c r="AI772" s="2"/>
      <c r="AJ772" s="2"/>
      <c r="AK772" s="2"/>
      <c r="AL772" s="2"/>
      <c r="AM772" s="2"/>
      <c r="AN772" s="2"/>
      <c r="AO772" s="2"/>
      <c r="AP772" s="2"/>
      <c r="AQ772" s="2"/>
      <c r="AR772" s="2"/>
      <c r="AS772" s="2"/>
      <c r="AT772" s="2"/>
      <c r="AU772" s="2"/>
      <c r="AV772" s="2"/>
      <c r="AW772" s="2"/>
      <c r="AX772" s="2"/>
      <c r="AY772" s="2"/>
      <c r="AZ772" s="2"/>
      <c r="BA772" s="2"/>
      <c r="BB772" s="2"/>
      <c r="BC772" s="2"/>
      <c r="BD772" s="2"/>
      <c r="BE772" s="2"/>
      <c r="BF772" s="2"/>
      <c r="BG772" s="2"/>
      <c r="BH772" s="2"/>
      <c r="BI772" s="2"/>
      <c r="BJ772" s="2"/>
      <c r="BK772" s="2"/>
      <c r="BL772" s="2"/>
      <c r="BM772" s="2"/>
      <c r="BN772" s="2"/>
      <c r="BO772" s="2"/>
      <c r="BP772" s="2"/>
      <c r="BQ772" s="2"/>
      <c r="BR772" s="2"/>
      <c r="BS772" s="2"/>
      <c r="BT772" s="2"/>
      <c r="BU772" s="2"/>
      <c r="BV772" s="2"/>
      <c r="BW772" s="2"/>
      <c r="BX772" s="2"/>
      <c r="BY772" s="2"/>
      <c r="BZ772" s="2"/>
      <c r="CA772" s="2"/>
      <c r="CB772" s="2"/>
      <c r="CC772" s="2"/>
      <c r="CD772" s="2"/>
      <c r="CE772" s="2"/>
      <c r="CF772" s="2"/>
      <c r="CG772" s="2"/>
      <c r="CH772" s="2"/>
      <c r="CI772" s="2"/>
      <c r="CJ772" s="2"/>
      <c r="CK772" s="2"/>
      <c r="CL772" s="2"/>
      <c r="CM772" s="2"/>
      <c r="CN772" s="2"/>
      <c r="CO772" s="2"/>
      <c r="CP772" s="2"/>
    </row>
    <row r="773" spans="1:94" x14ac:dyDescent="0.35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  <c r="AC773" s="2"/>
      <c r="AD773" s="2"/>
      <c r="AE773" s="2"/>
      <c r="AF773" s="2"/>
      <c r="AG773" s="2"/>
      <c r="AH773" s="2"/>
      <c r="AI773" s="2"/>
      <c r="AJ773" s="2"/>
      <c r="AK773" s="2"/>
      <c r="AL773" s="2"/>
      <c r="AM773" s="2"/>
      <c r="AN773" s="2"/>
      <c r="AO773" s="2"/>
      <c r="AP773" s="2"/>
      <c r="AQ773" s="2"/>
      <c r="AR773" s="2"/>
      <c r="AS773" s="2"/>
      <c r="AT773" s="2"/>
      <c r="AU773" s="2"/>
      <c r="AV773" s="2"/>
      <c r="AW773" s="2"/>
      <c r="AX773" s="2"/>
      <c r="AY773" s="2"/>
      <c r="AZ773" s="2"/>
      <c r="BA773" s="2"/>
      <c r="BB773" s="2"/>
      <c r="BC773" s="2"/>
      <c r="BD773" s="2"/>
      <c r="BE773" s="2"/>
      <c r="BF773" s="2"/>
      <c r="BG773" s="2"/>
      <c r="BH773" s="2"/>
      <c r="BI773" s="2"/>
      <c r="BJ773" s="2"/>
      <c r="BK773" s="2"/>
      <c r="BL773" s="2"/>
      <c r="BM773" s="2"/>
      <c r="BN773" s="2"/>
      <c r="BO773" s="2"/>
      <c r="BP773" s="2"/>
      <c r="BQ773" s="2"/>
      <c r="BR773" s="2"/>
      <c r="BS773" s="2"/>
      <c r="BT773" s="2"/>
      <c r="BU773" s="2"/>
      <c r="BV773" s="2"/>
      <c r="BW773" s="2"/>
      <c r="BX773" s="2"/>
      <c r="BY773" s="2"/>
      <c r="BZ773" s="2"/>
      <c r="CA773" s="2"/>
      <c r="CB773" s="2"/>
      <c r="CC773" s="2"/>
      <c r="CD773" s="2"/>
      <c r="CE773" s="2"/>
      <c r="CF773" s="2"/>
      <c r="CG773" s="2"/>
      <c r="CH773" s="2"/>
      <c r="CI773" s="2"/>
      <c r="CJ773" s="2"/>
      <c r="CK773" s="2"/>
      <c r="CL773" s="2"/>
      <c r="CM773" s="2"/>
      <c r="CN773" s="2"/>
      <c r="CO773" s="2"/>
      <c r="CP773" s="2"/>
    </row>
    <row r="774" spans="1:94" x14ac:dyDescent="0.35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  <c r="AD774" s="2"/>
      <c r="AE774" s="2"/>
      <c r="AF774" s="2"/>
      <c r="AG774" s="2"/>
      <c r="AH774" s="2"/>
      <c r="AI774" s="2"/>
      <c r="AJ774" s="2"/>
      <c r="AK774" s="2"/>
      <c r="AL774" s="2"/>
      <c r="AM774" s="2"/>
      <c r="AN774" s="2"/>
      <c r="AO774" s="2"/>
      <c r="AP774" s="2"/>
      <c r="AQ774" s="2"/>
      <c r="AR774" s="2"/>
      <c r="AS774" s="2"/>
      <c r="AT774" s="2"/>
      <c r="AU774" s="2"/>
      <c r="AV774" s="2"/>
      <c r="AW774" s="2"/>
      <c r="AX774" s="2"/>
      <c r="AY774" s="2"/>
      <c r="AZ774" s="2"/>
      <c r="BA774" s="2"/>
      <c r="BB774" s="2"/>
      <c r="BC774" s="2"/>
      <c r="BD774" s="2"/>
      <c r="BE774" s="2"/>
      <c r="BF774" s="2"/>
      <c r="BG774" s="2"/>
      <c r="BH774" s="2"/>
      <c r="BI774" s="2"/>
      <c r="BJ774" s="2"/>
      <c r="BK774" s="2"/>
      <c r="BL774" s="2"/>
      <c r="BM774" s="2"/>
      <c r="BN774" s="2"/>
      <c r="BO774" s="2"/>
      <c r="BP774" s="2"/>
      <c r="BQ774" s="2"/>
      <c r="BR774" s="2"/>
      <c r="BS774" s="2"/>
      <c r="BT774" s="2"/>
      <c r="BU774" s="2"/>
      <c r="BV774" s="2"/>
      <c r="BW774" s="2"/>
      <c r="BX774" s="2"/>
      <c r="BY774" s="2"/>
      <c r="BZ774" s="2"/>
      <c r="CA774" s="2"/>
      <c r="CB774" s="2"/>
      <c r="CC774" s="2"/>
      <c r="CD774" s="2"/>
      <c r="CE774" s="2"/>
      <c r="CF774" s="2"/>
      <c r="CG774" s="2"/>
      <c r="CH774" s="2"/>
      <c r="CI774" s="2"/>
      <c r="CJ774" s="2"/>
      <c r="CK774" s="2"/>
      <c r="CL774" s="2"/>
      <c r="CM774" s="2"/>
      <c r="CN774" s="2"/>
      <c r="CO774" s="2"/>
      <c r="CP774" s="2"/>
    </row>
    <row r="775" spans="1:94" x14ac:dyDescent="0.35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  <c r="AC775" s="2"/>
      <c r="AD775" s="2"/>
      <c r="AE775" s="2"/>
      <c r="AF775" s="2"/>
      <c r="AG775" s="2"/>
      <c r="AH775" s="2"/>
      <c r="AI775" s="2"/>
      <c r="AJ775" s="2"/>
      <c r="AK775" s="2"/>
      <c r="AL775" s="2"/>
      <c r="AM775" s="2"/>
      <c r="AN775" s="2"/>
      <c r="AO775" s="2"/>
      <c r="AP775" s="2"/>
      <c r="AQ775" s="2"/>
      <c r="AR775" s="2"/>
      <c r="AS775" s="2"/>
      <c r="AT775" s="2"/>
      <c r="AU775" s="2"/>
      <c r="AV775" s="2"/>
      <c r="AW775" s="2"/>
      <c r="AX775" s="2"/>
      <c r="AY775" s="2"/>
      <c r="AZ775" s="2"/>
      <c r="BA775" s="2"/>
      <c r="BB775" s="2"/>
      <c r="BC775" s="2"/>
      <c r="BD775" s="2"/>
      <c r="BE775" s="2"/>
      <c r="BF775" s="2"/>
      <c r="BG775" s="2"/>
      <c r="BH775" s="2"/>
      <c r="BI775" s="2"/>
      <c r="BJ775" s="2"/>
      <c r="BK775" s="2"/>
      <c r="BL775" s="2"/>
      <c r="BM775" s="2"/>
      <c r="BN775" s="2"/>
      <c r="BO775" s="2"/>
      <c r="BP775" s="2"/>
      <c r="BQ775" s="2"/>
      <c r="BR775" s="2"/>
      <c r="BS775" s="2"/>
      <c r="BT775" s="2"/>
      <c r="BU775" s="2"/>
      <c r="BV775" s="2"/>
      <c r="BW775" s="2"/>
      <c r="BX775" s="2"/>
      <c r="BY775" s="2"/>
      <c r="BZ775" s="2"/>
      <c r="CA775" s="2"/>
      <c r="CB775" s="2"/>
      <c r="CC775" s="2"/>
      <c r="CD775" s="2"/>
      <c r="CE775" s="2"/>
      <c r="CF775" s="2"/>
      <c r="CG775" s="2"/>
      <c r="CH775" s="2"/>
      <c r="CI775" s="2"/>
      <c r="CJ775" s="2"/>
      <c r="CK775" s="2"/>
      <c r="CL775" s="2"/>
      <c r="CM775" s="2"/>
      <c r="CN775" s="2"/>
      <c r="CO775" s="2"/>
      <c r="CP775" s="2"/>
    </row>
    <row r="776" spans="1:94" x14ac:dyDescent="0.35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  <c r="AC776" s="2"/>
      <c r="AD776" s="2"/>
      <c r="AE776" s="2"/>
      <c r="AF776" s="2"/>
      <c r="AG776" s="2"/>
      <c r="AH776" s="2"/>
      <c r="AI776" s="2"/>
      <c r="AJ776" s="2"/>
      <c r="AK776" s="2"/>
      <c r="AL776" s="2"/>
      <c r="AM776" s="2"/>
      <c r="AN776" s="2"/>
      <c r="AO776" s="2"/>
      <c r="AP776" s="2"/>
      <c r="AQ776" s="2"/>
      <c r="AR776" s="2"/>
      <c r="AS776" s="2"/>
      <c r="AT776" s="2"/>
      <c r="AU776" s="2"/>
      <c r="AV776" s="2"/>
      <c r="AW776" s="2"/>
      <c r="AX776" s="2"/>
      <c r="AY776" s="2"/>
      <c r="AZ776" s="2"/>
      <c r="BA776" s="2"/>
      <c r="BB776" s="2"/>
      <c r="BC776" s="2"/>
      <c r="BD776" s="2"/>
      <c r="BE776" s="2"/>
      <c r="BF776" s="2"/>
      <c r="BG776" s="2"/>
      <c r="BH776" s="2"/>
      <c r="BI776" s="2"/>
      <c r="BJ776" s="2"/>
      <c r="BK776" s="2"/>
      <c r="BL776" s="2"/>
      <c r="BM776" s="2"/>
      <c r="BN776" s="2"/>
      <c r="BO776" s="2"/>
      <c r="BP776" s="2"/>
      <c r="BQ776" s="2"/>
      <c r="BR776" s="2"/>
      <c r="BS776" s="2"/>
      <c r="BT776" s="2"/>
      <c r="BU776" s="2"/>
      <c r="BV776" s="2"/>
      <c r="BW776" s="2"/>
      <c r="BX776" s="2"/>
      <c r="BY776" s="2"/>
      <c r="BZ776" s="2"/>
      <c r="CA776" s="2"/>
      <c r="CB776" s="2"/>
      <c r="CC776" s="2"/>
      <c r="CD776" s="2"/>
      <c r="CE776" s="2"/>
      <c r="CF776" s="2"/>
      <c r="CG776" s="2"/>
      <c r="CH776" s="2"/>
      <c r="CI776" s="2"/>
      <c r="CJ776" s="2"/>
      <c r="CK776" s="2"/>
      <c r="CL776" s="2"/>
      <c r="CM776" s="2"/>
      <c r="CN776" s="2"/>
      <c r="CO776" s="2"/>
      <c r="CP776" s="2"/>
    </row>
    <row r="777" spans="1:94" x14ac:dyDescent="0.35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/>
      <c r="AD777" s="2"/>
      <c r="AE777" s="2"/>
      <c r="AF777" s="2"/>
      <c r="AG777" s="2"/>
      <c r="AH777" s="2"/>
      <c r="AI777" s="2"/>
      <c r="AJ777" s="2"/>
      <c r="AK777" s="2"/>
      <c r="AL777" s="2"/>
      <c r="AM777" s="2"/>
      <c r="AN777" s="2"/>
      <c r="AO777" s="2"/>
      <c r="AP777" s="2"/>
      <c r="AQ777" s="2"/>
      <c r="AR777" s="2"/>
      <c r="AS777" s="2"/>
      <c r="AT777" s="2"/>
      <c r="AU777" s="2"/>
      <c r="AV777" s="2"/>
      <c r="AW777" s="2"/>
      <c r="AX777" s="2"/>
      <c r="AY777" s="2"/>
      <c r="AZ777" s="2"/>
      <c r="BA777" s="2"/>
      <c r="BB777" s="2"/>
      <c r="BC777" s="2"/>
      <c r="BD777" s="2"/>
      <c r="BE777" s="2"/>
      <c r="BF777" s="2"/>
      <c r="BG777" s="2"/>
      <c r="BH777" s="2"/>
      <c r="BI777" s="2"/>
      <c r="BJ777" s="2"/>
      <c r="BK777" s="2"/>
      <c r="BL777" s="2"/>
      <c r="BM777" s="2"/>
      <c r="BN777" s="2"/>
      <c r="BO777" s="2"/>
      <c r="BP777" s="2"/>
      <c r="BQ777" s="2"/>
      <c r="BR777" s="2"/>
      <c r="BS777" s="2"/>
      <c r="BT777" s="2"/>
      <c r="BU777" s="2"/>
      <c r="BV777" s="2"/>
      <c r="BW777" s="2"/>
      <c r="BX777" s="2"/>
      <c r="BY777" s="2"/>
      <c r="BZ777" s="2"/>
      <c r="CA777" s="2"/>
      <c r="CB777" s="2"/>
      <c r="CC777" s="2"/>
      <c r="CD777" s="2"/>
      <c r="CE777" s="2"/>
      <c r="CF777" s="2"/>
      <c r="CG777" s="2"/>
      <c r="CH777" s="2"/>
      <c r="CI777" s="2"/>
      <c r="CJ777" s="2"/>
      <c r="CK777" s="2"/>
      <c r="CL777" s="2"/>
      <c r="CM777" s="2"/>
      <c r="CN777" s="2"/>
      <c r="CO777" s="2"/>
      <c r="CP777" s="2"/>
    </row>
    <row r="778" spans="1:94" x14ac:dyDescent="0.35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/>
      <c r="AD778" s="2"/>
      <c r="AE778" s="2"/>
      <c r="AF778" s="2"/>
      <c r="AG778" s="2"/>
      <c r="AH778" s="2"/>
      <c r="AI778" s="2"/>
      <c r="AJ778" s="2"/>
      <c r="AK778" s="2"/>
      <c r="AL778" s="2"/>
      <c r="AM778" s="2"/>
      <c r="AN778" s="2"/>
      <c r="AO778" s="2"/>
      <c r="AP778" s="2"/>
      <c r="AQ778" s="2"/>
      <c r="AR778" s="2"/>
      <c r="AS778" s="2"/>
      <c r="AT778" s="2"/>
      <c r="AU778" s="2"/>
      <c r="AV778" s="2"/>
      <c r="AW778" s="2"/>
      <c r="AX778" s="2"/>
      <c r="AY778" s="2"/>
      <c r="AZ778" s="2"/>
      <c r="BA778" s="2"/>
      <c r="BB778" s="2"/>
      <c r="BC778" s="2"/>
      <c r="BD778" s="2"/>
      <c r="BE778" s="2"/>
      <c r="BF778" s="2"/>
      <c r="BG778" s="2"/>
      <c r="BH778" s="2"/>
      <c r="BI778" s="2"/>
      <c r="BJ778" s="2"/>
      <c r="BK778" s="2"/>
      <c r="BL778" s="2"/>
      <c r="BM778" s="2"/>
      <c r="BN778" s="2"/>
      <c r="BO778" s="2"/>
      <c r="BP778" s="2"/>
      <c r="BQ778" s="2"/>
      <c r="BR778" s="2"/>
      <c r="BS778" s="2"/>
      <c r="BT778" s="2"/>
      <c r="BU778" s="2"/>
      <c r="BV778" s="2"/>
      <c r="BW778" s="2"/>
      <c r="BX778" s="2"/>
      <c r="BY778" s="2"/>
      <c r="BZ778" s="2"/>
      <c r="CA778" s="2"/>
      <c r="CB778" s="2"/>
      <c r="CC778" s="2"/>
      <c r="CD778" s="2"/>
      <c r="CE778" s="2"/>
      <c r="CF778" s="2"/>
      <c r="CG778" s="2"/>
      <c r="CH778" s="2"/>
      <c r="CI778" s="2"/>
      <c r="CJ778" s="2"/>
      <c r="CK778" s="2"/>
      <c r="CL778" s="2"/>
      <c r="CM778" s="2"/>
      <c r="CN778" s="2"/>
      <c r="CO778" s="2"/>
      <c r="CP778" s="2"/>
    </row>
    <row r="779" spans="1:94" x14ac:dyDescent="0.35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  <c r="AC779" s="2"/>
      <c r="AD779" s="2"/>
      <c r="AE779" s="2"/>
      <c r="AF779" s="2"/>
      <c r="AG779" s="2"/>
      <c r="AH779" s="2"/>
      <c r="AI779" s="2"/>
      <c r="AJ779" s="2"/>
      <c r="AK779" s="2"/>
      <c r="AL779" s="2"/>
      <c r="AM779" s="2"/>
      <c r="AN779" s="2"/>
      <c r="AO779" s="2"/>
      <c r="AP779" s="2"/>
      <c r="AQ779" s="2"/>
      <c r="AR779" s="2"/>
      <c r="AS779" s="2"/>
      <c r="AT779" s="2"/>
      <c r="AU779" s="2"/>
      <c r="AV779" s="2"/>
      <c r="AW779" s="2"/>
      <c r="AX779" s="2"/>
      <c r="AY779" s="2"/>
      <c r="AZ779" s="2"/>
      <c r="BA779" s="2"/>
      <c r="BB779" s="2"/>
      <c r="BC779" s="2"/>
      <c r="BD779" s="2"/>
      <c r="BE779" s="2"/>
      <c r="BF779" s="2"/>
      <c r="BG779" s="2"/>
      <c r="BH779" s="2"/>
      <c r="BI779" s="2"/>
      <c r="BJ779" s="2"/>
      <c r="BK779" s="2"/>
      <c r="BL779" s="2"/>
      <c r="BM779" s="2"/>
      <c r="BN779" s="2"/>
      <c r="BO779" s="2"/>
      <c r="BP779" s="2"/>
      <c r="BQ779" s="2"/>
      <c r="BR779" s="2"/>
      <c r="BS779" s="2"/>
      <c r="BT779" s="2"/>
      <c r="BU779" s="2"/>
      <c r="BV779" s="2"/>
      <c r="BW779" s="2"/>
      <c r="BX779" s="2"/>
      <c r="BY779" s="2"/>
      <c r="BZ779" s="2"/>
      <c r="CA779" s="2"/>
      <c r="CB779" s="2"/>
      <c r="CC779" s="2"/>
      <c r="CD779" s="2"/>
      <c r="CE779" s="2"/>
      <c r="CF779" s="2"/>
      <c r="CG779" s="2"/>
      <c r="CH779" s="2"/>
      <c r="CI779" s="2"/>
      <c r="CJ779" s="2"/>
      <c r="CK779" s="2"/>
      <c r="CL779" s="2"/>
      <c r="CM779" s="2"/>
      <c r="CN779" s="2"/>
      <c r="CO779" s="2"/>
      <c r="CP779" s="2"/>
    </row>
    <row r="780" spans="1:94" x14ac:dyDescent="0.35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  <c r="AD780" s="2"/>
      <c r="AE780" s="2"/>
      <c r="AF780" s="2"/>
      <c r="AG780" s="2"/>
      <c r="AH780" s="2"/>
      <c r="AI780" s="2"/>
      <c r="AJ780" s="2"/>
      <c r="AK780" s="2"/>
      <c r="AL780" s="2"/>
      <c r="AM780" s="2"/>
      <c r="AN780" s="2"/>
      <c r="AO780" s="2"/>
      <c r="AP780" s="2"/>
      <c r="AQ780" s="2"/>
      <c r="AR780" s="2"/>
      <c r="AS780" s="2"/>
      <c r="AT780" s="2"/>
      <c r="AU780" s="2"/>
      <c r="AV780" s="2"/>
      <c r="AW780" s="2"/>
      <c r="AX780" s="2"/>
      <c r="AY780" s="2"/>
      <c r="AZ780" s="2"/>
      <c r="BA780" s="2"/>
      <c r="BB780" s="2"/>
      <c r="BC780" s="2"/>
      <c r="BD780" s="2"/>
      <c r="BE780" s="2"/>
      <c r="BF780" s="2"/>
      <c r="BG780" s="2"/>
      <c r="BH780" s="2"/>
      <c r="BI780" s="2"/>
      <c r="BJ780" s="2"/>
      <c r="BK780" s="2"/>
      <c r="BL780" s="2"/>
      <c r="BM780" s="2"/>
      <c r="BN780" s="2"/>
      <c r="BO780" s="2"/>
      <c r="BP780" s="2"/>
      <c r="BQ780" s="2"/>
      <c r="BR780" s="2"/>
      <c r="BS780" s="2"/>
      <c r="BT780" s="2"/>
      <c r="BU780" s="2"/>
      <c r="BV780" s="2"/>
      <c r="BW780" s="2"/>
      <c r="BX780" s="2"/>
      <c r="BY780" s="2"/>
      <c r="BZ780" s="2"/>
      <c r="CA780" s="2"/>
      <c r="CB780" s="2"/>
      <c r="CC780" s="2"/>
      <c r="CD780" s="2"/>
      <c r="CE780" s="2"/>
      <c r="CF780" s="2"/>
      <c r="CG780" s="2"/>
      <c r="CH780" s="2"/>
      <c r="CI780" s="2"/>
      <c r="CJ780" s="2"/>
      <c r="CK780" s="2"/>
      <c r="CL780" s="2"/>
      <c r="CM780" s="2"/>
      <c r="CN780" s="2"/>
      <c r="CO780" s="2"/>
      <c r="CP780" s="2"/>
    </row>
    <row r="781" spans="1:94" x14ac:dyDescent="0.35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  <c r="AD781" s="2"/>
      <c r="AE781" s="2"/>
      <c r="AF781" s="2"/>
      <c r="AG781" s="2"/>
      <c r="AH781" s="2"/>
      <c r="AI781" s="2"/>
      <c r="AJ781" s="2"/>
      <c r="AK781" s="2"/>
      <c r="AL781" s="2"/>
      <c r="AM781" s="2"/>
      <c r="AN781" s="2"/>
      <c r="AO781" s="2"/>
      <c r="AP781" s="2"/>
      <c r="AQ781" s="2"/>
      <c r="AR781" s="2"/>
      <c r="AS781" s="2"/>
      <c r="AT781" s="2"/>
      <c r="AU781" s="2"/>
      <c r="AV781" s="2"/>
      <c r="AW781" s="2"/>
      <c r="AX781" s="2"/>
      <c r="AY781" s="2"/>
      <c r="AZ781" s="2"/>
      <c r="BA781" s="2"/>
      <c r="BB781" s="2"/>
      <c r="BC781" s="2"/>
      <c r="BD781" s="2"/>
      <c r="BE781" s="2"/>
      <c r="BF781" s="2"/>
      <c r="BG781" s="2"/>
      <c r="BH781" s="2"/>
      <c r="BI781" s="2"/>
      <c r="BJ781" s="2"/>
      <c r="BK781" s="2"/>
      <c r="BL781" s="2"/>
      <c r="BM781" s="2"/>
      <c r="BN781" s="2"/>
      <c r="BO781" s="2"/>
      <c r="BP781" s="2"/>
      <c r="BQ781" s="2"/>
      <c r="BR781" s="2"/>
      <c r="BS781" s="2"/>
      <c r="BT781" s="2"/>
      <c r="BU781" s="2"/>
      <c r="BV781" s="2"/>
      <c r="BW781" s="2"/>
      <c r="BX781" s="2"/>
      <c r="BY781" s="2"/>
      <c r="BZ781" s="2"/>
      <c r="CA781" s="2"/>
      <c r="CB781" s="2"/>
      <c r="CC781" s="2"/>
      <c r="CD781" s="2"/>
      <c r="CE781" s="2"/>
      <c r="CF781" s="2"/>
      <c r="CG781" s="2"/>
      <c r="CH781" s="2"/>
      <c r="CI781" s="2"/>
      <c r="CJ781" s="2"/>
      <c r="CK781" s="2"/>
      <c r="CL781" s="2"/>
      <c r="CM781" s="2"/>
      <c r="CN781" s="2"/>
      <c r="CO781" s="2"/>
      <c r="CP781" s="2"/>
    </row>
    <row r="782" spans="1:94" x14ac:dyDescent="0.35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  <c r="AC782" s="2"/>
      <c r="AD782" s="2"/>
      <c r="AE782" s="2"/>
      <c r="AF782" s="2"/>
      <c r="AG782" s="2"/>
      <c r="AH782" s="2"/>
      <c r="AI782" s="2"/>
      <c r="AJ782" s="2"/>
      <c r="AK782" s="2"/>
      <c r="AL782" s="2"/>
      <c r="AM782" s="2"/>
      <c r="AN782" s="2"/>
      <c r="AO782" s="2"/>
      <c r="AP782" s="2"/>
      <c r="AQ782" s="2"/>
      <c r="AR782" s="2"/>
      <c r="AS782" s="2"/>
      <c r="AT782" s="2"/>
      <c r="AU782" s="2"/>
      <c r="AV782" s="2"/>
      <c r="AW782" s="2"/>
      <c r="AX782" s="2"/>
      <c r="AY782" s="2"/>
      <c r="AZ782" s="2"/>
      <c r="BA782" s="2"/>
      <c r="BB782" s="2"/>
      <c r="BC782" s="2"/>
      <c r="BD782" s="2"/>
      <c r="BE782" s="2"/>
      <c r="BF782" s="2"/>
      <c r="BG782" s="2"/>
      <c r="BH782" s="2"/>
      <c r="BI782" s="2"/>
      <c r="BJ782" s="2"/>
      <c r="BK782" s="2"/>
      <c r="BL782" s="2"/>
      <c r="BM782" s="2"/>
      <c r="BN782" s="2"/>
      <c r="BO782" s="2"/>
      <c r="BP782" s="2"/>
      <c r="BQ782" s="2"/>
      <c r="BR782" s="2"/>
      <c r="BS782" s="2"/>
      <c r="BT782" s="2"/>
      <c r="BU782" s="2"/>
      <c r="BV782" s="2"/>
      <c r="BW782" s="2"/>
      <c r="BX782" s="2"/>
      <c r="BY782" s="2"/>
      <c r="BZ782" s="2"/>
      <c r="CA782" s="2"/>
      <c r="CB782" s="2"/>
      <c r="CC782" s="2"/>
      <c r="CD782" s="2"/>
      <c r="CE782" s="2"/>
      <c r="CF782" s="2"/>
      <c r="CG782" s="2"/>
      <c r="CH782" s="2"/>
      <c r="CI782" s="2"/>
      <c r="CJ782" s="2"/>
      <c r="CK782" s="2"/>
      <c r="CL782" s="2"/>
      <c r="CM782" s="2"/>
      <c r="CN782" s="2"/>
      <c r="CO782" s="2"/>
      <c r="CP782" s="2"/>
    </row>
    <row r="783" spans="1:94" x14ac:dyDescent="0.35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  <c r="AC783" s="2"/>
      <c r="AD783" s="2"/>
      <c r="AE783" s="2"/>
      <c r="AF783" s="2"/>
      <c r="AG783" s="2"/>
      <c r="AH783" s="2"/>
      <c r="AI783" s="2"/>
      <c r="AJ783" s="2"/>
      <c r="AK783" s="2"/>
      <c r="AL783" s="2"/>
      <c r="AM783" s="2"/>
      <c r="AN783" s="2"/>
      <c r="AO783" s="2"/>
      <c r="AP783" s="2"/>
      <c r="AQ783" s="2"/>
      <c r="AR783" s="2"/>
      <c r="AS783" s="2"/>
      <c r="AT783" s="2"/>
      <c r="AU783" s="2"/>
      <c r="AV783" s="2"/>
      <c r="AW783" s="2"/>
      <c r="AX783" s="2"/>
      <c r="AY783" s="2"/>
      <c r="AZ783" s="2"/>
      <c r="BA783" s="2"/>
      <c r="BB783" s="2"/>
      <c r="BC783" s="2"/>
      <c r="BD783" s="2"/>
      <c r="BE783" s="2"/>
      <c r="BF783" s="2"/>
      <c r="BG783" s="2"/>
      <c r="BH783" s="2"/>
      <c r="BI783" s="2"/>
      <c r="BJ783" s="2"/>
      <c r="BK783" s="2"/>
      <c r="BL783" s="2"/>
      <c r="BM783" s="2"/>
      <c r="BN783" s="2"/>
      <c r="BO783" s="2"/>
      <c r="BP783" s="2"/>
      <c r="BQ783" s="2"/>
      <c r="BR783" s="2"/>
      <c r="BS783" s="2"/>
      <c r="BT783" s="2"/>
      <c r="BU783" s="2"/>
      <c r="BV783" s="2"/>
      <c r="BW783" s="2"/>
      <c r="BX783" s="2"/>
      <c r="BY783" s="2"/>
      <c r="BZ783" s="2"/>
      <c r="CA783" s="2"/>
      <c r="CB783" s="2"/>
      <c r="CC783" s="2"/>
      <c r="CD783" s="2"/>
      <c r="CE783" s="2"/>
      <c r="CF783" s="2"/>
      <c r="CG783" s="2"/>
      <c r="CH783" s="2"/>
      <c r="CI783" s="2"/>
      <c r="CJ783" s="2"/>
      <c r="CK783" s="2"/>
      <c r="CL783" s="2"/>
      <c r="CM783" s="2"/>
      <c r="CN783" s="2"/>
      <c r="CO783" s="2"/>
      <c r="CP783" s="2"/>
    </row>
    <row r="784" spans="1:94" x14ac:dyDescent="0.35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  <c r="AC784" s="2"/>
      <c r="AD784" s="2"/>
      <c r="AE784" s="2"/>
      <c r="AF784" s="2"/>
      <c r="AG784" s="2"/>
      <c r="AH784" s="2"/>
      <c r="AI784" s="2"/>
      <c r="AJ784" s="2"/>
      <c r="AK784" s="2"/>
      <c r="AL784" s="2"/>
      <c r="AM784" s="2"/>
      <c r="AN784" s="2"/>
      <c r="AO784" s="2"/>
      <c r="AP784" s="2"/>
      <c r="AQ784" s="2"/>
      <c r="AR784" s="2"/>
      <c r="AS784" s="2"/>
      <c r="AT784" s="2"/>
      <c r="AU784" s="2"/>
      <c r="AV784" s="2"/>
      <c r="AW784" s="2"/>
      <c r="AX784" s="2"/>
      <c r="AY784" s="2"/>
      <c r="AZ784" s="2"/>
      <c r="BA784" s="2"/>
      <c r="BB784" s="2"/>
      <c r="BC784" s="2"/>
      <c r="BD784" s="2"/>
      <c r="BE784" s="2"/>
      <c r="BF784" s="2"/>
      <c r="BG784" s="2"/>
      <c r="BH784" s="2"/>
      <c r="BI784" s="2"/>
      <c r="BJ784" s="2"/>
      <c r="BK784" s="2"/>
      <c r="BL784" s="2"/>
      <c r="BM784" s="2"/>
      <c r="BN784" s="2"/>
      <c r="BO784" s="2"/>
      <c r="BP784" s="2"/>
      <c r="BQ784" s="2"/>
      <c r="BR784" s="2"/>
      <c r="BS784" s="2"/>
      <c r="BT784" s="2"/>
      <c r="BU784" s="2"/>
      <c r="BV784" s="2"/>
      <c r="BW784" s="2"/>
      <c r="BX784" s="2"/>
      <c r="BY784" s="2"/>
      <c r="BZ784" s="2"/>
      <c r="CA784" s="2"/>
      <c r="CB784" s="2"/>
      <c r="CC784" s="2"/>
      <c r="CD784" s="2"/>
      <c r="CE784" s="2"/>
      <c r="CF784" s="2"/>
      <c r="CG784" s="2"/>
      <c r="CH784" s="2"/>
      <c r="CI784" s="2"/>
      <c r="CJ784" s="2"/>
      <c r="CK784" s="2"/>
      <c r="CL784" s="2"/>
      <c r="CM784" s="2"/>
      <c r="CN784" s="2"/>
      <c r="CO784" s="2"/>
      <c r="CP784" s="2"/>
    </row>
    <row r="785" spans="1:94" x14ac:dyDescent="0.35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  <c r="AC785" s="2"/>
      <c r="AD785" s="2"/>
      <c r="AE785" s="2"/>
      <c r="AF785" s="2"/>
      <c r="AG785" s="2"/>
      <c r="AH785" s="2"/>
      <c r="AI785" s="2"/>
      <c r="AJ785" s="2"/>
      <c r="AK785" s="2"/>
      <c r="AL785" s="2"/>
      <c r="AM785" s="2"/>
      <c r="AN785" s="2"/>
      <c r="AO785" s="2"/>
      <c r="AP785" s="2"/>
      <c r="AQ785" s="2"/>
      <c r="AR785" s="2"/>
      <c r="AS785" s="2"/>
      <c r="AT785" s="2"/>
      <c r="AU785" s="2"/>
      <c r="AV785" s="2"/>
      <c r="AW785" s="2"/>
      <c r="AX785" s="2"/>
      <c r="AY785" s="2"/>
      <c r="AZ785" s="2"/>
      <c r="BA785" s="2"/>
      <c r="BB785" s="2"/>
      <c r="BC785" s="2"/>
      <c r="BD785" s="2"/>
      <c r="BE785" s="2"/>
      <c r="BF785" s="2"/>
      <c r="BG785" s="2"/>
      <c r="BH785" s="2"/>
      <c r="BI785" s="2"/>
      <c r="BJ785" s="2"/>
      <c r="BK785" s="2"/>
      <c r="BL785" s="2"/>
      <c r="BM785" s="2"/>
      <c r="BN785" s="2"/>
      <c r="BO785" s="2"/>
      <c r="BP785" s="2"/>
      <c r="BQ785" s="2"/>
      <c r="BR785" s="2"/>
      <c r="BS785" s="2"/>
      <c r="BT785" s="2"/>
      <c r="BU785" s="2"/>
      <c r="BV785" s="2"/>
      <c r="BW785" s="2"/>
      <c r="BX785" s="2"/>
      <c r="BY785" s="2"/>
      <c r="BZ785" s="2"/>
      <c r="CA785" s="2"/>
      <c r="CB785" s="2"/>
      <c r="CC785" s="2"/>
      <c r="CD785" s="2"/>
      <c r="CE785" s="2"/>
      <c r="CF785" s="2"/>
      <c r="CG785" s="2"/>
      <c r="CH785" s="2"/>
      <c r="CI785" s="2"/>
      <c r="CJ785" s="2"/>
      <c r="CK785" s="2"/>
      <c r="CL785" s="2"/>
      <c r="CM785" s="2"/>
      <c r="CN785" s="2"/>
      <c r="CO785" s="2"/>
      <c r="CP785" s="2"/>
    </row>
    <row r="786" spans="1:94" x14ac:dyDescent="0.35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  <c r="AC786" s="2"/>
      <c r="AD786" s="2"/>
      <c r="AE786" s="2"/>
      <c r="AF786" s="2"/>
      <c r="AG786" s="2"/>
      <c r="AH786" s="2"/>
      <c r="AI786" s="2"/>
      <c r="AJ786" s="2"/>
      <c r="AK786" s="2"/>
      <c r="AL786" s="2"/>
      <c r="AM786" s="2"/>
      <c r="AN786" s="2"/>
      <c r="AO786" s="2"/>
      <c r="AP786" s="2"/>
      <c r="AQ786" s="2"/>
      <c r="AR786" s="2"/>
      <c r="AS786" s="2"/>
      <c r="AT786" s="2"/>
      <c r="AU786" s="2"/>
      <c r="AV786" s="2"/>
      <c r="AW786" s="2"/>
      <c r="AX786" s="2"/>
      <c r="AY786" s="2"/>
      <c r="AZ786" s="2"/>
      <c r="BA786" s="2"/>
      <c r="BB786" s="2"/>
      <c r="BC786" s="2"/>
      <c r="BD786" s="2"/>
      <c r="BE786" s="2"/>
      <c r="BF786" s="2"/>
      <c r="BG786" s="2"/>
      <c r="BH786" s="2"/>
      <c r="BI786" s="2"/>
      <c r="BJ786" s="2"/>
      <c r="BK786" s="2"/>
      <c r="BL786" s="2"/>
      <c r="BM786" s="2"/>
      <c r="BN786" s="2"/>
      <c r="BO786" s="2"/>
      <c r="BP786" s="2"/>
      <c r="BQ786" s="2"/>
      <c r="BR786" s="2"/>
      <c r="BS786" s="2"/>
      <c r="BT786" s="2"/>
      <c r="BU786" s="2"/>
      <c r="BV786" s="2"/>
      <c r="BW786" s="2"/>
      <c r="BX786" s="2"/>
      <c r="BY786" s="2"/>
      <c r="BZ786" s="2"/>
      <c r="CA786" s="2"/>
      <c r="CB786" s="2"/>
      <c r="CC786" s="2"/>
      <c r="CD786" s="2"/>
      <c r="CE786" s="2"/>
      <c r="CF786" s="2"/>
      <c r="CG786" s="2"/>
      <c r="CH786" s="2"/>
      <c r="CI786" s="2"/>
      <c r="CJ786" s="2"/>
      <c r="CK786" s="2"/>
      <c r="CL786" s="2"/>
      <c r="CM786" s="2"/>
      <c r="CN786" s="2"/>
      <c r="CO786" s="2"/>
      <c r="CP786" s="2"/>
    </row>
    <row r="787" spans="1:94" x14ac:dyDescent="0.35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  <c r="AC787" s="2"/>
      <c r="AD787" s="2"/>
      <c r="AE787" s="2"/>
      <c r="AF787" s="2"/>
      <c r="AG787" s="2"/>
      <c r="AH787" s="2"/>
      <c r="AI787" s="2"/>
      <c r="AJ787" s="2"/>
      <c r="AK787" s="2"/>
      <c r="AL787" s="2"/>
      <c r="AM787" s="2"/>
      <c r="AN787" s="2"/>
      <c r="AO787" s="2"/>
      <c r="AP787" s="2"/>
      <c r="AQ787" s="2"/>
      <c r="AR787" s="2"/>
      <c r="AS787" s="2"/>
      <c r="AT787" s="2"/>
      <c r="AU787" s="2"/>
      <c r="AV787" s="2"/>
      <c r="AW787" s="2"/>
      <c r="AX787" s="2"/>
      <c r="AY787" s="2"/>
      <c r="AZ787" s="2"/>
      <c r="BA787" s="2"/>
      <c r="BB787" s="2"/>
      <c r="BC787" s="2"/>
      <c r="BD787" s="2"/>
      <c r="BE787" s="2"/>
      <c r="BF787" s="2"/>
      <c r="BG787" s="2"/>
      <c r="BH787" s="2"/>
      <c r="BI787" s="2"/>
      <c r="BJ787" s="2"/>
      <c r="BK787" s="2"/>
      <c r="BL787" s="2"/>
      <c r="BM787" s="2"/>
      <c r="BN787" s="2"/>
      <c r="BO787" s="2"/>
      <c r="BP787" s="2"/>
      <c r="BQ787" s="2"/>
      <c r="BR787" s="2"/>
      <c r="BS787" s="2"/>
      <c r="BT787" s="2"/>
      <c r="BU787" s="2"/>
      <c r="BV787" s="2"/>
      <c r="BW787" s="2"/>
      <c r="BX787" s="2"/>
      <c r="BY787" s="2"/>
      <c r="BZ787" s="2"/>
      <c r="CA787" s="2"/>
      <c r="CB787" s="2"/>
      <c r="CC787" s="2"/>
      <c r="CD787" s="2"/>
      <c r="CE787" s="2"/>
      <c r="CF787" s="2"/>
      <c r="CG787" s="2"/>
      <c r="CH787" s="2"/>
      <c r="CI787" s="2"/>
      <c r="CJ787" s="2"/>
      <c r="CK787" s="2"/>
      <c r="CL787" s="2"/>
      <c r="CM787" s="2"/>
      <c r="CN787" s="2"/>
      <c r="CO787" s="2"/>
      <c r="CP787" s="2"/>
    </row>
    <row r="788" spans="1:94" x14ac:dyDescent="0.35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  <c r="AC788" s="2"/>
      <c r="AD788" s="2"/>
      <c r="AE788" s="2"/>
      <c r="AF788" s="2"/>
      <c r="AG788" s="2"/>
      <c r="AH788" s="2"/>
      <c r="AI788" s="2"/>
      <c r="AJ788" s="2"/>
      <c r="AK788" s="2"/>
      <c r="AL788" s="2"/>
      <c r="AM788" s="2"/>
      <c r="AN788" s="2"/>
      <c r="AO788" s="2"/>
      <c r="AP788" s="2"/>
      <c r="AQ788" s="2"/>
      <c r="AR788" s="2"/>
      <c r="AS788" s="2"/>
      <c r="AT788" s="2"/>
      <c r="AU788" s="2"/>
      <c r="AV788" s="2"/>
      <c r="AW788" s="2"/>
      <c r="AX788" s="2"/>
      <c r="AY788" s="2"/>
      <c r="AZ788" s="2"/>
      <c r="BA788" s="2"/>
      <c r="BB788" s="2"/>
      <c r="BC788" s="2"/>
      <c r="BD788" s="2"/>
      <c r="BE788" s="2"/>
      <c r="BF788" s="2"/>
      <c r="BG788" s="2"/>
      <c r="BH788" s="2"/>
      <c r="BI788" s="2"/>
      <c r="BJ788" s="2"/>
      <c r="BK788" s="2"/>
      <c r="BL788" s="2"/>
      <c r="BM788" s="2"/>
      <c r="BN788" s="2"/>
      <c r="BO788" s="2"/>
      <c r="BP788" s="2"/>
      <c r="BQ788" s="2"/>
      <c r="BR788" s="2"/>
      <c r="BS788" s="2"/>
      <c r="BT788" s="2"/>
      <c r="BU788" s="2"/>
      <c r="BV788" s="2"/>
      <c r="BW788" s="2"/>
      <c r="BX788" s="2"/>
      <c r="BY788" s="2"/>
      <c r="BZ788" s="2"/>
      <c r="CA788" s="2"/>
      <c r="CB788" s="2"/>
      <c r="CC788" s="2"/>
      <c r="CD788" s="2"/>
      <c r="CE788" s="2"/>
      <c r="CF788" s="2"/>
      <c r="CG788" s="2"/>
      <c r="CH788" s="2"/>
      <c r="CI788" s="2"/>
      <c r="CJ788" s="2"/>
      <c r="CK788" s="2"/>
      <c r="CL788" s="2"/>
      <c r="CM788" s="2"/>
      <c r="CN788" s="2"/>
      <c r="CO788" s="2"/>
      <c r="CP788" s="2"/>
    </row>
    <row r="789" spans="1:94" x14ac:dyDescent="0.35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  <c r="AC789" s="2"/>
      <c r="AD789" s="2"/>
      <c r="AE789" s="2"/>
      <c r="AF789" s="2"/>
      <c r="AG789" s="2"/>
      <c r="AH789" s="2"/>
      <c r="AI789" s="2"/>
      <c r="AJ789" s="2"/>
      <c r="AK789" s="2"/>
      <c r="AL789" s="2"/>
      <c r="AM789" s="2"/>
      <c r="AN789" s="2"/>
      <c r="AO789" s="2"/>
      <c r="AP789" s="2"/>
      <c r="AQ789" s="2"/>
      <c r="AR789" s="2"/>
      <c r="AS789" s="2"/>
      <c r="AT789" s="2"/>
      <c r="AU789" s="2"/>
      <c r="AV789" s="2"/>
      <c r="AW789" s="2"/>
      <c r="AX789" s="2"/>
      <c r="AY789" s="2"/>
      <c r="AZ789" s="2"/>
      <c r="BA789" s="2"/>
      <c r="BB789" s="2"/>
      <c r="BC789" s="2"/>
      <c r="BD789" s="2"/>
      <c r="BE789" s="2"/>
      <c r="BF789" s="2"/>
      <c r="BG789" s="2"/>
      <c r="BH789" s="2"/>
      <c r="BI789" s="2"/>
      <c r="BJ789" s="2"/>
      <c r="BK789" s="2"/>
      <c r="BL789" s="2"/>
      <c r="BM789" s="2"/>
      <c r="BN789" s="2"/>
      <c r="BO789" s="2"/>
      <c r="BP789" s="2"/>
      <c r="BQ789" s="2"/>
      <c r="BR789" s="2"/>
      <c r="BS789" s="2"/>
      <c r="BT789" s="2"/>
      <c r="BU789" s="2"/>
      <c r="BV789" s="2"/>
      <c r="BW789" s="2"/>
      <c r="BX789" s="2"/>
      <c r="BY789" s="2"/>
      <c r="BZ789" s="2"/>
      <c r="CA789" s="2"/>
      <c r="CB789" s="2"/>
      <c r="CC789" s="2"/>
      <c r="CD789" s="2"/>
      <c r="CE789" s="2"/>
      <c r="CF789" s="2"/>
      <c r="CG789" s="2"/>
      <c r="CH789" s="2"/>
      <c r="CI789" s="2"/>
      <c r="CJ789" s="2"/>
      <c r="CK789" s="2"/>
      <c r="CL789" s="2"/>
      <c r="CM789" s="2"/>
      <c r="CN789" s="2"/>
      <c r="CO789" s="2"/>
      <c r="CP789" s="2"/>
    </row>
    <row r="790" spans="1:94" x14ac:dyDescent="0.35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/>
      <c r="AC790" s="2"/>
      <c r="AD790" s="2"/>
      <c r="AE790" s="2"/>
      <c r="AF790" s="2"/>
      <c r="AG790" s="2"/>
      <c r="AH790" s="2"/>
      <c r="AI790" s="2"/>
      <c r="AJ790" s="2"/>
      <c r="AK790" s="2"/>
      <c r="AL790" s="2"/>
      <c r="AM790" s="2"/>
      <c r="AN790" s="2"/>
      <c r="AO790" s="2"/>
      <c r="AP790" s="2"/>
      <c r="AQ790" s="2"/>
      <c r="AR790" s="2"/>
      <c r="AS790" s="2"/>
      <c r="AT790" s="2"/>
      <c r="AU790" s="2"/>
      <c r="AV790" s="2"/>
      <c r="AW790" s="2"/>
      <c r="AX790" s="2"/>
      <c r="AY790" s="2"/>
      <c r="AZ790" s="2"/>
      <c r="BA790" s="2"/>
      <c r="BB790" s="2"/>
      <c r="BC790" s="2"/>
      <c r="BD790" s="2"/>
      <c r="BE790" s="2"/>
      <c r="BF790" s="2"/>
      <c r="BG790" s="2"/>
      <c r="BH790" s="2"/>
      <c r="BI790" s="2"/>
      <c r="BJ790" s="2"/>
      <c r="BK790" s="2"/>
      <c r="BL790" s="2"/>
      <c r="BM790" s="2"/>
      <c r="BN790" s="2"/>
      <c r="BO790" s="2"/>
      <c r="BP790" s="2"/>
      <c r="BQ790" s="2"/>
      <c r="BR790" s="2"/>
      <c r="BS790" s="2"/>
      <c r="BT790" s="2"/>
      <c r="BU790" s="2"/>
      <c r="BV790" s="2"/>
      <c r="BW790" s="2"/>
      <c r="BX790" s="2"/>
      <c r="BY790" s="2"/>
      <c r="BZ790" s="2"/>
      <c r="CA790" s="2"/>
      <c r="CB790" s="2"/>
      <c r="CC790" s="2"/>
      <c r="CD790" s="2"/>
      <c r="CE790" s="2"/>
      <c r="CF790" s="2"/>
      <c r="CG790" s="2"/>
      <c r="CH790" s="2"/>
      <c r="CI790" s="2"/>
      <c r="CJ790" s="2"/>
      <c r="CK790" s="2"/>
      <c r="CL790" s="2"/>
      <c r="CM790" s="2"/>
      <c r="CN790" s="2"/>
      <c r="CO790" s="2"/>
      <c r="CP790" s="2"/>
    </row>
    <row r="791" spans="1:94" x14ac:dyDescent="0.35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  <c r="AC791" s="2"/>
      <c r="AD791" s="2"/>
      <c r="AE791" s="2"/>
      <c r="AF791" s="2"/>
      <c r="AG791" s="2"/>
      <c r="AH791" s="2"/>
      <c r="AI791" s="2"/>
      <c r="AJ791" s="2"/>
      <c r="AK791" s="2"/>
      <c r="AL791" s="2"/>
      <c r="AM791" s="2"/>
      <c r="AN791" s="2"/>
      <c r="AO791" s="2"/>
      <c r="AP791" s="2"/>
      <c r="AQ791" s="2"/>
      <c r="AR791" s="2"/>
      <c r="AS791" s="2"/>
      <c r="AT791" s="2"/>
      <c r="AU791" s="2"/>
      <c r="AV791" s="2"/>
      <c r="AW791" s="2"/>
      <c r="AX791" s="2"/>
      <c r="AY791" s="2"/>
      <c r="AZ791" s="2"/>
      <c r="BA791" s="2"/>
      <c r="BB791" s="2"/>
      <c r="BC791" s="2"/>
      <c r="BD791" s="2"/>
      <c r="BE791" s="2"/>
      <c r="BF791" s="2"/>
      <c r="BG791" s="2"/>
      <c r="BH791" s="2"/>
      <c r="BI791" s="2"/>
      <c r="BJ791" s="2"/>
      <c r="BK791" s="2"/>
      <c r="BL791" s="2"/>
      <c r="BM791" s="2"/>
      <c r="BN791" s="2"/>
      <c r="BO791" s="2"/>
      <c r="BP791" s="2"/>
      <c r="BQ791" s="2"/>
      <c r="BR791" s="2"/>
      <c r="BS791" s="2"/>
      <c r="BT791" s="2"/>
      <c r="BU791" s="2"/>
      <c r="BV791" s="2"/>
      <c r="BW791" s="2"/>
      <c r="BX791" s="2"/>
      <c r="BY791" s="2"/>
      <c r="BZ791" s="2"/>
      <c r="CA791" s="2"/>
      <c r="CB791" s="2"/>
      <c r="CC791" s="2"/>
      <c r="CD791" s="2"/>
      <c r="CE791" s="2"/>
      <c r="CF791" s="2"/>
      <c r="CG791" s="2"/>
      <c r="CH791" s="2"/>
      <c r="CI791" s="2"/>
      <c r="CJ791" s="2"/>
      <c r="CK791" s="2"/>
      <c r="CL791" s="2"/>
      <c r="CM791" s="2"/>
      <c r="CN791" s="2"/>
      <c r="CO791" s="2"/>
      <c r="CP791" s="2"/>
    </row>
    <row r="792" spans="1:94" x14ac:dyDescent="0.35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  <c r="AB792" s="2"/>
      <c r="AC792" s="2"/>
      <c r="AD792" s="2"/>
      <c r="AE792" s="2"/>
      <c r="AF792" s="2"/>
      <c r="AG792" s="2"/>
      <c r="AH792" s="2"/>
      <c r="AI792" s="2"/>
      <c r="AJ792" s="2"/>
      <c r="AK792" s="2"/>
      <c r="AL792" s="2"/>
      <c r="AM792" s="2"/>
      <c r="AN792" s="2"/>
      <c r="AO792" s="2"/>
      <c r="AP792" s="2"/>
      <c r="AQ792" s="2"/>
      <c r="AR792" s="2"/>
      <c r="AS792" s="2"/>
      <c r="AT792" s="2"/>
      <c r="AU792" s="2"/>
      <c r="AV792" s="2"/>
      <c r="AW792" s="2"/>
      <c r="AX792" s="2"/>
      <c r="AY792" s="2"/>
      <c r="AZ792" s="2"/>
      <c r="BA792" s="2"/>
      <c r="BB792" s="2"/>
      <c r="BC792" s="2"/>
      <c r="BD792" s="2"/>
      <c r="BE792" s="2"/>
      <c r="BF792" s="2"/>
      <c r="BG792" s="2"/>
      <c r="BH792" s="2"/>
      <c r="BI792" s="2"/>
      <c r="BJ792" s="2"/>
      <c r="BK792" s="2"/>
      <c r="BL792" s="2"/>
      <c r="BM792" s="2"/>
      <c r="BN792" s="2"/>
      <c r="BO792" s="2"/>
      <c r="BP792" s="2"/>
      <c r="BQ792" s="2"/>
      <c r="BR792" s="2"/>
      <c r="BS792" s="2"/>
      <c r="BT792" s="2"/>
      <c r="BU792" s="2"/>
      <c r="BV792" s="2"/>
      <c r="BW792" s="2"/>
      <c r="BX792" s="2"/>
      <c r="BY792" s="2"/>
      <c r="BZ792" s="2"/>
      <c r="CA792" s="2"/>
      <c r="CB792" s="2"/>
      <c r="CC792" s="2"/>
      <c r="CD792" s="2"/>
      <c r="CE792" s="2"/>
      <c r="CF792" s="2"/>
      <c r="CG792" s="2"/>
      <c r="CH792" s="2"/>
      <c r="CI792" s="2"/>
      <c r="CJ792" s="2"/>
      <c r="CK792" s="2"/>
      <c r="CL792" s="2"/>
      <c r="CM792" s="2"/>
      <c r="CN792" s="2"/>
      <c r="CO792" s="2"/>
      <c r="CP792" s="2"/>
    </row>
    <row r="793" spans="1:94" x14ac:dyDescent="0.35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/>
      <c r="AC793" s="2"/>
      <c r="AD793" s="2"/>
      <c r="AE793" s="2"/>
      <c r="AF793" s="2"/>
      <c r="AG793" s="2"/>
      <c r="AH793" s="2"/>
      <c r="AI793" s="2"/>
      <c r="AJ793" s="2"/>
      <c r="AK793" s="2"/>
      <c r="AL793" s="2"/>
      <c r="AM793" s="2"/>
      <c r="AN793" s="2"/>
      <c r="AO793" s="2"/>
      <c r="AP793" s="2"/>
      <c r="AQ793" s="2"/>
      <c r="AR793" s="2"/>
      <c r="AS793" s="2"/>
      <c r="AT793" s="2"/>
      <c r="AU793" s="2"/>
      <c r="AV793" s="2"/>
      <c r="AW793" s="2"/>
      <c r="AX793" s="2"/>
      <c r="AY793" s="2"/>
      <c r="AZ793" s="2"/>
      <c r="BA793" s="2"/>
      <c r="BB793" s="2"/>
      <c r="BC793" s="2"/>
      <c r="BD793" s="2"/>
      <c r="BE793" s="2"/>
      <c r="BF793" s="2"/>
      <c r="BG793" s="2"/>
      <c r="BH793" s="2"/>
      <c r="BI793" s="2"/>
      <c r="BJ793" s="2"/>
      <c r="BK793" s="2"/>
      <c r="BL793" s="2"/>
      <c r="BM793" s="2"/>
      <c r="BN793" s="2"/>
      <c r="BO793" s="2"/>
      <c r="BP793" s="2"/>
      <c r="BQ793" s="2"/>
      <c r="BR793" s="2"/>
      <c r="BS793" s="2"/>
      <c r="BT793" s="2"/>
      <c r="BU793" s="2"/>
      <c r="BV793" s="2"/>
      <c r="BW793" s="2"/>
      <c r="BX793" s="2"/>
      <c r="BY793" s="2"/>
      <c r="BZ793" s="2"/>
      <c r="CA793" s="2"/>
      <c r="CB793" s="2"/>
      <c r="CC793" s="2"/>
      <c r="CD793" s="2"/>
      <c r="CE793" s="2"/>
      <c r="CF793" s="2"/>
      <c r="CG793" s="2"/>
      <c r="CH793" s="2"/>
      <c r="CI793" s="2"/>
      <c r="CJ793" s="2"/>
      <c r="CK793" s="2"/>
      <c r="CL793" s="2"/>
      <c r="CM793" s="2"/>
      <c r="CN793" s="2"/>
      <c r="CO793" s="2"/>
      <c r="CP793" s="2"/>
    </row>
    <row r="794" spans="1:94" x14ac:dyDescent="0.35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2"/>
      <c r="AC794" s="2"/>
      <c r="AD794" s="2"/>
      <c r="AE794" s="2"/>
      <c r="AF794" s="2"/>
      <c r="AG794" s="2"/>
      <c r="AH794" s="2"/>
      <c r="AI794" s="2"/>
      <c r="AJ794" s="2"/>
      <c r="AK794" s="2"/>
      <c r="AL794" s="2"/>
      <c r="AM794" s="2"/>
      <c r="AN794" s="2"/>
      <c r="AO794" s="2"/>
      <c r="AP794" s="2"/>
      <c r="AQ794" s="2"/>
      <c r="AR794" s="2"/>
      <c r="AS794" s="2"/>
      <c r="AT794" s="2"/>
      <c r="AU794" s="2"/>
      <c r="AV794" s="2"/>
      <c r="AW794" s="2"/>
      <c r="AX794" s="2"/>
      <c r="AY794" s="2"/>
      <c r="AZ794" s="2"/>
      <c r="BA794" s="2"/>
      <c r="BB794" s="2"/>
      <c r="BC794" s="2"/>
      <c r="BD794" s="2"/>
      <c r="BE794" s="2"/>
      <c r="BF794" s="2"/>
      <c r="BG794" s="2"/>
      <c r="BH794" s="2"/>
      <c r="BI794" s="2"/>
      <c r="BJ794" s="2"/>
      <c r="BK794" s="2"/>
      <c r="BL794" s="2"/>
      <c r="BM794" s="2"/>
      <c r="BN794" s="2"/>
      <c r="BO794" s="2"/>
      <c r="BP794" s="2"/>
      <c r="BQ794" s="2"/>
      <c r="BR794" s="2"/>
      <c r="BS794" s="2"/>
      <c r="BT794" s="2"/>
      <c r="BU794" s="2"/>
      <c r="BV794" s="2"/>
      <c r="BW794" s="2"/>
      <c r="BX794" s="2"/>
      <c r="BY794" s="2"/>
      <c r="BZ794" s="2"/>
      <c r="CA794" s="2"/>
      <c r="CB794" s="2"/>
      <c r="CC794" s="2"/>
      <c r="CD794" s="2"/>
      <c r="CE794" s="2"/>
      <c r="CF794" s="2"/>
      <c r="CG794" s="2"/>
      <c r="CH794" s="2"/>
      <c r="CI794" s="2"/>
      <c r="CJ794" s="2"/>
      <c r="CK794" s="2"/>
      <c r="CL794" s="2"/>
      <c r="CM794" s="2"/>
      <c r="CN794" s="2"/>
      <c r="CO794" s="2"/>
      <c r="CP794" s="2"/>
    </row>
    <row r="795" spans="1:94" x14ac:dyDescent="0.35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  <c r="AC795" s="2"/>
      <c r="AD795" s="2"/>
      <c r="AE795" s="2"/>
      <c r="AF795" s="2"/>
      <c r="AG795" s="2"/>
      <c r="AH795" s="2"/>
      <c r="AI795" s="2"/>
      <c r="AJ795" s="2"/>
      <c r="AK795" s="2"/>
      <c r="AL795" s="2"/>
      <c r="AM795" s="2"/>
      <c r="AN795" s="2"/>
      <c r="AO795" s="2"/>
      <c r="AP795" s="2"/>
      <c r="AQ795" s="2"/>
      <c r="AR795" s="2"/>
      <c r="AS795" s="2"/>
      <c r="AT795" s="2"/>
      <c r="AU795" s="2"/>
      <c r="AV795" s="2"/>
      <c r="AW795" s="2"/>
      <c r="AX795" s="2"/>
      <c r="AY795" s="2"/>
      <c r="AZ795" s="2"/>
      <c r="BA795" s="2"/>
      <c r="BB795" s="2"/>
      <c r="BC795" s="2"/>
      <c r="BD795" s="2"/>
      <c r="BE795" s="2"/>
      <c r="BF795" s="2"/>
      <c r="BG795" s="2"/>
      <c r="BH795" s="2"/>
      <c r="BI795" s="2"/>
      <c r="BJ795" s="2"/>
      <c r="BK795" s="2"/>
      <c r="BL795" s="2"/>
      <c r="BM795" s="2"/>
      <c r="BN795" s="2"/>
      <c r="BO795" s="2"/>
      <c r="BP795" s="2"/>
      <c r="BQ795" s="2"/>
      <c r="BR795" s="2"/>
      <c r="BS795" s="2"/>
      <c r="BT795" s="2"/>
      <c r="BU795" s="2"/>
      <c r="BV795" s="2"/>
      <c r="BW795" s="2"/>
      <c r="BX795" s="2"/>
      <c r="BY795" s="2"/>
      <c r="BZ795" s="2"/>
      <c r="CA795" s="2"/>
      <c r="CB795" s="2"/>
      <c r="CC795" s="2"/>
      <c r="CD795" s="2"/>
      <c r="CE795" s="2"/>
      <c r="CF795" s="2"/>
      <c r="CG795" s="2"/>
      <c r="CH795" s="2"/>
      <c r="CI795" s="2"/>
      <c r="CJ795" s="2"/>
      <c r="CK795" s="2"/>
      <c r="CL795" s="2"/>
      <c r="CM795" s="2"/>
      <c r="CN795" s="2"/>
      <c r="CO795" s="2"/>
      <c r="CP795" s="2"/>
    </row>
    <row r="796" spans="1:94" x14ac:dyDescent="0.35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  <c r="AC796" s="2"/>
      <c r="AD796" s="2"/>
      <c r="AE796" s="2"/>
      <c r="AF796" s="2"/>
      <c r="AG796" s="2"/>
      <c r="AH796" s="2"/>
      <c r="AI796" s="2"/>
      <c r="AJ796" s="2"/>
      <c r="AK796" s="2"/>
      <c r="AL796" s="2"/>
      <c r="AM796" s="2"/>
      <c r="AN796" s="2"/>
      <c r="AO796" s="2"/>
      <c r="AP796" s="2"/>
      <c r="AQ796" s="2"/>
      <c r="AR796" s="2"/>
      <c r="AS796" s="2"/>
      <c r="AT796" s="2"/>
      <c r="AU796" s="2"/>
      <c r="AV796" s="2"/>
      <c r="AW796" s="2"/>
      <c r="AX796" s="2"/>
      <c r="AY796" s="2"/>
      <c r="AZ796" s="2"/>
      <c r="BA796" s="2"/>
      <c r="BB796" s="2"/>
      <c r="BC796" s="2"/>
      <c r="BD796" s="2"/>
      <c r="BE796" s="2"/>
      <c r="BF796" s="2"/>
      <c r="BG796" s="2"/>
      <c r="BH796" s="2"/>
      <c r="BI796" s="2"/>
      <c r="BJ796" s="2"/>
      <c r="BK796" s="2"/>
      <c r="BL796" s="2"/>
      <c r="BM796" s="2"/>
      <c r="BN796" s="2"/>
      <c r="BO796" s="2"/>
      <c r="BP796" s="2"/>
      <c r="BQ796" s="2"/>
      <c r="BR796" s="2"/>
      <c r="BS796" s="2"/>
      <c r="BT796" s="2"/>
      <c r="BU796" s="2"/>
      <c r="BV796" s="2"/>
      <c r="BW796" s="2"/>
      <c r="BX796" s="2"/>
      <c r="BY796" s="2"/>
      <c r="BZ796" s="2"/>
      <c r="CA796" s="2"/>
      <c r="CB796" s="2"/>
      <c r="CC796" s="2"/>
      <c r="CD796" s="2"/>
      <c r="CE796" s="2"/>
      <c r="CF796" s="2"/>
      <c r="CG796" s="2"/>
      <c r="CH796" s="2"/>
      <c r="CI796" s="2"/>
      <c r="CJ796" s="2"/>
      <c r="CK796" s="2"/>
      <c r="CL796" s="2"/>
      <c r="CM796" s="2"/>
      <c r="CN796" s="2"/>
      <c r="CO796" s="2"/>
      <c r="CP796" s="2"/>
    </row>
    <row r="797" spans="1:94" x14ac:dyDescent="0.35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  <c r="AC797" s="2"/>
      <c r="AD797" s="2"/>
      <c r="AE797" s="2"/>
      <c r="AF797" s="2"/>
      <c r="AG797" s="2"/>
      <c r="AH797" s="2"/>
      <c r="AI797" s="2"/>
      <c r="AJ797" s="2"/>
      <c r="AK797" s="2"/>
      <c r="AL797" s="2"/>
      <c r="AM797" s="2"/>
      <c r="AN797" s="2"/>
      <c r="AO797" s="2"/>
      <c r="AP797" s="2"/>
      <c r="AQ797" s="2"/>
      <c r="AR797" s="2"/>
      <c r="AS797" s="2"/>
      <c r="AT797" s="2"/>
      <c r="AU797" s="2"/>
      <c r="AV797" s="2"/>
      <c r="AW797" s="2"/>
      <c r="AX797" s="2"/>
      <c r="AY797" s="2"/>
      <c r="AZ797" s="2"/>
      <c r="BA797" s="2"/>
      <c r="BB797" s="2"/>
      <c r="BC797" s="2"/>
      <c r="BD797" s="2"/>
      <c r="BE797" s="2"/>
      <c r="BF797" s="2"/>
      <c r="BG797" s="2"/>
      <c r="BH797" s="2"/>
      <c r="BI797" s="2"/>
      <c r="BJ797" s="2"/>
      <c r="BK797" s="2"/>
      <c r="BL797" s="2"/>
      <c r="BM797" s="2"/>
      <c r="BN797" s="2"/>
      <c r="BO797" s="2"/>
      <c r="BP797" s="2"/>
      <c r="BQ797" s="2"/>
      <c r="BR797" s="2"/>
      <c r="BS797" s="2"/>
      <c r="BT797" s="2"/>
      <c r="BU797" s="2"/>
      <c r="BV797" s="2"/>
      <c r="BW797" s="2"/>
      <c r="BX797" s="2"/>
      <c r="BY797" s="2"/>
      <c r="BZ797" s="2"/>
      <c r="CA797" s="2"/>
      <c r="CB797" s="2"/>
      <c r="CC797" s="2"/>
      <c r="CD797" s="2"/>
      <c r="CE797" s="2"/>
      <c r="CF797" s="2"/>
      <c r="CG797" s="2"/>
      <c r="CH797" s="2"/>
      <c r="CI797" s="2"/>
      <c r="CJ797" s="2"/>
      <c r="CK797" s="2"/>
      <c r="CL797" s="2"/>
      <c r="CM797" s="2"/>
      <c r="CN797" s="2"/>
      <c r="CO797" s="2"/>
      <c r="CP797" s="2"/>
    </row>
    <row r="798" spans="1:94" x14ac:dyDescent="0.35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  <c r="AC798" s="2"/>
      <c r="AD798" s="2"/>
      <c r="AE798" s="2"/>
      <c r="AF798" s="2"/>
      <c r="AG798" s="2"/>
      <c r="AH798" s="2"/>
      <c r="AI798" s="2"/>
      <c r="AJ798" s="2"/>
      <c r="AK798" s="2"/>
      <c r="AL798" s="2"/>
      <c r="AM798" s="2"/>
      <c r="AN798" s="2"/>
      <c r="AO798" s="2"/>
      <c r="AP798" s="2"/>
      <c r="AQ798" s="2"/>
      <c r="AR798" s="2"/>
      <c r="AS798" s="2"/>
      <c r="AT798" s="2"/>
      <c r="AU798" s="2"/>
      <c r="AV798" s="2"/>
      <c r="AW798" s="2"/>
      <c r="AX798" s="2"/>
      <c r="AY798" s="2"/>
      <c r="AZ798" s="2"/>
      <c r="BA798" s="2"/>
      <c r="BB798" s="2"/>
      <c r="BC798" s="2"/>
      <c r="BD798" s="2"/>
      <c r="BE798" s="2"/>
      <c r="BF798" s="2"/>
      <c r="BG798" s="2"/>
      <c r="BH798" s="2"/>
      <c r="BI798" s="2"/>
      <c r="BJ798" s="2"/>
      <c r="BK798" s="2"/>
      <c r="BL798" s="2"/>
      <c r="BM798" s="2"/>
      <c r="BN798" s="2"/>
      <c r="BO798" s="2"/>
      <c r="BP798" s="2"/>
      <c r="BQ798" s="2"/>
      <c r="BR798" s="2"/>
      <c r="BS798" s="2"/>
      <c r="BT798" s="2"/>
      <c r="BU798" s="2"/>
      <c r="BV798" s="2"/>
      <c r="BW798" s="2"/>
      <c r="BX798" s="2"/>
      <c r="BY798" s="2"/>
      <c r="BZ798" s="2"/>
      <c r="CA798" s="2"/>
      <c r="CB798" s="2"/>
      <c r="CC798" s="2"/>
      <c r="CD798" s="2"/>
      <c r="CE798" s="2"/>
      <c r="CF798" s="2"/>
      <c r="CG798" s="2"/>
      <c r="CH798" s="2"/>
      <c r="CI798" s="2"/>
      <c r="CJ798" s="2"/>
      <c r="CK798" s="2"/>
      <c r="CL798" s="2"/>
      <c r="CM798" s="2"/>
      <c r="CN798" s="2"/>
      <c r="CO798" s="2"/>
      <c r="CP798" s="2"/>
    </row>
    <row r="799" spans="1:94" x14ac:dyDescent="0.35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  <c r="AC799" s="2"/>
      <c r="AD799" s="2"/>
      <c r="AE799" s="2"/>
      <c r="AF799" s="2"/>
      <c r="AG799" s="2"/>
      <c r="AH799" s="2"/>
      <c r="AI799" s="2"/>
      <c r="AJ799" s="2"/>
      <c r="AK799" s="2"/>
      <c r="AL799" s="2"/>
      <c r="AM799" s="2"/>
      <c r="AN799" s="2"/>
      <c r="AO799" s="2"/>
      <c r="AP799" s="2"/>
      <c r="AQ799" s="2"/>
      <c r="AR799" s="2"/>
      <c r="AS799" s="2"/>
      <c r="AT799" s="2"/>
      <c r="AU799" s="2"/>
      <c r="AV799" s="2"/>
      <c r="AW799" s="2"/>
      <c r="AX799" s="2"/>
      <c r="AY799" s="2"/>
      <c r="AZ799" s="2"/>
      <c r="BA799" s="2"/>
      <c r="BB799" s="2"/>
      <c r="BC799" s="2"/>
      <c r="BD799" s="2"/>
      <c r="BE799" s="2"/>
      <c r="BF799" s="2"/>
      <c r="BG799" s="2"/>
      <c r="BH799" s="2"/>
      <c r="BI799" s="2"/>
      <c r="BJ799" s="2"/>
      <c r="BK799" s="2"/>
      <c r="BL799" s="2"/>
      <c r="BM799" s="2"/>
      <c r="BN799" s="2"/>
      <c r="BO799" s="2"/>
      <c r="BP799" s="2"/>
      <c r="BQ799" s="2"/>
      <c r="BR799" s="2"/>
      <c r="BS799" s="2"/>
      <c r="BT799" s="2"/>
      <c r="BU799" s="2"/>
      <c r="BV799" s="2"/>
      <c r="BW799" s="2"/>
      <c r="BX799" s="2"/>
      <c r="BY799" s="2"/>
      <c r="BZ799" s="2"/>
      <c r="CA799" s="2"/>
      <c r="CB799" s="2"/>
      <c r="CC799" s="2"/>
      <c r="CD799" s="2"/>
      <c r="CE799" s="2"/>
      <c r="CF799" s="2"/>
      <c r="CG799" s="2"/>
      <c r="CH799" s="2"/>
      <c r="CI799" s="2"/>
      <c r="CJ799" s="2"/>
      <c r="CK799" s="2"/>
      <c r="CL799" s="2"/>
      <c r="CM799" s="2"/>
      <c r="CN799" s="2"/>
      <c r="CO799" s="2"/>
      <c r="CP799" s="2"/>
    </row>
    <row r="800" spans="1:94" x14ac:dyDescent="0.35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  <c r="AB800" s="2"/>
      <c r="AC800" s="2"/>
      <c r="AD800" s="2"/>
      <c r="AE800" s="2"/>
      <c r="AF800" s="2"/>
      <c r="AG800" s="2"/>
      <c r="AH800" s="2"/>
      <c r="AI800" s="2"/>
      <c r="AJ800" s="2"/>
      <c r="AK800" s="2"/>
      <c r="AL800" s="2"/>
      <c r="AM800" s="2"/>
      <c r="AN800" s="2"/>
      <c r="AO800" s="2"/>
      <c r="AP800" s="2"/>
      <c r="AQ800" s="2"/>
      <c r="AR800" s="2"/>
      <c r="AS800" s="2"/>
      <c r="AT800" s="2"/>
      <c r="AU800" s="2"/>
      <c r="AV800" s="2"/>
      <c r="AW800" s="2"/>
      <c r="AX800" s="2"/>
      <c r="AY800" s="2"/>
      <c r="AZ800" s="2"/>
      <c r="BA800" s="2"/>
      <c r="BB800" s="2"/>
      <c r="BC800" s="2"/>
      <c r="BD800" s="2"/>
      <c r="BE800" s="2"/>
      <c r="BF800" s="2"/>
      <c r="BG800" s="2"/>
      <c r="BH800" s="2"/>
      <c r="BI800" s="2"/>
      <c r="BJ800" s="2"/>
      <c r="BK800" s="2"/>
      <c r="BL800" s="2"/>
      <c r="BM800" s="2"/>
      <c r="BN800" s="2"/>
      <c r="BO800" s="2"/>
      <c r="BP800" s="2"/>
      <c r="BQ800" s="2"/>
      <c r="BR800" s="2"/>
      <c r="BS800" s="2"/>
      <c r="BT800" s="2"/>
      <c r="BU800" s="2"/>
      <c r="BV800" s="2"/>
      <c r="BW800" s="2"/>
      <c r="BX800" s="2"/>
      <c r="BY800" s="2"/>
      <c r="BZ800" s="2"/>
      <c r="CA800" s="2"/>
      <c r="CB800" s="2"/>
      <c r="CC800" s="2"/>
      <c r="CD800" s="2"/>
      <c r="CE800" s="2"/>
      <c r="CF800" s="2"/>
      <c r="CG800" s="2"/>
      <c r="CH800" s="2"/>
      <c r="CI800" s="2"/>
      <c r="CJ800" s="2"/>
      <c r="CK800" s="2"/>
      <c r="CL800" s="2"/>
      <c r="CM800" s="2"/>
      <c r="CN800" s="2"/>
      <c r="CO800" s="2"/>
      <c r="CP800" s="2"/>
    </row>
    <row r="801" spans="1:94" x14ac:dyDescent="0.35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  <c r="AC801" s="2"/>
      <c r="AD801" s="2"/>
      <c r="AE801" s="2"/>
      <c r="AF801" s="2"/>
      <c r="AG801" s="2"/>
      <c r="AH801" s="2"/>
      <c r="AI801" s="2"/>
      <c r="AJ801" s="2"/>
      <c r="AK801" s="2"/>
      <c r="AL801" s="2"/>
      <c r="AM801" s="2"/>
      <c r="AN801" s="2"/>
      <c r="AO801" s="2"/>
      <c r="AP801" s="2"/>
      <c r="AQ801" s="2"/>
      <c r="AR801" s="2"/>
      <c r="AS801" s="2"/>
      <c r="AT801" s="2"/>
      <c r="AU801" s="2"/>
      <c r="AV801" s="2"/>
      <c r="AW801" s="2"/>
      <c r="AX801" s="2"/>
      <c r="AY801" s="2"/>
      <c r="AZ801" s="2"/>
      <c r="BA801" s="2"/>
      <c r="BB801" s="2"/>
      <c r="BC801" s="2"/>
      <c r="BD801" s="2"/>
      <c r="BE801" s="2"/>
      <c r="BF801" s="2"/>
      <c r="BG801" s="2"/>
      <c r="BH801" s="2"/>
      <c r="BI801" s="2"/>
      <c r="BJ801" s="2"/>
      <c r="BK801" s="2"/>
      <c r="BL801" s="2"/>
      <c r="BM801" s="2"/>
      <c r="BN801" s="2"/>
      <c r="BO801" s="2"/>
      <c r="BP801" s="2"/>
      <c r="BQ801" s="2"/>
      <c r="BR801" s="2"/>
      <c r="BS801" s="2"/>
      <c r="BT801" s="2"/>
      <c r="BU801" s="2"/>
      <c r="BV801" s="2"/>
      <c r="BW801" s="2"/>
      <c r="BX801" s="2"/>
      <c r="BY801" s="2"/>
      <c r="BZ801" s="2"/>
      <c r="CA801" s="2"/>
      <c r="CB801" s="2"/>
      <c r="CC801" s="2"/>
      <c r="CD801" s="2"/>
      <c r="CE801" s="2"/>
      <c r="CF801" s="2"/>
      <c r="CG801" s="2"/>
      <c r="CH801" s="2"/>
      <c r="CI801" s="2"/>
      <c r="CJ801" s="2"/>
      <c r="CK801" s="2"/>
      <c r="CL801" s="2"/>
      <c r="CM801" s="2"/>
      <c r="CN801" s="2"/>
      <c r="CO801" s="2"/>
      <c r="CP801" s="2"/>
    </row>
    <row r="802" spans="1:94" x14ac:dyDescent="0.35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/>
      <c r="AC802" s="2"/>
      <c r="AD802" s="2"/>
      <c r="AE802" s="2"/>
      <c r="AF802" s="2"/>
      <c r="AG802" s="2"/>
      <c r="AH802" s="2"/>
      <c r="AI802" s="2"/>
      <c r="AJ802" s="2"/>
      <c r="AK802" s="2"/>
      <c r="AL802" s="2"/>
      <c r="AM802" s="2"/>
      <c r="AN802" s="2"/>
      <c r="AO802" s="2"/>
      <c r="AP802" s="2"/>
      <c r="AQ802" s="2"/>
      <c r="AR802" s="2"/>
      <c r="AS802" s="2"/>
      <c r="AT802" s="2"/>
      <c r="AU802" s="2"/>
      <c r="AV802" s="2"/>
      <c r="AW802" s="2"/>
      <c r="AX802" s="2"/>
      <c r="AY802" s="2"/>
      <c r="AZ802" s="2"/>
      <c r="BA802" s="2"/>
      <c r="BB802" s="2"/>
      <c r="BC802" s="2"/>
      <c r="BD802" s="2"/>
      <c r="BE802" s="2"/>
      <c r="BF802" s="2"/>
      <c r="BG802" s="2"/>
      <c r="BH802" s="2"/>
      <c r="BI802" s="2"/>
      <c r="BJ802" s="2"/>
      <c r="BK802" s="2"/>
      <c r="BL802" s="2"/>
      <c r="BM802" s="2"/>
      <c r="BN802" s="2"/>
      <c r="BO802" s="2"/>
      <c r="BP802" s="2"/>
      <c r="BQ802" s="2"/>
      <c r="BR802" s="2"/>
      <c r="BS802" s="2"/>
      <c r="BT802" s="2"/>
      <c r="BU802" s="2"/>
      <c r="BV802" s="2"/>
      <c r="BW802" s="2"/>
      <c r="BX802" s="2"/>
      <c r="BY802" s="2"/>
      <c r="BZ802" s="2"/>
      <c r="CA802" s="2"/>
      <c r="CB802" s="2"/>
      <c r="CC802" s="2"/>
      <c r="CD802" s="2"/>
      <c r="CE802" s="2"/>
      <c r="CF802" s="2"/>
      <c r="CG802" s="2"/>
      <c r="CH802" s="2"/>
      <c r="CI802" s="2"/>
      <c r="CJ802" s="2"/>
      <c r="CK802" s="2"/>
      <c r="CL802" s="2"/>
      <c r="CM802" s="2"/>
      <c r="CN802" s="2"/>
      <c r="CO802" s="2"/>
      <c r="CP802" s="2"/>
    </row>
    <row r="803" spans="1:94" x14ac:dyDescent="0.35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  <c r="AC803" s="2"/>
      <c r="AD803" s="2"/>
      <c r="AE803" s="2"/>
      <c r="AF803" s="2"/>
      <c r="AG803" s="2"/>
      <c r="AH803" s="2"/>
      <c r="AI803" s="2"/>
      <c r="AJ803" s="2"/>
      <c r="AK803" s="2"/>
      <c r="AL803" s="2"/>
      <c r="AM803" s="2"/>
      <c r="AN803" s="2"/>
      <c r="AO803" s="2"/>
      <c r="AP803" s="2"/>
      <c r="AQ803" s="2"/>
      <c r="AR803" s="2"/>
      <c r="AS803" s="2"/>
      <c r="AT803" s="2"/>
      <c r="AU803" s="2"/>
      <c r="AV803" s="2"/>
      <c r="AW803" s="2"/>
      <c r="AX803" s="2"/>
      <c r="AY803" s="2"/>
      <c r="AZ803" s="2"/>
      <c r="BA803" s="2"/>
      <c r="BB803" s="2"/>
      <c r="BC803" s="2"/>
      <c r="BD803" s="2"/>
      <c r="BE803" s="2"/>
      <c r="BF803" s="2"/>
      <c r="BG803" s="2"/>
      <c r="BH803" s="2"/>
      <c r="BI803" s="2"/>
      <c r="BJ803" s="2"/>
      <c r="BK803" s="2"/>
      <c r="BL803" s="2"/>
      <c r="BM803" s="2"/>
      <c r="BN803" s="2"/>
      <c r="BO803" s="2"/>
      <c r="BP803" s="2"/>
      <c r="BQ803" s="2"/>
      <c r="BR803" s="2"/>
      <c r="BS803" s="2"/>
      <c r="BT803" s="2"/>
      <c r="BU803" s="2"/>
      <c r="BV803" s="2"/>
      <c r="BW803" s="2"/>
      <c r="BX803" s="2"/>
      <c r="BY803" s="2"/>
      <c r="BZ803" s="2"/>
      <c r="CA803" s="2"/>
      <c r="CB803" s="2"/>
      <c r="CC803" s="2"/>
      <c r="CD803" s="2"/>
      <c r="CE803" s="2"/>
      <c r="CF803" s="2"/>
      <c r="CG803" s="2"/>
      <c r="CH803" s="2"/>
      <c r="CI803" s="2"/>
      <c r="CJ803" s="2"/>
      <c r="CK803" s="2"/>
      <c r="CL803" s="2"/>
      <c r="CM803" s="2"/>
      <c r="CN803" s="2"/>
      <c r="CO803" s="2"/>
      <c r="CP803" s="2"/>
    </row>
    <row r="804" spans="1:94" x14ac:dyDescent="0.35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  <c r="AC804" s="2"/>
      <c r="AD804" s="2"/>
      <c r="AE804" s="2"/>
      <c r="AF804" s="2"/>
      <c r="AG804" s="2"/>
      <c r="AH804" s="2"/>
      <c r="AI804" s="2"/>
      <c r="AJ804" s="2"/>
      <c r="AK804" s="2"/>
      <c r="AL804" s="2"/>
      <c r="AM804" s="2"/>
      <c r="AN804" s="2"/>
      <c r="AO804" s="2"/>
      <c r="AP804" s="2"/>
      <c r="AQ804" s="2"/>
      <c r="AR804" s="2"/>
      <c r="AS804" s="2"/>
      <c r="AT804" s="2"/>
      <c r="AU804" s="2"/>
      <c r="AV804" s="2"/>
      <c r="AW804" s="2"/>
      <c r="AX804" s="2"/>
      <c r="AY804" s="2"/>
      <c r="AZ804" s="2"/>
      <c r="BA804" s="2"/>
      <c r="BB804" s="2"/>
      <c r="BC804" s="2"/>
      <c r="BD804" s="2"/>
      <c r="BE804" s="2"/>
      <c r="BF804" s="2"/>
      <c r="BG804" s="2"/>
      <c r="BH804" s="2"/>
      <c r="BI804" s="2"/>
      <c r="BJ804" s="2"/>
      <c r="BK804" s="2"/>
      <c r="BL804" s="2"/>
      <c r="BM804" s="2"/>
      <c r="BN804" s="2"/>
      <c r="BO804" s="2"/>
      <c r="BP804" s="2"/>
      <c r="BQ804" s="2"/>
      <c r="BR804" s="2"/>
      <c r="BS804" s="2"/>
      <c r="BT804" s="2"/>
      <c r="BU804" s="2"/>
      <c r="BV804" s="2"/>
      <c r="BW804" s="2"/>
      <c r="BX804" s="2"/>
      <c r="BY804" s="2"/>
      <c r="BZ804" s="2"/>
      <c r="CA804" s="2"/>
      <c r="CB804" s="2"/>
      <c r="CC804" s="2"/>
      <c r="CD804" s="2"/>
      <c r="CE804" s="2"/>
      <c r="CF804" s="2"/>
      <c r="CG804" s="2"/>
      <c r="CH804" s="2"/>
      <c r="CI804" s="2"/>
      <c r="CJ804" s="2"/>
      <c r="CK804" s="2"/>
      <c r="CL804" s="2"/>
      <c r="CM804" s="2"/>
      <c r="CN804" s="2"/>
      <c r="CO804" s="2"/>
      <c r="CP804" s="2"/>
    </row>
    <row r="805" spans="1:94" x14ac:dyDescent="0.35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  <c r="AC805" s="2"/>
      <c r="AD805" s="2"/>
      <c r="AE805" s="2"/>
      <c r="AF805" s="2"/>
      <c r="AG805" s="2"/>
      <c r="AH805" s="2"/>
      <c r="AI805" s="2"/>
      <c r="AJ805" s="2"/>
      <c r="AK805" s="2"/>
      <c r="AL805" s="2"/>
      <c r="AM805" s="2"/>
      <c r="AN805" s="2"/>
      <c r="AO805" s="2"/>
      <c r="AP805" s="2"/>
      <c r="AQ805" s="2"/>
      <c r="AR805" s="2"/>
      <c r="AS805" s="2"/>
      <c r="AT805" s="2"/>
      <c r="AU805" s="2"/>
      <c r="AV805" s="2"/>
      <c r="AW805" s="2"/>
      <c r="AX805" s="2"/>
      <c r="AY805" s="2"/>
      <c r="AZ805" s="2"/>
      <c r="BA805" s="2"/>
      <c r="BB805" s="2"/>
      <c r="BC805" s="2"/>
      <c r="BD805" s="2"/>
      <c r="BE805" s="2"/>
      <c r="BF805" s="2"/>
      <c r="BG805" s="2"/>
      <c r="BH805" s="2"/>
      <c r="BI805" s="2"/>
      <c r="BJ805" s="2"/>
      <c r="BK805" s="2"/>
      <c r="BL805" s="2"/>
      <c r="BM805" s="2"/>
      <c r="BN805" s="2"/>
      <c r="BO805" s="2"/>
      <c r="BP805" s="2"/>
      <c r="BQ805" s="2"/>
      <c r="BR805" s="2"/>
      <c r="BS805" s="2"/>
      <c r="BT805" s="2"/>
      <c r="BU805" s="2"/>
      <c r="BV805" s="2"/>
      <c r="BW805" s="2"/>
      <c r="BX805" s="2"/>
      <c r="BY805" s="2"/>
      <c r="BZ805" s="2"/>
      <c r="CA805" s="2"/>
      <c r="CB805" s="2"/>
      <c r="CC805" s="2"/>
      <c r="CD805" s="2"/>
      <c r="CE805" s="2"/>
      <c r="CF805" s="2"/>
      <c r="CG805" s="2"/>
      <c r="CH805" s="2"/>
      <c r="CI805" s="2"/>
      <c r="CJ805" s="2"/>
      <c r="CK805" s="2"/>
      <c r="CL805" s="2"/>
      <c r="CM805" s="2"/>
      <c r="CN805" s="2"/>
      <c r="CO805" s="2"/>
      <c r="CP805" s="2"/>
    </row>
    <row r="806" spans="1:94" x14ac:dyDescent="0.35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2"/>
      <c r="AC806" s="2"/>
      <c r="AD806" s="2"/>
      <c r="AE806" s="2"/>
      <c r="AF806" s="2"/>
      <c r="AG806" s="2"/>
      <c r="AH806" s="2"/>
      <c r="AI806" s="2"/>
      <c r="AJ806" s="2"/>
      <c r="AK806" s="2"/>
      <c r="AL806" s="2"/>
      <c r="AM806" s="2"/>
      <c r="AN806" s="2"/>
      <c r="AO806" s="2"/>
      <c r="AP806" s="2"/>
      <c r="AQ806" s="2"/>
      <c r="AR806" s="2"/>
      <c r="AS806" s="2"/>
      <c r="AT806" s="2"/>
      <c r="AU806" s="2"/>
      <c r="AV806" s="2"/>
      <c r="AW806" s="2"/>
      <c r="AX806" s="2"/>
      <c r="AY806" s="2"/>
      <c r="AZ806" s="2"/>
      <c r="BA806" s="2"/>
      <c r="BB806" s="2"/>
      <c r="BC806" s="2"/>
      <c r="BD806" s="2"/>
      <c r="BE806" s="2"/>
      <c r="BF806" s="2"/>
      <c r="BG806" s="2"/>
      <c r="BH806" s="2"/>
      <c r="BI806" s="2"/>
      <c r="BJ806" s="2"/>
      <c r="BK806" s="2"/>
      <c r="BL806" s="2"/>
      <c r="BM806" s="2"/>
      <c r="BN806" s="2"/>
      <c r="BO806" s="2"/>
      <c r="BP806" s="2"/>
      <c r="BQ806" s="2"/>
      <c r="BR806" s="2"/>
      <c r="BS806" s="2"/>
      <c r="BT806" s="2"/>
      <c r="BU806" s="2"/>
      <c r="BV806" s="2"/>
      <c r="BW806" s="2"/>
      <c r="BX806" s="2"/>
      <c r="BY806" s="2"/>
      <c r="BZ806" s="2"/>
      <c r="CA806" s="2"/>
      <c r="CB806" s="2"/>
      <c r="CC806" s="2"/>
      <c r="CD806" s="2"/>
      <c r="CE806" s="2"/>
      <c r="CF806" s="2"/>
      <c r="CG806" s="2"/>
      <c r="CH806" s="2"/>
      <c r="CI806" s="2"/>
      <c r="CJ806" s="2"/>
      <c r="CK806" s="2"/>
      <c r="CL806" s="2"/>
      <c r="CM806" s="2"/>
      <c r="CN806" s="2"/>
      <c r="CO806" s="2"/>
      <c r="CP806" s="2"/>
    </row>
    <row r="807" spans="1:94" x14ac:dyDescent="0.35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  <c r="AC807" s="2"/>
      <c r="AD807" s="2"/>
      <c r="AE807" s="2"/>
      <c r="AF807" s="2"/>
      <c r="AG807" s="2"/>
      <c r="AH807" s="2"/>
      <c r="AI807" s="2"/>
      <c r="AJ807" s="2"/>
      <c r="AK807" s="2"/>
      <c r="AL807" s="2"/>
      <c r="AM807" s="2"/>
      <c r="AN807" s="2"/>
      <c r="AO807" s="2"/>
      <c r="AP807" s="2"/>
      <c r="AQ807" s="2"/>
      <c r="AR807" s="2"/>
      <c r="AS807" s="2"/>
      <c r="AT807" s="2"/>
      <c r="AU807" s="2"/>
      <c r="AV807" s="2"/>
      <c r="AW807" s="2"/>
      <c r="AX807" s="2"/>
      <c r="AY807" s="2"/>
      <c r="AZ807" s="2"/>
      <c r="BA807" s="2"/>
      <c r="BB807" s="2"/>
      <c r="BC807" s="2"/>
      <c r="BD807" s="2"/>
      <c r="BE807" s="2"/>
      <c r="BF807" s="2"/>
      <c r="BG807" s="2"/>
      <c r="BH807" s="2"/>
      <c r="BI807" s="2"/>
      <c r="BJ807" s="2"/>
      <c r="BK807" s="2"/>
      <c r="BL807" s="2"/>
      <c r="BM807" s="2"/>
      <c r="BN807" s="2"/>
      <c r="BO807" s="2"/>
      <c r="BP807" s="2"/>
      <c r="BQ807" s="2"/>
      <c r="BR807" s="2"/>
      <c r="BS807" s="2"/>
      <c r="BT807" s="2"/>
      <c r="BU807" s="2"/>
      <c r="BV807" s="2"/>
      <c r="BW807" s="2"/>
      <c r="BX807" s="2"/>
      <c r="BY807" s="2"/>
      <c r="BZ807" s="2"/>
      <c r="CA807" s="2"/>
      <c r="CB807" s="2"/>
      <c r="CC807" s="2"/>
      <c r="CD807" s="2"/>
      <c r="CE807" s="2"/>
      <c r="CF807" s="2"/>
      <c r="CG807" s="2"/>
      <c r="CH807" s="2"/>
      <c r="CI807" s="2"/>
      <c r="CJ807" s="2"/>
      <c r="CK807" s="2"/>
      <c r="CL807" s="2"/>
      <c r="CM807" s="2"/>
      <c r="CN807" s="2"/>
      <c r="CO807" s="2"/>
      <c r="CP807" s="2"/>
    </row>
    <row r="808" spans="1:94" x14ac:dyDescent="0.35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/>
      <c r="AC808" s="2"/>
      <c r="AD808" s="2"/>
      <c r="AE808" s="2"/>
      <c r="AF808" s="2"/>
      <c r="AG808" s="2"/>
      <c r="AH808" s="2"/>
      <c r="AI808" s="2"/>
      <c r="AJ808" s="2"/>
      <c r="AK808" s="2"/>
      <c r="AL808" s="2"/>
      <c r="AM808" s="2"/>
      <c r="AN808" s="2"/>
      <c r="AO808" s="2"/>
      <c r="AP808" s="2"/>
      <c r="AQ808" s="2"/>
      <c r="AR808" s="2"/>
      <c r="AS808" s="2"/>
      <c r="AT808" s="2"/>
      <c r="AU808" s="2"/>
      <c r="AV808" s="2"/>
      <c r="AW808" s="2"/>
      <c r="AX808" s="2"/>
      <c r="AY808" s="2"/>
      <c r="AZ808" s="2"/>
      <c r="BA808" s="2"/>
      <c r="BB808" s="2"/>
      <c r="BC808" s="2"/>
      <c r="BD808" s="2"/>
      <c r="BE808" s="2"/>
      <c r="BF808" s="2"/>
      <c r="BG808" s="2"/>
      <c r="BH808" s="2"/>
      <c r="BI808" s="2"/>
      <c r="BJ808" s="2"/>
      <c r="BK808" s="2"/>
      <c r="BL808" s="2"/>
      <c r="BM808" s="2"/>
      <c r="BN808" s="2"/>
      <c r="BO808" s="2"/>
      <c r="BP808" s="2"/>
      <c r="BQ808" s="2"/>
      <c r="BR808" s="2"/>
      <c r="BS808" s="2"/>
      <c r="BT808" s="2"/>
      <c r="BU808" s="2"/>
      <c r="BV808" s="2"/>
      <c r="BW808" s="2"/>
      <c r="BX808" s="2"/>
      <c r="BY808" s="2"/>
      <c r="BZ808" s="2"/>
      <c r="CA808" s="2"/>
      <c r="CB808" s="2"/>
      <c r="CC808" s="2"/>
      <c r="CD808" s="2"/>
      <c r="CE808" s="2"/>
      <c r="CF808" s="2"/>
      <c r="CG808" s="2"/>
      <c r="CH808" s="2"/>
      <c r="CI808" s="2"/>
      <c r="CJ808" s="2"/>
      <c r="CK808" s="2"/>
      <c r="CL808" s="2"/>
      <c r="CM808" s="2"/>
      <c r="CN808" s="2"/>
      <c r="CO808" s="2"/>
      <c r="CP808" s="2"/>
    </row>
    <row r="809" spans="1:94" x14ac:dyDescent="0.35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  <c r="AC809" s="2"/>
      <c r="AD809" s="2"/>
      <c r="AE809" s="2"/>
      <c r="AF809" s="2"/>
      <c r="AG809" s="2"/>
      <c r="AH809" s="2"/>
      <c r="AI809" s="2"/>
      <c r="AJ809" s="2"/>
      <c r="AK809" s="2"/>
      <c r="AL809" s="2"/>
      <c r="AM809" s="2"/>
      <c r="AN809" s="2"/>
      <c r="AO809" s="2"/>
      <c r="AP809" s="2"/>
      <c r="AQ809" s="2"/>
      <c r="AR809" s="2"/>
      <c r="AS809" s="2"/>
      <c r="AT809" s="2"/>
      <c r="AU809" s="2"/>
      <c r="AV809" s="2"/>
      <c r="AW809" s="2"/>
      <c r="AX809" s="2"/>
      <c r="AY809" s="2"/>
      <c r="AZ809" s="2"/>
      <c r="BA809" s="2"/>
      <c r="BB809" s="2"/>
      <c r="BC809" s="2"/>
      <c r="BD809" s="2"/>
      <c r="BE809" s="2"/>
      <c r="BF809" s="2"/>
      <c r="BG809" s="2"/>
      <c r="BH809" s="2"/>
      <c r="BI809" s="2"/>
      <c r="BJ809" s="2"/>
      <c r="BK809" s="2"/>
      <c r="BL809" s="2"/>
      <c r="BM809" s="2"/>
      <c r="BN809" s="2"/>
      <c r="BO809" s="2"/>
      <c r="BP809" s="2"/>
      <c r="BQ809" s="2"/>
      <c r="BR809" s="2"/>
      <c r="BS809" s="2"/>
      <c r="BT809" s="2"/>
      <c r="BU809" s="2"/>
      <c r="BV809" s="2"/>
      <c r="BW809" s="2"/>
      <c r="BX809" s="2"/>
      <c r="BY809" s="2"/>
      <c r="BZ809" s="2"/>
      <c r="CA809" s="2"/>
      <c r="CB809" s="2"/>
      <c r="CC809" s="2"/>
      <c r="CD809" s="2"/>
      <c r="CE809" s="2"/>
      <c r="CF809" s="2"/>
      <c r="CG809" s="2"/>
      <c r="CH809" s="2"/>
      <c r="CI809" s="2"/>
      <c r="CJ809" s="2"/>
      <c r="CK809" s="2"/>
      <c r="CL809" s="2"/>
      <c r="CM809" s="2"/>
      <c r="CN809" s="2"/>
      <c r="CO809" s="2"/>
      <c r="CP809" s="2"/>
    </row>
    <row r="810" spans="1:94" x14ac:dyDescent="0.35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  <c r="AC810" s="2"/>
      <c r="AD810" s="2"/>
      <c r="AE810" s="2"/>
      <c r="AF810" s="2"/>
      <c r="AG810" s="2"/>
      <c r="AH810" s="2"/>
      <c r="AI810" s="2"/>
      <c r="AJ810" s="2"/>
      <c r="AK810" s="2"/>
      <c r="AL810" s="2"/>
      <c r="AM810" s="2"/>
      <c r="AN810" s="2"/>
      <c r="AO810" s="2"/>
      <c r="AP810" s="2"/>
      <c r="AQ810" s="2"/>
      <c r="AR810" s="2"/>
      <c r="AS810" s="2"/>
      <c r="AT810" s="2"/>
      <c r="AU810" s="2"/>
      <c r="AV810" s="2"/>
      <c r="AW810" s="2"/>
      <c r="AX810" s="2"/>
      <c r="AY810" s="2"/>
      <c r="AZ810" s="2"/>
      <c r="BA810" s="2"/>
      <c r="BB810" s="2"/>
      <c r="BC810" s="2"/>
      <c r="BD810" s="2"/>
      <c r="BE810" s="2"/>
      <c r="BF810" s="2"/>
      <c r="BG810" s="2"/>
      <c r="BH810" s="2"/>
      <c r="BI810" s="2"/>
      <c r="BJ810" s="2"/>
      <c r="BK810" s="2"/>
      <c r="BL810" s="2"/>
      <c r="BM810" s="2"/>
      <c r="BN810" s="2"/>
      <c r="BO810" s="2"/>
      <c r="BP810" s="2"/>
      <c r="BQ810" s="2"/>
      <c r="BR810" s="2"/>
      <c r="BS810" s="2"/>
      <c r="BT810" s="2"/>
      <c r="BU810" s="2"/>
      <c r="BV810" s="2"/>
      <c r="BW810" s="2"/>
      <c r="BX810" s="2"/>
      <c r="BY810" s="2"/>
      <c r="BZ810" s="2"/>
      <c r="CA810" s="2"/>
      <c r="CB810" s="2"/>
      <c r="CC810" s="2"/>
      <c r="CD810" s="2"/>
      <c r="CE810" s="2"/>
      <c r="CF810" s="2"/>
      <c r="CG810" s="2"/>
      <c r="CH810" s="2"/>
      <c r="CI810" s="2"/>
      <c r="CJ810" s="2"/>
      <c r="CK810" s="2"/>
      <c r="CL810" s="2"/>
      <c r="CM810" s="2"/>
      <c r="CN810" s="2"/>
      <c r="CO810" s="2"/>
      <c r="CP810" s="2"/>
    </row>
    <row r="811" spans="1:94" x14ac:dyDescent="0.35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  <c r="AC811" s="2"/>
      <c r="AD811" s="2"/>
      <c r="AE811" s="2"/>
      <c r="AF811" s="2"/>
      <c r="AG811" s="2"/>
      <c r="AH811" s="2"/>
      <c r="AI811" s="2"/>
      <c r="AJ811" s="2"/>
      <c r="AK811" s="2"/>
      <c r="AL811" s="2"/>
      <c r="AM811" s="2"/>
      <c r="AN811" s="2"/>
      <c r="AO811" s="2"/>
      <c r="AP811" s="2"/>
      <c r="AQ811" s="2"/>
      <c r="AR811" s="2"/>
      <c r="AS811" s="2"/>
      <c r="AT811" s="2"/>
      <c r="AU811" s="2"/>
      <c r="AV811" s="2"/>
      <c r="AW811" s="2"/>
      <c r="AX811" s="2"/>
      <c r="AY811" s="2"/>
      <c r="AZ811" s="2"/>
      <c r="BA811" s="2"/>
      <c r="BB811" s="2"/>
      <c r="BC811" s="2"/>
      <c r="BD811" s="2"/>
      <c r="BE811" s="2"/>
      <c r="BF811" s="2"/>
      <c r="BG811" s="2"/>
      <c r="BH811" s="2"/>
      <c r="BI811" s="2"/>
      <c r="BJ811" s="2"/>
      <c r="BK811" s="2"/>
      <c r="BL811" s="2"/>
      <c r="BM811" s="2"/>
      <c r="BN811" s="2"/>
      <c r="BO811" s="2"/>
      <c r="BP811" s="2"/>
      <c r="BQ811" s="2"/>
      <c r="BR811" s="2"/>
      <c r="BS811" s="2"/>
      <c r="BT811" s="2"/>
      <c r="BU811" s="2"/>
      <c r="BV811" s="2"/>
      <c r="BW811" s="2"/>
      <c r="BX811" s="2"/>
      <c r="BY811" s="2"/>
      <c r="BZ811" s="2"/>
      <c r="CA811" s="2"/>
      <c r="CB811" s="2"/>
      <c r="CC811" s="2"/>
      <c r="CD811" s="2"/>
      <c r="CE811" s="2"/>
      <c r="CF811" s="2"/>
      <c r="CG811" s="2"/>
      <c r="CH811" s="2"/>
      <c r="CI811" s="2"/>
      <c r="CJ811" s="2"/>
      <c r="CK811" s="2"/>
      <c r="CL811" s="2"/>
      <c r="CM811" s="2"/>
      <c r="CN811" s="2"/>
      <c r="CO811" s="2"/>
      <c r="CP811" s="2"/>
    </row>
    <row r="812" spans="1:94" x14ac:dyDescent="0.35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  <c r="AC812" s="2"/>
      <c r="AD812" s="2"/>
      <c r="AE812" s="2"/>
      <c r="AF812" s="2"/>
      <c r="AG812" s="2"/>
      <c r="AH812" s="2"/>
      <c r="AI812" s="2"/>
      <c r="AJ812" s="2"/>
      <c r="AK812" s="2"/>
      <c r="AL812" s="2"/>
      <c r="AM812" s="2"/>
      <c r="AN812" s="2"/>
      <c r="AO812" s="2"/>
      <c r="AP812" s="2"/>
      <c r="AQ812" s="2"/>
      <c r="AR812" s="2"/>
      <c r="AS812" s="2"/>
      <c r="AT812" s="2"/>
      <c r="AU812" s="2"/>
      <c r="AV812" s="2"/>
      <c r="AW812" s="2"/>
      <c r="AX812" s="2"/>
      <c r="AY812" s="2"/>
      <c r="AZ812" s="2"/>
      <c r="BA812" s="2"/>
      <c r="BB812" s="2"/>
      <c r="BC812" s="2"/>
      <c r="BD812" s="2"/>
      <c r="BE812" s="2"/>
      <c r="BF812" s="2"/>
      <c r="BG812" s="2"/>
      <c r="BH812" s="2"/>
      <c r="BI812" s="2"/>
      <c r="BJ812" s="2"/>
      <c r="BK812" s="2"/>
      <c r="BL812" s="2"/>
      <c r="BM812" s="2"/>
      <c r="BN812" s="2"/>
      <c r="BO812" s="2"/>
      <c r="BP812" s="2"/>
      <c r="BQ812" s="2"/>
      <c r="BR812" s="2"/>
      <c r="BS812" s="2"/>
      <c r="BT812" s="2"/>
      <c r="BU812" s="2"/>
      <c r="BV812" s="2"/>
      <c r="BW812" s="2"/>
      <c r="BX812" s="2"/>
      <c r="BY812" s="2"/>
      <c r="BZ812" s="2"/>
      <c r="CA812" s="2"/>
      <c r="CB812" s="2"/>
      <c r="CC812" s="2"/>
      <c r="CD812" s="2"/>
      <c r="CE812" s="2"/>
      <c r="CF812" s="2"/>
      <c r="CG812" s="2"/>
      <c r="CH812" s="2"/>
      <c r="CI812" s="2"/>
      <c r="CJ812" s="2"/>
      <c r="CK812" s="2"/>
      <c r="CL812" s="2"/>
      <c r="CM812" s="2"/>
      <c r="CN812" s="2"/>
      <c r="CO812" s="2"/>
      <c r="CP812" s="2"/>
    </row>
    <row r="813" spans="1:94" x14ac:dyDescent="0.35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  <c r="AC813" s="2"/>
      <c r="AD813" s="2"/>
      <c r="AE813" s="2"/>
      <c r="AF813" s="2"/>
      <c r="AG813" s="2"/>
      <c r="AH813" s="2"/>
      <c r="AI813" s="2"/>
      <c r="AJ813" s="2"/>
      <c r="AK813" s="2"/>
      <c r="AL813" s="2"/>
      <c r="AM813" s="2"/>
      <c r="AN813" s="2"/>
      <c r="AO813" s="2"/>
      <c r="AP813" s="2"/>
      <c r="AQ813" s="2"/>
      <c r="AR813" s="2"/>
      <c r="AS813" s="2"/>
      <c r="AT813" s="2"/>
      <c r="AU813" s="2"/>
      <c r="AV813" s="2"/>
      <c r="AW813" s="2"/>
      <c r="AX813" s="2"/>
      <c r="AY813" s="2"/>
      <c r="AZ813" s="2"/>
      <c r="BA813" s="2"/>
      <c r="BB813" s="2"/>
      <c r="BC813" s="2"/>
      <c r="BD813" s="2"/>
      <c r="BE813" s="2"/>
      <c r="BF813" s="2"/>
      <c r="BG813" s="2"/>
      <c r="BH813" s="2"/>
      <c r="BI813" s="2"/>
      <c r="BJ813" s="2"/>
      <c r="BK813" s="2"/>
      <c r="BL813" s="2"/>
      <c r="BM813" s="2"/>
      <c r="BN813" s="2"/>
      <c r="BO813" s="2"/>
      <c r="BP813" s="2"/>
      <c r="BQ813" s="2"/>
      <c r="BR813" s="2"/>
      <c r="BS813" s="2"/>
      <c r="BT813" s="2"/>
      <c r="BU813" s="2"/>
      <c r="BV813" s="2"/>
      <c r="BW813" s="2"/>
      <c r="BX813" s="2"/>
      <c r="BY813" s="2"/>
      <c r="BZ813" s="2"/>
      <c r="CA813" s="2"/>
      <c r="CB813" s="2"/>
      <c r="CC813" s="2"/>
      <c r="CD813" s="2"/>
      <c r="CE813" s="2"/>
      <c r="CF813" s="2"/>
      <c r="CG813" s="2"/>
      <c r="CH813" s="2"/>
      <c r="CI813" s="2"/>
      <c r="CJ813" s="2"/>
      <c r="CK813" s="2"/>
      <c r="CL813" s="2"/>
      <c r="CM813" s="2"/>
      <c r="CN813" s="2"/>
      <c r="CO813" s="2"/>
      <c r="CP813" s="2"/>
    </row>
    <row r="814" spans="1:94" x14ac:dyDescent="0.35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/>
      <c r="AC814" s="2"/>
      <c r="AD814" s="2"/>
      <c r="AE814" s="2"/>
      <c r="AF814" s="2"/>
      <c r="AG814" s="2"/>
      <c r="AH814" s="2"/>
      <c r="AI814" s="2"/>
      <c r="AJ814" s="2"/>
      <c r="AK814" s="2"/>
      <c r="AL814" s="2"/>
      <c r="AM814" s="2"/>
      <c r="AN814" s="2"/>
      <c r="AO814" s="2"/>
      <c r="AP814" s="2"/>
      <c r="AQ814" s="2"/>
      <c r="AR814" s="2"/>
      <c r="AS814" s="2"/>
      <c r="AT814" s="2"/>
      <c r="AU814" s="2"/>
      <c r="AV814" s="2"/>
      <c r="AW814" s="2"/>
      <c r="AX814" s="2"/>
      <c r="AY814" s="2"/>
      <c r="AZ814" s="2"/>
      <c r="BA814" s="2"/>
      <c r="BB814" s="2"/>
      <c r="BC814" s="2"/>
      <c r="BD814" s="2"/>
      <c r="BE814" s="2"/>
      <c r="BF814" s="2"/>
      <c r="BG814" s="2"/>
      <c r="BH814" s="2"/>
      <c r="BI814" s="2"/>
      <c r="BJ814" s="2"/>
      <c r="BK814" s="2"/>
      <c r="BL814" s="2"/>
      <c r="BM814" s="2"/>
      <c r="BN814" s="2"/>
      <c r="BO814" s="2"/>
      <c r="BP814" s="2"/>
      <c r="BQ814" s="2"/>
      <c r="BR814" s="2"/>
      <c r="BS814" s="2"/>
      <c r="BT814" s="2"/>
      <c r="BU814" s="2"/>
      <c r="BV814" s="2"/>
      <c r="BW814" s="2"/>
      <c r="BX814" s="2"/>
      <c r="BY814" s="2"/>
      <c r="BZ814" s="2"/>
      <c r="CA814" s="2"/>
      <c r="CB814" s="2"/>
      <c r="CC814" s="2"/>
      <c r="CD814" s="2"/>
      <c r="CE814" s="2"/>
      <c r="CF814" s="2"/>
      <c r="CG814" s="2"/>
      <c r="CH814" s="2"/>
      <c r="CI814" s="2"/>
      <c r="CJ814" s="2"/>
      <c r="CK814" s="2"/>
      <c r="CL814" s="2"/>
      <c r="CM814" s="2"/>
      <c r="CN814" s="2"/>
      <c r="CO814" s="2"/>
      <c r="CP814" s="2"/>
    </row>
    <row r="815" spans="1:94" x14ac:dyDescent="0.35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  <c r="AC815" s="2"/>
      <c r="AD815" s="2"/>
      <c r="AE815" s="2"/>
      <c r="AF815" s="2"/>
      <c r="AG815" s="2"/>
      <c r="AH815" s="2"/>
      <c r="AI815" s="2"/>
      <c r="AJ815" s="2"/>
      <c r="AK815" s="2"/>
      <c r="AL815" s="2"/>
      <c r="AM815" s="2"/>
      <c r="AN815" s="2"/>
      <c r="AO815" s="2"/>
      <c r="AP815" s="2"/>
      <c r="AQ815" s="2"/>
      <c r="AR815" s="2"/>
      <c r="AS815" s="2"/>
      <c r="AT815" s="2"/>
      <c r="AU815" s="2"/>
      <c r="AV815" s="2"/>
      <c r="AW815" s="2"/>
      <c r="AX815" s="2"/>
      <c r="AY815" s="2"/>
      <c r="AZ815" s="2"/>
      <c r="BA815" s="2"/>
      <c r="BB815" s="2"/>
      <c r="BC815" s="2"/>
      <c r="BD815" s="2"/>
      <c r="BE815" s="2"/>
      <c r="BF815" s="2"/>
      <c r="BG815" s="2"/>
      <c r="BH815" s="2"/>
      <c r="BI815" s="2"/>
      <c r="BJ815" s="2"/>
      <c r="BK815" s="2"/>
      <c r="BL815" s="2"/>
      <c r="BM815" s="2"/>
      <c r="BN815" s="2"/>
      <c r="BO815" s="2"/>
      <c r="BP815" s="2"/>
      <c r="BQ815" s="2"/>
      <c r="BR815" s="2"/>
      <c r="BS815" s="2"/>
      <c r="BT815" s="2"/>
      <c r="BU815" s="2"/>
      <c r="BV815" s="2"/>
      <c r="BW815" s="2"/>
      <c r="BX815" s="2"/>
      <c r="BY815" s="2"/>
      <c r="BZ815" s="2"/>
      <c r="CA815" s="2"/>
      <c r="CB815" s="2"/>
      <c r="CC815" s="2"/>
      <c r="CD815" s="2"/>
      <c r="CE815" s="2"/>
      <c r="CF815" s="2"/>
      <c r="CG815" s="2"/>
      <c r="CH815" s="2"/>
      <c r="CI815" s="2"/>
      <c r="CJ815" s="2"/>
      <c r="CK815" s="2"/>
      <c r="CL815" s="2"/>
      <c r="CM815" s="2"/>
      <c r="CN815" s="2"/>
      <c r="CO815" s="2"/>
      <c r="CP815" s="2"/>
    </row>
    <row r="816" spans="1:94" x14ac:dyDescent="0.35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/>
      <c r="AC816" s="2"/>
      <c r="AD816" s="2"/>
      <c r="AE816" s="2"/>
      <c r="AF816" s="2"/>
      <c r="AG816" s="2"/>
      <c r="AH816" s="2"/>
      <c r="AI816" s="2"/>
      <c r="AJ816" s="2"/>
      <c r="AK816" s="2"/>
      <c r="AL816" s="2"/>
      <c r="AM816" s="2"/>
      <c r="AN816" s="2"/>
      <c r="AO816" s="2"/>
      <c r="AP816" s="2"/>
      <c r="AQ816" s="2"/>
      <c r="AR816" s="2"/>
      <c r="AS816" s="2"/>
      <c r="AT816" s="2"/>
      <c r="AU816" s="2"/>
      <c r="AV816" s="2"/>
      <c r="AW816" s="2"/>
      <c r="AX816" s="2"/>
      <c r="AY816" s="2"/>
      <c r="AZ816" s="2"/>
      <c r="BA816" s="2"/>
      <c r="BB816" s="2"/>
      <c r="BC816" s="2"/>
      <c r="BD816" s="2"/>
      <c r="BE816" s="2"/>
      <c r="BF816" s="2"/>
      <c r="BG816" s="2"/>
      <c r="BH816" s="2"/>
      <c r="BI816" s="2"/>
      <c r="BJ816" s="2"/>
      <c r="BK816" s="2"/>
      <c r="BL816" s="2"/>
      <c r="BM816" s="2"/>
      <c r="BN816" s="2"/>
      <c r="BO816" s="2"/>
      <c r="BP816" s="2"/>
      <c r="BQ816" s="2"/>
      <c r="BR816" s="2"/>
      <c r="BS816" s="2"/>
      <c r="BT816" s="2"/>
      <c r="BU816" s="2"/>
      <c r="BV816" s="2"/>
      <c r="BW816" s="2"/>
      <c r="BX816" s="2"/>
      <c r="BY816" s="2"/>
      <c r="BZ816" s="2"/>
      <c r="CA816" s="2"/>
      <c r="CB816" s="2"/>
      <c r="CC816" s="2"/>
      <c r="CD816" s="2"/>
      <c r="CE816" s="2"/>
      <c r="CF816" s="2"/>
      <c r="CG816" s="2"/>
      <c r="CH816" s="2"/>
      <c r="CI816" s="2"/>
      <c r="CJ816" s="2"/>
      <c r="CK816" s="2"/>
      <c r="CL816" s="2"/>
      <c r="CM816" s="2"/>
      <c r="CN816" s="2"/>
      <c r="CO816" s="2"/>
      <c r="CP816" s="2"/>
    </row>
    <row r="817" spans="1:94" x14ac:dyDescent="0.35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  <c r="AC817" s="2"/>
      <c r="AD817" s="2"/>
      <c r="AE817" s="2"/>
      <c r="AF817" s="2"/>
      <c r="AG817" s="2"/>
      <c r="AH817" s="2"/>
      <c r="AI817" s="2"/>
      <c r="AJ817" s="2"/>
      <c r="AK817" s="2"/>
      <c r="AL817" s="2"/>
      <c r="AM817" s="2"/>
      <c r="AN817" s="2"/>
      <c r="AO817" s="2"/>
      <c r="AP817" s="2"/>
      <c r="AQ817" s="2"/>
      <c r="AR817" s="2"/>
      <c r="AS817" s="2"/>
      <c r="AT817" s="2"/>
      <c r="AU817" s="2"/>
      <c r="AV817" s="2"/>
      <c r="AW817" s="2"/>
      <c r="AX817" s="2"/>
      <c r="AY817" s="2"/>
      <c r="AZ817" s="2"/>
      <c r="BA817" s="2"/>
      <c r="BB817" s="2"/>
      <c r="BC817" s="2"/>
      <c r="BD817" s="2"/>
      <c r="BE817" s="2"/>
      <c r="BF817" s="2"/>
      <c r="BG817" s="2"/>
      <c r="BH817" s="2"/>
      <c r="BI817" s="2"/>
      <c r="BJ817" s="2"/>
      <c r="BK817" s="2"/>
      <c r="BL817" s="2"/>
      <c r="BM817" s="2"/>
      <c r="BN817" s="2"/>
      <c r="BO817" s="2"/>
      <c r="BP817" s="2"/>
      <c r="BQ817" s="2"/>
      <c r="BR817" s="2"/>
      <c r="BS817" s="2"/>
      <c r="BT817" s="2"/>
      <c r="BU817" s="2"/>
      <c r="BV817" s="2"/>
      <c r="BW817" s="2"/>
      <c r="BX817" s="2"/>
      <c r="BY817" s="2"/>
      <c r="BZ817" s="2"/>
      <c r="CA817" s="2"/>
      <c r="CB817" s="2"/>
      <c r="CC817" s="2"/>
      <c r="CD817" s="2"/>
      <c r="CE817" s="2"/>
      <c r="CF817" s="2"/>
      <c r="CG817" s="2"/>
      <c r="CH817" s="2"/>
      <c r="CI817" s="2"/>
      <c r="CJ817" s="2"/>
      <c r="CK817" s="2"/>
      <c r="CL817" s="2"/>
      <c r="CM817" s="2"/>
      <c r="CN817" s="2"/>
      <c r="CO817" s="2"/>
      <c r="CP817" s="2"/>
    </row>
    <row r="818" spans="1:94" x14ac:dyDescent="0.35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/>
      <c r="AC818" s="2"/>
      <c r="AD818" s="2"/>
      <c r="AE818" s="2"/>
      <c r="AF818" s="2"/>
      <c r="AG818" s="2"/>
      <c r="AH818" s="2"/>
      <c r="AI818" s="2"/>
      <c r="AJ818" s="2"/>
      <c r="AK818" s="2"/>
      <c r="AL818" s="2"/>
      <c r="AM818" s="2"/>
      <c r="AN818" s="2"/>
      <c r="AO818" s="2"/>
      <c r="AP818" s="2"/>
      <c r="AQ818" s="2"/>
      <c r="AR818" s="2"/>
      <c r="AS818" s="2"/>
      <c r="AT818" s="2"/>
      <c r="AU818" s="2"/>
      <c r="AV818" s="2"/>
      <c r="AW818" s="2"/>
      <c r="AX818" s="2"/>
      <c r="AY818" s="2"/>
      <c r="AZ818" s="2"/>
      <c r="BA818" s="2"/>
      <c r="BB818" s="2"/>
      <c r="BC818" s="2"/>
      <c r="BD818" s="2"/>
      <c r="BE818" s="2"/>
      <c r="BF818" s="2"/>
      <c r="BG818" s="2"/>
      <c r="BH818" s="2"/>
      <c r="BI818" s="2"/>
      <c r="BJ818" s="2"/>
      <c r="BK818" s="2"/>
      <c r="BL818" s="2"/>
      <c r="BM818" s="2"/>
      <c r="BN818" s="2"/>
      <c r="BO818" s="2"/>
      <c r="BP818" s="2"/>
      <c r="BQ818" s="2"/>
      <c r="BR818" s="2"/>
      <c r="BS818" s="2"/>
      <c r="BT818" s="2"/>
      <c r="BU818" s="2"/>
      <c r="BV818" s="2"/>
      <c r="BW818" s="2"/>
      <c r="BX818" s="2"/>
      <c r="BY818" s="2"/>
      <c r="BZ818" s="2"/>
      <c r="CA818" s="2"/>
      <c r="CB818" s="2"/>
      <c r="CC818" s="2"/>
      <c r="CD818" s="2"/>
      <c r="CE818" s="2"/>
      <c r="CF818" s="2"/>
      <c r="CG818" s="2"/>
      <c r="CH818" s="2"/>
      <c r="CI818" s="2"/>
      <c r="CJ818" s="2"/>
      <c r="CK818" s="2"/>
      <c r="CL818" s="2"/>
      <c r="CM818" s="2"/>
      <c r="CN818" s="2"/>
      <c r="CO818" s="2"/>
      <c r="CP818" s="2"/>
    </row>
    <row r="819" spans="1:94" x14ac:dyDescent="0.35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  <c r="AC819" s="2"/>
      <c r="AD819" s="2"/>
      <c r="AE819" s="2"/>
      <c r="AF819" s="2"/>
      <c r="AG819" s="2"/>
      <c r="AH819" s="2"/>
      <c r="AI819" s="2"/>
      <c r="AJ819" s="2"/>
      <c r="AK819" s="2"/>
      <c r="AL819" s="2"/>
      <c r="AM819" s="2"/>
      <c r="AN819" s="2"/>
      <c r="AO819" s="2"/>
      <c r="AP819" s="2"/>
      <c r="AQ819" s="2"/>
      <c r="AR819" s="2"/>
      <c r="AS819" s="2"/>
      <c r="AT819" s="2"/>
      <c r="AU819" s="2"/>
      <c r="AV819" s="2"/>
      <c r="AW819" s="2"/>
      <c r="AX819" s="2"/>
      <c r="AY819" s="2"/>
      <c r="AZ819" s="2"/>
      <c r="BA819" s="2"/>
      <c r="BB819" s="2"/>
      <c r="BC819" s="2"/>
      <c r="BD819" s="2"/>
      <c r="BE819" s="2"/>
      <c r="BF819" s="2"/>
      <c r="BG819" s="2"/>
      <c r="BH819" s="2"/>
      <c r="BI819" s="2"/>
      <c r="BJ819" s="2"/>
      <c r="BK819" s="2"/>
      <c r="BL819" s="2"/>
      <c r="BM819" s="2"/>
      <c r="BN819" s="2"/>
      <c r="BO819" s="2"/>
      <c r="BP819" s="2"/>
      <c r="BQ819" s="2"/>
      <c r="BR819" s="2"/>
      <c r="BS819" s="2"/>
      <c r="BT819" s="2"/>
      <c r="BU819" s="2"/>
      <c r="BV819" s="2"/>
      <c r="BW819" s="2"/>
      <c r="BX819" s="2"/>
      <c r="BY819" s="2"/>
      <c r="BZ819" s="2"/>
      <c r="CA819" s="2"/>
      <c r="CB819" s="2"/>
      <c r="CC819" s="2"/>
      <c r="CD819" s="2"/>
      <c r="CE819" s="2"/>
      <c r="CF819" s="2"/>
      <c r="CG819" s="2"/>
      <c r="CH819" s="2"/>
      <c r="CI819" s="2"/>
      <c r="CJ819" s="2"/>
      <c r="CK819" s="2"/>
      <c r="CL819" s="2"/>
      <c r="CM819" s="2"/>
      <c r="CN819" s="2"/>
      <c r="CO819" s="2"/>
      <c r="CP819" s="2"/>
    </row>
    <row r="820" spans="1:94" x14ac:dyDescent="0.35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2"/>
      <c r="AC820" s="2"/>
      <c r="AD820" s="2"/>
      <c r="AE820" s="2"/>
      <c r="AF820" s="2"/>
      <c r="AG820" s="2"/>
      <c r="AH820" s="2"/>
      <c r="AI820" s="2"/>
      <c r="AJ820" s="2"/>
      <c r="AK820" s="2"/>
      <c r="AL820" s="2"/>
      <c r="AM820" s="2"/>
      <c r="AN820" s="2"/>
      <c r="AO820" s="2"/>
      <c r="AP820" s="2"/>
      <c r="AQ820" s="2"/>
      <c r="AR820" s="2"/>
      <c r="AS820" s="2"/>
      <c r="AT820" s="2"/>
      <c r="AU820" s="2"/>
      <c r="AV820" s="2"/>
      <c r="AW820" s="2"/>
      <c r="AX820" s="2"/>
      <c r="AY820" s="2"/>
      <c r="AZ820" s="2"/>
      <c r="BA820" s="2"/>
      <c r="BB820" s="2"/>
      <c r="BC820" s="2"/>
      <c r="BD820" s="2"/>
      <c r="BE820" s="2"/>
      <c r="BF820" s="2"/>
      <c r="BG820" s="2"/>
      <c r="BH820" s="2"/>
      <c r="BI820" s="2"/>
      <c r="BJ820" s="2"/>
      <c r="BK820" s="2"/>
      <c r="BL820" s="2"/>
      <c r="BM820" s="2"/>
      <c r="BN820" s="2"/>
      <c r="BO820" s="2"/>
      <c r="BP820" s="2"/>
      <c r="BQ820" s="2"/>
      <c r="BR820" s="2"/>
      <c r="BS820" s="2"/>
      <c r="BT820" s="2"/>
      <c r="BU820" s="2"/>
      <c r="BV820" s="2"/>
      <c r="BW820" s="2"/>
      <c r="BX820" s="2"/>
      <c r="BY820" s="2"/>
      <c r="BZ820" s="2"/>
      <c r="CA820" s="2"/>
      <c r="CB820" s="2"/>
      <c r="CC820" s="2"/>
      <c r="CD820" s="2"/>
      <c r="CE820" s="2"/>
      <c r="CF820" s="2"/>
      <c r="CG820" s="2"/>
      <c r="CH820" s="2"/>
      <c r="CI820" s="2"/>
      <c r="CJ820" s="2"/>
      <c r="CK820" s="2"/>
      <c r="CL820" s="2"/>
      <c r="CM820" s="2"/>
      <c r="CN820" s="2"/>
      <c r="CO820" s="2"/>
      <c r="CP820" s="2"/>
    </row>
    <row r="821" spans="1:94" x14ac:dyDescent="0.35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  <c r="AC821" s="2"/>
      <c r="AD821" s="2"/>
      <c r="AE821" s="2"/>
      <c r="AF821" s="2"/>
      <c r="AG821" s="2"/>
      <c r="AH821" s="2"/>
      <c r="AI821" s="2"/>
      <c r="AJ821" s="2"/>
      <c r="AK821" s="2"/>
      <c r="AL821" s="2"/>
      <c r="AM821" s="2"/>
      <c r="AN821" s="2"/>
      <c r="AO821" s="2"/>
      <c r="AP821" s="2"/>
      <c r="AQ821" s="2"/>
      <c r="AR821" s="2"/>
      <c r="AS821" s="2"/>
      <c r="AT821" s="2"/>
      <c r="AU821" s="2"/>
      <c r="AV821" s="2"/>
      <c r="AW821" s="2"/>
      <c r="AX821" s="2"/>
      <c r="AY821" s="2"/>
      <c r="AZ821" s="2"/>
      <c r="BA821" s="2"/>
      <c r="BB821" s="2"/>
      <c r="BC821" s="2"/>
      <c r="BD821" s="2"/>
      <c r="BE821" s="2"/>
      <c r="BF821" s="2"/>
      <c r="BG821" s="2"/>
      <c r="BH821" s="2"/>
      <c r="BI821" s="2"/>
      <c r="BJ821" s="2"/>
      <c r="BK821" s="2"/>
      <c r="BL821" s="2"/>
      <c r="BM821" s="2"/>
      <c r="BN821" s="2"/>
      <c r="BO821" s="2"/>
      <c r="BP821" s="2"/>
      <c r="BQ821" s="2"/>
      <c r="BR821" s="2"/>
      <c r="BS821" s="2"/>
      <c r="BT821" s="2"/>
      <c r="BU821" s="2"/>
      <c r="BV821" s="2"/>
      <c r="BW821" s="2"/>
      <c r="BX821" s="2"/>
      <c r="BY821" s="2"/>
      <c r="BZ821" s="2"/>
      <c r="CA821" s="2"/>
      <c r="CB821" s="2"/>
      <c r="CC821" s="2"/>
      <c r="CD821" s="2"/>
      <c r="CE821" s="2"/>
      <c r="CF821" s="2"/>
      <c r="CG821" s="2"/>
      <c r="CH821" s="2"/>
      <c r="CI821" s="2"/>
      <c r="CJ821" s="2"/>
      <c r="CK821" s="2"/>
      <c r="CL821" s="2"/>
      <c r="CM821" s="2"/>
      <c r="CN821" s="2"/>
      <c r="CO821" s="2"/>
      <c r="CP821" s="2"/>
    </row>
    <row r="822" spans="1:94" x14ac:dyDescent="0.35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2"/>
      <c r="AC822" s="2"/>
      <c r="AD822" s="2"/>
      <c r="AE822" s="2"/>
      <c r="AF822" s="2"/>
      <c r="AG822" s="2"/>
      <c r="AH822" s="2"/>
      <c r="AI822" s="2"/>
      <c r="AJ822" s="2"/>
      <c r="AK822" s="2"/>
      <c r="AL822" s="2"/>
      <c r="AM822" s="2"/>
      <c r="AN822" s="2"/>
      <c r="AO822" s="2"/>
      <c r="AP822" s="2"/>
      <c r="AQ822" s="2"/>
      <c r="AR822" s="2"/>
      <c r="AS822" s="2"/>
      <c r="AT822" s="2"/>
      <c r="AU822" s="2"/>
      <c r="AV822" s="2"/>
      <c r="AW822" s="2"/>
      <c r="AX822" s="2"/>
      <c r="AY822" s="2"/>
      <c r="AZ822" s="2"/>
      <c r="BA822" s="2"/>
      <c r="BB822" s="2"/>
      <c r="BC822" s="2"/>
      <c r="BD822" s="2"/>
      <c r="BE822" s="2"/>
      <c r="BF822" s="2"/>
      <c r="BG822" s="2"/>
      <c r="BH822" s="2"/>
      <c r="BI822" s="2"/>
      <c r="BJ822" s="2"/>
      <c r="BK822" s="2"/>
      <c r="BL822" s="2"/>
      <c r="BM822" s="2"/>
      <c r="BN822" s="2"/>
      <c r="BO822" s="2"/>
      <c r="BP822" s="2"/>
      <c r="BQ822" s="2"/>
      <c r="BR822" s="2"/>
      <c r="BS822" s="2"/>
      <c r="BT822" s="2"/>
      <c r="BU822" s="2"/>
      <c r="BV822" s="2"/>
      <c r="BW822" s="2"/>
      <c r="BX822" s="2"/>
      <c r="BY822" s="2"/>
      <c r="BZ822" s="2"/>
      <c r="CA822" s="2"/>
      <c r="CB822" s="2"/>
      <c r="CC822" s="2"/>
      <c r="CD822" s="2"/>
      <c r="CE822" s="2"/>
      <c r="CF822" s="2"/>
      <c r="CG822" s="2"/>
      <c r="CH822" s="2"/>
      <c r="CI822" s="2"/>
      <c r="CJ822" s="2"/>
      <c r="CK822" s="2"/>
      <c r="CL822" s="2"/>
      <c r="CM822" s="2"/>
      <c r="CN822" s="2"/>
      <c r="CO822" s="2"/>
      <c r="CP822" s="2"/>
    </row>
    <row r="823" spans="1:94" x14ac:dyDescent="0.35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2"/>
      <c r="AC823" s="2"/>
      <c r="AD823" s="2"/>
      <c r="AE823" s="2"/>
      <c r="AF823" s="2"/>
      <c r="AG823" s="2"/>
      <c r="AH823" s="2"/>
      <c r="AI823" s="2"/>
      <c r="AJ823" s="2"/>
      <c r="AK823" s="2"/>
      <c r="AL823" s="2"/>
      <c r="AM823" s="2"/>
      <c r="AN823" s="2"/>
      <c r="AO823" s="2"/>
      <c r="AP823" s="2"/>
      <c r="AQ823" s="2"/>
      <c r="AR823" s="2"/>
      <c r="AS823" s="2"/>
      <c r="AT823" s="2"/>
      <c r="AU823" s="2"/>
      <c r="AV823" s="2"/>
      <c r="AW823" s="2"/>
      <c r="AX823" s="2"/>
      <c r="AY823" s="2"/>
      <c r="AZ823" s="2"/>
      <c r="BA823" s="2"/>
      <c r="BB823" s="2"/>
      <c r="BC823" s="2"/>
      <c r="BD823" s="2"/>
      <c r="BE823" s="2"/>
      <c r="BF823" s="2"/>
      <c r="BG823" s="2"/>
      <c r="BH823" s="2"/>
      <c r="BI823" s="2"/>
      <c r="BJ823" s="2"/>
      <c r="BK823" s="2"/>
      <c r="BL823" s="2"/>
      <c r="BM823" s="2"/>
      <c r="BN823" s="2"/>
      <c r="BO823" s="2"/>
      <c r="BP823" s="2"/>
      <c r="BQ823" s="2"/>
      <c r="BR823" s="2"/>
      <c r="BS823" s="2"/>
      <c r="BT823" s="2"/>
      <c r="BU823" s="2"/>
      <c r="BV823" s="2"/>
      <c r="BW823" s="2"/>
      <c r="BX823" s="2"/>
      <c r="BY823" s="2"/>
      <c r="BZ823" s="2"/>
      <c r="CA823" s="2"/>
      <c r="CB823" s="2"/>
      <c r="CC823" s="2"/>
      <c r="CD823" s="2"/>
      <c r="CE823" s="2"/>
      <c r="CF823" s="2"/>
      <c r="CG823" s="2"/>
      <c r="CH823" s="2"/>
      <c r="CI823" s="2"/>
      <c r="CJ823" s="2"/>
      <c r="CK823" s="2"/>
      <c r="CL823" s="2"/>
      <c r="CM823" s="2"/>
      <c r="CN823" s="2"/>
      <c r="CO823" s="2"/>
      <c r="CP823" s="2"/>
    </row>
    <row r="824" spans="1:94" x14ac:dyDescent="0.35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  <c r="AC824" s="2"/>
      <c r="AD824" s="2"/>
      <c r="AE824" s="2"/>
      <c r="AF824" s="2"/>
      <c r="AG824" s="2"/>
      <c r="AH824" s="2"/>
      <c r="AI824" s="2"/>
      <c r="AJ824" s="2"/>
      <c r="AK824" s="2"/>
      <c r="AL824" s="2"/>
      <c r="AM824" s="2"/>
      <c r="AN824" s="2"/>
      <c r="AO824" s="2"/>
      <c r="AP824" s="2"/>
      <c r="AQ824" s="2"/>
      <c r="AR824" s="2"/>
      <c r="AS824" s="2"/>
      <c r="AT824" s="2"/>
      <c r="AU824" s="2"/>
      <c r="AV824" s="2"/>
      <c r="AW824" s="2"/>
      <c r="AX824" s="2"/>
      <c r="AY824" s="2"/>
      <c r="AZ824" s="2"/>
      <c r="BA824" s="2"/>
      <c r="BB824" s="2"/>
      <c r="BC824" s="2"/>
      <c r="BD824" s="2"/>
      <c r="BE824" s="2"/>
      <c r="BF824" s="2"/>
      <c r="BG824" s="2"/>
      <c r="BH824" s="2"/>
      <c r="BI824" s="2"/>
      <c r="BJ824" s="2"/>
      <c r="BK824" s="2"/>
      <c r="BL824" s="2"/>
      <c r="BM824" s="2"/>
      <c r="BN824" s="2"/>
      <c r="BO824" s="2"/>
      <c r="BP824" s="2"/>
      <c r="BQ824" s="2"/>
      <c r="BR824" s="2"/>
      <c r="BS824" s="2"/>
      <c r="BT824" s="2"/>
      <c r="BU824" s="2"/>
      <c r="BV824" s="2"/>
      <c r="BW824" s="2"/>
      <c r="BX824" s="2"/>
      <c r="BY824" s="2"/>
      <c r="BZ824" s="2"/>
      <c r="CA824" s="2"/>
      <c r="CB824" s="2"/>
      <c r="CC824" s="2"/>
      <c r="CD824" s="2"/>
      <c r="CE824" s="2"/>
      <c r="CF824" s="2"/>
      <c r="CG824" s="2"/>
      <c r="CH824" s="2"/>
      <c r="CI824" s="2"/>
      <c r="CJ824" s="2"/>
      <c r="CK824" s="2"/>
      <c r="CL824" s="2"/>
      <c r="CM824" s="2"/>
      <c r="CN824" s="2"/>
      <c r="CO824" s="2"/>
      <c r="CP824" s="2"/>
    </row>
    <row r="825" spans="1:94" x14ac:dyDescent="0.35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/>
      <c r="AC825" s="2"/>
      <c r="AD825" s="2"/>
      <c r="AE825" s="2"/>
      <c r="AF825" s="2"/>
      <c r="AG825" s="2"/>
      <c r="AH825" s="2"/>
      <c r="AI825" s="2"/>
      <c r="AJ825" s="2"/>
      <c r="AK825" s="2"/>
      <c r="AL825" s="2"/>
      <c r="AM825" s="2"/>
      <c r="AN825" s="2"/>
      <c r="AO825" s="2"/>
      <c r="AP825" s="2"/>
      <c r="AQ825" s="2"/>
      <c r="AR825" s="2"/>
      <c r="AS825" s="2"/>
      <c r="AT825" s="2"/>
      <c r="AU825" s="2"/>
      <c r="AV825" s="2"/>
      <c r="AW825" s="2"/>
      <c r="AX825" s="2"/>
      <c r="AY825" s="2"/>
      <c r="AZ825" s="2"/>
      <c r="BA825" s="2"/>
      <c r="BB825" s="2"/>
      <c r="BC825" s="2"/>
      <c r="BD825" s="2"/>
      <c r="BE825" s="2"/>
      <c r="BF825" s="2"/>
      <c r="BG825" s="2"/>
      <c r="BH825" s="2"/>
      <c r="BI825" s="2"/>
      <c r="BJ825" s="2"/>
      <c r="BK825" s="2"/>
      <c r="BL825" s="2"/>
      <c r="BM825" s="2"/>
      <c r="BN825" s="2"/>
      <c r="BO825" s="2"/>
      <c r="BP825" s="2"/>
      <c r="BQ825" s="2"/>
      <c r="BR825" s="2"/>
      <c r="BS825" s="2"/>
      <c r="BT825" s="2"/>
      <c r="BU825" s="2"/>
      <c r="BV825" s="2"/>
      <c r="BW825" s="2"/>
      <c r="BX825" s="2"/>
      <c r="BY825" s="2"/>
      <c r="BZ825" s="2"/>
      <c r="CA825" s="2"/>
      <c r="CB825" s="2"/>
      <c r="CC825" s="2"/>
      <c r="CD825" s="2"/>
      <c r="CE825" s="2"/>
      <c r="CF825" s="2"/>
      <c r="CG825" s="2"/>
      <c r="CH825" s="2"/>
      <c r="CI825" s="2"/>
      <c r="CJ825" s="2"/>
      <c r="CK825" s="2"/>
      <c r="CL825" s="2"/>
      <c r="CM825" s="2"/>
      <c r="CN825" s="2"/>
      <c r="CO825" s="2"/>
      <c r="CP825" s="2"/>
    </row>
    <row r="826" spans="1:94" x14ac:dyDescent="0.35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  <c r="AC826" s="2"/>
      <c r="AD826" s="2"/>
      <c r="AE826" s="2"/>
      <c r="AF826" s="2"/>
      <c r="AG826" s="2"/>
      <c r="AH826" s="2"/>
      <c r="AI826" s="2"/>
      <c r="AJ826" s="2"/>
      <c r="AK826" s="2"/>
      <c r="AL826" s="2"/>
      <c r="AM826" s="2"/>
      <c r="AN826" s="2"/>
      <c r="AO826" s="2"/>
      <c r="AP826" s="2"/>
      <c r="AQ826" s="2"/>
      <c r="AR826" s="2"/>
      <c r="AS826" s="2"/>
      <c r="AT826" s="2"/>
      <c r="AU826" s="2"/>
      <c r="AV826" s="2"/>
      <c r="AW826" s="2"/>
      <c r="AX826" s="2"/>
      <c r="AY826" s="2"/>
      <c r="AZ826" s="2"/>
      <c r="BA826" s="2"/>
      <c r="BB826" s="2"/>
      <c r="BC826" s="2"/>
      <c r="BD826" s="2"/>
      <c r="BE826" s="2"/>
      <c r="BF826" s="2"/>
      <c r="BG826" s="2"/>
      <c r="BH826" s="2"/>
      <c r="BI826" s="2"/>
      <c r="BJ826" s="2"/>
      <c r="BK826" s="2"/>
      <c r="BL826" s="2"/>
      <c r="BM826" s="2"/>
      <c r="BN826" s="2"/>
      <c r="BO826" s="2"/>
      <c r="BP826" s="2"/>
      <c r="BQ826" s="2"/>
      <c r="BR826" s="2"/>
      <c r="BS826" s="2"/>
      <c r="BT826" s="2"/>
      <c r="BU826" s="2"/>
      <c r="BV826" s="2"/>
      <c r="BW826" s="2"/>
      <c r="BX826" s="2"/>
      <c r="BY826" s="2"/>
      <c r="BZ826" s="2"/>
      <c r="CA826" s="2"/>
      <c r="CB826" s="2"/>
      <c r="CC826" s="2"/>
      <c r="CD826" s="2"/>
      <c r="CE826" s="2"/>
      <c r="CF826" s="2"/>
      <c r="CG826" s="2"/>
      <c r="CH826" s="2"/>
      <c r="CI826" s="2"/>
      <c r="CJ826" s="2"/>
      <c r="CK826" s="2"/>
      <c r="CL826" s="2"/>
      <c r="CM826" s="2"/>
      <c r="CN826" s="2"/>
      <c r="CO826" s="2"/>
      <c r="CP826" s="2"/>
    </row>
    <row r="827" spans="1:94" x14ac:dyDescent="0.35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  <c r="AC827" s="2"/>
      <c r="AD827" s="2"/>
      <c r="AE827" s="2"/>
      <c r="AF827" s="2"/>
      <c r="AG827" s="2"/>
      <c r="AH827" s="2"/>
      <c r="AI827" s="2"/>
      <c r="AJ827" s="2"/>
      <c r="AK827" s="2"/>
      <c r="AL827" s="2"/>
      <c r="AM827" s="2"/>
      <c r="AN827" s="2"/>
      <c r="AO827" s="2"/>
      <c r="AP827" s="2"/>
      <c r="AQ827" s="2"/>
      <c r="AR827" s="2"/>
      <c r="AS827" s="2"/>
      <c r="AT827" s="2"/>
      <c r="AU827" s="2"/>
      <c r="AV827" s="2"/>
      <c r="AW827" s="2"/>
      <c r="AX827" s="2"/>
      <c r="AY827" s="2"/>
      <c r="AZ827" s="2"/>
      <c r="BA827" s="2"/>
      <c r="BB827" s="2"/>
      <c r="BC827" s="2"/>
      <c r="BD827" s="2"/>
      <c r="BE827" s="2"/>
      <c r="BF827" s="2"/>
      <c r="BG827" s="2"/>
      <c r="BH827" s="2"/>
      <c r="BI827" s="2"/>
      <c r="BJ827" s="2"/>
      <c r="BK827" s="2"/>
      <c r="BL827" s="2"/>
      <c r="BM827" s="2"/>
      <c r="BN827" s="2"/>
      <c r="BO827" s="2"/>
      <c r="BP827" s="2"/>
      <c r="BQ827" s="2"/>
      <c r="BR827" s="2"/>
      <c r="BS827" s="2"/>
      <c r="BT827" s="2"/>
      <c r="BU827" s="2"/>
      <c r="BV827" s="2"/>
      <c r="BW827" s="2"/>
      <c r="BX827" s="2"/>
      <c r="BY827" s="2"/>
      <c r="BZ827" s="2"/>
      <c r="CA827" s="2"/>
      <c r="CB827" s="2"/>
      <c r="CC827" s="2"/>
      <c r="CD827" s="2"/>
      <c r="CE827" s="2"/>
      <c r="CF827" s="2"/>
      <c r="CG827" s="2"/>
      <c r="CH827" s="2"/>
      <c r="CI827" s="2"/>
      <c r="CJ827" s="2"/>
      <c r="CK827" s="2"/>
      <c r="CL827" s="2"/>
      <c r="CM827" s="2"/>
      <c r="CN827" s="2"/>
      <c r="CO827" s="2"/>
      <c r="CP827" s="2"/>
    </row>
    <row r="828" spans="1:94" x14ac:dyDescent="0.35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  <c r="AC828" s="2"/>
      <c r="AD828" s="2"/>
      <c r="AE828" s="2"/>
      <c r="AF828" s="2"/>
      <c r="AG828" s="2"/>
      <c r="AH828" s="2"/>
      <c r="AI828" s="2"/>
      <c r="AJ828" s="2"/>
      <c r="AK828" s="2"/>
      <c r="AL828" s="2"/>
      <c r="AM828" s="2"/>
      <c r="AN828" s="2"/>
      <c r="AO828" s="2"/>
      <c r="AP828" s="2"/>
      <c r="AQ828" s="2"/>
      <c r="AR828" s="2"/>
      <c r="AS828" s="2"/>
      <c r="AT828" s="2"/>
      <c r="AU828" s="2"/>
      <c r="AV828" s="2"/>
      <c r="AW828" s="2"/>
      <c r="AX828" s="2"/>
      <c r="AY828" s="2"/>
      <c r="AZ828" s="2"/>
      <c r="BA828" s="2"/>
      <c r="BB828" s="2"/>
      <c r="BC828" s="2"/>
      <c r="BD828" s="2"/>
      <c r="BE828" s="2"/>
      <c r="BF828" s="2"/>
      <c r="BG828" s="2"/>
      <c r="BH828" s="2"/>
      <c r="BI828" s="2"/>
      <c r="BJ828" s="2"/>
      <c r="BK828" s="2"/>
      <c r="BL828" s="2"/>
      <c r="BM828" s="2"/>
      <c r="BN828" s="2"/>
      <c r="BO828" s="2"/>
      <c r="BP828" s="2"/>
      <c r="BQ828" s="2"/>
      <c r="BR828" s="2"/>
      <c r="BS828" s="2"/>
      <c r="BT828" s="2"/>
      <c r="BU828" s="2"/>
      <c r="BV828" s="2"/>
      <c r="BW828" s="2"/>
      <c r="BX828" s="2"/>
      <c r="BY828" s="2"/>
      <c r="BZ828" s="2"/>
      <c r="CA828" s="2"/>
      <c r="CB828" s="2"/>
      <c r="CC828" s="2"/>
      <c r="CD828" s="2"/>
      <c r="CE828" s="2"/>
      <c r="CF828" s="2"/>
      <c r="CG828" s="2"/>
      <c r="CH828" s="2"/>
      <c r="CI828" s="2"/>
      <c r="CJ828" s="2"/>
      <c r="CK828" s="2"/>
      <c r="CL828" s="2"/>
      <c r="CM828" s="2"/>
      <c r="CN828" s="2"/>
      <c r="CO828" s="2"/>
      <c r="CP828" s="2"/>
    </row>
    <row r="829" spans="1:94" x14ac:dyDescent="0.35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  <c r="AC829" s="2"/>
      <c r="AD829" s="2"/>
      <c r="AE829" s="2"/>
      <c r="AF829" s="2"/>
      <c r="AG829" s="2"/>
      <c r="AH829" s="2"/>
      <c r="AI829" s="2"/>
      <c r="AJ829" s="2"/>
      <c r="AK829" s="2"/>
      <c r="AL829" s="2"/>
      <c r="AM829" s="2"/>
      <c r="AN829" s="2"/>
      <c r="AO829" s="2"/>
      <c r="AP829" s="2"/>
      <c r="AQ829" s="2"/>
      <c r="AR829" s="2"/>
      <c r="AS829" s="2"/>
      <c r="AT829" s="2"/>
      <c r="AU829" s="2"/>
      <c r="AV829" s="2"/>
      <c r="AW829" s="2"/>
      <c r="AX829" s="2"/>
      <c r="AY829" s="2"/>
      <c r="AZ829" s="2"/>
      <c r="BA829" s="2"/>
      <c r="BB829" s="2"/>
      <c r="BC829" s="2"/>
      <c r="BD829" s="2"/>
      <c r="BE829" s="2"/>
      <c r="BF829" s="2"/>
      <c r="BG829" s="2"/>
      <c r="BH829" s="2"/>
      <c r="BI829" s="2"/>
      <c r="BJ829" s="2"/>
      <c r="BK829" s="2"/>
      <c r="BL829" s="2"/>
      <c r="BM829" s="2"/>
      <c r="BN829" s="2"/>
      <c r="BO829" s="2"/>
      <c r="BP829" s="2"/>
      <c r="BQ829" s="2"/>
      <c r="BR829" s="2"/>
      <c r="BS829" s="2"/>
      <c r="BT829" s="2"/>
      <c r="BU829" s="2"/>
      <c r="BV829" s="2"/>
      <c r="BW829" s="2"/>
      <c r="BX829" s="2"/>
      <c r="BY829" s="2"/>
      <c r="BZ829" s="2"/>
      <c r="CA829" s="2"/>
      <c r="CB829" s="2"/>
      <c r="CC829" s="2"/>
      <c r="CD829" s="2"/>
      <c r="CE829" s="2"/>
      <c r="CF829" s="2"/>
      <c r="CG829" s="2"/>
      <c r="CH829" s="2"/>
      <c r="CI829" s="2"/>
      <c r="CJ829" s="2"/>
      <c r="CK829" s="2"/>
      <c r="CL829" s="2"/>
      <c r="CM829" s="2"/>
      <c r="CN829" s="2"/>
      <c r="CO829" s="2"/>
      <c r="CP829" s="2"/>
    </row>
    <row r="830" spans="1:94" x14ac:dyDescent="0.35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  <c r="AC830" s="2"/>
      <c r="AD830" s="2"/>
      <c r="AE830" s="2"/>
      <c r="AF830" s="2"/>
      <c r="AG830" s="2"/>
      <c r="AH830" s="2"/>
      <c r="AI830" s="2"/>
      <c r="AJ830" s="2"/>
      <c r="AK830" s="2"/>
      <c r="AL830" s="2"/>
      <c r="AM830" s="2"/>
      <c r="AN830" s="2"/>
      <c r="AO830" s="2"/>
      <c r="AP830" s="2"/>
      <c r="AQ830" s="2"/>
      <c r="AR830" s="2"/>
      <c r="AS830" s="2"/>
      <c r="AT830" s="2"/>
      <c r="AU830" s="2"/>
      <c r="AV830" s="2"/>
      <c r="AW830" s="2"/>
      <c r="AX830" s="2"/>
      <c r="AY830" s="2"/>
      <c r="AZ830" s="2"/>
      <c r="BA830" s="2"/>
      <c r="BB830" s="2"/>
      <c r="BC830" s="2"/>
      <c r="BD830" s="2"/>
      <c r="BE830" s="2"/>
      <c r="BF830" s="2"/>
      <c r="BG830" s="2"/>
      <c r="BH830" s="2"/>
      <c r="BI830" s="2"/>
      <c r="BJ830" s="2"/>
      <c r="BK830" s="2"/>
      <c r="BL830" s="2"/>
      <c r="BM830" s="2"/>
      <c r="BN830" s="2"/>
      <c r="BO830" s="2"/>
      <c r="BP830" s="2"/>
      <c r="BQ830" s="2"/>
      <c r="BR830" s="2"/>
      <c r="BS830" s="2"/>
      <c r="BT830" s="2"/>
      <c r="BU830" s="2"/>
      <c r="BV830" s="2"/>
      <c r="BW830" s="2"/>
      <c r="BX830" s="2"/>
      <c r="BY830" s="2"/>
      <c r="BZ830" s="2"/>
      <c r="CA830" s="2"/>
      <c r="CB830" s="2"/>
      <c r="CC830" s="2"/>
      <c r="CD830" s="2"/>
      <c r="CE830" s="2"/>
      <c r="CF830" s="2"/>
      <c r="CG830" s="2"/>
      <c r="CH830" s="2"/>
      <c r="CI830" s="2"/>
      <c r="CJ830" s="2"/>
      <c r="CK830" s="2"/>
      <c r="CL830" s="2"/>
      <c r="CM830" s="2"/>
      <c r="CN830" s="2"/>
      <c r="CO830" s="2"/>
      <c r="CP830" s="2"/>
    </row>
    <row r="831" spans="1:94" x14ac:dyDescent="0.35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/>
      <c r="AC831" s="2"/>
      <c r="AD831" s="2"/>
      <c r="AE831" s="2"/>
      <c r="AF831" s="2"/>
      <c r="AG831" s="2"/>
      <c r="AH831" s="2"/>
      <c r="AI831" s="2"/>
      <c r="AJ831" s="2"/>
      <c r="AK831" s="2"/>
      <c r="AL831" s="2"/>
      <c r="AM831" s="2"/>
      <c r="AN831" s="2"/>
      <c r="AO831" s="2"/>
      <c r="AP831" s="2"/>
      <c r="AQ831" s="2"/>
      <c r="AR831" s="2"/>
      <c r="AS831" s="2"/>
      <c r="AT831" s="2"/>
      <c r="AU831" s="2"/>
      <c r="AV831" s="2"/>
      <c r="AW831" s="2"/>
      <c r="AX831" s="2"/>
      <c r="AY831" s="2"/>
      <c r="AZ831" s="2"/>
      <c r="BA831" s="2"/>
      <c r="BB831" s="2"/>
      <c r="BC831" s="2"/>
      <c r="BD831" s="2"/>
      <c r="BE831" s="2"/>
      <c r="BF831" s="2"/>
      <c r="BG831" s="2"/>
      <c r="BH831" s="2"/>
      <c r="BI831" s="2"/>
      <c r="BJ831" s="2"/>
      <c r="BK831" s="2"/>
      <c r="BL831" s="2"/>
      <c r="BM831" s="2"/>
      <c r="BN831" s="2"/>
      <c r="BO831" s="2"/>
      <c r="BP831" s="2"/>
      <c r="BQ831" s="2"/>
      <c r="BR831" s="2"/>
      <c r="BS831" s="2"/>
      <c r="BT831" s="2"/>
      <c r="BU831" s="2"/>
      <c r="BV831" s="2"/>
      <c r="BW831" s="2"/>
      <c r="BX831" s="2"/>
      <c r="BY831" s="2"/>
      <c r="BZ831" s="2"/>
      <c r="CA831" s="2"/>
      <c r="CB831" s="2"/>
      <c r="CC831" s="2"/>
      <c r="CD831" s="2"/>
      <c r="CE831" s="2"/>
      <c r="CF831" s="2"/>
      <c r="CG831" s="2"/>
      <c r="CH831" s="2"/>
      <c r="CI831" s="2"/>
      <c r="CJ831" s="2"/>
      <c r="CK831" s="2"/>
      <c r="CL831" s="2"/>
      <c r="CM831" s="2"/>
      <c r="CN831" s="2"/>
      <c r="CO831" s="2"/>
      <c r="CP831" s="2"/>
    </row>
    <row r="832" spans="1:94" x14ac:dyDescent="0.35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  <c r="AC832" s="2"/>
      <c r="AD832" s="2"/>
      <c r="AE832" s="2"/>
      <c r="AF832" s="2"/>
      <c r="AG832" s="2"/>
      <c r="AH832" s="2"/>
      <c r="AI832" s="2"/>
      <c r="AJ832" s="2"/>
      <c r="AK832" s="2"/>
      <c r="AL832" s="2"/>
      <c r="AM832" s="2"/>
      <c r="AN832" s="2"/>
      <c r="AO832" s="2"/>
      <c r="AP832" s="2"/>
      <c r="AQ832" s="2"/>
      <c r="AR832" s="2"/>
      <c r="AS832" s="2"/>
      <c r="AT832" s="2"/>
      <c r="AU832" s="2"/>
      <c r="AV832" s="2"/>
      <c r="AW832" s="2"/>
      <c r="AX832" s="2"/>
      <c r="AY832" s="2"/>
      <c r="AZ832" s="2"/>
      <c r="BA832" s="2"/>
      <c r="BB832" s="2"/>
      <c r="BC832" s="2"/>
      <c r="BD832" s="2"/>
      <c r="BE832" s="2"/>
      <c r="BF832" s="2"/>
      <c r="BG832" s="2"/>
      <c r="BH832" s="2"/>
      <c r="BI832" s="2"/>
      <c r="BJ832" s="2"/>
      <c r="BK832" s="2"/>
      <c r="BL832" s="2"/>
      <c r="BM832" s="2"/>
      <c r="BN832" s="2"/>
      <c r="BO832" s="2"/>
      <c r="BP832" s="2"/>
      <c r="BQ832" s="2"/>
      <c r="BR832" s="2"/>
      <c r="BS832" s="2"/>
      <c r="BT832" s="2"/>
      <c r="BU832" s="2"/>
      <c r="BV832" s="2"/>
      <c r="BW832" s="2"/>
      <c r="BX832" s="2"/>
      <c r="BY832" s="2"/>
      <c r="BZ832" s="2"/>
      <c r="CA832" s="2"/>
      <c r="CB832" s="2"/>
      <c r="CC832" s="2"/>
      <c r="CD832" s="2"/>
      <c r="CE832" s="2"/>
      <c r="CF832" s="2"/>
      <c r="CG832" s="2"/>
      <c r="CH832" s="2"/>
      <c r="CI832" s="2"/>
      <c r="CJ832" s="2"/>
      <c r="CK832" s="2"/>
      <c r="CL832" s="2"/>
      <c r="CM832" s="2"/>
      <c r="CN832" s="2"/>
      <c r="CO832" s="2"/>
      <c r="CP832" s="2"/>
    </row>
    <row r="833" spans="1:94" x14ac:dyDescent="0.35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  <c r="AC833" s="2"/>
      <c r="AD833" s="2"/>
      <c r="AE833" s="2"/>
      <c r="AF833" s="2"/>
      <c r="AG833" s="2"/>
      <c r="AH833" s="2"/>
      <c r="AI833" s="2"/>
      <c r="AJ833" s="2"/>
      <c r="AK833" s="2"/>
      <c r="AL833" s="2"/>
      <c r="AM833" s="2"/>
      <c r="AN833" s="2"/>
      <c r="AO833" s="2"/>
      <c r="AP833" s="2"/>
      <c r="AQ833" s="2"/>
      <c r="AR833" s="2"/>
      <c r="AS833" s="2"/>
      <c r="AT833" s="2"/>
      <c r="AU833" s="2"/>
      <c r="AV833" s="2"/>
      <c r="AW833" s="2"/>
      <c r="AX833" s="2"/>
      <c r="AY833" s="2"/>
      <c r="AZ833" s="2"/>
      <c r="BA833" s="2"/>
      <c r="BB833" s="2"/>
      <c r="BC833" s="2"/>
      <c r="BD833" s="2"/>
      <c r="BE833" s="2"/>
      <c r="BF833" s="2"/>
      <c r="BG833" s="2"/>
      <c r="BH833" s="2"/>
      <c r="BI833" s="2"/>
      <c r="BJ833" s="2"/>
      <c r="BK833" s="2"/>
      <c r="BL833" s="2"/>
      <c r="BM833" s="2"/>
      <c r="BN833" s="2"/>
      <c r="BO833" s="2"/>
      <c r="BP833" s="2"/>
      <c r="BQ833" s="2"/>
      <c r="BR833" s="2"/>
      <c r="BS833" s="2"/>
      <c r="BT833" s="2"/>
      <c r="BU833" s="2"/>
      <c r="BV833" s="2"/>
      <c r="BW833" s="2"/>
      <c r="BX833" s="2"/>
      <c r="BY833" s="2"/>
      <c r="BZ833" s="2"/>
      <c r="CA833" s="2"/>
      <c r="CB833" s="2"/>
      <c r="CC833" s="2"/>
      <c r="CD833" s="2"/>
      <c r="CE833" s="2"/>
      <c r="CF833" s="2"/>
      <c r="CG833" s="2"/>
      <c r="CH833" s="2"/>
      <c r="CI833" s="2"/>
      <c r="CJ833" s="2"/>
      <c r="CK833" s="2"/>
      <c r="CL833" s="2"/>
      <c r="CM833" s="2"/>
      <c r="CN833" s="2"/>
      <c r="CO833" s="2"/>
      <c r="CP833" s="2"/>
    </row>
    <row r="834" spans="1:94" x14ac:dyDescent="0.35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/>
      <c r="AC834" s="2"/>
      <c r="AD834" s="2"/>
      <c r="AE834" s="2"/>
      <c r="AF834" s="2"/>
      <c r="AG834" s="2"/>
      <c r="AH834" s="2"/>
      <c r="AI834" s="2"/>
      <c r="AJ834" s="2"/>
      <c r="AK834" s="2"/>
      <c r="AL834" s="2"/>
      <c r="AM834" s="2"/>
      <c r="AN834" s="2"/>
      <c r="AO834" s="2"/>
      <c r="AP834" s="2"/>
      <c r="AQ834" s="2"/>
      <c r="AR834" s="2"/>
      <c r="AS834" s="2"/>
      <c r="AT834" s="2"/>
      <c r="AU834" s="2"/>
      <c r="AV834" s="2"/>
      <c r="AW834" s="2"/>
      <c r="AX834" s="2"/>
      <c r="AY834" s="2"/>
      <c r="AZ834" s="2"/>
      <c r="BA834" s="2"/>
      <c r="BB834" s="2"/>
      <c r="BC834" s="2"/>
      <c r="BD834" s="2"/>
      <c r="BE834" s="2"/>
      <c r="BF834" s="2"/>
      <c r="BG834" s="2"/>
      <c r="BH834" s="2"/>
      <c r="BI834" s="2"/>
      <c r="BJ834" s="2"/>
      <c r="BK834" s="2"/>
      <c r="BL834" s="2"/>
      <c r="BM834" s="2"/>
      <c r="BN834" s="2"/>
      <c r="BO834" s="2"/>
      <c r="BP834" s="2"/>
      <c r="BQ834" s="2"/>
      <c r="BR834" s="2"/>
      <c r="BS834" s="2"/>
      <c r="BT834" s="2"/>
      <c r="BU834" s="2"/>
      <c r="BV834" s="2"/>
      <c r="BW834" s="2"/>
      <c r="BX834" s="2"/>
      <c r="BY834" s="2"/>
      <c r="BZ834" s="2"/>
      <c r="CA834" s="2"/>
      <c r="CB834" s="2"/>
      <c r="CC834" s="2"/>
      <c r="CD834" s="2"/>
      <c r="CE834" s="2"/>
      <c r="CF834" s="2"/>
      <c r="CG834" s="2"/>
      <c r="CH834" s="2"/>
      <c r="CI834" s="2"/>
      <c r="CJ834" s="2"/>
      <c r="CK834" s="2"/>
      <c r="CL834" s="2"/>
      <c r="CM834" s="2"/>
      <c r="CN834" s="2"/>
      <c r="CO834" s="2"/>
      <c r="CP834" s="2"/>
    </row>
    <row r="835" spans="1:94" x14ac:dyDescent="0.35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  <c r="AC835" s="2"/>
      <c r="AD835" s="2"/>
      <c r="AE835" s="2"/>
      <c r="AF835" s="2"/>
      <c r="AG835" s="2"/>
      <c r="AH835" s="2"/>
      <c r="AI835" s="2"/>
      <c r="AJ835" s="2"/>
      <c r="AK835" s="2"/>
      <c r="AL835" s="2"/>
      <c r="AM835" s="2"/>
      <c r="AN835" s="2"/>
      <c r="AO835" s="2"/>
      <c r="AP835" s="2"/>
      <c r="AQ835" s="2"/>
      <c r="AR835" s="2"/>
      <c r="AS835" s="2"/>
      <c r="AT835" s="2"/>
      <c r="AU835" s="2"/>
      <c r="AV835" s="2"/>
      <c r="AW835" s="2"/>
      <c r="AX835" s="2"/>
      <c r="AY835" s="2"/>
      <c r="AZ835" s="2"/>
      <c r="BA835" s="2"/>
      <c r="BB835" s="2"/>
      <c r="BC835" s="2"/>
      <c r="BD835" s="2"/>
      <c r="BE835" s="2"/>
      <c r="BF835" s="2"/>
      <c r="BG835" s="2"/>
      <c r="BH835" s="2"/>
      <c r="BI835" s="2"/>
      <c r="BJ835" s="2"/>
      <c r="BK835" s="2"/>
      <c r="BL835" s="2"/>
      <c r="BM835" s="2"/>
      <c r="BN835" s="2"/>
      <c r="BO835" s="2"/>
      <c r="BP835" s="2"/>
      <c r="BQ835" s="2"/>
      <c r="BR835" s="2"/>
      <c r="BS835" s="2"/>
      <c r="BT835" s="2"/>
      <c r="BU835" s="2"/>
      <c r="BV835" s="2"/>
      <c r="BW835" s="2"/>
      <c r="BX835" s="2"/>
      <c r="BY835" s="2"/>
      <c r="BZ835" s="2"/>
      <c r="CA835" s="2"/>
      <c r="CB835" s="2"/>
      <c r="CC835" s="2"/>
      <c r="CD835" s="2"/>
      <c r="CE835" s="2"/>
      <c r="CF835" s="2"/>
      <c r="CG835" s="2"/>
      <c r="CH835" s="2"/>
      <c r="CI835" s="2"/>
      <c r="CJ835" s="2"/>
      <c r="CK835" s="2"/>
      <c r="CL835" s="2"/>
      <c r="CM835" s="2"/>
      <c r="CN835" s="2"/>
      <c r="CO835" s="2"/>
      <c r="CP835" s="2"/>
    </row>
    <row r="836" spans="1:94" x14ac:dyDescent="0.35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  <c r="AC836" s="2"/>
      <c r="AD836" s="2"/>
      <c r="AE836" s="2"/>
      <c r="AF836" s="2"/>
      <c r="AG836" s="2"/>
      <c r="AH836" s="2"/>
      <c r="AI836" s="2"/>
      <c r="AJ836" s="2"/>
      <c r="AK836" s="2"/>
      <c r="AL836" s="2"/>
      <c r="AM836" s="2"/>
      <c r="AN836" s="2"/>
      <c r="AO836" s="2"/>
      <c r="AP836" s="2"/>
      <c r="AQ836" s="2"/>
      <c r="AR836" s="2"/>
      <c r="AS836" s="2"/>
      <c r="AT836" s="2"/>
      <c r="AU836" s="2"/>
      <c r="AV836" s="2"/>
      <c r="AW836" s="2"/>
      <c r="AX836" s="2"/>
      <c r="AY836" s="2"/>
      <c r="AZ836" s="2"/>
      <c r="BA836" s="2"/>
      <c r="BB836" s="2"/>
      <c r="BC836" s="2"/>
      <c r="BD836" s="2"/>
      <c r="BE836" s="2"/>
      <c r="BF836" s="2"/>
      <c r="BG836" s="2"/>
      <c r="BH836" s="2"/>
      <c r="BI836" s="2"/>
      <c r="BJ836" s="2"/>
      <c r="BK836" s="2"/>
      <c r="BL836" s="2"/>
      <c r="BM836" s="2"/>
      <c r="BN836" s="2"/>
      <c r="BO836" s="2"/>
      <c r="BP836" s="2"/>
      <c r="BQ836" s="2"/>
      <c r="BR836" s="2"/>
      <c r="BS836" s="2"/>
      <c r="BT836" s="2"/>
      <c r="BU836" s="2"/>
      <c r="BV836" s="2"/>
      <c r="BW836" s="2"/>
      <c r="BX836" s="2"/>
      <c r="BY836" s="2"/>
      <c r="BZ836" s="2"/>
      <c r="CA836" s="2"/>
      <c r="CB836" s="2"/>
      <c r="CC836" s="2"/>
      <c r="CD836" s="2"/>
      <c r="CE836" s="2"/>
      <c r="CF836" s="2"/>
      <c r="CG836" s="2"/>
      <c r="CH836" s="2"/>
      <c r="CI836" s="2"/>
      <c r="CJ836" s="2"/>
      <c r="CK836" s="2"/>
      <c r="CL836" s="2"/>
      <c r="CM836" s="2"/>
      <c r="CN836" s="2"/>
      <c r="CO836" s="2"/>
      <c r="CP836" s="2"/>
    </row>
    <row r="837" spans="1:94" x14ac:dyDescent="0.35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  <c r="AC837" s="2"/>
      <c r="AD837" s="2"/>
      <c r="AE837" s="2"/>
      <c r="AF837" s="2"/>
      <c r="AG837" s="2"/>
      <c r="AH837" s="2"/>
      <c r="AI837" s="2"/>
      <c r="AJ837" s="2"/>
      <c r="AK837" s="2"/>
      <c r="AL837" s="2"/>
      <c r="AM837" s="2"/>
      <c r="AN837" s="2"/>
      <c r="AO837" s="2"/>
      <c r="AP837" s="2"/>
      <c r="AQ837" s="2"/>
      <c r="AR837" s="2"/>
      <c r="AS837" s="2"/>
      <c r="AT837" s="2"/>
      <c r="AU837" s="2"/>
      <c r="AV837" s="2"/>
      <c r="AW837" s="2"/>
      <c r="AX837" s="2"/>
      <c r="AY837" s="2"/>
      <c r="AZ837" s="2"/>
      <c r="BA837" s="2"/>
      <c r="BB837" s="2"/>
      <c r="BC837" s="2"/>
      <c r="BD837" s="2"/>
      <c r="BE837" s="2"/>
      <c r="BF837" s="2"/>
      <c r="BG837" s="2"/>
      <c r="BH837" s="2"/>
      <c r="BI837" s="2"/>
      <c r="BJ837" s="2"/>
      <c r="BK837" s="2"/>
      <c r="BL837" s="2"/>
      <c r="BM837" s="2"/>
      <c r="BN837" s="2"/>
      <c r="BO837" s="2"/>
      <c r="BP837" s="2"/>
      <c r="BQ837" s="2"/>
      <c r="BR837" s="2"/>
      <c r="BS837" s="2"/>
      <c r="BT837" s="2"/>
      <c r="BU837" s="2"/>
      <c r="BV837" s="2"/>
      <c r="BW837" s="2"/>
      <c r="BX837" s="2"/>
      <c r="BY837" s="2"/>
      <c r="BZ837" s="2"/>
      <c r="CA837" s="2"/>
      <c r="CB837" s="2"/>
      <c r="CC837" s="2"/>
      <c r="CD837" s="2"/>
      <c r="CE837" s="2"/>
      <c r="CF837" s="2"/>
      <c r="CG837" s="2"/>
      <c r="CH837" s="2"/>
      <c r="CI837" s="2"/>
      <c r="CJ837" s="2"/>
      <c r="CK837" s="2"/>
      <c r="CL837" s="2"/>
      <c r="CM837" s="2"/>
      <c r="CN837" s="2"/>
      <c r="CO837" s="2"/>
      <c r="CP837" s="2"/>
    </row>
    <row r="838" spans="1:94" x14ac:dyDescent="0.35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  <c r="AC838" s="2"/>
      <c r="AD838" s="2"/>
      <c r="AE838" s="2"/>
      <c r="AF838" s="2"/>
      <c r="AG838" s="2"/>
      <c r="AH838" s="2"/>
      <c r="AI838" s="2"/>
      <c r="AJ838" s="2"/>
      <c r="AK838" s="2"/>
      <c r="AL838" s="2"/>
      <c r="AM838" s="2"/>
      <c r="AN838" s="2"/>
      <c r="AO838" s="2"/>
      <c r="AP838" s="2"/>
      <c r="AQ838" s="2"/>
      <c r="AR838" s="2"/>
      <c r="AS838" s="2"/>
      <c r="AT838" s="2"/>
      <c r="AU838" s="2"/>
      <c r="AV838" s="2"/>
      <c r="AW838" s="2"/>
      <c r="AX838" s="2"/>
      <c r="AY838" s="2"/>
      <c r="AZ838" s="2"/>
      <c r="BA838" s="2"/>
      <c r="BB838" s="2"/>
      <c r="BC838" s="2"/>
      <c r="BD838" s="2"/>
      <c r="BE838" s="2"/>
      <c r="BF838" s="2"/>
      <c r="BG838" s="2"/>
      <c r="BH838" s="2"/>
      <c r="BI838" s="2"/>
      <c r="BJ838" s="2"/>
      <c r="BK838" s="2"/>
      <c r="BL838" s="2"/>
      <c r="BM838" s="2"/>
      <c r="BN838" s="2"/>
      <c r="BO838" s="2"/>
      <c r="BP838" s="2"/>
      <c r="BQ838" s="2"/>
      <c r="BR838" s="2"/>
      <c r="BS838" s="2"/>
      <c r="BT838" s="2"/>
      <c r="BU838" s="2"/>
      <c r="BV838" s="2"/>
      <c r="BW838" s="2"/>
      <c r="BX838" s="2"/>
      <c r="BY838" s="2"/>
      <c r="BZ838" s="2"/>
      <c r="CA838" s="2"/>
      <c r="CB838" s="2"/>
      <c r="CC838" s="2"/>
      <c r="CD838" s="2"/>
      <c r="CE838" s="2"/>
      <c r="CF838" s="2"/>
      <c r="CG838" s="2"/>
      <c r="CH838" s="2"/>
      <c r="CI838" s="2"/>
      <c r="CJ838" s="2"/>
      <c r="CK838" s="2"/>
      <c r="CL838" s="2"/>
      <c r="CM838" s="2"/>
      <c r="CN838" s="2"/>
      <c r="CO838" s="2"/>
      <c r="CP838" s="2"/>
    </row>
    <row r="839" spans="1:94" x14ac:dyDescent="0.35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  <c r="AC839" s="2"/>
      <c r="AD839" s="2"/>
      <c r="AE839" s="2"/>
      <c r="AF839" s="2"/>
      <c r="AG839" s="2"/>
      <c r="AH839" s="2"/>
      <c r="AI839" s="2"/>
      <c r="AJ839" s="2"/>
      <c r="AK839" s="2"/>
      <c r="AL839" s="2"/>
      <c r="AM839" s="2"/>
      <c r="AN839" s="2"/>
      <c r="AO839" s="2"/>
      <c r="AP839" s="2"/>
      <c r="AQ839" s="2"/>
      <c r="AR839" s="2"/>
      <c r="AS839" s="2"/>
      <c r="AT839" s="2"/>
      <c r="AU839" s="2"/>
      <c r="AV839" s="2"/>
      <c r="AW839" s="2"/>
      <c r="AX839" s="2"/>
      <c r="AY839" s="2"/>
      <c r="AZ839" s="2"/>
      <c r="BA839" s="2"/>
      <c r="BB839" s="2"/>
      <c r="BC839" s="2"/>
      <c r="BD839" s="2"/>
      <c r="BE839" s="2"/>
      <c r="BF839" s="2"/>
      <c r="BG839" s="2"/>
      <c r="BH839" s="2"/>
      <c r="BI839" s="2"/>
      <c r="BJ839" s="2"/>
      <c r="BK839" s="2"/>
      <c r="BL839" s="2"/>
      <c r="BM839" s="2"/>
      <c r="BN839" s="2"/>
      <c r="BO839" s="2"/>
      <c r="BP839" s="2"/>
      <c r="BQ839" s="2"/>
      <c r="BR839" s="2"/>
      <c r="BS839" s="2"/>
      <c r="BT839" s="2"/>
      <c r="BU839" s="2"/>
      <c r="BV839" s="2"/>
      <c r="BW839" s="2"/>
      <c r="BX839" s="2"/>
      <c r="BY839" s="2"/>
      <c r="BZ839" s="2"/>
      <c r="CA839" s="2"/>
      <c r="CB839" s="2"/>
      <c r="CC839" s="2"/>
      <c r="CD839" s="2"/>
      <c r="CE839" s="2"/>
      <c r="CF839" s="2"/>
      <c r="CG839" s="2"/>
      <c r="CH839" s="2"/>
      <c r="CI839" s="2"/>
      <c r="CJ839" s="2"/>
      <c r="CK839" s="2"/>
      <c r="CL839" s="2"/>
      <c r="CM839" s="2"/>
      <c r="CN839" s="2"/>
      <c r="CO839" s="2"/>
      <c r="CP839" s="2"/>
    </row>
    <row r="840" spans="1:94" x14ac:dyDescent="0.35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  <c r="AC840" s="2"/>
      <c r="AD840" s="2"/>
      <c r="AE840" s="2"/>
      <c r="AF840" s="2"/>
      <c r="AG840" s="2"/>
      <c r="AH840" s="2"/>
      <c r="AI840" s="2"/>
      <c r="AJ840" s="2"/>
      <c r="AK840" s="2"/>
      <c r="AL840" s="2"/>
      <c r="AM840" s="2"/>
      <c r="AN840" s="2"/>
      <c r="AO840" s="2"/>
      <c r="AP840" s="2"/>
      <c r="AQ840" s="2"/>
      <c r="AR840" s="2"/>
      <c r="AS840" s="2"/>
      <c r="AT840" s="2"/>
      <c r="AU840" s="2"/>
      <c r="AV840" s="2"/>
      <c r="AW840" s="2"/>
      <c r="AX840" s="2"/>
      <c r="AY840" s="2"/>
      <c r="AZ840" s="2"/>
      <c r="BA840" s="2"/>
      <c r="BB840" s="2"/>
      <c r="BC840" s="2"/>
      <c r="BD840" s="2"/>
      <c r="BE840" s="2"/>
      <c r="BF840" s="2"/>
      <c r="BG840" s="2"/>
      <c r="BH840" s="2"/>
      <c r="BI840" s="2"/>
      <c r="BJ840" s="2"/>
      <c r="BK840" s="2"/>
      <c r="BL840" s="2"/>
      <c r="BM840" s="2"/>
      <c r="BN840" s="2"/>
      <c r="BO840" s="2"/>
      <c r="BP840" s="2"/>
      <c r="BQ840" s="2"/>
      <c r="BR840" s="2"/>
      <c r="BS840" s="2"/>
      <c r="BT840" s="2"/>
      <c r="BU840" s="2"/>
      <c r="BV840" s="2"/>
      <c r="BW840" s="2"/>
      <c r="BX840" s="2"/>
      <c r="BY840" s="2"/>
      <c r="BZ840" s="2"/>
      <c r="CA840" s="2"/>
      <c r="CB840" s="2"/>
      <c r="CC840" s="2"/>
      <c r="CD840" s="2"/>
      <c r="CE840" s="2"/>
      <c r="CF840" s="2"/>
      <c r="CG840" s="2"/>
      <c r="CH840" s="2"/>
      <c r="CI840" s="2"/>
      <c r="CJ840" s="2"/>
      <c r="CK840" s="2"/>
      <c r="CL840" s="2"/>
      <c r="CM840" s="2"/>
      <c r="CN840" s="2"/>
      <c r="CO840" s="2"/>
      <c r="CP840" s="2"/>
    </row>
    <row r="841" spans="1:94" x14ac:dyDescent="0.35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  <c r="AC841" s="2"/>
      <c r="AD841" s="2"/>
      <c r="AE841" s="2"/>
      <c r="AF841" s="2"/>
      <c r="AG841" s="2"/>
      <c r="AH841" s="2"/>
      <c r="AI841" s="2"/>
      <c r="AJ841" s="2"/>
      <c r="AK841" s="2"/>
      <c r="AL841" s="2"/>
      <c r="AM841" s="2"/>
      <c r="AN841" s="2"/>
      <c r="AO841" s="2"/>
      <c r="AP841" s="2"/>
      <c r="AQ841" s="2"/>
      <c r="AR841" s="2"/>
      <c r="AS841" s="2"/>
      <c r="AT841" s="2"/>
      <c r="AU841" s="2"/>
      <c r="AV841" s="2"/>
      <c r="AW841" s="2"/>
      <c r="AX841" s="2"/>
      <c r="AY841" s="2"/>
      <c r="AZ841" s="2"/>
      <c r="BA841" s="2"/>
      <c r="BB841" s="2"/>
      <c r="BC841" s="2"/>
      <c r="BD841" s="2"/>
      <c r="BE841" s="2"/>
      <c r="BF841" s="2"/>
      <c r="BG841" s="2"/>
      <c r="BH841" s="2"/>
      <c r="BI841" s="2"/>
      <c r="BJ841" s="2"/>
      <c r="BK841" s="2"/>
      <c r="BL841" s="2"/>
      <c r="BM841" s="2"/>
      <c r="BN841" s="2"/>
      <c r="BO841" s="2"/>
      <c r="BP841" s="2"/>
      <c r="BQ841" s="2"/>
      <c r="BR841" s="2"/>
      <c r="BS841" s="2"/>
      <c r="BT841" s="2"/>
      <c r="BU841" s="2"/>
      <c r="BV841" s="2"/>
      <c r="BW841" s="2"/>
      <c r="BX841" s="2"/>
      <c r="BY841" s="2"/>
      <c r="BZ841" s="2"/>
      <c r="CA841" s="2"/>
      <c r="CB841" s="2"/>
      <c r="CC841" s="2"/>
      <c r="CD841" s="2"/>
      <c r="CE841" s="2"/>
      <c r="CF841" s="2"/>
      <c r="CG841" s="2"/>
      <c r="CH841" s="2"/>
      <c r="CI841" s="2"/>
      <c r="CJ841" s="2"/>
      <c r="CK841" s="2"/>
      <c r="CL841" s="2"/>
      <c r="CM841" s="2"/>
      <c r="CN841" s="2"/>
      <c r="CO841" s="2"/>
      <c r="CP841" s="2"/>
    </row>
    <row r="842" spans="1:94" x14ac:dyDescent="0.35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  <c r="AC842" s="2"/>
      <c r="AD842" s="2"/>
      <c r="AE842" s="2"/>
      <c r="AF842" s="2"/>
      <c r="AG842" s="2"/>
      <c r="AH842" s="2"/>
      <c r="AI842" s="2"/>
      <c r="AJ842" s="2"/>
      <c r="AK842" s="2"/>
      <c r="AL842" s="2"/>
      <c r="AM842" s="2"/>
      <c r="AN842" s="2"/>
      <c r="AO842" s="2"/>
      <c r="AP842" s="2"/>
      <c r="AQ842" s="2"/>
      <c r="AR842" s="2"/>
      <c r="AS842" s="2"/>
      <c r="AT842" s="2"/>
      <c r="AU842" s="2"/>
      <c r="AV842" s="2"/>
      <c r="AW842" s="2"/>
      <c r="AX842" s="2"/>
      <c r="AY842" s="2"/>
      <c r="AZ842" s="2"/>
      <c r="BA842" s="2"/>
      <c r="BB842" s="2"/>
      <c r="BC842" s="2"/>
      <c r="BD842" s="2"/>
      <c r="BE842" s="2"/>
      <c r="BF842" s="2"/>
      <c r="BG842" s="2"/>
      <c r="BH842" s="2"/>
      <c r="BI842" s="2"/>
      <c r="BJ842" s="2"/>
      <c r="BK842" s="2"/>
      <c r="BL842" s="2"/>
      <c r="BM842" s="2"/>
      <c r="BN842" s="2"/>
      <c r="BO842" s="2"/>
      <c r="BP842" s="2"/>
      <c r="BQ842" s="2"/>
      <c r="BR842" s="2"/>
      <c r="BS842" s="2"/>
      <c r="BT842" s="2"/>
      <c r="BU842" s="2"/>
      <c r="BV842" s="2"/>
      <c r="BW842" s="2"/>
      <c r="BX842" s="2"/>
      <c r="BY842" s="2"/>
      <c r="BZ842" s="2"/>
      <c r="CA842" s="2"/>
      <c r="CB842" s="2"/>
      <c r="CC842" s="2"/>
      <c r="CD842" s="2"/>
      <c r="CE842" s="2"/>
      <c r="CF842" s="2"/>
      <c r="CG842" s="2"/>
      <c r="CH842" s="2"/>
      <c r="CI842" s="2"/>
      <c r="CJ842" s="2"/>
      <c r="CK842" s="2"/>
      <c r="CL842" s="2"/>
      <c r="CM842" s="2"/>
      <c r="CN842" s="2"/>
      <c r="CO842" s="2"/>
      <c r="CP842" s="2"/>
    </row>
    <row r="843" spans="1:94" x14ac:dyDescent="0.35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  <c r="AC843" s="2"/>
      <c r="AD843" s="2"/>
      <c r="AE843" s="2"/>
      <c r="AF843" s="2"/>
      <c r="AG843" s="2"/>
      <c r="AH843" s="2"/>
      <c r="AI843" s="2"/>
      <c r="AJ843" s="2"/>
      <c r="AK843" s="2"/>
      <c r="AL843" s="2"/>
      <c r="AM843" s="2"/>
      <c r="AN843" s="2"/>
      <c r="AO843" s="2"/>
      <c r="AP843" s="2"/>
      <c r="AQ843" s="2"/>
      <c r="AR843" s="2"/>
      <c r="AS843" s="2"/>
      <c r="AT843" s="2"/>
      <c r="AU843" s="2"/>
      <c r="AV843" s="2"/>
      <c r="AW843" s="2"/>
      <c r="AX843" s="2"/>
      <c r="AY843" s="2"/>
      <c r="AZ843" s="2"/>
      <c r="BA843" s="2"/>
      <c r="BB843" s="2"/>
      <c r="BC843" s="2"/>
      <c r="BD843" s="2"/>
      <c r="BE843" s="2"/>
      <c r="BF843" s="2"/>
      <c r="BG843" s="2"/>
      <c r="BH843" s="2"/>
      <c r="BI843" s="2"/>
      <c r="BJ843" s="2"/>
      <c r="BK843" s="2"/>
      <c r="BL843" s="2"/>
      <c r="BM843" s="2"/>
      <c r="BN843" s="2"/>
      <c r="BO843" s="2"/>
      <c r="BP843" s="2"/>
      <c r="BQ843" s="2"/>
      <c r="BR843" s="2"/>
      <c r="BS843" s="2"/>
      <c r="BT843" s="2"/>
      <c r="BU843" s="2"/>
      <c r="BV843" s="2"/>
      <c r="BW843" s="2"/>
      <c r="BX843" s="2"/>
      <c r="BY843" s="2"/>
      <c r="BZ843" s="2"/>
      <c r="CA843" s="2"/>
      <c r="CB843" s="2"/>
      <c r="CC843" s="2"/>
      <c r="CD843" s="2"/>
      <c r="CE843" s="2"/>
      <c r="CF843" s="2"/>
      <c r="CG843" s="2"/>
      <c r="CH843" s="2"/>
      <c r="CI843" s="2"/>
      <c r="CJ843" s="2"/>
      <c r="CK843" s="2"/>
      <c r="CL843" s="2"/>
      <c r="CM843" s="2"/>
      <c r="CN843" s="2"/>
      <c r="CO843" s="2"/>
      <c r="CP843" s="2"/>
    </row>
    <row r="844" spans="1:94" x14ac:dyDescent="0.35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  <c r="AC844" s="2"/>
      <c r="AD844" s="2"/>
      <c r="AE844" s="2"/>
      <c r="AF844" s="2"/>
      <c r="AG844" s="2"/>
      <c r="AH844" s="2"/>
      <c r="AI844" s="2"/>
      <c r="AJ844" s="2"/>
      <c r="AK844" s="2"/>
      <c r="AL844" s="2"/>
      <c r="AM844" s="2"/>
      <c r="AN844" s="2"/>
      <c r="AO844" s="2"/>
      <c r="AP844" s="2"/>
      <c r="AQ844" s="2"/>
      <c r="AR844" s="2"/>
      <c r="AS844" s="2"/>
      <c r="AT844" s="2"/>
      <c r="AU844" s="2"/>
      <c r="AV844" s="2"/>
      <c r="AW844" s="2"/>
      <c r="AX844" s="2"/>
      <c r="AY844" s="2"/>
      <c r="AZ844" s="2"/>
      <c r="BA844" s="2"/>
      <c r="BB844" s="2"/>
      <c r="BC844" s="2"/>
      <c r="BD844" s="2"/>
      <c r="BE844" s="2"/>
      <c r="BF844" s="2"/>
      <c r="BG844" s="2"/>
      <c r="BH844" s="2"/>
      <c r="BI844" s="2"/>
      <c r="BJ844" s="2"/>
      <c r="BK844" s="2"/>
      <c r="BL844" s="2"/>
      <c r="BM844" s="2"/>
      <c r="BN844" s="2"/>
      <c r="BO844" s="2"/>
      <c r="BP844" s="2"/>
      <c r="BQ844" s="2"/>
      <c r="BR844" s="2"/>
      <c r="BS844" s="2"/>
      <c r="BT844" s="2"/>
      <c r="BU844" s="2"/>
      <c r="BV844" s="2"/>
      <c r="BW844" s="2"/>
      <c r="BX844" s="2"/>
      <c r="BY844" s="2"/>
      <c r="BZ844" s="2"/>
      <c r="CA844" s="2"/>
      <c r="CB844" s="2"/>
      <c r="CC844" s="2"/>
      <c r="CD844" s="2"/>
      <c r="CE844" s="2"/>
      <c r="CF844" s="2"/>
      <c r="CG844" s="2"/>
      <c r="CH844" s="2"/>
      <c r="CI844" s="2"/>
      <c r="CJ844" s="2"/>
      <c r="CK844" s="2"/>
      <c r="CL844" s="2"/>
      <c r="CM844" s="2"/>
      <c r="CN844" s="2"/>
      <c r="CO844" s="2"/>
      <c r="CP844" s="2"/>
    </row>
    <row r="845" spans="1:94" x14ac:dyDescent="0.35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  <c r="AC845" s="2"/>
      <c r="AD845" s="2"/>
      <c r="AE845" s="2"/>
      <c r="AF845" s="2"/>
      <c r="AG845" s="2"/>
      <c r="AH845" s="2"/>
      <c r="AI845" s="2"/>
      <c r="AJ845" s="2"/>
      <c r="AK845" s="2"/>
      <c r="AL845" s="2"/>
      <c r="AM845" s="2"/>
      <c r="AN845" s="2"/>
      <c r="AO845" s="2"/>
      <c r="AP845" s="2"/>
      <c r="AQ845" s="2"/>
      <c r="AR845" s="2"/>
      <c r="AS845" s="2"/>
      <c r="AT845" s="2"/>
      <c r="AU845" s="2"/>
      <c r="AV845" s="2"/>
      <c r="AW845" s="2"/>
      <c r="AX845" s="2"/>
      <c r="AY845" s="2"/>
      <c r="AZ845" s="2"/>
      <c r="BA845" s="2"/>
      <c r="BB845" s="2"/>
      <c r="BC845" s="2"/>
      <c r="BD845" s="2"/>
      <c r="BE845" s="2"/>
      <c r="BF845" s="2"/>
      <c r="BG845" s="2"/>
      <c r="BH845" s="2"/>
      <c r="BI845" s="2"/>
      <c r="BJ845" s="2"/>
      <c r="BK845" s="2"/>
      <c r="BL845" s="2"/>
      <c r="BM845" s="2"/>
      <c r="BN845" s="2"/>
      <c r="BO845" s="2"/>
      <c r="BP845" s="2"/>
      <c r="BQ845" s="2"/>
      <c r="BR845" s="2"/>
      <c r="BS845" s="2"/>
      <c r="BT845" s="2"/>
      <c r="BU845" s="2"/>
      <c r="BV845" s="2"/>
      <c r="BW845" s="2"/>
      <c r="BX845" s="2"/>
      <c r="BY845" s="2"/>
      <c r="BZ845" s="2"/>
      <c r="CA845" s="2"/>
      <c r="CB845" s="2"/>
      <c r="CC845" s="2"/>
      <c r="CD845" s="2"/>
      <c r="CE845" s="2"/>
      <c r="CF845" s="2"/>
      <c r="CG845" s="2"/>
      <c r="CH845" s="2"/>
      <c r="CI845" s="2"/>
      <c r="CJ845" s="2"/>
      <c r="CK845" s="2"/>
      <c r="CL845" s="2"/>
      <c r="CM845" s="2"/>
      <c r="CN845" s="2"/>
      <c r="CO845" s="2"/>
      <c r="CP845" s="2"/>
    </row>
    <row r="846" spans="1:94" x14ac:dyDescent="0.35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  <c r="AC846" s="2"/>
      <c r="AD846" s="2"/>
      <c r="AE846" s="2"/>
      <c r="AF846" s="2"/>
      <c r="AG846" s="2"/>
      <c r="AH846" s="2"/>
      <c r="AI846" s="2"/>
      <c r="AJ846" s="2"/>
      <c r="AK846" s="2"/>
      <c r="AL846" s="2"/>
      <c r="AM846" s="2"/>
      <c r="AN846" s="2"/>
      <c r="AO846" s="2"/>
      <c r="AP846" s="2"/>
      <c r="AQ846" s="2"/>
      <c r="AR846" s="2"/>
      <c r="AS846" s="2"/>
      <c r="AT846" s="2"/>
      <c r="AU846" s="2"/>
      <c r="AV846" s="2"/>
      <c r="AW846" s="2"/>
      <c r="AX846" s="2"/>
      <c r="AY846" s="2"/>
      <c r="AZ846" s="2"/>
      <c r="BA846" s="2"/>
      <c r="BB846" s="2"/>
      <c r="BC846" s="2"/>
      <c r="BD846" s="2"/>
      <c r="BE846" s="2"/>
      <c r="BF846" s="2"/>
      <c r="BG846" s="2"/>
      <c r="BH846" s="2"/>
      <c r="BI846" s="2"/>
      <c r="BJ846" s="2"/>
      <c r="BK846" s="2"/>
      <c r="BL846" s="2"/>
      <c r="BM846" s="2"/>
      <c r="BN846" s="2"/>
      <c r="BO846" s="2"/>
      <c r="BP846" s="2"/>
      <c r="BQ846" s="2"/>
      <c r="BR846" s="2"/>
      <c r="BS846" s="2"/>
      <c r="BT846" s="2"/>
      <c r="BU846" s="2"/>
      <c r="BV846" s="2"/>
      <c r="BW846" s="2"/>
      <c r="BX846" s="2"/>
      <c r="BY846" s="2"/>
      <c r="BZ846" s="2"/>
      <c r="CA846" s="2"/>
      <c r="CB846" s="2"/>
      <c r="CC846" s="2"/>
      <c r="CD846" s="2"/>
      <c r="CE846" s="2"/>
      <c r="CF846" s="2"/>
      <c r="CG846" s="2"/>
      <c r="CH846" s="2"/>
      <c r="CI846" s="2"/>
      <c r="CJ846" s="2"/>
      <c r="CK846" s="2"/>
      <c r="CL846" s="2"/>
      <c r="CM846" s="2"/>
      <c r="CN846" s="2"/>
      <c r="CO846" s="2"/>
      <c r="CP846" s="2"/>
    </row>
    <row r="847" spans="1:94" x14ac:dyDescent="0.35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  <c r="AC847" s="2"/>
      <c r="AD847" s="2"/>
      <c r="AE847" s="2"/>
      <c r="AF847" s="2"/>
      <c r="AG847" s="2"/>
      <c r="AH847" s="2"/>
      <c r="AI847" s="2"/>
      <c r="AJ847" s="2"/>
      <c r="AK847" s="2"/>
      <c r="AL847" s="2"/>
      <c r="AM847" s="2"/>
      <c r="AN847" s="2"/>
      <c r="AO847" s="2"/>
      <c r="AP847" s="2"/>
      <c r="AQ847" s="2"/>
      <c r="AR847" s="2"/>
      <c r="AS847" s="2"/>
      <c r="AT847" s="2"/>
      <c r="AU847" s="2"/>
      <c r="AV847" s="2"/>
      <c r="AW847" s="2"/>
      <c r="AX847" s="2"/>
      <c r="AY847" s="2"/>
      <c r="AZ847" s="2"/>
      <c r="BA847" s="2"/>
      <c r="BB847" s="2"/>
      <c r="BC847" s="2"/>
      <c r="BD847" s="2"/>
      <c r="BE847" s="2"/>
      <c r="BF847" s="2"/>
      <c r="BG847" s="2"/>
      <c r="BH847" s="2"/>
      <c r="BI847" s="2"/>
      <c r="BJ847" s="2"/>
      <c r="BK847" s="2"/>
      <c r="BL847" s="2"/>
      <c r="BM847" s="2"/>
      <c r="BN847" s="2"/>
      <c r="BO847" s="2"/>
      <c r="BP847" s="2"/>
      <c r="BQ847" s="2"/>
      <c r="BR847" s="2"/>
      <c r="BS847" s="2"/>
      <c r="BT847" s="2"/>
      <c r="BU847" s="2"/>
      <c r="BV847" s="2"/>
      <c r="BW847" s="2"/>
      <c r="BX847" s="2"/>
      <c r="BY847" s="2"/>
      <c r="BZ847" s="2"/>
      <c r="CA847" s="2"/>
      <c r="CB847" s="2"/>
      <c r="CC847" s="2"/>
      <c r="CD847" s="2"/>
      <c r="CE847" s="2"/>
      <c r="CF847" s="2"/>
      <c r="CG847" s="2"/>
      <c r="CH847" s="2"/>
      <c r="CI847" s="2"/>
      <c r="CJ847" s="2"/>
      <c r="CK847" s="2"/>
      <c r="CL847" s="2"/>
      <c r="CM847" s="2"/>
      <c r="CN847" s="2"/>
      <c r="CO847" s="2"/>
      <c r="CP847" s="2"/>
    </row>
    <row r="848" spans="1:94" x14ac:dyDescent="0.35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  <c r="AC848" s="2"/>
      <c r="AD848" s="2"/>
      <c r="AE848" s="2"/>
      <c r="AF848" s="2"/>
      <c r="AG848" s="2"/>
      <c r="AH848" s="2"/>
      <c r="AI848" s="2"/>
      <c r="AJ848" s="2"/>
      <c r="AK848" s="2"/>
      <c r="AL848" s="2"/>
      <c r="AM848" s="2"/>
      <c r="AN848" s="2"/>
      <c r="AO848" s="2"/>
      <c r="AP848" s="2"/>
      <c r="AQ848" s="2"/>
      <c r="AR848" s="2"/>
      <c r="AS848" s="2"/>
      <c r="AT848" s="2"/>
      <c r="AU848" s="2"/>
      <c r="AV848" s="2"/>
      <c r="AW848" s="2"/>
      <c r="AX848" s="2"/>
      <c r="AY848" s="2"/>
      <c r="AZ848" s="2"/>
      <c r="BA848" s="2"/>
      <c r="BB848" s="2"/>
      <c r="BC848" s="2"/>
      <c r="BD848" s="2"/>
      <c r="BE848" s="2"/>
      <c r="BF848" s="2"/>
      <c r="BG848" s="2"/>
      <c r="BH848" s="2"/>
      <c r="BI848" s="2"/>
      <c r="BJ848" s="2"/>
      <c r="BK848" s="2"/>
      <c r="BL848" s="2"/>
      <c r="BM848" s="2"/>
      <c r="BN848" s="2"/>
      <c r="BO848" s="2"/>
      <c r="BP848" s="2"/>
      <c r="BQ848" s="2"/>
      <c r="BR848" s="2"/>
      <c r="BS848" s="2"/>
      <c r="BT848" s="2"/>
      <c r="BU848" s="2"/>
      <c r="BV848" s="2"/>
      <c r="BW848" s="2"/>
      <c r="BX848" s="2"/>
      <c r="BY848" s="2"/>
      <c r="BZ848" s="2"/>
      <c r="CA848" s="2"/>
      <c r="CB848" s="2"/>
      <c r="CC848" s="2"/>
      <c r="CD848" s="2"/>
      <c r="CE848" s="2"/>
      <c r="CF848" s="2"/>
      <c r="CG848" s="2"/>
      <c r="CH848" s="2"/>
      <c r="CI848" s="2"/>
      <c r="CJ848" s="2"/>
      <c r="CK848" s="2"/>
      <c r="CL848" s="2"/>
      <c r="CM848" s="2"/>
      <c r="CN848" s="2"/>
      <c r="CO848" s="2"/>
      <c r="CP848" s="2"/>
    </row>
    <row r="849" spans="1:94" x14ac:dyDescent="0.35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  <c r="AC849" s="2"/>
      <c r="AD849" s="2"/>
      <c r="AE849" s="2"/>
      <c r="AF849" s="2"/>
      <c r="AG849" s="2"/>
      <c r="AH849" s="2"/>
      <c r="AI849" s="2"/>
      <c r="AJ849" s="2"/>
      <c r="AK849" s="2"/>
      <c r="AL849" s="2"/>
      <c r="AM849" s="2"/>
      <c r="AN849" s="2"/>
      <c r="AO849" s="2"/>
      <c r="AP849" s="2"/>
      <c r="AQ849" s="2"/>
      <c r="AR849" s="2"/>
      <c r="AS849" s="2"/>
      <c r="AT849" s="2"/>
      <c r="AU849" s="2"/>
      <c r="AV849" s="2"/>
      <c r="AW849" s="2"/>
      <c r="AX849" s="2"/>
      <c r="AY849" s="2"/>
      <c r="AZ849" s="2"/>
      <c r="BA849" s="2"/>
      <c r="BB849" s="2"/>
      <c r="BC849" s="2"/>
      <c r="BD849" s="2"/>
      <c r="BE849" s="2"/>
      <c r="BF849" s="2"/>
      <c r="BG849" s="2"/>
      <c r="BH849" s="2"/>
      <c r="BI849" s="2"/>
      <c r="BJ849" s="2"/>
      <c r="BK849" s="2"/>
      <c r="BL849" s="2"/>
      <c r="BM849" s="2"/>
      <c r="BN849" s="2"/>
      <c r="BO849" s="2"/>
      <c r="BP849" s="2"/>
      <c r="BQ849" s="2"/>
      <c r="BR849" s="2"/>
      <c r="BS849" s="2"/>
      <c r="BT849" s="2"/>
      <c r="BU849" s="2"/>
      <c r="BV849" s="2"/>
      <c r="BW849" s="2"/>
      <c r="BX849" s="2"/>
      <c r="BY849" s="2"/>
      <c r="BZ849" s="2"/>
      <c r="CA849" s="2"/>
      <c r="CB849" s="2"/>
      <c r="CC849" s="2"/>
      <c r="CD849" s="2"/>
      <c r="CE849" s="2"/>
      <c r="CF849" s="2"/>
      <c r="CG849" s="2"/>
      <c r="CH849" s="2"/>
      <c r="CI849" s="2"/>
      <c r="CJ849" s="2"/>
      <c r="CK849" s="2"/>
      <c r="CL849" s="2"/>
      <c r="CM849" s="2"/>
      <c r="CN849" s="2"/>
      <c r="CO849" s="2"/>
      <c r="CP849" s="2"/>
    </row>
    <row r="850" spans="1:94" x14ac:dyDescent="0.35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  <c r="AC850" s="2"/>
      <c r="AD850" s="2"/>
      <c r="AE850" s="2"/>
      <c r="AF850" s="2"/>
      <c r="AG850" s="2"/>
      <c r="AH850" s="2"/>
      <c r="AI850" s="2"/>
      <c r="AJ850" s="2"/>
      <c r="AK850" s="2"/>
      <c r="AL850" s="2"/>
      <c r="AM850" s="2"/>
      <c r="AN850" s="2"/>
      <c r="AO850" s="2"/>
      <c r="AP850" s="2"/>
      <c r="AQ850" s="2"/>
      <c r="AR850" s="2"/>
      <c r="AS850" s="2"/>
      <c r="AT850" s="2"/>
      <c r="AU850" s="2"/>
      <c r="AV850" s="2"/>
      <c r="AW850" s="2"/>
      <c r="AX850" s="2"/>
      <c r="AY850" s="2"/>
      <c r="AZ850" s="2"/>
      <c r="BA850" s="2"/>
      <c r="BB850" s="2"/>
      <c r="BC850" s="2"/>
      <c r="BD850" s="2"/>
      <c r="BE850" s="2"/>
      <c r="BF850" s="2"/>
      <c r="BG850" s="2"/>
      <c r="BH850" s="2"/>
      <c r="BI850" s="2"/>
      <c r="BJ850" s="2"/>
      <c r="BK850" s="2"/>
      <c r="BL850" s="2"/>
      <c r="BM850" s="2"/>
      <c r="BN850" s="2"/>
      <c r="BO850" s="2"/>
      <c r="BP850" s="2"/>
      <c r="BQ850" s="2"/>
      <c r="BR850" s="2"/>
      <c r="BS850" s="2"/>
      <c r="BT850" s="2"/>
      <c r="BU850" s="2"/>
      <c r="BV850" s="2"/>
      <c r="BW850" s="2"/>
      <c r="BX850" s="2"/>
      <c r="BY850" s="2"/>
      <c r="BZ850" s="2"/>
      <c r="CA850" s="2"/>
      <c r="CB850" s="2"/>
      <c r="CC850" s="2"/>
      <c r="CD850" s="2"/>
      <c r="CE850" s="2"/>
      <c r="CF850" s="2"/>
      <c r="CG850" s="2"/>
      <c r="CH850" s="2"/>
      <c r="CI850" s="2"/>
      <c r="CJ850" s="2"/>
      <c r="CK850" s="2"/>
      <c r="CL850" s="2"/>
      <c r="CM850" s="2"/>
      <c r="CN850" s="2"/>
      <c r="CO850" s="2"/>
      <c r="CP850" s="2"/>
    </row>
    <row r="851" spans="1:94" x14ac:dyDescent="0.35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  <c r="AC851" s="2"/>
      <c r="AD851" s="2"/>
      <c r="AE851" s="2"/>
      <c r="AF851" s="2"/>
      <c r="AG851" s="2"/>
      <c r="AH851" s="2"/>
      <c r="AI851" s="2"/>
      <c r="AJ851" s="2"/>
      <c r="AK851" s="2"/>
      <c r="AL851" s="2"/>
      <c r="AM851" s="2"/>
      <c r="AN851" s="2"/>
      <c r="AO851" s="2"/>
      <c r="AP851" s="2"/>
      <c r="AQ851" s="2"/>
      <c r="AR851" s="2"/>
      <c r="AS851" s="2"/>
      <c r="AT851" s="2"/>
      <c r="AU851" s="2"/>
      <c r="AV851" s="2"/>
      <c r="AW851" s="2"/>
      <c r="AX851" s="2"/>
      <c r="AY851" s="2"/>
      <c r="AZ851" s="2"/>
      <c r="BA851" s="2"/>
      <c r="BB851" s="2"/>
      <c r="BC851" s="2"/>
      <c r="BD851" s="2"/>
      <c r="BE851" s="2"/>
      <c r="BF851" s="2"/>
      <c r="BG851" s="2"/>
      <c r="BH851" s="2"/>
      <c r="BI851" s="2"/>
      <c r="BJ851" s="2"/>
      <c r="BK851" s="2"/>
      <c r="BL851" s="2"/>
      <c r="BM851" s="2"/>
      <c r="BN851" s="2"/>
      <c r="BO851" s="2"/>
      <c r="BP851" s="2"/>
      <c r="BQ851" s="2"/>
      <c r="BR851" s="2"/>
      <c r="BS851" s="2"/>
      <c r="BT851" s="2"/>
      <c r="BU851" s="2"/>
      <c r="BV851" s="2"/>
      <c r="BW851" s="2"/>
      <c r="BX851" s="2"/>
      <c r="BY851" s="2"/>
      <c r="BZ851" s="2"/>
      <c r="CA851" s="2"/>
      <c r="CB851" s="2"/>
      <c r="CC851" s="2"/>
      <c r="CD851" s="2"/>
      <c r="CE851" s="2"/>
      <c r="CF851" s="2"/>
      <c r="CG851" s="2"/>
      <c r="CH851" s="2"/>
      <c r="CI851" s="2"/>
      <c r="CJ851" s="2"/>
      <c r="CK851" s="2"/>
      <c r="CL851" s="2"/>
      <c r="CM851" s="2"/>
      <c r="CN851" s="2"/>
      <c r="CO851" s="2"/>
      <c r="CP851" s="2"/>
    </row>
    <row r="852" spans="1:94" x14ac:dyDescent="0.35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  <c r="AC852" s="2"/>
      <c r="AD852" s="2"/>
      <c r="AE852" s="2"/>
      <c r="AF852" s="2"/>
      <c r="AG852" s="2"/>
      <c r="AH852" s="2"/>
      <c r="AI852" s="2"/>
      <c r="AJ852" s="2"/>
      <c r="AK852" s="2"/>
      <c r="AL852" s="2"/>
      <c r="AM852" s="2"/>
      <c r="AN852" s="2"/>
      <c r="AO852" s="2"/>
      <c r="AP852" s="2"/>
      <c r="AQ852" s="2"/>
      <c r="AR852" s="2"/>
      <c r="AS852" s="2"/>
      <c r="AT852" s="2"/>
      <c r="AU852" s="2"/>
      <c r="AV852" s="2"/>
      <c r="AW852" s="2"/>
      <c r="AX852" s="2"/>
      <c r="AY852" s="2"/>
      <c r="AZ852" s="2"/>
      <c r="BA852" s="2"/>
      <c r="BB852" s="2"/>
      <c r="BC852" s="2"/>
      <c r="BD852" s="2"/>
      <c r="BE852" s="2"/>
      <c r="BF852" s="2"/>
      <c r="BG852" s="2"/>
      <c r="BH852" s="2"/>
      <c r="BI852" s="2"/>
      <c r="BJ852" s="2"/>
      <c r="BK852" s="2"/>
      <c r="BL852" s="2"/>
      <c r="BM852" s="2"/>
      <c r="BN852" s="2"/>
      <c r="BO852" s="2"/>
      <c r="BP852" s="2"/>
      <c r="BQ852" s="2"/>
      <c r="BR852" s="2"/>
      <c r="BS852" s="2"/>
      <c r="BT852" s="2"/>
      <c r="BU852" s="2"/>
      <c r="BV852" s="2"/>
      <c r="BW852" s="2"/>
      <c r="BX852" s="2"/>
      <c r="BY852" s="2"/>
      <c r="BZ852" s="2"/>
      <c r="CA852" s="2"/>
      <c r="CB852" s="2"/>
      <c r="CC852" s="2"/>
      <c r="CD852" s="2"/>
      <c r="CE852" s="2"/>
      <c r="CF852" s="2"/>
      <c r="CG852" s="2"/>
      <c r="CH852" s="2"/>
      <c r="CI852" s="2"/>
      <c r="CJ852" s="2"/>
      <c r="CK852" s="2"/>
      <c r="CL852" s="2"/>
      <c r="CM852" s="2"/>
      <c r="CN852" s="2"/>
      <c r="CO852" s="2"/>
      <c r="CP852" s="2"/>
    </row>
    <row r="853" spans="1:94" x14ac:dyDescent="0.35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/>
      <c r="AC853" s="2"/>
      <c r="AD853" s="2"/>
      <c r="AE853" s="2"/>
      <c r="AF853" s="2"/>
      <c r="AG853" s="2"/>
      <c r="AH853" s="2"/>
      <c r="AI853" s="2"/>
      <c r="AJ853" s="2"/>
      <c r="AK853" s="2"/>
      <c r="AL853" s="2"/>
      <c r="AM853" s="2"/>
      <c r="AN853" s="2"/>
      <c r="AO853" s="2"/>
      <c r="AP853" s="2"/>
      <c r="AQ853" s="2"/>
      <c r="AR853" s="2"/>
      <c r="AS853" s="2"/>
      <c r="AT853" s="2"/>
      <c r="AU853" s="2"/>
      <c r="AV853" s="2"/>
      <c r="AW853" s="2"/>
      <c r="AX853" s="2"/>
      <c r="AY853" s="2"/>
      <c r="AZ853" s="2"/>
      <c r="BA853" s="2"/>
      <c r="BB853" s="2"/>
      <c r="BC853" s="2"/>
      <c r="BD853" s="2"/>
      <c r="BE853" s="2"/>
      <c r="BF853" s="2"/>
      <c r="BG853" s="2"/>
      <c r="BH853" s="2"/>
      <c r="BI853" s="2"/>
      <c r="BJ853" s="2"/>
      <c r="BK853" s="2"/>
      <c r="BL853" s="2"/>
      <c r="BM853" s="2"/>
      <c r="BN853" s="2"/>
      <c r="BO853" s="2"/>
      <c r="BP853" s="2"/>
      <c r="BQ853" s="2"/>
      <c r="BR853" s="2"/>
      <c r="BS853" s="2"/>
      <c r="BT853" s="2"/>
      <c r="BU853" s="2"/>
      <c r="BV853" s="2"/>
      <c r="BW853" s="2"/>
      <c r="BX853" s="2"/>
      <c r="BY853" s="2"/>
      <c r="BZ853" s="2"/>
      <c r="CA853" s="2"/>
      <c r="CB853" s="2"/>
      <c r="CC853" s="2"/>
      <c r="CD853" s="2"/>
      <c r="CE853" s="2"/>
      <c r="CF853" s="2"/>
      <c r="CG853" s="2"/>
      <c r="CH853" s="2"/>
      <c r="CI853" s="2"/>
      <c r="CJ853" s="2"/>
      <c r="CK853" s="2"/>
      <c r="CL853" s="2"/>
      <c r="CM853" s="2"/>
      <c r="CN853" s="2"/>
      <c r="CO853" s="2"/>
      <c r="CP853" s="2"/>
    </row>
    <row r="854" spans="1:94" x14ac:dyDescent="0.35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/>
      <c r="AC854" s="2"/>
      <c r="AD854" s="2"/>
      <c r="AE854" s="2"/>
      <c r="AF854" s="2"/>
      <c r="AG854" s="2"/>
      <c r="AH854" s="2"/>
      <c r="AI854" s="2"/>
      <c r="AJ854" s="2"/>
      <c r="AK854" s="2"/>
      <c r="AL854" s="2"/>
      <c r="AM854" s="2"/>
      <c r="AN854" s="2"/>
      <c r="AO854" s="2"/>
      <c r="AP854" s="2"/>
      <c r="AQ854" s="2"/>
      <c r="AR854" s="2"/>
      <c r="AS854" s="2"/>
      <c r="AT854" s="2"/>
      <c r="AU854" s="2"/>
      <c r="AV854" s="2"/>
      <c r="AW854" s="2"/>
      <c r="AX854" s="2"/>
      <c r="AY854" s="2"/>
      <c r="AZ854" s="2"/>
      <c r="BA854" s="2"/>
      <c r="BB854" s="2"/>
      <c r="BC854" s="2"/>
      <c r="BD854" s="2"/>
      <c r="BE854" s="2"/>
      <c r="BF854" s="2"/>
      <c r="BG854" s="2"/>
      <c r="BH854" s="2"/>
      <c r="BI854" s="2"/>
      <c r="BJ854" s="2"/>
      <c r="BK854" s="2"/>
      <c r="BL854" s="2"/>
      <c r="BM854" s="2"/>
      <c r="BN854" s="2"/>
      <c r="BO854" s="2"/>
      <c r="BP854" s="2"/>
      <c r="BQ854" s="2"/>
      <c r="BR854" s="2"/>
      <c r="BS854" s="2"/>
      <c r="BT854" s="2"/>
      <c r="BU854" s="2"/>
      <c r="BV854" s="2"/>
      <c r="BW854" s="2"/>
      <c r="BX854" s="2"/>
      <c r="BY854" s="2"/>
      <c r="BZ854" s="2"/>
      <c r="CA854" s="2"/>
      <c r="CB854" s="2"/>
      <c r="CC854" s="2"/>
      <c r="CD854" s="2"/>
      <c r="CE854" s="2"/>
      <c r="CF854" s="2"/>
      <c r="CG854" s="2"/>
      <c r="CH854" s="2"/>
      <c r="CI854" s="2"/>
      <c r="CJ854" s="2"/>
      <c r="CK854" s="2"/>
      <c r="CL854" s="2"/>
      <c r="CM854" s="2"/>
      <c r="CN854" s="2"/>
      <c r="CO854" s="2"/>
      <c r="CP854" s="2"/>
    </row>
    <row r="855" spans="1:94" x14ac:dyDescent="0.35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/>
      <c r="AC855" s="2"/>
      <c r="AD855" s="2"/>
      <c r="AE855" s="2"/>
      <c r="AF855" s="2"/>
      <c r="AG855" s="2"/>
      <c r="AH855" s="2"/>
      <c r="AI855" s="2"/>
      <c r="AJ855" s="2"/>
      <c r="AK855" s="2"/>
      <c r="AL855" s="2"/>
      <c r="AM855" s="2"/>
      <c r="AN855" s="2"/>
      <c r="AO855" s="2"/>
      <c r="AP855" s="2"/>
      <c r="AQ855" s="2"/>
      <c r="AR855" s="2"/>
      <c r="AS855" s="2"/>
      <c r="AT855" s="2"/>
      <c r="AU855" s="2"/>
      <c r="AV855" s="2"/>
      <c r="AW855" s="2"/>
      <c r="AX855" s="2"/>
      <c r="AY855" s="2"/>
      <c r="AZ855" s="2"/>
      <c r="BA855" s="2"/>
      <c r="BB855" s="2"/>
      <c r="BC855" s="2"/>
      <c r="BD855" s="2"/>
      <c r="BE855" s="2"/>
      <c r="BF855" s="2"/>
      <c r="BG855" s="2"/>
      <c r="BH855" s="2"/>
      <c r="BI855" s="2"/>
      <c r="BJ855" s="2"/>
      <c r="BK855" s="2"/>
      <c r="BL855" s="2"/>
      <c r="BM855" s="2"/>
      <c r="BN855" s="2"/>
      <c r="BO855" s="2"/>
      <c r="BP855" s="2"/>
      <c r="BQ855" s="2"/>
      <c r="BR855" s="2"/>
      <c r="BS855" s="2"/>
      <c r="BT855" s="2"/>
      <c r="BU855" s="2"/>
      <c r="BV855" s="2"/>
      <c r="BW855" s="2"/>
      <c r="BX855" s="2"/>
      <c r="BY855" s="2"/>
      <c r="BZ855" s="2"/>
      <c r="CA855" s="2"/>
      <c r="CB855" s="2"/>
      <c r="CC855" s="2"/>
      <c r="CD855" s="2"/>
      <c r="CE855" s="2"/>
      <c r="CF855" s="2"/>
      <c r="CG855" s="2"/>
      <c r="CH855" s="2"/>
      <c r="CI855" s="2"/>
      <c r="CJ855" s="2"/>
      <c r="CK855" s="2"/>
      <c r="CL855" s="2"/>
      <c r="CM855" s="2"/>
      <c r="CN855" s="2"/>
      <c r="CO855" s="2"/>
      <c r="CP855" s="2"/>
    </row>
    <row r="856" spans="1:94" x14ac:dyDescent="0.35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  <c r="AC856" s="2"/>
      <c r="AD856" s="2"/>
      <c r="AE856" s="2"/>
      <c r="AF856" s="2"/>
      <c r="AG856" s="2"/>
      <c r="AH856" s="2"/>
      <c r="AI856" s="2"/>
      <c r="AJ856" s="2"/>
      <c r="AK856" s="2"/>
      <c r="AL856" s="2"/>
      <c r="AM856" s="2"/>
      <c r="AN856" s="2"/>
      <c r="AO856" s="2"/>
      <c r="AP856" s="2"/>
      <c r="AQ856" s="2"/>
      <c r="AR856" s="2"/>
      <c r="AS856" s="2"/>
      <c r="AT856" s="2"/>
      <c r="AU856" s="2"/>
      <c r="AV856" s="2"/>
      <c r="AW856" s="2"/>
      <c r="AX856" s="2"/>
      <c r="AY856" s="2"/>
      <c r="AZ856" s="2"/>
      <c r="BA856" s="2"/>
      <c r="BB856" s="2"/>
      <c r="BC856" s="2"/>
      <c r="BD856" s="2"/>
      <c r="BE856" s="2"/>
      <c r="BF856" s="2"/>
      <c r="BG856" s="2"/>
      <c r="BH856" s="2"/>
      <c r="BI856" s="2"/>
      <c r="BJ856" s="2"/>
      <c r="BK856" s="2"/>
      <c r="BL856" s="2"/>
      <c r="BM856" s="2"/>
      <c r="BN856" s="2"/>
      <c r="BO856" s="2"/>
      <c r="BP856" s="2"/>
      <c r="BQ856" s="2"/>
      <c r="BR856" s="2"/>
      <c r="BS856" s="2"/>
      <c r="BT856" s="2"/>
      <c r="BU856" s="2"/>
      <c r="BV856" s="2"/>
      <c r="BW856" s="2"/>
      <c r="BX856" s="2"/>
      <c r="BY856" s="2"/>
      <c r="BZ856" s="2"/>
      <c r="CA856" s="2"/>
      <c r="CB856" s="2"/>
      <c r="CC856" s="2"/>
      <c r="CD856" s="2"/>
      <c r="CE856" s="2"/>
      <c r="CF856" s="2"/>
      <c r="CG856" s="2"/>
      <c r="CH856" s="2"/>
      <c r="CI856" s="2"/>
      <c r="CJ856" s="2"/>
      <c r="CK856" s="2"/>
      <c r="CL856" s="2"/>
      <c r="CM856" s="2"/>
      <c r="CN856" s="2"/>
      <c r="CO856" s="2"/>
      <c r="CP856" s="2"/>
    </row>
    <row r="857" spans="1:94" x14ac:dyDescent="0.35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  <c r="AC857" s="2"/>
      <c r="AD857" s="2"/>
      <c r="AE857" s="2"/>
      <c r="AF857" s="2"/>
      <c r="AG857" s="2"/>
      <c r="AH857" s="2"/>
      <c r="AI857" s="2"/>
      <c r="AJ857" s="2"/>
      <c r="AK857" s="2"/>
      <c r="AL857" s="2"/>
      <c r="AM857" s="2"/>
      <c r="AN857" s="2"/>
      <c r="AO857" s="2"/>
      <c r="AP857" s="2"/>
      <c r="AQ857" s="2"/>
      <c r="AR857" s="2"/>
      <c r="AS857" s="2"/>
      <c r="AT857" s="2"/>
      <c r="AU857" s="2"/>
      <c r="AV857" s="2"/>
      <c r="AW857" s="2"/>
      <c r="AX857" s="2"/>
      <c r="AY857" s="2"/>
      <c r="AZ857" s="2"/>
      <c r="BA857" s="2"/>
      <c r="BB857" s="2"/>
      <c r="BC857" s="2"/>
      <c r="BD857" s="2"/>
      <c r="BE857" s="2"/>
      <c r="BF857" s="2"/>
      <c r="BG857" s="2"/>
      <c r="BH857" s="2"/>
      <c r="BI857" s="2"/>
      <c r="BJ857" s="2"/>
      <c r="BK857" s="2"/>
      <c r="BL857" s="2"/>
      <c r="BM857" s="2"/>
      <c r="BN857" s="2"/>
      <c r="BO857" s="2"/>
      <c r="BP857" s="2"/>
      <c r="BQ857" s="2"/>
      <c r="BR857" s="2"/>
      <c r="BS857" s="2"/>
      <c r="BT857" s="2"/>
      <c r="BU857" s="2"/>
      <c r="BV857" s="2"/>
      <c r="BW857" s="2"/>
      <c r="BX857" s="2"/>
      <c r="BY857" s="2"/>
      <c r="BZ857" s="2"/>
      <c r="CA857" s="2"/>
      <c r="CB857" s="2"/>
      <c r="CC857" s="2"/>
      <c r="CD857" s="2"/>
      <c r="CE857" s="2"/>
      <c r="CF857" s="2"/>
      <c r="CG857" s="2"/>
      <c r="CH857" s="2"/>
      <c r="CI857" s="2"/>
      <c r="CJ857" s="2"/>
      <c r="CK857" s="2"/>
      <c r="CL857" s="2"/>
      <c r="CM857" s="2"/>
      <c r="CN857" s="2"/>
      <c r="CO857" s="2"/>
      <c r="CP857" s="2"/>
    </row>
    <row r="858" spans="1:94" x14ac:dyDescent="0.35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  <c r="AC858" s="2"/>
      <c r="AD858" s="2"/>
      <c r="AE858" s="2"/>
      <c r="AF858" s="2"/>
      <c r="AG858" s="2"/>
      <c r="AH858" s="2"/>
      <c r="AI858" s="2"/>
      <c r="AJ858" s="2"/>
      <c r="AK858" s="2"/>
      <c r="AL858" s="2"/>
      <c r="AM858" s="2"/>
      <c r="AN858" s="2"/>
      <c r="AO858" s="2"/>
      <c r="AP858" s="2"/>
      <c r="AQ858" s="2"/>
      <c r="AR858" s="2"/>
      <c r="AS858" s="2"/>
      <c r="AT858" s="2"/>
      <c r="AU858" s="2"/>
      <c r="AV858" s="2"/>
      <c r="AW858" s="2"/>
      <c r="AX858" s="2"/>
      <c r="AY858" s="2"/>
      <c r="AZ858" s="2"/>
      <c r="BA858" s="2"/>
      <c r="BB858" s="2"/>
      <c r="BC858" s="2"/>
      <c r="BD858" s="2"/>
      <c r="BE858" s="2"/>
      <c r="BF858" s="2"/>
      <c r="BG858" s="2"/>
      <c r="BH858" s="2"/>
      <c r="BI858" s="2"/>
      <c r="BJ858" s="2"/>
      <c r="BK858" s="2"/>
      <c r="BL858" s="2"/>
      <c r="BM858" s="2"/>
      <c r="BN858" s="2"/>
      <c r="BO858" s="2"/>
      <c r="BP858" s="2"/>
      <c r="BQ858" s="2"/>
      <c r="BR858" s="2"/>
      <c r="BS858" s="2"/>
      <c r="BT858" s="2"/>
      <c r="BU858" s="2"/>
      <c r="BV858" s="2"/>
      <c r="BW858" s="2"/>
      <c r="BX858" s="2"/>
      <c r="BY858" s="2"/>
      <c r="BZ858" s="2"/>
      <c r="CA858" s="2"/>
      <c r="CB858" s="2"/>
      <c r="CC858" s="2"/>
      <c r="CD858" s="2"/>
      <c r="CE858" s="2"/>
      <c r="CF858" s="2"/>
      <c r="CG858" s="2"/>
      <c r="CH858" s="2"/>
      <c r="CI858" s="2"/>
      <c r="CJ858" s="2"/>
      <c r="CK858" s="2"/>
      <c r="CL858" s="2"/>
      <c r="CM858" s="2"/>
      <c r="CN858" s="2"/>
      <c r="CO858" s="2"/>
      <c r="CP858" s="2"/>
    </row>
    <row r="859" spans="1:94" x14ac:dyDescent="0.35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  <c r="AC859" s="2"/>
      <c r="AD859" s="2"/>
      <c r="AE859" s="2"/>
      <c r="AF859" s="2"/>
      <c r="AG859" s="2"/>
      <c r="AH859" s="2"/>
      <c r="AI859" s="2"/>
      <c r="AJ859" s="2"/>
      <c r="AK859" s="2"/>
      <c r="AL859" s="2"/>
      <c r="AM859" s="2"/>
      <c r="AN859" s="2"/>
      <c r="AO859" s="2"/>
      <c r="AP859" s="2"/>
      <c r="AQ859" s="2"/>
      <c r="AR859" s="2"/>
      <c r="AS859" s="2"/>
      <c r="AT859" s="2"/>
      <c r="AU859" s="2"/>
      <c r="AV859" s="2"/>
      <c r="AW859" s="2"/>
      <c r="AX859" s="2"/>
      <c r="AY859" s="2"/>
      <c r="AZ859" s="2"/>
      <c r="BA859" s="2"/>
      <c r="BB859" s="2"/>
      <c r="BC859" s="2"/>
      <c r="BD859" s="2"/>
      <c r="BE859" s="2"/>
      <c r="BF859" s="2"/>
      <c r="BG859" s="2"/>
      <c r="BH859" s="2"/>
      <c r="BI859" s="2"/>
      <c r="BJ859" s="2"/>
      <c r="BK859" s="2"/>
      <c r="BL859" s="2"/>
      <c r="BM859" s="2"/>
      <c r="BN859" s="2"/>
      <c r="BO859" s="2"/>
      <c r="BP859" s="2"/>
      <c r="BQ859" s="2"/>
      <c r="BR859" s="2"/>
      <c r="BS859" s="2"/>
      <c r="BT859" s="2"/>
      <c r="BU859" s="2"/>
      <c r="BV859" s="2"/>
      <c r="BW859" s="2"/>
      <c r="BX859" s="2"/>
      <c r="BY859" s="2"/>
      <c r="BZ859" s="2"/>
      <c r="CA859" s="2"/>
      <c r="CB859" s="2"/>
      <c r="CC859" s="2"/>
      <c r="CD859" s="2"/>
      <c r="CE859" s="2"/>
      <c r="CF859" s="2"/>
      <c r="CG859" s="2"/>
      <c r="CH859" s="2"/>
      <c r="CI859" s="2"/>
      <c r="CJ859" s="2"/>
      <c r="CK859" s="2"/>
      <c r="CL859" s="2"/>
      <c r="CM859" s="2"/>
      <c r="CN859" s="2"/>
      <c r="CO859" s="2"/>
      <c r="CP859" s="2"/>
    </row>
    <row r="860" spans="1:94" x14ac:dyDescent="0.35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/>
      <c r="AC860" s="2"/>
      <c r="AD860" s="2"/>
      <c r="AE860" s="2"/>
      <c r="AF860" s="2"/>
      <c r="AG860" s="2"/>
      <c r="AH860" s="2"/>
      <c r="AI860" s="2"/>
      <c r="AJ860" s="2"/>
      <c r="AK860" s="2"/>
      <c r="AL860" s="2"/>
      <c r="AM860" s="2"/>
      <c r="AN860" s="2"/>
      <c r="AO860" s="2"/>
      <c r="AP860" s="2"/>
      <c r="AQ860" s="2"/>
      <c r="AR860" s="2"/>
      <c r="AS860" s="2"/>
      <c r="AT860" s="2"/>
      <c r="AU860" s="2"/>
      <c r="AV860" s="2"/>
      <c r="AW860" s="2"/>
      <c r="AX860" s="2"/>
      <c r="AY860" s="2"/>
      <c r="AZ860" s="2"/>
      <c r="BA860" s="2"/>
      <c r="BB860" s="2"/>
      <c r="BC860" s="2"/>
      <c r="BD860" s="2"/>
      <c r="BE860" s="2"/>
      <c r="BF860" s="2"/>
      <c r="BG860" s="2"/>
      <c r="BH860" s="2"/>
      <c r="BI860" s="2"/>
      <c r="BJ860" s="2"/>
      <c r="BK860" s="2"/>
      <c r="BL860" s="2"/>
      <c r="BM860" s="2"/>
      <c r="BN860" s="2"/>
      <c r="BO860" s="2"/>
      <c r="BP860" s="2"/>
      <c r="BQ860" s="2"/>
      <c r="BR860" s="2"/>
      <c r="BS860" s="2"/>
      <c r="BT860" s="2"/>
      <c r="BU860" s="2"/>
      <c r="BV860" s="2"/>
      <c r="BW860" s="2"/>
      <c r="BX860" s="2"/>
      <c r="BY860" s="2"/>
      <c r="BZ860" s="2"/>
      <c r="CA860" s="2"/>
      <c r="CB860" s="2"/>
      <c r="CC860" s="2"/>
      <c r="CD860" s="2"/>
      <c r="CE860" s="2"/>
      <c r="CF860" s="2"/>
      <c r="CG860" s="2"/>
      <c r="CH860" s="2"/>
      <c r="CI860" s="2"/>
      <c r="CJ860" s="2"/>
      <c r="CK860" s="2"/>
      <c r="CL860" s="2"/>
      <c r="CM860" s="2"/>
      <c r="CN860" s="2"/>
      <c r="CO860" s="2"/>
      <c r="CP860" s="2"/>
    </row>
    <row r="861" spans="1:94" x14ac:dyDescent="0.35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  <c r="AC861" s="2"/>
      <c r="AD861" s="2"/>
      <c r="AE861" s="2"/>
      <c r="AF861" s="2"/>
      <c r="AG861" s="2"/>
      <c r="AH861" s="2"/>
      <c r="AI861" s="2"/>
      <c r="AJ861" s="2"/>
      <c r="AK861" s="2"/>
      <c r="AL861" s="2"/>
      <c r="AM861" s="2"/>
      <c r="AN861" s="2"/>
      <c r="AO861" s="2"/>
      <c r="AP861" s="2"/>
      <c r="AQ861" s="2"/>
      <c r="AR861" s="2"/>
      <c r="AS861" s="2"/>
      <c r="AT861" s="2"/>
      <c r="AU861" s="2"/>
      <c r="AV861" s="2"/>
      <c r="AW861" s="2"/>
      <c r="AX861" s="2"/>
      <c r="AY861" s="2"/>
      <c r="AZ861" s="2"/>
      <c r="BA861" s="2"/>
      <c r="BB861" s="2"/>
      <c r="BC861" s="2"/>
      <c r="BD861" s="2"/>
      <c r="BE861" s="2"/>
      <c r="BF861" s="2"/>
      <c r="BG861" s="2"/>
      <c r="BH861" s="2"/>
      <c r="BI861" s="2"/>
      <c r="BJ861" s="2"/>
      <c r="BK861" s="2"/>
      <c r="BL861" s="2"/>
      <c r="BM861" s="2"/>
      <c r="BN861" s="2"/>
      <c r="BO861" s="2"/>
      <c r="BP861" s="2"/>
      <c r="BQ861" s="2"/>
      <c r="BR861" s="2"/>
      <c r="BS861" s="2"/>
      <c r="BT861" s="2"/>
      <c r="BU861" s="2"/>
      <c r="BV861" s="2"/>
      <c r="BW861" s="2"/>
      <c r="BX861" s="2"/>
      <c r="BY861" s="2"/>
      <c r="BZ861" s="2"/>
      <c r="CA861" s="2"/>
      <c r="CB861" s="2"/>
      <c r="CC861" s="2"/>
      <c r="CD861" s="2"/>
      <c r="CE861" s="2"/>
      <c r="CF861" s="2"/>
      <c r="CG861" s="2"/>
      <c r="CH861" s="2"/>
      <c r="CI861" s="2"/>
      <c r="CJ861" s="2"/>
      <c r="CK861" s="2"/>
      <c r="CL861" s="2"/>
      <c r="CM861" s="2"/>
      <c r="CN861" s="2"/>
      <c r="CO861" s="2"/>
      <c r="CP861" s="2"/>
    </row>
    <row r="862" spans="1:94" x14ac:dyDescent="0.35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/>
      <c r="AC862" s="2"/>
      <c r="AD862" s="2"/>
      <c r="AE862" s="2"/>
      <c r="AF862" s="2"/>
      <c r="AG862" s="2"/>
      <c r="AH862" s="2"/>
      <c r="AI862" s="2"/>
      <c r="AJ862" s="2"/>
      <c r="AK862" s="2"/>
      <c r="AL862" s="2"/>
      <c r="AM862" s="2"/>
      <c r="AN862" s="2"/>
      <c r="AO862" s="2"/>
      <c r="AP862" s="2"/>
      <c r="AQ862" s="2"/>
      <c r="AR862" s="2"/>
      <c r="AS862" s="2"/>
      <c r="AT862" s="2"/>
      <c r="AU862" s="2"/>
      <c r="AV862" s="2"/>
      <c r="AW862" s="2"/>
      <c r="AX862" s="2"/>
      <c r="AY862" s="2"/>
      <c r="AZ862" s="2"/>
      <c r="BA862" s="2"/>
      <c r="BB862" s="2"/>
      <c r="BC862" s="2"/>
      <c r="BD862" s="2"/>
      <c r="BE862" s="2"/>
      <c r="BF862" s="2"/>
      <c r="BG862" s="2"/>
      <c r="BH862" s="2"/>
      <c r="BI862" s="2"/>
      <c r="BJ862" s="2"/>
      <c r="BK862" s="2"/>
      <c r="BL862" s="2"/>
      <c r="BM862" s="2"/>
      <c r="BN862" s="2"/>
      <c r="BO862" s="2"/>
      <c r="BP862" s="2"/>
      <c r="BQ862" s="2"/>
      <c r="BR862" s="2"/>
      <c r="BS862" s="2"/>
      <c r="BT862" s="2"/>
      <c r="BU862" s="2"/>
      <c r="BV862" s="2"/>
      <c r="BW862" s="2"/>
      <c r="BX862" s="2"/>
      <c r="BY862" s="2"/>
      <c r="BZ862" s="2"/>
      <c r="CA862" s="2"/>
      <c r="CB862" s="2"/>
      <c r="CC862" s="2"/>
      <c r="CD862" s="2"/>
      <c r="CE862" s="2"/>
      <c r="CF862" s="2"/>
      <c r="CG862" s="2"/>
      <c r="CH862" s="2"/>
      <c r="CI862" s="2"/>
      <c r="CJ862" s="2"/>
      <c r="CK862" s="2"/>
      <c r="CL862" s="2"/>
      <c r="CM862" s="2"/>
      <c r="CN862" s="2"/>
      <c r="CO862" s="2"/>
      <c r="CP862" s="2"/>
    </row>
    <row r="863" spans="1:94" x14ac:dyDescent="0.35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  <c r="AB863" s="2"/>
      <c r="AC863" s="2"/>
      <c r="AD863" s="2"/>
      <c r="AE863" s="2"/>
      <c r="AF863" s="2"/>
      <c r="AG863" s="2"/>
      <c r="AH863" s="2"/>
      <c r="AI863" s="2"/>
      <c r="AJ863" s="2"/>
      <c r="AK863" s="2"/>
      <c r="AL863" s="2"/>
      <c r="AM863" s="2"/>
      <c r="AN863" s="2"/>
      <c r="AO863" s="2"/>
      <c r="AP863" s="2"/>
      <c r="AQ863" s="2"/>
      <c r="AR863" s="2"/>
      <c r="AS863" s="2"/>
      <c r="AT863" s="2"/>
      <c r="AU863" s="2"/>
      <c r="AV863" s="2"/>
      <c r="AW863" s="2"/>
      <c r="AX863" s="2"/>
      <c r="AY863" s="2"/>
      <c r="AZ863" s="2"/>
      <c r="BA863" s="2"/>
      <c r="BB863" s="2"/>
      <c r="BC863" s="2"/>
      <c r="BD863" s="2"/>
      <c r="BE863" s="2"/>
      <c r="BF863" s="2"/>
      <c r="BG863" s="2"/>
      <c r="BH863" s="2"/>
      <c r="BI863" s="2"/>
      <c r="BJ863" s="2"/>
      <c r="BK863" s="2"/>
      <c r="BL863" s="2"/>
      <c r="BM863" s="2"/>
      <c r="BN863" s="2"/>
      <c r="BO863" s="2"/>
      <c r="BP863" s="2"/>
      <c r="BQ863" s="2"/>
      <c r="BR863" s="2"/>
      <c r="BS863" s="2"/>
      <c r="BT863" s="2"/>
      <c r="BU863" s="2"/>
      <c r="BV863" s="2"/>
      <c r="BW863" s="2"/>
      <c r="BX863" s="2"/>
      <c r="BY863" s="2"/>
      <c r="BZ863" s="2"/>
      <c r="CA863" s="2"/>
      <c r="CB863" s="2"/>
      <c r="CC863" s="2"/>
      <c r="CD863" s="2"/>
      <c r="CE863" s="2"/>
      <c r="CF863" s="2"/>
      <c r="CG863" s="2"/>
      <c r="CH863" s="2"/>
      <c r="CI863" s="2"/>
      <c r="CJ863" s="2"/>
      <c r="CK863" s="2"/>
      <c r="CL863" s="2"/>
      <c r="CM863" s="2"/>
      <c r="CN863" s="2"/>
      <c r="CO863" s="2"/>
      <c r="CP863" s="2"/>
    </row>
    <row r="864" spans="1:94" x14ac:dyDescent="0.35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  <c r="AC864" s="2"/>
      <c r="AD864" s="2"/>
      <c r="AE864" s="2"/>
      <c r="AF864" s="2"/>
      <c r="AG864" s="2"/>
      <c r="AH864" s="2"/>
      <c r="AI864" s="2"/>
      <c r="AJ864" s="2"/>
      <c r="AK864" s="2"/>
      <c r="AL864" s="2"/>
      <c r="AM864" s="2"/>
      <c r="AN864" s="2"/>
      <c r="AO864" s="2"/>
      <c r="AP864" s="2"/>
      <c r="AQ864" s="2"/>
      <c r="AR864" s="2"/>
      <c r="AS864" s="2"/>
      <c r="AT864" s="2"/>
      <c r="AU864" s="2"/>
      <c r="AV864" s="2"/>
      <c r="AW864" s="2"/>
      <c r="AX864" s="2"/>
      <c r="AY864" s="2"/>
      <c r="AZ864" s="2"/>
      <c r="BA864" s="2"/>
      <c r="BB864" s="2"/>
      <c r="BC864" s="2"/>
      <c r="BD864" s="2"/>
      <c r="BE864" s="2"/>
      <c r="BF864" s="2"/>
      <c r="BG864" s="2"/>
      <c r="BH864" s="2"/>
      <c r="BI864" s="2"/>
      <c r="BJ864" s="2"/>
      <c r="BK864" s="2"/>
      <c r="BL864" s="2"/>
      <c r="BM864" s="2"/>
      <c r="BN864" s="2"/>
      <c r="BO864" s="2"/>
      <c r="BP864" s="2"/>
      <c r="BQ864" s="2"/>
      <c r="BR864" s="2"/>
      <c r="BS864" s="2"/>
      <c r="BT864" s="2"/>
      <c r="BU864" s="2"/>
      <c r="BV864" s="2"/>
      <c r="BW864" s="2"/>
      <c r="BX864" s="2"/>
      <c r="BY864" s="2"/>
      <c r="BZ864" s="2"/>
      <c r="CA864" s="2"/>
      <c r="CB864" s="2"/>
      <c r="CC864" s="2"/>
      <c r="CD864" s="2"/>
      <c r="CE864" s="2"/>
      <c r="CF864" s="2"/>
      <c r="CG864" s="2"/>
      <c r="CH864" s="2"/>
      <c r="CI864" s="2"/>
      <c r="CJ864" s="2"/>
      <c r="CK864" s="2"/>
      <c r="CL864" s="2"/>
      <c r="CM864" s="2"/>
      <c r="CN864" s="2"/>
      <c r="CO864" s="2"/>
      <c r="CP864" s="2"/>
    </row>
    <row r="865" spans="1:94" x14ac:dyDescent="0.35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  <c r="AC865" s="2"/>
      <c r="AD865" s="2"/>
      <c r="AE865" s="2"/>
      <c r="AF865" s="2"/>
      <c r="AG865" s="2"/>
      <c r="AH865" s="2"/>
      <c r="AI865" s="2"/>
      <c r="AJ865" s="2"/>
      <c r="AK865" s="2"/>
      <c r="AL865" s="2"/>
      <c r="AM865" s="2"/>
      <c r="AN865" s="2"/>
      <c r="AO865" s="2"/>
      <c r="AP865" s="2"/>
      <c r="AQ865" s="2"/>
      <c r="AR865" s="2"/>
      <c r="AS865" s="2"/>
      <c r="AT865" s="2"/>
      <c r="AU865" s="2"/>
      <c r="AV865" s="2"/>
      <c r="AW865" s="2"/>
      <c r="AX865" s="2"/>
      <c r="AY865" s="2"/>
      <c r="AZ865" s="2"/>
      <c r="BA865" s="2"/>
      <c r="BB865" s="2"/>
      <c r="BC865" s="2"/>
      <c r="BD865" s="2"/>
      <c r="BE865" s="2"/>
      <c r="BF865" s="2"/>
      <c r="BG865" s="2"/>
      <c r="BH865" s="2"/>
      <c r="BI865" s="2"/>
      <c r="BJ865" s="2"/>
      <c r="BK865" s="2"/>
      <c r="BL865" s="2"/>
      <c r="BM865" s="2"/>
      <c r="BN865" s="2"/>
      <c r="BO865" s="2"/>
      <c r="BP865" s="2"/>
      <c r="BQ865" s="2"/>
      <c r="BR865" s="2"/>
      <c r="BS865" s="2"/>
      <c r="BT865" s="2"/>
      <c r="BU865" s="2"/>
      <c r="BV865" s="2"/>
      <c r="BW865" s="2"/>
      <c r="BX865" s="2"/>
      <c r="BY865" s="2"/>
      <c r="BZ865" s="2"/>
      <c r="CA865" s="2"/>
      <c r="CB865" s="2"/>
      <c r="CC865" s="2"/>
      <c r="CD865" s="2"/>
      <c r="CE865" s="2"/>
      <c r="CF865" s="2"/>
      <c r="CG865" s="2"/>
      <c r="CH865" s="2"/>
      <c r="CI865" s="2"/>
      <c r="CJ865" s="2"/>
      <c r="CK865" s="2"/>
      <c r="CL865" s="2"/>
      <c r="CM865" s="2"/>
      <c r="CN865" s="2"/>
      <c r="CO865" s="2"/>
      <c r="CP865" s="2"/>
    </row>
    <row r="866" spans="1:94" x14ac:dyDescent="0.35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  <c r="AC866" s="2"/>
      <c r="AD866" s="2"/>
      <c r="AE866" s="2"/>
      <c r="AF866" s="2"/>
      <c r="AG866" s="2"/>
      <c r="AH866" s="2"/>
      <c r="AI866" s="2"/>
      <c r="AJ866" s="2"/>
      <c r="AK866" s="2"/>
      <c r="AL866" s="2"/>
      <c r="AM866" s="2"/>
      <c r="AN866" s="2"/>
      <c r="AO866" s="2"/>
      <c r="AP866" s="2"/>
      <c r="AQ866" s="2"/>
      <c r="AR866" s="2"/>
      <c r="AS866" s="2"/>
      <c r="AT866" s="2"/>
      <c r="AU866" s="2"/>
      <c r="AV866" s="2"/>
      <c r="AW866" s="2"/>
      <c r="AX866" s="2"/>
      <c r="AY866" s="2"/>
      <c r="AZ866" s="2"/>
      <c r="BA866" s="2"/>
      <c r="BB866" s="2"/>
      <c r="BC866" s="2"/>
      <c r="BD866" s="2"/>
      <c r="BE866" s="2"/>
      <c r="BF866" s="2"/>
      <c r="BG866" s="2"/>
      <c r="BH866" s="2"/>
      <c r="BI866" s="2"/>
      <c r="BJ866" s="2"/>
      <c r="BK866" s="2"/>
      <c r="BL866" s="2"/>
      <c r="BM866" s="2"/>
      <c r="BN866" s="2"/>
      <c r="BO866" s="2"/>
      <c r="BP866" s="2"/>
      <c r="BQ866" s="2"/>
      <c r="BR866" s="2"/>
      <c r="BS866" s="2"/>
      <c r="BT866" s="2"/>
      <c r="BU866" s="2"/>
      <c r="BV866" s="2"/>
      <c r="BW866" s="2"/>
      <c r="BX866" s="2"/>
      <c r="BY866" s="2"/>
      <c r="BZ866" s="2"/>
      <c r="CA866" s="2"/>
      <c r="CB866" s="2"/>
      <c r="CC866" s="2"/>
      <c r="CD866" s="2"/>
      <c r="CE866" s="2"/>
      <c r="CF866" s="2"/>
      <c r="CG866" s="2"/>
      <c r="CH866" s="2"/>
      <c r="CI866" s="2"/>
      <c r="CJ866" s="2"/>
      <c r="CK866" s="2"/>
      <c r="CL866" s="2"/>
      <c r="CM866" s="2"/>
      <c r="CN866" s="2"/>
      <c r="CO866" s="2"/>
      <c r="CP866" s="2"/>
    </row>
    <row r="867" spans="1:94" x14ac:dyDescent="0.35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  <c r="AC867" s="2"/>
      <c r="AD867" s="2"/>
      <c r="AE867" s="2"/>
      <c r="AF867" s="2"/>
      <c r="AG867" s="2"/>
      <c r="AH867" s="2"/>
      <c r="AI867" s="2"/>
      <c r="AJ867" s="2"/>
      <c r="AK867" s="2"/>
      <c r="AL867" s="2"/>
      <c r="AM867" s="2"/>
      <c r="AN867" s="2"/>
      <c r="AO867" s="2"/>
      <c r="AP867" s="2"/>
      <c r="AQ867" s="2"/>
      <c r="AR867" s="2"/>
      <c r="AS867" s="2"/>
      <c r="AT867" s="2"/>
      <c r="AU867" s="2"/>
      <c r="AV867" s="2"/>
      <c r="AW867" s="2"/>
      <c r="AX867" s="2"/>
      <c r="AY867" s="2"/>
      <c r="AZ867" s="2"/>
      <c r="BA867" s="2"/>
      <c r="BB867" s="2"/>
      <c r="BC867" s="2"/>
      <c r="BD867" s="2"/>
      <c r="BE867" s="2"/>
      <c r="BF867" s="2"/>
      <c r="BG867" s="2"/>
      <c r="BH867" s="2"/>
      <c r="BI867" s="2"/>
      <c r="BJ867" s="2"/>
      <c r="BK867" s="2"/>
      <c r="BL867" s="2"/>
      <c r="BM867" s="2"/>
      <c r="BN867" s="2"/>
      <c r="BO867" s="2"/>
      <c r="BP867" s="2"/>
      <c r="BQ867" s="2"/>
      <c r="BR867" s="2"/>
      <c r="BS867" s="2"/>
      <c r="BT867" s="2"/>
      <c r="BU867" s="2"/>
      <c r="BV867" s="2"/>
      <c r="BW867" s="2"/>
      <c r="BX867" s="2"/>
      <c r="BY867" s="2"/>
      <c r="BZ867" s="2"/>
      <c r="CA867" s="2"/>
      <c r="CB867" s="2"/>
      <c r="CC867" s="2"/>
      <c r="CD867" s="2"/>
      <c r="CE867" s="2"/>
      <c r="CF867" s="2"/>
      <c r="CG867" s="2"/>
      <c r="CH867" s="2"/>
      <c r="CI867" s="2"/>
      <c r="CJ867" s="2"/>
      <c r="CK867" s="2"/>
      <c r="CL867" s="2"/>
      <c r="CM867" s="2"/>
      <c r="CN867" s="2"/>
      <c r="CO867" s="2"/>
      <c r="CP867" s="2"/>
    </row>
    <row r="868" spans="1:94" x14ac:dyDescent="0.35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  <c r="AC868" s="2"/>
      <c r="AD868" s="2"/>
      <c r="AE868" s="2"/>
      <c r="AF868" s="2"/>
      <c r="AG868" s="2"/>
      <c r="AH868" s="2"/>
      <c r="AI868" s="2"/>
      <c r="AJ868" s="2"/>
      <c r="AK868" s="2"/>
      <c r="AL868" s="2"/>
      <c r="AM868" s="2"/>
      <c r="AN868" s="2"/>
      <c r="AO868" s="2"/>
      <c r="AP868" s="2"/>
      <c r="AQ868" s="2"/>
      <c r="AR868" s="2"/>
      <c r="AS868" s="2"/>
      <c r="AT868" s="2"/>
      <c r="AU868" s="2"/>
      <c r="AV868" s="2"/>
      <c r="AW868" s="2"/>
      <c r="AX868" s="2"/>
      <c r="AY868" s="2"/>
      <c r="AZ868" s="2"/>
      <c r="BA868" s="2"/>
      <c r="BB868" s="2"/>
      <c r="BC868" s="2"/>
      <c r="BD868" s="2"/>
      <c r="BE868" s="2"/>
      <c r="BF868" s="2"/>
      <c r="BG868" s="2"/>
      <c r="BH868" s="2"/>
      <c r="BI868" s="2"/>
      <c r="BJ868" s="2"/>
      <c r="BK868" s="2"/>
      <c r="BL868" s="2"/>
      <c r="BM868" s="2"/>
      <c r="BN868" s="2"/>
      <c r="BO868" s="2"/>
      <c r="BP868" s="2"/>
      <c r="BQ868" s="2"/>
      <c r="BR868" s="2"/>
      <c r="BS868" s="2"/>
      <c r="BT868" s="2"/>
      <c r="BU868" s="2"/>
      <c r="BV868" s="2"/>
      <c r="BW868" s="2"/>
      <c r="BX868" s="2"/>
      <c r="BY868" s="2"/>
      <c r="BZ868" s="2"/>
      <c r="CA868" s="2"/>
      <c r="CB868" s="2"/>
      <c r="CC868" s="2"/>
      <c r="CD868" s="2"/>
      <c r="CE868" s="2"/>
      <c r="CF868" s="2"/>
      <c r="CG868" s="2"/>
      <c r="CH868" s="2"/>
      <c r="CI868" s="2"/>
      <c r="CJ868" s="2"/>
      <c r="CK868" s="2"/>
      <c r="CL868" s="2"/>
      <c r="CM868" s="2"/>
      <c r="CN868" s="2"/>
      <c r="CO868" s="2"/>
      <c r="CP868" s="2"/>
    </row>
    <row r="869" spans="1:94" x14ac:dyDescent="0.35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/>
      <c r="AC869" s="2"/>
      <c r="AD869" s="2"/>
      <c r="AE869" s="2"/>
      <c r="AF869" s="2"/>
      <c r="AG869" s="2"/>
      <c r="AH869" s="2"/>
      <c r="AI869" s="2"/>
      <c r="AJ869" s="2"/>
      <c r="AK869" s="2"/>
      <c r="AL869" s="2"/>
      <c r="AM869" s="2"/>
      <c r="AN869" s="2"/>
      <c r="AO869" s="2"/>
      <c r="AP869" s="2"/>
      <c r="AQ869" s="2"/>
      <c r="AR869" s="2"/>
      <c r="AS869" s="2"/>
      <c r="AT869" s="2"/>
      <c r="AU869" s="2"/>
      <c r="AV869" s="2"/>
      <c r="AW869" s="2"/>
      <c r="AX869" s="2"/>
      <c r="AY869" s="2"/>
      <c r="AZ869" s="2"/>
      <c r="BA869" s="2"/>
      <c r="BB869" s="2"/>
      <c r="BC869" s="2"/>
      <c r="BD869" s="2"/>
      <c r="BE869" s="2"/>
      <c r="BF869" s="2"/>
      <c r="BG869" s="2"/>
      <c r="BH869" s="2"/>
      <c r="BI869" s="2"/>
      <c r="BJ869" s="2"/>
      <c r="BK869" s="2"/>
      <c r="BL869" s="2"/>
      <c r="BM869" s="2"/>
      <c r="BN869" s="2"/>
      <c r="BO869" s="2"/>
      <c r="BP869" s="2"/>
      <c r="BQ869" s="2"/>
      <c r="BR869" s="2"/>
      <c r="BS869" s="2"/>
      <c r="BT869" s="2"/>
      <c r="BU869" s="2"/>
      <c r="BV869" s="2"/>
      <c r="BW869" s="2"/>
      <c r="BX869" s="2"/>
      <c r="BY869" s="2"/>
      <c r="BZ869" s="2"/>
      <c r="CA869" s="2"/>
      <c r="CB869" s="2"/>
      <c r="CC869" s="2"/>
      <c r="CD869" s="2"/>
      <c r="CE869" s="2"/>
      <c r="CF869" s="2"/>
      <c r="CG869" s="2"/>
      <c r="CH869" s="2"/>
      <c r="CI869" s="2"/>
      <c r="CJ869" s="2"/>
      <c r="CK869" s="2"/>
      <c r="CL869" s="2"/>
      <c r="CM869" s="2"/>
      <c r="CN869" s="2"/>
      <c r="CO869" s="2"/>
      <c r="CP869" s="2"/>
    </row>
    <row r="870" spans="1:94" x14ac:dyDescent="0.35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  <c r="AB870" s="2"/>
      <c r="AC870" s="2"/>
      <c r="AD870" s="2"/>
      <c r="AE870" s="2"/>
      <c r="AF870" s="2"/>
      <c r="AG870" s="2"/>
      <c r="AH870" s="2"/>
      <c r="AI870" s="2"/>
      <c r="AJ870" s="2"/>
      <c r="AK870" s="2"/>
      <c r="AL870" s="2"/>
      <c r="AM870" s="2"/>
      <c r="AN870" s="2"/>
      <c r="AO870" s="2"/>
      <c r="AP870" s="2"/>
      <c r="AQ870" s="2"/>
      <c r="AR870" s="2"/>
      <c r="AS870" s="2"/>
      <c r="AT870" s="2"/>
      <c r="AU870" s="2"/>
      <c r="AV870" s="2"/>
      <c r="AW870" s="2"/>
      <c r="AX870" s="2"/>
      <c r="AY870" s="2"/>
      <c r="AZ870" s="2"/>
      <c r="BA870" s="2"/>
      <c r="BB870" s="2"/>
      <c r="BC870" s="2"/>
      <c r="BD870" s="2"/>
      <c r="BE870" s="2"/>
      <c r="BF870" s="2"/>
      <c r="BG870" s="2"/>
      <c r="BH870" s="2"/>
      <c r="BI870" s="2"/>
      <c r="BJ870" s="2"/>
      <c r="BK870" s="2"/>
      <c r="BL870" s="2"/>
      <c r="BM870" s="2"/>
      <c r="BN870" s="2"/>
      <c r="BO870" s="2"/>
      <c r="BP870" s="2"/>
      <c r="BQ870" s="2"/>
      <c r="BR870" s="2"/>
      <c r="BS870" s="2"/>
      <c r="BT870" s="2"/>
      <c r="BU870" s="2"/>
      <c r="BV870" s="2"/>
      <c r="BW870" s="2"/>
      <c r="BX870" s="2"/>
      <c r="BY870" s="2"/>
      <c r="BZ870" s="2"/>
      <c r="CA870" s="2"/>
      <c r="CB870" s="2"/>
      <c r="CC870" s="2"/>
      <c r="CD870" s="2"/>
      <c r="CE870" s="2"/>
      <c r="CF870" s="2"/>
      <c r="CG870" s="2"/>
      <c r="CH870" s="2"/>
      <c r="CI870" s="2"/>
      <c r="CJ870" s="2"/>
      <c r="CK870" s="2"/>
      <c r="CL870" s="2"/>
      <c r="CM870" s="2"/>
      <c r="CN870" s="2"/>
      <c r="CO870" s="2"/>
      <c r="CP870" s="2"/>
    </row>
    <row r="871" spans="1:94" x14ac:dyDescent="0.35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  <c r="AC871" s="2"/>
      <c r="AD871" s="2"/>
      <c r="AE871" s="2"/>
      <c r="AF871" s="2"/>
      <c r="AG871" s="2"/>
      <c r="AH871" s="2"/>
      <c r="AI871" s="2"/>
      <c r="AJ871" s="2"/>
      <c r="AK871" s="2"/>
      <c r="AL871" s="2"/>
      <c r="AM871" s="2"/>
      <c r="AN871" s="2"/>
      <c r="AO871" s="2"/>
      <c r="AP871" s="2"/>
      <c r="AQ871" s="2"/>
      <c r="AR871" s="2"/>
      <c r="AS871" s="2"/>
      <c r="AT871" s="2"/>
      <c r="AU871" s="2"/>
      <c r="AV871" s="2"/>
      <c r="AW871" s="2"/>
      <c r="AX871" s="2"/>
      <c r="AY871" s="2"/>
      <c r="AZ871" s="2"/>
      <c r="BA871" s="2"/>
      <c r="BB871" s="2"/>
      <c r="BC871" s="2"/>
      <c r="BD871" s="2"/>
      <c r="BE871" s="2"/>
      <c r="BF871" s="2"/>
      <c r="BG871" s="2"/>
      <c r="BH871" s="2"/>
      <c r="BI871" s="2"/>
      <c r="BJ871" s="2"/>
      <c r="BK871" s="2"/>
      <c r="BL871" s="2"/>
      <c r="BM871" s="2"/>
      <c r="BN871" s="2"/>
      <c r="BO871" s="2"/>
      <c r="BP871" s="2"/>
      <c r="BQ871" s="2"/>
      <c r="BR871" s="2"/>
      <c r="BS871" s="2"/>
      <c r="BT871" s="2"/>
      <c r="BU871" s="2"/>
      <c r="BV871" s="2"/>
      <c r="BW871" s="2"/>
      <c r="BX871" s="2"/>
      <c r="BY871" s="2"/>
      <c r="BZ871" s="2"/>
      <c r="CA871" s="2"/>
      <c r="CB871" s="2"/>
      <c r="CC871" s="2"/>
      <c r="CD871" s="2"/>
      <c r="CE871" s="2"/>
      <c r="CF871" s="2"/>
      <c r="CG871" s="2"/>
      <c r="CH871" s="2"/>
      <c r="CI871" s="2"/>
      <c r="CJ871" s="2"/>
      <c r="CK871" s="2"/>
      <c r="CL871" s="2"/>
      <c r="CM871" s="2"/>
      <c r="CN871" s="2"/>
      <c r="CO871" s="2"/>
      <c r="CP871" s="2"/>
    </row>
    <row r="872" spans="1:94" x14ac:dyDescent="0.35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  <c r="AC872" s="2"/>
      <c r="AD872" s="2"/>
      <c r="AE872" s="2"/>
      <c r="AF872" s="2"/>
      <c r="AG872" s="2"/>
      <c r="AH872" s="2"/>
      <c r="AI872" s="2"/>
      <c r="AJ872" s="2"/>
      <c r="AK872" s="2"/>
      <c r="AL872" s="2"/>
      <c r="AM872" s="2"/>
      <c r="AN872" s="2"/>
      <c r="AO872" s="2"/>
      <c r="AP872" s="2"/>
      <c r="AQ872" s="2"/>
      <c r="AR872" s="2"/>
      <c r="AS872" s="2"/>
      <c r="AT872" s="2"/>
      <c r="AU872" s="2"/>
      <c r="AV872" s="2"/>
      <c r="AW872" s="2"/>
      <c r="AX872" s="2"/>
      <c r="AY872" s="2"/>
      <c r="AZ872" s="2"/>
      <c r="BA872" s="2"/>
      <c r="BB872" s="2"/>
      <c r="BC872" s="2"/>
      <c r="BD872" s="2"/>
      <c r="BE872" s="2"/>
      <c r="BF872" s="2"/>
      <c r="BG872" s="2"/>
      <c r="BH872" s="2"/>
      <c r="BI872" s="2"/>
      <c r="BJ872" s="2"/>
      <c r="BK872" s="2"/>
      <c r="BL872" s="2"/>
      <c r="BM872" s="2"/>
      <c r="BN872" s="2"/>
      <c r="BO872" s="2"/>
      <c r="BP872" s="2"/>
      <c r="BQ872" s="2"/>
      <c r="BR872" s="2"/>
      <c r="BS872" s="2"/>
      <c r="BT872" s="2"/>
      <c r="BU872" s="2"/>
      <c r="BV872" s="2"/>
      <c r="BW872" s="2"/>
      <c r="BX872" s="2"/>
      <c r="BY872" s="2"/>
      <c r="BZ872" s="2"/>
      <c r="CA872" s="2"/>
      <c r="CB872" s="2"/>
      <c r="CC872" s="2"/>
      <c r="CD872" s="2"/>
      <c r="CE872" s="2"/>
      <c r="CF872" s="2"/>
      <c r="CG872" s="2"/>
      <c r="CH872" s="2"/>
      <c r="CI872" s="2"/>
      <c r="CJ872" s="2"/>
      <c r="CK872" s="2"/>
      <c r="CL872" s="2"/>
      <c r="CM872" s="2"/>
      <c r="CN872" s="2"/>
      <c r="CO872" s="2"/>
      <c r="CP872" s="2"/>
    </row>
    <row r="873" spans="1:94" x14ac:dyDescent="0.35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/>
      <c r="AC873" s="2"/>
      <c r="AD873" s="2"/>
      <c r="AE873" s="2"/>
      <c r="AF873" s="2"/>
      <c r="AG873" s="2"/>
      <c r="AH873" s="2"/>
      <c r="AI873" s="2"/>
      <c r="AJ873" s="2"/>
      <c r="AK873" s="2"/>
      <c r="AL873" s="2"/>
      <c r="AM873" s="2"/>
      <c r="AN873" s="2"/>
      <c r="AO873" s="2"/>
      <c r="AP873" s="2"/>
      <c r="AQ873" s="2"/>
      <c r="AR873" s="2"/>
      <c r="AS873" s="2"/>
      <c r="AT873" s="2"/>
      <c r="AU873" s="2"/>
      <c r="AV873" s="2"/>
      <c r="AW873" s="2"/>
      <c r="AX873" s="2"/>
      <c r="AY873" s="2"/>
      <c r="AZ873" s="2"/>
      <c r="BA873" s="2"/>
      <c r="BB873" s="2"/>
      <c r="BC873" s="2"/>
      <c r="BD873" s="2"/>
      <c r="BE873" s="2"/>
      <c r="BF873" s="2"/>
      <c r="BG873" s="2"/>
      <c r="BH873" s="2"/>
      <c r="BI873" s="2"/>
      <c r="BJ873" s="2"/>
      <c r="BK873" s="2"/>
      <c r="BL873" s="2"/>
      <c r="BM873" s="2"/>
      <c r="BN873" s="2"/>
      <c r="BO873" s="2"/>
      <c r="BP873" s="2"/>
      <c r="BQ873" s="2"/>
      <c r="BR873" s="2"/>
      <c r="BS873" s="2"/>
      <c r="BT873" s="2"/>
      <c r="BU873" s="2"/>
      <c r="BV873" s="2"/>
      <c r="BW873" s="2"/>
      <c r="BX873" s="2"/>
      <c r="BY873" s="2"/>
      <c r="BZ873" s="2"/>
      <c r="CA873" s="2"/>
      <c r="CB873" s="2"/>
      <c r="CC873" s="2"/>
      <c r="CD873" s="2"/>
      <c r="CE873" s="2"/>
      <c r="CF873" s="2"/>
      <c r="CG873" s="2"/>
      <c r="CH873" s="2"/>
      <c r="CI873" s="2"/>
      <c r="CJ873" s="2"/>
      <c r="CK873" s="2"/>
      <c r="CL873" s="2"/>
      <c r="CM873" s="2"/>
      <c r="CN873" s="2"/>
      <c r="CO873" s="2"/>
      <c r="CP873" s="2"/>
    </row>
    <row r="874" spans="1:94" x14ac:dyDescent="0.35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  <c r="AC874" s="2"/>
      <c r="AD874" s="2"/>
      <c r="AE874" s="2"/>
      <c r="AF874" s="2"/>
      <c r="AG874" s="2"/>
      <c r="AH874" s="2"/>
      <c r="AI874" s="2"/>
      <c r="AJ874" s="2"/>
      <c r="AK874" s="2"/>
      <c r="AL874" s="2"/>
      <c r="AM874" s="2"/>
      <c r="AN874" s="2"/>
      <c r="AO874" s="2"/>
      <c r="AP874" s="2"/>
      <c r="AQ874" s="2"/>
      <c r="AR874" s="2"/>
      <c r="AS874" s="2"/>
      <c r="AT874" s="2"/>
      <c r="AU874" s="2"/>
      <c r="AV874" s="2"/>
      <c r="AW874" s="2"/>
      <c r="AX874" s="2"/>
      <c r="AY874" s="2"/>
      <c r="AZ874" s="2"/>
      <c r="BA874" s="2"/>
      <c r="BB874" s="2"/>
      <c r="BC874" s="2"/>
      <c r="BD874" s="2"/>
      <c r="BE874" s="2"/>
      <c r="BF874" s="2"/>
      <c r="BG874" s="2"/>
      <c r="BH874" s="2"/>
      <c r="BI874" s="2"/>
      <c r="BJ874" s="2"/>
      <c r="BK874" s="2"/>
      <c r="BL874" s="2"/>
      <c r="BM874" s="2"/>
      <c r="BN874" s="2"/>
      <c r="BO874" s="2"/>
      <c r="BP874" s="2"/>
      <c r="BQ874" s="2"/>
      <c r="BR874" s="2"/>
      <c r="BS874" s="2"/>
      <c r="BT874" s="2"/>
      <c r="BU874" s="2"/>
      <c r="BV874" s="2"/>
      <c r="BW874" s="2"/>
      <c r="BX874" s="2"/>
      <c r="BY874" s="2"/>
      <c r="BZ874" s="2"/>
      <c r="CA874" s="2"/>
      <c r="CB874" s="2"/>
      <c r="CC874" s="2"/>
      <c r="CD874" s="2"/>
      <c r="CE874" s="2"/>
      <c r="CF874" s="2"/>
      <c r="CG874" s="2"/>
      <c r="CH874" s="2"/>
      <c r="CI874" s="2"/>
      <c r="CJ874" s="2"/>
      <c r="CK874" s="2"/>
      <c r="CL874" s="2"/>
      <c r="CM874" s="2"/>
      <c r="CN874" s="2"/>
      <c r="CO874" s="2"/>
      <c r="CP874" s="2"/>
    </row>
    <row r="875" spans="1:94" x14ac:dyDescent="0.35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  <c r="AC875" s="2"/>
      <c r="AD875" s="2"/>
      <c r="AE875" s="2"/>
      <c r="AF875" s="2"/>
      <c r="AG875" s="2"/>
      <c r="AH875" s="2"/>
      <c r="AI875" s="2"/>
      <c r="AJ875" s="2"/>
      <c r="AK875" s="2"/>
      <c r="AL875" s="2"/>
      <c r="AM875" s="2"/>
      <c r="AN875" s="2"/>
      <c r="AO875" s="2"/>
      <c r="AP875" s="2"/>
      <c r="AQ875" s="2"/>
      <c r="AR875" s="2"/>
      <c r="AS875" s="2"/>
      <c r="AT875" s="2"/>
      <c r="AU875" s="2"/>
      <c r="AV875" s="2"/>
      <c r="AW875" s="2"/>
      <c r="AX875" s="2"/>
      <c r="AY875" s="2"/>
      <c r="AZ875" s="2"/>
      <c r="BA875" s="2"/>
      <c r="BB875" s="2"/>
      <c r="BC875" s="2"/>
      <c r="BD875" s="2"/>
      <c r="BE875" s="2"/>
      <c r="BF875" s="2"/>
      <c r="BG875" s="2"/>
      <c r="BH875" s="2"/>
      <c r="BI875" s="2"/>
      <c r="BJ875" s="2"/>
      <c r="BK875" s="2"/>
      <c r="BL875" s="2"/>
      <c r="BM875" s="2"/>
      <c r="BN875" s="2"/>
      <c r="BO875" s="2"/>
      <c r="BP875" s="2"/>
      <c r="BQ875" s="2"/>
      <c r="BR875" s="2"/>
      <c r="BS875" s="2"/>
      <c r="BT875" s="2"/>
      <c r="BU875" s="2"/>
      <c r="BV875" s="2"/>
      <c r="BW875" s="2"/>
      <c r="BX875" s="2"/>
      <c r="BY875" s="2"/>
      <c r="BZ875" s="2"/>
      <c r="CA875" s="2"/>
      <c r="CB875" s="2"/>
      <c r="CC875" s="2"/>
      <c r="CD875" s="2"/>
      <c r="CE875" s="2"/>
      <c r="CF875" s="2"/>
      <c r="CG875" s="2"/>
      <c r="CH875" s="2"/>
      <c r="CI875" s="2"/>
      <c r="CJ875" s="2"/>
      <c r="CK875" s="2"/>
      <c r="CL875" s="2"/>
      <c r="CM875" s="2"/>
      <c r="CN875" s="2"/>
      <c r="CO875" s="2"/>
      <c r="CP875" s="2"/>
    </row>
    <row r="876" spans="1:94" x14ac:dyDescent="0.35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  <c r="AC876" s="2"/>
      <c r="AD876" s="2"/>
      <c r="AE876" s="2"/>
      <c r="AF876" s="2"/>
      <c r="AG876" s="2"/>
      <c r="AH876" s="2"/>
      <c r="AI876" s="2"/>
      <c r="AJ876" s="2"/>
      <c r="AK876" s="2"/>
      <c r="AL876" s="2"/>
      <c r="AM876" s="2"/>
      <c r="AN876" s="2"/>
      <c r="AO876" s="2"/>
      <c r="AP876" s="2"/>
      <c r="AQ876" s="2"/>
      <c r="AR876" s="2"/>
      <c r="AS876" s="2"/>
      <c r="AT876" s="2"/>
      <c r="AU876" s="2"/>
      <c r="AV876" s="2"/>
      <c r="AW876" s="2"/>
      <c r="AX876" s="2"/>
      <c r="AY876" s="2"/>
      <c r="AZ876" s="2"/>
      <c r="BA876" s="2"/>
      <c r="BB876" s="2"/>
      <c r="BC876" s="2"/>
      <c r="BD876" s="2"/>
      <c r="BE876" s="2"/>
      <c r="BF876" s="2"/>
      <c r="BG876" s="2"/>
      <c r="BH876" s="2"/>
      <c r="BI876" s="2"/>
      <c r="BJ876" s="2"/>
      <c r="BK876" s="2"/>
      <c r="BL876" s="2"/>
      <c r="BM876" s="2"/>
      <c r="BN876" s="2"/>
      <c r="BO876" s="2"/>
      <c r="BP876" s="2"/>
      <c r="BQ876" s="2"/>
      <c r="BR876" s="2"/>
      <c r="BS876" s="2"/>
      <c r="BT876" s="2"/>
      <c r="BU876" s="2"/>
      <c r="BV876" s="2"/>
      <c r="BW876" s="2"/>
      <c r="BX876" s="2"/>
      <c r="BY876" s="2"/>
      <c r="BZ876" s="2"/>
      <c r="CA876" s="2"/>
      <c r="CB876" s="2"/>
      <c r="CC876" s="2"/>
      <c r="CD876" s="2"/>
      <c r="CE876" s="2"/>
      <c r="CF876" s="2"/>
      <c r="CG876" s="2"/>
      <c r="CH876" s="2"/>
      <c r="CI876" s="2"/>
      <c r="CJ876" s="2"/>
      <c r="CK876" s="2"/>
      <c r="CL876" s="2"/>
      <c r="CM876" s="2"/>
      <c r="CN876" s="2"/>
      <c r="CO876" s="2"/>
      <c r="CP876" s="2"/>
    </row>
    <row r="877" spans="1:94" x14ac:dyDescent="0.35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  <c r="AC877" s="2"/>
      <c r="AD877" s="2"/>
      <c r="AE877" s="2"/>
      <c r="AF877" s="2"/>
      <c r="AG877" s="2"/>
      <c r="AH877" s="2"/>
      <c r="AI877" s="2"/>
      <c r="AJ877" s="2"/>
      <c r="AK877" s="2"/>
      <c r="AL877" s="2"/>
      <c r="AM877" s="2"/>
      <c r="AN877" s="2"/>
      <c r="AO877" s="2"/>
      <c r="AP877" s="2"/>
      <c r="AQ877" s="2"/>
      <c r="AR877" s="2"/>
      <c r="AS877" s="2"/>
      <c r="AT877" s="2"/>
      <c r="AU877" s="2"/>
      <c r="AV877" s="2"/>
      <c r="AW877" s="2"/>
      <c r="AX877" s="2"/>
      <c r="AY877" s="2"/>
      <c r="AZ877" s="2"/>
      <c r="BA877" s="2"/>
      <c r="BB877" s="2"/>
      <c r="BC877" s="2"/>
      <c r="BD877" s="2"/>
      <c r="BE877" s="2"/>
      <c r="BF877" s="2"/>
      <c r="BG877" s="2"/>
      <c r="BH877" s="2"/>
      <c r="BI877" s="2"/>
      <c r="BJ877" s="2"/>
      <c r="BK877" s="2"/>
      <c r="BL877" s="2"/>
      <c r="BM877" s="2"/>
      <c r="BN877" s="2"/>
      <c r="BO877" s="2"/>
      <c r="BP877" s="2"/>
      <c r="BQ877" s="2"/>
      <c r="BR877" s="2"/>
      <c r="BS877" s="2"/>
      <c r="BT877" s="2"/>
      <c r="BU877" s="2"/>
      <c r="BV877" s="2"/>
      <c r="BW877" s="2"/>
      <c r="BX877" s="2"/>
      <c r="BY877" s="2"/>
      <c r="BZ877" s="2"/>
      <c r="CA877" s="2"/>
      <c r="CB877" s="2"/>
      <c r="CC877" s="2"/>
      <c r="CD877" s="2"/>
      <c r="CE877" s="2"/>
      <c r="CF877" s="2"/>
      <c r="CG877" s="2"/>
      <c r="CH877" s="2"/>
      <c r="CI877" s="2"/>
      <c r="CJ877" s="2"/>
      <c r="CK877" s="2"/>
      <c r="CL877" s="2"/>
      <c r="CM877" s="2"/>
      <c r="CN877" s="2"/>
      <c r="CO877" s="2"/>
      <c r="CP877" s="2"/>
    </row>
    <row r="878" spans="1:94" x14ac:dyDescent="0.35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  <c r="AC878" s="2"/>
      <c r="AD878" s="2"/>
      <c r="AE878" s="2"/>
      <c r="AF878" s="2"/>
      <c r="AG878" s="2"/>
      <c r="AH878" s="2"/>
      <c r="AI878" s="2"/>
      <c r="AJ878" s="2"/>
      <c r="AK878" s="2"/>
      <c r="AL878" s="2"/>
      <c r="AM878" s="2"/>
      <c r="AN878" s="2"/>
      <c r="AO878" s="2"/>
      <c r="AP878" s="2"/>
      <c r="AQ878" s="2"/>
      <c r="AR878" s="2"/>
      <c r="AS878" s="2"/>
      <c r="AT878" s="2"/>
      <c r="AU878" s="2"/>
      <c r="AV878" s="2"/>
      <c r="AW878" s="2"/>
      <c r="AX878" s="2"/>
      <c r="AY878" s="2"/>
      <c r="AZ878" s="2"/>
      <c r="BA878" s="2"/>
      <c r="BB878" s="2"/>
      <c r="BC878" s="2"/>
      <c r="BD878" s="2"/>
      <c r="BE878" s="2"/>
      <c r="BF878" s="2"/>
      <c r="BG878" s="2"/>
      <c r="BH878" s="2"/>
      <c r="BI878" s="2"/>
      <c r="BJ878" s="2"/>
      <c r="BK878" s="2"/>
      <c r="BL878" s="2"/>
      <c r="BM878" s="2"/>
      <c r="BN878" s="2"/>
      <c r="BO878" s="2"/>
      <c r="BP878" s="2"/>
      <c r="BQ878" s="2"/>
      <c r="BR878" s="2"/>
      <c r="BS878" s="2"/>
      <c r="BT878" s="2"/>
      <c r="BU878" s="2"/>
      <c r="BV878" s="2"/>
      <c r="BW878" s="2"/>
      <c r="BX878" s="2"/>
      <c r="BY878" s="2"/>
      <c r="BZ878" s="2"/>
      <c r="CA878" s="2"/>
      <c r="CB878" s="2"/>
      <c r="CC878" s="2"/>
      <c r="CD878" s="2"/>
      <c r="CE878" s="2"/>
      <c r="CF878" s="2"/>
      <c r="CG878" s="2"/>
      <c r="CH878" s="2"/>
      <c r="CI878" s="2"/>
      <c r="CJ878" s="2"/>
      <c r="CK878" s="2"/>
      <c r="CL878" s="2"/>
      <c r="CM878" s="2"/>
      <c r="CN878" s="2"/>
      <c r="CO878" s="2"/>
      <c r="CP878" s="2"/>
    </row>
    <row r="879" spans="1:94" x14ac:dyDescent="0.35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2"/>
      <c r="AC879" s="2"/>
      <c r="AD879" s="2"/>
      <c r="AE879" s="2"/>
      <c r="AF879" s="2"/>
      <c r="AG879" s="2"/>
      <c r="AH879" s="2"/>
      <c r="AI879" s="2"/>
      <c r="AJ879" s="2"/>
      <c r="AK879" s="2"/>
      <c r="AL879" s="2"/>
      <c r="AM879" s="2"/>
      <c r="AN879" s="2"/>
      <c r="AO879" s="2"/>
      <c r="AP879" s="2"/>
      <c r="AQ879" s="2"/>
      <c r="AR879" s="2"/>
      <c r="AS879" s="2"/>
      <c r="AT879" s="2"/>
      <c r="AU879" s="2"/>
      <c r="AV879" s="2"/>
      <c r="AW879" s="2"/>
      <c r="AX879" s="2"/>
      <c r="AY879" s="2"/>
      <c r="AZ879" s="2"/>
      <c r="BA879" s="2"/>
      <c r="BB879" s="2"/>
      <c r="BC879" s="2"/>
      <c r="BD879" s="2"/>
      <c r="BE879" s="2"/>
      <c r="BF879" s="2"/>
      <c r="BG879" s="2"/>
      <c r="BH879" s="2"/>
      <c r="BI879" s="2"/>
      <c r="BJ879" s="2"/>
      <c r="BK879" s="2"/>
      <c r="BL879" s="2"/>
      <c r="BM879" s="2"/>
      <c r="BN879" s="2"/>
      <c r="BO879" s="2"/>
      <c r="BP879" s="2"/>
      <c r="BQ879" s="2"/>
      <c r="BR879" s="2"/>
      <c r="BS879" s="2"/>
      <c r="BT879" s="2"/>
      <c r="BU879" s="2"/>
      <c r="BV879" s="2"/>
      <c r="BW879" s="2"/>
      <c r="BX879" s="2"/>
      <c r="BY879" s="2"/>
      <c r="BZ879" s="2"/>
      <c r="CA879" s="2"/>
      <c r="CB879" s="2"/>
      <c r="CC879" s="2"/>
      <c r="CD879" s="2"/>
      <c r="CE879" s="2"/>
      <c r="CF879" s="2"/>
      <c r="CG879" s="2"/>
      <c r="CH879" s="2"/>
      <c r="CI879" s="2"/>
      <c r="CJ879" s="2"/>
      <c r="CK879" s="2"/>
      <c r="CL879" s="2"/>
      <c r="CM879" s="2"/>
      <c r="CN879" s="2"/>
      <c r="CO879" s="2"/>
      <c r="CP879" s="2"/>
    </row>
    <row r="880" spans="1:94" x14ac:dyDescent="0.35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2"/>
      <c r="AC880" s="2"/>
      <c r="AD880" s="2"/>
      <c r="AE880" s="2"/>
      <c r="AF880" s="2"/>
      <c r="AG880" s="2"/>
      <c r="AH880" s="2"/>
      <c r="AI880" s="2"/>
      <c r="AJ880" s="2"/>
      <c r="AK880" s="2"/>
      <c r="AL880" s="2"/>
      <c r="AM880" s="2"/>
      <c r="AN880" s="2"/>
      <c r="AO880" s="2"/>
      <c r="AP880" s="2"/>
      <c r="AQ880" s="2"/>
      <c r="AR880" s="2"/>
      <c r="AS880" s="2"/>
      <c r="AT880" s="2"/>
      <c r="AU880" s="2"/>
      <c r="AV880" s="2"/>
      <c r="AW880" s="2"/>
      <c r="AX880" s="2"/>
      <c r="AY880" s="2"/>
      <c r="AZ880" s="2"/>
      <c r="BA880" s="2"/>
      <c r="BB880" s="2"/>
      <c r="BC880" s="2"/>
      <c r="BD880" s="2"/>
      <c r="BE880" s="2"/>
      <c r="BF880" s="2"/>
      <c r="BG880" s="2"/>
      <c r="BH880" s="2"/>
      <c r="BI880" s="2"/>
      <c r="BJ880" s="2"/>
      <c r="BK880" s="2"/>
      <c r="BL880" s="2"/>
      <c r="BM880" s="2"/>
      <c r="BN880" s="2"/>
      <c r="BO880" s="2"/>
      <c r="BP880" s="2"/>
      <c r="BQ880" s="2"/>
      <c r="BR880" s="2"/>
      <c r="BS880" s="2"/>
      <c r="BT880" s="2"/>
      <c r="BU880" s="2"/>
      <c r="BV880" s="2"/>
      <c r="BW880" s="2"/>
      <c r="BX880" s="2"/>
      <c r="BY880" s="2"/>
      <c r="BZ880" s="2"/>
      <c r="CA880" s="2"/>
      <c r="CB880" s="2"/>
      <c r="CC880" s="2"/>
      <c r="CD880" s="2"/>
      <c r="CE880" s="2"/>
      <c r="CF880" s="2"/>
      <c r="CG880" s="2"/>
      <c r="CH880" s="2"/>
      <c r="CI880" s="2"/>
      <c r="CJ880" s="2"/>
      <c r="CK880" s="2"/>
      <c r="CL880" s="2"/>
      <c r="CM880" s="2"/>
      <c r="CN880" s="2"/>
      <c r="CO880" s="2"/>
      <c r="CP880" s="2"/>
    </row>
    <row r="881" spans="1:94" x14ac:dyDescent="0.35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/>
      <c r="AC881" s="2"/>
      <c r="AD881" s="2"/>
      <c r="AE881" s="2"/>
      <c r="AF881" s="2"/>
      <c r="AG881" s="2"/>
      <c r="AH881" s="2"/>
      <c r="AI881" s="2"/>
      <c r="AJ881" s="2"/>
      <c r="AK881" s="2"/>
      <c r="AL881" s="2"/>
      <c r="AM881" s="2"/>
      <c r="AN881" s="2"/>
      <c r="AO881" s="2"/>
      <c r="AP881" s="2"/>
      <c r="AQ881" s="2"/>
      <c r="AR881" s="2"/>
      <c r="AS881" s="2"/>
      <c r="AT881" s="2"/>
      <c r="AU881" s="2"/>
      <c r="AV881" s="2"/>
      <c r="AW881" s="2"/>
      <c r="AX881" s="2"/>
      <c r="AY881" s="2"/>
      <c r="AZ881" s="2"/>
      <c r="BA881" s="2"/>
      <c r="BB881" s="2"/>
      <c r="BC881" s="2"/>
      <c r="BD881" s="2"/>
      <c r="BE881" s="2"/>
      <c r="BF881" s="2"/>
      <c r="BG881" s="2"/>
      <c r="BH881" s="2"/>
      <c r="BI881" s="2"/>
      <c r="BJ881" s="2"/>
      <c r="BK881" s="2"/>
      <c r="BL881" s="2"/>
      <c r="BM881" s="2"/>
      <c r="BN881" s="2"/>
      <c r="BO881" s="2"/>
      <c r="BP881" s="2"/>
      <c r="BQ881" s="2"/>
      <c r="BR881" s="2"/>
      <c r="BS881" s="2"/>
      <c r="BT881" s="2"/>
      <c r="BU881" s="2"/>
      <c r="BV881" s="2"/>
      <c r="BW881" s="2"/>
      <c r="BX881" s="2"/>
      <c r="BY881" s="2"/>
      <c r="BZ881" s="2"/>
      <c r="CA881" s="2"/>
      <c r="CB881" s="2"/>
      <c r="CC881" s="2"/>
      <c r="CD881" s="2"/>
      <c r="CE881" s="2"/>
      <c r="CF881" s="2"/>
      <c r="CG881" s="2"/>
      <c r="CH881" s="2"/>
      <c r="CI881" s="2"/>
      <c r="CJ881" s="2"/>
      <c r="CK881" s="2"/>
      <c r="CL881" s="2"/>
      <c r="CM881" s="2"/>
      <c r="CN881" s="2"/>
      <c r="CO881" s="2"/>
      <c r="CP881" s="2"/>
    </row>
    <row r="882" spans="1:94" x14ac:dyDescent="0.35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/>
      <c r="AC882" s="2"/>
      <c r="AD882" s="2"/>
      <c r="AE882" s="2"/>
      <c r="AF882" s="2"/>
      <c r="AG882" s="2"/>
      <c r="AH882" s="2"/>
      <c r="AI882" s="2"/>
      <c r="AJ882" s="2"/>
      <c r="AK882" s="2"/>
      <c r="AL882" s="2"/>
      <c r="AM882" s="2"/>
      <c r="AN882" s="2"/>
      <c r="AO882" s="2"/>
      <c r="AP882" s="2"/>
      <c r="AQ882" s="2"/>
      <c r="AR882" s="2"/>
      <c r="AS882" s="2"/>
      <c r="AT882" s="2"/>
      <c r="AU882" s="2"/>
      <c r="AV882" s="2"/>
      <c r="AW882" s="2"/>
      <c r="AX882" s="2"/>
      <c r="AY882" s="2"/>
      <c r="AZ882" s="2"/>
      <c r="BA882" s="2"/>
      <c r="BB882" s="2"/>
      <c r="BC882" s="2"/>
      <c r="BD882" s="2"/>
      <c r="BE882" s="2"/>
      <c r="BF882" s="2"/>
      <c r="BG882" s="2"/>
      <c r="BH882" s="2"/>
      <c r="BI882" s="2"/>
      <c r="BJ882" s="2"/>
      <c r="BK882" s="2"/>
      <c r="BL882" s="2"/>
      <c r="BM882" s="2"/>
      <c r="BN882" s="2"/>
      <c r="BO882" s="2"/>
      <c r="BP882" s="2"/>
      <c r="BQ882" s="2"/>
      <c r="BR882" s="2"/>
      <c r="BS882" s="2"/>
      <c r="BT882" s="2"/>
      <c r="BU882" s="2"/>
      <c r="BV882" s="2"/>
      <c r="BW882" s="2"/>
      <c r="BX882" s="2"/>
      <c r="BY882" s="2"/>
      <c r="BZ882" s="2"/>
      <c r="CA882" s="2"/>
      <c r="CB882" s="2"/>
      <c r="CC882" s="2"/>
      <c r="CD882" s="2"/>
      <c r="CE882" s="2"/>
      <c r="CF882" s="2"/>
      <c r="CG882" s="2"/>
      <c r="CH882" s="2"/>
      <c r="CI882" s="2"/>
      <c r="CJ882" s="2"/>
      <c r="CK882" s="2"/>
      <c r="CL882" s="2"/>
      <c r="CM882" s="2"/>
      <c r="CN882" s="2"/>
      <c r="CO882" s="2"/>
      <c r="CP882" s="2"/>
    </row>
    <row r="883" spans="1:94" x14ac:dyDescent="0.35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  <c r="AB883" s="2"/>
      <c r="AC883" s="2"/>
      <c r="AD883" s="2"/>
      <c r="AE883" s="2"/>
      <c r="AF883" s="2"/>
      <c r="AG883" s="2"/>
      <c r="AH883" s="2"/>
      <c r="AI883" s="2"/>
      <c r="AJ883" s="2"/>
      <c r="AK883" s="2"/>
      <c r="AL883" s="2"/>
      <c r="AM883" s="2"/>
      <c r="AN883" s="2"/>
      <c r="AO883" s="2"/>
      <c r="AP883" s="2"/>
      <c r="AQ883" s="2"/>
      <c r="AR883" s="2"/>
      <c r="AS883" s="2"/>
      <c r="AT883" s="2"/>
      <c r="AU883" s="2"/>
      <c r="AV883" s="2"/>
      <c r="AW883" s="2"/>
      <c r="AX883" s="2"/>
      <c r="AY883" s="2"/>
      <c r="AZ883" s="2"/>
      <c r="BA883" s="2"/>
      <c r="BB883" s="2"/>
      <c r="BC883" s="2"/>
      <c r="BD883" s="2"/>
      <c r="BE883" s="2"/>
      <c r="BF883" s="2"/>
      <c r="BG883" s="2"/>
      <c r="BH883" s="2"/>
      <c r="BI883" s="2"/>
      <c r="BJ883" s="2"/>
      <c r="BK883" s="2"/>
      <c r="BL883" s="2"/>
      <c r="BM883" s="2"/>
      <c r="BN883" s="2"/>
      <c r="BO883" s="2"/>
      <c r="BP883" s="2"/>
      <c r="BQ883" s="2"/>
      <c r="BR883" s="2"/>
      <c r="BS883" s="2"/>
      <c r="BT883" s="2"/>
      <c r="BU883" s="2"/>
      <c r="BV883" s="2"/>
      <c r="BW883" s="2"/>
      <c r="BX883" s="2"/>
      <c r="BY883" s="2"/>
      <c r="BZ883" s="2"/>
      <c r="CA883" s="2"/>
      <c r="CB883" s="2"/>
      <c r="CC883" s="2"/>
      <c r="CD883" s="2"/>
      <c r="CE883" s="2"/>
      <c r="CF883" s="2"/>
      <c r="CG883" s="2"/>
      <c r="CH883" s="2"/>
      <c r="CI883" s="2"/>
      <c r="CJ883" s="2"/>
      <c r="CK883" s="2"/>
      <c r="CL883" s="2"/>
      <c r="CM883" s="2"/>
      <c r="CN883" s="2"/>
      <c r="CO883" s="2"/>
      <c r="CP883" s="2"/>
    </row>
    <row r="884" spans="1:94" x14ac:dyDescent="0.35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  <c r="AB884" s="2"/>
      <c r="AC884" s="2"/>
      <c r="AD884" s="2"/>
      <c r="AE884" s="2"/>
      <c r="AF884" s="2"/>
      <c r="AG884" s="2"/>
      <c r="AH884" s="2"/>
      <c r="AI884" s="2"/>
      <c r="AJ884" s="2"/>
      <c r="AK884" s="2"/>
      <c r="AL884" s="2"/>
      <c r="AM884" s="2"/>
      <c r="AN884" s="2"/>
      <c r="AO884" s="2"/>
      <c r="AP884" s="2"/>
      <c r="AQ884" s="2"/>
      <c r="AR884" s="2"/>
      <c r="AS884" s="2"/>
      <c r="AT884" s="2"/>
      <c r="AU884" s="2"/>
      <c r="AV884" s="2"/>
      <c r="AW884" s="2"/>
      <c r="AX884" s="2"/>
      <c r="AY884" s="2"/>
      <c r="AZ884" s="2"/>
      <c r="BA884" s="2"/>
      <c r="BB884" s="2"/>
      <c r="BC884" s="2"/>
      <c r="BD884" s="2"/>
      <c r="BE884" s="2"/>
      <c r="BF884" s="2"/>
      <c r="BG884" s="2"/>
      <c r="BH884" s="2"/>
      <c r="BI884" s="2"/>
      <c r="BJ884" s="2"/>
      <c r="BK884" s="2"/>
      <c r="BL884" s="2"/>
      <c r="BM884" s="2"/>
      <c r="BN884" s="2"/>
      <c r="BO884" s="2"/>
      <c r="BP884" s="2"/>
      <c r="BQ884" s="2"/>
      <c r="BR884" s="2"/>
      <c r="BS884" s="2"/>
      <c r="BT884" s="2"/>
      <c r="BU884" s="2"/>
      <c r="BV884" s="2"/>
      <c r="BW884" s="2"/>
      <c r="BX884" s="2"/>
      <c r="BY884" s="2"/>
      <c r="BZ884" s="2"/>
      <c r="CA884" s="2"/>
      <c r="CB884" s="2"/>
      <c r="CC884" s="2"/>
      <c r="CD884" s="2"/>
      <c r="CE884" s="2"/>
      <c r="CF884" s="2"/>
      <c r="CG884" s="2"/>
      <c r="CH884" s="2"/>
      <c r="CI884" s="2"/>
      <c r="CJ884" s="2"/>
      <c r="CK884" s="2"/>
      <c r="CL884" s="2"/>
      <c r="CM884" s="2"/>
      <c r="CN884" s="2"/>
      <c r="CO884" s="2"/>
      <c r="CP884" s="2"/>
    </row>
    <row r="885" spans="1:94" x14ac:dyDescent="0.35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  <c r="AB885" s="2"/>
      <c r="AC885" s="2"/>
      <c r="AD885" s="2"/>
      <c r="AE885" s="2"/>
      <c r="AF885" s="2"/>
      <c r="AG885" s="2"/>
      <c r="AH885" s="2"/>
      <c r="AI885" s="2"/>
      <c r="AJ885" s="2"/>
      <c r="AK885" s="2"/>
      <c r="AL885" s="2"/>
      <c r="AM885" s="2"/>
      <c r="AN885" s="2"/>
      <c r="AO885" s="2"/>
      <c r="AP885" s="2"/>
      <c r="AQ885" s="2"/>
      <c r="AR885" s="2"/>
      <c r="AS885" s="2"/>
      <c r="AT885" s="2"/>
      <c r="AU885" s="2"/>
      <c r="AV885" s="2"/>
      <c r="AW885" s="2"/>
      <c r="AX885" s="2"/>
      <c r="AY885" s="2"/>
      <c r="AZ885" s="2"/>
      <c r="BA885" s="2"/>
      <c r="BB885" s="2"/>
      <c r="BC885" s="2"/>
      <c r="BD885" s="2"/>
      <c r="BE885" s="2"/>
      <c r="BF885" s="2"/>
      <c r="BG885" s="2"/>
      <c r="BH885" s="2"/>
      <c r="BI885" s="2"/>
      <c r="BJ885" s="2"/>
      <c r="BK885" s="2"/>
      <c r="BL885" s="2"/>
      <c r="BM885" s="2"/>
      <c r="BN885" s="2"/>
      <c r="BO885" s="2"/>
      <c r="BP885" s="2"/>
      <c r="BQ885" s="2"/>
      <c r="BR885" s="2"/>
      <c r="BS885" s="2"/>
      <c r="BT885" s="2"/>
      <c r="BU885" s="2"/>
      <c r="BV885" s="2"/>
      <c r="BW885" s="2"/>
      <c r="BX885" s="2"/>
      <c r="BY885" s="2"/>
      <c r="BZ885" s="2"/>
      <c r="CA885" s="2"/>
      <c r="CB885" s="2"/>
      <c r="CC885" s="2"/>
      <c r="CD885" s="2"/>
      <c r="CE885" s="2"/>
      <c r="CF885" s="2"/>
      <c r="CG885" s="2"/>
      <c r="CH885" s="2"/>
      <c r="CI885" s="2"/>
      <c r="CJ885" s="2"/>
      <c r="CK885" s="2"/>
      <c r="CL885" s="2"/>
      <c r="CM885" s="2"/>
      <c r="CN885" s="2"/>
      <c r="CO885" s="2"/>
      <c r="CP885" s="2"/>
    </row>
    <row r="886" spans="1:94" x14ac:dyDescent="0.35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  <c r="AB886" s="2"/>
      <c r="AC886" s="2"/>
      <c r="AD886" s="2"/>
      <c r="AE886" s="2"/>
      <c r="AF886" s="2"/>
      <c r="AG886" s="2"/>
      <c r="AH886" s="2"/>
      <c r="AI886" s="2"/>
      <c r="AJ886" s="2"/>
      <c r="AK886" s="2"/>
      <c r="AL886" s="2"/>
      <c r="AM886" s="2"/>
      <c r="AN886" s="2"/>
      <c r="AO886" s="2"/>
      <c r="AP886" s="2"/>
      <c r="AQ886" s="2"/>
      <c r="AR886" s="2"/>
      <c r="AS886" s="2"/>
      <c r="AT886" s="2"/>
      <c r="AU886" s="2"/>
      <c r="AV886" s="2"/>
      <c r="AW886" s="2"/>
      <c r="AX886" s="2"/>
      <c r="AY886" s="2"/>
      <c r="AZ886" s="2"/>
      <c r="BA886" s="2"/>
      <c r="BB886" s="2"/>
      <c r="BC886" s="2"/>
      <c r="BD886" s="2"/>
      <c r="BE886" s="2"/>
      <c r="BF886" s="2"/>
      <c r="BG886" s="2"/>
      <c r="BH886" s="2"/>
      <c r="BI886" s="2"/>
      <c r="BJ886" s="2"/>
      <c r="BK886" s="2"/>
      <c r="BL886" s="2"/>
      <c r="BM886" s="2"/>
      <c r="BN886" s="2"/>
      <c r="BO886" s="2"/>
      <c r="BP886" s="2"/>
      <c r="BQ886" s="2"/>
      <c r="BR886" s="2"/>
      <c r="BS886" s="2"/>
      <c r="BT886" s="2"/>
      <c r="BU886" s="2"/>
      <c r="BV886" s="2"/>
      <c r="BW886" s="2"/>
      <c r="BX886" s="2"/>
      <c r="BY886" s="2"/>
      <c r="BZ886" s="2"/>
      <c r="CA886" s="2"/>
      <c r="CB886" s="2"/>
      <c r="CC886" s="2"/>
      <c r="CD886" s="2"/>
      <c r="CE886" s="2"/>
      <c r="CF886" s="2"/>
      <c r="CG886" s="2"/>
      <c r="CH886" s="2"/>
      <c r="CI886" s="2"/>
      <c r="CJ886" s="2"/>
      <c r="CK886" s="2"/>
      <c r="CL886" s="2"/>
      <c r="CM886" s="2"/>
      <c r="CN886" s="2"/>
      <c r="CO886" s="2"/>
      <c r="CP886" s="2"/>
    </row>
    <row r="887" spans="1:94" x14ac:dyDescent="0.35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/>
      <c r="AC887" s="2"/>
      <c r="AD887" s="2"/>
      <c r="AE887" s="2"/>
      <c r="AF887" s="2"/>
      <c r="AG887" s="2"/>
      <c r="AH887" s="2"/>
      <c r="AI887" s="2"/>
      <c r="AJ887" s="2"/>
      <c r="AK887" s="2"/>
      <c r="AL887" s="2"/>
      <c r="AM887" s="2"/>
      <c r="AN887" s="2"/>
      <c r="AO887" s="2"/>
      <c r="AP887" s="2"/>
      <c r="AQ887" s="2"/>
      <c r="AR887" s="2"/>
      <c r="AS887" s="2"/>
      <c r="AT887" s="2"/>
      <c r="AU887" s="2"/>
      <c r="AV887" s="2"/>
      <c r="AW887" s="2"/>
      <c r="AX887" s="2"/>
      <c r="AY887" s="2"/>
      <c r="AZ887" s="2"/>
      <c r="BA887" s="2"/>
      <c r="BB887" s="2"/>
      <c r="BC887" s="2"/>
      <c r="BD887" s="2"/>
      <c r="BE887" s="2"/>
      <c r="BF887" s="2"/>
      <c r="BG887" s="2"/>
      <c r="BH887" s="2"/>
      <c r="BI887" s="2"/>
      <c r="BJ887" s="2"/>
      <c r="BK887" s="2"/>
      <c r="BL887" s="2"/>
      <c r="BM887" s="2"/>
      <c r="BN887" s="2"/>
      <c r="BO887" s="2"/>
      <c r="BP887" s="2"/>
      <c r="BQ887" s="2"/>
      <c r="BR887" s="2"/>
      <c r="BS887" s="2"/>
      <c r="BT887" s="2"/>
      <c r="BU887" s="2"/>
      <c r="BV887" s="2"/>
      <c r="BW887" s="2"/>
      <c r="BX887" s="2"/>
      <c r="BY887" s="2"/>
      <c r="BZ887" s="2"/>
      <c r="CA887" s="2"/>
      <c r="CB887" s="2"/>
      <c r="CC887" s="2"/>
      <c r="CD887" s="2"/>
      <c r="CE887" s="2"/>
      <c r="CF887" s="2"/>
      <c r="CG887" s="2"/>
      <c r="CH887" s="2"/>
      <c r="CI887" s="2"/>
      <c r="CJ887" s="2"/>
      <c r="CK887" s="2"/>
      <c r="CL887" s="2"/>
      <c r="CM887" s="2"/>
      <c r="CN887" s="2"/>
      <c r="CO887" s="2"/>
      <c r="CP887" s="2"/>
    </row>
    <row r="888" spans="1:94" x14ac:dyDescent="0.35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  <c r="AB888" s="2"/>
      <c r="AC888" s="2"/>
      <c r="AD888" s="2"/>
      <c r="AE888" s="2"/>
      <c r="AF888" s="2"/>
      <c r="AG888" s="2"/>
      <c r="AH888" s="2"/>
      <c r="AI888" s="2"/>
      <c r="AJ888" s="2"/>
      <c r="AK888" s="2"/>
      <c r="AL888" s="2"/>
      <c r="AM888" s="2"/>
      <c r="AN888" s="2"/>
      <c r="AO888" s="2"/>
      <c r="AP888" s="2"/>
      <c r="AQ888" s="2"/>
      <c r="AR888" s="2"/>
      <c r="AS888" s="2"/>
      <c r="AT888" s="2"/>
      <c r="AU888" s="2"/>
      <c r="AV888" s="2"/>
      <c r="AW888" s="2"/>
      <c r="AX888" s="2"/>
      <c r="AY888" s="2"/>
      <c r="AZ888" s="2"/>
      <c r="BA888" s="2"/>
      <c r="BB888" s="2"/>
      <c r="BC888" s="2"/>
      <c r="BD888" s="2"/>
      <c r="BE888" s="2"/>
      <c r="BF888" s="2"/>
      <c r="BG888" s="2"/>
      <c r="BH888" s="2"/>
      <c r="BI888" s="2"/>
      <c r="BJ888" s="2"/>
      <c r="BK888" s="2"/>
      <c r="BL888" s="2"/>
      <c r="BM888" s="2"/>
      <c r="BN888" s="2"/>
      <c r="BO888" s="2"/>
      <c r="BP888" s="2"/>
      <c r="BQ888" s="2"/>
      <c r="BR888" s="2"/>
      <c r="BS888" s="2"/>
      <c r="BT888" s="2"/>
      <c r="BU888" s="2"/>
      <c r="BV888" s="2"/>
      <c r="BW888" s="2"/>
      <c r="BX888" s="2"/>
      <c r="BY888" s="2"/>
      <c r="BZ888" s="2"/>
      <c r="CA888" s="2"/>
      <c r="CB888" s="2"/>
      <c r="CC888" s="2"/>
      <c r="CD888" s="2"/>
      <c r="CE888" s="2"/>
      <c r="CF888" s="2"/>
      <c r="CG888" s="2"/>
      <c r="CH888" s="2"/>
      <c r="CI888" s="2"/>
      <c r="CJ888" s="2"/>
      <c r="CK888" s="2"/>
      <c r="CL888" s="2"/>
      <c r="CM888" s="2"/>
      <c r="CN888" s="2"/>
      <c r="CO888" s="2"/>
      <c r="CP888" s="2"/>
    </row>
    <row r="889" spans="1:94" x14ac:dyDescent="0.35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2"/>
      <c r="AC889" s="2"/>
      <c r="AD889" s="2"/>
      <c r="AE889" s="2"/>
      <c r="AF889" s="2"/>
      <c r="AG889" s="2"/>
      <c r="AH889" s="2"/>
      <c r="AI889" s="2"/>
      <c r="AJ889" s="2"/>
      <c r="AK889" s="2"/>
      <c r="AL889" s="2"/>
      <c r="AM889" s="2"/>
      <c r="AN889" s="2"/>
      <c r="AO889" s="2"/>
      <c r="AP889" s="2"/>
      <c r="AQ889" s="2"/>
      <c r="AR889" s="2"/>
      <c r="AS889" s="2"/>
      <c r="AT889" s="2"/>
      <c r="AU889" s="2"/>
      <c r="AV889" s="2"/>
      <c r="AW889" s="2"/>
      <c r="AX889" s="2"/>
      <c r="AY889" s="2"/>
      <c r="AZ889" s="2"/>
      <c r="BA889" s="2"/>
      <c r="BB889" s="2"/>
      <c r="BC889" s="2"/>
      <c r="BD889" s="2"/>
      <c r="BE889" s="2"/>
      <c r="BF889" s="2"/>
      <c r="BG889" s="2"/>
      <c r="BH889" s="2"/>
      <c r="BI889" s="2"/>
      <c r="BJ889" s="2"/>
      <c r="BK889" s="2"/>
      <c r="BL889" s="2"/>
      <c r="BM889" s="2"/>
      <c r="BN889" s="2"/>
      <c r="BO889" s="2"/>
      <c r="BP889" s="2"/>
      <c r="BQ889" s="2"/>
      <c r="BR889" s="2"/>
      <c r="BS889" s="2"/>
      <c r="BT889" s="2"/>
      <c r="BU889" s="2"/>
      <c r="BV889" s="2"/>
      <c r="BW889" s="2"/>
      <c r="BX889" s="2"/>
      <c r="BY889" s="2"/>
      <c r="BZ889" s="2"/>
      <c r="CA889" s="2"/>
      <c r="CB889" s="2"/>
      <c r="CC889" s="2"/>
      <c r="CD889" s="2"/>
      <c r="CE889" s="2"/>
      <c r="CF889" s="2"/>
      <c r="CG889" s="2"/>
      <c r="CH889" s="2"/>
      <c r="CI889" s="2"/>
      <c r="CJ889" s="2"/>
      <c r="CK889" s="2"/>
      <c r="CL889" s="2"/>
      <c r="CM889" s="2"/>
      <c r="CN889" s="2"/>
      <c r="CO889" s="2"/>
      <c r="CP889" s="2"/>
    </row>
    <row r="890" spans="1:94" x14ac:dyDescent="0.35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  <c r="AC890" s="2"/>
      <c r="AD890" s="2"/>
      <c r="AE890" s="2"/>
      <c r="AF890" s="2"/>
      <c r="AG890" s="2"/>
      <c r="AH890" s="2"/>
      <c r="AI890" s="2"/>
      <c r="AJ890" s="2"/>
      <c r="AK890" s="2"/>
      <c r="AL890" s="2"/>
      <c r="AM890" s="2"/>
      <c r="AN890" s="2"/>
      <c r="AO890" s="2"/>
      <c r="AP890" s="2"/>
      <c r="AQ890" s="2"/>
      <c r="AR890" s="2"/>
      <c r="AS890" s="2"/>
      <c r="AT890" s="2"/>
      <c r="AU890" s="2"/>
      <c r="AV890" s="2"/>
      <c r="AW890" s="2"/>
      <c r="AX890" s="2"/>
      <c r="AY890" s="2"/>
      <c r="AZ890" s="2"/>
      <c r="BA890" s="2"/>
      <c r="BB890" s="2"/>
      <c r="BC890" s="2"/>
      <c r="BD890" s="2"/>
      <c r="BE890" s="2"/>
      <c r="BF890" s="2"/>
      <c r="BG890" s="2"/>
      <c r="BH890" s="2"/>
      <c r="BI890" s="2"/>
      <c r="BJ890" s="2"/>
      <c r="BK890" s="2"/>
      <c r="BL890" s="2"/>
      <c r="BM890" s="2"/>
      <c r="BN890" s="2"/>
      <c r="BO890" s="2"/>
      <c r="BP890" s="2"/>
      <c r="BQ890" s="2"/>
      <c r="BR890" s="2"/>
      <c r="BS890" s="2"/>
      <c r="BT890" s="2"/>
      <c r="BU890" s="2"/>
      <c r="BV890" s="2"/>
      <c r="BW890" s="2"/>
      <c r="BX890" s="2"/>
      <c r="BY890" s="2"/>
      <c r="BZ890" s="2"/>
      <c r="CA890" s="2"/>
      <c r="CB890" s="2"/>
      <c r="CC890" s="2"/>
      <c r="CD890" s="2"/>
      <c r="CE890" s="2"/>
      <c r="CF890" s="2"/>
      <c r="CG890" s="2"/>
      <c r="CH890" s="2"/>
      <c r="CI890" s="2"/>
      <c r="CJ890" s="2"/>
      <c r="CK890" s="2"/>
      <c r="CL890" s="2"/>
      <c r="CM890" s="2"/>
      <c r="CN890" s="2"/>
      <c r="CO890" s="2"/>
      <c r="CP890" s="2"/>
    </row>
    <row r="891" spans="1:94" x14ac:dyDescent="0.35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  <c r="AB891" s="2"/>
      <c r="AC891" s="2"/>
      <c r="AD891" s="2"/>
      <c r="AE891" s="2"/>
      <c r="AF891" s="2"/>
      <c r="AG891" s="2"/>
      <c r="AH891" s="2"/>
      <c r="AI891" s="2"/>
      <c r="AJ891" s="2"/>
      <c r="AK891" s="2"/>
      <c r="AL891" s="2"/>
      <c r="AM891" s="2"/>
      <c r="AN891" s="2"/>
      <c r="AO891" s="2"/>
      <c r="AP891" s="2"/>
      <c r="AQ891" s="2"/>
      <c r="AR891" s="2"/>
      <c r="AS891" s="2"/>
      <c r="AT891" s="2"/>
      <c r="AU891" s="2"/>
      <c r="AV891" s="2"/>
      <c r="AW891" s="2"/>
      <c r="AX891" s="2"/>
      <c r="AY891" s="2"/>
      <c r="AZ891" s="2"/>
      <c r="BA891" s="2"/>
      <c r="BB891" s="2"/>
      <c r="BC891" s="2"/>
      <c r="BD891" s="2"/>
      <c r="BE891" s="2"/>
      <c r="BF891" s="2"/>
      <c r="BG891" s="2"/>
      <c r="BH891" s="2"/>
      <c r="BI891" s="2"/>
      <c r="BJ891" s="2"/>
      <c r="BK891" s="2"/>
      <c r="BL891" s="2"/>
      <c r="BM891" s="2"/>
      <c r="BN891" s="2"/>
      <c r="BO891" s="2"/>
      <c r="BP891" s="2"/>
      <c r="BQ891" s="2"/>
      <c r="BR891" s="2"/>
      <c r="BS891" s="2"/>
      <c r="BT891" s="2"/>
      <c r="BU891" s="2"/>
      <c r="BV891" s="2"/>
      <c r="BW891" s="2"/>
      <c r="BX891" s="2"/>
      <c r="BY891" s="2"/>
      <c r="BZ891" s="2"/>
      <c r="CA891" s="2"/>
      <c r="CB891" s="2"/>
      <c r="CC891" s="2"/>
      <c r="CD891" s="2"/>
      <c r="CE891" s="2"/>
      <c r="CF891" s="2"/>
      <c r="CG891" s="2"/>
      <c r="CH891" s="2"/>
      <c r="CI891" s="2"/>
      <c r="CJ891" s="2"/>
      <c r="CK891" s="2"/>
      <c r="CL891" s="2"/>
      <c r="CM891" s="2"/>
      <c r="CN891" s="2"/>
      <c r="CO891" s="2"/>
      <c r="CP891" s="2"/>
    </row>
    <row r="892" spans="1:94" x14ac:dyDescent="0.35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  <c r="AB892" s="2"/>
      <c r="AC892" s="2"/>
      <c r="AD892" s="2"/>
      <c r="AE892" s="2"/>
      <c r="AF892" s="2"/>
      <c r="AG892" s="2"/>
      <c r="AH892" s="2"/>
      <c r="AI892" s="2"/>
      <c r="AJ892" s="2"/>
      <c r="AK892" s="2"/>
      <c r="AL892" s="2"/>
      <c r="AM892" s="2"/>
      <c r="AN892" s="2"/>
      <c r="AO892" s="2"/>
      <c r="AP892" s="2"/>
      <c r="AQ892" s="2"/>
      <c r="AR892" s="2"/>
      <c r="AS892" s="2"/>
      <c r="AT892" s="2"/>
      <c r="AU892" s="2"/>
      <c r="AV892" s="2"/>
      <c r="AW892" s="2"/>
      <c r="AX892" s="2"/>
      <c r="AY892" s="2"/>
      <c r="AZ892" s="2"/>
      <c r="BA892" s="2"/>
      <c r="BB892" s="2"/>
      <c r="BC892" s="2"/>
      <c r="BD892" s="2"/>
      <c r="BE892" s="2"/>
      <c r="BF892" s="2"/>
      <c r="BG892" s="2"/>
      <c r="BH892" s="2"/>
      <c r="BI892" s="2"/>
      <c r="BJ892" s="2"/>
      <c r="BK892" s="2"/>
      <c r="BL892" s="2"/>
      <c r="BM892" s="2"/>
      <c r="BN892" s="2"/>
      <c r="BO892" s="2"/>
      <c r="BP892" s="2"/>
      <c r="BQ892" s="2"/>
      <c r="BR892" s="2"/>
      <c r="BS892" s="2"/>
      <c r="BT892" s="2"/>
      <c r="BU892" s="2"/>
      <c r="BV892" s="2"/>
      <c r="BW892" s="2"/>
      <c r="BX892" s="2"/>
      <c r="BY892" s="2"/>
      <c r="BZ892" s="2"/>
      <c r="CA892" s="2"/>
      <c r="CB892" s="2"/>
      <c r="CC892" s="2"/>
      <c r="CD892" s="2"/>
      <c r="CE892" s="2"/>
      <c r="CF892" s="2"/>
      <c r="CG892" s="2"/>
      <c r="CH892" s="2"/>
      <c r="CI892" s="2"/>
      <c r="CJ892" s="2"/>
      <c r="CK892" s="2"/>
      <c r="CL892" s="2"/>
      <c r="CM892" s="2"/>
      <c r="CN892" s="2"/>
      <c r="CO892" s="2"/>
      <c r="CP892" s="2"/>
    </row>
    <row r="893" spans="1:94" x14ac:dyDescent="0.35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/>
      <c r="AC893" s="2"/>
      <c r="AD893" s="2"/>
      <c r="AE893" s="2"/>
      <c r="AF893" s="2"/>
      <c r="AG893" s="2"/>
      <c r="AH893" s="2"/>
      <c r="AI893" s="2"/>
      <c r="AJ893" s="2"/>
      <c r="AK893" s="2"/>
      <c r="AL893" s="2"/>
      <c r="AM893" s="2"/>
      <c r="AN893" s="2"/>
      <c r="AO893" s="2"/>
      <c r="AP893" s="2"/>
      <c r="AQ893" s="2"/>
      <c r="AR893" s="2"/>
      <c r="AS893" s="2"/>
      <c r="AT893" s="2"/>
      <c r="AU893" s="2"/>
      <c r="AV893" s="2"/>
      <c r="AW893" s="2"/>
      <c r="AX893" s="2"/>
      <c r="AY893" s="2"/>
      <c r="AZ893" s="2"/>
      <c r="BA893" s="2"/>
      <c r="BB893" s="2"/>
      <c r="BC893" s="2"/>
      <c r="BD893" s="2"/>
      <c r="BE893" s="2"/>
      <c r="BF893" s="2"/>
      <c r="BG893" s="2"/>
      <c r="BH893" s="2"/>
      <c r="BI893" s="2"/>
      <c r="BJ893" s="2"/>
      <c r="BK893" s="2"/>
      <c r="BL893" s="2"/>
      <c r="BM893" s="2"/>
      <c r="BN893" s="2"/>
      <c r="BO893" s="2"/>
      <c r="BP893" s="2"/>
      <c r="BQ893" s="2"/>
      <c r="BR893" s="2"/>
      <c r="BS893" s="2"/>
      <c r="BT893" s="2"/>
      <c r="BU893" s="2"/>
      <c r="BV893" s="2"/>
      <c r="BW893" s="2"/>
      <c r="BX893" s="2"/>
      <c r="BY893" s="2"/>
      <c r="BZ893" s="2"/>
      <c r="CA893" s="2"/>
      <c r="CB893" s="2"/>
      <c r="CC893" s="2"/>
      <c r="CD893" s="2"/>
      <c r="CE893" s="2"/>
      <c r="CF893" s="2"/>
      <c r="CG893" s="2"/>
      <c r="CH893" s="2"/>
      <c r="CI893" s="2"/>
      <c r="CJ893" s="2"/>
      <c r="CK893" s="2"/>
      <c r="CL893" s="2"/>
      <c r="CM893" s="2"/>
      <c r="CN893" s="2"/>
      <c r="CO893" s="2"/>
      <c r="CP893" s="2"/>
    </row>
    <row r="894" spans="1:94" x14ac:dyDescent="0.35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  <c r="AC894" s="2"/>
      <c r="AD894" s="2"/>
      <c r="AE894" s="2"/>
      <c r="AF894" s="2"/>
      <c r="AG894" s="2"/>
      <c r="AH894" s="2"/>
      <c r="AI894" s="2"/>
      <c r="AJ894" s="2"/>
      <c r="AK894" s="2"/>
      <c r="AL894" s="2"/>
      <c r="AM894" s="2"/>
      <c r="AN894" s="2"/>
      <c r="AO894" s="2"/>
      <c r="AP894" s="2"/>
      <c r="AQ894" s="2"/>
      <c r="AR894" s="2"/>
      <c r="AS894" s="2"/>
      <c r="AT894" s="2"/>
      <c r="AU894" s="2"/>
      <c r="AV894" s="2"/>
      <c r="AW894" s="2"/>
      <c r="AX894" s="2"/>
      <c r="AY894" s="2"/>
      <c r="AZ894" s="2"/>
      <c r="BA894" s="2"/>
      <c r="BB894" s="2"/>
      <c r="BC894" s="2"/>
      <c r="BD894" s="2"/>
      <c r="BE894" s="2"/>
      <c r="BF894" s="2"/>
      <c r="BG894" s="2"/>
      <c r="BH894" s="2"/>
      <c r="BI894" s="2"/>
      <c r="BJ894" s="2"/>
      <c r="BK894" s="2"/>
      <c r="BL894" s="2"/>
      <c r="BM894" s="2"/>
      <c r="BN894" s="2"/>
      <c r="BO894" s="2"/>
      <c r="BP894" s="2"/>
      <c r="BQ894" s="2"/>
      <c r="BR894" s="2"/>
      <c r="BS894" s="2"/>
      <c r="BT894" s="2"/>
      <c r="BU894" s="2"/>
      <c r="BV894" s="2"/>
      <c r="BW894" s="2"/>
      <c r="BX894" s="2"/>
      <c r="BY894" s="2"/>
      <c r="BZ894" s="2"/>
      <c r="CA894" s="2"/>
      <c r="CB894" s="2"/>
      <c r="CC894" s="2"/>
      <c r="CD894" s="2"/>
      <c r="CE894" s="2"/>
      <c r="CF894" s="2"/>
      <c r="CG894" s="2"/>
      <c r="CH894" s="2"/>
      <c r="CI894" s="2"/>
      <c r="CJ894" s="2"/>
      <c r="CK894" s="2"/>
      <c r="CL894" s="2"/>
      <c r="CM894" s="2"/>
      <c r="CN894" s="2"/>
      <c r="CO894" s="2"/>
      <c r="CP894" s="2"/>
    </row>
    <row r="895" spans="1:94" x14ac:dyDescent="0.35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  <c r="AC895" s="2"/>
      <c r="AD895" s="2"/>
      <c r="AE895" s="2"/>
      <c r="AF895" s="2"/>
      <c r="AG895" s="2"/>
      <c r="AH895" s="2"/>
      <c r="AI895" s="2"/>
      <c r="AJ895" s="2"/>
      <c r="AK895" s="2"/>
      <c r="AL895" s="2"/>
      <c r="AM895" s="2"/>
      <c r="AN895" s="2"/>
      <c r="AO895" s="2"/>
      <c r="AP895" s="2"/>
      <c r="AQ895" s="2"/>
      <c r="AR895" s="2"/>
      <c r="AS895" s="2"/>
      <c r="AT895" s="2"/>
      <c r="AU895" s="2"/>
      <c r="AV895" s="2"/>
      <c r="AW895" s="2"/>
      <c r="AX895" s="2"/>
      <c r="AY895" s="2"/>
      <c r="AZ895" s="2"/>
      <c r="BA895" s="2"/>
      <c r="BB895" s="2"/>
      <c r="BC895" s="2"/>
      <c r="BD895" s="2"/>
      <c r="BE895" s="2"/>
      <c r="BF895" s="2"/>
      <c r="BG895" s="2"/>
      <c r="BH895" s="2"/>
      <c r="BI895" s="2"/>
      <c r="BJ895" s="2"/>
      <c r="BK895" s="2"/>
      <c r="BL895" s="2"/>
      <c r="BM895" s="2"/>
      <c r="BN895" s="2"/>
      <c r="BO895" s="2"/>
      <c r="BP895" s="2"/>
      <c r="BQ895" s="2"/>
      <c r="BR895" s="2"/>
      <c r="BS895" s="2"/>
      <c r="BT895" s="2"/>
      <c r="BU895" s="2"/>
      <c r="BV895" s="2"/>
      <c r="BW895" s="2"/>
      <c r="BX895" s="2"/>
      <c r="BY895" s="2"/>
      <c r="BZ895" s="2"/>
      <c r="CA895" s="2"/>
      <c r="CB895" s="2"/>
      <c r="CC895" s="2"/>
      <c r="CD895" s="2"/>
      <c r="CE895" s="2"/>
      <c r="CF895" s="2"/>
      <c r="CG895" s="2"/>
      <c r="CH895" s="2"/>
      <c r="CI895" s="2"/>
      <c r="CJ895" s="2"/>
      <c r="CK895" s="2"/>
      <c r="CL895" s="2"/>
      <c r="CM895" s="2"/>
      <c r="CN895" s="2"/>
      <c r="CO895" s="2"/>
      <c r="CP895" s="2"/>
    </row>
    <row r="896" spans="1:94" x14ac:dyDescent="0.35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/>
      <c r="AC896" s="2"/>
      <c r="AD896" s="2"/>
      <c r="AE896" s="2"/>
      <c r="AF896" s="2"/>
      <c r="AG896" s="2"/>
      <c r="AH896" s="2"/>
      <c r="AI896" s="2"/>
      <c r="AJ896" s="2"/>
      <c r="AK896" s="2"/>
      <c r="AL896" s="2"/>
      <c r="AM896" s="2"/>
      <c r="AN896" s="2"/>
      <c r="AO896" s="2"/>
      <c r="AP896" s="2"/>
      <c r="AQ896" s="2"/>
      <c r="AR896" s="2"/>
      <c r="AS896" s="2"/>
      <c r="AT896" s="2"/>
      <c r="AU896" s="2"/>
      <c r="AV896" s="2"/>
      <c r="AW896" s="2"/>
      <c r="AX896" s="2"/>
      <c r="AY896" s="2"/>
      <c r="AZ896" s="2"/>
      <c r="BA896" s="2"/>
      <c r="BB896" s="2"/>
      <c r="BC896" s="2"/>
      <c r="BD896" s="2"/>
      <c r="BE896" s="2"/>
      <c r="BF896" s="2"/>
      <c r="BG896" s="2"/>
      <c r="BH896" s="2"/>
      <c r="BI896" s="2"/>
      <c r="BJ896" s="2"/>
      <c r="BK896" s="2"/>
      <c r="BL896" s="2"/>
      <c r="BM896" s="2"/>
      <c r="BN896" s="2"/>
      <c r="BO896" s="2"/>
      <c r="BP896" s="2"/>
      <c r="BQ896" s="2"/>
      <c r="BR896" s="2"/>
      <c r="BS896" s="2"/>
      <c r="BT896" s="2"/>
      <c r="BU896" s="2"/>
      <c r="BV896" s="2"/>
      <c r="BW896" s="2"/>
      <c r="BX896" s="2"/>
      <c r="BY896" s="2"/>
      <c r="BZ896" s="2"/>
      <c r="CA896" s="2"/>
      <c r="CB896" s="2"/>
      <c r="CC896" s="2"/>
      <c r="CD896" s="2"/>
      <c r="CE896" s="2"/>
      <c r="CF896" s="2"/>
      <c r="CG896" s="2"/>
      <c r="CH896" s="2"/>
      <c r="CI896" s="2"/>
      <c r="CJ896" s="2"/>
      <c r="CK896" s="2"/>
      <c r="CL896" s="2"/>
      <c r="CM896" s="2"/>
      <c r="CN896" s="2"/>
      <c r="CO896" s="2"/>
      <c r="CP896" s="2"/>
    </row>
    <row r="897" spans="1:94" x14ac:dyDescent="0.35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  <c r="AC897" s="2"/>
      <c r="AD897" s="2"/>
      <c r="AE897" s="2"/>
      <c r="AF897" s="2"/>
      <c r="AG897" s="2"/>
      <c r="AH897" s="2"/>
      <c r="AI897" s="2"/>
      <c r="AJ897" s="2"/>
      <c r="AK897" s="2"/>
      <c r="AL897" s="2"/>
      <c r="AM897" s="2"/>
      <c r="AN897" s="2"/>
      <c r="AO897" s="2"/>
      <c r="AP897" s="2"/>
      <c r="AQ897" s="2"/>
      <c r="AR897" s="2"/>
      <c r="AS897" s="2"/>
      <c r="AT897" s="2"/>
      <c r="AU897" s="2"/>
      <c r="AV897" s="2"/>
      <c r="AW897" s="2"/>
      <c r="AX897" s="2"/>
      <c r="AY897" s="2"/>
      <c r="AZ897" s="2"/>
      <c r="BA897" s="2"/>
      <c r="BB897" s="2"/>
      <c r="BC897" s="2"/>
      <c r="BD897" s="2"/>
      <c r="BE897" s="2"/>
      <c r="BF897" s="2"/>
      <c r="BG897" s="2"/>
      <c r="BH897" s="2"/>
      <c r="BI897" s="2"/>
      <c r="BJ897" s="2"/>
      <c r="BK897" s="2"/>
      <c r="BL897" s="2"/>
      <c r="BM897" s="2"/>
      <c r="BN897" s="2"/>
      <c r="BO897" s="2"/>
      <c r="BP897" s="2"/>
      <c r="BQ897" s="2"/>
      <c r="BR897" s="2"/>
      <c r="BS897" s="2"/>
      <c r="BT897" s="2"/>
      <c r="BU897" s="2"/>
      <c r="BV897" s="2"/>
      <c r="BW897" s="2"/>
      <c r="BX897" s="2"/>
      <c r="BY897" s="2"/>
      <c r="BZ897" s="2"/>
      <c r="CA897" s="2"/>
      <c r="CB897" s="2"/>
      <c r="CC897" s="2"/>
      <c r="CD897" s="2"/>
      <c r="CE897" s="2"/>
      <c r="CF897" s="2"/>
      <c r="CG897" s="2"/>
      <c r="CH897" s="2"/>
      <c r="CI897" s="2"/>
      <c r="CJ897" s="2"/>
      <c r="CK897" s="2"/>
      <c r="CL897" s="2"/>
      <c r="CM897" s="2"/>
      <c r="CN897" s="2"/>
      <c r="CO897" s="2"/>
      <c r="CP897" s="2"/>
    </row>
    <row r="898" spans="1:94" x14ac:dyDescent="0.35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  <c r="AC898" s="2"/>
      <c r="AD898" s="2"/>
      <c r="AE898" s="2"/>
      <c r="AF898" s="2"/>
      <c r="AG898" s="2"/>
      <c r="AH898" s="2"/>
      <c r="AI898" s="2"/>
      <c r="AJ898" s="2"/>
      <c r="AK898" s="2"/>
      <c r="AL898" s="2"/>
      <c r="AM898" s="2"/>
      <c r="AN898" s="2"/>
      <c r="AO898" s="2"/>
      <c r="AP898" s="2"/>
      <c r="AQ898" s="2"/>
      <c r="AR898" s="2"/>
      <c r="AS898" s="2"/>
      <c r="AT898" s="2"/>
      <c r="AU898" s="2"/>
      <c r="AV898" s="2"/>
      <c r="AW898" s="2"/>
      <c r="AX898" s="2"/>
      <c r="AY898" s="2"/>
      <c r="AZ898" s="2"/>
      <c r="BA898" s="2"/>
      <c r="BB898" s="2"/>
      <c r="BC898" s="2"/>
      <c r="BD898" s="2"/>
      <c r="BE898" s="2"/>
      <c r="BF898" s="2"/>
      <c r="BG898" s="2"/>
      <c r="BH898" s="2"/>
      <c r="BI898" s="2"/>
      <c r="BJ898" s="2"/>
      <c r="BK898" s="2"/>
      <c r="BL898" s="2"/>
      <c r="BM898" s="2"/>
      <c r="BN898" s="2"/>
      <c r="BO898" s="2"/>
      <c r="BP898" s="2"/>
      <c r="BQ898" s="2"/>
      <c r="BR898" s="2"/>
      <c r="BS898" s="2"/>
      <c r="BT898" s="2"/>
      <c r="BU898" s="2"/>
      <c r="BV898" s="2"/>
      <c r="BW898" s="2"/>
      <c r="BX898" s="2"/>
      <c r="BY898" s="2"/>
      <c r="BZ898" s="2"/>
      <c r="CA898" s="2"/>
      <c r="CB898" s="2"/>
      <c r="CC898" s="2"/>
      <c r="CD898" s="2"/>
      <c r="CE898" s="2"/>
      <c r="CF898" s="2"/>
      <c r="CG898" s="2"/>
      <c r="CH898" s="2"/>
      <c r="CI898" s="2"/>
      <c r="CJ898" s="2"/>
      <c r="CK898" s="2"/>
      <c r="CL898" s="2"/>
      <c r="CM898" s="2"/>
      <c r="CN898" s="2"/>
      <c r="CO898" s="2"/>
      <c r="CP898" s="2"/>
    </row>
    <row r="899" spans="1:94" x14ac:dyDescent="0.35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  <c r="AC899" s="2"/>
      <c r="AD899" s="2"/>
      <c r="AE899" s="2"/>
      <c r="AF899" s="2"/>
      <c r="AG899" s="2"/>
      <c r="AH899" s="2"/>
      <c r="AI899" s="2"/>
      <c r="AJ899" s="2"/>
      <c r="AK899" s="2"/>
      <c r="AL899" s="2"/>
      <c r="AM899" s="2"/>
      <c r="AN899" s="2"/>
      <c r="AO899" s="2"/>
      <c r="AP899" s="2"/>
      <c r="AQ899" s="2"/>
      <c r="AR899" s="2"/>
      <c r="AS899" s="2"/>
      <c r="AT899" s="2"/>
      <c r="AU899" s="2"/>
      <c r="AV899" s="2"/>
      <c r="AW899" s="2"/>
      <c r="AX899" s="2"/>
      <c r="AY899" s="2"/>
      <c r="AZ899" s="2"/>
      <c r="BA899" s="2"/>
      <c r="BB899" s="2"/>
      <c r="BC899" s="2"/>
      <c r="BD899" s="2"/>
      <c r="BE899" s="2"/>
      <c r="BF899" s="2"/>
      <c r="BG899" s="2"/>
      <c r="BH899" s="2"/>
      <c r="BI899" s="2"/>
      <c r="BJ899" s="2"/>
      <c r="BK899" s="2"/>
      <c r="BL899" s="2"/>
      <c r="BM899" s="2"/>
      <c r="BN899" s="2"/>
      <c r="BO899" s="2"/>
      <c r="BP899" s="2"/>
      <c r="BQ899" s="2"/>
      <c r="BR899" s="2"/>
      <c r="BS899" s="2"/>
      <c r="BT899" s="2"/>
      <c r="BU899" s="2"/>
      <c r="BV899" s="2"/>
      <c r="BW899" s="2"/>
      <c r="BX899" s="2"/>
      <c r="BY899" s="2"/>
      <c r="BZ899" s="2"/>
      <c r="CA899" s="2"/>
      <c r="CB899" s="2"/>
      <c r="CC899" s="2"/>
      <c r="CD899" s="2"/>
      <c r="CE899" s="2"/>
      <c r="CF899" s="2"/>
      <c r="CG899" s="2"/>
      <c r="CH899" s="2"/>
      <c r="CI899" s="2"/>
      <c r="CJ899" s="2"/>
      <c r="CK899" s="2"/>
      <c r="CL899" s="2"/>
      <c r="CM899" s="2"/>
      <c r="CN899" s="2"/>
      <c r="CO899" s="2"/>
      <c r="CP899" s="2"/>
    </row>
    <row r="900" spans="1:94" x14ac:dyDescent="0.35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  <c r="AC900" s="2"/>
      <c r="AD900" s="2"/>
      <c r="AE900" s="2"/>
      <c r="AF900" s="2"/>
      <c r="AG900" s="2"/>
      <c r="AH900" s="2"/>
      <c r="AI900" s="2"/>
      <c r="AJ900" s="2"/>
      <c r="AK900" s="2"/>
      <c r="AL900" s="2"/>
      <c r="AM900" s="2"/>
      <c r="AN900" s="2"/>
      <c r="AO900" s="2"/>
      <c r="AP900" s="2"/>
      <c r="AQ900" s="2"/>
      <c r="AR900" s="2"/>
      <c r="AS900" s="2"/>
      <c r="AT900" s="2"/>
      <c r="AU900" s="2"/>
      <c r="AV900" s="2"/>
      <c r="AW900" s="2"/>
      <c r="AX900" s="2"/>
      <c r="AY900" s="2"/>
      <c r="AZ900" s="2"/>
      <c r="BA900" s="2"/>
      <c r="BB900" s="2"/>
      <c r="BC900" s="2"/>
      <c r="BD900" s="2"/>
      <c r="BE900" s="2"/>
      <c r="BF900" s="2"/>
      <c r="BG900" s="2"/>
      <c r="BH900" s="2"/>
      <c r="BI900" s="2"/>
      <c r="BJ900" s="2"/>
      <c r="BK900" s="2"/>
      <c r="BL900" s="2"/>
      <c r="BM900" s="2"/>
      <c r="BN900" s="2"/>
      <c r="BO900" s="2"/>
      <c r="BP900" s="2"/>
      <c r="BQ900" s="2"/>
      <c r="BR900" s="2"/>
      <c r="BS900" s="2"/>
      <c r="BT900" s="2"/>
      <c r="BU900" s="2"/>
      <c r="BV900" s="2"/>
      <c r="BW900" s="2"/>
      <c r="BX900" s="2"/>
      <c r="BY900" s="2"/>
      <c r="BZ900" s="2"/>
      <c r="CA900" s="2"/>
      <c r="CB900" s="2"/>
      <c r="CC900" s="2"/>
      <c r="CD900" s="2"/>
      <c r="CE900" s="2"/>
      <c r="CF900" s="2"/>
      <c r="CG900" s="2"/>
      <c r="CH900" s="2"/>
      <c r="CI900" s="2"/>
      <c r="CJ900" s="2"/>
      <c r="CK900" s="2"/>
      <c r="CL900" s="2"/>
      <c r="CM900" s="2"/>
      <c r="CN900" s="2"/>
      <c r="CO900" s="2"/>
      <c r="CP900" s="2"/>
    </row>
    <row r="901" spans="1:94" x14ac:dyDescent="0.35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  <c r="AC901" s="2"/>
      <c r="AD901" s="2"/>
      <c r="AE901" s="2"/>
      <c r="AF901" s="2"/>
      <c r="AG901" s="2"/>
      <c r="AH901" s="2"/>
      <c r="AI901" s="2"/>
      <c r="AJ901" s="2"/>
      <c r="AK901" s="2"/>
      <c r="AL901" s="2"/>
      <c r="AM901" s="2"/>
      <c r="AN901" s="2"/>
      <c r="AO901" s="2"/>
      <c r="AP901" s="2"/>
      <c r="AQ901" s="2"/>
      <c r="AR901" s="2"/>
      <c r="AS901" s="2"/>
      <c r="AT901" s="2"/>
      <c r="AU901" s="2"/>
      <c r="AV901" s="2"/>
      <c r="AW901" s="2"/>
      <c r="AX901" s="2"/>
      <c r="AY901" s="2"/>
      <c r="AZ901" s="2"/>
      <c r="BA901" s="2"/>
      <c r="BB901" s="2"/>
      <c r="BC901" s="2"/>
      <c r="BD901" s="2"/>
      <c r="BE901" s="2"/>
      <c r="BF901" s="2"/>
      <c r="BG901" s="2"/>
      <c r="BH901" s="2"/>
      <c r="BI901" s="2"/>
      <c r="BJ901" s="2"/>
      <c r="BK901" s="2"/>
      <c r="BL901" s="2"/>
      <c r="BM901" s="2"/>
      <c r="BN901" s="2"/>
      <c r="BO901" s="2"/>
      <c r="BP901" s="2"/>
      <c r="BQ901" s="2"/>
      <c r="BR901" s="2"/>
      <c r="BS901" s="2"/>
      <c r="BT901" s="2"/>
      <c r="BU901" s="2"/>
      <c r="BV901" s="2"/>
      <c r="BW901" s="2"/>
      <c r="BX901" s="2"/>
      <c r="BY901" s="2"/>
      <c r="BZ901" s="2"/>
      <c r="CA901" s="2"/>
      <c r="CB901" s="2"/>
      <c r="CC901" s="2"/>
      <c r="CD901" s="2"/>
      <c r="CE901" s="2"/>
      <c r="CF901" s="2"/>
      <c r="CG901" s="2"/>
      <c r="CH901" s="2"/>
      <c r="CI901" s="2"/>
      <c r="CJ901" s="2"/>
      <c r="CK901" s="2"/>
      <c r="CL901" s="2"/>
      <c r="CM901" s="2"/>
      <c r="CN901" s="2"/>
      <c r="CO901" s="2"/>
      <c r="CP901" s="2"/>
    </row>
    <row r="902" spans="1:94" x14ac:dyDescent="0.35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/>
      <c r="AC902" s="2"/>
      <c r="AD902" s="2"/>
      <c r="AE902" s="2"/>
      <c r="AF902" s="2"/>
      <c r="AG902" s="2"/>
      <c r="AH902" s="2"/>
      <c r="AI902" s="2"/>
      <c r="AJ902" s="2"/>
      <c r="AK902" s="2"/>
      <c r="AL902" s="2"/>
      <c r="AM902" s="2"/>
      <c r="AN902" s="2"/>
      <c r="AO902" s="2"/>
      <c r="AP902" s="2"/>
      <c r="AQ902" s="2"/>
      <c r="AR902" s="2"/>
      <c r="AS902" s="2"/>
      <c r="AT902" s="2"/>
      <c r="AU902" s="2"/>
      <c r="AV902" s="2"/>
      <c r="AW902" s="2"/>
      <c r="AX902" s="2"/>
      <c r="AY902" s="2"/>
      <c r="AZ902" s="2"/>
      <c r="BA902" s="2"/>
      <c r="BB902" s="2"/>
      <c r="BC902" s="2"/>
      <c r="BD902" s="2"/>
      <c r="BE902" s="2"/>
      <c r="BF902" s="2"/>
      <c r="BG902" s="2"/>
      <c r="BH902" s="2"/>
      <c r="BI902" s="2"/>
      <c r="BJ902" s="2"/>
      <c r="BK902" s="2"/>
      <c r="BL902" s="2"/>
      <c r="BM902" s="2"/>
      <c r="BN902" s="2"/>
      <c r="BO902" s="2"/>
      <c r="BP902" s="2"/>
      <c r="BQ902" s="2"/>
      <c r="BR902" s="2"/>
      <c r="BS902" s="2"/>
      <c r="BT902" s="2"/>
      <c r="BU902" s="2"/>
      <c r="BV902" s="2"/>
      <c r="BW902" s="2"/>
      <c r="BX902" s="2"/>
      <c r="BY902" s="2"/>
      <c r="BZ902" s="2"/>
      <c r="CA902" s="2"/>
      <c r="CB902" s="2"/>
      <c r="CC902" s="2"/>
      <c r="CD902" s="2"/>
      <c r="CE902" s="2"/>
      <c r="CF902" s="2"/>
      <c r="CG902" s="2"/>
      <c r="CH902" s="2"/>
      <c r="CI902" s="2"/>
      <c r="CJ902" s="2"/>
      <c r="CK902" s="2"/>
      <c r="CL902" s="2"/>
      <c r="CM902" s="2"/>
      <c r="CN902" s="2"/>
      <c r="CO902" s="2"/>
      <c r="CP902" s="2"/>
    </row>
    <row r="903" spans="1:94" x14ac:dyDescent="0.35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/>
      <c r="AC903" s="2"/>
      <c r="AD903" s="2"/>
      <c r="AE903" s="2"/>
      <c r="AF903" s="2"/>
      <c r="AG903" s="2"/>
      <c r="AH903" s="2"/>
      <c r="AI903" s="2"/>
      <c r="AJ903" s="2"/>
      <c r="AK903" s="2"/>
      <c r="AL903" s="2"/>
      <c r="AM903" s="2"/>
      <c r="AN903" s="2"/>
      <c r="AO903" s="2"/>
      <c r="AP903" s="2"/>
      <c r="AQ903" s="2"/>
      <c r="AR903" s="2"/>
      <c r="AS903" s="2"/>
      <c r="AT903" s="2"/>
      <c r="AU903" s="2"/>
      <c r="AV903" s="2"/>
      <c r="AW903" s="2"/>
      <c r="AX903" s="2"/>
      <c r="AY903" s="2"/>
      <c r="AZ903" s="2"/>
      <c r="BA903" s="2"/>
      <c r="BB903" s="2"/>
      <c r="BC903" s="2"/>
      <c r="BD903" s="2"/>
      <c r="BE903" s="2"/>
      <c r="BF903" s="2"/>
      <c r="BG903" s="2"/>
      <c r="BH903" s="2"/>
      <c r="BI903" s="2"/>
      <c r="BJ903" s="2"/>
      <c r="BK903" s="2"/>
      <c r="BL903" s="2"/>
      <c r="BM903" s="2"/>
      <c r="BN903" s="2"/>
      <c r="BO903" s="2"/>
      <c r="BP903" s="2"/>
      <c r="BQ903" s="2"/>
      <c r="BR903" s="2"/>
      <c r="BS903" s="2"/>
      <c r="BT903" s="2"/>
      <c r="BU903" s="2"/>
      <c r="BV903" s="2"/>
      <c r="BW903" s="2"/>
      <c r="BX903" s="2"/>
      <c r="BY903" s="2"/>
      <c r="BZ903" s="2"/>
      <c r="CA903" s="2"/>
      <c r="CB903" s="2"/>
      <c r="CC903" s="2"/>
      <c r="CD903" s="2"/>
      <c r="CE903" s="2"/>
      <c r="CF903" s="2"/>
      <c r="CG903" s="2"/>
      <c r="CH903" s="2"/>
      <c r="CI903" s="2"/>
      <c r="CJ903" s="2"/>
      <c r="CK903" s="2"/>
      <c r="CL903" s="2"/>
      <c r="CM903" s="2"/>
      <c r="CN903" s="2"/>
      <c r="CO903" s="2"/>
      <c r="CP903" s="2"/>
    </row>
    <row r="904" spans="1:94" x14ac:dyDescent="0.35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  <c r="AC904" s="2"/>
      <c r="AD904" s="2"/>
      <c r="AE904" s="2"/>
      <c r="AF904" s="2"/>
      <c r="AG904" s="2"/>
      <c r="AH904" s="2"/>
      <c r="AI904" s="2"/>
      <c r="AJ904" s="2"/>
      <c r="AK904" s="2"/>
      <c r="AL904" s="2"/>
      <c r="AM904" s="2"/>
      <c r="AN904" s="2"/>
      <c r="AO904" s="2"/>
      <c r="AP904" s="2"/>
      <c r="AQ904" s="2"/>
      <c r="AR904" s="2"/>
      <c r="AS904" s="2"/>
      <c r="AT904" s="2"/>
      <c r="AU904" s="2"/>
      <c r="AV904" s="2"/>
      <c r="AW904" s="2"/>
      <c r="AX904" s="2"/>
      <c r="AY904" s="2"/>
      <c r="AZ904" s="2"/>
      <c r="BA904" s="2"/>
      <c r="BB904" s="2"/>
      <c r="BC904" s="2"/>
      <c r="BD904" s="2"/>
      <c r="BE904" s="2"/>
      <c r="BF904" s="2"/>
      <c r="BG904" s="2"/>
      <c r="BH904" s="2"/>
      <c r="BI904" s="2"/>
      <c r="BJ904" s="2"/>
      <c r="BK904" s="2"/>
      <c r="BL904" s="2"/>
      <c r="BM904" s="2"/>
      <c r="BN904" s="2"/>
      <c r="BO904" s="2"/>
      <c r="BP904" s="2"/>
      <c r="BQ904" s="2"/>
      <c r="BR904" s="2"/>
      <c r="BS904" s="2"/>
      <c r="BT904" s="2"/>
      <c r="BU904" s="2"/>
      <c r="BV904" s="2"/>
      <c r="BW904" s="2"/>
      <c r="BX904" s="2"/>
      <c r="BY904" s="2"/>
      <c r="BZ904" s="2"/>
      <c r="CA904" s="2"/>
      <c r="CB904" s="2"/>
      <c r="CC904" s="2"/>
      <c r="CD904" s="2"/>
      <c r="CE904" s="2"/>
      <c r="CF904" s="2"/>
      <c r="CG904" s="2"/>
      <c r="CH904" s="2"/>
      <c r="CI904" s="2"/>
      <c r="CJ904" s="2"/>
      <c r="CK904" s="2"/>
      <c r="CL904" s="2"/>
      <c r="CM904" s="2"/>
      <c r="CN904" s="2"/>
      <c r="CO904" s="2"/>
      <c r="CP904" s="2"/>
    </row>
    <row r="905" spans="1:94" x14ac:dyDescent="0.35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/>
      <c r="AC905" s="2"/>
      <c r="AD905" s="2"/>
      <c r="AE905" s="2"/>
      <c r="AF905" s="2"/>
      <c r="AG905" s="2"/>
      <c r="AH905" s="2"/>
      <c r="AI905" s="2"/>
      <c r="AJ905" s="2"/>
      <c r="AK905" s="2"/>
      <c r="AL905" s="2"/>
      <c r="AM905" s="2"/>
      <c r="AN905" s="2"/>
      <c r="AO905" s="2"/>
      <c r="AP905" s="2"/>
      <c r="AQ905" s="2"/>
      <c r="AR905" s="2"/>
      <c r="AS905" s="2"/>
      <c r="AT905" s="2"/>
      <c r="AU905" s="2"/>
      <c r="AV905" s="2"/>
      <c r="AW905" s="2"/>
      <c r="AX905" s="2"/>
      <c r="AY905" s="2"/>
      <c r="AZ905" s="2"/>
      <c r="BA905" s="2"/>
      <c r="BB905" s="2"/>
      <c r="BC905" s="2"/>
      <c r="BD905" s="2"/>
      <c r="BE905" s="2"/>
      <c r="BF905" s="2"/>
      <c r="BG905" s="2"/>
      <c r="BH905" s="2"/>
      <c r="BI905" s="2"/>
      <c r="BJ905" s="2"/>
      <c r="BK905" s="2"/>
      <c r="BL905" s="2"/>
      <c r="BM905" s="2"/>
      <c r="BN905" s="2"/>
      <c r="BO905" s="2"/>
      <c r="BP905" s="2"/>
      <c r="BQ905" s="2"/>
      <c r="BR905" s="2"/>
      <c r="BS905" s="2"/>
      <c r="BT905" s="2"/>
      <c r="BU905" s="2"/>
      <c r="BV905" s="2"/>
      <c r="BW905" s="2"/>
      <c r="BX905" s="2"/>
      <c r="BY905" s="2"/>
      <c r="BZ905" s="2"/>
      <c r="CA905" s="2"/>
      <c r="CB905" s="2"/>
      <c r="CC905" s="2"/>
      <c r="CD905" s="2"/>
      <c r="CE905" s="2"/>
      <c r="CF905" s="2"/>
      <c r="CG905" s="2"/>
      <c r="CH905" s="2"/>
      <c r="CI905" s="2"/>
      <c r="CJ905" s="2"/>
      <c r="CK905" s="2"/>
      <c r="CL905" s="2"/>
      <c r="CM905" s="2"/>
      <c r="CN905" s="2"/>
      <c r="CO905" s="2"/>
      <c r="CP905" s="2"/>
    </row>
    <row r="906" spans="1:94" x14ac:dyDescent="0.35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  <c r="AC906" s="2"/>
      <c r="AD906" s="2"/>
      <c r="AE906" s="2"/>
      <c r="AF906" s="2"/>
      <c r="AG906" s="2"/>
      <c r="AH906" s="2"/>
      <c r="AI906" s="2"/>
      <c r="AJ906" s="2"/>
      <c r="AK906" s="2"/>
      <c r="AL906" s="2"/>
      <c r="AM906" s="2"/>
      <c r="AN906" s="2"/>
      <c r="AO906" s="2"/>
      <c r="AP906" s="2"/>
      <c r="AQ906" s="2"/>
      <c r="AR906" s="2"/>
      <c r="AS906" s="2"/>
      <c r="AT906" s="2"/>
      <c r="AU906" s="2"/>
      <c r="AV906" s="2"/>
      <c r="AW906" s="2"/>
      <c r="AX906" s="2"/>
      <c r="AY906" s="2"/>
      <c r="AZ906" s="2"/>
      <c r="BA906" s="2"/>
      <c r="BB906" s="2"/>
      <c r="BC906" s="2"/>
      <c r="BD906" s="2"/>
      <c r="BE906" s="2"/>
      <c r="BF906" s="2"/>
      <c r="BG906" s="2"/>
      <c r="BH906" s="2"/>
      <c r="BI906" s="2"/>
      <c r="BJ906" s="2"/>
      <c r="BK906" s="2"/>
      <c r="BL906" s="2"/>
      <c r="BM906" s="2"/>
      <c r="BN906" s="2"/>
      <c r="BO906" s="2"/>
      <c r="BP906" s="2"/>
      <c r="BQ906" s="2"/>
      <c r="BR906" s="2"/>
      <c r="BS906" s="2"/>
      <c r="BT906" s="2"/>
      <c r="BU906" s="2"/>
      <c r="BV906" s="2"/>
      <c r="BW906" s="2"/>
      <c r="BX906" s="2"/>
      <c r="BY906" s="2"/>
      <c r="BZ906" s="2"/>
      <c r="CA906" s="2"/>
      <c r="CB906" s="2"/>
      <c r="CC906" s="2"/>
      <c r="CD906" s="2"/>
      <c r="CE906" s="2"/>
      <c r="CF906" s="2"/>
      <c r="CG906" s="2"/>
      <c r="CH906" s="2"/>
      <c r="CI906" s="2"/>
      <c r="CJ906" s="2"/>
      <c r="CK906" s="2"/>
      <c r="CL906" s="2"/>
      <c r="CM906" s="2"/>
      <c r="CN906" s="2"/>
      <c r="CO906" s="2"/>
      <c r="CP906" s="2"/>
    </row>
    <row r="907" spans="1:94" x14ac:dyDescent="0.35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2"/>
      <c r="AC907" s="2"/>
      <c r="AD907" s="2"/>
      <c r="AE907" s="2"/>
      <c r="AF907" s="2"/>
      <c r="AG907" s="2"/>
      <c r="AH907" s="2"/>
      <c r="AI907" s="2"/>
      <c r="AJ907" s="2"/>
      <c r="AK907" s="2"/>
      <c r="AL907" s="2"/>
      <c r="AM907" s="2"/>
      <c r="AN907" s="2"/>
      <c r="AO907" s="2"/>
      <c r="AP907" s="2"/>
      <c r="AQ907" s="2"/>
      <c r="AR907" s="2"/>
      <c r="AS907" s="2"/>
      <c r="AT907" s="2"/>
      <c r="AU907" s="2"/>
      <c r="AV907" s="2"/>
      <c r="AW907" s="2"/>
      <c r="AX907" s="2"/>
      <c r="AY907" s="2"/>
      <c r="AZ907" s="2"/>
      <c r="BA907" s="2"/>
      <c r="BB907" s="2"/>
      <c r="BC907" s="2"/>
      <c r="BD907" s="2"/>
      <c r="BE907" s="2"/>
      <c r="BF907" s="2"/>
      <c r="BG907" s="2"/>
      <c r="BH907" s="2"/>
      <c r="BI907" s="2"/>
      <c r="BJ907" s="2"/>
      <c r="BK907" s="2"/>
      <c r="BL907" s="2"/>
      <c r="BM907" s="2"/>
      <c r="BN907" s="2"/>
      <c r="BO907" s="2"/>
      <c r="BP907" s="2"/>
      <c r="BQ907" s="2"/>
      <c r="BR907" s="2"/>
      <c r="BS907" s="2"/>
      <c r="BT907" s="2"/>
      <c r="BU907" s="2"/>
      <c r="BV907" s="2"/>
      <c r="BW907" s="2"/>
      <c r="BX907" s="2"/>
      <c r="BY907" s="2"/>
      <c r="BZ907" s="2"/>
      <c r="CA907" s="2"/>
      <c r="CB907" s="2"/>
      <c r="CC907" s="2"/>
      <c r="CD907" s="2"/>
      <c r="CE907" s="2"/>
      <c r="CF907" s="2"/>
      <c r="CG907" s="2"/>
      <c r="CH907" s="2"/>
      <c r="CI907" s="2"/>
      <c r="CJ907" s="2"/>
      <c r="CK907" s="2"/>
      <c r="CL907" s="2"/>
      <c r="CM907" s="2"/>
      <c r="CN907" s="2"/>
      <c r="CO907" s="2"/>
      <c r="CP907" s="2"/>
    </row>
    <row r="908" spans="1:94" x14ac:dyDescent="0.35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  <c r="AC908" s="2"/>
      <c r="AD908" s="2"/>
      <c r="AE908" s="2"/>
      <c r="AF908" s="2"/>
      <c r="AG908" s="2"/>
      <c r="AH908" s="2"/>
      <c r="AI908" s="2"/>
      <c r="AJ908" s="2"/>
      <c r="AK908" s="2"/>
      <c r="AL908" s="2"/>
      <c r="AM908" s="2"/>
      <c r="AN908" s="2"/>
      <c r="AO908" s="2"/>
      <c r="AP908" s="2"/>
      <c r="AQ908" s="2"/>
      <c r="AR908" s="2"/>
      <c r="AS908" s="2"/>
      <c r="AT908" s="2"/>
      <c r="AU908" s="2"/>
      <c r="AV908" s="2"/>
      <c r="AW908" s="2"/>
      <c r="AX908" s="2"/>
      <c r="AY908" s="2"/>
      <c r="AZ908" s="2"/>
      <c r="BA908" s="2"/>
      <c r="BB908" s="2"/>
      <c r="BC908" s="2"/>
      <c r="BD908" s="2"/>
      <c r="BE908" s="2"/>
      <c r="BF908" s="2"/>
      <c r="BG908" s="2"/>
      <c r="BH908" s="2"/>
      <c r="BI908" s="2"/>
      <c r="BJ908" s="2"/>
      <c r="BK908" s="2"/>
      <c r="BL908" s="2"/>
      <c r="BM908" s="2"/>
      <c r="BN908" s="2"/>
      <c r="BO908" s="2"/>
      <c r="BP908" s="2"/>
      <c r="BQ908" s="2"/>
      <c r="BR908" s="2"/>
      <c r="BS908" s="2"/>
      <c r="BT908" s="2"/>
      <c r="BU908" s="2"/>
      <c r="BV908" s="2"/>
      <c r="BW908" s="2"/>
      <c r="BX908" s="2"/>
      <c r="BY908" s="2"/>
      <c r="BZ908" s="2"/>
      <c r="CA908" s="2"/>
      <c r="CB908" s="2"/>
      <c r="CC908" s="2"/>
      <c r="CD908" s="2"/>
      <c r="CE908" s="2"/>
      <c r="CF908" s="2"/>
      <c r="CG908" s="2"/>
      <c r="CH908" s="2"/>
      <c r="CI908" s="2"/>
      <c r="CJ908" s="2"/>
      <c r="CK908" s="2"/>
      <c r="CL908" s="2"/>
      <c r="CM908" s="2"/>
      <c r="CN908" s="2"/>
      <c r="CO908" s="2"/>
      <c r="CP908" s="2"/>
    </row>
    <row r="909" spans="1:94" x14ac:dyDescent="0.35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  <c r="AC909" s="2"/>
      <c r="AD909" s="2"/>
      <c r="AE909" s="2"/>
      <c r="AF909" s="2"/>
      <c r="AG909" s="2"/>
      <c r="AH909" s="2"/>
      <c r="AI909" s="2"/>
      <c r="AJ909" s="2"/>
      <c r="AK909" s="2"/>
      <c r="AL909" s="2"/>
      <c r="AM909" s="2"/>
      <c r="AN909" s="2"/>
      <c r="AO909" s="2"/>
      <c r="AP909" s="2"/>
      <c r="AQ909" s="2"/>
      <c r="AR909" s="2"/>
      <c r="AS909" s="2"/>
      <c r="AT909" s="2"/>
      <c r="AU909" s="2"/>
      <c r="AV909" s="2"/>
      <c r="AW909" s="2"/>
      <c r="AX909" s="2"/>
      <c r="AY909" s="2"/>
      <c r="AZ909" s="2"/>
      <c r="BA909" s="2"/>
      <c r="BB909" s="2"/>
      <c r="BC909" s="2"/>
      <c r="BD909" s="2"/>
      <c r="BE909" s="2"/>
      <c r="BF909" s="2"/>
      <c r="BG909" s="2"/>
      <c r="BH909" s="2"/>
      <c r="BI909" s="2"/>
      <c r="BJ909" s="2"/>
      <c r="BK909" s="2"/>
      <c r="BL909" s="2"/>
      <c r="BM909" s="2"/>
      <c r="BN909" s="2"/>
      <c r="BO909" s="2"/>
      <c r="BP909" s="2"/>
      <c r="BQ909" s="2"/>
      <c r="BR909" s="2"/>
      <c r="BS909" s="2"/>
      <c r="BT909" s="2"/>
      <c r="BU909" s="2"/>
      <c r="BV909" s="2"/>
      <c r="BW909" s="2"/>
      <c r="BX909" s="2"/>
      <c r="BY909" s="2"/>
      <c r="BZ909" s="2"/>
      <c r="CA909" s="2"/>
      <c r="CB909" s="2"/>
      <c r="CC909" s="2"/>
      <c r="CD909" s="2"/>
      <c r="CE909" s="2"/>
      <c r="CF909" s="2"/>
      <c r="CG909" s="2"/>
      <c r="CH909" s="2"/>
      <c r="CI909" s="2"/>
      <c r="CJ909" s="2"/>
      <c r="CK909" s="2"/>
      <c r="CL909" s="2"/>
      <c r="CM909" s="2"/>
      <c r="CN909" s="2"/>
      <c r="CO909" s="2"/>
      <c r="CP909" s="2"/>
    </row>
    <row r="910" spans="1:94" x14ac:dyDescent="0.35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  <c r="AC910" s="2"/>
      <c r="AD910" s="2"/>
      <c r="AE910" s="2"/>
      <c r="AF910" s="2"/>
      <c r="AG910" s="2"/>
      <c r="AH910" s="2"/>
      <c r="AI910" s="2"/>
      <c r="AJ910" s="2"/>
      <c r="AK910" s="2"/>
      <c r="AL910" s="2"/>
      <c r="AM910" s="2"/>
      <c r="AN910" s="2"/>
      <c r="AO910" s="2"/>
      <c r="AP910" s="2"/>
      <c r="AQ910" s="2"/>
      <c r="AR910" s="2"/>
      <c r="AS910" s="2"/>
      <c r="AT910" s="2"/>
      <c r="AU910" s="2"/>
      <c r="AV910" s="2"/>
      <c r="AW910" s="2"/>
      <c r="AX910" s="2"/>
      <c r="AY910" s="2"/>
      <c r="AZ910" s="2"/>
      <c r="BA910" s="2"/>
      <c r="BB910" s="2"/>
      <c r="BC910" s="2"/>
      <c r="BD910" s="2"/>
      <c r="BE910" s="2"/>
      <c r="BF910" s="2"/>
      <c r="BG910" s="2"/>
      <c r="BH910" s="2"/>
      <c r="BI910" s="2"/>
      <c r="BJ910" s="2"/>
      <c r="BK910" s="2"/>
      <c r="BL910" s="2"/>
      <c r="BM910" s="2"/>
      <c r="BN910" s="2"/>
      <c r="BO910" s="2"/>
      <c r="BP910" s="2"/>
      <c r="BQ910" s="2"/>
      <c r="BR910" s="2"/>
      <c r="BS910" s="2"/>
      <c r="BT910" s="2"/>
      <c r="BU910" s="2"/>
      <c r="BV910" s="2"/>
      <c r="BW910" s="2"/>
      <c r="BX910" s="2"/>
      <c r="BY910" s="2"/>
      <c r="BZ910" s="2"/>
      <c r="CA910" s="2"/>
      <c r="CB910" s="2"/>
      <c r="CC910" s="2"/>
      <c r="CD910" s="2"/>
      <c r="CE910" s="2"/>
      <c r="CF910" s="2"/>
      <c r="CG910" s="2"/>
      <c r="CH910" s="2"/>
      <c r="CI910" s="2"/>
      <c r="CJ910" s="2"/>
      <c r="CK910" s="2"/>
      <c r="CL910" s="2"/>
      <c r="CM910" s="2"/>
      <c r="CN910" s="2"/>
      <c r="CO910" s="2"/>
      <c r="CP910" s="2"/>
    </row>
    <row r="911" spans="1:94" x14ac:dyDescent="0.35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  <c r="AC911" s="2"/>
      <c r="AD911" s="2"/>
      <c r="AE911" s="2"/>
      <c r="AF911" s="2"/>
      <c r="AG911" s="2"/>
      <c r="AH911" s="2"/>
      <c r="AI911" s="2"/>
      <c r="AJ911" s="2"/>
      <c r="AK911" s="2"/>
      <c r="AL911" s="2"/>
      <c r="AM911" s="2"/>
      <c r="AN911" s="2"/>
      <c r="AO911" s="2"/>
      <c r="AP911" s="2"/>
      <c r="AQ911" s="2"/>
      <c r="AR911" s="2"/>
      <c r="AS911" s="2"/>
      <c r="AT911" s="2"/>
      <c r="AU911" s="2"/>
      <c r="AV911" s="2"/>
      <c r="AW911" s="2"/>
      <c r="AX911" s="2"/>
      <c r="AY911" s="2"/>
      <c r="AZ911" s="2"/>
      <c r="BA911" s="2"/>
      <c r="BB911" s="2"/>
      <c r="BC911" s="2"/>
      <c r="BD911" s="2"/>
      <c r="BE911" s="2"/>
      <c r="BF911" s="2"/>
      <c r="BG911" s="2"/>
      <c r="BH911" s="2"/>
      <c r="BI911" s="2"/>
      <c r="BJ911" s="2"/>
      <c r="BK911" s="2"/>
      <c r="BL911" s="2"/>
      <c r="BM911" s="2"/>
      <c r="BN911" s="2"/>
      <c r="BO911" s="2"/>
      <c r="BP911" s="2"/>
      <c r="BQ911" s="2"/>
      <c r="BR911" s="2"/>
      <c r="BS911" s="2"/>
      <c r="BT911" s="2"/>
      <c r="BU911" s="2"/>
      <c r="BV911" s="2"/>
      <c r="BW911" s="2"/>
      <c r="BX911" s="2"/>
      <c r="BY911" s="2"/>
      <c r="BZ911" s="2"/>
      <c r="CA911" s="2"/>
      <c r="CB911" s="2"/>
      <c r="CC911" s="2"/>
      <c r="CD911" s="2"/>
      <c r="CE911" s="2"/>
      <c r="CF911" s="2"/>
      <c r="CG911" s="2"/>
      <c r="CH911" s="2"/>
      <c r="CI911" s="2"/>
      <c r="CJ911" s="2"/>
      <c r="CK911" s="2"/>
      <c r="CL911" s="2"/>
      <c r="CM911" s="2"/>
      <c r="CN911" s="2"/>
      <c r="CO911" s="2"/>
      <c r="CP911" s="2"/>
    </row>
    <row r="912" spans="1:94" x14ac:dyDescent="0.35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  <c r="AC912" s="2"/>
      <c r="AD912" s="2"/>
      <c r="AE912" s="2"/>
      <c r="AF912" s="2"/>
      <c r="AG912" s="2"/>
      <c r="AH912" s="2"/>
      <c r="AI912" s="2"/>
      <c r="AJ912" s="2"/>
      <c r="AK912" s="2"/>
      <c r="AL912" s="2"/>
      <c r="AM912" s="2"/>
      <c r="AN912" s="2"/>
      <c r="AO912" s="2"/>
      <c r="AP912" s="2"/>
      <c r="AQ912" s="2"/>
      <c r="AR912" s="2"/>
      <c r="AS912" s="2"/>
      <c r="AT912" s="2"/>
      <c r="AU912" s="2"/>
      <c r="AV912" s="2"/>
      <c r="AW912" s="2"/>
      <c r="AX912" s="2"/>
      <c r="AY912" s="2"/>
      <c r="AZ912" s="2"/>
      <c r="BA912" s="2"/>
      <c r="BB912" s="2"/>
      <c r="BC912" s="2"/>
      <c r="BD912" s="2"/>
      <c r="BE912" s="2"/>
      <c r="BF912" s="2"/>
      <c r="BG912" s="2"/>
      <c r="BH912" s="2"/>
      <c r="BI912" s="2"/>
      <c r="BJ912" s="2"/>
      <c r="BK912" s="2"/>
      <c r="BL912" s="2"/>
      <c r="BM912" s="2"/>
      <c r="BN912" s="2"/>
      <c r="BO912" s="2"/>
      <c r="BP912" s="2"/>
      <c r="BQ912" s="2"/>
      <c r="BR912" s="2"/>
      <c r="BS912" s="2"/>
      <c r="BT912" s="2"/>
      <c r="BU912" s="2"/>
      <c r="BV912" s="2"/>
      <c r="BW912" s="2"/>
      <c r="BX912" s="2"/>
      <c r="BY912" s="2"/>
      <c r="BZ912" s="2"/>
      <c r="CA912" s="2"/>
      <c r="CB912" s="2"/>
      <c r="CC912" s="2"/>
      <c r="CD912" s="2"/>
      <c r="CE912" s="2"/>
      <c r="CF912" s="2"/>
      <c r="CG912" s="2"/>
      <c r="CH912" s="2"/>
      <c r="CI912" s="2"/>
      <c r="CJ912" s="2"/>
      <c r="CK912" s="2"/>
      <c r="CL912" s="2"/>
      <c r="CM912" s="2"/>
      <c r="CN912" s="2"/>
      <c r="CO912" s="2"/>
      <c r="CP912" s="2"/>
    </row>
    <row r="913" spans="1:94" x14ac:dyDescent="0.35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  <c r="AC913" s="2"/>
      <c r="AD913" s="2"/>
      <c r="AE913" s="2"/>
      <c r="AF913" s="2"/>
      <c r="AG913" s="2"/>
      <c r="AH913" s="2"/>
      <c r="AI913" s="2"/>
      <c r="AJ913" s="2"/>
      <c r="AK913" s="2"/>
      <c r="AL913" s="2"/>
      <c r="AM913" s="2"/>
      <c r="AN913" s="2"/>
      <c r="AO913" s="2"/>
      <c r="AP913" s="2"/>
      <c r="AQ913" s="2"/>
      <c r="AR913" s="2"/>
      <c r="AS913" s="2"/>
      <c r="AT913" s="2"/>
      <c r="AU913" s="2"/>
      <c r="AV913" s="2"/>
      <c r="AW913" s="2"/>
      <c r="AX913" s="2"/>
      <c r="AY913" s="2"/>
      <c r="AZ913" s="2"/>
      <c r="BA913" s="2"/>
      <c r="BB913" s="2"/>
      <c r="BC913" s="2"/>
      <c r="BD913" s="2"/>
      <c r="BE913" s="2"/>
      <c r="BF913" s="2"/>
      <c r="BG913" s="2"/>
      <c r="BH913" s="2"/>
      <c r="BI913" s="2"/>
      <c r="BJ913" s="2"/>
      <c r="BK913" s="2"/>
      <c r="BL913" s="2"/>
      <c r="BM913" s="2"/>
      <c r="BN913" s="2"/>
      <c r="BO913" s="2"/>
      <c r="BP913" s="2"/>
      <c r="BQ913" s="2"/>
      <c r="BR913" s="2"/>
      <c r="BS913" s="2"/>
      <c r="BT913" s="2"/>
      <c r="BU913" s="2"/>
      <c r="BV913" s="2"/>
      <c r="BW913" s="2"/>
      <c r="BX913" s="2"/>
      <c r="BY913" s="2"/>
      <c r="BZ913" s="2"/>
      <c r="CA913" s="2"/>
      <c r="CB913" s="2"/>
      <c r="CC913" s="2"/>
      <c r="CD913" s="2"/>
      <c r="CE913" s="2"/>
      <c r="CF913" s="2"/>
      <c r="CG913" s="2"/>
      <c r="CH913" s="2"/>
      <c r="CI913" s="2"/>
      <c r="CJ913" s="2"/>
      <c r="CK913" s="2"/>
      <c r="CL913" s="2"/>
      <c r="CM913" s="2"/>
      <c r="CN913" s="2"/>
      <c r="CO913" s="2"/>
      <c r="CP913" s="2"/>
    </row>
    <row r="914" spans="1:94" x14ac:dyDescent="0.35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  <c r="AC914" s="2"/>
      <c r="AD914" s="2"/>
      <c r="AE914" s="2"/>
      <c r="AF914" s="2"/>
      <c r="AG914" s="2"/>
      <c r="AH914" s="2"/>
      <c r="AI914" s="2"/>
      <c r="AJ914" s="2"/>
      <c r="AK914" s="2"/>
      <c r="AL914" s="2"/>
      <c r="AM914" s="2"/>
      <c r="AN914" s="2"/>
      <c r="AO914" s="2"/>
      <c r="AP914" s="2"/>
      <c r="AQ914" s="2"/>
      <c r="AR914" s="2"/>
      <c r="AS914" s="2"/>
      <c r="AT914" s="2"/>
      <c r="AU914" s="2"/>
      <c r="AV914" s="2"/>
      <c r="AW914" s="2"/>
      <c r="AX914" s="2"/>
      <c r="AY914" s="2"/>
      <c r="AZ914" s="2"/>
      <c r="BA914" s="2"/>
      <c r="BB914" s="2"/>
      <c r="BC914" s="2"/>
      <c r="BD914" s="2"/>
      <c r="BE914" s="2"/>
      <c r="BF914" s="2"/>
      <c r="BG914" s="2"/>
      <c r="BH914" s="2"/>
      <c r="BI914" s="2"/>
      <c r="BJ914" s="2"/>
      <c r="BK914" s="2"/>
      <c r="BL914" s="2"/>
      <c r="BM914" s="2"/>
      <c r="BN914" s="2"/>
      <c r="BO914" s="2"/>
      <c r="BP914" s="2"/>
      <c r="BQ914" s="2"/>
      <c r="BR914" s="2"/>
      <c r="BS914" s="2"/>
      <c r="BT914" s="2"/>
      <c r="BU914" s="2"/>
      <c r="BV914" s="2"/>
      <c r="BW914" s="2"/>
      <c r="BX914" s="2"/>
      <c r="BY914" s="2"/>
      <c r="BZ914" s="2"/>
      <c r="CA914" s="2"/>
      <c r="CB914" s="2"/>
      <c r="CC914" s="2"/>
      <c r="CD914" s="2"/>
      <c r="CE914" s="2"/>
      <c r="CF914" s="2"/>
      <c r="CG914" s="2"/>
      <c r="CH914" s="2"/>
      <c r="CI914" s="2"/>
      <c r="CJ914" s="2"/>
      <c r="CK914" s="2"/>
      <c r="CL914" s="2"/>
      <c r="CM914" s="2"/>
      <c r="CN914" s="2"/>
      <c r="CO914" s="2"/>
      <c r="CP914" s="2"/>
    </row>
    <row r="915" spans="1:94" x14ac:dyDescent="0.35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  <c r="AC915" s="2"/>
      <c r="AD915" s="2"/>
      <c r="AE915" s="2"/>
      <c r="AF915" s="2"/>
      <c r="AG915" s="2"/>
      <c r="AH915" s="2"/>
      <c r="AI915" s="2"/>
      <c r="AJ915" s="2"/>
      <c r="AK915" s="2"/>
      <c r="AL915" s="2"/>
      <c r="AM915" s="2"/>
      <c r="AN915" s="2"/>
      <c r="AO915" s="2"/>
      <c r="AP915" s="2"/>
      <c r="AQ915" s="2"/>
      <c r="AR915" s="2"/>
      <c r="AS915" s="2"/>
      <c r="AT915" s="2"/>
      <c r="AU915" s="2"/>
      <c r="AV915" s="2"/>
      <c r="AW915" s="2"/>
      <c r="AX915" s="2"/>
      <c r="AY915" s="2"/>
      <c r="AZ915" s="2"/>
      <c r="BA915" s="2"/>
      <c r="BB915" s="2"/>
      <c r="BC915" s="2"/>
      <c r="BD915" s="2"/>
      <c r="BE915" s="2"/>
      <c r="BF915" s="2"/>
      <c r="BG915" s="2"/>
      <c r="BH915" s="2"/>
      <c r="BI915" s="2"/>
      <c r="BJ915" s="2"/>
      <c r="BK915" s="2"/>
      <c r="BL915" s="2"/>
      <c r="BM915" s="2"/>
      <c r="BN915" s="2"/>
      <c r="BO915" s="2"/>
      <c r="BP915" s="2"/>
      <c r="BQ915" s="2"/>
      <c r="BR915" s="2"/>
      <c r="BS915" s="2"/>
      <c r="BT915" s="2"/>
      <c r="BU915" s="2"/>
      <c r="BV915" s="2"/>
      <c r="BW915" s="2"/>
      <c r="BX915" s="2"/>
      <c r="BY915" s="2"/>
      <c r="BZ915" s="2"/>
      <c r="CA915" s="2"/>
      <c r="CB915" s="2"/>
      <c r="CC915" s="2"/>
      <c r="CD915" s="2"/>
      <c r="CE915" s="2"/>
      <c r="CF915" s="2"/>
      <c r="CG915" s="2"/>
      <c r="CH915" s="2"/>
      <c r="CI915" s="2"/>
      <c r="CJ915" s="2"/>
      <c r="CK915" s="2"/>
      <c r="CL915" s="2"/>
      <c r="CM915" s="2"/>
      <c r="CN915" s="2"/>
      <c r="CO915" s="2"/>
      <c r="CP915" s="2"/>
    </row>
    <row r="916" spans="1:94" x14ac:dyDescent="0.35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  <c r="AC916" s="2"/>
      <c r="AD916" s="2"/>
      <c r="AE916" s="2"/>
      <c r="AF916" s="2"/>
      <c r="AG916" s="2"/>
      <c r="AH916" s="2"/>
      <c r="AI916" s="2"/>
      <c r="AJ916" s="2"/>
      <c r="AK916" s="2"/>
      <c r="AL916" s="2"/>
      <c r="AM916" s="2"/>
      <c r="AN916" s="2"/>
      <c r="AO916" s="2"/>
      <c r="AP916" s="2"/>
      <c r="AQ916" s="2"/>
      <c r="AR916" s="2"/>
      <c r="AS916" s="2"/>
      <c r="AT916" s="2"/>
      <c r="AU916" s="2"/>
      <c r="AV916" s="2"/>
      <c r="AW916" s="2"/>
      <c r="AX916" s="2"/>
      <c r="AY916" s="2"/>
      <c r="AZ916" s="2"/>
      <c r="BA916" s="2"/>
      <c r="BB916" s="2"/>
      <c r="BC916" s="2"/>
      <c r="BD916" s="2"/>
      <c r="BE916" s="2"/>
      <c r="BF916" s="2"/>
      <c r="BG916" s="2"/>
      <c r="BH916" s="2"/>
      <c r="BI916" s="2"/>
      <c r="BJ916" s="2"/>
      <c r="BK916" s="2"/>
      <c r="BL916" s="2"/>
      <c r="BM916" s="2"/>
      <c r="BN916" s="2"/>
      <c r="BO916" s="2"/>
      <c r="BP916" s="2"/>
      <c r="BQ916" s="2"/>
      <c r="BR916" s="2"/>
      <c r="BS916" s="2"/>
      <c r="BT916" s="2"/>
      <c r="BU916" s="2"/>
      <c r="BV916" s="2"/>
      <c r="BW916" s="2"/>
      <c r="BX916" s="2"/>
      <c r="BY916" s="2"/>
      <c r="BZ916" s="2"/>
      <c r="CA916" s="2"/>
      <c r="CB916" s="2"/>
      <c r="CC916" s="2"/>
      <c r="CD916" s="2"/>
      <c r="CE916" s="2"/>
      <c r="CF916" s="2"/>
      <c r="CG916" s="2"/>
      <c r="CH916" s="2"/>
      <c r="CI916" s="2"/>
      <c r="CJ916" s="2"/>
      <c r="CK916" s="2"/>
      <c r="CL916" s="2"/>
      <c r="CM916" s="2"/>
      <c r="CN916" s="2"/>
      <c r="CO916" s="2"/>
      <c r="CP916" s="2"/>
    </row>
    <row r="917" spans="1:94" x14ac:dyDescent="0.35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/>
      <c r="AC917" s="2"/>
      <c r="AD917" s="2"/>
      <c r="AE917" s="2"/>
      <c r="AF917" s="2"/>
      <c r="AG917" s="2"/>
      <c r="AH917" s="2"/>
      <c r="AI917" s="2"/>
      <c r="AJ917" s="2"/>
      <c r="AK917" s="2"/>
      <c r="AL917" s="2"/>
      <c r="AM917" s="2"/>
      <c r="AN917" s="2"/>
      <c r="AO917" s="2"/>
      <c r="AP917" s="2"/>
      <c r="AQ917" s="2"/>
      <c r="AR917" s="2"/>
      <c r="AS917" s="2"/>
      <c r="AT917" s="2"/>
      <c r="AU917" s="2"/>
      <c r="AV917" s="2"/>
      <c r="AW917" s="2"/>
      <c r="AX917" s="2"/>
      <c r="AY917" s="2"/>
      <c r="AZ917" s="2"/>
      <c r="BA917" s="2"/>
      <c r="BB917" s="2"/>
      <c r="BC917" s="2"/>
      <c r="BD917" s="2"/>
      <c r="BE917" s="2"/>
      <c r="BF917" s="2"/>
      <c r="BG917" s="2"/>
      <c r="BH917" s="2"/>
      <c r="BI917" s="2"/>
      <c r="BJ917" s="2"/>
      <c r="BK917" s="2"/>
      <c r="BL917" s="2"/>
      <c r="BM917" s="2"/>
      <c r="BN917" s="2"/>
      <c r="BO917" s="2"/>
      <c r="BP917" s="2"/>
      <c r="BQ917" s="2"/>
      <c r="BR917" s="2"/>
      <c r="BS917" s="2"/>
      <c r="BT917" s="2"/>
      <c r="BU917" s="2"/>
      <c r="BV917" s="2"/>
      <c r="BW917" s="2"/>
      <c r="BX917" s="2"/>
      <c r="BY917" s="2"/>
      <c r="BZ917" s="2"/>
      <c r="CA917" s="2"/>
      <c r="CB917" s="2"/>
      <c r="CC917" s="2"/>
      <c r="CD917" s="2"/>
      <c r="CE917" s="2"/>
      <c r="CF917" s="2"/>
      <c r="CG917" s="2"/>
      <c r="CH917" s="2"/>
      <c r="CI917" s="2"/>
      <c r="CJ917" s="2"/>
      <c r="CK917" s="2"/>
      <c r="CL917" s="2"/>
      <c r="CM917" s="2"/>
      <c r="CN917" s="2"/>
      <c r="CO917" s="2"/>
      <c r="CP917" s="2"/>
    </row>
    <row r="918" spans="1:94" x14ac:dyDescent="0.35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  <c r="AC918" s="2"/>
      <c r="AD918" s="2"/>
      <c r="AE918" s="2"/>
      <c r="AF918" s="2"/>
      <c r="AG918" s="2"/>
      <c r="AH918" s="2"/>
      <c r="AI918" s="2"/>
      <c r="AJ918" s="2"/>
      <c r="AK918" s="2"/>
      <c r="AL918" s="2"/>
      <c r="AM918" s="2"/>
      <c r="AN918" s="2"/>
      <c r="AO918" s="2"/>
      <c r="AP918" s="2"/>
      <c r="AQ918" s="2"/>
      <c r="AR918" s="2"/>
      <c r="AS918" s="2"/>
      <c r="AT918" s="2"/>
      <c r="AU918" s="2"/>
      <c r="AV918" s="2"/>
      <c r="AW918" s="2"/>
      <c r="AX918" s="2"/>
      <c r="AY918" s="2"/>
      <c r="AZ918" s="2"/>
      <c r="BA918" s="2"/>
      <c r="BB918" s="2"/>
      <c r="BC918" s="2"/>
      <c r="BD918" s="2"/>
      <c r="BE918" s="2"/>
      <c r="BF918" s="2"/>
      <c r="BG918" s="2"/>
      <c r="BH918" s="2"/>
      <c r="BI918" s="2"/>
      <c r="BJ918" s="2"/>
      <c r="BK918" s="2"/>
      <c r="BL918" s="2"/>
      <c r="BM918" s="2"/>
      <c r="BN918" s="2"/>
      <c r="BO918" s="2"/>
      <c r="BP918" s="2"/>
      <c r="BQ918" s="2"/>
      <c r="BR918" s="2"/>
      <c r="BS918" s="2"/>
      <c r="BT918" s="2"/>
      <c r="BU918" s="2"/>
      <c r="BV918" s="2"/>
      <c r="BW918" s="2"/>
      <c r="BX918" s="2"/>
      <c r="BY918" s="2"/>
      <c r="BZ918" s="2"/>
      <c r="CA918" s="2"/>
      <c r="CB918" s="2"/>
      <c r="CC918" s="2"/>
      <c r="CD918" s="2"/>
      <c r="CE918" s="2"/>
      <c r="CF918" s="2"/>
      <c r="CG918" s="2"/>
      <c r="CH918" s="2"/>
      <c r="CI918" s="2"/>
      <c r="CJ918" s="2"/>
      <c r="CK918" s="2"/>
      <c r="CL918" s="2"/>
      <c r="CM918" s="2"/>
      <c r="CN918" s="2"/>
      <c r="CO918" s="2"/>
      <c r="CP918" s="2"/>
    </row>
    <row r="919" spans="1:94" x14ac:dyDescent="0.35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/>
      <c r="AC919" s="2"/>
      <c r="AD919" s="2"/>
      <c r="AE919" s="2"/>
      <c r="AF919" s="2"/>
      <c r="AG919" s="2"/>
      <c r="AH919" s="2"/>
      <c r="AI919" s="2"/>
      <c r="AJ919" s="2"/>
      <c r="AK919" s="2"/>
      <c r="AL919" s="2"/>
      <c r="AM919" s="2"/>
      <c r="AN919" s="2"/>
      <c r="AO919" s="2"/>
      <c r="AP919" s="2"/>
      <c r="AQ919" s="2"/>
      <c r="AR919" s="2"/>
      <c r="AS919" s="2"/>
      <c r="AT919" s="2"/>
      <c r="AU919" s="2"/>
      <c r="AV919" s="2"/>
      <c r="AW919" s="2"/>
      <c r="AX919" s="2"/>
      <c r="AY919" s="2"/>
      <c r="AZ919" s="2"/>
      <c r="BA919" s="2"/>
      <c r="BB919" s="2"/>
      <c r="BC919" s="2"/>
      <c r="BD919" s="2"/>
      <c r="BE919" s="2"/>
      <c r="BF919" s="2"/>
      <c r="BG919" s="2"/>
      <c r="BH919" s="2"/>
      <c r="BI919" s="2"/>
      <c r="BJ919" s="2"/>
      <c r="BK919" s="2"/>
      <c r="BL919" s="2"/>
      <c r="BM919" s="2"/>
      <c r="BN919" s="2"/>
      <c r="BO919" s="2"/>
      <c r="BP919" s="2"/>
      <c r="BQ919" s="2"/>
      <c r="BR919" s="2"/>
      <c r="BS919" s="2"/>
      <c r="BT919" s="2"/>
      <c r="BU919" s="2"/>
      <c r="BV919" s="2"/>
      <c r="BW919" s="2"/>
      <c r="BX919" s="2"/>
      <c r="BY919" s="2"/>
      <c r="BZ919" s="2"/>
      <c r="CA919" s="2"/>
      <c r="CB919" s="2"/>
      <c r="CC919" s="2"/>
      <c r="CD919" s="2"/>
      <c r="CE919" s="2"/>
      <c r="CF919" s="2"/>
      <c r="CG919" s="2"/>
      <c r="CH919" s="2"/>
      <c r="CI919" s="2"/>
      <c r="CJ919" s="2"/>
      <c r="CK919" s="2"/>
      <c r="CL919" s="2"/>
      <c r="CM919" s="2"/>
      <c r="CN919" s="2"/>
      <c r="CO919" s="2"/>
      <c r="CP919" s="2"/>
    </row>
    <row r="920" spans="1:94" x14ac:dyDescent="0.35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  <c r="AC920" s="2"/>
      <c r="AD920" s="2"/>
      <c r="AE920" s="2"/>
      <c r="AF920" s="2"/>
      <c r="AG920" s="2"/>
      <c r="AH920" s="2"/>
      <c r="AI920" s="2"/>
      <c r="AJ920" s="2"/>
      <c r="AK920" s="2"/>
      <c r="AL920" s="2"/>
      <c r="AM920" s="2"/>
      <c r="AN920" s="2"/>
      <c r="AO920" s="2"/>
      <c r="AP920" s="2"/>
      <c r="AQ920" s="2"/>
      <c r="AR920" s="2"/>
      <c r="AS920" s="2"/>
      <c r="AT920" s="2"/>
      <c r="AU920" s="2"/>
      <c r="AV920" s="2"/>
      <c r="AW920" s="2"/>
      <c r="AX920" s="2"/>
      <c r="AY920" s="2"/>
      <c r="AZ920" s="2"/>
      <c r="BA920" s="2"/>
      <c r="BB920" s="2"/>
      <c r="BC920" s="2"/>
      <c r="BD920" s="2"/>
      <c r="BE920" s="2"/>
      <c r="BF920" s="2"/>
      <c r="BG920" s="2"/>
      <c r="BH920" s="2"/>
      <c r="BI920" s="2"/>
      <c r="BJ920" s="2"/>
      <c r="BK920" s="2"/>
      <c r="BL920" s="2"/>
      <c r="BM920" s="2"/>
      <c r="BN920" s="2"/>
      <c r="BO920" s="2"/>
      <c r="BP920" s="2"/>
      <c r="BQ920" s="2"/>
      <c r="BR920" s="2"/>
      <c r="BS920" s="2"/>
      <c r="BT920" s="2"/>
      <c r="BU920" s="2"/>
      <c r="BV920" s="2"/>
      <c r="BW920" s="2"/>
      <c r="BX920" s="2"/>
      <c r="BY920" s="2"/>
      <c r="BZ920" s="2"/>
      <c r="CA920" s="2"/>
      <c r="CB920" s="2"/>
      <c r="CC920" s="2"/>
      <c r="CD920" s="2"/>
      <c r="CE920" s="2"/>
      <c r="CF920" s="2"/>
      <c r="CG920" s="2"/>
      <c r="CH920" s="2"/>
      <c r="CI920" s="2"/>
      <c r="CJ920" s="2"/>
      <c r="CK920" s="2"/>
      <c r="CL920" s="2"/>
      <c r="CM920" s="2"/>
      <c r="CN920" s="2"/>
      <c r="CO920" s="2"/>
      <c r="CP920" s="2"/>
    </row>
    <row r="921" spans="1:94" x14ac:dyDescent="0.35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/>
      <c r="AD921" s="2"/>
      <c r="AE921" s="2"/>
      <c r="AF921" s="2"/>
      <c r="AG921" s="2"/>
      <c r="AH921" s="2"/>
      <c r="AI921" s="2"/>
      <c r="AJ921" s="2"/>
      <c r="AK921" s="2"/>
      <c r="AL921" s="2"/>
      <c r="AM921" s="2"/>
      <c r="AN921" s="2"/>
      <c r="AO921" s="2"/>
      <c r="AP921" s="2"/>
      <c r="AQ921" s="2"/>
      <c r="AR921" s="2"/>
      <c r="AS921" s="2"/>
      <c r="AT921" s="2"/>
      <c r="AU921" s="2"/>
      <c r="AV921" s="2"/>
      <c r="AW921" s="2"/>
      <c r="AX921" s="2"/>
      <c r="AY921" s="2"/>
      <c r="AZ921" s="2"/>
      <c r="BA921" s="2"/>
      <c r="BB921" s="2"/>
      <c r="BC921" s="2"/>
      <c r="BD921" s="2"/>
      <c r="BE921" s="2"/>
      <c r="BF921" s="2"/>
      <c r="BG921" s="2"/>
      <c r="BH921" s="2"/>
      <c r="BI921" s="2"/>
      <c r="BJ921" s="2"/>
      <c r="BK921" s="2"/>
      <c r="BL921" s="2"/>
      <c r="BM921" s="2"/>
      <c r="BN921" s="2"/>
      <c r="BO921" s="2"/>
      <c r="BP921" s="2"/>
      <c r="BQ921" s="2"/>
      <c r="BR921" s="2"/>
      <c r="BS921" s="2"/>
      <c r="BT921" s="2"/>
      <c r="BU921" s="2"/>
      <c r="BV921" s="2"/>
      <c r="BW921" s="2"/>
      <c r="BX921" s="2"/>
      <c r="BY921" s="2"/>
      <c r="BZ921" s="2"/>
      <c r="CA921" s="2"/>
      <c r="CB921" s="2"/>
      <c r="CC921" s="2"/>
      <c r="CD921" s="2"/>
      <c r="CE921" s="2"/>
      <c r="CF921" s="2"/>
      <c r="CG921" s="2"/>
      <c r="CH921" s="2"/>
      <c r="CI921" s="2"/>
      <c r="CJ921" s="2"/>
      <c r="CK921" s="2"/>
      <c r="CL921" s="2"/>
      <c r="CM921" s="2"/>
      <c r="CN921" s="2"/>
      <c r="CO921" s="2"/>
      <c r="CP921" s="2"/>
    </row>
    <row r="922" spans="1:94" x14ac:dyDescent="0.35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2"/>
      <c r="AD922" s="2"/>
      <c r="AE922" s="2"/>
      <c r="AF922" s="2"/>
      <c r="AG922" s="2"/>
      <c r="AH922" s="2"/>
      <c r="AI922" s="2"/>
      <c r="AJ922" s="2"/>
      <c r="AK922" s="2"/>
      <c r="AL922" s="2"/>
      <c r="AM922" s="2"/>
      <c r="AN922" s="2"/>
      <c r="AO922" s="2"/>
      <c r="AP922" s="2"/>
      <c r="AQ922" s="2"/>
      <c r="AR922" s="2"/>
      <c r="AS922" s="2"/>
      <c r="AT922" s="2"/>
      <c r="AU922" s="2"/>
      <c r="AV922" s="2"/>
      <c r="AW922" s="2"/>
      <c r="AX922" s="2"/>
      <c r="AY922" s="2"/>
      <c r="AZ922" s="2"/>
      <c r="BA922" s="2"/>
      <c r="BB922" s="2"/>
      <c r="BC922" s="2"/>
      <c r="BD922" s="2"/>
      <c r="BE922" s="2"/>
      <c r="BF922" s="2"/>
      <c r="BG922" s="2"/>
      <c r="BH922" s="2"/>
      <c r="BI922" s="2"/>
      <c r="BJ922" s="2"/>
      <c r="BK922" s="2"/>
      <c r="BL922" s="2"/>
      <c r="BM922" s="2"/>
      <c r="BN922" s="2"/>
      <c r="BO922" s="2"/>
      <c r="BP922" s="2"/>
      <c r="BQ922" s="2"/>
      <c r="BR922" s="2"/>
      <c r="BS922" s="2"/>
      <c r="BT922" s="2"/>
      <c r="BU922" s="2"/>
      <c r="BV922" s="2"/>
      <c r="BW922" s="2"/>
      <c r="BX922" s="2"/>
      <c r="BY922" s="2"/>
      <c r="BZ922" s="2"/>
      <c r="CA922" s="2"/>
      <c r="CB922" s="2"/>
      <c r="CC922" s="2"/>
      <c r="CD922" s="2"/>
      <c r="CE922" s="2"/>
      <c r="CF922" s="2"/>
      <c r="CG922" s="2"/>
      <c r="CH922" s="2"/>
      <c r="CI922" s="2"/>
      <c r="CJ922" s="2"/>
      <c r="CK922" s="2"/>
      <c r="CL922" s="2"/>
      <c r="CM922" s="2"/>
      <c r="CN922" s="2"/>
      <c r="CO922" s="2"/>
      <c r="CP922" s="2"/>
    </row>
    <row r="923" spans="1:94" x14ac:dyDescent="0.35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  <c r="AC923" s="2"/>
      <c r="AD923" s="2"/>
      <c r="AE923" s="2"/>
      <c r="AF923" s="2"/>
      <c r="AG923" s="2"/>
      <c r="AH923" s="2"/>
      <c r="AI923" s="2"/>
      <c r="AJ923" s="2"/>
      <c r="AK923" s="2"/>
      <c r="AL923" s="2"/>
      <c r="AM923" s="2"/>
      <c r="AN923" s="2"/>
      <c r="AO923" s="2"/>
      <c r="AP923" s="2"/>
      <c r="AQ923" s="2"/>
      <c r="AR923" s="2"/>
      <c r="AS923" s="2"/>
      <c r="AT923" s="2"/>
      <c r="AU923" s="2"/>
      <c r="AV923" s="2"/>
      <c r="AW923" s="2"/>
      <c r="AX923" s="2"/>
      <c r="AY923" s="2"/>
      <c r="AZ923" s="2"/>
      <c r="BA923" s="2"/>
      <c r="BB923" s="2"/>
      <c r="BC923" s="2"/>
      <c r="BD923" s="2"/>
      <c r="BE923" s="2"/>
      <c r="BF923" s="2"/>
      <c r="BG923" s="2"/>
      <c r="BH923" s="2"/>
      <c r="BI923" s="2"/>
      <c r="BJ923" s="2"/>
      <c r="BK923" s="2"/>
      <c r="BL923" s="2"/>
      <c r="BM923" s="2"/>
      <c r="BN923" s="2"/>
      <c r="BO923" s="2"/>
      <c r="BP923" s="2"/>
      <c r="BQ923" s="2"/>
      <c r="BR923" s="2"/>
      <c r="BS923" s="2"/>
      <c r="BT923" s="2"/>
      <c r="BU923" s="2"/>
      <c r="BV923" s="2"/>
      <c r="BW923" s="2"/>
      <c r="BX923" s="2"/>
      <c r="BY923" s="2"/>
      <c r="BZ923" s="2"/>
      <c r="CA923" s="2"/>
      <c r="CB923" s="2"/>
      <c r="CC923" s="2"/>
      <c r="CD923" s="2"/>
      <c r="CE923" s="2"/>
      <c r="CF923" s="2"/>
      <c r="CG923" s="2"/>
      <c r="CH923" s="2"/>
      <c r="CI923" s="2"/>
      <c r="CJ923" s="2"/>
      <c r="CK923" s="2"/>
      <c r="CL923" s="2"/>
      <c r="CM923" s="2"/>
      <c r="CN923" s="2"/>
      <c r="CO923" s="2"/>
      <c r="CP923" s="2"/>
    </row>
    <row r="924" spans="1:94" x14ac:dyDescent="0.35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2"/>
      <c r="AD924" s="2"/>
      <c r="AE924" s="2"/>
      <c r="AF924" s="2"/>
      <c r="AG924" s="2"/>
      <c r="AH924" s="2"/>
      <c r="AI924" s="2"/>
      <c r="AJ924" s="2"/>
      <c r="AK924" s="2"/>
      <c r="AL924" s="2"/>
      <c r="AM924" s="2"/>
      <c r="AN924" s="2"/>
      <c r="AO924" s="2"/>
      <c r="AP924" s="2"/>
      <c r="AQ924" s="2"/>
      <c r="AR924" s="2"/>
      <c r="AS924" s="2"/>
      <c r="AT924" s="2"/>
      <c r="AU924" s="2"/>
      <c r="AV924" s="2"/>
      <c r="AW924" s="2"/>
      <c r="AX924" s="2"/>
      <c r="AY924" s="2"/>
      <c r="AZ924" s="2"/>
      <c r="BA924" s="2"/>
      <c r="BB924" s="2"/>
      <c r="BC924" s="2"/>
      <c r="BD924" s="2"/>
      <c r="BE924" s="2"/>
      <c r="BF924" s="2"/>
      <c r="BG924" s="2"/>
      <c r="BH924" s="2"/>
      <c r="BI924" s="2"/>
      <c r="BJ924" s="2"/>
      <c r="BK924" s="2"/>
      <c r="BL924" s="2"/>
      <c r="BM924" s="2"/>
      <c r="BN924" s="2"/>
      <c r="BO924" s="2"/>
      <c r="BP924" s="2"/>
      <c r="BQ924" s="2"/>
      <c r="BR924" s="2"/>
      <c r="BS924" s="2"/>
      <c r="BT924" s="2"/>
      <c r="BU924" s="2"/>
      <c r="BV924" s="2"/>
      <c r="BW924" s="2"/>
      <c r="BX924" s="2"/>
      <c r="BY924" s="2"/>
      <c r="BZ924" s="2"/>
      <c r="CA924" s="2"/>
      <c r="CB924" s="2"/>
      <c r="CC924" s="2"/>
      <c r="CD924" s="2"/>
      <c r="CE924" s="2"/>
      <c r="CF924" s="2"/>
      <c r="CG924" s="2"/>
      <c r="CH924" s="2"/>
      <c r="CI924" s="2"/>
      <c r="CJ924" s="2"/>
      <c r="CK924" s="2"/>
      <c r="CL924" s="2"/>
      <c r="CM924" s="2"/>
      <c r="CN924" s="2"/>
      <c r="CO924" s="2"/>
      <c r="CP924" s="2"/>
    </row>
    <row r="925" spans="1:94" x14ac:dyDescent="0.35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  <c r="AC925" s="2"/>
      <c r="AD925" s="2"/>
      <c r="AE925" s="2"/>
      <c r="AF925" s="2"/>
      <c r="AG925" s="2"/>
      <c r="AH925" s="2"/>
      <c r="AI925" s="2"/>
      <c r="AJ925" s="2"/>
      <c r="AK925" s="2"/>
      <c r="AL925" s="2"/>
      <c r="AM925" s="2"/>
      <c r="AN925" s="2"/>
      <c r="AO925" s="2"/>
      <c r="AP925" s="2"/>
      <c r="AQ925" s="2"/>
      <c r="AR925" s="2"/>
      <c r="AS925" s="2"/>
      <c r="AT925" s="2"/>
      <c r="AU925" s="2"/>
      <c r="AV925" s="2"/>
      <c r="AW925" s="2"/>
      <c r="AX925" s="2"/>
      <c r="AY925" s="2"/>
      <c r="AZ925" s="2"/>
      <c r="BA925" s="2"/>
      <c r="BB925" s="2"/>
      <c r="BC925" s="2"/>
      <c r="BD925" s="2"/>
      <c r="BE925" s="2"/>
      <c r="BF925" s="2"/>
      <c r="BG925" s="2"/>
      <c r="BH925" s="2"/>
      <c r="BI925" s="2"/>
      <c r="BJ925" s="2"/>
      <c r="BK925" s="2"/>
      <c r="BL925" s="2"/>
      <c r="BM925" s="2"/>
      <c r="BN925" s="2"/>
      <c r="BO925" s="2"/>
      <c r="BP925" s="2"/>
      <c r="BQ925" s="2"/>
      <c r="BR925" s="2"/>
      <c r="BS925" s="2"/>
      <c r="BT925" s="2"/>
      <c r="BU925" s="2"/>
      <c r="BV925" s="2"/>
      <c r="BW925" s="2"/>
      <c r="BX925" s="2"/>
      <c r="BY925" s="2"/>
      <c r="BZ925" s="2"/>
      <c r="CA925" s="2"/>
      <c r="CB925" s="2"/>
      <c r="CC925" s="2"/>
      <c r="CD925" s="2"/>
      <c r="CE925" s="2"/>
      <c r="CF925" s="2"/>
      <c r="CG925" s="2"/>
      <c r="CH925" s="2"/>
      <c r="CI925" s="2"/>
      <c r="CJ925" s="2"/>
      <c r="CK925" s="2"/>
      <c r="CL925" s="2"/>
      <c r="CM925" s="2"/>
      <c r="CN925" s="2"/>
      <c r="CO925" s="2"/>
      <c r="CP925" s="2"/>
    </row>
    <row r="926" spans="1:94" x14ac:dyDescent="0.35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  <c r="AC926" s="2"/>
      <c r="AD926" s="2"/>
      <c r="AE926" s="2"/>
      <c r="AF926" s="2"/>
      <c r="AG926" s="2"/>
      <c r="AH926" s="2"/>
      <c r="AI926" s="2"/>
      <c r="AJ926" s="2"/>
      <c r="AK926" s="2"/>
      <c r="AL926" s="2"/>
      <c r="AM926" s="2"/>
      <c r="AN926" s="2"/>
      <c r="AO926" s="2"/>
      <c r="AP926" s="2"/>
      <c r="AQ926" s="2"/>
      <c r="AR926" s="2"/>
      <c r="AS926" s="2"/>
      <c r="AT926" s="2"/>
      <c r="AU926" s="2"/>
      <c r="AV926" s="2"/>
      <c r="AW926" s="2"/>
      <c r="AX926" s="2"/>
      <c r="AY926" s="2"/>
      <c r="AZ926" s="2"/>
      <c r="BA926" s="2"/>
      <c r="BB926" s="2"/>
      <c r="BC926" s="2"/>
      <c r="BD926" s="2"/>
      <c r="BE926" s="2"/>
      <c r="BF926" s="2"/>
      <c r="BG926" s="2"/>
      <c r="BH926" s="2"/>
      <c r="BI926" s="2"/>
      <c r="BJ926" s="2"/>
      <c r="BK926" s="2"/>
      <c r="BL926" s="2"/>
      <c r="BM926" s="2"/>
      <c r="BN926" s="2"/>
      <c r="BO926" s="2"/>
      <c r="BP926" s="2"/>
      <c r="BQ926" s="2"/>
      <c r="BR926" s="2"/>
      <c r="BS926" s="2"/>
      <c r="BT926" s="2"/>
      <c r="BU926" s="2"/>
      <c r="BV926" s="2"/>
      <c r="BW926" s="2"/>
      <c r="BX926" s="2"/>
      <c r="BY926" s="2"/>
      <c r="BZ926" s="2"/>
      <c r="CA926" s="2"/>
      <c r="CB926" s="2"/>
      <c r="CC926" s="2"/>
      <c r="CD926" s="2"/>
      <c r="CE926" s="2"/>
      <c r="CF926" s="2"/>
      <c r="CG926" s="2"/>
      <c r="CH926" s="2"/>
      <c r="CI926" s="2"/>
      <c r="CJ926" s="2"/>
      <c r="CK926" s="2"/>
      <c r="CL926" s="2"/>
      <c r="CM926" s="2"/>
      <c r="CN926" s="2"/>
      <c r="CO926" s="2"/>
      <c r="CP926" s="2"/>
    </row>
    <row r="927" spans="1:94" x14ac:dyDescent="0.35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  <c r="AC927" s="2"/>
      <c r="AD927" s="2"/>
      <c r="AE927" s="2"/>
      <c r="AF927" s="2"/>
      <c r="AG927" s="2"/>
      <c r="AH927" s="2"/>
      <c r="AI927" s="2"/>
      <c r="AJ927" s="2"/>
      <c r="AK927" s="2"/>
      <c r="AL927" s="2"/>
      <c r="AM927" s="2"/>
      <c r="AN927" s="2"/>
      <c r="AO927" s="2"/>
      <c r="AP927" s="2"/>
      <c r="AQ927" s="2"/>
      <c r="AR927" s="2"/>
      <c r="AS927" s="2"/>
      <c r="AT927" s="2"/>
      <c r="AU927" s="2"/>
      <c r="AV927" s="2"/>
      <c r="AW927" s="2"/>
      <c r="AX927" s="2"/>
      <c r="AY927" s="2"/>
      <c r="AZ927" s="2"/>
      <c r="BA927" s="2"/>
      <c r="BB927" s="2"/>
      <c r="BC927" s="2"/>
      <c r="BD927" s="2"/>
      <c r="BE927" s="2"/>
      <c r="BF927" s="2"/>
      <c r="BG927" s="2"/>
      <c r="BH927" s="2"/>
      <c r="BI927" s="2"/>
      <c r="BJ927" s="2"/>
      <c r="BK927" s="2"/>
      <c r="BL927" s="2"/>
      <c r="BM927" s="2"/>
      <c r="BN927" s="2"/>
      <c r="BO927" s="2"/>
      <c r="BP927" s="2"/>
      <c r="BQ927" s="2"/>
      <c r="BR927" s="2"/>
      <c r="BS927" s="2"/>
      <c r="BT927" s="2"/>
      <c r="BU927" s="2"/>
      <c r="BV927" s="2"/>
      <c r="BW927" s="2"/>
      <c r="BX927" s="2"/>
      <c r="BY927" s="2"/>
      <c r="BZ927" s="2"/>
      <c r="CA927" s="2"/>
      <c r="CB927" s="2"/>
      <c r="CC927" s="2"/>
      <c r="CD927" s="2"/>
      <c r="CE927" s="2"/>
      <c r="CF927" s="2"/>
      <c r="CG927" s="2"/>
      <c r="CH927" s="2"/>
      <c r="CI927" s="2"/>
      <c r="CJ927" s="2"/>
      <c r="CK927" s="2"/>
      <c r="CL927" s="2"/>
      <c r="CM927" s="2"/>
      <c r="CN927" s="2"/>
      <c r="CO927" s="2"/>
      <c r="CP927" s="2"/>
    </row>
    <row r="928" spans="1:94" x14ac:dyDescent="0.35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  <c r="AC928" s="2"/>
      <c r="AD928" s="2"/>
      <c r="AE928" s="2"/>
      <c r="AF928" s="2"/>
      <c r="AG928" s="2"/>
      <c r="AH928" s="2"/>
      <c r="AI928" s="2"/>
      <c r="AJ928" s="2"/>
      <c r="AK928" s="2"/>
      <c r="AL928" s="2"/>
      <c r="AM928" s="2"/>
      <c r="AN928" s="2"/>
      <c r="AO928" s="2"/>
      <c r="AP928" s="2"/>
      <c r="AQ928" s="2"/>
      <c r="AR928" s="2"/>
      <c r="AS928" s="2"/>
      <c r="AT928" s="2"/>
      <c r="AU928" s="2"/>
      <c r="AV928" s="2"/>
      <c r="AW928" s="2"/>
      <c r="AX928" s="2"/>
      <c r="AY928" s="2"/>
      <c r="AZ928" s="2"/>
      <c r="BA928" s="2"/>
      <c r="BB928" s="2"/>
      <c r="BC928" s="2"/>
      <c r="BD928" s="2"/>
      <c r="BE928" s="2"/>
      <c r="BF928" s="2"/>
      <c r="BG928" s="2"/>
      <c r="BH928" s="2"/>
      <c r="BI928" s="2"/>
      <c r="BJ928" s="2"/>
      <c r="BK928" s="2"/>
      <c r="BL928" s="2"/>
      <c r="BM928" s="2"/>
      <c r="BN928" s="2"/>
      <c r="BO928" s="2"/>
      <c r="BP928" s="2"/>
      <c r="BQ928" s="2"/>
      <c r="BR928" s="2"/>
      <c r="BS928" s="2"/>
      <c r="BT928" s="2"/>
      <c r="BU928" s="2"/>
      <c r="BV928" s="2"/>
      <c r="BW928" s="2"/>
      <c r="BX928" s="2"/>
      <c r="BY928" s="2"/>
      <c r="BZ928" s="2"/>
      <c r="CA928" s="2"/>
      <c r="CB928" s="2"/>
      <c r="CC928" s="2"/>
      <c r="CD928" s="2"/>
      <c r="CE928" s="2"/>
      <c r="CF928" s="2"/>
      <c r="CG928" s="2"/>
      <c r="CH928" s="2"/>
      <c r="CI928" s="2"/>
      <c r="CJ928" s="2"/>
      <c r="CK928" s="2"/>
      <c r="CL928" s="2"/>
      <c r="CM928" s="2"/>
      <c r="CN928" s="2"/>
      <c r="CO928" s="2"/>
      <c r="CP928" s="2"/>
    </row>
    <row r="929" spans="1:94" x14ac:dyDescent="0.35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  <c r="AC929" s="2"/>
      <c r="AD929" s="2"/>
      <c r="AE929" s="2"/>
      <c r="AF929" s="2"/>
      <c r="AG929" s="2"/>
      <c r="AH929" s="2"/>
      <c r="AI929" s="2"/>
      <c r="AJ929" s="2"/>
      <c r="AK929" s="2"/>
      <c r="AL929" s="2"/>
      <c r="AM929" s="2"/>
      <c r="AN929" s="2"/>
      <c r="AO929" s="2"/>
      <c r="AP929" s="2"/>
      <c r="AQ929" s="2"/>
      <c r="AR929" s="2"/>
      <c r="AS929" s="2"/>
      <c r="AT929" s="2"/>
      <c r="AU929" s="2"/>
      <c r="AV929" s="2"/>
      <c r="AW929" s="2"/>
      <c r="AX929" s="2"/>
      <c r="AY929" s="2"/>
      <c r="AZ929" s="2"/>
      <c r="BA929" s="2"/>
      <c r="BB929" s="2"/>
      <c r="BC929" s="2"/>
      <c r="BD929" s="2"/>
      <c r="BE929" s="2"/>
      <c r="BF929" s="2"/>
      <c r="BG929" s="2"/>
      <c r="BH929" s="2"/>
      <c r="BI929" s="2"/>
      <c r="BJ929" s="2"/>
      <c r="BK929" s="2"/>
      <c r="BL929" s="2"/>
      <c r="BM929" s="2"/>
      <c r="BN929" s="2"/>
      <c r="BO929" s="2"/>
      <c r="BP929" s="2"/>
      <c r="BQ929" s="2"/>
      <c r="BR929" s="2"/>
      <c r="BS929" s="2"/>
      <c r="BT929" s="2"/>
      <c r="BU929" s="2"/>
      <c r="BV929" s="2"/>
      <c r="BW929" s="2"/>
      <c r="BX929" s="2"/>
      <c r="BY929" s="2"/>
      <c r="BZ929" s="2"/>
      <c r="CA929" s="2"/>
      <c r="CB929" s="2"/>
      <c r="CC929" s="2"/>
      <c r="CD929" s="2"/>
      <c r="CE929" s="2"/>
      <c r="CF929" s="2"/>
      <c r="CG929" s="2"/>
      <c r="CH929" s="2"/>
      <c r="CI929" s="2"/>
      <c r="CJ929" s="2"/>
      <c r="CK929" s="2"/>
      <c r="CL929" s="2"/>
      <c r="CM929" s="2"/>
      <c r="CN929" s="2"/>
      <c r="CO929" s="2"/>
      <c r="CP929" s="2"/>
    </row>
    <row r="930" spans="1:94" x14ac:dyDescent="0.35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  <c r="AC930" s="2"/>
      <c r="AD930" s="2"/>
      <c r="AE930" s="2"/>
      <c r="AF930" s="2"/>
      <c r="AG930" s="2"/>
      <c r="AH930" s="2"/>
      <c r="AI930" s="2"/>
      <c r="AJ930" s="2"/>
      <c r="AK930" s="2"/>
      <c r="AL930" s="2"/>
      <c r="AM930" s="2"/>
      <c r="AN930" s="2"/>
      <c r="AO930" s="2"/>
      <c r="AP930" s="2"/>
      <c r="AQ930" s="2"/>
      <c r="AR930" s="2"/>
      <c r="AS930" s="2"/>
      <c r="AT930" s="2"/>
      <c r="AU930" s="2"/>
      <c r="AV930" s="2"/>
      <c r="AW930" s="2"/>
      <c r="AX930" s="2"/>
      <c r="AY930" s="2"/>
      <c r="AZ930" s="2"/>
      <c r="BA930" s="2"/>
      <c r="BB930" s="2"/>
      <c r="BC930" s="2"/>
      <c r="BD930" s="2"/>
      <c r="BE930" s="2"/>
      <c r="BF930" s="2"/>
      <c r="BG930" s="2"/>
      <c r="BH930" s="2"/>
      <c r="BI930" s="2"/>
      <c r="BJ930" s="2"/>
      <c r="BK930" s="2"/>
      <c r="BL930" s="2"/>
      <c r="BM930" s="2"/>
      <c r="BN930" s="2"/>
      <c r="BO930" s="2"/>
      <c r="BP930" s="2"/>
      <c r="BQ930" s="2"/>
      <c r="BR930" s="2"/>
      <c r="BS930" s="2"/>
      <c r="BT930" s="2"/>
      <c r="BU930" s="2"/>
      <c r="BV930" s="2"/>
      <c r="BW930" s="2"/>
      <c r="BX930" s="2"/>
      <c r="BY930" s="2"/>
      <c r="BZ930" s="2"/>
      <c r="CA930" s="2"/>
      <c r="CB930" s="2"/>
      <c r="CC930" s="2"/>
      <c r="CD930" s="2"/>
      <c r="CE930" s="2"/>
      <c r="CF930" s="2"/>
      <c r="CG930" s="2"/>
      <c r="CH930" s="2"/>
      <c r="CI930" s="2"/>
      <c r="CJ930" s="2"/>
      <c r="CK930" s="2"/>
      <c r="CL930" s="2"/>
      <c r="CM930" s="2"/>
      <c r="CN930" s="2"/>
      <c r="CO930" s="2"/>
      <c r="CP930" s="2"/>
    </row>
    <row r="931" spans="1:94" x14ac:dyDescent="0.35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  <c r="AD931" s="2"/>
      <c r="AE931" s="2"/>
      <c r="AF931" s="2"/>
      <c r="AG931" s="2"/>
      <c r="AH931" s="2"/>
      <c r="AI931" s="2"/>
      <c r="AJ931" s="2"/>
      <c r="AK931" s="2"/>
      <c r="AL931" s="2"/>
      <c r="AM931" s="2"/>
      <c r="AN931" s="2"/>
      <c r="AO931" s="2"/>
      <c r="AP931" s="2"/>
      <c r="AQ931" s="2"/>
      <c r="AR931" s="2"/>
      <c r="AS931" s="2"/>
      <c r="AT931" s="2"/>
      <c r="AU931" s="2"/>
      <c r="AV931" s="2"/>
      <c r="AW931" s="2"/>
      <c r="AX931" s="2"/>
      <c r="AY931" s="2"/>
      <c r="AZ931" s="2"/>
      <c r="BA931" s="2"/>
      <c r="BB931" s="2"/>
      <c r="BC931" s="2"/>
      <c r="BD931" s="2"/>
      <c r="BE931" s="2"/>
      <c r="BF931" s="2"/>
      <c r="BG931" s="2"/>
      <c r="BH931" s="2"/>
      <c r="BI931" s="2"/>
      <c r="BJ931" s="2"/>
      <c r="BK931" s="2"/>
      <c r="BL931" s="2"/>
      <c r="BM931" s="2"/>
      <c r="BN931" s="2"/>
      <c r="BO931" s="2"/>
      <c r="BP931" s="2"/>
      <c r="BQ931" s="2"/>
      <c r="BR931" s="2"/>
      <c r="BS931" s="2"/>
      <c r="BT931" s="2"/>
      <c r="BU931" s="2"/>
      <c r="BV931" s="2"/>
      <c r="BW931" s="2"/>
      <c r="BX931" s="2"/>
      <c r="BY931" s="2"/>
      <c r="BZ931" s="2"/>
      <c r="CA931" s="2"/>
      <c r="CB931" s="2"/>
      <c r="CC931" s="2"/>
      <c r="CD931" s="2"/>
      <c r="CE931" s="2"/>
      <c r="CF931" s="2"/>
      <c r="CG931" s="2"/>
      <c r="CH931" s="2"/>
      <c r="CI931" s="2"/>
      <c r="CJ931" s="2"/>
      <c r="CK931" s="2"/>
      <c r="CL931" s="2"/>
      <c r="CM931" s="2"/>
      <c r="CN931" s="2"/>
      <c r="CO931" s="2"/>
      <c r="CP931" s="2"/>
    </row>
    <row r="932" spans="1:94" x14ac:dyDescent="0.35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  <c r="AC932" s="2"/>
      <c r="AD932" s="2"/>
      <c r="AE932" s="2"/>
      <c r="AF932" s="2"/>
      <c r="AG932" s="2"/>
      <c r="AH932" s="2"/>
      <c r="AI932" s="2"/>
      <c r="AJ932" s="2"/>
      <c r="AK932" s="2"/>
      <c r="AL932" s="2"/>
      <c r="AM932" s="2"/>
      <c r="AN932" s="2"/>
      <c r="AO932" s="2"/>
      <c r="AP932" s="2"/>
      <c r="AQ932" s="2"/>
      <c r="AR932" s="2"/>
      <c r="AS932" s="2"/>
      <c r="AT932" s="2"/>
      <c r="AU932" s="2"/>
      <c r="AV932" s="2"/>
      <c r="AW932" s="2"/>
      <c r="AX932" s="2"/>
      <c r="AY932" s="2"/>
      <c r="AZ932" s="2"/>
      <c r="BA932" s="2"/>
      <c r="BB932" s="2"/>
      <c r="BC932" s="2"/>
      <c r="BD932" s="2"/>
      <c r="BE932" s="2"/>
      <c r="BF932" s="2"/>
      <c r="BG932" s="2"/>
      <c r="BH932" s="2"/>
      <c r="BI932" s="2"/>
      <c r="BJ932" s="2"/>
      <c r="BK932" s="2"/>
      <c r="BL932" s="2"/>
      <c r="BM932" s="2"/>
      <c r="BN932" s="2"/>
      <c r="BO932" s="2"/>
      <c r="BP932" s="2"/>
      <c r="BQ932" s="2"/>
      <c r="BR932" s="2"/>
      <c r="BS932" s="2"/>
      <c r="BT932" s="2"/>
      <c r="BU932" s="2"/>
      <c r="BV932" s="2"/>
      <c r="BW932" s="2"/>
      <c r="BX932" s="2"/>
      <c r="BY932" s="2"/>
      <c r="BZ932" s="2"/>
      <c r="CA932" s="2"/>
      <c r="CB932" s="2"/>
      <c r="CC932" s="2"/>
      <c r="CD932" s="2"/>
      <c r="CE932" s="2"/>
      <c r="CF932" s="2"/>
      <c r="CG932" s="2"/>
      <c r="CH932" s="2"/>
      <c r="CI932" s="2"/>
      <c r="CJ932" s="2"/>
      <c r="CK932" s="2"/>
      <c r="CL932" s="2"/>
      <c r="CM932" s="2"/>
      <c r="CN932" s="2"/>
      <c r="CO932" s="2"/>
      <c r="CP932" s="2"/>
    </row>
    <row r="933" spans="1:94" x14ac:dyDescent="0.35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  <c r="AC933" s="2"/>
      <c r="AD933" s="2"/>
      <c r="AE933" s="2"/>
      <c r="AF933" s="2"/>
      <c r="AG933" s="2"/>
      <c r="AH933" s="2"/>
      <c r="AI933" s="2"/>
      <c r="AJ933" s="2"/>
      <c r="AK933" s="2"/>
      <c r="AL933" s="2"/>
      <c r="AM933" s="2"/>
      <c r="AN933" s="2"/>
      <c r="AO933" s="2"/>
      <c r="AP933" s="2"/>
      <c r="AQ933" s="2"/>
      <c r="AR933" s="2"/>
      <c r="AS933" s="2"/>
      <c r="AT933" s="2"/>
      <c r="AU933" s="2"/>
      <c r="AV933" s="2"/>
      <c r="AW933" s="2"/>
      <c r="AX933" s="2"/>
      <c r="AY933" s="2"/>
      <c r="AZ933" s="2"/>
      <c r="BA933" s="2"/>
      <c r="BB933" s="2"/>
      <c r="BC933" s="2"/>
      <c r="BD933" s="2"/>
      <c r="BE933" s="2"/>
      <c r="BF933" s="2"/>
      <c r="BG933" s="2"/>
      <c r="BH933" s="2"/>
      <c r="BI933" s="2"/>
      <c r="BJ933" s="2"/>
      <c r="BK933" s="2"/>
      <c r="BL933" s="2"/>
      <c r="BM933" s="2"/>
      <c r="BN933" s="2"/>
      <c r="BO933" s="2"/>
      <c r="BP933" s="2"/>
      <c r="BQ933" s="2"/>
      <c r="BR933" s="2"/>
      <c r="BS933" s="2"/>
      <c r="BT933" s="2"/>
      <c r="BU933" s="2"/>
      <c r="BV933" s="2"/>
      <c r="BW933" s="2"/>
      <c r="BX933" s="2"/>
      <c r="BY933" s="2"/>
      <c r="BZ933" s="2"/>
      <c r="CA933" s="2"/>
      <c r="CB933" s="2"/>
      <c r="CC933" s="2"/>
      <c r="CD933" s="2"/>
      <c r="CE933" s="2"/>
      <c r="CF933" s="2"/>
      <c r="CG933" s="2"/>
      <c r="CH933" s="2"/>
      <c r="CI933" s="2"/>
      <c r="CJ933" s="2"/>
      <c r="CK933" s="2"/>
      <c r="CL933" s="2"/>
      <c r="CM933" s="2"/>
      <c r="CN933" s="2"/>
      <c r="CO933" s="2"/>
      <c r="CP933" s="2"/>
    </row>
    <row r="934" spans="1:94" x14ac:dyDescent="0.35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  <c r="AD934" s="2"/>
      <c r="AE934" s="2"/>
      <c r="AF934" s="2"/>
      <c r="AG934" s="2"/>
      <c r="AH934" s="2"/>
      <c r="AI934" s="2"/>
      <c r="AJ934" s="2"/>
      <c r="AK934" s="2"/>
      <c r="AL934" s="2"/>
      <c r="AM934" s="2"/>
      <c r="AN934" s="2"/>
      <c r="AO934" s="2"/>
      <c r="AP934" s="2"/>
      <c r="AQ934" s="2"/>
      <c r="AR934" s="2"/>
      <c r="AS934" s="2"/>
      <c r="AT934" s="2"/>
      <c r="AU934" s="2"/>
      <c r="AV934" s="2"/>
      <c r="AW934" s="2"/>
      <c r="AX934" s="2"/>
      <c r="AY934" s="2"/>
      <c r="AZ934" s="2"/>
      <c r="BA934" s="2"/>
      <c r="BB934" s="2"/>
      <c r="BC934" s="2"/>
      <c r="BD934" s="2"/>
      <c r="BE934" s="2"/>
      <c r="BF934" s="2"/>
      <c r="BG934" s="2"/>
      <c r="BH934" s="2"/>
      <c r="BI934" s="2"/>
      <c r="BJ934" s="2"/>
      <c r="BK934" s="2"/>
      <c r="BL934" s="2"/>
      <c r="BM934" s="2"/>
      <c r="BN934" s="2"/>
      <c r="BO934" s="2"/>
      <c r="BP934" s="2"/>
      <c r="BQ934" s="2"/>
      <c r="BR934" s="2"/>
      <c r="BS934" s="2"/>
      <c r="BT934" s="2"/>
      <c r="BU934" s="2"/>
      <c r="BV934" s="2"/>
      <c r="BW934" s="2"/>
      <c r="BX934" s="2"/>
      <c r="BY934" s="2"/>
      <c r="BZ934" s="2"/>
      <c r="CA934" s="2"/>
      <c r="CB934" s="2"/>
      <c r="CC934" s="2"/>
      <c r="CD934" s="2"/>
      <c r="CE934" s="2"/>
      <c r="CF934" s="2"/>
      <c r="CG934" s="2"/>
      <c r="CH934" s="2"/>
      <c r="CI934" s="2"/>
      <c r="CJ934" s="2"/>
      <c r="CK934" s="2"/>
      <c r="CL934" s="2"/>
      <c r="CM934" s="2"/>
      <c r="CN934" s="2"/>
      <c r="CO934" s="2"/>
      <c r="CP934" s="2"/>
    </row>
    <row r="935" spans="1:94" x14ac:dyDescent="0.35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2"/>
      <c r="AD935" s="2"/>
      <c r="AE935" s="2"/>
      <c r="AF935" s="2"/>
      <c r="AG935" s="2"/>
      <c r="AH935" s="2"/>
      <c r="AI935" s="2"/>
      <c r="AJ935" s="2"/>
      <c r="AK935" s="2"/>
      <c r="AL935" s="2"/>
      <c r="AM935" s="2"/>
      <c r="AN935" s="2"/>
      <c r="AO935" s="2"/>
      <c r="AP935" s="2"/>
      <c r="AQ935" s="2"/>
      <c r="AR935" s="2"/>
      <c r="AS935" s="2"/>
      <c r="AT935" s="2"/>
      <c r="AU935" s="2"/>
      <c r="AV935" s="2"/>
      <c r="AW935" s="2"/>
      <c r="AX935" s="2"/>
      <c r="AY935" s="2"/>
      <c r="AZ935" s="2"/>
      <c r="BA935" s="2"/>
      <c r="BB935" s="2"/>
      <c r="BC935" s="2"/>
      <c r="BD935" s="2"/>
      <c r="BE935" s="2"/>
      <c r="BF935" s="2"/>
      <c r="BG935" s="2"/>
      <c r="BH935" s="2"/>
      <c r="BI935" s="2"/>
      <c r="BJ935" s="2"/>
      <c r="BK935" s="2"/>
      <c r="BL935" s="2"/>
      <c r="BM935" s="2"/>
      <c r="BN935" s="2"/>
      <c r="BO935" s="2"/>
      <c r="BP935" s="2"/>
      <c r="BQ935" s="2"/>
      <c r="BR935" s="2"/>
      <c r="BS935" s="2"/>
      <c r="BT935" s="2"/>
      <c r="BU935" s="2"/>
      <c r="BV935" s="2"/>
      <c r="BW935" s="2"/>
      <c r="BX935" s="2"/>
      <c r="BY935" s="2"/>
      <c r="BZ935" s="2"/>
      <c r="CA935" s="2"/>
      <c r="CB935" s="2"/>
      <c r="CC935" s="2"/>
      <c r="CD935" s="2"/>
      <c r="CE935" s="2"/>
      <c r="CF935" s="2"/>
      <c r="CG935" s="2"/>
      <c r="CH935" s="2"/>
      <c r="CI935" s="2"/>
      <c r="CJ935" s="2"/>
      <c r="CK935" s="2"/>
      <c r="CL935" s="2"/>
      <c r="CM935" s="2"/>
      <c r="CN935" s="2"/>
      <c r="CO935" s="2"/>
      <c r="CP935" s="2"/>
    </row>
    <row r="936" spans="1:94" x14ac:dyDescent="0.35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  <c r="AD936" s="2"/>
      <c r="AE936" s="2"/>
      <c r="AF936" s="2"/>
      <c r="AG936" s="2"/>
      <c r="AH936" s="2"/>
      <c r="AI936" s="2"/>
      <c r="AJ936" s="2"/>
      <c r="AK936" s="2"/>
      <c r="AL936" s="2"/>
      <c r="AM936" s="2"/>
      <c r="AN936" s="2"/>
      <c r="AO936" s="2"/>
      <c r="AP936" s="2"/>
      <c r="AQ936" s="2"/>
      <c r="AR936" s="2"/>
      <c r="AS936" s="2"/>
      <c r="AT936" s="2"/>
      <c r="AU936" s="2"/>
      <c r="AV936" s="2"/>
      <c r="AW936" s="2"/>
      <c r="AX936" s="2"/>
      <c r="AY936" s="2"/>
      <c r="AZ936" s="2"/>
      <c r="BA936" s="2"/>
      <c r="BB936" s="2"/>
      <c r="BC936" s="2"/>
      <c r="BD936" s="2"/>
      <c r="BE936" s="2"/>
      <c r="BF936" s="2"/>
      <c r="BG936" s="2"/>
      <c r="BH936" s="2"/>
      <c r="BI936" s="2"/>
      <c r="BJ936" s="2"/>
      <c r="BK936" s="2"/>
      <c r="BL936" s="2"/>
      <c r="BM936" s="2"/>
      <c r="BN936" s="2"/>
      <c r="BO936" s="2"/>
      <c r="BP936" s="2"/>
      <c r="BQ936" s="2"/>
      <c r="BR936" s="2"/>
      <c r="BS936" s="2"/>
      <c r="BT936" s="2"/>
      <c r="BU936" s="2"/>
      <c r="BV936" s="2"/>
      <c r="BW936" s="2"/>
      <c r="BX936" s="2"/>
      <c r="BY936" s="2"/>
      <c r="BZ936" s="2"/>
      <c r="CA936" s="2"/>
      <c r="CB936" s="2"/>
      <c r="CC936" s="2"/>
      <c r="CD936" s="2"/>
      <c r="CE936" s="2"/>
      <c r="CF936" s="2"/>
      <c r="CG936" s="2"/>
      <c r="CH936" s="2"/>
      <c r="CI936" s="2"/>
      <c r="CJ936" s="2"/>
      <c r="CK936" s="2"/>
      <c r="CL936" s="2"/>
      <c r="CM936" s="2"/>
      <c r="CN936" s="2"/>
      <c r="CO936" s="2"/>
      <c r="CP936" s="2"/>
    </row>
    <row r="937" spans="1:94" x14ac:dyDescent="0.35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  <c r="AC937" s="2"/>
      <c r="AD937" s="2"/>
      <c r="AE937" s="2"/>
      <c r="AF937" s="2"/>
      <c r="AG937" s="2"/>
      <c r="AH937" s="2"/>
      <c r="AI937" s="2"/>
      <c r="AJ937" s="2"/>
      <c r="AK937" s="2"/>
      <c r="AL937" s="2"/>
      <c r="AM937" s="2"/>
      <c r="AN937" s="2"/>
      <c r="AO937" s="2"/>
      <c r="AP937" s="2"/>
      <c r="AQ937" s="2"/>
      <c r="AR937" s="2"/>
      <c r="AS937" s="2"/>
      <c r="AT937" s="2"/>
      <c r="AU937" s="2"/>
      <c r="AV937" s="2"/>
      <c r="AW937" s="2"/>
      <c r="AX937" s="2"/>
      <c r="AY937" s="2"/>
      <c r="AZ937" s="2"/>
      <c r="BA937" s="2"/>
      <c r="BB937" s="2"/>
      <c r="BC937" s="2"/>
      <c r="BD937" s="2"/>
      <c r="BE937" s="2"/>
      <c r="BF937" s="2"/>
      <c r="BG937" s="2"/>
      <c r="BH937" s="2"/>
      <c r="BI937" s="2"/>
      <c r="BJ937" s="2"/>
      <c r="BK937" s="2"/>
      <c r="BL937" s="2"/>
      <c r="BM937" s="2"/>
      <c r="BN937" s="2"/>
      <c r="BO937" s="2"/>
      <c r="BP937" s="2"/>
      <c r="BQ937" s="2"/>
      <c r="BR937" s="2"/>
      <c r="BS937" s="2"/>
      <c r="BT937" s="2"/>
      <c r="BU937" s="2"/>
      <c r="BV937" s="2"/>
      <c r="BW937" s="2"/>
      <c r="BX937" s="2"/>
      <c r="BY937" s="2"/>
      <c r="BZ937" s="2"/>
      <c r="CA937" s="2"/>
      <c r="CB937" s="2"/>
      <c r="CC937" s="2"/>
      <c r="CD937" s="2"/>
      <c r="CE937" s="2"/>
      <c r="CF937" s="2"/>
      <c r="CG937" s="2"/>
      <c r="CH937" s="2"/>
      <c r="CI937" s="2"/>
      <c r="CJ937" s="2"/>
      <c r="CK937" s="2"/>
      <c r="CL937" s="2"/>
      <c r="CM937" s="2"/>
      <c r="CN937" s="2"/>
      <c r="CO937" s="2"/>
      <c r="CP937" s="2"/>
    </row>
    <row r="938" spans="1:94" x14ac:dyDescent="0.35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  <c r="AC938" s="2"/>
      <c r="AD938" s="2"/>
      <c r="AE938" s="2"/>
      <c r="AF938" s="2"/>
      <c r="AG938" s="2"/>
      <c r="AH938" s="2"/>
      <c r="AI938" s="2"/>
      <c r="AJ938" s="2"/>
      <c r="AK938" s="2"/>
      <c r="AL938" s="2"/>
      <c r="AM938" s="2"/>
      <c r="AN938" s="2"/>
      <c r="AO938" s="2"/>
      <c r="AP938" s="2"/>
      <c r="AQ938" s="2"/>
      <c r="AR938" s="2"/>
      <c r="AS938" s="2"/>
      <c r="AT938" s="2"/>
      <c r="AU938" s="2"/>
      <c r="AV938" s="2"/>
      <c r="AW938" s="2"/>
      <c r="AX938" s="2"/>
      <c r="AY938" s="2"/>
      <c r="AZ938" s="2"/>
      <c r="BA938" s="2"/>
      <c r="BB938" s="2"/>
      <c r="BC938" s="2"/>
      <c r="BD938" s="2"/>
      <c r="BE938" s="2"/>
      <c r="BF938" s="2"/>
      <c r="BG938" s="2"/>
      <c r="BH938" s="2"/>
      <c r="BI938" s="2"/>
      <c r="BJ938" s="2"/>
      <c r="BK938" s="2"/>
      <c r="BL938" s="2"/>
      <c r="BM938" s="2"/>
      <c r="BN938" s="2"/>
      <c r="BO938" s="2"/>
      <c r="BP938" s="2"/>
      <c r="BQ938" s="2"/>
      <c r="BR938" s="2"/>
      <c r="BS938" s="2"/>
      <c r="BT938" s="2"/>
      <c r="BU938" s="2"/>
      <c r="BV938" s="2"/>
      <c r="BW938" s="2"/>
      <c r="BX938" s="2"/>
      <c r="BY938" s="2"/>
      <c r="BZ938" s="2"/>
      <c r="CA938" s="2"/>
      <c r="CB938" s="2"/>
      <c r="CC938" s="2"/>
      <c r="CD938" s="2"/>
      <c r="CE938" s="2"/>
      <c r="CF938" s="2"/>
      <c r="CG938" s="2"/>
      <c r="CH938" s="2"/>
      <c r="CI938" s="2"/>
      <c r="CJ938" s="2"/>
      <c r="CK938" s="2"/>
      <c r="CL938" s="2"/>
      <c r="CM938" s="2"/>
      <c r="CN938" s="2"/>
      <c r="CO938" s="2"/>
      <c r="CP938" s="2"/>
    </row>
    <row r="939" spans="1:94" x14ac:dyDescent="0.35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/>
      <c r="AD939" s="2"/>
      <c r="AE939" s="2"/>
      <c r="AF939" s="2"/>
      <c r="AG939" s="2"/>
      <c r="AH939" s="2"/>
      <c r="AI939" s="2"/>
      <c r="AJ939" s="2"/>
      <c r="AK939" s="2"/>
      <c r="AL939" s="2"/>
      <c r="AM939" s="2"/>
      <c r="AN939" s="2"/>
      <c r="AO939" s="2"/>
      <c r="AP939" s="2"/>
      <c r="AQ939" s="2"/>
      <c r="AR939" s="2"/>
      <c r="AS939" s="2"/>
      <c r="AT939" s="2"/>
      <c r="AU939" s="2"/>
      <c r="AV939" s="2"/>
      <c r="AW939" s="2"/>
      <c r="AX939" s="2"/>
      <c r="AY939" s="2"/>
      <c r="AZ939" s="2"/>
      <c r="BA939" s="2"/>
      <c r="BB939" s="2"/>
      <c r="BC939" s="2"/>
      <c r="BD939" s="2"/>
      <c r="BE939" s="2"/>
      <c r="BF939" s="2"/>
      <c r="BG939" s="2"/>
      <c r="BH939" s="2"/>
      <c r="BI939" s="2"/>
      <c r="BJ939" s="2"/>
      <c r="BK939" s="2"/>
      <c r="BL939" s="2"/>
      <c r="BM939" s="2"/>
      <c r="BN939" s="2"/>
      <c r="BO939" s="2"/>
      <c r="BP939" s="2"/>
      <c r="BQ939" s="2"/>
      <c r="BR939" s="2"/>
      <c r="BS939" s="2"/>
      <c r="BT939" s="2"/>
      <c r="BU939" s="2"/>
      <c r="BV939" s="2"/>
      <c r="BW939" s="2"/>
      <c r="BX939" s="2"/>
      <c r="BY939" s="2"/>
      <c r="BZ939" s="2"/>
      <c r="CA939" s="2"/>
      <c r="CB939" s="2"/>
      <c r="CC939" s="2"/>
      <c r="CD939" s="2"/>
      <c r="CE939" s="2"/>
      <c r="CF939" s="2"/>
      <c r="CG939" s="2"/>
      <c r="CH939" s="2"/>
      <c r="CI939" s="2"/>
      <c r="CJ939" s="2"/>
      <c r="CK939" s="2"/>
      <c r="CL939" s="2"/>
      <c r="CM939" s="2"/>
      <c r="CN939" s="2"/>
      <c r="CO939" s="2"/>
      <c r="CP939" s="2"/>
    </row>
    <row r="940" spans="1:94" x14ac:dyDescent="0.35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  <c r="AD940" s="2"/>
      <c r="AE940" s="2"/>
      <c r="AF940" s="2"/>
      <c r="AG940" s="2"/>
      <c r="AH940" s="2"/>
      <c r="AI940" s="2"/>
      <c r="AJ940" s="2"/>
      <c r="AK940" s="2"/>
      <c r="AL940" s="2"/>
      <c r="AM940" s="2"/>
      <c r="AN940" s="2"/>
      <c r="AO940" s="2"/>
      <c r="AP940" s="2"/>
      <c r="AQ940" s="2"/>
      <c r="AR940" s="2"/>
      <c r="AS940" s="2"/>
      <c r="AT940" s="2"/>
      <c r="AU940" s="2"/>
      <c r="AV940" s="2"/>
      <c r="AW940" s="2"/>
      <c r="AX940" s="2"/>
      <c r="AY940" s="2"/>
      <c r="AZ940" s="2"/>
      <c r="BA940" s="2"/>
      <c r="BB940" s="2"/>
      <c r="BC940" s="2"/>
      <c r="BD940" s="2"/>
      <c r="BE940" s="2"/>
      <c r="BF940" s="2"/>
      <c r="BG940" s="2"/>
      <c r="BH940" s="2"/>
      <c r="BI940" s="2"/>
      <c r="BJ940" s="2"/>
      <c r="BK940" s="2"/>
      <c r="BL940" s="2"/>
      <c r="BM940" s="2"/>
      <c r="BN940" s="2"/>
      <c r="BO940" s="2"/>
      <c r="BP940" s="2"/>
      <c r="BQ940" s="2"/>
      <c r="BR940" s="2"/>
      <c r="BS940" s="2"/>
      <c r="BT940" s="2"/>
      <c r="BU940" s="2"/>
      <c r="BV940" s="2"/>
      <c r="BW940" s="2"/>
      <c r="BX940" s="2"/>
      <c r="BY940" s="2"/>
      <c r="BZ940" s="2"/>
      <c r="CA940" s="2"/>
      <c r="CB940" s="2"/>
      <c r="CC940" s="2"/>
      <c r="CD940" s="2"/>
      <c r="CE940" s="2"/>
      <c r="CF940" s="2"/>
      <c r="CG940" s="2"/>
      <c r="CH940" s="2"/>
      <c r="CI940" s="2"/>
      <c r="CJ940" s="2"/>
      <c r="CK940" s="2"/>
      <c r="CL940" s="2"/>
      <c r="CM940" s="2"/>
      <c r="CN940" s="2"/>
      <c r="CO940" s="2"/>
      <c r="CP940" s="2"/>
    </row>
    <row r="941" spans="1:94" x14ac:dyDescent="0.35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  <c r="AD941" s="2"/>
      <c r="AE941" s="2"/>
      <c r="AF941" s="2"/>
      <c r="AG941" s="2"/>
      <c r="AH941" s="2"/>
      <c r="AI941" s="2"/>
      <c r="AJ941" s="2"/>
      <c r="AK941" s="2"/>
      <c r="AL941" s="2"/>
      <c r="AM941" s="2"/>
      <c r="AN941" s="2"/>
      <c r="AO941" s="2"/>
      <c r="AP941" s="2"/>
      <c r="AQ941" s="2"/>
      <c r="AR941" s="2"/>
      <c r="AS941" s="2"/>
      <c r="AT941" s="2"/>
      <c r="AU941" s="2"/>
      <c r="AV941" s="2"/>
      <c r="AW941" s="2"/>
      <c r="AX941" s="2"/>
      <c r="AY941" s="2"/>
      <c r="AZ941" s="2"/>
      <c r="BA941" s="2"/>
      <c r="BB941" s="2"/>
      <c r="BC941" s="2"/>
      <c r="BD941" s="2"/>
      <c r="BE941" s="2"/>
      <c r="BF941" s="2"/>
      <c r="BG941" s="2"/>
      <c r="BH941" s="2"/>
      <c r="BI941" s="2"/>
      <c r="BJ941" s="2"/>
      <c r="BK941" s="2"/>
      <c r="BL941" s="2"/>
      <c r="BM941" s="2"/>
      <c r="BN941" s="2"/>
      <c r="BO941" s="2"/>
      <c r="BP941" s="2"/>
      <c r="BQ941" s="2"/>
      <c r="BR941" s="2"/>
      <c r="BS941" s="2"/>
      <c r="BT941" s="2"/>
      <c r="BU941" s="2"/>
      <c r="BV941" s="2"/>
      <c r="BW941" s="2"/>
      <c r="BX941" s="2"/>
      <c r="BY941" s="2"/>
      <c r="BZ941" s="2"/>
      <c r="CA941" s="2"/>
      <c r="CB941" s="2"/>
      <c r="CC941" s="2"/>
      <c r="CD941" s="2"/>
      <c r="CE941" s="2"/>
      <c r="CF941" s="2"/>
      <c r="CG941" s="2"/>
      <c r="CH941" s="2"/>
      <c r="CI941" s="2"/>
      <c r="CJ941" s="2"/>
      <c r="CK941" s="2"/>
      <c r="CL941" s="2"/>
      <c r="CM941" s="2"/>
      <c r="CN941" s="2"/>
      <c r="CO941" s="2"/>
      <c r="CP941" s="2"/>
    </row>
    <row r="942" spans="1:94" x14ac:dyDescent="0.35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2"/>
      <c r="AD942" s="2"/>
      <c r="AE942" s="2"/>
      <c r="AF942" s="2"/>
      <c r="AG942" s="2"/>
      <c r="AH942" s="2"/>
      <c r="AI942" s="2"/>
      <c r="AJ942" s="2"/>
      <c r="AK942" s="2"/>
      <c r="AL942" s="2"/>
      <c r="AM942" s="2"/>
      <c r="AN942" s="2"/>
      <c r="AO942" s="2"/>
      <c r="AP942" s="2"/>
      <c r="AQ942" s="2"/>
      <c r="AR942" s="2"/>
      <c r="AS942" s="2"/>
      <c r="AT942" s="2"/>
      <c r="AU942" s="2"/>
      <c r="AV942" s="2"/>
      <c r="AW942" s="2"/>
      <c r="AX942" s="2"/>
      <c r="AY942" s="2"/>
      <c r="AZ942" s="2"/>
      <c r="BA942" s="2"/>
      <c r="BB942" s="2"/>
      <c r="BC942" s="2"/>
      <c r="BD942" s="2"/>
      <c r="BE942" s="2"/>
      <c r="BF942" s="2"/>
      <c r="BG942" s="2"/>
      <c r="BH942" s="2"/>
      <c r="BI942" s="2"/>
      <c r="BJ942" s="2"/>
      <c r="BK942" s="2"/>
      <c r="BL942" s="2"/>
      <c r="BM942" s="2"/>
      <c r="BN942" s="2"/>
      <c r="BO942" s="2"/>
      <c r="BP942" s="2"/>
      <c r="BQ942" s="2"/>
      <c r="BR942" s="2"/>
      <c r="BS942" s="2"/>
      <c r="BT942" s="2"/>
      <c r="BU942" s="2"/>
      <c r="BV942" s="2"/>
      <c r="BW942" s="2"/>
      <c r="BX942" s="2"/>
      <c r="BY942" s="2"/>
      <c r="BZ942" s="2"/>
      <c r="CA942" s="2"/>
      <c r="CB942" s="2"/>
      <c r="CC942" s="2"/>
      <c r="CD942" s="2"/>
      <c r="CE942" s="2"/>
      <c r="CF942" s="2"/>
      <c r="CG942" s="2"/>
      <c r="CH942" s="2"/>
      <c r="CI942" s="2"/>
      <c r="CJ942" s="2"/>
      <c r="CK942" s="2"/>
      <c r="CL942" s="2"/>
      <c r="CM942" s="2"/>
      <c r="CN942" s="2"/>
      <c r="CO942" s="2"/>
      <c r="CP942" s="2"/>
    </row>
    <row r="943" spans="1:94" x14ac:dyDescent="0.35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  <c r="AD943" s="2"/>
      <c r="AE943" s="2"/>
      <c r="AF943" s="2"/>
      <c r="AG943" s="2"/>
      <c r="AH943" s="2"/>
      <c r="AI943" s="2"/>
      <c r="AJ943" s="2"/>
      <c r="AK943" s="2"/>
      <c r="AL943" s="2"/>
      <c r="AM943" s="2"/>
      <c r="AN943" s="2"/>
      <c r="AO943" s="2"/>
      <c r="AP943" s="2"/>
      <c r="AQ943" s="2"/>
      <c r="AR943" s="2"/>
      <c r="AS943" s="2"/>
      <c r="AT943" s="2"/>
      <c r="AU943" s="2"/>
      <c r="AV943" s="2"/>
      <c r="AW943" s="2"/>
      <c r="AX943" s="2"/>
      <c r="AY943" s="2"/>
      <c r="AZ943" s="2"/>
      <c r="BA943" s="2"/>
      <c r="BB943" s="2"/>
      <c r="BC943" s="2"/>
      <c r="BD943" s="2"/>
      <c r="BE943" s="2"/>
      <c r="BF943" s="2"/>
      <c r="BG943" s="2"/>
      <c r="BH943" s="2"/>
      <c r="BI943" s="2"/>
      <c r="BJ943" s="2"/>
      <c r="BK943" s="2"/>
      <c r="BL943" s="2"/>
      <c r="BM943" s="2"/>
      <c r="BN943" s="2"/>
      <c r="BO943" s="2"/>
      <c r="BP943" s="2"/>
      <c r="BQ943" s="2"/>
      <c r="BR943" s="2"/>
      <c r="BS943" s="2"/>
      <c r="BT943" s="2"/>
      <c r="BU943" s="2"/>
      <c r="BV943" s="2"/>
      <c r="BW943" s="2"/>
      <c r="BX943" s="2"/>
      <c r="BY943" s="2"/>
      <c r="BZ943" s="2"/>
      <c r="CA943" s="2"/>
      <c r="CB943" s="2"/>
      <c r="CC943" s="2"/>
      <c r="CD943" s="2"/>
      <c r="CE943" s="2"/>
      <c r="CF943" s="2"/>
      <c r="CG943" s="2"/>
      <c r="CH943" s="2"/>
      <c r="CI943" s="2"/>
      <c r="CJ943" s="2"/>
      <c r="CK943" s="2"/>
      <c r="CL943" s="2"/>
      <c r="CM943" s="2"/>
      <c r="CN943" s="2"/>
      <c r="CO943" s="2"/>
      <c r="CP943" s="2"/>
    </row>
    <row r="944" spans="1:94" x14ac:dyDescent="0.35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  <c r="AD944" s="2"/>
      <c r="AE944" s="2"/>
      <c r="AF944" s="2"/>
      <c r="AG944" s="2"/>
      <c r="AH944" s="2"/>
      <c r="AI944" s="2"/>
      <c r="AJ944" s="2"/>
      <c r="AK944" s="2"/>
      <c r="AL944" s="2"/>
      <c r="AM944" s="2"/>
      <c r="AN944" s="2"/>
      <c r="AO944" s="2"/>
      <c r="AP944" s="2"/>
      <c r="AQ944" s="2"/>
      <c r="AR944" s="2"/>
      <c r="AS944" s="2"/>
      <c r="AT944" s="2"/>
      <c r="AU944" s="2"/>
      <c r="AV944" s="2"/>
      <c r="AW944" s="2"/>
      <c r="AX944" s="2"/>
      <c r="AY944" s="2"/>
      <c r="AZ944" s="2"/>
      <c r="BA944" s="2"/>
      <c r="BB944" s="2"/>
      <c r="BC944" s="2"/>
      <c r="BD944" s="2"/>
      <c r="BE944" s="2"/>
      <c r="BF944" s="2"/>
      <c r="BG944" s="2"/>
      <c r="BH944" s="2"/>
      <c r="BI944" s="2"/>
      <c r="BJ944" s="2"/>
      <c r="BK944" s="2"/>
      <c r="BL944" s="2"/>
      <c r="BM944" s="2"/>
      <c r="BN944" s="2"/>
      <c r="BO944" s="2"/>
      <c r="BP944" s="2"/>
      <c r="BQ944" s="2"/>
      <c r="BR944" s="2"/>
      <c r="BS944" s="2"/>
      <c r="BT944" s="2"/>
      <c r="BU944" s="2"/>
      <c r="BV944" s="2"/>
      <c r="BW944" s="2"/>
      <c r="BX944" s="2"/>
      <c r="BY944" s="2"/>
      <c r="BZ944" s="2"/>
      <c r="CA944" s="2"/>
      <c r="CB944" s="2"/>
      <c r="CC944" s="2"/>
      <c r="CD944" s="2"/>
      <c r="CE944" s="2"/>
      <c r="CF944" s="2"/>
      <c r="CG944" s="2"/>
      <c r="CH944" s="2"/>
      <c r="CI944" s="2"/>
      <c r="CJ944" s="2"/>
      <c r="CK944" s="2"/>
      <c r="CL944" s="2"/>
      <c r="CM944" s="2"/>
      <c r="CN944" s="2"/>
      <c r="CO944" s="2"/>
      <c r="CP944" s="2"/>
    </row>
    <row r="945" spans="1:94" x14ac:dyDescent="0.35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  <c r="AD945" s="2"/>
      <c r="AE945" s="2"/>
      <c r="AF945" s="2"/>
      <c r="AG945" s="2"/>
      <c r="AH945" s="2"/>
      <c r="AI945" s="2"/>
      <c r="AJ945" s="2"/>
      <c r="AK945" s="2"/>
      <c r="AL945" s="2"/>
      <c r="AM945" s="2"/>
      <c r="AN945" s="2"/>
      <c r="AO945" s="2"/>
      <c r="AP945" s="2"/>
      <c r="AQ945" s="2"/>
      <c r="AR945" s="2"/>
      <c r="AS945" s="2"/>
      <c r="AT945" s="2"/>
      <c r="AU945" s="2"/>
      <c r="AV945" s="2"/>
      <c r="AW945" s="2"/>
      <c r="AX945" s="2"/>
      <c r="AY945" s="2"/>
      <c r="AZ945" s="2"/>
      <c r="BA945" s="2"/>
      <c r="BB945" s="2"/>
      <c r="BC945" s="2"/>
      <c r="BD945" s="2"/>
      <c r="BE945" s="2"/>
      <c r="BF945" s="2"/>
      <c r="BG945" s="2"/>
      <c r="BH945" s="2"/>
      <c r="BI945" s="2"/>
      <c r="BJ945" s="2"/>
      <c r="BK945" s="2"/>
      <c r="BL945" s="2"/>
      <c r="BM945" s="2"/>
      <c r="BN945" s="2"/>
      <c r="BO945" s="2"/>
      <c r="BP945" s="2"/>
      <c r="BQ945" s="2"/>
      <c r="BR945" s="2"/>
      <c r="BS945" s="2"/>
      <c r="BT945" s="2"/>
      <c r="BU945" s="2"/>
      <c r="BV945" s="2"/>
      <c r="BW945" s="2"/>
      <c r="BX945" s="2"/>
      <c r="BY945" s="2"/>
      <c r="BZ945" s="2"/>
      <c r="CA945" s="2"/>
      <c r="CB945" s="2"/>
      <c r="CC945" s="2"/>
      <c r="CD945" s="2"/>
      <c r="CE945" s="2"/>
      <c r="CF945" s="2"/>
      <c r="CG945" s="2"/>
      <c r="CH945" s="2"/>
      <c r="CI945" s="2"/>
      <c r="CJ945" s="2"/>
      <c r="CK945" s="2"/>
      <c r="CL945" s="2"/>
      <c r="CM945" s="2"/>
      <c r="CN945" s="2"/>
      <c r="CO945" s="2"/>
      <c r="CP945" s="2"/>
    </row>
    <row r="946" spans="1:94" x14ac:dyDescent="0.35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  <c r="AD946" s="2"/>
      <c r="AE946" s="2"/>
      <c r="AF946" s="2"/>
      <c r="AG946" s="2"/>
      <c r="AH946" s="2"/>
      <c r="AI946" s="2"/>
      <c r="AJ946" s="2"/>
      <c r="AK946" s="2"/>
      <c r="AL946" s="2"/>
      <c r="AM946" s="2"/>
      <c r="AN946" s="2"/>
      <c r="AO946" s="2"/>
      <c r="AP946" s="2"/>
      <c r="AQ946" s="2"/>
      <c r="AR946" s="2"/>
      <c r="AS946" s="2"/>
      <c r="AT946" s="2"/>
      <c r="AU946" s="2"/>
      <c r="AV946" s="2"/>
      <c r="AW946" s="2"/>
      <c r="AX946" s="2"/>
      <c r="AY946" s="2"/>
      <c r="AZ946" s="2"/>
      <c r="BA946" s="2"/>
      <c r="BB946" s="2"/>
      <c r="BC946" s="2"/>
      <c r="BD946" s="2"/>
      <c r="BE946" s="2"/>
      <c r="BF946" s="2"/>
      <c r="BG946" s="2"/>
      <c r="BH946" s="2"/>
      <c r="BI946" s="2"/>
      <c r="BJ946" s="2"/>
      <c r="BK946" s="2"/>
      <c r="BL946" s="2"/>
      <c r="BM946" s="2"/>
      <c r="BN946" s="2"/>
      <c r="BO946" s="2"/>
      <c r="BP946" s="2"/>
      <c r="BQ946" s="2"/>
      <c r="BR946" s="2"/>
      <c r="BS946" s="2"/>
      <c r="BT946" s="2"/>
      <c r="BU946" s="2"/>
      <c r="BV946" s="2"/>
      <c r="BW946" s="2"/>
      <c r="BX946" s="2"/>
      <c r="BY946" s="2"/>
      <c r="BZ946" s="2"/>
      <c r="CA946" s="2"/>
      <c r="CB946" s="2"/>
      <c r="CC946" s="2"/>
      <c r="CD946" s="2"/>
      <c r="CE946" s="2"/>
      <c r="CF946" s="2"/>
      <c r="CG946" s="2"/>
      <c r="CH946" s="2"/>
      <c r="CI946" s="2"/>
      <c r="CJ946" s="2"/>
      <c r="CK946" s="2"/>
      <c r="CL946" s="2"/>
      <c r="CM946" s="2"/>
      <c r="CN946" s="2"/>
      <c r="CO946" s="2"/>
      <c r="CP946" s="2"/>
    </row>
    <row r="947" spans="1:94" x14ac:dyDescent="0.35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/>
      <c r="AD947" s="2"/>
      <c r="AE947" s="2"/>
      <c r="AF947" s="2"/>
      <c r="AG947" s="2"/>
      <c r="AH947" s="2"/>
      <c r="AI947" s="2"/>
      <c r="AJ947" s="2"/>
      <c r="AK947" s="2"/>
      <c r="AL947" s="2"/>
      <c r="AM947" s="2"/>
      <c r="AN947" s="2"/>
      <c r="AO947" s="2"/>
      <c r="AP947" s="2"/>
      <c r="AQ947" s="2"/>
      <c r="AR947" s="2"/>
      <c r="AS947" s="2"/>
      <c r="AT947" s="2"/>
      <c r="AU947" s="2"/>
      <c r="AV947" s="2"/>
      <c r="AW947" s="2"/>
      <c r="AX947" s="2"/>
      <c r="AY947" s="2"/>
      <c r="AZ947" s="2"/>
      <c r="BA947" s="2"/>
      <c r="BB947" s="2"/>
      <c r="BC947" s="2"/>
      <c r="BD947" s="2"/>
      <c r="BE947" s="2"/>
      <c r="BF947" s="2"/>
      <c r="BG947" s="2"/>
      <c r="BH947" s="2"/>
      <c r="BI947" s="2"/>
      <c r="BJ947" s="2"/>
      <c r="BK947" s="2"/>
      <c r="BL947" s="2"/>
      <c r="BM947" s="2"/>
      <c r="BN947" s="2"/>
      <c r="BO947" s="2"/>
      <c r="BP947" s="2"/>
      <c r="BQ947" s="2"/>
      <c r="BR947" s="2"/>
      <c r="BS947" s="2"/>
      <c r="BT947" s="2"/>
      <c r="BU947" s="2"/>
      <c r="BV947" s="2"/>
      <c r="BW947" s="2"/>
      <c r="BX947" s="2"/>
      <c r="BY947" s="2"/>
      <c r="BZ947" s="2"/>
      <c r="CA947" s="2"/>
      <c r="CB947" s="2"/>
      <c r="CC947" s="2"/>
      <c r="CD947" s="2"/>
      <c r="CE947" s="2"/>
      <c r="CF947" s="2"/>
      <c r="CG947" s="2"/>
      <c r="CH947" s="2"/>
      <c r="CI947" s="2"/>
      <c r="CJ947" s="2"/>
      <c r="CK947" s="2"/>
      <c r="CL947" s="2"/>
      <c r="CM947" s="2"/>
      <c r="CN947" s="2"/>
      <c r="CO947" s="2"/>
      <c r="CP947" s="2"/>
    </row>
    <row r="948" spans="1:94" x14ac:dyDescent="0.35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  <c r="AC948" s="2"/>
      <c r="AD948" s="2"/>
      <c r="AE948" s="2"/>
      <c r="AF948" s="2"/>
      <c r="AG948" s="2"/>
      <c r="AH948" s="2"/>
      <c r="AI948" s="2"/>
      <c r="AJ948" s="2"/>
      <c r="AK948" s="2"/>
      <c r="AL948" s="2"/>
      <c r="AM948" s="2"/>
      <c r="AN948" s="2"/>
      <c r="AO948" s="2"/>
      <c r="AP948" s="2"/>
      <c r="AQ948" s="2"/>
      <c r="AR948" s="2"/>
      <c r="AS948" s="2"/>
      <c r="AT948" s="2"/>
      <c r="AU948" s="2"/>
      <c r="AV948" s="2"/>
      <c r="AW948" s="2"/>
      <c r="AX948" s="2"/>
      <c r="AY948" s="2"/>
      <c r="AZ948" s="2"/>
      <c r="BA948" s="2"/>
      <c r="BB948" s="2"/>
      <c r="BC948" s="2"/>
      <c r="BD948" s="2"/>
      <c r="BE948" s="2"/>
      <c r="BF948" s="2"/>
      <c r="BG948" s="2"/>
      <c r="BH948" s="2"/>
      <c r="BI948" s="2"/>
      <c r="BJ948" s="2"/>
      <c r="BK948" s="2"/>
      <c r="BL948" s="2"/>
      <c r="BM948" s="2"/>
      <c r="BN948" s="2"/>
      <c r="BO948" s="2"/>
      <c r="BP948" s="2"/>
      <c r="BQ948" s="2"/>
      <c r="BR948" s="2"/>
      <c r="BS948" s="2"/>
      <c r="BT948" s="2"/>
      <c r="BU948" s="2"/>
      <c r="BV948" s="2"/>
      <c r="BW948" s="2"/>
      <c r="BX948" s="2"/>
      <c r="BY948" s="2"/>
      <c r="BZ948" s="2"/>
      <c r="CA948" s="2"/>
      <c r="CB948" s="2"/>
      <c r="CC948" s="2"/>
      <c r="CD948" s="2"/>
      <c r="CE948" s="2"/>
      <c r="CF948" s="2"/>
      <c r="CG948" s="2"/>
      <c r="CH948" s="2"/>
      <c r="CI948" s="2"/>
      <c r="CJ948" s="2"/>
      <c r="CK948" s="2"/>
      <c r="CL948" s="2"/>
      <c r="CM948" s="2"/>
      <c r="CN948" s="2"/>
      <c r="CO948" s="2"/>
      <c r="CP948" s="2"/>
    </row>
    <row r="949" spans="1:94" x14ac:dyDescent="0.35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  <c r="AD949" s="2"/>
      <c r="AE949" s="2"/>
      <c r="AF949" s="2"/>
      <c r="AG949" s="2"/>
      <c r="AH949" s="2"/>
      <c r="AI949" s="2"/>
      <c r="AJ949" s="2"/>
      <c r="AK949" s="2"/>
      <c r="AL949" s="2"/>
      <c r="AM949" s="2"/>
      <c r="AN949" s="2"/>
      <c r="AO949" s="2"/>
      <c r="AP949" s="2"/>
      <c r="AQ949" s="2"/>
      <c r="AR949" s="2"/>
      <c r="AS949" s="2"/>
      <c r="AT949" s="2"/>
      <c r="AU949" s="2"/>
      <c r="AV949" s="2"/>
      <c r="AW949" s="2"/>
      <c r="AX949" s="2"/>
      <c r="AY949" s="2"/>
      <c r="AZ949" s="2"/>
      <c r="BA949" s="2"/>
      <c r="BB949" s="2"/>
      <c r="BC949" s="2"/>
      <c r="BD949" s="2"/>
      <c r="BE949" s="2"/>
      <c r="BF949" s="2"/>
      <c r="BG949" s="2"/>
      <c r="BH949" s="2"/>
      <c r="BI949" s="2"/>
      <c r="BJ949" s="2"/>
      <c r="BK949" s="2"/>
      <c r="BL949" s="2"/>
      <c r="BM949" s="2"/>
      <c r="BN949" s="2"/>
      <c r="BO949" s="2"/>
      <c r="BP949" s="2"/>
      <c r="BQ949" s="2"/>
      <c r="BR949" s="2"/>
      <c r="BS949" s="2"/>
      <c r="BT949" s="2"/>
      <c r="BU949" s="2"/>
      <c r="BV949" s="2"/>
      <c r="BW949" s="2"/>
      <c r="BX949" s="2"/>
      <c r="BY949" s="2"/>
      <c r="BZ949" s="2"/>
      <c r="CA949" s="2"/>
      <c r="CB949" s="2"/>
      <c r="CC949" s="2"/>
      <c r="CD949" s="2"/>
      <c r="CE949" s="2"/>
      <c r="CF949" s="2"/>
      <c r="CG949" s="2"/>
      <c r="CH949" s="2"/>
      <c r="CI949" s="2"/>
      <c r="CJ949" s="2"/>
      <c r="CK949" s="2"/>
      <c r="CL949" s="2"/>
      <c r="CM949" s="2"/>
      <c r="CN949" s="2"/>
      <c r="CO949" s="2"/>
      <c r="CP949" s="2"/>
    </row>
    <row r="950" spans="1:94" x14ac:dyDescent="0.35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  <c r="AD950" s="2"/>
      <c r="AE950" s="2"/>
      <c r="AF950" s="2"/>
      <c r="AG950" s="2"/>
      <c r="AH950" s="2"/>
      <c r="AI950" s="2"/>
      <c r="AJ950" s="2"/>
      <c r="AK950" s="2"/>
      <c r="AL950" s="2"/>
      <c r="AM950" s="2"/>
      <c r="AN950" s="2"/>
      <c r="AO950" s="2"/>
      <c r="AP950" s="2"/>
      <c r="AQ950" s="2"/>
      <c r="AR950" s="2"/>
      <c r="AS950" s="2"/>
      <c r="AT950" s="2"/>
      <c r="AU950" s="2"/>
      <c r="AV950" s="2"/>
      <c r="AW950" s="2"/>
      <c r="AX950" s="2"/>
      <c r="AY950" s="2"/>
      <c r="AZ950" s="2"/>
      <c r="BA950" s="2"/>
      <c r="BB950" s="2"/>
      <c r="BC950" s="2"/>
      <c r="BD950" s="2"/>
      <c r="BE950" s="2"/>
      <c r="BF950" s="2"/>
      <c r="BG950" s="2"/>
      <c r="BH950" s="2"/>
      <c r="BI950" s="2"/>
      <c r="BJ950" s="2"/>
      <c r="BK950" s="2"/>
      <c r="BL950" s="2"/>
      <c r="BM950" s="2"/>
      <c r="BN950" s="2"/>
      <c r="BO950" s="2"/>
      <c r="BP950" s="2"/>
      <c r="BQ950" s="2"/>
      <c r="BR950" s="2"/>
      <c r="BS950" s="2"/>
      <c r="BT950" s="2"/>
      <c r="BU950" s="2"/>
      <c r="BV950" s="2"/>
      <c r="BW950" s="2"/>
      <c r="BX950" s="2"/>
      <c r="BY950" s="2"/>
      <c r="BZ950" s="2"/>
      <c r="CA950" s="2"/>
      <c r="CB950" s="2"/>
      <c r="CC950" s="2"/>
      <c r="CD950" s="2"/>
      <c r="CE950" s="2"/>
      <c r="CF950" s="2"/>
      <c r="CG950" s="2"/>
      <c r="CH950" s="2"/>
      <c r="CI950" s="2"/>
      <c r="CJ950" s="2"/>
      <c r="CK950" s="2"/>
      <c r="CL950" s="2"/>
      <c r="CM950" s="2"/>
      <c r="CN950" s="2"/>
      <c r="CO950" s="2"/>
      <c r="CP950" s="2"/>
    </row>
    <row r="951" spans="1:94" x14ac:dyDescent="0.35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  <c r="AD951" s="2"/>
      <c r="AE951" s="2"/>
      <c r="AF951" s="2"/>
      <c r="AG951" s="2"/>
      <c r="AH951" s="2"/>
      <c r="AI951" s="2"/>
      <c r="AJ951" s="2"/>
      <c r="AK951" s="2"/>
      <c r="AL951" s="2"/>
      <c r="AM951" s="2"/>
      <c r="AN951" s="2"/>
      <c r="AO951" s="2"/>
      <c r="AP951" s="2"/>
      <c r="AQ951" s="2"/>
      <c r="AR951" s="2"/>
      <c r="AS951" s="2"/>
      <c r="AT951" s="2"/>
      <c r="AU951" s="2"/>
      <c r="AV951" s="2"/>
      <c r="AW951" s="2"/>
      <c r="AX951" s="2"/>
      <c r="AY951" s="2"/>
      <c r="AZ951" s="2"/>
      <c r="BA951" s="2"/>
      <c r="BB951" s="2"/>
      <c r="BC951" s="2"/>
      <c r="BD951" s="2"/>
      <c r="BE951" s="2"/>
      <c r="BF951" s="2"/>
      <c r="BG951" s="2"/>
      <c r="BH951" s="2"/>
      <c r="BI951" s="2"/>
      <c r="BJ951" s="2"/>
      <c r="BK951" s="2"/>
      <c r="BL951" s="2"/>
      <c r="BM951" s="2"/>
      <c r="BN951" s="2"/>
      <c r="BO951" s="2"/>
      <c r="BP951" s="2"/>
      <c r="BQ951" s="2"/>
      <c r="BR951" s="2"/>
      <c r="BS951" s="2"/>
      <c r="BT951" s="2"/>
      <c r="BU951" s="2"/>
      <c r="BV951" s="2"/>
      <c r="BW951" s="2"/>
      <c r="BX951" s="2"/>
      <c r="BY951" s="2"/>
      <c r="BZ951" s="2"/>
      <c r="CA951" s="2"/>
      <c r="CB951" s="2"/>
      <c r="CC951" s="2"/>
      <c r="CD951" s="2"/>
      <c r="CE951" s="2"/>
      <c r="CF951" s="2"/>
      <c r="CG951" s="2"/>
      <c r="CH951" s="2"/>
      <c r="CI951" s="2"/>
      <c r="CJ951" s="2"/>
      <c r="CK951" s="2"/>
      <c r="CL951" s="2"/>
      <c r="CM951" s="2"/>
      <c r="CN951" s="2"/>
      <c r="CO951" s="2"/>
      <c r="CP951" s="2"/>
    </row>
    <row r="952" spans="1:94" x14ac:dyDescent="0.35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  <c r="AC952" s="2"/>
      <c r="AD952" s="2"/>
      <c r="AE952" s="2"/>
      <c r="AF952" s="2"/>
      <c r="AG952" s="2"/>
      <c r="AH952" s="2"/>
      <c r="AI952" s="2"/>
      <c r="AJ952" s="2"/>
      <c r="AK952" s="2"/>
      <c r="AL952" s="2"/>
      <c r="AM952" s="2"/>
      <c r="AN952" s="2"/>
      <c r="AO952" s="2"/>
      <c r="AP952" s="2"/>
      <c r="AQ952" s="2"/>
      <c r="AR952" s="2"/>
      <c r="AS952" s="2"/>
      <c r="AT952" s="2"/>
      <c r="AU952" s="2"/>
      <c r="AV952" s="2"/>
      <c r="AW952" s="2"/>
      <c r="AX952" s="2"/>
      <c r="AY952" s="2"/>
      <c r="AZ952" s="2"/>
      <c r="BA952" s="2"/>
      <c r="BB952" s="2"/>
      <c r="BC952" s="2"/>
      <c r="BD952" s="2"/>
      <c r="BE952" s="2"/>
      <c r="BF952" s="2"/>
      <c r="BG952" s="2"/>
      <c r="BH952" s="2"/>
      <c r="BI952" s="2"/>
      <c r="BJ952" s="2"/>
      <c r="BK952" s="2"/>
      <c r="BL952" s="2"/>
      <c r="BM952" s="2"/>
      <c r="BN952" s="2"/>
      <c r="BO952" s="2"/>
      <c r="BP952" s="2"/>
      <c r="BQ952" s="2"/>
      <c r="BR952" s="2"/>
      <c r="BS952" s="2"/>
      <c r="BT952" s="2"/>
      <c r="BU952" s="2"/>
      <c r="BV952" s="2"/>
      <c r="BW952" s="2"/>
      <c r="BX952" s="2"/>
      <c r="BY952" s="2"/>
      <c r="BZ952" s="2"/>
      <c r="CA952" s="2"/>
      <c r="CB952" s="2"/>
      <c r="CC952" s="2"/>
      <c r="CD952" s="2"/>
      <c r="CE952" s="2"/>
      <c r="CF952" s="2"/>
      <c r="CG952" s="2"/>
      <c r="CH952" s="2"/>
      <c r="CI952" s="2"/>
      <c r="CJ952" s="2"/>
      <c r="CK952" s="2"/>
      <c r="CL952" s="2"/>
      <c r="CM952" s="2"/>
      <c r="CN952" s="2"/>
      <c r="CO952" s="2"/>
      <c r="CP952" s="2"/>
    </row>
    <row r="953" spans="1:94" x14ac:dyDescent="0.35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/>
      <c r="AD953" s="2"/>
      <c r="AE953" s="2"/>
      <c r="AF953" s="2"/>
      <c r="AG953" s="2"/>
      <c r="AH953" s="2"/>
      <c r="AI953" s="2"/>
      <c r="AJ953" s="2"/>
      <c r="AK953" s="2"/>
      <c r="AL953" s="2"/>
      <c r="AM953" s="2"/>
      <c r="AN953" s="2"/>
      <c r="AO953" s="2"/>
      <c r="AP953" s="2"/>
      <c r="AQ953" s="2"/>
      <c r="AR953" s="2"/>
      <c r="AS953" s="2"/>
      <c r="AT953" s="2"/>
      <c r="AU953" s="2"/>
      <c r="AV953" s="2"/>
      <c r="AW953" s="2"/>
      <c r="AX953" s="2"/>
      <c r="AY953" s="2"/>
      <c r="AZ953" s="2"/>
      <c r="BA953" s="2"/>
      <c r="BB953" s="2"/>
      <c r="BC953" s="2"/>
      <c r="BD953" s="2"/>
      <c r="BE953" s="2"/>
      <c r="BF953" s="2"/>
      <c r="BG953" s="2"/>
      <c r="BH953" s="2"/>
      <c r="BI953" s="2"/>
      <c r="BJ953" s="2"/>
      <c r="BK953" s="2"/>
      <c r="BL953" s="2"/>
      <c r="BM953" s="2"/>
      <c r="BN953" s="2"/>
      <c r="BO953" s="2"/>
      <c r="BP953" s="2"/>
      <c r="BQ953" s="2"/>
      <c r="BR953" s="2"/>
      <c r="BS953" s="2"/>
      <c r="BT953" s="2"/>
      <c r="BU953" s="2"/>
      <c r="BV953" s="2"/>
      <c r="BW953" s="2"/>
      <c r="BX953" s="2"/>
      <c r="BY953" s="2"/>
      <c r="BZ953" s="2"/>
      <c r="CA953" s="2"/>
      <c r="CB953" s="2"/>
      <c r="CC953" s="2"/>
      <c r="CD953" s="2"/>
      <c r="CE953" s="2"/>
      <c r="CF953" s="2"/>
      <c r="CG953" s="2"/>
      <c r="CH953" s="2"/>
      <c r="CI953" s="2"/>
      <c r="CJ953" s="2"/>
      <c r="CK953" s="2"/>
      <c r="CL953" s="2"/>
      <c r="CM953" s="2"/>
      <c r="CN953" s="2"/>
      <c r="CO953" s="2"/>
      <c r="CP953" s="2"/>
    </row>
    <row r="954" spans="1:94" x14ac:dyDescent="0.35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  <c r="AC954" s="2"/>
      <c r="AD954" s="2"/>
      <c r="AE954" s="2"/>
      <c r="AF954" s="2"/>
      <c r="AG954" s="2"/>
      <c r="AH954" s="2"/>
      <c r="AI954" s="2"/>
      <c r="AJ954" s="2"/>
      <c r="AK954" s="2"/>
      <c r="AL954" s="2"/>
      <c r="AM954" s="2"/>
      <c r="AN954" s="2"/>
      <c r="AO954" s="2"/>
      <c r="AP954" s="2"/>
      <c r="AQ954" s="2"/>
      <c r="AR954" s="2"/>
      <c r="AS954" s="2"/>
      <c r="AT954" s="2"/>
      <c r="AU954" s="2"/>
      <c r="AV954" s="2"/>
      <c r="AW954" s="2"/>
      <c r="AX954" s="2"/>
      <c r="AY954" s="2"/>
      <c r="AZ954" s="2"/>
      <c r="BA954" s="2"/>
      <c r="BB954" s="2"/>
      <c r="BC954" s="2"/>
      <c r="BD954" s="2"/>
      <c r="BE954" s="2"/>
      <c r="BF954" s="2"/>
      <c r="BG954" s="2"/>
      <c r="BH954" s="2"/>
      <c r="BI954" s="2"/>
      <c r="BJ954" s="2"/>
      <c r="BK954" s="2"/>
      <c r="BL954" s="2"/>
      <c r="BM954" s="2"/>
      <c r="BN954" s="2"/>
      <c r="BO954" s="2"/>
      <c r="BP954" s="2"/>
      <c r="BQ954" s="2"/>
      <c r="BR954" s="2"/>
      <c r="BS954" s="2"/>
      <c r="BT954" s="2"/>
      <c r="BU954" s="2"/>
      <c r="BV954" s="2"/>
      <c r="BW954" s="2"/>
      <c r="BX954" s="2"/>
      <c r="BY954" s="2"/>
      <c r="BZ954" s="2"/>
      <c r="CA954" s="2"/>
      <c r="CB954" s="2"/>
      <c r="CC954" s="2"/>
      <c r="CD954" s="2"/>
      <c r="CE954" s="2"/>
      <c r="CF954" s="2"/>
      <c r="CG954" s="2"/>
      <c r="CH954" s="2"/>
      <c r="CI954" s="2"/>
      <c r="CJ954" s="2"/>
      <c r="CK954" s="2"/>
      <c r="CL954" s="2"/>
      <c r="CM954" s="2"/>
      <c r="CN954" s="2"/>
      <c r="CO954" s="2"/>
      <c r="CP954" s="2"/>
    </row>
    <row r="955" spans="1:94" x14ac:dyDescent="0.35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  <c r="AC955" s="2"/>
      <c r="AD955" s="2"/>
      <c r="AE955" s="2"/>
      <c r="AF955" s="2"/>
      <c r="AG955" s="2"/>
      <c r="AH955" s="2"/>
      <c r="AI955" s="2"/>
      <c r="AJ955" s="2"/>
      <c r="AK955" s="2"/>
      <c r="AL955" s="2"/>
      <c r="AM955" s="2"/>
      <c r="AN955" s="2"/>
      <c r="AO955" s="2"/>
      <c r="AP955" s="2"/>
      <c r="AQ955" s="2"/>
      <c r="AR955" s="2"/>
      <c r="AS955" s="2"/>
      <c r="AT955" s="2"/>
      <c r="AU955" s="2"/>
      <c r="AV955" s="2"/>
      <c r="AW955" s="2"/>
      <c r="AX955" s="2"/>
      <c r="AY955" s="2"/>
      <c r="AZ955" s="2"/>
      <c r="BA955" s="2"/>
      <c r="BB955" s="2"/>
      <c r="BC955" s="2"/>
      <c r="BD955" s="2"/>
      <c r="BE955" s="2"/>
      <c r="BF955" s="2"/>
      <c r="BG955" s="2"/>
      <c r="BH955" s="2"/>
      <c r="BI955" s="2"/>
      <c r="BJ955" s="2"/>
      <c r="BK955" s="2"/>
      <c r="BL955" s="2"/>
      <c r="BM955" s="2"/>
      <c r="BN955" s="2"/>
      <c r="BO955" s="2"/>
      <c r="BP955" s="2"/>
      <c r="BQ955" s="2"/>
      <c r="BR955" s="2"/>
      <c r="BS955" s="2"/>
      <c r="BT955" s="2"/>
      <c r="BU955" s="2"/>
      <c r="BV955" s="2"/>
      <c r="BW955" s="2"/>
      <c r="BX955" s="2"/>
      <c r="BY955" s="2"/>
      <c r="BZ955" s="2"/>
      <c r="CA955" s="2"/>
      <c r="CB955" s="2"/>
      <c r="CC955" s="2"/>
      <c r="CD955" s="2"/>
      <c r="CE955" s="2"/>
      <c r="CF955" s="2"/>
      <c r="CG955" s="2"/>
      <c r="CH955" s="2"/>
      <c r="CI955" s="2"/>
      <c r="CJ955" s="2"/>
      <c r="CK955" s="2"/>
      <c r="CL955" s="2"/>
      <c r="CM955" s="2"/>
      <c r="CN955" s="2"/>
      <c r="CO955" s="2"/>
      <c r="CP955" s="2"/>
    </row>
    <row r="956" spans="1:94" x14ac:dyDescent="0.35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  <c r="AC956" s="2"/>
      <c r="AD956" s="2"/>
      <c r="AE956" s="2"/>
      <c r="AF956" s="2"/>
      <c r="AG956" s="2"/>
      <c r="AH956" s="2"/>
      <c r="AI956" s="2"/>
      <c r="AJ956" s="2"/>
      <c r="AK956" s="2"/>
      <c r="AL956" s="2"/>
      <c r="AM956" s="2"/>
      <c r="AN956" s="2"/>
      <c r="AO956" s="2"/>
      <c r="AP956" s="2"/>
      <c r="AQ956" s="2"/>
      <c r="AR956" s="2"/>
      <c r="AS956" s="2"/>
      <c r="AT956" s="2"/>
      <c r="AU956" s="2"/>
      <c r="AV956" s="2"/>
      <c r="AW956" s="2"/>
      <c r="AX956" s="2"/>
      <c r="AY956" s="2"/>
      <c r="AZ956" s="2"/>
      <c r="BA956" s="2"/>
      <c r="BB956" s="2"/>
      <c r="BC956" s="2"/>
      <c r="BD956" s="2"/>
      <c r="BE956" s="2"/>
      <c r="BF956" s="2"/>
      <c r="BG956" s="2"/>
      <c r="BH956" s="2"/>
      <c r="BI956" s="2"/>
      <c r="BJ956" s="2"/>
      <c r="BK956" s="2"/>
      <c r="BL956" s="2"/>
      <c r="BM956" s="2"/>
      <c r="BN956" s="2"/>
      <c r="BO956" s="2"/>
      <c r="BP956" s="2"/>
      <c r="BQ956" s="2"/>
      <c r="BR956" s="2"/>
      <c r="BS956" s="2"/>
      <c r="BT956" s="2"/>
      <c r="BU956" s="2"/>
      <c r="BV956" s="2"/>
      <c r="BW956" s="2"/>
      <c r="BX956" s="2"/>
      <c r="BY956" s="2"/>
      <c r="BZ956" s="2"/>
      <c r="CA956" s="2"/>
      <c r="CB956" s="2"/>
      <c r="CC956" s="2"/>
      <c r="CD956" s="2"/>
      <c r="CE956" s="2"/>
      <c r="CF956" s="2"/>
      <c r="CG956" s="2"/>
      <c r="CH956" s="2"/>
      <c r="CI956" s="2"/>
      <c r="CJ956" s="2"/>
      <c r="CK956" s="2"/>
      <c r="CL956" s="2"/>
      <c r="CM956" s="2"/>
      <c r="CN956" s="2"/>
      <c r="CO956" s="2"/>
      <c r="CP956" s="2"/>
    </row>
    <row r="957" spans="1:94" x14ac:dyDescent="0.35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  <c r="AC957" s="2"/>
      <c r="AD957" s="2"/>
      <c r="AE957" s="2"/>
      <c r="AF957" s="2"/>
      <c r="AG957" s="2"/>
      <c r="AH957" s="2"/>
      <c r="AI957" s="2"/>
      <c r="AJ957" s="2"/>
      <c r="AK957" s="2"/>
      <c r="AL957" s="2"/>
      <c r="AM957" s="2"/>
      <c r="AN957" s="2"/>
      <c r="AO957" s="2"/>
      <c r="AP957" s="2"/>
      <c r="AQ957" s="2"/>
      <c r="AR957" s="2"/>
      <c r="AS957" s="2"/>
      <c r="AT957" s="2"/>
      <c r="AU957" s="2"/>
      <c r="AV957" s="2"/>
      <c r="AW957" s="2"/>
      <c r="AX957" s="2"/>
      <c r="AY957" s="2"/>
      <c r="AZ957" s="2"/>
      <c r="BA957" s="2"/>
      <c r="BB957" s="2"/>
      <c r="BC957" s="2"/>
      <c r="BD957" s="2"/>
      <c r="BE957" s="2"/>
      <c r="BF957" s="2"/>
      <c r="BG957" s="2"/>
      <c r="BH957" s="2"/>
      <c r="BI957" s="2"/>
      <c r="BJ957" s="2"/>
      <c r="BK957" s="2"/>
      <c r="BL957" s="2"/>
      <c r="BM957" s="2"/>
      <c r="BN957" s="2"/>
      <c r="BO957" s="2"/>
      <c r="BP957" s="2"/>
      <c r="BQ957" s="2"/>
      <c r="BR957" s="2"/>
      <c r="BS957" s="2"/>
      <c r="BT957" s="2"/>
      <c r="BU957" s="2"/>
      <c r="BV957" s="2"/>
      <c r="BW957" s="2"/>
      <c r="BX957" s="2"/>
      <c r="BY957" s="2"/>
      <c r="BZ957" s="2"/>
      <c r="CA957" s="2"/>
      <c r="CB957" s="2"/>
      <c r="CC957" s="2"/>
      <c r="CD957" s="2"/>
      <c r="CE957" s="2"/>
      <c r="CF957" s="2"/>
      <c r="CG957" s="2"/>
      <c r="CH957" s="2"/>
      <c r="CI957" s="2"/>
      <c r="CJ957" s="2"/>
      <c r="CK957" s="2"/>
      <c r="CL957" s="2"/>
      <c r="CM957" s="2"/>
      <c r="CN957" s="2"/>
      <c r="CO957" s="2"/>
      <c r="CP957" s="2"/>
    </row>
    <row r="958" spans="1:94" x14ac:dyDescent="0.35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  <c r="AC958" s="2"/>
      <c r="AD958" s="2"/>
      <c r="AE958" s="2"/>
      <c r="AF958" s="2"/>
      <c r="AG958" s="2"/>
      <c r="AH958" s="2"/>
      <c r="AI958" s="2"/>
      <c r="AJ958" s="2"/>
      <c r="AK958" s="2"/>
      <c r="AL958" s="2"/>
      <c r="AM958" s="2"/>
      <c r="AN958" s="2"/>
      <c r="AO958" s="2"/>
      <c r="AP958" s="2"/>
      <c r="AQ958" s="2"/>
      <c r="AR958" s="2"/>
      <c r="AS958" s="2"/>
      <c r="AT958" s="2"/>
      <c r="AU958" s="2"/>
      <c r="AV958" s="2"/>
      <c r="AW958" s="2"/>
      <c r="AX958" s="2"/>
      <c r="AY958" s="2"/>
      <c r="AZ958" s="2"/>
      <c r="BA958" s="2"/>
      <c r="BB958" s="2"/>
      <c r="BC958" s="2"/>
      <c r="BD958" s="2"/>
      <c r="BE958" s="2"/>
      <c r="BF958" s="2"/>
      <c r="BG958" s="2"/>
      <c r="BH958" s="2"/>
      <c r="BI958" s="2"/>
      <c r="BJ958" s="2"/>
      <c r="BK958" s="2"/>
      <c r="BL958" s="2"/>
      <c r="BM958" s="2"/>
      <c r="BN958" s="2"/>
      <c r="BO958" s="2"/>
      <c r="BP958" s="2"/>
      <c r="BQ958" s="2"/>
      <c r="BR958" s="2"/>
      <c r="BS958" s="2"/>
      <c r="BT958" s="2"/>
      <c r="BU958" s="2"/>
      <c r="BV958" s="2"/>
      <c r="BW958" s="2"/>
      <c r="BX958" s="2"/>
      <c r="BY958" s="2"/>
      <c r="BZ958" s="2"/>
      <c r="CA958" s="2"/>
      <c r="CB958" s="2"/>
      <c r="CC958" s="2"/>
      <c r="CD958" s="2"/>
      <c r="CE958" s="2"/>
      <c r="CF958" s="2"/>
      <c r="CG958" s="2"/>
      <c r="CH958" s="2"/>
      <c r="CI958" s="2"/>
      <c r="CJ958" s="2"/>
      <c r="CK958" s="2"/>
      <c r="CL958" s="2"/>
      <c r="CM958" s="2"/>
      <c r="CN958" s="2"/>
      <c r="CO958" s="2"/>
      <c r="CP958" s="2"/>
    </row>
    <row r="959" spans="1:94" x14ac:dyDescent="0.35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  <c r="AC959" s="2"/>
      <c r="AD959" s="2"/>
      <c r="AE959" s="2"/>
      <c r="AF959" s="2"/>
      <c r="AG959" s="2"/>
      <c r="AH959" s="2"/>
      <c r="AI959" s="2"/>
      <c r="AJ959" s="2"/>
      <c r="AK959" s="2"/>
      <c r="AL959" s="2"/>
      <c r="AM959" s="2"/>
      <c r="AN959" s="2"/>
      <c r="AO959" s="2"/>
      <c r="AP959" s="2"/>
      <c r="AQ959" s="2"/>
      <c r="AR959" s="2"/>
      <c r="AS959" s="2"/>
      <c r="AT959" s="2"/>
      <c r="AU959" s="2"/>
      <c r="AV959" s="2"/>
      <c r="AW959" s="2"/>
      <c r="AX959" s="2"/>
      <c r="AY959" s="2"/>
      <c r="AZ959" s="2"/>
      <c r="BA959" s="2"/>
      <c r="BB959" s="2"/>
      <c r="BC959" s="2"/>
      <c r="BD959" s="2"/>
      <c r="BE959" s="2"/>
      <c r="BF959" s="2"/>
      <c r="BG959" s="2"/>
      <c r="BH959" s="2"/>
      <c r="BI959" s="2"/>
      <c r="BJ959" s="2"/>
      <c r="BK959" s="2"/>
      <c r="BL959" s="2"/>
      <c r="BM959" s="2"/>
      <c r="BN959" s="2"/>
      <c r="BO959" s="2"/>
      <c r="BP959" s="2"/>
      <c r="BQ959" s="2"/>
      <c r="BR959" s="2"/>
      <c r="BS959" s="2"/>
      <c r="BT959" s="2"/>
      <c r="BU959" s="2"/>
      <c r="BV959" s="2"/>
      <c r="BW959" s="2"/>
      <c r="BX959" s="2"/>
      <c r="BY959" s="2"/>
      <c r="BZ959" s="2"/>
      <c r="CA959" s="2"/>
      <c r="CB959" s="2"/>
      <c r="CC959" s="2"/>
      <c r="CD959" s="2"/>
      <c r="CE959" s="2"/>
      <c r="CF959" s="2"/>
      <c r="CG959" s="2"/>
      <c r="CH959" s="2"/>
      <c r="CI959" s="2"/>
      <c r="CJ959" s="2"/>
      <c r="CK959" s="2"/>
      <c r="CL959" s="2"/>
      <c r="CM959" s="2"/>
      <c r="CN959" s="2"/>
      <c r="CO959" s="2"/>
      <c r="CP959" s="2"/>
    </row>
    <row r="960" spans="1:94" x14ac:dyDescent="0.35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  <c r="AC960" s="2"/>
      <c r="AD960" s="2"/>
      <c r="AE960" s="2"/>
      <c r="AF960" s="2"/>
      <c r="AG960" s="2"/>
      <c r="AH960" s="2"/>
      <c r="AI960" s="2"/>
      <c r="AJ960" s="2"/>
      <c r="AK960" s="2"/>
      <c r="AL960" s="2"/>
      <c r="AM960" s="2"/>
      <c r="AN960" s="2"/>
      <c r="AO960" s="2"/>
      <c r="AP960" s="2"/>
      <c r="AQ960" s="2"/>
      <c r="AR960" s="2"/>
      <c r="AS960" s="2"/>
      <c r="AT960" s="2"/>
      <c r="AU960" s="2"/>
      <c r="AV960" s="2"/>
      <c r="AW960" s="2"/>
      <c r="AX960" s="2"/>
      <c r="AY960" s="2"/>
      <c r="AZ960" s="2"/>
      <c r="BA960" s="2"/>
      <c r="BB960" s="2"/>
      <c r="BC960" s="2"/>
      <c r="BD960" s="2"/>
      <c r="BE960" s="2"/>
      <c r="BF960" s="2"/>
      <c r="BG960" s="2"/>
      <c r="BH960" s="2"/>
      <c r="BI960" s="2"/>
      <c r="BJ960" s="2"/>
      <c r="BK960" s="2"/>
      <c r="BL960" s="2"/>
      <c r="BM960" s="2"/>
      <c r="BN960" s="2"/>
      <c r="BO960" s="2"/>
      <c r="BP960" s="2"/>
      <c r="BQ960" s="2"/>
      <c r="BR960" s="2"/>
      <c r="BS960" s="2"/>
      <c r="BT960" s="2"/>
      <c r="BU960" s="2"/>
      <c r="BV960" s="2"/>
      <c r="BW960" s="2"/>
      <c r="BX960" s="2"/>
      <c r="BY960" s="2"/>
      <c r="BZ960" s="2"/>
      <c r="CA960" s="2"/>
      <c r="CB960" s="2"/>
      <c r="CC960" s="2"/>
      <c r="CD960" s="2"/>
      <c r="CE960" s="2"/>
      <c r="CF960" s="2"/>
      <c r="CG960" s="2"/>
      <c r="CH960" s="2"/>
      <c r="CI960" s="2"/>
      <c r="CJ960" s="2"/>
      <c r="CK960" s="2"/>
      <c r="CL960" s="2"/>
      <c r="CM960" s="2"/>
      <c r="CN960" s="2"/>
      <c r="CO960" s="2"/>
      <c r="CP960" s="2"/>
    </row>
    <row r="961" spans="1:94" x14ac:dyDescent="0.35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  <c r="AC961" s="2"/>
      <c r="AD961" s="2"/>
      <c r="AE961" s="2"/>
      <c r="AF961" s="2"/>
      <c r="AG961" s="2"/>
      <c r="AH961" s="2"/>
      <c r="AI961" s="2"/>
      <c r="AJ961" s="2"/>
      <c r="AK961" s="2"/>
      <c r="AL961" s="2"/>
      <c r="AM961" s="2"/>
      <c r="AN961" s="2"/>
      <c r="AO961" s="2"/>
      <c r="AP961" s="2"/>
      <c r="AQ961" s="2"/>
      <c r="AR961" s="2"/>
      <c r="AS961" s="2"/>
      <c r="AT961" s="2"/>
      <c r="AU961" s="2"/>
      <c r="AV961" s="2"/>
      <c r="AW961" s="2"/>
      <c r="AX961" s="2"/>
      <c r="AY961" s="2"/>
      <c r="AZ961" s="2"/>
      <c r="BA961" s="2"/>
      <c r="BB961" s="2"/>
      <c r="BC961" s="2"/>
      <c r="BD961" s="2"/>
      <c r="BE961" s="2"/>
      <c r="BF961" s="2"/>
      <c r="BG961" s="2"/>
      <c r="BH961" s="2"/>
      <c r="BI961" s="2"/>
      <c r="BJ961" s="2"/>
      <c r="BK961" s="2"/>
      <c r="BL961" s="2"/>
      <c r="BM961" s="2"/>
      <c r="BN961" s="2"/>
      <c r="BO961" s="2"/>
      <c r="BP961" s="2"/>
      <c r="BQ961" s="2"/>
      <c r="BR961" s="2"/>
      <c r="BS961" s="2"/>
      <c r="BT961" s="2"/>
      <c r="BU961" s="2"/>
      <c r="BV961" s="2"/>
      <c r="BW961" s="2"/>
      <c r="BX961" s="2"/>
      <c r="BY961" s="2"/>
      <c r="BZ961" s="2"/>
      <c r="CA961" s="2"/>
      <c r="CB961" s="2"/>
      <c r="CC961" s="2"/>
      <c r="CD961" s="2"/>
      <c r="CE961" s="2"/>
      <c r="CF961" s="2"/>
      <c r="CG961" s="2"/>
      <c r="CH961" s="2"/>
      <c r="CI961" s="2"/>
      <c r="CJ961" s="2"/>
      <c r="CK961" s="2"/>
      <c r="CL961" s="2"/>
      <c r="CM961" s="2"/>
      <c r="CN961" s="2"/>
      <c r="CO961" s="2"/>
      <c r="CP961" s="2"/>
    </row>
    <row r="962" spans="1:94" x14ac:dyDescent="0.35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  <c r="AC962" s="2"/>
      <c r="AD962" s="2"/>
      <c r="AE962" s="2"/>
      <c r="AF962" s="2"/>
      <c r="AG962" s="2"/>
      <c r="AH962" s="2"/>
      <c r="AI962" s="2"/>
      <c r="AJ962" s="2"/>
      <c r="AK962" s="2"/>
      <c r="AL962" s="2"/>
      <c r="AM962" s="2"/>
      <c r="AN962" s="2"/>
      <c r="AO962" s="2"/>
      <c r="AP962" s="2"/>
      <c r="AQ962" s="2"/>
      <c r="AR962" s="2"/>
      <c r="AS962" s="2"/>
      <c r="AT962" s="2"/>
      <c r="AU962" s="2"/>
      <c r="AV962" s="2"/>
      <c r="AW962" s="2"/>
      <c r="AX962" s="2"/>
      <c r="AY962" s="2"/>
      <c r="AZ962" s="2"/>
      <c r="BA962" s="2"/>
      <c r="BB962" s="2"/>
      <c r="BC962" s="2"/>
      <c r="BD962" s="2"/>
      <c r="BE962" s="2"/>
      <c r="BF962" s="2"/>
      <c r="BG962" s="2"/>
      <c r="BH962" s="2"/>
      <c r="BI962" s="2"/>
      <c r="BJ962" s="2"/>
      <c r="BK962" s="2"/>
      <c r="BL962" s="2"/>
      <c r="BM962" s="2"/>
      <c r="BN962" s="2"/>
      <c r="BO962" s="2"/>
      <c r="BP962" s="2"/>
      <c r="BQ962" s="2"/>
      <c r="BR962" s="2"/>
      <c r="BS962" s="2"/>
      <c r="BT962" s="2"/>
      <c r="BU962" s="2"/>
      <c r="BV962" s="2"/>
      <c r="BW962" s="2"/>
      <c r="BX962" s="2"/>
      <c r="BY962" s="2"/>
      <c r="BZ962" s="2"/>
      <c r="CA962" s="2"/>
      <c r="CB962" s="2"/>
      <c r="CC962" s="2"/>
      <c r="CD962" s="2"/>
      <c r="CE962" s="2"/>
      <c r="CF962" s="2"/>
      <c r="CG962" s="2"/>
      <c r="CH962" s="2"/>
      <c r="CI962" s="2"/>
      <c r="CJ962" s="2"/>
      <c r="CK962" s="2"/>
      <c r="CL962" s="2"/>
      <c r="CM962" s="2"/>
      <c r="CN962" s="2"/>
      <c r="CO962" s="2"/>
      <c r="CP962" s="2"/>
    </row>
    <row r="963" spans="1:94" x14ac:dyDescent="0.35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  <c r="AC963" s="2"/>
      <c r="AD963" s="2"/>
      <c r="AE963" s="2"/>
      <c r="AF963" s="2"/>
      <c r="AG963" s="2"/>
      <c r="AH963" s="2"/>
      <c r="AI963" s="2"/>
      <c r="AJ963" s="2"/>
      <c r="AK963" s="2"/>
      <c r="AL963" s="2"/>
      <c r="AM963" s="2"/>
      <c r="AN963" s="2"/>
      <c r="AO963" s="2"/>
      <c r="AP963" s="2"/>
      <c r="AQ963" s="2"/>
      <c r="AR963" s="2"/>
      <c r="AS963" s="2"/>
      <c r="AT963" s="2"/>
      <c r="AU963" s="2"/>
      <c r="AV963" s="2"/>
      <c r="AW963" s="2"/>
      <c r="AX963" s="2"/>
      <c r="AY963" s="2"/>
      <c r="AZ963" s="2"/>
      <c r="BA963" s="2"/>
      <c r="BB963" s="2"/>
      <c r="BC963" s="2"/>
      <c r="BD963" s="2"/>
      <c r="BE963" s="2"/>
      <c r="BF963" s="2"/>
      <c r="BG963" s="2"/>
      <c r="BH963" s="2"/>
      <c r="BI963" s="2"/>
      <c r="BJ963" s="2"/>
      <c r="BK963" s="2"/>
      <c r="BL963" s="2"/>
      <c r="BM963" s="2"/>
      <c r="BN963" s="2"/>
      <c r="BO963" s="2"/>
      <c r="BP963" s="2"/>
      <c r="BQ963" s="2"/>
      <c r="BR963" s="2"/>
      <c r="BS963" s="2"/>
      <c r="BT963" s="2"/>
      <c r="BU963" s="2"/>
      <c r="BV963" s="2"/>
      <c r="BW963" s="2"/>
      <c r="BX963" s="2"/>
      <c r="BY963" s="2"/>
      <c r="BZ963" s="2"/>
      <c r="CA963" s="2"/>
      <c r="CB963" s="2"/>
      <c r="CC963" s="2"/>
      <c r="CD963" s="2"/>
      <c r="CE963" s="2"/>
      <c r="CF963" s="2"/>
      <c r="CG963" s="2"/>
      <c r="CH963" s="2"/>
      <c r="CI963" s="2"/>
      <c r="CJ963" s="2"/>
      <c r="CK963" s="2"/>
      <c r="CL963" s="2"/>
      <c r="CM963" s="2"/>
      <c r="CN963" s="2"/>
      <c r="CO963" s="2"/>
      <c r="CP963" s="2"/>
    </row>
    <row r="964" spans="1:94" x14ac:dyDescent="0.35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  <c r="AB964" s="2"/>
      <c r="AC964" s="2"/>
      <c r="AD964" s="2"/>
      <c r="AE964" s="2"/>
      <c r="AF964" s="2"/>
      <c r="AG964" s="2"/>
      <c r="AH964" s="2"/>
      <c r="AI964" s="2"/>
      <c r="AJ964" s="2"/>
      <c r="AK964" s="2"/>
      <c r="AL964" s="2"/>
      <c r="AM964" s="2"/>
      <c r="AN964" s="2"/>
      <c r="AO964" s="2"/>
      <c r="AP964" s="2"/>
      <c r="AQ964" s="2"/>
      <c r="AR964" s="2"/>
      <c r="AS964" s="2"/>
      <c r="AT964" s="2"/>
      <c r="AU964" s="2"/>
      <c r="AV964" s="2"/>
      <c r="AW964" s="2"/>
      <c r="AX964" s="2"/>
      <c r="AY964" s="2"/>
      <c r="AZ964" s="2"/>
      <c r="BA964" s="2"/>
      <c r="BB964" s="2"/>
      <c r="BC964" s="2"/>
      <c r="BD964" s="2"/>
      <c r="BE964" s="2"/>
      <c r="BF964" s="2"/>
      <c r="BG964" s="2"/>
      <c r="BH964" s="2"/>
      <c r="BI964" s="2"/>
      <c r="BJ964" s="2"/>
      <c r="BK964" s="2"/>
      <c r="BL964" s="2"/>
      <c r="BM964" s="2"/>
      <c r="BN964" s="2"/>
      <c r="BO964" s="2"/>
      <c r="BP964" s="2"/>
      <c r="BQ964" s="2"/>
      <c r="BR964" s="2"/>
      <c r="BS964" s="2"/>
      <c r="BT964" s="2"/>
      <c r="BU964" s="2"/>
      <c r="BV964" s="2"/>
      <c r="BW964" s="2"/>
      <c r="BX964" s="2"/>
      <c r="BY964" s="2"/>
      <c r="BZ964" s="2"/>
      <c r="CA964" s="2"/>
      <c r="CB964" s="2"/>
      <c r="CC964" s="2"/>
      <c r="CD964" s="2"/>
      <c r="CE964" s="2"/>
      <c r="CF964" s="2"/>
      <c r="CG964" s="2"/>
      <c r="CH964" s="2"/>
      <c r="CI964" s="2"/>
      <c r="CJ964" s="2"/>
      <c r="CK964" s="2"/>
      <c r="CL964" s="2"/>
      <c r="CM964" s="2"/>
      <c r="CN964" s="2"/>
      <c r="CO964" s="2"/>
      <c r="CP964" s="2"/>
    </row>
    <row r="965" spans="1:94" x14ac:dyDescent="0.35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  <c r="AB965" s="2"/>
      <c r="AC965" s="2"/>
      <c r="AD965" s="2"/>
      <c r="AE965" s="2"/>
      <c r="AF965" s="2"/>
      <c r="AG965" s="2"/>
      <c r="AH965" s="2"/>
      <c r="AI965" s="2"/>
      <c r="AJ965" s="2"/>
      <c r="AK965" s="2"/>
      <c r="AL965" s="2"/>
      <c r="AM965" s="2"/>
      <c r="AN965" s="2"/>
      <c r="AO965" s="2"/>
      <c r="AP965" s="2"/>
      <c r="AQ965" s="2"/>
      <c r="AR965" s="2"/>
      <c r="AS965" s="2"/>
      <c r="AT965" s="2"/>
      <c r="AU965" s="2"/>
      <c r="AV965" s="2"/>
      <c r="AW965" s="2"/>
      <c r="AX965" s="2"/>
      <c r="AY965" s="2"/>
      <c r="AZ965" s="2"/>
      <c r="BA965" s="2"/>
      <c r="BB965" s="2"/>
      <c r="BC965" s="2"/>
      <c r="BD965" s="2"/>
      <c r="BE965" s="2"/>
      <c r="BF965" s="2"/>
      <c r="BG965" s="2"/>
      <c r="BH965" s="2"/>
      <c r="BI965" s="2"/>
      <c r="BJ965" s="2"/>
      <c r="BK965" s="2"/>
      <c r="BL965" s="2"/>
      <c r="BM965" s="2"/>
      <c r="BN965" s="2"/>
      <c r="BO965" s="2"/>
      <c r="BP965" s="2"/>
      <c r="BQ965" s="2"/>
      <c r="BR965" s="2"/>
      <c r="BS965" s="2"/>
      <c r="BT965" s="2"/>
      <c r="BU965" s="2"/>
      <c r="BV965" s="2"/>
      <c r="BW965" s="2"/>
      <c r="BX965" s="2"/>
      <c r="BY965" s="2"/>
      <c r="BZ965" s="2"/>
      <c r="CA965" s="2"/>
      <c r="CB965" s="2"/>
      <c r="CC965" s="2"/>
      <c r="CD965" s="2"/>
      <c r="CE965" s="2"/>
      <c r="CF965" s="2"/>
      <c r="CG965" s="2"/>
      <c r="CH965" s="2"/>
      <c r="CI965" s="2"/>
      <c r="CJ965" s="2"/>
      <c r="CK965" s="2"/>
      <c r="CL965" s="2"/>
      <c r="CM965" s="2"/>
      <c r="CN965" s="2"/>
      <c r="CO965" s="2"/>
      <c r="CP965" s="2"/>
    </row>
    <row r="966" spans="1:94" x14ac:dyDescent="0.35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  <c r="AB966" s="2"/>
      <c r="AC966" s="2"/>
      <c r="AD966" s="2"/>
      <c r="AE966" s="2"/>
      <c r="AF966" s="2"/>
      <c r="AG966" s="2"/>
      <c r="AH966" s="2"/>
      <c r="AI966" s="2"/>
      <c r="AJ966" s="2"/>
      <c r="AK966" s="2"/>
      <c r="AL966" s="2"/>
      <c r="AM966" s="2"/>
      <c r="AN966" s="2"/>
      <c r="AO966" s="2"/>
      <c r="AP966" s="2"/>
      <c r="AQ966" s="2"/>
      <c r="AR966" s="2"/>
      <c r="AS966" s="2"/>
      <c r="AT966" s="2"/>
      <c r="AU966" s="2"/>
      <c r="AV966" s="2"/>
      <c r="AW966" s="2"/>
      <c r="AX966" s="2"/>
      <c r="AY966" s="2"/>
      <c r="AZ966" s="2"/>
      <c r="BA966" s="2"/>
      <c r="BB966" s="2"/>
      <c r="BC966" s="2"/>
      <c r="BD966" s="2"/>
      <c r="BE966" s="2"/>
      <c r="BF966" s="2"/>
      <c r="BG966" s="2"/>
      <c r="BH966" s="2"/>
      <c r="BI966" s="2"/>
      <c r="BJ966" s="2"/>
      <c r="BK966" s="2"/>
      <c r="BL966" s="2"/>
      <c r="BM966" s="2"/>
      <c r="BN966" s="2"/>
      <c r="BO966" s="2"/>
      <c r="BP966" s="2"/>
      <c r="BQ966" s="2"/>
      <c r="BR966" s="2"/>
      <c r="BS966" s="2"/>
      <c r="BT966" s="2"/>
      <c r="BU966" s="2"/>
      <c r="BV966" s="2"/>
      <c r="BW966" s="2"/>
      <c r="BX966" s="2"/>
      <c r="BY966" s="2"/>
      <c r="BZ966" s="2"/>
      <c r="CA966" s="2"/>
      <c r="CB966" s="2"/>
      <c r="CC966" s="2"/>
      <c r="CD966" s="2"/>
      <c r="CE966" s="2"/>
      <c r="CF966" s="2"/>
      <c r="CG966" s="2"/>
      <c r="CH966" s="2"/>
      <c r="CI966" s="2"/>
      <c r="CJ966" s="2"/>
      <c r="CK966" s="2"/>
      <c r="CL966" s="2"/>
      <c r="CM966" s="2"/>
      <c r="CN966" s="2"/>
      <c r="CO966" s="2"/>
      <c r="CP966" s="2"/>
    </row>
    <row r="967" spans="1:94" x14ac:dyDescent="0.35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  <c r="AB967" s="2"/>
      <c r="AC967" s="2"/>
      <c r="AD967" s="2"/>
      <c r="AE967" s="2"/>
      <c r="AF967" s="2"/>
      <c r="AG967" s="2"/>
      <c r="AH967" s="2"/>
      <c r="AI967" s="2"/>
      <c r="AJ967" s="2"/>
      <c r="AK967" s="2"/>
      <c r="AL967" s="2"/>
      <c r="AM967" s="2"/>
      <c r="AN967" s="2"/>
      <c r="AO967" s="2"/>
      <c r="AP967" s="2"/>
      <c r="AQ967" s="2"/>
      <c r="AR967" s="2"/>
      <c r="AS967" s="2"/>
      <c r="AT967" s="2"/>
      <c r="AU967" s="2"/>
      <c r="AV967" s="2"/>
      <c r="AW967" s="2"/>
      <c r="AX967" s="2"/>
      <c r="AY967" s="2"/>
      <c r="AZ967" s="2"/>
      <c r="BA967" s="2"/>
      <c r="BB967" s="2"/>
      <c r="BC967" s="2"/>
      <c r="BD967" s="2"/>
      <c r="BE967" s="2"/>
      <c r="BF967" s="2"/>
      <c r="BG967" s="2"/>
      <c r="BH967" s="2"/>
      <c r="BI967" s="2"/>
      <c r="BJ967" s="2"/>
      <c r="BK967" s="2"/>
      <c r="BL967" s="2"/>
      <c r="BM967" s="2"/>
      <c r="BN967" s="2"/>
      <c r="BO967" s="2"/>
      <c r="BP967" s="2"/>
      <c r="BQ967" s="2"/>
      <c r="BR967" s="2"/>
      <c r="BS967" s="2"/>
      <c r="BT967" s="2"/>
      <c r="BU967" s="2"/>
      <c r="BV967" s="2"/>
      <c r="BW967" s="2"/>
      <c r="BX967" s="2"/>
      <c r="BY967" s="2"/>
      <c r="BZ967" s="2"/>
      <c r="CA967" s="2"/>
      <c r="CB967" s="2"/>
      <c r="CC967" s="2"/>
      <c r="CD967" s="2"/>
      <c r="CE967" s="2"/>
      <c r="CF967" s="2"/>
      <c r="CG967" s="2"/>
      <c r="CH967" s="2"/>
      <c r="CI967" s="2"/>
      <c r="CJ967" s="2"/>
      <c r="CK967" s="2"/>
      <c r="CL967" s="2"/>
      <c r="CM967" s="2"/>
      <c r="CN967" s="2"/>
      <c r="CO967" s="2"/>
      <c r="CP967" s="2"/>
    </row>
    <row r="968" spans="1:94" x14ac:dyDescent="0.35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  <c r="AB968" s="2"/>
      <c r="AC968" s="2"/>
      <c r="AD968" s="2"/>
      <c r="AE968" s="2"/>
      <c r="AF968" s="2"/>
      <c r="AG968" s="2"/>
      <c r="AH968" s="2"/>
      <c r="AI968" s="2"/>
      <c r="AJ968" s="2"/>
      <c r="AK968" s="2"/>
      <c r="AL968" s="2"/>
      <c r="AM968" s="2"/>
      <c r="AN968" s="2"/>
      <c r="AO968" s="2"/>
      <c r="AP968" s="2"/>
      <c r="AQ968" s="2"/>
      <c r="AR968" s="2"/>
      <c r="AS968" s="2"/>
      <c r="AT968" s="2"/>
      <c r="AU968" s="2"/>
      <c r="AV968" s="2"/>
      <c r="AW968" s="2"/>
      <c r="AX968" s="2"/>
      <c r="AY968" s="2"/>
      <c r="AZ968" s="2"/>
      <c r="BA968" s="2"/>
      <c r="BB968" s="2"/>
      <c r="BC968" s="2"/>
      <c r="BD968" s="2"/>
      <c r="BE968" s="2"/>
      <c r="BF968" s="2"/>
      <c r="BG968" s="2"/>
      <c r="BH968" s="2"/>
      <c r="BI968" s="2"/>
      <c r="BJ968" s="2"/>
      <c r="BK968" s="2"/>
      <c r="BL968" s="2"/>
      <c r="BM968" s="2"/>
      <c r="BN968" s="2"/>
      <c r="BO968" s="2"/>
      <c r="BP968" s="2"/>
      <c r="BQ968" s="2"/>
      <c r="BR968" s="2"/>
      <c r="BS968" s="2"/>
      <c r="BT968" s="2"/>
      <c r="BU968" s="2"/>
      <c r="BV968" s="2"/>
      <c r="BW968" s="2"/>
      <c r="BX968" s="2"/>
      <c r="BY968" s="2"/>
      <c r="BZ968" s="2"/>
      <c r="CA968" s="2"/>
      <c r="CB968" s="2"/>
      <c r="CC968" s="2"/>
      <c r="CD968" s="2"/>
      <c r="CE968" s="2"/>
      <c r="CF968" s="2"/>
      <c r="CG968" s="2"/>
      <c r="CH968" s="2"/>
      <c r="CI968" s="2"/>
      <c r="CJ968" s="2"/>
      <c r="CK968" s="2"/>
      <c r="CL968" s="2"/>
      <c r="CM968" s="2"/>
      <c r="CN968" s="2"/>
      <c r="CO968" s="2"/>
      <c r="CP968" s="2"/>
    </row>
    <row r="969" spans="1:94" x14ac:dyDescent="0.35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  <c r="AB969" s="2"/>
      <c r="AC969" s="2"/>
      <c r="AD969" s="2"/>
      <c r="AE969" s="2"/>
      <c r="AF969" s="2"/>
      <c r="AG969" s="2"/>
      <c r="AH969" s="2"/>
      <c r="AI969" s="2"/>
      <c r="AJ969" s="2"/>
      <c r="AK969" s="2"/>
      <c r="AL969" s="2"/>
      <c r="AM969" s="2"/>
      <c r="AN969" s="2"/>
      <c r="AO969" s="2"/>
      <c r="AP969" s="2"/>
      <c r="AQ969" s="2"/>
      <c r="AR969" s="2"/>
      <c r="AS969" s="2"/>
      <c r="AT969" s="2"/>
      <c r="AU969" s="2"/>
      <c r="AV969" s="2"/>
      <c r="AW969" s="2"/>
      <c r="AX969" s="2"/>
      <c r="AY969" s="2"/>
      <c r="AZ969" s="2"/>
      <c r="BA969" s="2"/>
      <c r="BB969" s="2"/>
      <c r="BC969" s="2"/>
      <c r="BD969" s="2"/>
      <c r="BE969" s="2"/>
      <c r="BF969" s="2"/>
      <c r="BG969" s="2"/>
      <c r="BH969" s="2"/>
      <c r="BI969" s="2"/>
      <c r="BJ969" s="2"/>
      <c r="BK969" s="2"/>
      <c r="BL969" s="2"/>
      <c r="BM969" s="2"/>
      <c r="BN969" s="2"/>
      <c r="BO969" s="2"/>
      <c r="BP969" s="2"/>
      <c r="BQ969" s="2"/>
      <c r="BR969" s="2"/>
      <c r="BS969" s="2"/>
      <c r="BT969" s="2"/>
      <c r="BU969" s="2"/>
      <c r="BV969" s="2"/>
      <c r="BW969" s="2"/>
      <c r="BX969" s="2"/>
      <c r="BY969" s="2"/>
      <c r="BZ969" s="2"/>
      <c r="CA969" s="2"/>
      <c r="CB969" s="2"/>
      <c r="CC969" s="2"/>
      <c r="CD969" s="2"/>
      <c r="CE969" s="2"/>
      <c r="CF969" s="2"/>
      <c r="CG969" s="2"/>
      <c r="CH969" s="2"/>
      <c r="CI969" s="2"/>
      <c r="CJ969" s="2"/>
      <c r="CK969" s="2"/>
      <c r="CL969" s="2"/>
      <c r="CM969" s="2"/>
      <c r="CN969" s="2"/>
      <c r="CO969" s="2"/>
      <c r="CP969" s="2"/>
    </row>
    <row r="970" spans="1:94" x14ac:dyDescent="0.35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  <c r="AB970" s="2"/>
      <c r="AC970" s="2"/>
      <c r="AD970" s="2"/>
      <c r="AE970" s="2"/>
      <c r="AF970" s="2"/>
      <c r="AG970" s="2"/>
      <c r="AH970" s="2"/>
      <c r="AI970" s="2"/>
      <c r="AJ970" s="2"/>
      <c r="AK970" s="2"/>
      <c r="AL970" s="2"/>
      <c r="AM970" s="2"/>
      <c r="AN970" s="2"/>
      <c r="AO970" s="2"/>
      <c r="AP970" s="2"/>
      <c r="AQ970" s="2"/>
      <c r="AR970" s="2"/>
      <c r="AS970" s="2"/>
      <c r="AT970" s="2"/>
      <c r="AU970" s="2"/>
      <c r="AV970" s="2"/>
      <c r="AW970" s="2"/>
      <c r="AX970" s="2"/>
      <c r="AY970" s="2"/>
      <c r="AZ970" s="2"/>
      <c r="BA970" s="2"/>
      <c r="BB970" s="2"/>
      <c r="BC970" s="2"/>
      <c r="BD970" s="2"/>
      <c r="BE970" s="2"/>
      <c r="BF970" s="2"/>
      <c r="BG970" s="2"/>
      <c r="BH970" s="2"/>
      <c r="BI970" s="2"/>
      <c r="BJ970" s="2"/>
      <c r="BK970" s="2"/>
      <c r="BL970" s="2"/>
      <c r="BM970" s="2"/>
      <c r="BN970" s="2"/>
      <c r="BO970" s="2"/>
      <c r="BP970" s="2"/>
      <c r="BQ970" s="2"/>
      <c r="BR970" s="2"/>
      <c r="BS970" s="2"/>
      <c r="BT970" s="2"/>
      <c r="BU970" s="2"/>
      <c r="BV970" s="2"/>
      <c r="BW970" s="2"/>
      <c r="BX970" s="2"/>
      <c r="BY970" s="2"/>
      <c r="BZ970" s="2"/>
      <c r="CA970" s="2"/>
      <c r="CB970" s="2"/>
      <c r="CC970" s="2"/>
      <c r="CD970" s="2"/>
      <c r="CE970" s="2"/>
      <c r="CF970" s="2"/>
      <c r="CG970" s="2"/>
      <c r="CH970" s="2"/>
      <c r="CI970" s="2"/>
      <c r="CJ970" s="2"/>
      <c r="CK970" s="2"/>
      <c r="CL970" s="2"/>
      <c r="CM970" s="2"/>
      <c r="CN970" s="2"/>
      <c r="CO970" s="2"/>
      <c r="CP970" s="2"/>
    </row>
    <row r="971" spans="1:94" x14ac:dyDescent="0.35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  <c r="AB971" s="2"/>
      <c r="AC971" s="2"/>
      <c r="AD971" s="2"/>
      <c r="AE971" s="2"/>
      <c r="AF971" s="2"/>
      <c r="AG971" s="2"/>
      <c r="AH971" s="2"/>
      <c r="AI971" s="2"/>
      <c r="AJ971" s="2"/>
      <c r="AK971" s="2"/>
      <c r="AL971" s="2"/>
      <c r="AM971" s="2"/>
      <c r="AN971" s="2"/>
      <c r="AO971" s="2"/>
      <c r="AP971" s="2"/>
      <c r="AQ971" s="2"/>
      <c r="AR971" s="2"/>
      <c r="AS971" s="2"/>
      <c r="AT971" s="2"/>
      <c r="AU971" s="2"/>
      <c r="AV971" s="2"/>
      <c r="AW971" s="2"/>
      <c r="AX971" s="2"/>
      <c r="AY971" s="2"/>
      <c r="AZ971" s="2"/>
      <c r="BA971" s="2"/>
      <c r="BB971" s="2"/>
      <c r="BC971" s="2"/>
      <c r="BD971" s="2"/>
      <c r="BE971" s="2"/>
      <c r="BF971" s="2"/>
      <c r="BG971" s="2"/>
      <c r="BH971" s="2"/>
      <c r="BI971" s="2"/>
      <c r="BJ971" s="2"/>
      <c r="BK971" s="2"/>
      <c r="BL971" s="2"/>
      <c r="BM971" s="2"/>
      <c r="BN971" s="2"/>
      <c r="BO971" s="2"/>
      <c r="BP971" s="2"/>
      <c r="BQ971" s="2"/>
      <c r="BR971" s="2"/>
      <c r="BS971" s="2"/>
      <c r="BT971" s="2"/>
      <c r="BU971" s="2"/>
      <c r="BV971" s="2"/>
      <c r="BW971" s="2"/>
      <c r="BX971" s="2"/>
      <c r="BY971" s="2"/>
      <c r="BZ971" s="2"/>
      <c r="CA971" s="2"/>
      <c r="CB971" s="2"/>
      <c r="CC971" s="2"/>
      <c r="CD971" s="2"/>
      <c r="CE971" s="2"/>
      <c r="CF971" s="2"/>
      <c r="CG971" s="2"/>
      <c r="CH971" s="2"/>
      <c r="CI971" s="2"/>
      <c r="CJ971" s="2"/>
      <c r="CK971" s="2"/>
      <c r="CL971" s="2"/>
      <c r="CM971" s="2"/>
      <c r="CN971" s="2"/>
      <c r="CO971" s="2"/>
      <c r="CP971" s="2"/>
    </row>
    <row r="972" spans="1:94" x14ac:dyDescent="0.35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  <c r="AB972" s="2"/>
      <c r="AC972" s="2"/>
      <c r="AD972" s="2"/>
      <c r="AE972" s="2"/>
      <c r="AF972" s="2"/>
      <c r="AG972" s="2"/>
      <c r="AH972" s="2"/>
      <c r="AI972" s="2"/>
      <c r="AJ972" s="2"/>
      <c r="AK972" s="2"/>
      <c r="AL972" s="2"/>
      <c r="AM972" s="2"/>
      <c r="AN972" s="2"/>
      <c r="AO972" s="2"/>
      <c r="AP972" s="2"/>
      <c r="AQ972" s="2"/>
      <c r="AR972" s="2"/>
      <c r="AS972" s="2"/>
      <c r="AT972" s="2"/>
      <c r="AU972" s="2"/>
      <c r="AV972" s="2"/>
      <c r="AW972" s="2"/>
      <c r="AX972" s="2"/>
      <c r="AY972" s="2"/>
      <c r="AZ972" s="2"/>
      <c r="BA972" s="2"/>
      <c r="BB972" s="2"/>
      <c r="BC972" s="2"/>
      <c r="BD972" s="2"/>
      <c r="BE972" s="2"/>
      <c r="BF972" s="2"/>
      <c r="BG972" s="2"/>
      <c r="BH972" s="2"/>
      <c r="BI972" s="2"/>
      <c r="BJ972" s="2"/>
      <c r="BK972" s="2"/>
      <c r="BL972" s="2"/>
      <c r="BM972" s="2"/>
      <c r="BN972" s="2"/>
      <c r="BO972" s="2"/>
      <c r="BP972" s="2"/>
      <c r="BQ972" s="2"/>
      <c r="BR972" s="2"/>
      <c r="BS972" s="2"/>
      <c r="BT972" s="2"/>
      <c r="BU972" s="2"/>
      <c r="BV972" s="2"/>
      <c r="BW972" s="2"/>
      <c r="BX972" s="2"/>
      <c r="BY972" s="2"/>
      <c r="BZ972" s="2"/>
      <c r="CA972" s="2"/>
      <c r="CB972" s="2"/>
      <c r="CC972" s="2"/>
      <c r="CD972" s="2"/>
      <c r="CE972" s="2"/>
      <c r="CF972" s="2"/>
      <c r="CG972" s="2"/>
      <c r="CH972" s="2"/>
      <c r="CI972" s="2"/>
      <c r="CJ972" s="2"/>
      <c r="CK972" s="2"/>
      <c r="CL972" s="2"/>
      <c r="CM972" s="2"/>
      <c r="CN972" s="2"/>
      <c r="CO972" s="2"/>
      <c r="CP972" s="2"/>
    </row>
    <row r="973" spans="1:94" x14ac:dyDescent="0.35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  <c r="AB973" s="2"/>
      <c r="AC973" s="2"/>
      <c r="AD973" s="2"/>
      <c r="AE973" s="2"/>
      <c r="AF973" s="2"/>
      <c r="AG973" s="2"/>
      <c r="AH973" s="2"/>
      <c r="AI973" s="2"/>
      <c r="AJ973" s="2"/>
      <c r="AK973" s="2"/>
      <c r="AL973" s="2"/>
      <c r="AM973" s="2"/>
      <c r="AN973" s="2"/>
      <c r="AO973" s="2"/>
      <c r="AP973" s="2"/>
      <c r="AQ973" s="2"/>
      <c r="AR973" s="2"/>
      <c r="AS973" s="2"/>
      <c r="AT973" s="2"/>
      <c r="AU973" s="2"/>
      <c r="AV973" s="2"/>
      <c r="AW973" s="2"/>
      <c r="AX973" s="2"/>
      <c r="AY973" s="2"/>
      <c r="AZ973" s="2"/>
      <c r="BA973" s="2"/>
      <c r="BB973" s="2"/>
      <c r="BC973" s="2"/>
      <c r="BD973" s="2"/>
      <c r="BE973" s="2"/>
      <c r="BF973" s="2"/>
      <c r="BG973" s="2"/>
      <c r="BH973" s="2"/>
      <c r="BI973" s="2"/>
      <c r="BJ973" s="2"/>
      <c r="BK973" s="2"/>
      <c r="BL973" s="2"/>
      <c r="BM973" s="2"/>
      <c r="BN973" s="2"/>
      <c r="BO973" s="2"/>
      <c r="BP973" s="2"/>
      <c r="BQ973" s="2"/>
      <c r="BR973" s="2"/>
      <c r="BS973" s="2"/>
      <c r="BT973" s="2"/>
      <c r="BU973" s="2"/>
      <c r="BV973" s="2"/>
      <c r="BW973" s="2"/>
      <c r="BX973" s="2"/>
      <c r="BY973" s="2"/>
      <c r="BZ973" s="2"/>
      <c r="CA973" s="2"/>
      <c r="CB973" s="2"/>
      <c r="CC973" s="2"/>
      <c r="CD973" s="2"/>
      <c r="CE973" s="2"/>
      <c r="CF973" s="2"/>
      <c r="CG973" s="2"/>
      <c r="CH973" s="2"/>
      <c r="CI973" s="2"/>
      <c r="CJ973" s="2"/>
      <c r="CK973" s="2"/>
      <c r="CL973" s="2"/>
      <c r="CM973" s="2"/>
      <c r="CN973" s="2"/>
      <c r="CO973" s="2"/>
      <c r="CP973" s="2"/>
    </row>
    <row r="974" spans="1:94" x14ac:dyDescent="0.35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  <c r="AB974" s="2"/>
      <c r="AC974" s="2"/>
      <c r="AD974" s="2"/>
      <c r="AE974" s="2"/>
      <c r="AF974" s="2"/>
      <c r="AG974" s="2"/>
      <c r="AH974" s="2"/>
      <c r="AI974" s="2"/>
      <c r="AJ974" s="2"/>
      <c r="AK974" s="2"/>
      <c r="AL974" s="2"/>
      <c r="AM974" s="2"/>
      <c r="AN974" s="2"/>
      <c r="AO974" s="2"/>
      <c r="AP974" s="2"/>
      <c r="AQ974" s="2"/>
      <c r="AR974" s="2"/>
      <c r="AS974" s="2"/>
      <c r="AT974" s="2"/>
      <c r="AU974" s="2"/>
      <c r="AV974" s="2"/>
      <c r="AW974" s="2"/>
      <c r="AX974" s="2"/>
      <c r="AY974" s="2"/>
      <c r="AZ974" s="2"/>
      <c r="BA974" s="2"/>
      <c r="BB974" s="2"/>
      <c r="BC974" s="2"/>
      <c r="BD974" s="2"/>
      <c r="BE974" s="2"/>
      <c r="BF974" s="2"/>
      <c r="BG974" s="2"/>
      <c r="BH974" s="2"/>
      <c r="BI974" s="2"/>
      <c r="BJ974" s="2"/>
      <c r="BK974" s="2"/>
      <c r="BL974" s="2"/>
      <c r="BM974" s="2"/>
      <c r="BN974" s="2"/>
      <c r="BO974" s="2"/>
      <c r="BP974" s="2"/>
      <c r="BQ974" s="2"/>
      <c r="BR974" s="2"/>
      <c r="BS974" s="2"/>
      <c r="BT974" s="2"/>
      <c r="BU974" s="2"/>
      <c r="BV974" s="2"/>
      <c r="BW974" s="2"/>
      <c r="BX974" s="2"/>
      <c r="BY974" s="2"/>
      <c r="BZ974" s="2"/>
      <c r="CA974" s="2"/>
      <c r="CB974" s="2"/>
      <c r="CC974" s="2"/>
      <c r="CD974" s="2"/>
      <c r="CE974" s="2"/>
      <c r="CF974" s="2"/>
      <c r="CG974" s="2"/>
      <c r="CH974" s="2"/>
      <c r="CI974" s="2"/>
      <c r="CJ974" s="2"/>
      <c r="CK974" s="2"/>
      <c r="CL974" s="2"/>
      <c r="CM974" s="2"/>
      <c r="CN974" s="2"/>
      <c r="CO974" s="2"/>
      <c r="CP974" s="2"/>
    </row>
    <row r="975" spans="1:94" x14ac:dyDescent="0.35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  <c r="AB975" s="2"/>
      <c r="AC975" s="2"/>
      <c r="AD975" s="2"/>
      <c r="AE975" s="2"/>
      <c r="AF975" s="2"/>
      <c r="AG975" s="2"/>
      <c r="AH975" s="2"/>
      <c r="AI975" s="2"/>
      <c r="AJ975" s="2"/>
      <c r="AK975" s="2"/>
      <c r="AL975" s="2"/>
      <c r="AM975" s="2"/>
      <c r="AN975" s="2"/>
      <c r="AO975" s="2"/>
      <c r="AP975" s="2"/>
      <c r="AQ975" s="2"/>
      <c r="AR975" s="2"/>
      <c r="AS975" s="2"/>
      <c r="AT975" s="2"/>
      <c r="AU975" s="2"/>
      <c r="AV975" s="2"/>
      <c r="AW975" s="2"/>
      <c r="AX975" s="2"/>
      <c r="AY975" s="2"/>
      <c r="AZ975" s="2"/>
      <c r="BA975" s="2"/>
      <c r="BB975" s="2"/>
      <c r="BC975" s="2"/>
      <c r="BD975" s="2"/>
      <c r="BE975" s="2"/>
      <c r="BF975" s="2"/>
      <c r="BG975" s="2"/>
      <c r="BH975" s="2"/>
      <c r="BI975" s="2"/>
      <c r="BJ975" s="2"/>
      <c r="BK975" s="2"/>
      <c r="BL975" s="2"/>
      <c r="BM975" s="2"/>
      <c r="BN975" s="2"/>
      <c r="BO975" s="2"/>
      <c r="BP975" s="2"/>
      <c r="BQ975" s="2"/>
      <c r="BR975" s="2"/>
      <c r="BS975" s="2"/>
      <c r="BT975" s="2"/>
      <c r="BU975" s="2"/>
      <c r="BV975" s="2"/>
      <c r="BW975" s="2"/>
      <c r="BX975" s="2"/>
      <c r="BY975" s="2"/>
      <c r="BZ975" s="2"/>
      <c r="CA975" s="2"/>
      <c r="CB975" s="2"/>
      <c r="CC975" s="2"/>
      <c r="CD975" s="2"/>
      <c r="CE975" s="2"/>
      <c r="CF975" s="2"/>
      <c r="CG975" s="2"/>
      <c r="CH975" s="2"/>
      <c r="CI975" s="2"/>
      <c r="CJ975" s="2"/>
      <c r="CK975" s="2"/>
      <c r="CL975" s="2"/>
      <c r="CM975" s="2"/>
      <c r="CN975" s="2"/>
      <c r="CO975" s="2"/>
      <c r="CP975" s="2"/>
    </row>
    <row r="976" spans="1:94" x14ac:dyDescent="0.35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  <c r="AB976" s="2"/>
      <c r="AC976" s="2"/>
      <c r="AD976" s="2"/>
      <c r="AE976" s="2"/>
      <c r="AF976" s="2"/>
      <c r="AG976" s="2"/>
      <c r="AH976" s="2"/>
      <c r="AI976" s="2"/>
      <c r="AJ976" s="2"/>
      <c r="AK976" s="2"/>
      <c r="AL976" s="2"/>
      <c r="AM976" s="2"/>
      <c r="AN976" s="2"/>
      <c r="AO976" s="2"/>
      <c r="AP976" s="2"/>
      <c r="AQ976" s="2"/>
      <c r="AR976" s="2"/>
      <c r="AS976" s="2"/>
      <c r="AT976" s="2"/>
      <c r="AU976" s="2"/>
      <c r="AV976" s="2"/>
      <c r="AW976" s="2"/>
      <c r="AX976" s="2"/>
      <c r="AY976" s="2"/>
      <c r="AZ976" s="2"/>
      <c r="BA976" s="2"/>
      <c r="BB976" s="2"/>
      <c r="BC976" s="2"/>
      <c r="BD976" s="2"/>
      <c r="BE976" s="2"/>
      <c r="BF976" s="2"/>
      <c r="BG976" s="2"/>
      <c r="BH976" s="2"/>
      <c r="BI976" s="2"/>
      <c r="BJ976" s="2"/>
      <c r="BK976" s="2"/>
      <c r="BL976" s="2"/>
      <c r="BM976" s="2"/>
      <c r="BN976" s="2"/>
      <c r="BO976" s="2"/>
      <c r="BP976" s="2"/>
      <c r="BQ976" s="2"/>
      <c r="BR976" s="2"/>
      <c r="BS976" s="2"/>
      <c r="BT976" s="2"/>
      <c r="BU976" s="2"/>
      <c r="BV976" s="2"/>
      <c r="BW976" s="2"/>
      <c r="BX976" s="2"/>
      <c r="BY976" s="2"/>
      <c r="BZ976" s="2"/>
      <c r="CA976" s="2"/>
      <c r="CB976" s="2"/>
      <c r="CC976" s="2"/>
      <c r="CD976" s="2"/>
      <c r="CE976" s="2"/>
      <c r="CF976" s="2"/>
      <c r="CG976" s="2"/>
      <c r="CH976" s="2"/>
      <c r="CI976" s="2"/>
      <c r="CJ976" s="2"/>
      <c r="CK976" s="2"/>
      <c r="CL976" s="2"/>
      <c r="CM976" s="2"/>
      <c r="CN976" s="2"/>
      <c r="CO976" s="2"/>
      <c r="CP976" s="2"/>
    </row>
    <row r="977" spans="1:94" x14ac:dyDescent="0.35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  <c r="AB977" s="2"/>
      <c r="AC977" s="2"/>
      <c r="AD977" s="2"/>
      <c r="AE977" s="2"/>
      <c r="AF977" s="2"/>
      <c r="AG977" s="2"/>
      <c r="AH977" s="2"/>
      <c r="AI977" s="2"/>
      <c r="AJ977" s="2"/>
      <c r="AK977" s="2"/>
      <c r="AL977" s="2"/>
      <c r="AM977" s="2"/>
      <c r="AN977" s="2"/>
      <c r="AO977" s="2"/>
      <c r="AP977" s="2"/>
      <c r="AQ977" s="2"/>
      <c r="AR977" s="2"/>
      <c r="AS977" s="2"/>
      <c r="AT977" s="2"/>
      <c r="AU977" s="2"/>
      <c r="AV977" s="2"/>
      <c r="AW977" s="2"/>
      <c r="AX977" s="2"/>
      <c r="AY977" s="2"/>
      <c r="AZ977" s="2"/>
      <c r="BA977" s="2"/>
      <c r="BB977" s="2"/>
      <c r="BC977" s="2"/>
      <c r="BD977" s="2"/>
      <c r="BE977" s="2"/>
      <c r="BF977" s="2"/>
      <c r="BG977" s="2"/>
      <c r="BH977" s="2"/>
      <c r="BI977" s="2"/>
      <c r="BJ977" s="2"/>
      <c r="BK977" s="2"/>
      <c r="BL977" s="2"/>
      <c r="BM977" s="2"/>
      <c r="BN977" s="2"/>
      <c r="BO977" s="2"/>
      <c r="BP977" s="2"/>
      <c r="BQ977" s="2"/>
      <c r="BR977" s="2"/>
      <c r="BS977" s="2"/>
      <c r="BT977" s="2"/>
      <c r="BU977" s="2"/>
      <c r="BV977" s="2"/>
      <c r="BW977" s="2"/>
      <c r="BX977" s="2"/>
      <c r="BY977" s="2"/>
      <c r="BZ977" s="2"/>
      <c r="CA977" s="2"/>
      <c r="CB977" s="2"/>
      <c r="CC977" s="2"/>
      <c r="CD977" s="2"/>
      <c r="CE977" s="2"/>
      <c r="CF977" s="2"/>
      <c r="CG977" s="2"/>
      <c r="CH977" s="2"/>
      <c r="CI977" s="2"/>
      <c r="CJ977" s="2"/>
      <c r="CK977" s="2"/>
      <c r="CL977" s="2"/>
      <c r="CM977" s="2"/>
      <c r="CN977" s="2"/>
      <c r="CO977" s="2"/>
      <c r="CP977" s="2"/>
    </row>
    <row r="978" spans="1:94" x14ac:dyDescent="0.35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  <c r="AB978" s="2"/>
      <c r="AC978" s="2"/>
      <c r="AD978" s="2"/>
      <c r="AE978" s="2"/>
      <c r="AF978" s="2"/>
      <c r="AG978" s="2"/>
      <c r="AH978" s="2"/>
      <c r="AI978" s="2"/>
      <c r="AJ978" s="2"/>
      <c r="AK978" s="2"/>
      <c r="AL978" s="2"/>
      <c r="AM978" s="2"/>
      <c r="AN978" s="2"/>
      <c r="AO978" s="2"/>
      <c r="AP978" s="2"/>
      <c r="AQ978" s="2"/>
      <c r="AR978" s="2"/>
      <c r="AS978" s="2"/>
      <c r="AT978" s="2"/>
      <c r="AU978" s="2"/>
      <c r="AV978" s="2"/>
      <c r="AW978" s="2"/>
      <c r="AX978" s="2"/>
      <c r="AY978" s="2"/>
      <c r="AZ978" s="2"/>
      <c r="BA978" s="2"/>
      <c r="BB978" s="2"/>
      <c r="BC978" s="2"/>
      <c r="BD978" s="2"/>
      <c r="BE978" s="2"/>
      <c r="BF978" s="2"/>
      <c r="BG978" s="2"/>
      <c r="BH978" s="2"/>
      <c r="BI978" s="2"/>
      <c r="BJ978" s="2"/>
      <c r="BK978" s="2"/>
      <c r="BL978" s="2"/>
      <c r="BM978" s="2"/>
      <c r="BN978" s="2"/>
      <c r="BO978" s="2"/>
      <c r="BP978" s="2"/>
      <c r="BQ978" s="2"/>
      <c r="BR978" s="2"/>
      <c r="BS978" s="2"/>
      <c r="BT978" s="2"/>
      <c r="BU978" s="2"/>
      <c r="BV978" s="2"/>
      <c r="BW978" s="2"/>
      <c r="BX978" s="2"/>
      <c r="BY978" s="2"/>
      <c r="BZ978" s="2"/>
      <c r="CA978" s="2"/>
      <c r="CB978" s="2"/>
      <c r="CC978" s="2"/>
      <c r="CD978" s="2"/>
      <c r="CE978" s="2"/>
      <c r="CF978" s="2"/>
      <c r="CG978" s="2"/>
      <c r="CH978" s="2"/>
      <c r="CI978" s="2"/>
      <c r="CJ978" s="2"/>
      <c r="CK978" s="2"/>
      <c r="CL978" s="2"/>
      <c r="CM978" s="2"/>
      <c r="CN978" s="2"/>
      <c r="CO978" s="2"/>
      <c r="CP978" s="2"/>
    </row>
    <row r="979" spans="1:94" x14ac:dyDescent="0.35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  <c r="AB979" s="2"/>
      <c r="AC979" s="2"/>
      <c r="AD979" s="2"/>
      <c r="AE979" s="2"/>
      <c r="AF979" s="2"/>
      <c r="AG979" s="2"/>
      <c r="AH979" s="2"/>
      <c r="AI979" s="2"/>
      <c r="AJ979" s="2"/>
      <c r="AK979" s="2"/>
      <c r="AL979" s="2"/>
      <c r="AM979" s="2"/>
      <c r="AN979" s="2"/>
      <c r="AO979" s="2"/>
      <c r="AP979" s="2"/>
      <c r="AQ979" s="2"/>
      <c r="AR979" s="2"/>
      <c r="AS979" s="2"/>
      <c r="AT979" s="2"/>
      <c r="AU979" s="2"/>
      <c r="AV979" s="2"/>
      <c r="AW979" s="2"/>
      <c r="AX979" s="2"/>
      <c r="AY979" s="2"/>
      <c r="AZ979" s="2"/>
      <c r="BA979" s="2"/>
      <c r="BB979" s="2"/>
      <c r="BC979" s="2"/>
      <c r="BD979" s="2"/>
      <c r="BE979" s="2"/>
      <c r="BF979" s="2"/>
      <c r="BG979" s="2"/>
      <c r="BH979" s="2"/>
      <c r="BI979" s="2"/>
      <c r="BJ979" s="2"/>
      <c r="BK979" s="2"/>
      <c r="BL979" s="2"/>
      <c r="BM979" s="2"/>
      <c r="BN979" s="2"/>
      <c r="BO979" s="2"/>
      <c r="BP979" s="2"/>
      <c r="BQ979" s="2"/>
      <c r="BR979" s="2"/>
      <c r="BS979" s="2"/>
      <c r="BT979" s="2"/>
      <c r="BU979" s="2"/>
      <c r="BV979" s="2"/>
      <c r="BW979" s="2"/>
      <c r="BX979" s="2"/>
      <c r="BY979" s="2"/>
      <c r="BZ979" s="2"/>
      <c r="CA979" s="2"/>
      <c r="CB979" s="2"/>
      <c r="CC979" s="2"/>
      <c r="CD979" s="2"/>
      <c r="CE979" s="2"/>
      <c r="CF979" s="2"/>
      <c r="CG979" s="2"/>
      <c r="CH979" s="2"/>
      <c r="CI979" s="2"/>
      <c r="CJ979" s="2"/>
      <c r="CK979" s="2"/>
      <c r="CL979" s="2"/>
      <c r="CM979" s="2"/>
      <c r="CN979" s="2"/>
      <c r="CO979" s="2"/>
      <c r="CP979" s="2"/>
    </row>
    <row r="980" spans="1:94" x14ac:dyDescent="0.35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  <c r="AB980" s="2"/>
      <c r="AC980" s="2"/>
      <c r="AD980" s="2"/>
      <c r="AE980" s="2"/>
      <c r="AF980" s="2"/>
      <c r="AG980" s="2"/>
      <c r="AH980" s="2"/>
      <c r="AI980" s="2"/>
      <c r="AJ980" s="2"/>
      <c r="AK980" s="2"/>
      <c r="AL980" s="2"/>
      <c r="AM980" s="2"/>
      <c r="AN980" s="2"/>
      <c r="AO980" s="2"/>
      <c r="AP980" s="2"/>
      <c r="AQ980" s="2"/>
      <c r="AR980" s="2"/>
      <c r="AS980" s="2"/>
      <c r="AT980" s="2"/>
      <c r="AU980" s="2"/>
      <c r="AV980" s="2"/>
      <c r="AW980" s="2"/>
      <c r="AX980" s="2"/>
      <c r="AY980" s="2"/>
      <c r="AZ980" s="2"/>
      <c r="BA980" s="2"/>
      <c r="BB980" s="2"/>
      <c r="BC980" s="2"/>
      <c r="BD980" s="2"/>
      <c r="BE980" s="2"/>
      <c r="BF980" s="2"/>
      <c r="BG980" s="2"/>
      <c r="BH980" s="2"/>
      <c r="BI980" s="2"/>
      <c r="BJ980" s="2"/>
      <c r="BK980" s="2"/>
      <c r="BL980" s="2"/>
      <c r="BM980" s="2"/>
      <c r="BN980" s="2"/>
      <c r="BO980" s="2"/>
      <c r="BP980" s="2"/>
      <c r="BQ980" s="2"/>
      <c r="BR980" s="2"/>
      <c r="BS980" s="2"/>
      <c r="BT980" s="2"/>
      <c r="BU980" s="2"/>
      <c r="BV980" s="2"/>
      <c r="BW980" s="2"/>
      <c r="BX980" s="2"/>
      <c r="BY980" s="2"/>
      <c r="BZ980" s="2"/>
      <c r="CA980" s="2"/>
      <c r="CB980" s="2"/>
      <c r="CC980" s="2"/>
      <c r="CD980" s="2"/>
      <c r="CE980" s="2"/>
      <c r="CF980" s="2"/>
      <c r="CG980" s="2"/>
      <c r="CH980" s="2"/>
      <c r="CI980" s="2"/>
      <c r="CJ980" s="2"/>
      <c r="CK980" s="2"/>
      <c r="CL980" s="2"/>
      <c r="CM980" s="2"/>
      <c r="CN980" s="2"/>
      <c r="CO980" s="2"/>
      <c r="CP980" s="2"/>
    </row>
    <row r="981" spans="1:94" x14ac:dyDescent="0.35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  <c r="AB981" s="2"/>
      <c r="AC981" s="2"/>
      <c r="AD981" s="2"/>
      <c r="AE981" s="2"/>
      <c r="AF981" s="2"/>
      <c r="AG981" s="2"/>
      <c r="AH981" s="2"/>
      <c r="AI981" s="2"/>
      <c r="AJ981" s="2"/>
      <c r="AK981" s="2"/>
      <c r="AL981" s="2"/>
      <c r="AM981" s="2"/>
      <c r="AN981" s="2"/>
      <c r="AO981" s="2"/>
      <c r="AP981" s="2"/>
      <c r="AQ981" s="2"/>
      <c r="AR981" s="2"/>
      <c r="AS981" s="2"/>
      <c r="AT981" s="2"/>
      <c r="AU981" s="2"/>
      <c r="AV981" s="2"/>
      <c r="AW981" s="2"/>
      <c r="AX981" s="2"/>
      <c r="AY981" s="2"/>
      <c r="AZ981" s="2"/>
      <c r="BA981" s="2"/>
      <c r="BB981" s="2"/>
      <c r="BC981" s="2"/>
      <c r="BD981" s="2"/>
      <c r="BE981" s="2"/>
      <c r="BF981" s="2"/>
      <c r="BG981" s="2"/>
      <c r="BH981" s="2"/>
      <c r="BI981" s="2"/>
      <c r="BJ981" s="2"/>
      <c r="BK981" s="2"/>
      <c r="BL981" s="2"/>
      <c r="BM981" s="2"/>
      <c r="BN981" s="2"/>
      <c r="BO981" s="2"/>
      <c r="BP981" s="2"/>
      <c r="BQ981" s="2"/>
      <c r="BR981" s="2"/>
      <c r="BS981" s="2"/>
      <c r="BT981" s="2"/>
      <c r="BU981" s="2"/>
      <c r="BV981" s="2"/>
      <c r="BW981" s="2"/>
      <c r="BX981" s="2"/>
      <c r="BY981" s="2"/>
      <c r="BZ981" s="2"/>
      <c r="CA981" s="2"/>
      <c r="CB981" s="2"/>
      <c r="CC981" s="2"/>
      <c r="CD981" s="2"/>
      <c r="CE981" s="2"/>
      <c r="CF981" s="2"/>
      <c r="CG981" s="2"/>
      <c r="CH981" s="2"/>
      <c r="CI981" s="2"/>
      <c r="CJ981" s="2"/>
      <c r="CK981" s="2"/>
      <c r="CL981" s="2"/>
      <c r="CM981" s="2"/>
      <c r="CN981" s="2"/>
      <c r="CO981" s="2"/>
      <c r="CP981" s="2"/>
    </row>
    <row r="982" spans="1:94" x14ac:dyDescent="0.35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  <c r="AB982" s="2"/>
      <c r="AC982" s="2"/>
      <c r="AD982" s="2"/>
      <c r="AE982" s="2"/>
      <c r="AF982" s="2"/>
      <c r="AG982" s="2"/>
      <c r="AH982" s="2"/>
      <c r="AI982" s="2"/>
      <c r="AJ982" s="2"/>
      <c r="AK982" s="2"/>
      <c r="AL982" s="2"/>
      <c r="AM982" s="2"/>
      <c r="AN982" s="2"/>
      <c r="AO982" s="2"/>
      <c r="AP982" s="2"/>
      <c r="AQ982" s="2"/>
      <c r="AR982" s="2"/>
      <c r="AS982" s="2"/>
      <c r="AT982" s="2"/>
      <c r="AU982" s="2"/>
      <c r="AV982" s="2"/>
      <c r="AW982" s="2"/>
      <c r="AX982" s="2"/>
      <c r="AY982" s="2"/>
      <c r="AZ982" s="2"/>
      <c r="BA982" s="2"/>
      <c r="BB982" s="2"/>
      <c r="BC982" s="2"/>
      <c r="BD982" s="2"/>
      <c r="BE982" s="2"/>
      <c r="BF982" s="2"/>
      <c r="BG982" s="2"/>
      <c r="BH982" s="2"/>
      <c r="BI982" s="2"/>
      <c r="BJ982" s="2"/>
      <c r="BK982" s="2"/>
      <c r="BL982" s="2"/>
      <c r="BM982" s="2"/>
      <c r="BN982" s="2"/>
      <c r="BO982" s="2"/>
      <c r="BP982" s="2"/>
      <c r="BQ982" s="2"/>
      <c r="BR982" s="2"/>
      <c r="BS982" s="2"/>
      <c r="BT982" s="2"/>
      <c r="BU982" s="2"/>
      <c r="BV982" s="2"/>
      <c r="BW982" s="2"/>
      <c r="BX982" s="2"/>
      <c r="BY982" s="2"/>
      <c r="BZ982" s="2"/>
      <c r="CA982" s="2"/>
      <c r="CB982" s="2"/>
      <c r="CC982" s="2"/>
      <c r="CD982" s="2"/>
      <c r="CE982" s="2"/>
      <c r="CF982" s="2"/>
      <c r="CG982" s="2"/>
      <c r="CH982" s="2"/>
      <c r="CI982" s="2"/>
      <c r="CJ982" s="2"/>
      <c r="CK982" s="2"/>
      <c r="CL982" s="2"/>
      <c r="CM982" s="2"/>
      <c r="CN982" s="2"/>
      <c r="CO982" s="2"/>
      <c r="CP982" s="2"/>
    </row>
    <row r="983" spans="1:94" x14ac:dyDescent="0.35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  <c r="AB983" s="2"/>
      <c r="AC983" s="2"/>
      <c r="AD983" s="2"/>
      <c r="AE983" s="2"/>
      <c r="AF983" s="2"/>
      <c r="AG983" s="2"/>
      <c r="AH983" s="2"/>
      <c r="AI983" s="2"/>
      <c r="AJ983" s="2"/>
      <c r="AK983" s="2"/>
      <c r="AL983" s="2"/>
      <c r="AM983" s="2"/>
      <c r="AN983" s="2"/>
      <c r="AO983" s="2"/>
      <c r="AP983" s="2"/>
      <c r="AQ983" s="2"/>
      <c r="AR983" s="2"/>
      <c r="AS983" s="2"/>
      <c r="AT983" s="2"/>
      <c r="AU983" s="2"/>
      <c r="AV983" s="2"/>
      <c r="AW983" s="2"/>
      <c r="AX983" s="2"/>
      <c r="AY983" s="2"/>
      <c r="AZ983" s="2"/>
      <c r="BA983" s="2"/>
      <c r="BB983" s="2"/>
      <c r="BC983" s="2"/>
      <c r="BD983" s="2"/>
      <c r="BE983" s="2"/>
      <c r="BF983" s="2"/>
      <c r="BG983" s="2"/>
      <c r="BH983" s="2"/>
      <c r="BI983" s="2"/>
      <c r="BJ983" s="2"/>
      <c r="BK983" s="2"/>
      <c r="BL983" s="2"/>
      <c r="BM983" s="2"/>
      <c r="BN983" s="2"/>
      <c r="BO983" s="2"/>
      <c r="BP983" s="2"/>
      <c r="BQ983" s="2"/>
      <c r="BR983" s="2"/>
      <c r="BS983" s="2"/>
      <c r="BT983" s="2"/>
      <c r="BU983" s="2"/>
      <c r="BV983" s="2"/>
      <c r="BW983" s="2"/>
      <c r="BX983" s="2"/>
      <c r="BY983" s="2"/>
      <c r="BZ983" s="2"/>
      <c r="CA983" s="2"/>
      <c r="CB983" s="2"/>
      <c r="CC983" s="2"/>
      <c r="CD983" s="2"/>
      <c r="CE983" s="2"/>
      <c r="CF983" s="2"/>
      <c r="CG983" s="2"/>
      <c r="CH983" s="2"/>
      <c r="CI983" s="2"/>
      <c r="CJ983" s="2"/>
      <c r="CK983" s="2"/>
      <c r="CL983" s="2"/>
      <c r="CM983" s="2"/>
      <c r="CN983" s="2"/>
      <c r="CO983" s="2"/>
      <c r="CP983" s="2"/>
    </row>
    <row r="984" spans="1:94" x14ac:dyDescent="0.35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  <c r="AB984" s="2"/>
      <c r="AC984" s="2"/>
      <c r="AD984" s="2"/>
      <c r="AE984" s="2"/>
      <c r="AF984" s="2"/>
      <c r="AG984" s="2"/>
      <c r="AH984" s="2"/>
      <c r="AI984" s="2"/>
      <c r="AJ984" s="2"/>
      <c r="AK984" s="2"/>
      <c r="AL984" s="2"/>
      <c r="AM984" s="2"/>
      <c r="AN984" s="2"/>
      <c r="AO984" s="2"/>
      <c r="AP984" s="2"/>
      <c r="AQ984" s="2"/>
      <c r="AR984" s="2"/>
      <c r="AS984" s="2"/>
      <c r="AT984" s="2"/>
      <c r="AU984" s="2"/>
      <c r="AV984" s="2"/>
      <c r="AW984" s="2"/>
      <c r="AX984" s="2"/>
      <c r="AY984" s="2"/>
      <c r="AZ984" s="2"/>
      <c r="BA984" s="2"/>
      <c r="BB984" s="2"/>
      <c r="BC984" s="2"/>
      <c r="BD984" s="2"/>
      <c r="BE984" s="2"/>
      <c r="BF984" s="2"/>
      <c r="BG984" s="2"/>
      <c r="BH984" s="2"/>
      <c r="BI984" s="2"/>
      <c r="BJ984" s="2"/>
      <c r="BK984" s="2"/>
      <c r="BL984" s="2"/>
      <c r="BM984" s="2"/>
      <c r="BN984" s="2"/>
      <c r="BO984" s="2"/>
      <c r="BP984" s="2"/>
      <c r="BQ984" s="2"/>
      <c r="BR984" s="2"/>
      <c r="BS984" s="2"/>
      <c r="BT984" s="2"/>
      <c r="BU984" s="2"/>
      <c r="BV984" s="2"/>
      <c r="BW984" s="2"/>
      <c r="BX984" s="2"/>
      <c r="BY984" s="2"/>
      <c r="BZ984" s="2"/>
      <c r="CA984" s="2"/>
      <c r="CB984" s="2"/>
      <c r="CC984" s="2"/>
      <c r="CD984" s="2"/>
      <c r="CE984" s="2"/>
      <c r="CF984" s="2"/>
      <c r="CG984" s="2"/>
      <c r="CH984" s="2"/>
      <c r="CI984" s="2"/>
      <c r="CJ984" s="2"/>
      <c r="CK984" s="2"/>
      <c r="CL984" s="2"/>
      <c r="CM984" s="2"/>
      <c r="CN984" s="2"/>
      <c r="CO984" s="2"/>
      <c r="CP984" s="2"/>
    </row>
    <row r="985" spans="1:94" x14ac:dyDescent="0.35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  <c r="AB985" s="2"/>
      <c r="AC985" s="2"/>
      <c r="AD985" s="2"/>
      <c r="AE985" s="2"/>
      <c r="AF985" s="2"/>
      <c r="AG985" s="2"/>
      <c r="AH985" s="2"/>
      <c r="AI985" s="2"/>
      <c r="AJ985" s="2"/>
      <c r="AK985" s="2"/>
      <c r="AL985" s="2"/>
      <c r="AM985" s="2"/>
      <c r="AN985" s="2"/>
      <c r="AO985" s="2"/>
      <c r="AP985" s="2"/>
      <c r="AQ985" s="2"/>
      <c r="AR985" s="2"/>
      <c r="AS985" s="2"/>
      <c r="AT985" s="2"/>
      <c r="AU985" s="2"/>
      <c r="AV985" s="2"/>
      <c r="AW985" s="2"/>
      <c r="AX985" s="2"/>
      <c r="AY985" s="2"/>
      <c r="AZ985" s="2"/>
      <c r="BA985" s="2"/>
      <c r="BB985" s="2"/>
      <c r="BC985" s="2"/>
      <c r="BD985" s="2"/>
      <c r="BE985" s="2"/>
      <c r="BF985" s="2"/>
      <c r="BG985" s="2"/>
      <c r="BH985" s="2"/>
      <c r="BI985" s="2"/>
      <c r="BJ985" s="2"/>
      <c r="BK985" s="2"/>
      <c r="BL985" s="2"/>
      <c r="BM985" s="2"/>
      <c r="BN985" s="2"/>
      <c r="BO985" s="2"/>
      <c r="BP985" s="2"/>
      <c r="BQ985" s="2"/>
      <c r="BR985" s="2"/>
      <c r="BS985" s="2"/>
      <c r="BT985" s="2"/>
      <c r="BU985" s="2"/>
      <c r="BV985" s="2"/>
      <c r="BW985" s="2"/>
      <c r="BX985" s="2"/>
      <c r="BY985" s="2"/>
      <c r="BZ985" s="2"/>
      <c r="CA985" s="2"/>
      <c r="CB985" s="2"/>
      <c r="CC985" s="2"/>
      <c r="CD985" s="2"/>
      <c r="CE985" s="2"/>
      <c r="CF985" s="2"/>
      <c r="CG985" s="2"/>
      <c r="CH985" s="2"/>
      <c r="CI985" s="2"/>
      <c r="CJ985" s="2"/>
      <c r="CK985" s="2"/>
      <c r="CL985" s="2"/>
      <c r="CM985" s="2"/>
      <c r="CN985" s="2"/>
      <c r="CO985" s="2"/>
      <c r="CP985" s="2"/>
    </row>
    <row r="986" spans="1:94" x14ac:dyDescent="0.35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  <c r="AB986" s="2"/>
      <c r="AC986" s="2"/>
      <c r="AD986" s="2"/>
      <c r="AE986" s="2"/>
      <c r="AF986" s="2"/>
      <c r="AG986" s="2"/>
      <c r="AH986" s="2"/>
      <c r="AI986" s="2"/>
      <c r="AJ986" s="2"/>
      <c r="AK986" s="2"/>
      <c r="AL986" s="2"/>
      <c r="AM986" s="2"/>
      <c r="AN986" s="2"/>
      <c r="AO986" s="2"/>
      <c r="AP986" s="2"/>
      <c r="AQ986" s="2"/>
      <c r="AR986" s="2"/>
      <c r="AS986" s="2"/>
      <c r="AT986" s="2"/>
      <c r="AU986" s="2"/>
      <c r="AV986" s="2"/>
      <c r="AW986" s="2"/>
      <c r="AX986" s="2"/>
      <c r="AY986" s="2"/>
      <c r="AZ986" s="2"/>
      <c r="BA986" s="2"/>
      <c r="BB986" s="2"/>
      <c r="BC986" s="2"/>
      <c r="BD986" s="2"/>
      <c r="BE986" s="2"/>
      <c r="BF986" s="2"/>
      <c r="BG986" s="2"/>
      <c r="BH986" s="2"/>
      <c r="BI986" s="2"/>
      <c r="BJ986" s="2"/>
      <c r="BK986" s="2"/>
      <c r="BL986" s="2"/>
      <c r="BM986" s="2"/>
      <c r="BN986" s="2"/>
      <c r="BO986" s="2"/>
      <c r="BP986" s="2"/>
      <c r="BQ986" s="2"/>
      <c r="BR986" s="2"/>
      <c r="BS986" s="2"/>
      <c r="BT986" s="2"/>
      <c r="BU986" s="2"/>
      <c r="BV986" s="2"/>
      <c r="BW986" s="2"/>
      <c r="BX986" s="2"/>
      <c r="BY986" s="2"/>
      <c r="BZ986" s="2"/>
      <c r="CA986" s="2"/>
      <c r="CB986" s="2"/>
      <c r="CC986" s="2"/>
      <c r="CD986" s="2"/>
      <c r="CE986" s="2"/>
      <c r="CF986" s="2"/>
      <c r="CG986" s="2"/>
      <c r="CH986" s="2"/>
      <c r="CI986" s="2"/>
      <c r="CJ986" s="2"/>
      <c r="CK986" s="2"/>
      <c r="CL986" s="2"/>
      <c r="CM986" s="2"/>
      <c r="CN986" s="2"/>
      <c r="CO986" s="2"/>
      <c r="CP986" s="2"/>
    </row>
    <row r="987" spans="1:94" x14ac:dyDescent="0.35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  <c r="AB987" s="2"/>
      <c r="AC987" s="2"/>
      <c r="AD987" s="2"/>
      <c r="AE987" s="2"/>
      <c r="AF987" s="2"/>
      <c r="AG987" s="2"/>
      <c r="AH987" s="2"/>
      <c r="AI987" s="2"/>
      <c r="AJ987" s="2"/>
      <c r="AK987" s="2"/>
      <c r="AL987" s="2"/>
      <c r="AM987" s="2"/>
      <c r="AN987" s="2"/>
      <c r="AO987" s="2"/>
      <c r="AP987" s="2"/>
      <c r="AQ987" s="2"/>
      <c r="AR987" s="2"/>
      <c r="AS987" s="2"/>
      <c r="AT987" s="2"/>
      <c r="AU987" s="2"/>
      <c r="AV987" s="2"/>
      <c r="AW987" s="2"/>
      <c r="AX987" s="2"/>
      <c r="AY987" s="2"/>
      <c r="AZ987" s="2"/>
      <c r="BA987" s="2"/>
      <c r="BB987" s="2"/>
      <c r="BC987" s="2"/>
      <c r="BD987" s="2"/>
      <c r="BE987" s="2"/>
      <c r="BF987" s="2"/>
      <c r="BG987" s="2"/>
      <c r="BH987" s="2"/>
      <c r="BI987" s="2"/>
      <c r="BJ987" s="2"/>
      <c r="BK987" s="2"/>
      <c r="BL987" s="2"/>
      <c r="BM987" s="2"/>
      <c r="BN987" s="2"/>
      <c r="BO987" s="2"/>
      <c r="BP987" s="2"/>
      <c r="BQ987" s="2"/>
      <c r="BR987" s="2"/>
      <c r="BS987" s="2"/>
      <c r="BT987" s="2"/>
      <c r="BU987" s="2"/>
      <c r="BV987" s="2"/>
      <c r="BW987" s="2"/>
      <c r="BX987" s="2"/>
      <c r="BY987" s="2"/>
      <c r="BZ987" s="2"/>
      <c r="CA987" s="2"/>
      <c r="CB987" s="2"/>
      <c r="CC987" s="2"/>
      <c r="CD987" s="2"/>
      <c r="CE987" s="2"/>
      <c r="CF987" s="2"/>
      <c r="CG987" s="2"/>
      <c r="CH987" s="2"/>
      <c r="CI987" s="2"/>
      <c r="CJ987" s="2"/>
      <c r="CK987" s="2"/>
      <c r="CL987" s="2"/>
      <c r="CM987" s="2"/>
      <c r="CN987" s="2"/>
      <c r="CO987" s="2"/>
      <c r="CP987" s="2"/>
    </row>
    <row r="988" spans="1:94" x14ac:dyDescent="0.35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2"/>
      <c r="AB988" s="2"/>
      <c r="AC988" s="2"/>
      <c r="AD988" s="2"/>
      <c r="AE988" s="2"/>
      <c r="AF988" s="2"/>
      <c r="AG988" s="2"/>
      <c r="AH988" s="2"/>
      <c r="AI988" s="2"/>
      <c r="AJ988" s="2"/>
      <c r="AK988" s="2"/>
      <c r="AL988" s="2"/>
      <c r="AM988" s="2"/>
      <c r="AN988" s="2"/>
      <c r="AO988" s="2"/>
      <c r="AP988" s="2"/>
      <c r="AQ988" s="2"/>
      <c r="AR988" s="2"/>
      <c r="AS988" s="2"/>
      <c r="AT988" s="2"/>
      <c r="AU988" s="2"/>
      <c r="AV988" s="2"/>
      <c r="AW988" s="2"/>
      <c r="AX988" s="2"/>
      <c r="AY988" s="2"/>
      <c r="AZ988" s="2"/>
      <c r="BA988" s="2"/>
      <c r="BB988" s="2"/>
      <c r="BC988" s="2"/>
      <c r="BD988" s="2"/>
      <c r="BE988" s="2"/>
      <c r="BF988" s="2"/>
      <c r="BG988" s="2"/>
      <c r="BH988" s="2"/>
      <c r="BI988" s="2"/>
      <c r="BJ988" s="2"/>
      <c r="BK988" s="2"/>
      <c r="BL988" s="2"/>
      <c r="BM988" s="2"/>
      <c r="BN988" s="2"/>
      <c r="BO988" s="2"/>
      <c r="BP988" s="2"/>
      <c r="BQ988" s="2"/>
      <c r="BR988" s="2"/>
      <c r="BS988" s="2"/>
      <c r="BT988" s="2"/>
      <c r="BU988" s="2"/>
      <c r="BV988" s="2"/>
      <c r="BW988" s="2"/>
      <c r="BX988" s="2"/>
      <c r="BY988" s="2"/>
      <c r="BZ988" s="2"/>
      <c r="CA988" s="2"/>
      <c r="CB988" s="2"/>
      <c r="CC988" s="2"/>
      <c r="CD988" s="2"/>
      <c r="CE988" s="2"/>
      <c r="CF988" s="2"/>
      <c r="CG988" s="2"/>
      <c r="CH988" s="2"/>
      <c r="CI988" s="2"/>
      <c r="CJ988" s="2"/>
      <c r="CK988" s="2"/>
      <c r="CL988" s="2"/>
      <c r="CM988" s="2"/>
      <c r="CN988" s="2"/>
      <c r="CO988" s="2"/>
      <c r="CP988" s="2"/>
    </row>
    <row r="989" spans="1:94" x14ac:dyDescent="0.35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2"/>
      <c r="AB989" s="2"/>
      <c r="AC989" s="2"/>
      <c r="AD989" s="2"/>
      <c r="AE989" s="2"/>
      <c r="AF989" s="2"/>
      <c r="AG989" s="2"/>
      <c r="AH989" s="2"/>
      <c r="AI989" s="2"/>
      <c r="AJ989" s="2"/>
      <c r="AK989" s="2"/>
      <c r="AL989" s="2"/>
      <c r="AM989" s="2"/>
      <c r="AN989" s="2"/>
      <c r="AO989" s="2"/>
      <c r="AP989" s="2"/>
      <c r="AQ989" s="2"/>
      <c r="AR989" s="2"/>
      <c r="AS989" s="2"/>
      <c r="AT989" s="2"/>
      <c r="AU989" s="2"/>
      <c r="AV989" s="2"/>
      <c r="AW989" s="2"/>
      <c r="AX989" s="2"/>
      <c r="AY989" s="2"/>
      <c r="AZ989" s="2"/>
      <c r="BA989" s="2"/>
      <c r="BB989" s="2"/>
      <c r="BC989" s="2"/>
      <c r="BD989" s="2"/>
      <c r="BE989" s="2"/>
      <c r="BF989" s="2"/>
      <c r="BG989" s="2"/>
      <c r="BH989" s="2"/>
      <c r="BI989" s="2"/>
      <c r="BJ989" s="2"/>
      <c r="BK989" s="2"/>
      <c r="BL989" s="2"/>
      <c r="BM989" s="2"/>
      <c r="BN989" s="2"/>
      <c r="BO989" s="2"/>
      <c r="BP989" s="2"/>
      <c r="BQ989" s="2"/>
      <c r="BR989" s="2"/>
      <c r="BS989" s="2"/>
      <c r="BT989" s="2"/>
      <c r="BU989" s="2"/>
      <c r="BV989" s="2"/>
      <c r="BW989" s="2"/>
      <c r="BX989" s="2"/>
      <c r="BY989" s="2"/>
      <c r="BZ989" s="2"/>
      <c r="CA989" s="2"/>
      <c r="CB989" s="2"/>
      <c r="CC989" s="2"/>
      <c r="CD989" s="2"/>
      <c r="CE989" s="2"/>
      <c r="CF989" s="2"/>
      <c r="CG989" s="2"/>
      <c r="CH989" s="2"/>
      <c r="CI989" s="2"/>
      <c r="CJ989" s="2"/>
      <c r="CK989" s="2"/>
      <c r="CL989" s="2"/>
      <c r="CM989" s="2"/>
      <c r="CN989" s="2"/>
      <c r="CO989" s="2"/>
      <c r="CP989" s="2"/>
    </row>
    <row r="990" spans="1:94" x14ac:dyDescent="0.35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  <c r="AA990" s="2"/>
      <c r="AB990" s="2"/>
      <c r="AC990" s="2"/>
      <c r="AD990" s="2"/>
      <c r="AE990" s="2"/>
      <c r="AF990" s="2"/>
      <c r="AG990" s="2"/>
      <c r="AH990" s="2"/>
      <c r="AI990" s="2"/>
      <c r="AJ990" s="2"/>
      <c r="AK990" s="2"/>
      <c r="AL990" s="2"/>
      <c r="AM990" s="2"/>
      <c r="AN990" s="2"/>
      <c r="AO990" s="2"/>
      <c r="AP990" s="2"/>
      <c r="AQ990" s="2"/>
      <c r="AR990" s="2"/>
      <c r="AS990" s="2"/>
      <c r="AT990" s="2"/>
      <c r="AU990" s="2"/>
      <c r="AV990" s="2"/>
      <c r="AW990" s="2"/>
      <c r="AX990" s="2"/>
      <c r="AY990" s="2"/>
      <c r="AZ990" s="2"/>
      <c r="BA990" s="2"/>
      <c r="BB990" s="2"/>
      <c r="BC990" s="2"/>
      <c r="BD990" s="2"/>
      <c r="BE990" s="2"/>
      <c r="BF990" s="2"/>
      <c r="BG990" s="2"/>
      <c r="BH990" s="2"/>
      <c r="BI990" s="2"/>
      <c r="BJ990" s="2"/>
      <c r="BK990" s="2"/>
      <c r="BL990" s="2"/>
      <c r="BM990" s="2"/>
      <c r="BN990" s="2"/>
      <c r="BO990" s="2"/>
      <c r="BP990" s="2"/>
      <c r="BQ990" s="2"/>
      <c r="BR990" s="2"/>
      <c r="BS990" s="2"/>
      <c r="BT990" s="2"/>
      <c r="BU990" s="2"/>
      <c r="BV990" s="2"/>
      <c r="BW990" s="2"/>
      <c r="BX990" s="2"/>
      <c r="BY990" s="2"/>
      <c r="BZ990" s="2"/>
      <c r="CA990" s="2"/>
      <c r="CB990" s="2"/>
      <c r="CC990" s="2"/>
      <c r="CD990" s="2"/>
      <c r="CE990" s="2"/>
      <c r="CF990" s="2"/>
      <c r="CG990" s="2"/>
      <c r="CH990" s="2"/>
      <c r="CI990" s="2"/>
      <c r="CJ990" s="2"/>
      <c r="CK990" s="2"/>
      <c r="CL990" s="2"/>
      <c r="CM990" s="2"/>
      <c r="CN990" s="2"/>
      <c r="CO990" s="2"/>
      <c r="CP990" s="2"/>
    </row>
    <row r="991" spans="1:94" x14ac:dyDescent="0.35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2"/>
      <c r="AB991" s="2"/>
      <c r="AC991" s="2"/>
      <c r="AD991" s="2"/>
      <c r="AE991" s="2"/>
      <c r="AF991" s="2"/>
      <c r="AG991" s="2"/>
      <c r="AH991" s="2"/>
      <c r="AI991" s="2"/>
      <c r="AJ991" s="2"/>
      <c r="AK991" s="2"/>
      <c r="AL991" s="2"/>
      <c r="AM991" s="2"/>
      <c r="AN991" s="2"/>
      <c r="AO991" s="2"/>
      <c r="AP991" s="2"/>
      <c r="AQ991" s="2"/>
      <c r="AR991" s="2"/>
      <c r="AS991" s="2"/>
      <c r="AT991" s="2"/>
      <c r="AU991" s="2"/>
      <c r="AV991" s="2"/>
      <c r="AW991" s="2"/>
      <c r="AX991" s="2"/>
      <c r="AY991" s="2"/>
      <c r="AZ991" s="2"/>
      <c r="BA991" s="2"/>
      <c r="BB991" s="2"/>
      <c r="BC991" s="2"/>
      <c r="BD991" s="2"/>
      <c r="BE991" s="2"/>
      <c r="BF991" s="2"/>
      <c r="BG991" s="2"/>
      <c r="BH991" s="2"/>
      <c r="BI991" s="2"/>
      <c r="BJ991" s="2"/>
      <c r="BK991" s="2"/>
      <c r="BL991" s="2"/>
      <c r="BM991" s="2"/>
      <c r="BN991" s="2"/>
      <c r="BO991" s="2"/>
      <c r="BP991" s="2"/>
      <c r="BQ991" s="2"/>
      <c r="BR991" s="2"/>
      <c r="BS991" s="2"/>
      <c r="BT991" s="2"/>
      <c r="BU991" s="2"/>
      <c r="BV991" s="2"/>
      <c r="BW991" s="2"/>
      <c r="BX991" s="2"/>
      <c r="BY991" s="2"/>
      <c r="BZ991" s="2"/>
      <c r="CA991" s="2"/>
      <c r="CB991" s="2"/>
      <c r="CC991" s="2"/>
      <c r="CD991" s="2"/>
      <c r="CE991" s="2"/>
      <c r="CF991" s="2"/>
      <c r="CG991" s="2"/>
      <c r="CH991" s="2"/>
      <c r="CI991" s="2"/>
      <c r="CJ991" s="2"/>
      <c r="CK991" s="2"/>
      <c r="CL991" s="2"/>
      <c r="CM991" s="2"/>
      <c r="CN991" s="2"/>
      <c r="CO991" s="2"/>
      <c r="CP991" s="2"/>
    </row>
    <row r="992" spans="1:94" x14ac:dyDescent="0.35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  <c r="AA992" s="2"/>
      <c r="AB992" s="2"/>
      <c r="AC992" s="2"/>
      <c r="AD992" s="2"/>
      <c r="AE992" s="2"/>
      <c r="AF992" s="2"/>
      <c r="AG992" s="2"/>
      <c r="AH992" s="2"/>
      <c r="AI992" s="2"/>
      <c r="AJ992" s="2"/>
      <c r="AK992" s="2"/>
      <c r="AL992" s="2"/>
      <c r="AM992" s="2"/>
      <c r="AN992" s="2"/>
      <c r="AO992" s="2"/>
      <c r="AP992" s="2"/>
      <c r="AQ992" s="2"/>
      <c r="AR992" s="2"/>
      <c r="AS992" s="2"/>
      <c r="AT992" s="2"/>
      <c r="AU992" s="2"/>
      <c r="AV992" s="2"/>
      <c r="AW992" s="2"/>
      <c r="AX992" s="2"/>
      <c r="AY992" s="2"/>
      <c r="AZ992" s="2"/>
      <c r="BA992" s="2"/>
      <c r="BB992" s="2"/>
      <c r="BC992" s="2"/>
      <c r="BD992" s="2"/>
      <c r="BE992" s="2"/>
      <c r="BF992" s="2"/>
      <c r="BG992" s="2"/>
      <c r="BH992" s="2"/>
      <c r="BI992" s="2"/>
      <c r="BJ992" s="2"/>
      <c r="BK992" s="2"/>
      <c r="BL992" s="2"/>
      <c r="BM992" s="2"/>
      <c r="BN992" s="2"/>
      <c r="BO992" s="2"/>
      <c r="BP992" s="2"/>
      <c r="BQ992" s="2"/>
      <c r="BR992" s="2"/>
      <c r="BS992" s="2"/>
      <c r="BT992" s="2"/>
      <c r="BU992" s="2"/>
      <c r="BV992" s="2"/>
      <c r="BW992" s="2"/>
      <c r="BX992" s="2"/>
      <c r="BY992" s="2"/>
      <c r="BZ992" s="2"/>
      <c r="CA992" s="2"/>
      <c r="CB992" s="2"/>
      <c r="CC992" s="2"/>
      <c r="CD992" s="2"/>
      <c r="CE992" s="2"/>
      <c r="CF992" s="2"/>
      <c r="CG992" s="2"/>
      <c r="CH992" s="2"/>
      <c r="CI992" s="2"/>
      <c r="CJ992" s="2"/>
      <c r="CK992" s="2"/>
      <c r="CL992" s="2"/>
      <c r="CM992" s="2"/>
      <c r="CN992" s="2"/>
      <c r="CO992" s="2"/>
      <c r="CP992" s="2"/>
    </row>
    <row r="993" spans="1:94" x14ac:dyDescent="0.35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  <c r="AA993" s="2"/>
      <c r="AB993" s="2"/>
      <c r="AC993" s="2"/>
      <c r="AD993" s="2"/>
      <c r="AE993" s="2"/>
      <c r="AF993" s="2"/>
      <c r="AG993" s="2"/>
      <c r="AH993" s="2"/>
      <c r="AI993" s="2"/>
      <c r="AJ993" s="2"/>
      <c r="AK993" s="2"/>
      <c r="AL993" s="2"/>
      <c r="AM993" s="2"/>
      <c r="AN993" s="2"/>
      <c r="AO993" s="2"/>
      <c r="AP993" s="2"/>
      <c r="AQ993" s="2"/>
      <c r="AR993" s="2"/>
      <c r="AS993" s="2"/>
      <c r="AT993" s="2"/>
      <c r="AU993" s="2"/>
      <c r="AV993" s="2"/>
      <c r="AW993" s="2"/>
      <c r="AX993" s="2"/>
      <c r="AY993" s="2"/>
      <c r="AZ993" s="2"/>
      <c r="BA993" s="2"/>
      <c r="BB993" s="2"/>
      <c r="BC993" s="2"/>
      <c r="BD993" s="2"/>
      <c r="BE993" s="2"/>
      <c r="BF993" s="2"/>
      <c r="BG993" s="2"/>
      <c r="BH993" s="2"/>
      <c r="BI993" s="2"/>
      <c r="BJ993" s="2"/>
      <c r="BK993" s="2"/>
      <c r="BL993" s="2"/>
      <c r="BM993" s="2"/>
      <c r="BN993" s="2"/>
      <c r="BO993" s="2"/>
      <c r="BP993" s="2"/>
      <c r="BQ993" s="2"/>
      <c r="BR993" s="2"/>
      <c r="BS993" s="2"/>
      <c r="BT993" s="2"/>
      <c r="BU993" s="2"/>
      <c r="BV993" s="2"/>
      <c r="BW993" s="2"/>
      <c r="BX993" s="2"/>
      <c r="BY993" s="2"/>
      <c r="BZ993" s="2"/>
      <c r="CA993" s="2"/>
      <c r="CB993" s="2"/>
      <c r="CC993" s="2"/>
      <c r="CD993" s="2"/>
      <c r="CE993" s="2"/>
      <c r="CF993" s="2"/>
      <c r="CG993" s="2"/>
      <c r="CH993" s="2"/>
      <c r="CI993" s="2"/>
      <c r="CJ993" s="2"/>
      <c r="CK993" s="2"/>
      <c r="CL993" s="2"/>
      <c r="CM993" s="2"/>
      <c r="CN993" s="2"/>
      <c r="CO993" s="2"/>
      <c r="CP993" s="2"/>
    </row>
    <row r="994" spans="1:94" x14ac:dyDescent="0.35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  <c r="AA994" s="2"/>
      <c r="AB994" s="2"/>
      <c r="AC994" s="2"/>
      <c r="AD994" s="2"/>
      <c r="AE994" s="2"/>
      <c r="AF994" s="2"/>
      <c r="AG994" s="2"/>
      <c r="AH994" s="2"/>
      <c r="AI994" s="2"/>
      <c r="AJ994" s="2"/>
      <c r="AK994" s="2"/>
      <c r="AL994" s="2"/>
      <c r="AM994" s="2"/>
      <c r="AN994" s="2"/>
      <c r="AO994" s="2"/>
      <c r="AP994" s="2"/>
      <c r="AQ994" s="2"/>
      <c r="AR994" s="2"/>
      <c r="AS994" s="2"/>
      <c r="AT994" s="2"/>
      <c r="AU994" s="2"/>
      <c r="AV994" s="2"/>
      <c r="AW994" s="2"/>
      <c r="AX994" s="2"/>
      <c r="AY994" s="2"/>
      <c r="AZ994" s="2"/>
      <c r="BA994" s="2"/>
      <c r="BB994" s="2"/>
      <c r="BC994" s="2"/>
      <c r="BD994" s="2"/>
      <c r="BE994" s="2"/>
      <c r="BF994" s="2"/>
      <c r="BG994" s="2"/>
      <c r="BH994" s="2"/>
      <c r="BI994" s="2"/>
      <c r="BJ994" s="2"/>
      <c r="BK994" s="2"/>
      <c r="BL994" s="2"/>
      <c r="BM994" s="2"/>
      <c r="BN994" s="2"/>
      <c r="BO994" s="2"/>
      <c r="BP994" s="2"/>
      <c r="BQ994" s="2"/>
      <c r="BR994" s="2"/>
      <c r="BS994" s="2"/>
      <c r="BT994" s="2"/>
      <c r="BU994" s="2"/>
      <c r="BV994" s="2"/>
      <c r="BW994" s="2"/>
      <c r="BX994" s="2"/>
      <c r="BY994" s="2"/>
      <c r="BZ994" s="2"/>
      <c r="CA994" s="2"/>
      <c r="CB994" s="2"/>
      <c r="CC994" s="2"/>
      <c r="CD994" s="2"/>
      <c r="CE994" s="2"/>
      <c r="CF994" s="2"/>
      <c r="CG994" s="2"/>
      <c r="CH994" s="2"/>
      <c r="CI994" s="2"/>
      <c r="CJ994" s="2"/>
      <c r="CK994" s="2"/>
      <c r="CL994" s="2"/>
      <c r="CM994" s="2"/>
      <c r="CN994" s="2"/>
      <c r="CO994" s="2"/>
      <c r="CP994" s="2"/>
    </row>
    <row r="995" spans="1:94" x14ac:dyDescent="0.35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  <c r="AA995" s="2"/>
      <c r="AB995" s="2"/>
      <c r="AC995" s="2"/>
      <c r="AD995" s="2"/>
      <c r="AE995" s="2"/>
      <c r="AF995" s="2"/>
      <c r="AG995" s="2"/>
      <c r="AH995" s="2"/>
      <c r="AI995" s="2"/>
      <c r="AJ995" s="2"/>
      <c r="AK995" s="2"/>
      <c r="AL995" s="2"/>
      <c r="AM995" s="2"/>
      <c r="AN995" s="2"/>
      <c r="AO995" s="2"/>
      <c r="AP995" s="2"/>
      <c r="AQ995" s="2"/>
      <c r="AR995" s="2"/>
      <c r="AS995" s="2"/>
      <c r="AT995" s="2"/>
      <c r="AU995" s="2"/>
      <c r="AV995" s="2"/>
      <c r="AW995" s="2"/>
      <c r="AX995" s="2"/>
      <c r="AY995" s="2"/>
      <c r="AZ995" s="2"/>
      <c r="BA995" s="2"/>
      <c r="BB995" s="2"/>
      <c r="BC995" s="2"/>
      <c r="BD995" s="2"/>
      <c r="BE995" s="2"/>
      <c r="BF995" s="2"/>
      <c r="BG995" s="2"/>
      <c r="BH995" s="2"/>
      <c r="BI995" s="2"/>
      <c r="BJ995" s="2"/>
      <c r="BK995" s="2"/>
      <c r="BL995" s="2"/>
      <c r="BM995" s="2"/>
      <c r="BN995" s="2"/>
      <c r="BO995" s="2"/>
      <c r="BP995" s="2"/>
      <c r="BQ995" s="2"/>
      <c r="BR995" s="2"/>
      <c r="BS995" s="2"/>
      <c r="BT995" s="2"/>
      <c r="BU995" s="2"/>
      <c r="BV995" s="2"/>
      <c r="BW995" s="2"/>
      <c r="BX995" s="2"/>
      <c r="BY995" s="2"/>
      <c r="BZ995" s="2"/>
      <c r="CA995" s="2"/>
      <c r="CB995" s="2"/>
      <c r="CC995" s="2"/>
      <c r="CD995" s="2"/>
      <c r="CE995" s="2"/>
      <c r="CF995" s="2"/>
      <c r="CG995" s="2"/>
      <c r="CH995" s="2"/>
      <c r="CI995" s="2"/>
      <c r="CJ995" s="2"/>
      <c r="CK995" s="2"/>
      <c r="CL995" s="2"/>
      <c r="CM995" s="2"/>
      <c r="CN995" s="2"/>
      <c r="CO995" s="2"/>
      <c r="CP995" s="2"/>
    </row>
    <row r="996" spans="1:94" x14ac:dyDescent="0.35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  <c r="AA996" s="2"/>
      <c r="AB996" s="2"/>
      <c r="AC996" s="2"/>
      <c r="AD996" s="2"/>
      <c r="AE996" s="2"/>
      <c r="AF996" s="2"/>
      <c r="AG996" s="2"/>
      <c r="AH996" s="2"/>
      <c r="AI996" s="2"/>
      <c r="AJ996" s="2"/>
      <c r="AK996" s="2"/>
      <c r="AL996" s="2"/>
      <c r="AM996" s="2"/>
      <c r="AN996" s="2"/>
      <c r="AO996" s="2"/>
      <c r="AP996" s="2"/>
      <c r="AQ996" s="2"/>
      <c r="AR996" s="2"/>
      <c r="AS996" s="2"/>
      <c r="AT996" s="2"/>
      <c r="AU996" s="2"/>
      <c r="AV996" s="2"/>
      <c r="AW996" s="2"/>
      <c r="AX996" s="2"/>
      <c r="AY996" s="2"/>
      <c r="AZ996" s="2"/>
      <c r="BA996" s="2"/>
      <c r="BB996" s="2"/>
      <c r="BC996" s="2"/>
      <c r="BD996" s="2"/>
      <c r="BE996" s="2"/>
      <c r="BF996" s="2"/>
      <c r="BG996" s="2"/>
      <c r="BH996" s="2"/>
      <c r="BI996" s="2"/>
      <c r="BJ996" s="2"/>
      <c r="BK996" s="2"/>
      <c r="BL996" s="2"/>
      <c r="BM996" s="2"/>
      <c r="BN996" s="2"/>
      <c r="BO996" s="2"/>
      <c r="BP996" s="2"/>
      <c r="BQ996" s="2"/>
      <c r="BR996" s="2"/>
      <c r="BS996" s="2"/>
      <c r="BT996" s="2"/>
      <c r="BU996" s="2"/>
      <c r="BV996" s="2"/>
      <c r="BW996" s="2"/>
      <c r="BX996" s="2"/>
      <c r="BY996" s="2"/>
      <c r="BZ996" s="2"/>
      <c r="CA996" s="2"/>
      <c r="CB996" s="2"/>
      <c r="CC996" s="2"/>
      <c r="CD996" s="2"/>
      <c r="CE996" s="2"/>
      <c r="CF996" s="2"/>
      <c r="CG996" s="2"/>
      <c r="CH996" s="2"/>
      <c r="CI996" s="2"/>
      <c r="CJ996" s="2"/>
      <c r="CK996" s="2"/>
      <c r="CL996" s="2"/>
      <c r="CM996" s="2"/>
      <c r="CN996" s="2"/>
      <c r="CO996" s="2"/>
      <c r="CP996" s="2"/>
    </row>
    <row r="997" spans="1:94" x14ac:dyDescent="0.35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  <c r="AA997" s="2"/>
      <c r="AB997" s="2"/>
      <c r="AC997" s="2"/>
      <c r="AD997" s="2"/>
      <c r="AE997" s="2"/>
      <c r="AF997" s="2"/>
      <c r="AG997" s="2"/>
      <c r="AH997" s="2"/>
      <c r="AI997" s="2"/>
      <c r="AJ997" s="2"/>
      <c r="AK997" s="2"/>
      <c r="AL997" s="2"/>
      <c r="AM997" s="2"/>
      <c r="AN997" s="2"/>
      <c r="AO997" s="2"/>
      <c r="AP997" s="2"/>
      <c r="AQ997" s="2"/>
      <c r="AR997" s="2"/>
      <c r="AS997" s="2"/>
      <c r="AT997" s="2"/>
      <c r="AU997" s="2"/>
      <c r="AV997" s="2"/>
      <c r="AW997" s="2"/>
      <c r="AX997" s="2"/>
      <c r="AY997" s="2"/>
      <c r="AZ997" s="2"/>
      <c r="BA997" s="2"/>
      <c r="BB997" s="2"/>
      <c r="BC997" s="2"/>
      <c r="BD997" s="2"/>
      <c r="BE997" s="2"/>
      <c r="BF997" s="2"/>
      <c r="BG997" s="2"/>
      <c r="BH997" s="2"/>
      <c r="BI997" s="2"/>
      <c r="BJ997" s="2"/>
      <c r="BK997" s="2"/>
      <c r="BL997" s="2"/>
      <c r="BM997" s="2"/>
      <c r="BN997" s="2"/>
      <c r="BO997" s="2"/>
      <c r="BP997" s="2"/>
      <c r="BQ997" s="2"/>
      <c r="BR997" s="2"/>
      <c r="BS997" s="2"/>
      <c r="BT997" s="2"/>
      <c r="BU997" s="2"/>
      <c r="BV997" s="2"/>
      <c r="BW997" s="2"/>
      <c r="BX997" s="2"/>
      <c r="BY997" s="2"/>
      <c r="BZ997" s="2"/>
      <c r="CA997" s="2"/>
      <c r="CB997" s="2"/>
      <c r="CC997" s="2"/>
      <c r="CD997" s="2"/>
      <c r="CE997" s="2"/>
      <c r="CF997" s="2"/>
      <c r="CG997" s="2"/>
      <c r="CH997" s="2"/>
      <c r="CI997" s="2"/>
      <c r="CJ997" s="2"/>
      <c r="CK997" s="2"/>
      <c r="CL997" s="2"/>
      <c r="CM997" s="2"/>
      <c r="CN997" s="2"/>
      <c r="CO997" s="2"/>
      <c r="CP997" s="2"/>
    </row>
    <row r="998" spans="1:94" x14ac:dyDescent="0.35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  <c r="AA998" s="2"/>
      <c r="AB998" s="2"/>
      <c r="AC998" s="2"/>
      <c r="AD998" s="2"/>
      <c r="AE998" s="2"/>
      <c r="AF998" s="2"/>
      <c r="AG998" s="2"/>
      <c r="AH998" s="2"/>
      <c r="AI998" s="2"/>
      <c r="AJ998" s="2"/>
      <c r="AK998" s="2"/>
      <c r="AL998" s="2"/>
      <c r="AM998" s="2"/>
      <c r="AN998" s="2"/>
      <c r="AO998" s="2"/>
      <c r="AP998" s="2"/>
      <c r="AQ998" s="2"/>
      <c r="AR998" s="2"/>
      <c r="AS998" s="2"/>
      <c r="AT998" s="2"/>
      <c r="AU998" s="2"/>
      <c r="AV998" s="2"/>
      <c r="AW998" s="2"/>
      <c r="AX998" s="2"/>
      <c r="AY998" s="2"/>
      <c r="AZ998" s="2"/>
      <c r="BA998" s="2"/>
      <c r="BB998" s="2"/>
      <c r="BC998" s="2"/>
      <c r="BD998" s="2"/>
      <c r="BE998" s="2"/>
      <c r="BF998" s="2"/>
      <c r="BG998" s="2"/>
      <c r="BH998" s="2"/>
      <c r="BI998" s="2"/>
      <c r="BJ998" s="2"/>
      <c r="BK998" s="2"/>
      <c r="BL998" s="2"/>
      <c r="BM998" s="2"/>
      <c r="BN998" s="2"/>
      <c r="BO998" s="2"/>
      <c r="BP998" s="2"/>
      <c r="BQ998" s="2"/>
      <c r="BR998" s="2"/>
      <c r="BS998" s="2"/>
      <c r="BT998" s="2"/>
      <c r="BU998" s="2"/>
      <c r="BV998" s="2"/>
      <c r="BW998" s="2"/>
      <c r="BX998" s="2"/>
      <c r="BY998" s="2"/>
      <c r="BZ998" s="2"/>
      <c r="CA998" s="2"/>
      <c r="CB998" s="2"/>
      <c r="CC998" s="2"/>
      <c r="CD998" s="2"/>
      <c r="CE998" s="2"/>
      <c r="CF998" s="2"/>
      <c r="CG998" s="2"/>
      <c r="CH998" s="2"/>
      <c r="CI998" s="2"/>
      <c r="CJ998" s="2"/>
      <c r="CK998" s="2"/>
      <c r="CL998" s="2"/>
      <c r="CM998" s="2"/>
      <c r="CN998" s="2"/>
      <c r="CO998" s="2"/>
      <c r="CP998" s="2"/>
    </row>
    <row r="999" spans="1:94" x14ac:dyDescent="0.35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  <c r="AA999" s="2"/>
      <c r="AB999" s="2"/>
      <c r="AC999" s="2"/>
      <c r="AD999" s="2"/>
      <c r="AE999" s="2"/>
      <c r="AF999" s="2"/>
      <c r="AG999" s="2"/>
      <c r="AH999" s="2"/>
      <c r="AI999" s="2"/>
      <c r="AJ999" s="2"/>
      <c r="AK999" s="2"/>
      <c r="AL999" s="2"/>
      <c r="AM999" s="2"/>
      <c r="AN999" s="2"/>
      <c r="AO999" s="2"/>
      <c r="AP999" s="2"/>
      <c r="AQ999" s="2"/>
      <c r="AR999" s="2"/>
      <c r="AS999" s="2"/>
      <c r="AT999" s="2"/>
      <c r="AU999" s="2"/>
      <c r="AV999" s="2"/>
      <c r="AW999" s="2"/>
      <c r="AX999" s="2"/>
      <c r="AY999" s="2"/>
      <c r="AZ999" s="2"/>
      <c r="BA999" s="2"/>
      <c r="BB999" s="2"/>
      <c r="BC999" s="2"/>
      <c r="BD999" s="2"/>
      <c r="BE999" s="2"/>
      <c r="BF999" s="2"/>
      <c r="BG999" s="2"/>
      <c r="BH999" s="2"/>
      <c r="BI999" s="2"/>
      <c r="BJ999" s="2"/>
      <c r="BK999" s="2"/>
      <c r="BL999" s="2"/>
      <c r="BM999" s="2"/>
      <c r="BN999" s="2"/>
      <c r="BO999" s="2"/>
      <c r="BP999" s="2"/>
      <c r="BQ999" s="2"/>
      <c r="BR999" s="2"/>
      <c r="BS999" s="2"/>
      <c r="BT999" s="2"/>
      <c r="BU999" s="2"/>
      <c r="BV999" s="2"/>
      <c r="BW999" s="2"/>
      <c r="BX999" s="2"/>
      <c r="BY999" s="2"/>
      <c r="BZ999" s="2"/>
      <c r="CA999" s="2"/>
      <c r="CB999" s="2"/>
      <c r="CC999" s="2"/>
      <c r="CD999" s="2"/>
      <c r="CE999" s="2"/>
      <c r="CF999" s="2"/>
      <c r="CG999" s="2"/>
      <c r="CH999" s="2"/>
      <c r="CI999" s="2"/>
      <c r="CJ999" s="2"/>
      <c r="CK999" s="2"/>
      <c r="CL999" s="2"/>
      <c r="CM999" s="2"/>
      <c r="CN999" s="2"/>
      <c r="CO999" s="2"/>
      <c r="CP999" s="2"/>
    </row>
    <row r="1000" spans="1:94" x14ac:dyDescent="0.35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  <c r="AA1000" s="2"/>
      <c r="AB1000" s="2"/>
      <c r="AC1000" s="2"/>
      <c r="AD1000" s="2"/>
      <c r="AE1000" s="2"/>
      <c r="AF1000" s="2"/>
      <c r="AG1000" s="2"/>
      <c r="AH1000" s="2"/>
      <c r="AI1000" s="2"/>
      <c r="AJ1000" s="2"/>
      <c r="AK1000" s="2"/>
      <c r="AL1000" s="2"/>
      <c r="AM1000" s="2"/>
      <c r="AN1000" s="2"/>
      <c r="AO1000" s="2"/>
      <c r="AP1000" s="2"/>
      <c r="AQ1000" s="2"/>
      <c r="AR1000" s="2"/>
      <c r="AS1000" s="2"/>
      <c r="AT1000" s="2"/>
      <c r="AU1000" s="2"/>
      <c r="AV1000" s="2"/>
      <c r="AW1000" s="2"/>
      <c r="AX1000" s="2"/>
      <c r="AY1000" s="2"/>
      <c r="AZ1000" s="2"/>
      <c r="BA1000" s="2"/>
      <c r="BB1000" s="2"/>
      <c r="BC1000" s="2"/>
      <c r="BD1000" s="2"/>
      <c r="BE1000" s="2"/>
      <c r="BF1000" s="2"/>
      <c r="BG1000" s="2"/>
      <c r="BH1000" s="2"/>
      <c r="BI1000" s="2"/>
      <c r="BJ1000" s="2"/>
      <c r="BK1000" s="2"/>
      <c r="BL1000" s="2"/>
      <c r="BM1000" s="2"/>
      <c r="BN1000" s="2"/>
      <c r="BO1000" s="2"/>
      <c r="BP1000" s="2"/>
      <c r="BQ1000" s="2"/>
      <c r="BR1000" s="2"/>
      <c r="BS1000" s="2"/>
      <c r="BT1000" s="2"/>
      <c r="BU1000" s="2"/>
      <c r="BV1000" s="2"/>
      <c r="BW1000" s="2"/>
      <c r="BX1000" s="2"/>
      <c r="BY1000" s="2"/>
      <c r="BZ1000" s="2"/>
      <c r="CA1000" s="2"/>
      <c r="CB1000" s="2"/>
      <c r="CC1000" s="2"/>
      <c r="CD1000" s="2"/>
      <c r="CE1000" s="2"/>
      <c r="CF1000" s="2"/>
      <c r="CG1000" s="2"/>
      <c r="CH1000" s="2"/>
      <c r="CI1000" s="2"/>
      <c r="CJ1000" s="2"/>
      <c r="CK1000" s="2"/>
      <c r="CL1000" s="2"/>
      <c r="CM1000" s="2"/>
      <c r="CN1000" s="2"/>
      <c r="CO1000" s="2"/>
      <c r="CP1000" s="2"/>
    </row>
    <row r="1001" spans="1:94" x14ac:dyDescent="0.35">
      <c r="A1001" s="2"/>
      <c r="B1001" s="2"/>
      <c r="C1001" s="2"/>
      <c r="D1001" s="2"/>
      <c r="E1001" s="2"/>
      <c r="F1001" s="2"/>
      <c r="G1001" s="2"/>
      <c r="H1001" s="2"/>
      <c r="I1001" s="2"/>
      <c r="J1001" s="2"/>
      <c r="K1001" s="2"/>
      <c r="L1001" s="2"/>
      <c r="M1001" s="2"/>
      <c r="N1001" s="2"/>
      <c r="O1001" s="2"/>
      <c r="P1001" s="2"/>
      <c r="Q1001" s="2"/>
      <c r="R1001" s="2"/>
      <c r="S1001" s="2"/>
      <c r="T1001" s="2"/>
      <c r="U1001" s="2"/>
      <c r="V1001" s="2"/>
      <c r="W1001" s="2"/>
      <c r="X1001" s="2"/>
      <c r="Y1001" s="2"/>
      <c r="Z1001" s="2"/>
      <c r="AA1001" s="2"/>
      <c r="AB1001" s="2"/>
      <c r="AC1001" s="2"/>
      <c r="AD1001" s="2"/>
      <c r="AE1001" s="2"/>
      <c r="AF1001" s="2"/>
      <c r="AG1001" s="2"/>
      <c r="AH1001" s="2"/>
      <c r="AI1001" s="2"/>
      <c r="AJ1001" s="2"/>
      <c r="AK1001" s="2"/>
      <c r="AL1001" s="2"/>
      <c r="AM1001" s="2"/>
      <c r="AN1001" s="2"/>
      <c r="AO1001" s="2"/>
      <c r="AP1001" s="2"/>
      <c r="AQ1001" s="2"/>
      <c r="AR1001" s="2"/>
      <c r="AS1001" s="2"/>
      <c r="AT1001" s="2"/>
      <c r="AU1001" s="2"/>
      <c r="AV1001" s="2"/>
      <c r="AW1001" s="2"/>
      <c r="AX1001" s="2"/>
      <c r="AY1001" s="2"/>
      <c r="AZ1001" s="2"/>
      <c r="BA1001" s="2"/>
      <c r="BB1001" s="2"/>
      <c r="BC1001" s="2"/>
      <c r="BD1001" s="2"/>
      <c r="BE1001" s="2"/>
      <c r="BF1001" s="2"/>
      <c r="BG1001" s="2"/>
      <c r="BH1001" s="2"/>
      <c r="BI1001" s="2"/>
      <c r="BJ1001" s="2"/>
      <c r="BK1001" s="2"/>
      <c r="BL1001" s="2"/>
      <c r="BM1001" s="2"/>
      <c r="BN1001" s="2"/>
      <c r="BO1001" s="2"/>
      <c r="BP1001" s="2"/>
      <c r="BQ1001" s="2"/>
      <c r="BR1001" s="2"/>
      <c r="BS1001" s="2"/>
      <c r="BT1001" s="2"/>
      <c r="BU1001" s="2"/>
      <c r="BV1001" s="2"/>
      <c r="BW1001" s="2"/>
      <c r="BX1001" s="2"/>
      <c r="BY1001" s="2"/>
      <c r="BZ1001" s="2"/>
      <c r="CA1001" s="2"/>
      <c r="CB1001" s="2"/>
      <c r="CC1001" s="2"/>
      <c r="CD1001" s="2"/>
      <c r="CE1001" s="2"/>
      <c r="CF1001" s="2"/>
      <c r="CG1001" s="2"/>
      <c r="CH1001" s="2"/>
      <c r="CI1001" s="2"/>
      <c r="CJ1001" s="2"/>
      <c r="CK1001" s="2"/>
      <c r="CL1001" s="2"/>
      <c r="CM1001" s="2"/>
      <c r="CN1001" s="2"/>
      <c r="CO1001" s="2"/>
      <c r="CP1001" s="2"/>
    </row>
  </sheetData>
  <mergeCells count="1">
    <mergeCell ref="BK1:CC1"/>
  </mergeCells>
  <phoneticPr fontId="5" type="noConversion"/>
  <pageMargins left="0.7" right="0.7" top="0.75" bottom="0.75" header="0" footer="0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E1001"/>
  <sheetViews>
    <sheetView zoomScale="80" zoomScaleNormal="80" workbookViewId="0"/>
  </sheetViews>
  <sheetFormatPr defaultColWidth="12.58203125" defaultRowHeight="14.5" x14ac:dyDescent="0.35"/>
  <cols>
    <col min="1" max="1" width="54.75" style="46" bestFit="1" customWidth="1"/>
    <col min="2" max="2" width="8.6640625" style="46" bestFit="1" customWidth="1"/>
    <col min="3" max="3" width="17.75" style="46" bestFit="1" customWidth="1"/>
    <col min="4" max="4" width="34.83203125" style="46" bestFit="1" customWidth="1"/>
    <col min="5" max="5" width="32.33203125" style="46" bestFit="1" customWidth="1"/>
    <col min="6" max="6" width="14.08203125" style="46" bestFit="1" customWidth="1"/>
    <col min="7" max="7" width="49.75" style="46" bestFit="1" customWidth="1"/>
    <col min="8" max="8" width="24.08203125" style="46" bestFit="1" customWidth="1"/>
    <col min="9" max="10" width="29" style="46" bestFit="1" customWidth="1"/>
    <col min="11" max="11" width="15.1640625" style="46" bestFit="1" customWidth="1"/>
    <col min="12" max="12" width="25.25" style="46" bestFit="1" customWidth="1"/>
    <col min="13" max="17" width="32.5" style="46" bestFit="1" customWidth="1"/>
    <col min="18" max="18" width="22.58203125" style="46" bestFit="1" customWidth="1"/>
    <col min="19" max="19" width="21.5" style="46" bestFit="1" customWidth="1"/>
    <col min="20" max="20" width="29.9140625" style="46" bestFit="1" customWidth="1"/>
    <col min="21" max="21" width="22" style="46" bestFit="1" customWidth="1"/>
    <col min="22" max="22" width="31.9140625" style="46" bestFit="1" customWidth="1"/>
    <col min="23" max="23" width="31.25" style="46" bestFit="1" customWidth="1"/>
    <col min="24" max="24" width="30.08203125" style="46" bestFit="1" customWidth="1"/>
    <col min="25" max="25" width="29.9140625" style="46" bestFit="1" customWidth="1"/>
    <col min="26" max="26" width="29" style="46" bestFit="1" customWidth="1"/>
    <col min="27" max="27" width="29.9140625" style="46" bestFit="1" customWidth="1"/>
    <col min="28" max="28" width="28.9140625" style="46" bestFit="1" customWidth="1"/>
    <col min="29" max="29" width="34.4140625" style="46" bestFit="1" customWidth="1"/>
    <col min="30" max="30" width="21.58203125" style="46" customWidth="1"/>
    <col min="31" max="31" width="8" style="46" customWidth="1"/>
    <col min="32" max="16384" width="12.58203125" style="46"/>
  </cols>
  <sheetData>
    <row r="1" spans="1:31" ht="43.5" x14ac:dyDescent="0.35">
      <c r="A1" s="54" t="s">
        <v>0</v>
      </c>
      <c r="B1" s="54" t="s">
        <v>1</v>
      </c>
      <c r="C1" s="54" t="s">
        <v>247</v>
      </c>
      <c r="D1" s="54" t="s">
        <v>248</v>
      </c>
      <c r="E1" s="54" t="s">
        <v>249</v>
      </c>
      <c r="F1" s="54" t="s">
        <v>250</v>
      </c>
      <c r="G1" s="54" t="s">
        <v>251</v>
      </c>
      <c r="H1" s="54" t="s">
        <v>252</v>
      </c>
      <c r="I1" s="54" t="s">
        <v>253</v>
      </c>
      <c r="J1" s="54" t="s">
        <v>254</v>
      </c>
      <c r="K1" s="54" t="s">
        <v>255</v>
      </c>
      <c r="L1" s="54" t="s">
        <v>256</v>
      </c>
      <c r="M1" s="54" t="s">
        <v>173</v>
      </c>
      <c r="N1" s="54" t="s">
        <v>174</v>
      </c>
      <c r="O1" s="34" t="s">
        <v>175</v>
      </c>
      <c r="P1" s="54" t="s">
        <v>176</v>
      </c>
      <c r="Q1" s="54" t="s">
        <v>20</v>
      </c>
      <c r="R1" s="54" t="s">
        <v>257</v>
      </c>
      <c r="S1" s="54" t="s">
        <v>258</v>
      </c>
      <c r="T1" s="54" t="s">
        <v>259</v>
      </c>
      <c r="U1" s="54" t="s">
        <v>260</v>
      </c>
      <c r="V1" s="34" t="s">
        <v>170</v>
      </c>
      <c r="W1" s="34" t="s">
        <v>171</v>
      </c>
      <c r="X1" s="54" t="s">
        <v>261</v>
      </c>
      <c r="Y1" s="54" t="s">
        <v>842</v>
      </c>
      <c r="Z1" s="54" t="s">
        <v>262</v>
      </c>
      <c r="AA1" s="54" t="s">
        <v>60</v>
      </c>
      <c r="AB1" s="54" t="s">
        <v>263</v>
      </c>
      <c r="AC1" s="54" t="s">
        <v>264</v>
      </c>
      <c r="AD1" s="20"/>
      <c r="AE1" s="21"/>
    </row>
    <row r="2" spans="1:31" x14ac:dyDescent="0.35">
      <c r="A2" s="55" t="s">
        <v>64</v>
      </c>
      <c r="B2" s="55" t="s">
        <v>65</v>
      </c>
      <c r="C2" s="56" t="s">
        <v>265</v>
      </c>
      <c r="D2" s="55" t="s">
        <v>266</v>
      </c>
      <c r="E2" s="55" t="s">
        <v>267</v>
      </c>
      <c r="F2" s="55" t="s">
        <v>268</v>
      </c>
      <c r="G2" s="55" t="s">
        <v>269</v>
      </c>
      <c r="H2" s="55" t="s">
        <v>270</v>
      </c>
      <c r="I2" s="55" t="s">
        <v>90</v>
      </c>
      <c r="J2" s="55" t="s">
        <v>91</v>
      </c>
      <c r="K2" s="55" t="s">
        <v>92</v>
      </c>
      <c r="L2" s="55" t="s">
        <v>88</v>
      </c>
      <c r="M2" s="55" t="s">
        <v>224</v>
      </c>
      <c r="N2" s="55" t="s">
        <v>225</v>
      </c>
      <c r="O2" s="58" t="s">
        <v>226</v>
      </c>
      <c r="P2" s="55" t="s">
        <v>227</v>
      </c>
      <c r="Q2" s="55" t="s">
        <v>228</v>
      </c>
      <c r="R2" s="55" t="s">
        <v>449</v>
      </c>
      <c r="S2" s="55" t="s">
        <v>450</v>
      </c>
      <c r="T2" s="55" t="s">
        <v>271</v>
      </c>
      <c r="U2" s="55" t="s">
        <v>272</v>
      </c>
      <c r="V2" s="35" t="s">
        <v>221</v>
      </c>
      <c r="W2" s="35" t="s">
        <v>222</v>
      </c>
      <c r="X2" s="55" t="s">
        <v>273</v>
      </c>
      <c r="Y2" s="55" t="s">
        <v>274</v>
      </c>
      <c r="Z2" s="55" t="s">
        <v>275</v>
      </c>
      <c r="AA2" s="55" t="s">
        <v>276</v>
      </c>
      <c r="AB2" s="55" t="s">
        <v>277</v>
      </c>
      <c r="AC2" s="55" t="s">
        <v>278</v>
      </c>
      <c r="AD2" s="20"/>
      <c r="AE2" s="20"/>
    </row>
    <row r="3" spans="1:31" x14ac:dyDescent="0.35">
      <c r="A3" s="10" t="s">
        <v>395</v>
      </c>
      <c r="B3" s="10">
        <v>2001</v>
      </c>
      <c r="C3" s="10"/>
      <c r="D3" s="12">
        <f>49000*1000</f>
        <v>49000000</v>
      </c>
      <c r="E3" s="12">
        <f>49000*1000*100/100</f>
        <v>49000000</v>
      </c>
      <c r="F3" s="5">
        <f t="shared" ref="F3:F15" si="0">D3-E3</f>
        <v>0</v>
      </c>
      <c r="G3" s="10"/>
      <c r="H3" s="7">
        <f t="shared" ref="H3:H15" si="1">E3/D3</f>
        <v>1</v>
      </c>
      <c r="I3" s="33" t="s">
        <v>279</v>
      </c>
      <c r="J3" s="46" t="s">
        <v>279</v>
      </c>
      <c r="K3" s="46" t="s">
        <v>279</v>
      </c>
      <c r="L3" s="46" t="s">
        <v>279</v>
      </c>
      <c r="M3" s="12"/>
      <c r="N3" s="12"/>
      <c r="O3" s="12"/>
      <c r="P3" s="13"/>
      <c r="Q3" s="12"/>
      <c r="R3" s="38" t="s">
        <v>279</v>
      </c>
      <c r="S3" s="7" t="str">
        <f>IF(Q3=""," ",D3/Q3)</f>
        <v xml:space="preserve"> </v>
      </c>
      <c r="T3" s="12">
        <v>1093821000</v>
      </c>
      <c r="U3" s="7" t="str">
        <f>IF(N3="", " ",T3/N3)</f>
        <v xml:space="preserve"> </v>
      </c>
      <c r="V3" s="4"/>
      <c r="W3" s="4"/>
      <c r="X3" s="12"/>
      <c r="Y3" s="48">
        <v>2838000</v>
      </c>
      <c r="Z3" s="12"/>
      <c r="AA3" s="12">
        <v>1161000</v>
      </c>
      <c r="AB3" s="12"/>
      <c r="AC3" s="12">
        <v>3999000</v>
      </c>
      <c r="AD3" s="22"/>
      <c r="AE3" s="10"/>
    </row>
    <row r="4" spans="1:31" x14ac:dyDescent="0.35">
      <c r="A4" s="10" t="s">
        <v>395</v>
      </c>
      <c r="B4" s="10">
        <v>2002</v>
      </c>
      <c r="C4" s="10" t="s">
        <v>286</v>
      </c>
      <c r="D4" s="12">
        <f>62800*1000</f>
        <v>62800000</v>
      </c>
      <c r="E4" s="12">
        <f>62800*1000*119/100</f>
        <v>74732000</v>
      </c>
      <c r="F4" s="5">
        <f t="shared" si="0"/>
        <v>-11932000</v>
      </c>
      <c r="G4" s="10" t="s">
        <v>322</v>
      </c>
      <c r="H4" s="7">
        <f t="shared" si="1"/>
        <v>1.19</v>
      </c>
      <c r="I4" s="46" t="s">
        <v>279</v>
      </c>
      <c r="J4" s="46" t="s">
        <v>279</v>
      </c>
      <c r="K4" s="46" t="s">
        <v>279</v>
      </c>
      <c r="L4" s="46" t="s">
        <v>279</v>
      </c>
      <c r="M4" s="36"/>
      <c r="N4" s="36"/>
      <c r="O4" s="36"/>
      <c r="P4" s="13"/>
      <c r="Q4" s="12"/>
      <c r="R4" s="38" t="s">
        <v>279</v>
      </c>
      <c r="S4" s="7" t="str">
        <f>IF(Q4=""," ",D4/Q4)</f>
        <v xml:space="preserve"> </v>
      </c>
      <c r="T4" s="12">
        <v>1083580000</v>
      </c>
      <c r="U4" s="7" t="str">
        <f>IF(N4="", " ",T4/N4)</f>
        <v xml:space="preserve"> </v>
      </c>
      <c r="V4" s="4"/>
      <c r="W4" s="4"/>
      <c r="X4" s="12"/>
      <c r="Y4" s="48">
        <v>3222000</v>
      </c>
      <c r="Z4" s="12"/>
      <c r="AA4" s="12">
        <v>1445000</v>
      </c>
      <c r="AB4" s="12"/>
      <c r="AC4" s="12">
        <v>4667000</v>
      </c>
      <c r="AD4" s="10"/>
      <c r="AE4" s="10"/>
    </row>
    <row r="5" spans="1:31" x14ac:dyDescent="0.35">
      <c r="A5" s="10" t="s">
        <v>395</v>
      </c>
      <c r="B5" s="10">
        <v>2003</v>
      </c>
      <c r="C5" s="10" t="s">
        <v>286</v>
      </c>
      <c r="D5" s="12">
        <f>68900*1000</f>
        <v>68900000</v>
      </c>
      <c r="E5" s="12">
        <f>68900*1000*100/100</f>
        <v>68900000</v>
      </c>
      <c r="F5" s="5">
        <f t="shared" si="0"/>
        <v>0</v>
      </c>
      <c r="G5" s="10" t="s">
        <v>322</v>
      </c>
      <c r="H5" s="7">
        <f t="shared" si="1"/>
        <v>1</v>
      </c>
      <c r="I5" s="46" t="s">
        <v>279</v>
      </c>
      <c r="J5" s="46" t="s">
        <v>279</v>
      </c>
      <c r="K5" s="46" t="s">
        <v>279</v>
      </c>
      <c r="L5" s="46" t="s">
        <v>279</v>
      </c>
      <c r="M5" s="36"/>
      <c r="N5" s="36"/>
      <c r="O5" s="36"/>
      <c r="P5" s="13"/>
      <c r="Q5" s="23"/>
      <c r="R5" s="38" t="s">
        <v>279</v>
      </c>
      <c r="S5" s="7" t="str">
        <f>IF(Q5=""," ",D5/Q5)</f>
        <v xml:space="preserve"> </v>
      </c>
      <c r="T5" s="12">
        <v>1345545000</v>
      </c>
      <c r="U5" s="7" t="str">
        <f>IF(N5="", " ",T5/N5)</f>
        <v xml:space="preserve"> </v>
      </c>
      <c r="V5" s="4"/>
      <c r="W5" s="4"/>
      <c r="X5" s="12"/>
      <c r="Y5" s="48">
        <v>6091000</v>
      </c>
      <c r="Z5" s="12"/>
      <c r="AA5" s="12">
        <v>1501000</v>
      </c>
      <c r="AB5" s="12"/>
      <c r="AC5" s="12">
        <v>7592000</v>
      </c>
      <c r="AD5" s="10"/>
      <c r="AE5" s="10"/>
    </row>
    <row r="6" spans="1:31" x14ac:dyDescent="0.35">
      <c r="A6" s="10" t="s">
        <v>395</v>
      </c>
      <c r="B6" s="10">
        <v>2004</v>
      </c>
      <c r="C6" s="10" t="s">
        <v>286</v>
      </c>
      <c r="D6" s="12">
        <f>96700*1000</f>
        <v>96700000</v>
      </c>
      <c r="E6" s="12">
        <f>96700*1000*100/100</f>
        <v>96700000</v>
      </c>
      <c r="F6" s="5">
        <f t="shared" si="0"/>
        <v>0</v>
      </c>
      <c r="G6" s="10" t="s">
        <v>322</v>
      </c>
      <c r="H6" s="7">
        <f t="shared" si="1"/>
        <v>1</v>
      </c>
      <c r="I6" s="46" t="s">
        <v>279</v>
      </c>
      <c r="J6" s="46" t="s">
        <v>279</v>
      </c>
      <c r="K6" s="46" t="s">
        <v>279</v>
      </c>
      <c r="L6" s="46" t="s">
        <v>279</v>
      </c>
      <c r="M6" s="36"/>
      <c r="N6" s="36"/>
      <c r="O6" s="36"/>
      <c r="P6" s="13"/>
      <c r="Q6" s="12"/>
      <c r="R6" s="38" t="s">
        <v>279</v>
      </c>
      <c r="S6" s="7" t="str">
        <f>IF(Q6=""," ",D6/Q6)</f>
        <v xml:space="preserve"> </v>
      </c>
      <c r="T6" s="12">
        <f>1619026*1000</f>
        <v>1619026000</v>
      </c>
      <c r="U6" s="7" t="str">
        <f>IF(N6="", " ",T6/N6)</f>
        <v xml:space="preserve"> </v>
      </c>
      <c r="V6" s="4"/>
      <c r="W6" s="4"/>
      <c r="X6" s="12"/>
      <c r="Y6" s="48">
        <f>7903*1000</f>
        <v>7903000</v>
      </c>
      <c r="Z6" s="12"/>
      <c r="AA6" s="12">
        <f>1537*1000</f>
        <v>1537000</v>
      </c>
      <c r="AB6" s="12"/>
      <c r="AC6" s="12">
        <f>9440*1000</f>
        <v>9440000</v>
      </c>
      <c r="AD6" s="10"/>
      <c r="AE6" s="10"/>
    </row>
    <row r="7" spans="1:31" x14ac:dyDescent="0.35">
      <c r="A7" s="10" t="s">
        <v>395</v>
      </c>
      <c r="B7" s="10">
        <v>2005</v>
      </c>
      <c r="C7" s="10" t="s">
        <v>286</v>
      </c>
      <c r="D7" s="12">
        <f>112100*1000</f>
        <v>112100000</v>
      </c>
      <c r="E7" s="12">
        <f>112100*1000*100/100</f>
        <v>112100000</v>
      </c>
      <c r="F7" s="5">
        <f t="shared" si="0"/>
        <v>0</v>
      </c>
      <c r="G7" s="10" t="s">
        <v>322</v>
      </c>
      <c r="H7" s="7">
        <f t="shared" si="1"/>
        <v>1</v>
      </c>
      <c r="I7" s="46" t="s">
        <v>279</v>
      </c>
      <c r="J7" s="46" t="s">
        <v>279</v>
      </c>
      <c r="K7" s="46" t="s">
        <v>279</v>
      </c>
      <c r="L7" s="46" t="s">
        <v>279</v>
      </c>
      <c r="M7" s="36"/>
      <c r="N7" s="36"/>
      <c r="O7" s="36"/>
      <c r="P7" s="13"/>
      <c r="Q7" s="12"/>
      <c r="R7" s="38" t="s">
        <v>279</v>
      </c>
      <c r="S7" s="7" t="str">
        <f>IF(Q7=""," ",D7/Q7)</f>
        <v xml:space="preserve"> </v>
      </c>
      <c r="T7" s="12">
        <f>1973092*1000</f>
        <v>1973092000</v>
      </c>
      <c r="U7" s="7" t="str">
        <f>IF(N7="", " ",T7/N7)</f>
        <v xml:space="preserve"> </v>
      </c>
      <c r="V7" s="4"/>
      <c r="W7" s="4"/>
      <c r="X7" s="12"/>
      <c r="Y7" s="48">
        <f>13564*1000</f>
        <v>13564000</v>
      </c>
      <c r="Z7" s="12"/>
      <c r="AA7" s="12">
        <f>3789*1000</f>
        <v>3789000</v>
      </c>
      <c r="AB7" s="12"/>
      <c r="AC7" s="12">
        <f>17353*1000</f>
        <v>17353000</v>
      </c>
      <c r="AD7" s="10"/>
      <c r="AE7" s="10"/>
    </row>
    <row r="8" spans="1:31" x14ac:dyDescent="0.35">
      <c r="A8" s="10" t="s">
        <v>395</v>
      </c>
      <c r="B8" s="10">
        <v>2006</v>
      </c>
      <c r="C8" s="10" t="s">
        <v>286</v>
      </c>
      <c r="D8" s="12">
        <v>117500000</v>
      </c>
      <c r="E8" s="12">
        <f>117500000*100%</f>
        <v>117500000</v>
      </c>
      <c r="F8" s="5">
        <f t="shared" si="0"/>
        <v>0</v>
      </c>
      <c r="G8" s="10" t="s">
        <v>322</v>
      </c>
      <c r="H8" s="7">
        <f t="shared" si="1"/>
        <v>1</v>
      </c>
      <c r="I8" s="46" t="s">
        <v>279</v>
      </c>
      <c r="J8" s="46" t="s">
        <v>279</v>
      </c>
      <c r="K8" s="46" t="s">
        <v>279</v>
      </c>
      <c r="L8" s="46" t="s">
        <v>279</v>
      </c>
      <c r="M8" s="36">
        <f>(2252600)*1000</f>
        <v>2252600000</v>
      </c>
      <c r="N8" s="36">
        <v>2459000000</v>
      </c>
      <c r="O8" s="36">
        <v>206400000</v>
      </c>
      <c r="P8" s="13">
        <v>0.91600000000000004</v>
      </c>
      <c r="Q8" s="12">
        <v>351000000</v>
      </c>
      <c r="R8" s="38" t="s">
        <v>279</v>
      </c>
      <c r="S8" s="7">
        <f t="shared" ref="S8:S15" si="2">D8/Q8</f>
        <v>0.33475783475783477</v>
      </c>
      <c r="T8" s="12">
        <v>2310211000</v>
      </c>
      <c r="U8" s="7">
        <f t="shared" ref="U8:U20" si="3">T8/N8</f>
        <v>0.93949206994713297</v>
      </c>
      <c r="V8" s="4"/>
      <c r="W8" s="4"/>
      <c r="X8" s="24"/>
      <c r="Y8" s="48">
        <v>15795000</v>
      </c>
      <c r="Z8" s="12"/>
      <c r="AA8" s="12">
        <v>1817000</v>
      </c>
      <c r="AB8" s="12"/>
      <c r="AC8" s="12">
        <v>17612000</v>
      </c>
      <c r="AD8" s="10"/>
      <c r="AE8" s="10"/>
    </row>
    <row r="9" spans="1:31" x14ac:dyDescent="0.35">
      <c r="A9" s="10" t="s">
        <v>395</v>
      </c>
      <c r="B9" s="10">
        <v>2007</v>
      </c>
      <c r="C9" s="10" t="s">
        <v>286</v>
      </c>
      <c r="D9" s="12">
        <v>140100000</v>
      </c>
      <c r="E9" s="12">
        <f>140100000*100%</f>
        <v>140100000</v>
      </c>
      <c r="F9" s="5">
        <f t="shared" si="0"/>
        <v>0</v>
      </c>
      <c r="G9" s="10" t="s">
        <v>322</v>
      </c>
      <c r="H9" s="7">
        <f t="shared" si="1"/>
        <v>1</v>
      </c>
      <c r="I9" s="46" t="s">
        <v>279</v>
      </c>
      <c r="J9" s="46" t="s">
        <v>279</v>
      </c>
      <c r="K9" s="46" t="s">
        <v>279</v>
      </c>
      <c r="L9" s="46" t="s">
        <v>279</v>
      </c>
      <c r="M9" s="36">
        <v>2672900000</v>
      </c>
      <c r="N9" s="36">
        <v>2647300000</v>
      </c>
      <c r="O9" s="36">
        <v>-25600000</v>
      </c>
      <c r="P9" s="13">
        <v>1.01</v>
      </c>
      <c r="Q9" s="12">
        <v>329600000</v>
      </c>
      <c r="R9" s="38" t="s">
        <v>279</v>
      </c>
      <c r="S9" s="7">
        <f t="shared" si="2"/>
        <v>0.4250606796116505</v>
      </c>
      <c r="T9" s="12">
        <f>2853608*1000</f>
        <v>2853608000</v>
      </c>
      <c r="U9" s="7">
        <f t="shared" si="3"/>
        <v>1.0779314773542854</v>
      </c>
      <c r="V9" s="4"/>
      <c r="W9" s="4"/>
      <c r="X9" s="12"/>
      <c r="Y9" s="48">
        <f>20587*1000</f>
        <v>20587000</v>
      </c>
      <c r="Z9" s="12"/>
      <c r="AA9" s="12">
        <f>4037*1000</f>
        <v>4037000</v>
      </c>
      <c r="AB9" s="12"/>
      <c r="AC9" s="12">
        <f>24624*1000</f>
        <v>24624000</v>
      </c>
      <c r="AD9" s="10"/>
      <c r="AE9" s="10"/>
    </row>
    <row r="10" spans="1:31" x14ac:dyDescent="0.35">
      <c r="A10" s="10" t="s">
        <v>395</v>
      </c>
      <c r="B10" s="10">
        <v>2008</v>
      </c>
      <c r="C10" s="10" t="s">
        <v>286</v>
      </c>
      <c r="D10" s="12">
        <f>137000*1000</f>
        <v>137000000</v>
      </c>
      <c r="E10" s="12">
        <f>137000*1000*100/100</f>
        <v>137000000</v>
      </c>
      <c r="F10" s="5">
        <f t="shared" si="0"/>
        <v>0</v>
      </c>
      <c r="G10" s="10" t="s">
        <v>287</v>
      </c>
      <c r="H10" s="7">
        <f t="shared" si="1"/>
        <v>1</v>
      </c>
      <c r="I10" s="46" t="s">
        <v>279</v>
      </c>
      <c r="J10" s="46" t="s">
        <v>279</v>
      </c>
      <c r="K10" s="46" t="s">
        <v>279</v>
      </c>
      <c r="L10" s="46" t="s">
        <v>279</v>
      </c>
      <c r="M10" s="36">
        <v>2932100000</v>
      </c>
      <c r="N10" s="36">
        <v>2938800000</v>
      </c>
      <c r="O10" s="36">
        <v>6700000</v>
      </c>
      <c r="P10" s="13">
        <v>0.998</v>
      </c>
      <c r="Q10" s="12">
        <v>421800000</v>
      </c>
      <c r="R10" s="38" t="s">
        <v>279</v>
      </c>
      <c r="S10" s="7">
        <f t="shared" si="2"/>
        <v>0.32479848269321954</v>
      </c>
      <c r="T10" s="12">
        <f>2476726*1000</f>
        <v>2476726000</v>
      </c>
      <c r="U10" s="7">
        <f t="shared" si="3"/>
        <v>0.84276779637947463</v>
      </c>
      <c r="V10" s="4"/>
      <c r="W10" s="4"/>
      <c r="X10" s="12"/>
      <c r="Y10" s="48">
        <f>25364*1000</f>
        <v>25364000</v>
      </c>
      <c r="Z10" s="12"/>
      <c r="AA10" s="12">
        <f>5750*1000</f>
        <v>5750000</v>
      </c>
      <c r="AB10" s="12"/>
      <c r="AC10" s="12">
        <f>31114*1000</f>
        <v>31114000</v>
      </c>
      <c r="AD10" s="10"/>
      <c r="AE10" s="10"/>
    </row>
    <row r="11" spans="1:31" x14ac:dyDescent="0.35">
      <c r="A11" s="10" t="s">
        <v>395</v>
      </c>
      <c r="B11" s="10">
        <v>2009</v>
      </c>
      <c r="C11" s="10" t="s">
        <v>286</v>
      </c>
      <c r="D11" s="12">
        <v>106000000</v>
      </c>
      <c r="E11" s="12">
        <f>106000000*100/100</f>
        <v>106000000</v>
      </c>
      <c r="F11" s="5">
        <f t="shared" si="0"/>
        <v>0</v>
      </c>
      <c r="G11" s="10" t="s">
        <v>287</v>
      </c>
      <c r="H11" s="7">
        <f t="shared" si="1"/>
        <v>1</v>
      </c>
      <c r="I11" s="46" t="s">
        <v>279</v>
      </c>
      <c r="J11" s="46" t="s">
        <v>279</v>
      </c>
      <c r="K11" s="46" t="s">
        <v>279</v>
      </c>
      <c r="L11" s="46" t="s">
        <v>279</v>
      </c>
      <c r="M11" s="36">
        <v>3048400000</v>
      </c>
      <c r="N11" s="36">
        <v>3027900000</v>
      </c>
      <c r="O11" s="36">
        <v>-20500000</v>
      </c>
      <c r="P11" s="13">
        <v>1.0069999999999999</v>
      </c>
      <c r="Q11" s="12">
        <v>436100000</v>
      </c>
      <c r="R11" s="38" t="s">
        <v>279</v>
      </c>
      <c r="S11" s="7">
        <f t="shared" si="2"/>
        <v>0.24306351754184821</v>
      </c>
      <c r="T11" s="12">
        <f>2524994*1000</f>
        <v>2524994000</v>
      </c>
      <c r="U11" s="7">
        <f t="shared" si="3"/>
        <v>0.83390931008289571</v>
      </c>
      <c r="V11" s="4"/>
      <c r="W11" s="4"/>
      <c r="X11" s="12"/>
      <c r="Y11" s="48">
        <f>24569*1000</f>
        <v>24569000</v>
      </c>
      <c r="Z11" s="12">
        <f>1611*1000</f>
        <v>1611000</v>
      </c>
      <c r="AA11" s="12">
        <f>4904*1000</f>
        <v>4904000</v>
      </c>
      <c r="AB11" s="12"/>
      <c r="AC11" s="12">
        <f>31084*1000</f>
        <v>31084000</v>
      </c>
      <c r="AD11" s="10"/>
      <c r="AE11" s="10"/>
    </row>
    <row r="12" spans="1:31" x14ac:dyDescent="0.35">
      <c r="A12" s="10" t="s">
        <v>395</v>
      </c>
      <c r="B12" s="10">
        <v>2010</v>
      </c>
      <c r="C12" s="10" t="s">
        <v>286</v>
      </c>
      <c r="D12" s="12">
        <f>132300*1000</f>
        <v>132300000</v>
      </c>
      <c r="E12" s="12">
        <f>132300*1000*100/100</f>
        <v>132300000</v>
      </c>
      <c r="F12" s="5">
        <f t="shared" si="0"/>
        <v>0</v>
      </c>
      <c r="G12" s="10" t="s">
        <v>287</v>
      </c>
      <c r="H12" s="7">
        <f t="shared" si="1"/>
        <v>1</v>
      </c>
      <c r="I12" s="46" t="s">
        <v>279</v>
      </c>
      <c r="J12" s="46" t="s">
        <v>279</v>
      </c>
      <c r="K12" s="46" t="s">
        <v>279</v>
      </c>
      <c r="L12" s="46" t="s">
        <v>279</v>
      </c>
      <c r="M12" s="36">
        <f>3418796*1000</f>
        <v>3418796000</v>
      </c>
      <c r="N12" s="36">
        <f>3166830*1000</f>
        <v>3166830000</v>
      </c>
      <c r="O12" s="36">
        <f>-251966*1000</f>
        <v>-251966000</v>
      </c>
      <c r="P12" s="13">
        <v>1.08</v>
      </c>
      <c r="Q12" s="12">
        <f>423.9*1000000</f>
        <v>423900000</v>
      </c>
      <c r="R12" s="38" t="s">
        <v>279</v>
      </c>
      <c r="S12" s="7">
        <f t="shared" si="2"/>
        <v>0.31210191082802546</v>
      </c>
      <c r="T12" s="12">
        <f>2925742*1000</f>
        <v>2925742000</v>
      </c>
      <c r="U12" s="7">
        <f t="shared" si="3"/>
        <v>0.92387087402860268</v>
      </c>
      <c r="V12" s="4"/>
      <c r="W12" s="4"/>
      <c r="X12" s="12"/>
      <c r="Y12" s="48">
        <f>27872*1000</f>
        <v>27872000</v>
      </c>
      <c r="Z12" s="12">
        <f>1974*1000</f>
        <v>1974000</v>
      </c>
      <c r="AA12" s="12">
        <f>5145*1000</f>
        <v>5145000</v>
      </c>
      <c r="AB12" s="12"/>
      <c r="AC12" s="12">
        <f>34991*1000</f>
        <v>34991000</v>
      </c>
      <c r="AD12" s="10"/>
      <c r="AE12" s="10"/>
    </row>
    <row r="13" spans="1:31" x14ac:dyDescent="0.35">
      <c r="A13" s="10" t="s">
        <v>395</v>
      </c>
      <c r="B13" s="10">
        <v>2011</v>
      </c>
      <c r="C13" s="10" t="s">
        <v>286</v>
      </c>
      <c r="D13" s="12">
        <f>127200*1000</f>
        <v>127200000</v>
      </c>
      <c r="E13" s="12">
        <f>127200*1000*100/100</f>
        <v>127200000</v>
      </c>
      <c r="F13" s="5">
        <f t="shared" si="0"/>
        <v>0</v>
      </c>
      <c r="G13" s="10" t="s">
        <v>287</v>
      </c>
      <c r="H13" s="7">
        <f t="shared" si="1"/>
        <v>1</v>
      </c>
      <c r="I13" s="46" t="s">
        <v>279</v>
      </c>
      <c r="J13" s="46" t="s">
        <v>279</v>
      </c>
      <c r="K13" s="46" t="s">
        <v>279</v>
      </c>
      <c r="L13" s="46" t="s">
        <v>279</v>
      </c>
      <c r="M13" s="36">
        <f>3593716*1000</f>
        <v>3593716000</v>
      </c>
      <c r="N13" s="36">
        <f>3309825*1000</f>
        <v>3309825000</v>
      </c>
      <c r="O13" s="36">
        <f>-283891*1000</f>
        <v>-283891000</v>
      </c>
      <c r="P13" s="13">
        <v>1.0860000000000001</v>
      </c>
      <c r="Q13" s="12">
        <f>421221*1000</f>
        <v>421221000</v>
      </c>
      <c r="R13" s="38" t="s">
        <v>279</v>
      </c>
      <c r="S13" s="7">
        <f t="shared" si="2"/>
        <v>0.30197924604898618</v>
      </c>
      <c r="T13" s="12">
        <f>3127467*1000</f>
        <v>3127467000</v>
      </c>
      <c r="U13" s="7">
        <f t="shared" si="3"/>
        <v>0.94490403571185788</v>
      </c>
      <c r="V13" s="4"/>
      <c r="W13" s="4"/>
      <c r="X13" s="66">
        <f>(25.8*1000000)*-1</f>
        <v>-25800000</v>
      </c>
      <c r="Y13" s="66">
        <f>30766*1000</f>
        <v>30766000</v>
      </c>
      <c r="Z13" s="25">
        <f>1913*1000</f>
        <v>1913000</v>
      </c>
      <c r="AA13" s="12">
        <f>6678*1000</f>
        <v>6678000</v>
      </c>
      <c r="AB13" s="12"/>
      <c r="AC13" s="12">
        <f>39357*1000</f>
        <v>39357000</v>
      </c>
      <c r="AD13" s="10"/>
      <c r="AE13" s="10"/>
    </row>
    <row r="14" spans="1:31" x14ac:dyDescent="0.35">
      <c r="A14" s="10" t="s">
        <v>395</v>
      </c>
      <c r="B14" s="10">
        <v>2012</v>
      </c>
      <c r="C14" s="10" t="s">
        <v>286</v>
      </c>
      <c r="D14" s="36">
        <v>116700000</v>
      </c>
      <c r="E14" s="36">
        <v>116700000</v>
      </c>
      <c r="F14" s="5">
        <f t="shared" si="0"/>
        <v>0</v>
      </c>
      <c r="G14" s="10" t="s">
        <v>287</v>
      </c>
      <c r="H14" s="7">
        <f t="shared" si="1"/>
        <v>1</v>
      </c>
      <c r="I14" s="46" t="s">
        <v>279</v>
      </c>
      <c r="J14" s="46" t="s">
        <v>279</v>
      </c>
      <c r="K14" s="46" t="s">
        <v>279</v>
      </c>
      <c r="L14" s="46" t="s">
        <v>279</v>
      </c>
      <c r="M14" s="36">
        <f>3804853*1000</f>
        <v>3804853000</v>
      </c>
      <c r="N14" s="36">
        <f>3456976*1000</f>
        <v>3456976000</v>
      </c>
      <c r="O14" s="36">
        <f>-347877*1000</f>
        <v>-347877000</v>
      </c>
      <c r="P14" s="13">
        <v>1.101</v>
      </c>
      <c r="Q14" s="12">
        <f>414877*1000</f>
        <v>414877000</v>
      </c>
      <c r="R14" s="38" t="s">
        <v>279</v>
      </c>
      <c r="S14" s="7">
        <f t="shared" si="2"/>
        <v>0.28128818902951958</v>
      </c>
      <c r="T14" s="12">
        <f>3681854*1000</f>
        <v>3681854000</v>
      </c>
      <c r="U14" s="7">
        <f t="shared" si="3"/>
        <v>1.0650504949990975</v>
      </c>
      <c r="V14" s="4"/>
      <c r="W14" s="4"/>
      <c r="X14" s="66">
        <f>(43.7*1000000)*-1</f>
        <v>-43700000</v>
      </c>
      <c r="Y14" s="66">
        <f>38924*1000</f>
        <v>38924000</v>
      </c>
      <c r="Z14" s="25">
        <f>1534*1000</f>
        <v>1534000</v>
      </c>
      <c r="AA14" s="12">
        <f>6718*1000</f>
        <v>6718000</v>
      </c>
      <c r="AB14" s="12"/>
      <c r="AC14" s="12">
        <f>47176*1000</f>
        <v>47176000</v>
      </c>
      <c r="AD14" s="10"/>
      <c r="AE14" s="10"/>
    </row>
    <row r="15" spans="1:31" x14ac:dyDescent="0.35">
      <c r="A15" s="10" t="s">
        <v>395</v>
      </c>
      <c r="B15" s="10">
        <v>2013</v>
      </c>
      <c r="C15" s="10" t="s">
        <v>286</v>
      </c>
      <c r="D15" s="12">
        <f>96314*1000</f>
        <v>96314000</v>
      </c>
      <c r="E15" s="12">
        <f>96314*1000*100/100</f>
        <v>96314000</v>
      </c>
      <c r="F15" s="5">
        <f t="shared" si="0"/>
        <v>0</v>
      </c>
      <c r="G15" s="10" t="s">
        <v>287</v>
      </c>
      <c r="H15" s="7">
        <f t="shared" si="1"/>
        <v>1</v>
      </c>
      <c r="I15" s="46" t="s">
        <v>279</v>
      </c>
      <c r="J15" s="46" t="s">
        <v>279</v>
      </c>
      <c r="K15" s="46" t="s">
        <v>279</v>
      </c>
      <c r="L15" s="46" t="s">
        <v>279</v>
      </c>
      <c r="M15" s="36">
        <f>4013534*1000</f>
        <v>4013534000</v>
      </c>
      <c r="N15" s="36">
        <f>3644085*1000</f>
        <v>3644085000</v>
      </c>
      <c r="O15" s="36">
        <f>-369449*1000</f>
        <v>-369449000</v>
      </c>
      <c r="P15" s="13">
        <v>1.101</v>
      </c>
      <c r="Q15" s="12">
        <f>413380*1000</f>
        <v>413380000</v>
      </c>
      <c r="R15" s="38" t="s">
        <v>279</v>
      </c>
      <c r="S15" s="7">
        <f t="shared" si="2"/>
        <v>0.23299143645072332</v>
      </c>
      <c r="T15" s="12">
        <f>4168457*1000</f>
        <v>4168457000</v>
      </c>
      <c r="U15" s="7">
        <f t="shared" si="3"/>
        <v>1.1438967532316069</v>
      </c>
      <c r="V15" s="4"/>
      <c r="W15" s="4"/>
      <c r="X15" s="66">
        <f>(37.7*1000000)*-1</f>
        <v>-37700000</v>
      </c>
      <c r="Y15" s="66">
        <f>45656*1000</f>
        <v>45656000</v>
      </c>
      <c r="Z15" s="25">
        <f>1960*1000</f>
        <v>1960000</v>
      </c>
      <c r="AA15" s="12">
        <f>8913*1000</f>
        <v>8913000</v>
      </c>
      <c r="AB15" s="12">
        <f>9391*1000</f>
        <v>9391000</v>
      </c>
      <c r="AC15" s="12">
        <f>65920*1000</f>
        <v>65920000</v>
      </c>
      <c r="AD15" s="10"/>
      <c r="AE15" s="10"/>
    </row>
    <row r="16" spans="1:31" x14ac:dyDescent="0.35">
      <c r="A16" s="10" t="s">
        <v>395</v>
      </c>
      <c r="B16" s="10">
        <v>2014</v>
      </c>
      <c r="C16" s="10" t="s">
        <v>286</v>
      </c>
      <c r="D16" s="33" t="s">
        <v>279</v>
      </c>
      <c r="E16" s="46" t="s">
        <v>279</v>
      </c>
      <c r="F16" s="46" t="s">
        <v>279</v>
      </c>
      <c r="G16" s="10" t="s">
        <v>287</v>
      </c>
      <c r="H16" s="33" t="s">
        <v>279</v>
      </c>
      <c r="I16" s="12">
        <f>110766*1000</f>
        <v>110766000</v>
      </c>
      <c r="J16" s="12">
        <f>110766*1000</f>
        <v>110766000</v>
      </c>
      <c r="K16" s="5">
        <f t="shared" ref="K16:K23" si="4">I16-J16</f>
        <v>0</v>
      </c>
      <c r="L16" s="7">
        <f t="shared" ref="L16:L23" si="5">J16/I16</f>
        <v>1</v>
      </c>
      <c r="M16" s="36">
        <f>4288727*1000</f>
        <v>4288727000</v>
      </c>
      <c r="N16" s="36">
        <f>3998537*1000</f>
        <v>3998537000</v>
      </c>
      <c r="O16" s="36">
        <f>-290190*1000</f>
        <v>-290190000</v>
      </c>
      <c r="P16" s="13">
        <v>1.073</v>
      </c>
      <c r="Q16" s="12">
        <f>438415*1000</f>
        <v>438415000</v>
      </c>
      <c r="R16" s="7">
        <f t="shared" ref="R16:R23" si="6">I16/Q16</f>
        <v>0.2526510269949705</v>
      </c>
      <c r="S16" s="33" t="s">
        <v>279</v>
      </c>
      <c r="T16" s="12">
        <f>4588129*1000</f>
        <v>4588129000</v>
      </c>
      <c r="U16" s="7">
        <f t="shared" si="3"/>
        <v>1.1474519305435964</v>
      </c>
      <c r="V16" s="4"/>
      <c r="W16" s="4"/>
      <c r="X16" s="66">
        <f>(-80.8*1000000)*-1</f>
        <v>80800000</v>
      </c>
      <c r="Y16" s="66">
        <f>52784*1000</f>
        <v>52784000</v>
      </c>
      <c r="Z16" s="25">
        <f>1637*1000</f>
        <v>1637000</v>
      </c>
      <c r="AA16" s="12">
        <f>9730*1000</f>
        <v>9730000</v>
      </c>
      <c r="AB16" s="12">
        <v>0</v>
      </c>
      <c r="AC16" s="12">
        <f>64151*1000</f>
        <v>64151000</v>
      </c>
      <c r="AD16" s="10"/>
      <c r="AE16" s="10"/>
    </row>
    <row r="17" spans="1:31" x14ac:dyDescent="0.35">
      <c r="A17" s="10" t="s">
        <v>395</v>
      </c>
      <c r="B17" s="10">
        <v>2015</v>
      </c>
      <c r="C17" s="10" t="s">
        <v>286</v>
      </c>
      <c r="D17" s="46" t="s">
        <v>279</v>
      </c>
      <c r="E17" s="46" t="s">
        <v>279</v>
      </c>
      <c r="F17" s="46" t="s">
        <v>279</v>
      </c>
      <c r="G17" s="10" t="s">
        <v>287</v>
      </c>
      <c r="H17" s="33" t="s">
        <v>279</v>
      </c>
      <c r="I17" s="12">
        <f>103430*1000</f>
        <v>103430000</v>
      </c>
      <c r="J17" s="12">
        <f>103430*1000</f>
        <v>103430000</v>
      </c>
      <c r="K17" s="5">
        <f t="shared" si="4"/>
        <v>0</v>
      </c>
      <c r="L17" s="7">
        <f t="shared" si="5"/>
        <v>1</v>
      </c>
      <c r="M17" s="36">
        <v>4607300000</v>
      </c>
      <c r="N17" s="36">
        <v>4283100000</v>
      </c>
      <c r="O17" s="36">
        <v>-324200000</v>
      </c>
      <c r="P17" s="26">
        <v>1.0760000000000001</v>
      </c>
      <c r="Q17" s="12">
        <v>446200000</v>
      </c>
      <c r="R17" s="7">
        <f t="shared" si="6"/>
        <v>0.23180188256387271</v>
      </c>
      <c r="S17" s="33" t="s">
        <v>279</v>
      </c>
      <c r="T17" s="12">
        <f>4461998*1000</f>
        <v>4461998000</v>
      </c>
      <c r="U17" s="7">
        <f t="shared" si="3"/>
        <v>1.0417683453573345</v>
      </c>
      <c r="V17" s="4"/>
      <c r="W17" s="4"/>
      <c r="X17" s="66">
        <f>(71.3*1000000)*-1</f>
        <v>-71300000</v>
      </c>
      <c r="Y17" s="66">
        <v>63634000</v>
      </c>
      <c r="Z17" s="25">
        <v>1396000</v>
      </c>
      <c r="AA17" s="12">
        <v>11939000</v>
      </c>
      <c r="AB17" s="12"/>
      <c r="AC17" s="12">
        <v>76969000</v>
      </c>
      <c r="AD17" s="10"/>
      <c r="AE17" s="10"/>
    </row>
    <row r="18" spans="1:31" x14ac:dyDescent="0.35">
      <c r="A18" s="10" t="s">
        <v>395</v>
      </c>
      <c r="B18" s="10">
        <v>2016</v>
      </c>
      <c r="C18" s="10" t="s">
        <v>286</v>
      </c>
      <c r="D18" s="46" t="s">
        <v>279</v>
      </c>
      <c r="E18" s="46" t="s">
        <v>279</v>
      </c>
      <c r="F18" s="46" t="s">
        <v>279</v>
      </c>
      <c r="G18" s="10" t="s">
        <v>287</v>
      </c>
      <c r="H18" s="33" t="s">
        <v>279</v>
      </c>
      <c r="I18" s="12">
        <f>136115*1000</f>
        <v>136115000</v>
      </c>
      <c r="J18" s="12">
        <f>136115*1000</f>
        <v>136115000</v>
      </c>
      <c r="K18" s="5">
        <f t="shared" si="4"/>
        <v>0</v>
      </c>
      <c r="L18" s="7">
        <f t="shared" si="5"/>
        <v>1</v>
      </c>
      <c r="M18" s="36">
        <f>4985051*1000</f>
        <v>4985051000</v>
      </c>
      <c r="N18" s="36">
        <f>4498513*1000</f>
        <v>4498513000</v>
      </c>
      <c r="O18" s="36">
        <f>-486538*1000</f>
        <v>-486538000</v>
      </c>
      <c r="P18" s="13">
        <v>1.1080000000000001</v>
      </c>
      <c r="Q18" s="12">
        <f>438114*1000</f>
        <v>438114000</v>
      </c>
      <c r="R18" s="7">
        <f t="shared" si="6"/>
        <v>0.31068397722967084</v>
      </c>
      <c r="S18" s="33" t="s">
        <v>279</v>
      </c>
      <c r="T18" s="12">
        <f>4954631*1000</f>
        <v>4954631000</v>
      </c>
      <c r="U18" s="7">
        <f t="shared" si="3"/>
        <v>1.1013930603290465</v>
      </c>
      <c r="V18" s="4"/>
      <c r="W18" s="4"/>
      <c r="X18" s="66">
        <f>(170.6*1000000)*-1</f>
        <v>-170600000</v>
      </c>
      <c r="Y18" s="66">
        <v>78920000</v>
      </c>
      <c r="Z18" s="25">
        <v>2179000</v>
      </c>
      <c r="AA18" s="12">
        <v>12918000</v>
      </c>
      <c r="AB18" s="12">
        <v>217000</v>
      </c>
      <c r="AC18" s="12">
        <v>94234000</v>
      </c>
      <c r="AD18" s="10"/>
      <c r="AE18" s="10"/>
    </row>
    <row r="19" spans="1:31" x14ac:dyDescent="0.35">
      <c r="A19" s="10" t="s">
        <v>395</v>
      </c>
      <c r="B19" s="10">
        <v>2017</v>
      </c>
      <c r="C19" s="10" t="s">
        <v>286</v>
      </c>
      <c r="D19" s="46" t="s">
        <v>279</v>
      </c>
      <c r="E19" s="46" t="s">
        <v>279</v>
      </c>
      <c r="F19" s="46" t="s">
        <v>279</v>
      </c>
      <c r="G19" s="10" t="s">
        <v>287</v>
      </c>
      <c r="H19" s="33" t="s">
        <v>279</v>
      </c>
      <c r="I19" s="12">
        <f>145631*1000</f>
        <v>145631000</v>
      </c>
      <c r="J19" s="12">
        <f>145631*1000</f>
        <v>145631000</v>
      </c>
      <c r="K19" s="5">
        <f t="shared" si="4"/>
        <v>0</v>
      </c>
      <c r="L19" s="7">
        <f t="shared" si="5"/>
        <v>1</v>
      </c>
      <c r="M19" s="36">
        <f>5406366*1000</f>
        <v>5406366000</v>
      </c>
      <c r="N19" s="36">
        <f>4878260*1000</f>
        <v>4878260000</v>
      </c>
      <c r="O19" s="36">
        <f>-528106*1000</f>
        <v>-528106000</v>
      </c>
      <c r="P19" s="13">
        <v>1.1080000000000001</v>
      </c>
      <c r="Q19" s="12">
        <f>441905*1000</f>
        <v>441905000</v>
      </c>
      <c r="R19" s="7">
        <f t="shared" si="6"/>
        <v>0.32955273192201945</v>
      </c>
      <c r="S19" s="33" t="s">
        <v>279</v>
      </c>
      <c r="T19" s="12">
        <f>5684442*1000</f>
        <v>5684442000</v>
      </c>
      <c r="U19" s="7">
        <f t="shared" si="3"/>
        <v>1.1652601542353216</v>
      </c>
      <c r="V19" s="4"/>
      <c r="W19" s="4"/>
      <c r="X19" s="66">
        <f>(-9.3*1000000)*-1</f>
        <v>9300000</v>
      </c>
      <c r="Y19" s="66">
        <f>92537*1000</f>
        <v>92537000</v>
      </c>
      <c r="Z19" s="25">
        <f>1647*1000</f>
        <v>1647000</v>
      </c>
      <c r="AA19" s="12">
        <f>12838*1000</f>
        <v>12838000</v>
      </c>
      <c r="AB19" s="12">
        <v>0</v>
      </c>
      <c r="AC19" s="12">
        <f>107022*1000</f>
        <v>107022000</v>
      </c>
      <c r="AD19" s="10"/>
      <c r="AE19" s="10"/>
    </row>
    <row r="20" spans="1:31" x14ac:dyDescent="0.35">
      <c r="A20" s="10" t="s">
        <v>395</v>
      </c>
      <c r="B20" s="10">
        <v>2018</v>
      </c>
      <c r="C20" s="10" t="s">
        <v>286</v>
      </c>
      <c r="D20" s="46" t="s">
        <v>279</v>
      </c>
      <c r="E20" s="46" t="s">
        <v>279</v>
      </c>
      <c r="F20" s="46" t="s">
        <v>279</v>
      </c>
      <c r="G20" s="27" t="s">
        <v>287</v>
      </c>
      <c r="H20" s="33" t="s">
        <v>279</v>
      </c>
      <c r="I20" s="12">
        <f>105596*1000</f>
        <v>105596000</v>
      </c>
      <c r="J20" s="28">
        <f>105596*1000</f>
        <v>105596000</v>
      </c>
      <c r="K20" s="5">
        <f t="shared" si="4"/>
        <v>0</v>
      </c>
      <c r="L20" s="7">
        <f t="shared" si="5"/>
        <v>1</v>
      </c>
      <c r="M20" s="36">
        <f>5848576*1000</f>
        <v>5848576000</v>
      </c>
      <c r="N20" s="36">
        <f>5223760*1000</f>
        <v>5223760000</v>
      </c>
      <c r="O20" s="36">
        <f>-624816*1000</f>
        <v>-624816000</v>
      </c>
      <c r="P20" s="13">
        <v>1.1200000000000001</v>
      </c>
      <c r="Q20" s="12">
        <f>454209*1000</f>
        <v>454209000</v>
      </c>
      <c r="R20" s="7">
        <f t="shared" si="6"/>
        <v>0.23248328412691074</v>
      </c>
      <c r="S20" s="33" t="s">
        <v>279</v>
      </c>
      <c r="T20" s="12">
        <f>6023770*1000</f>
        <v>6023770000</v>
      </c>
      <c r="U20" s="7">
        <f t="shared" si="3"/>
        <v>1.1531483069666295</v>
      </c>
      <c r="V20" s="4"/>
      <c r="W20" s="4"/>
      <c r="X20" s="66">
        <f>(110.3*1000000)*-1</f>
        <v>-110300000</v>
      </c>
      <c r="Y20" s="66">
        <f>106794*1000</f>
        <v>106794000</v>
      </c>
      <c r="Z20" s="25">
        <f>1580*1000</f>
        <v>1580000</v>
      </c>
      <c r="AA20" s="12">
        <f>11570*1000</f>
        <v>11570000</v>
      </c>
      <c r="AB20" s="12"/>
      <c r="AC20" s="12">
        <f>119944*1000</f>
        <v>119944000</v>
      </c>
      <c r="AD20" s="10"/>
      <c r="AE20" s="10"/>
    </row>
    <row r="21" spans="1:31" x14ac:dyDescent="0.35">
      <c r="A21" s="10" t="s">
        <v>395</v>
      </c>
      <c r="B21" s="10">
        <v>2019</v>
      </c>
      <c r="C21" s="10" t="s">
        <v>286</v>
      </c>
      <c r="D21" s="46" t="s">
        <v>279</v>
      </c>
      <c r="E21" s="46" t="s">
        <v>279</v>
      </c>
      <c r="F21" s="46" t="s">
        <v>279</v>
      </c>
      <c r="G21" s="10" t="s">
        <v>287</v>
      </c>
      <c r="H21" s="33" t="s">
        <v>279</v>
      </c>
      <c r="I21" s="12">
        <f>91284*1000</f>
        <v>91284000</v>
      </c>
      <c r="J21" s="12">
        <f>91284*1000</f>
        <v>91284000</v>
      </c>
      <c r="K21" s="5">
        <f t="shared" si="4"/>
        <v>0</v>
      </c>
      <c r="L21" s="7">
        <f t="shared" si="5"/>
        <v>1</v>
      </c>
      <c r="M21" s="36">
        <v>6269628000</v>
      </c>
      <c r="N21" s="36">
        <v>5604573000</v>
      </c>
      <c r="O21" s="36">
        <v>-665055000</v>
      </c>
      <c r="P21" s="13">
        <v>1.119</v>
      </c>
      <c r="Q21" s="12">
        <v>495809000</v>
      </c>
      <c r="R21" s="7">
        <f t="shared" si="6"/>
        <v>0.18411122024811974</v>
      </c>
      <c r="S21" s="33" t="s">
        <v>279</v>
      </c>
      <c r="T21" s="12">
        <f>6256363*1000</f>
        <v>6256363000</v>
      </c>
      <c r="U21" s="7">
        <f>IF(N21,T21/T21,"")</f>
        <v>1</v>
      </c>
      <c r="V21" s="4"/>
      <c r="W21" s="4"/>
      <c r="X21" s="66">
        <f>(66.6*1000000)*-1</f>
        <v>-66599999.999999993</v>
      </c>
      <c r="Y21" s="66">
        <f>121342*1000</f>
        <v>121342000</v>
      </c>
      <c r="Z21" s="25">
        <f>1533*1000</f>
        <v>1533000</v>
      </c>
      <c r="AA21" s="12">
        <f>9481*1000</f>
        <v>9481000</v>
      </c>
      <c r="AB21" s="12"/>
      <c r="AC21" s="12">
        <f>132356*1000</f>
        <v>132356000</v>
      </c>
      <c r="AD21" s="10"/>
      <c r="AE21" s="10"/>
    </row>
    <row r="22" spans="1:31" x14ac:dyDescent="0.35">
      <c r="A22" s="10" t="s">
        <v>395</v>
      </c>
      <c r="B22" s="10">
        <v>2020</v>
      </c>
      <c r="C22" s="10" t="s">
        <v>286</v>
      </c>
      <c r="D22" s="46" t="s">
        <v>279</v>
      </c>
      <c r="E22" s="46" t="s">
        <v>279</v>
      </c>
      <c r="F22" s="46" t="s">
        <v>279</v>
      </c>
      <c r="G22" s="10" t="s">
        <v>287</v>
      </c>
      <c r="H22" s="33" t="s">
        <v>279</v>
      </c>
      <c r="I22" s="12">
        <v>93061000</v>
      </c>
      <c r="J22" s="12">
        <v>93061000</v>
      </c>
      <c r="K22" s="5">
        <f t="shared" si="4"/>
        <v>0</v>
      </c>
      <c r="L22" s="7">
        <f t="shared" si="5"/>
        <v>1</v>
      </c>
      <c r="M22" s="3">
        <v>6676013000</v>
      </c>
      <c r="N22" s="3">
        <v>6023843000</v>
      </c>
      <c r="O22" s="3">
        <v>-652169000</v>
      </c>
      <c r="P22" s="4">
        <v>1.1080000000000001</v>
      </c>
      <c r="Q22" s="3">
        <v>507348000</v>
      </c>
      <c r="R22" s="7">
        <f t="shared" si="6"/>
        <v>0.18342636612344979</v>
      </c>
      <c r="S22" s="33" t="s">
        <v>279</v>
      </c>
      <c r="T22" s="48">
        <v>6620190000</v>
      </c>
      <c r="U22" s="7">
        <f>IF(N22,T22/T22,"")</f>
        <v>1</v>
      </c>
      <c r="V22" s="4"/>
      <c r="W22" s="4"/>
      <c r="X22" s="66">
        <v>-28100000</v>
      </c>
      <c r="Y22" s="66">
        <v>140044000</v>
      </c>
      <c r="Z22" s="25">
        <v>1236000</v>
      </c>
      <c r="AA22" s="25">
        <v>9648000</v>
      </c>
      <c r="AB22" s="25"/>
      <c r="AC22" s="25">
        <v>150928000</v>
      </c>
      <c r="AD22" s="10"/>
      <c r="AE22" s="10"/>
    </row>
    <row r="23" spans="1:31" s="10" customFormat="1" x14ac:dyDescent="0.35">
      <c r="A23" s="10" t="s">
        <v>395</v>
      </c>
      <c r="B23" s="10">
        <v>2021</v>
      </c>
      <c r="C23" s="10" t="s">
        <v>286</v>
      </c>
      <c r="D23" s="10" t="s">
        <v>279</v>
      </c>
      <c r="E23" s="10" t="s">
        <v>279</v>
      </c>
      <c r="F23" s="10" t="s">
        <v>279</v>
      </c>
      <c r="G23" s="10" t="s">
        <v>287</v>
      </c>
      <c r="H23" s="33" t="s">
        <v>279</v>
      </c>
      <c r="I23" s="12">
        <v>109933000</v>
      </c>
      <c r="J23" s="12">
        <v>109933000</v>
      </c>
      <c r="K23" s="5">
        <f t="shared" si="4"/>
        <v>0</v>
      </c>
      <c r="L23" s="7">
        <f t="shared" si="5"/>
        <v>1</v>
      </c>
      <c r="M23" s="3">
        <v>7290173000</v>
      </c>
      <c r="N23" s="3">
        <v>6181614000</v>
      </c>
      <c r="O23" s="3">
        <v>-1108559000</v>
      </c>
      <c r="P23" s="4">
        <v>1.179</v>
      </c>
      <c r="Q23" s="3">
        <v>492787000</v>
      </c>
      <c r="R23" s="7">
        <f t="shared" si="6"/>
        <v>0.22308421285464106</v>
      </c>
      <c r="S23" s="33" t="s">
        <v>279</v>
      </c>
      <c r="T23" s="59">
        <v>7991994000</v>
      </c>
      <c r="U23" s="7">
        <f>IF(N23,T23/T23,"")</f>
        <v>1</v>
      </c>
      <c r="V23" s="4"/>
      <c r="W23" s="4"/>
      <c r="X23" s="66">
        <v>-491000000</v>
      </c>
      <c r="Y23" s="66">
        <v>156455000</v>
      </c>
      <c r="Z23" s="25">
        <v>2420000</v>
      </c>
      <c r="AA23" s="25">
        <v>11208000</v>
      </c>
      <c r="AB23" s="25"/>
      <c r="AC23" s="25">
        <v>170083000</v>
      </c>
    </row>
    <row r="24" spans="1:31" x14ac:dyDescent="0.35">
      <c r="A24" s="10"/>
      <c r="B24" s="10"/>
      <c r="C24" s="10"/>
      <c r="D24" s="10"/>
      <c r="E24" s="10"/>
      <c r="F24" s="10"/>
      <c r="G24" s="10"/>
      <c r="H24" s="10"/>
      <c r="I24" s="10"/>
      <c r="J24" s="10"/>
      <c r="K24" s="10"/>
      <c r="L24" s="10"/>
      <c r="M24" s="27"/>
      <c r="N24" s="27"/>
      <c r="O24" s="27"/>
      <c r="P24" s="10"/>
      <c r="Q24" s="10"/>
      <c r="R24" s="10"/>
      <c r="S24" s="10"/>
      <c r="T24" s="10"/>
      <c r="U24" s="10"/>
      <c r="V24" s="2"/>
      <c r="W24" s="2"/>
      <c r="X24" s="18"/>
      <c r="Y24" s="18"/>
      <c r="Z24" s="18"/>
      <c r="AA24" s="10"/>
      <c r="AB24" s="10"/>
      <c r="AC24" s="12"/>
      <c r="AD24" s="10"/>
      <c r="AE24" s="10"/>
    </row>
    <row r="25" spans="1:31" x14ac:dyDescent="0.35">
      <c r="A25" s="10" t="s">
        <v>246</v>
      </c>
      <c r="B25" s="10"/>
      <c r="C25" s="10"/>
      <c r="D25" s="10"/>
      <c r="E25" s="10"/>
      <c r="F25" s="10"/>
      <c r="G25" s="10"/>
      <c r="H25" s="10"/>
      <c r="I25" s="10"/>
      <c r="J25" s="10"/>
      <c r="K25" s="10"/>
      <c r="L25" s="10"/>
      <c r="M25" s="27"/>
      <c r="N25" s="27"/>
      <c r="O25" s="27"/>
      <c r="P25" s="10"/>
      <c r="Q25" s="10"/>
      <c r="R25" s="10"/>
      <c r="S25" s="10"/>
      <c r="T25" s="10"/>
      <c r="U25" s="10"/>
      <c r="V25" s="2"/>
      <c r="W25" s="2"/>
      <c r="X25" s="18"/>
      <c r="Y25" s="18"/>
      <c r="Z25" s="18"/>
      <c r="AA25" s="10"/>
      <c r="AB25" s="10"/>
      <c r="AC25" s="10"/>
      <c r="AD25" s="10"/>
      <c r="AE25" s="10"/>
    </row>
    <row r="26" spans="1:31" x14ac:dyDescent="0.35">
      <c r="A26" s="10" t="s">
        <v>395</v>
      </c>
      <c r="B26" s="10">
        <v>2001</v>
      </c>
      <c r="C26" s="10"/>
      <c r="D26" s="10" t="s">
        <v>684</v>
      </c>
      <c r="E26" s="10" t="s">
        <v>684</v>
      </c>
      <c r="F26" s="10"/>
      <c r="G26" s="10"/>
      <c r="H26" s="10"/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 t="s">
        <v>626</v>
      </c>
      <c r="U26" s="10"/>
      <c r="V26" s="2"/>
      <c r="W26" s="2"/>
      <c r="X26" s="18"/>
      <c r="Y26" s="18" t="s">
        <v>626</v>
      </c>
      <c r="Z26" s="18"/>
      <c r="AA26" s="10" t="s">
        <v>626</v>
      </c>
      <c r="AB26" s="10"/>
      <c r="AC26" s="10" t="s">
        <v>626</v>
      </c>
      <c r="AD26" s="10"/>
      <c r="AE26" s="10"/>
    </row>
    <row r="27" spans="1:31" x14ac:dyDescent="0.35">
      <c r="A27" s="10" t="s">
        <v>395</v>
      </c>
      <c r="B27" s="10">
        <v>2002</v>
      </c>
      <c r="C27" s="10"/>
      <c r="D27" s="10" t="s">
        <v>684</v>
      </c>
      <c r="E27" s="10" t="s">
        <v>684</v>
      </c>
      <c r="F27" s="10"/>
      <c r="G27" s="10" t="s">
        <v>671</v>
      </c>
      <c r="H27" s="10"/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 t="s">
        <v>626</v>
      </c>
      <c r="U27" s="10"/>
      <c r="V27" s="2"/>
      <c r="W27" s="2"/>
      <c r="X27" s="18"/>
      <c r="Y27" s="18" t="s">
        <v>626</v>
      </c>
      <c r="Z27" s="18"/>
      <c r="AA27" s="10" t="s">
        <v>626</v>
      </c>
      <c r="AB27" s="10"/>
      <c r="AC27" s="10" t="s">
        <v>626</v>
      </c>
      <c r="AD27" s="10"/>
      <c r="AE27" s="10"/>
    </row>
    <row r="28" spans="1:31" x14ac:dyDescent="0.35">
      <c r="A28" s="10" t="s">
        <v>395</v>
      </c>
      <c r="B28" s="10">
        <v>2003</v>
      </c>
      <c r="C28" s="10"/>
      <c r="D28" s="10" t="s">
        <v>685</v>
      </c>
      <c r="E28" s="10" t="s">
        <v>685</v>
      </c>
      <c r="F28" s="10"/>
      <c r="G28" s="10" t="s">
        <v>672</v>
      </c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 t="s">
        <v>627</v>
      </c>
      <c r="U28" s="10"/>
      <c r="V28" s="2"/>
      <c r="W28" s="2"/>
      <c r="X28" s="18"/>
      <c r="Y28" s="18" t="s">
        <v>627</v>
      </c>
      <c r="Z28" s="18"/>
      <c r="AA28" s="10" t="s">
        <v>627</v>
      </c>
      <c r="AB28" s="10"/>
      <c r="AC28" s="10" t="s">
        <v>627</v>
      </c>
      <c r="AD28" s="10"/>
      <c r="AE28" s="10"/>
    </row>
    <row r="29" spans="1:31" x14ac:dyDescent="0.35">
      <c r="A29" s="10" t="s">
        <v>395</v>
      </c>
      <c r="B29" s="10">
        <v>2004</v>
      </c>
      <c r="C29" s="10"/>
      <c r="D29" s="10" t="s">
        <v>686</v>
      </c>
      <c r="E29" s="10" t="s">
        <v>686</v>
      </c>
      <c r="F29" s="10"/>
      <c r="G29" s="10" t="s">
        <v>673</v>
      </c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 t="s">
        <v>628</v>
      </c>
      <c r="U29" s="10"/>
      <c r="V29" s="2"/>
      <c r="W29" s="2"/>
      <c r="X29" s="18"/>
      <c r="Y29" s="18" t="s">
        <v>628</v>
      </c>
      <c r="Z29" s="18"/>
      <c r="AA29" s="10" t="s">
        <v>628</v>
      </c>
      <c r="AB29" s="10"/>
      <c r="AC29" s="10" t="s">
        <v>628</v>
      </c>
      <c r="AD29" s="10"/>
      <c r="AE29" s="10"/>
    </row>
    <row r="30" spans="1:31" x14ac:dyDescent="0.35">
      <c r="A30" s="10" t="s">
        <v>395</v>
      </c>
      <c r="B30" s="10">
        <v>2005</v>
      </c>
      <c r="C30" s="10"/>
      <c r="D30" s="10" t="s">
        <v>687</v>
      </c>
      <c r="E30" s="10" t="s">
        <v>687</v>
      </c>
      <c r="F30" s="10"/>
      <c r="G30" s="10" t="s">
        <v>674</v>
      </c>
      <c r="H30" s="10"/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 t="s">
        <v>629</v>
      </c>
      <c r="U30" s="10"/>
      <c r="V30" s="2"/>
      <c r="W30" s="2"/>
      <c r="X30" s="18"/>
      <c r="Y30" s="18" t="s">
        <v>629</v>
      </c>
      <c r="Z30" s="18"/>
      <c r="AA30" s="10" t="s">
        <v>629</v>
      </c>
      <c r="AB30" s="10"/>
      <c r="AC30" s="10" t="s">
        <v>629</v>
      </c>
      <c r="AD30" s="10"/>
      <c r="AE30" s="10"/>
    </row>
    <row r="31" spans="1:31" x14ac:dyDescent="0.35">
      <c r="A31" s="10" t="s">
        <v>395</v>
      </c>
      <c r="B31" s="10">
        <v>2006</v>
      </c>
      <c r="C31" s="10"/>
      <c r="D31" s="10" t="s">
        <v>675</v>
      </c>
      <c r="E31" s="10" t="s">
        <v>675</v>
      </c>
      <c r="F31" s="10"/>
      <c r="G31" s="10" t="s">
        <v>675</v>
      </c>
      <c r="H31" s="10"/>
      <c r="I31" s="10"/>
      <c r="J31" s="10"/>
      <c r="K31" s="10"/>
      <c r="L31" s="10"/>
      <c r="M31" s="10" t="s">
        <v>661</v>
      </c>
      <c r="N31" s="10" t="s">
        <v>661</v>
      </c>
      <c r="O31" s="10" t="s">
        <v>661</v>
      </c>
      <c r="P31" s="10" t="s">
        <v>661</v>
      </c>
      <c r="Q31" s="10" t="s">
        <v>661</v>
      </c>
      <c r="R31" s="10"/>
      <c r="S31" s="10"/>
      <c r="T31" s="10" t="s">
        <v>630</v>
      </c>
      <c r="U31" s="10"/>
      <c r="V31" s="2"/>
      <c r="W31" s="2"/>
      <c r="X31" s="18"/>
      <c r="Y31" s="18" t="s">
        <v>630</v>
      </c>
      <c r="Z31" s="18"/>
      <c r="AA31" s="10" t="s">
        <v>630</v>
      </c>
      <c r="AB31" s="10"/>
      <c r="AC31" s="10" t="s">
        <v>630</v>
      </c>
      <c r="AD31" s="10"/>
      <c r="AE31" s="10"/>
    </row>
    <row r="32" spans="1:31" x14ac:dyDescent="0.35">
      <c r="A32" s="10" t="s">
        <v>395</v>
      </c>
      <c r="B32" s="10">
        <v>2007</v>
      </c>
      <c r="C32" s="10"/>
      <c r="D32" s="10" t="s">
        <v>676</v>
      </c>
      <c r="E32" s="10" t="s">
        <v>676</v>
      </c>
      <c r="F32" s="10"/>
      <c r="G32" s="10" t="s">
        <v>676</v>
      </c>
      <c r="H32" s="10"/>
      <c r="I32" s="10"/>
      <c r="J32" s="10"/>
      <c r="K32" s="10"/>
      <c r="L32" s="10"/>
      <c r="M32" s="10" t="s">
        <v>661</v>
      </c>
      <c r="N32" s="10" t="s">
        <v>661</v>
      </c>
      <c r="O32" s="10" t="s">
        <v>661</v>
      </c>
      <c r="P32" s="10" t="s">
        <v>661</v>
      </c>
      <c r="Q32" s="10" t="s">
        <v>661</v>
      </c>
      <c r="R32" s="10"/>
      <c r="S32" s="10"/>
      <c r="T32" s="10" t="s">
        <v>631</v>
      </c>
      <c r="U32" s="10"/>
      <c r="V32" s="2"/>
      <c r="W32" s="2"/>
      <c r="X32" s="18"/>
      <c r="Y32" s="18" t="s">
        <v>631</v>
      </c>
      <c r="Z32" s="18"/>
      <c r="AA32" s="10" t="s">
        <v>631</v>
      </c>
      <c r="AB32" s="10"/>
      <c r="AC32" s="10" t="s">
        <v>631</v>
      </c>
      <c r="AD32" s="10"/>
      <c r="AE32" s="10"/>
    </row>
    <row r="33" spans="1:31" x14ac:dyDescent="0.35">
      <c r="A33" s="10" t="s">
        <v>395</v>
      </c>
      <c r="B33" s="10">
        <v>2008</v>
      </c>
      <c r="C33" s="10"/>
      <c r="D33" s="10" t="s">
        <v>677</v>
      </c>
      <c r="E33" s="10" t="s">
        <v>677</v>
      </c>
      <c r="F33" s="10"/>
      <c r="G33" s="10" t="s">
        <v>677</v>
      </c>
      <c r="H33" s="10"/>
      <c r="I33" s="10"/>
      <c r="J33" s="10"/>
      <c r="K33" s="10"/>
      <c r="L33" s="10"/>
      <c r="M33" s="10" t="s">
        <v>661</v>
      </c>
      <c r="N33" s="10" t="s">
        <v>661</v>
      </c>
      <c r="O33" s="10" t="s">
        <v>661</v>
      </c>
      <c r="P33" s="10" t="s">
        <v>661</v>
      </c>
      <c r="Q33" s="10" t="s">
        <v>661</v>
      </c>
      <c r="R33" s="10"/>
      <c r="S33" s="10"/>
      <c r="T33" s="18" t="s">
        <v>632</v>
      </c>
      <c r="U33" s="10"/>
      <c r="V33" s="2"/>
      <c r="W33" s="2"/>
      <c r="X33" s="18"/>
      <c r="Y33" s="18" t="s">
        <v>632</v>
      </c>
      <c r="Z33" s="18"/>
      <c r="AA33" s="10" t="s">
        <v>632</v>
      </c>
      <c r="AB33" s="10"/>
      <c r="AC33" s="10" t="s">
        <v>632</v>
      </c>
      <c r="AD33" s="10"/>
      <c r="AE33" s="10"/>
    </row>
    <row r="34" spans="1:31" x14ac:dyDescent="0.35">
      <c r="A34" s="10" t="s">
        <v>395</v>
      </c>
      <c r="B34" s="10">
        <v>2009</v>
      </c>
      <c r="C34" s="10"/>
      <c r="D34" s="10" t="s">
        <v>688</v>
      </c>
      <c r="E34" s="10" t="s">
        <v>688</v>
      </c>
      <c r="F34" s="10"/>
      <c r="G34" s="10" t="s">
        <v>678</v>
      </c>
      <c r="H34" s="10"/>
      <c r="I34" s="10"/>
      <c r="J34" s="10"/>
      <c r="K34" s="10"/>
      <c r="L34" s="10"/>
      <c r="M34" s="10" t="s">
        <v>662</v>
      </c>
      <c r="N34" s="10" t="s">
        <v>662</v>
      </c>
      <c r="O34" s="10" t="s">
        <v>662</v>
      </c>
      <c r="P34" s="10" t="s">
        <v>662</v>
      </c>
      <c r="Q34" s="10" t="s">
        <v>662</v>
      </c>
      <c r="R34" s="10"/>
      <c r="S34" s="10"/>
      <c r="T34" s="18" t="s">
        <v>633</v>
      </c>
      <c r="U34" s="10"/>
      <c r="V34" s="2"/>
      <c r="W34" s="2"/>
      <c r="X34" s="18"/>
      <c r="Y34" s="18" t="s">
        <v>633</v>
      </c>
      <c r="Z34" s="18" t="s">
        <v>633</v>
      </c>
      <c r="AA34" s="10" t="s">
        <v>633</v>
      </c>
      <c r="AB34" s="10"/>
      <c r="AC34" s="10" t="s">
        <v>633</v>
      </c>
      <c r="AD34" s="10"/>
      <c r="AE34" s="10"/>
    </row>
    <row r="35" spans="1:31" x14ac:dyDescent="0.35">
      <c r="A35" s="10" t="s">
        <v>395</v>
      </c>
      <c r="B35" s="10">
        <v>2010</v>
      </c>
      <c r="C35" s="10"/>
      <c r="D35" s="10" t="s">
        <v>689</v>
      </c>
      <c r="E35" s="10" t="s">
        <v>689</v>
      </c>
      <c r="F35" s="10"/>
      <c r="G35" s="10" t="s">
        <v>679</v>
      </c>
      <c r="H35" s="10"/>
      <c r="I35" s="10"/>
      <c r="J35" s="10"/>
      <c r="K35" s="10"/>
      <c r="L35" s="10"/>
      <c r="M35" s="10" t="s">
        <v>662</v>
      </c>
      <c r="N35" s="10" t="s">
        <v>662</v>
      </c>
      <c r="O35" s="10" t="s">
        <v>662</v>
      </c>
      <c r="P35" s="10" t="s">
        <v>662</v>
      </c>
      <c r="Q35" s="10" t="s">
        <v>662</v>
      </c>
      <c r="R35" s="10"/>
      <c r="S35" s="10"/>
      <c r="T35" s="18" t="s">
        <v>634</v>
      </c>
      <c r="U35" s="10"/>
      <c r="V35" s="2"/>
      <c r="W35" s="2"/>
      <c r="X35" s="18"/>
      <c r="Y35" s="18" t="s">
        <v>634</v>
      </c>
      <c r="Z35" s="18" t="s">
        <v>634</v>
      </c>
      <c r="AA35" s="18" t="s">
        <v>634</v>
      </c>
      <c r="AB35" s="10"/>
      <c r="AC35" s="18" t="s">
        <v>634</v>
      </c>
      <c r="AD35" s="10"/>
      <c r="AE35" s="10"/>
    </row>
    <row r="36" spans="1:31" x14ac:dyDescent="0.35">
      <c r="A36" s="10" t="s">
        <v>395</v>
      </c>
      <c r="B36" s="10">
        <v>2011</v>
      </c>
      <c r="C36" s="10"/>
      <c r="D36" s="10" t="s">
        <v>690</v>
      </c>
      <c r="E36" s="10" t="s">
        <v>690</v>
      </c>
      <c r="F36" s="10"/>
      <c r="G36" s="10" t="s">
        <v>680</v>
      </c>
      <c r="H36" s="10"/>
      <c r="I36" s="10"/>
      <c r="J36" s="10"/>
      <c r="K36" s="10"/>
      <c r="L36" s="10"/>
      <c r="M36" s="10" t="s">
        <v>654</v>
      </c>
      <c r="N36" s="10" t="s">
        <v>654</v>
      </c>
      <c r="O36" s="10" t="s">
        <v>654</v>
      </c>
      <c r="P36" s="10" t="s">
        <v>654</v>
      </c>
      <c r="Q36" s="10" t="s">
        <v>654</v>
      </c>
      <c r="R36" s="10"/>
      <c r="S36" s="10"/>
      <c r="T36" s="18" t="s">
        <v>635</v>
      </c>
      <c r="U36" s="10"/>
      <c r="V36" s="2"/>
      <c r="W36" s="2"/>
      <c r="X36" s="18" t="s">
        <v>636</v>
      </c>
      <c r="Y36" s="18" t="s">
        <v>635</v>
      </c>
      <c r="Z36" s="18" t="s">
        <v>635</v>
      </c>
      <c r="AA36" s="10" t="s">
        <v>635</v>
      </c>
      <c r="AB36" s="10"/>
      <c r="AC36" s="10" t="s">
        <v>635</v>
      </c>
      <c r="AD36" s="10"/>
      <c r="AE36" s="10"/>
    </row>
    <row r="37" spans="1:31" x14ac:dyDescent="0.35">
      <c r="A37" s="10" t="s">
        <v>395</v>
      </c>
      <c r="B37" s="10">
        <v>2012</v>
      </c>
      <c r="C37" s="10"/>
      <c r="D37" s="10" t="s">
        <v>691</v>
      </c>
      <c r="E37" s="10" t="s">
        <v>691</v>
      </c>
      <c r="F37" s="10"/>
      <c r="G37" s="10" t="s">
        <v>681</v>
      </c>
      <c r="H37" s="10"/>
      <c r="I37" s="10"/>
      <c r="J37" s="10"/>
      <c r="K37" s="10"/>
      <c r="L37" s="10"/>
      <c r="M37" s="10" t="s">
        <v>663</v>
      </c>
      <c r="N37" s="10" t="s">
        <v>663</v>
      </c>
      <c r="O37" s="10" t="s">
        <v>663</v>
      </c>
      <c r="P37" s="10" t="s">
        <v>663</v>
      </c>
      <c r="Q37" s="10" t="s">
        <v>663</v>
      </c>
      <c r="R37" s="10"/>
      <c r="S37" s="10"/>
      <c r="T37" s="10" t="s">
        <v>637</v>
      </c>
      <c r="U37" s="10"/>
      <c r="V37" s="2"/>
      <c r="W37" s="2"/>
      <c r="X37" s="10" t="s">
        <v>638</v>
      </c>
      <c r="Y37" s="10" t="s">
        <v>637</v>
      </c>
      <c r="Z37" s="10" t="s">
        <v>637</v>
      </c>
      <c r="AA37" s="10" t="s">
        <v>637</v>
      </c>
      <c r="AB37" s="10"/>
      <c r="AC37" s="10" t="s">
        <v>637</v>
      </c>
      <c r="AD37" s="10"/>
      <c r="AE37" s="10"/>
    </row>
    <row r="38" spans="1:31" x14ac:dyDescent="0.35">
      <c r="A38" s="10" t="s">
        <v>395</v>
      </c>
      <c r="B38" s="10">
        <v>2013</v>
      </c>
      <c r="C38" s="10"/>
      <c r="D38" s="10" t="s">
        <v>692</v>
      </c>
      <c r="E38" s="10" t="s">
        <v>692</v>
      </c>
      <c r="F38" s="10"/>
      <c r="G38" s="10" t="s">
        <v>682</v>
      </c>
      <c r="H38" s="10"/>
      <c r="I38" s="10"/>
      <c r="J38" s="10"/>
      <c r="K38" s="10"/>
      <c r="L38" s="10"/>
      <c r="M38" s="10" t="s">
        <v>664</v>
      </c>
      <c r="N38" s="10" t="s">
        <v>664</v>
      </c>
      <c r="O38" s="10" t="s">
        <v>664</v>
      </c>
      <c r="P38" s="10" t="s">
        <v>664</v>
      </c>
      <c r="Q38" s="10" t="s">
        <v>664</v>
      </c>
      <c r="R38" s="10"/>
      <c r="S38" s="10"/>
      <c r="T38" s="10" t="s">
        <v>639</v>
      </c>
      <c r="U38" s="10"/>
      <c r="V38" s="2"/>
      <c r="W38" s="2"/>
      <c r="X38" s="10" t="s">
        <v>640</v>
      </c>
      <c r="Y38" s="10" t="s">
        <v>639</v>
      </c>
      <c r="Z38" s="10" t="s">
        <v>639</v>
      </c>
      <c r="AA38" s="10" t="s">
        <v>639</v>
      </c>
      <c r="AB38" s="10" t="s">
        <v>639</v>
      </c>
      <c r="AC38" s="10" t="s">
        <v>639</v>
      </c>
      <c r="AD38" s="10"/>
      <c r="AE38" s="10"/>
    </row>
    <row r="39" spans="1:31" x14ac:dyDescent="0.35">
      <c r="A39" s="10" t="s">
        <v>395</v>
      </c>
      <c r="B39" s="10">
        <v>2014</v>
      </c>
      <c r="C39" s="10"/>
      <c r="D39" s="10"/>
      <c r="E39" s="10"/>
      <c r="F39" s="10"/>
      <c r="G39" s="10" t="s">
        <v>665</v>
      </c>
      <c r="H39" s="10"/>
      <c r="I39" s="10" t="s">
        <v>665</v>
      </c>
      <c r="J39" s="10" t="s">
        <v>665</v>
      </c>
      <c r="K39" s="10"/>
      <c r="L39" s="10"/>
      <c r="M39" s="10" t="s">
        <v>655</v>
      </c>
      <c r="N39" s="10" t="s">
        <v>655</v>
      </c>
      <c r="O39" s="10" t="s">
        <v>655</v>
      </c>
      <c r="P39" s="10" t="s">
        <v>655</v>
      </c>
      <c r="Q39" s="10" t="s">
        <v>655</v>
      </c>
      <c r="R39" s="10"/>
      <c r="S39" s="10"/>
      <c r="T39" s="10" t="s">
        <v>641</v>
      </c>
      <c r="U39" s="10"/>
      <c r="V39" s="2"/>
      <c r="W39" s="2"/>
      <c r="X39" s="10" t="s">
        <v>642</v>
      </c>
      <c r="Y39" s="10" t="s">
        <v>641</v>
      </c>
      <c r="Z39" s="10" t="s">
        <v>641</v>
      </c>
      <c r="AA39" s="10" t="s">
        <v>641</v>
      </c>
      <c r="AB39" s="10" t="s">
        <v>641</v>
      </c>
      <c r="AC39" s="10" t="s">
        <v>641</v>
      </c>
      <c r="AD39" s="10"/>
      <c r="AE39" s="10"/>
    </row>
    <row r="40" spans="1:31" x14ac:dyDescent="0.35">
      <c r="A40" s="10" t="s">
        <v>395</v>
      </c>
      <c r="B40" s="10">
        <v>2015</v>
      </c>
      <c r="C40" s="10"/>
      <c r="D40" s="10"/>
      <c r="E40" s="10"/>
      <c r="F40" s="10"/>
      <c r="G40" s="10" t="s">
        <v>666</v>
      </c>
      <c r="H40" s="10"/>
      <c r="I40" s="10" t="s">
        <v>666</v>
      </c>
      <c r="J40" s="10" t="s">
        <v>666</v>
      </c>
      <c r="K40" s="10"/>
      <c r="L40" s="10"/>
      <c r="M40" s="10" t="s">
        <v>656</v>
      </c>
      <c r="N40" s="10" t="s">
        <v>656</v>
      </c>
      <c r="O40" s="10" t="s">
        <v>656</v>
      </c>
      <c r="P40" s="10" t="s">
        <v>656</v>
      </c>
      <c r="Q40" s="10" t="s">
        <v>656</v>
      </c>
      <c r="R40" s="10"/>
      <c r="S40" s="10"/>
      <c r="T40" s="10" t="s">
        <v>643</v>
      </c>
      <c r="U40" s="10"/>
      <c r="V40" s="2"/>
      <c r="W40" s="2"/>
      <c r="X40" s="10" t="s">
        <v>644</v>
      </c>
      <c r="Y40" s="10" t="s">
        <v>643</v>
      </c>
      <c r="Z40" s="10" t="s">
        <v>643</v>
      </c>
      <c r="AA40" s="10" t="s">
        <v>643</v>
      </c>
      <c r="AB40" s="10"/>
      <c r="AC40" s="10" t="s">
        <v>643</v>
      </c>
      <c r="AD40" s="10"/>
      <c r="AE40" s="10"/>
    </row>
    <row r="41" spans="1:31" x14ac:dyDescent="0.35">
      <c r="A41" s="10" t="s">
        <v>395</v>
      </c>
      <c r="B41" s="10">
        <v>2016</v>
      </c>
      <c r="C41" s="10"/>
      <c r="D41" s="10"/>
      <c r="E41" s="10"/>
      <c r="F41" s="10"/>
      <c r="G41" s="10" t="s">
        <v>667</v>
      </c>
      <c r="H41" s="10"/>
      <c r="I41" s="10" t="s">
        <v>667</v>
      </c>
      <c r="J41" s="10" t="s">
        <v>667</v>
      </c>
      <c r="K41" s="10"/>
      <c r="L41" s="10"/>
      <c r="M41" s="10" t="s">
        <v>657</v>
      </c>
      <c r="N41" s="10" t="s">
        <v>657</v>
      </c>
      <c r="O41" s="10" t="s">
        <v>657</v>
      </c>
      <c r="P41" s="10" t="s">
        <v>657</v>
      </c>
      <c r="Q41" s="10" t="s">
        <v>657</v>
      </c>
      <c r="R41" s="10"/>
      <c r="S41" s="10"/>
      <c r="T41" s="10" t="s">
        <v>645</v>
      </c>
      <c r="U41" s="10"/>
      <c r="V41" s="2"/>
      <c r="W41" s="2"/>
      <c r="X41" s="10" t="s">
        <v>646</v>
      </c>
      <c r="Y41" s="10" t="s">
        <v>645</v>
      </c>
      <c r="Z41" s="10" t="s">
        <v>645</v>
      </c>
      <c r="AA41" s="10" t="s">
        <v>645</v>
      </c>
      <c r="AB41" s="10" t="s">
        <v>645</v>
      </c>
      <c r="AC41" s="10" t="s">
        <v>645</v>
      </c>
      <c r="AD41" s="10"/>
      <c r="AE41" s="10"/>
    </row>
    <row r="42" spans="1:31" x14ac:dyDescent="0.35">
      <c r="A42" s="10" t="s">
        <v>395</v>
      </c>
      <c r="B42" s="10">
        <v>2017</v>
      </c>
      <c r="C42" s="10"/>
      <c r="D42" s="10"/>
      <c r="E42" s="10"/>
      <c r="F42" s="10"/>
      <c r="G42" s="18" t="s">
        <v>683</v>
      </c>
      <c r="H42" s="10"/>
      <c r="I42" s="10" t="s">
        <v>668</v>
      </c>
      <c r="J42" s="10" t="s">
        <v>668</v>
      </c>
      <c r="K42" s="10"/>
      <c r="L42" s="10"/>
      <c r="M42" s="10" t="s">
        <v>658</v>
      </c>
      <c r="N42" s="10" t="s">
        <v>658</v>
      </c>
      <c r="O42" s="10" t="s">
        <v>658</v>
      </c>
      <c r="P42" s="10" t="s">
        <v>658</v>
      </c>
      <c r="Q42" s="10" t="s">
        <v>658</v>
      </c>
      <c r="R42" s="10"/>
      <c r="S42" s="10"/>
      <c r="T42" s="10" t="s">
        <v>647</v>
      </c>
      <c r="U42" s="10"/>
      <c r="V42" s="2"/>
      <c r="W42" s="2"/>
      <c r="X42" s="10" t="s">
        <v>648</v>
      </c>
      <c r="Y42" s="10" t="s">
        <v>647</v>
      </c>
      <c r="Z42" s="10" t="s">
        <v>647</v>
      </c>
      <c r="AA42" s="10" t="s">
        <v>647</v>
      </c>
      <c r="AB42" s="10" t="s">
        <v>647</v>
      </c>
      <c r="AC42" s="10" t="s">
        <v>647</v>
      </c>
      <c r="AD42" s="10"/>
      <c r="AE42" s="10"/>
    </row>
    <row r="43" spans="1:31" x14ac:dyDescent="0.35">
      <c r="A43" s="10" t="s">
        <v>395</v>
      </c>
      <c r="B43" s="10">
        <v>2018</v>
      </c>
      <c r="C43" s="10"/>
      <c r="D43" s="10"/>
      <c r="E43" s="10"/>
      <c r="F43" s="10"/>
      <c r="G43" s="10" t="s">
        <v>669</v>
      </c>
      <c r="H43" s="10"/>
      <c r="I43" s="10" t="s">
        <v>669</v>
      </c>
      <c r="J43" s="10" t="s">
        <v>669</v>
      </c>
      <c r="K43" s="10"/>
      <c r="L43" s="10"/>
      <c r="M43" s="10" t="s">
        <v>659</v>
      </c>
      <c r="N43" s="10" t="s">
        <v>659</v>
      </c>
      <c r="O43" s="10" t="s">
        <v>659</v>
      </c>
      <c r="P43" s="10" t="s">
        <v>659</v>
      </c>
      <c r="Q43" s="10" t="s">
        <v>659</v>
      </c>
      <c r="R43" s="10"/>
      <c r="S43" s="10"/>
      <c r="T43" s="10" t="s">
        <v>649</v>
      </c>
      <c r="U43" s="10"/>
      <c r="V43" s="2"/>
      <c r="W43" s="2"/>
      <c r="X43" s="10" t="s">
        <v>650</v>
      </c>
      <c r="Y43" s="10" t="s">
        <v>649</v>
      </c>
      <c r="Z43" s="10" t="s">
        <v>649</v>
      </c>
      <c r="AA43" s="10" t="s">
        <v>649</v>
      </c>
      <c r="AB43" s="10"/>
      <c r="AC43" s="10" t="s">
        <v>649</v>
      </c>
      <c r="AD43" s="10"/>
      <c r="AE43" s="10"/>
    </row>
    <row r="44" spans="1:31" x14ac:dyDescent="0.35">
      <c r="A44" s="10" t="s">
        <v>395</v>
      </c>
      <c r="B44" s="10">
        <v>2019</v>
      </c>
      <c r="C44" s="10"/>
      <c r="D44" s="10"/>
      <c r="E44" s="10"/>
      <c r="F44" s="10"/>
      <c r="G44" s="10" t="s">
        <v>670</v>
      </c>
      <c r="H44" s="10"/>
      <c r="I44" s="10" t="s">
        <v>670</v>
      </c>
      <c r="J44" s="10" t="s">
        <v>670</v>
      </c>
      <c r="K44" s="10"/>
      <c r="L44" s="10"/>
      <c r="M44" s="10" t="s">
        <v>660</v>
      </c>
      <c r="N44" s="10" t="s">
        <v>660</v>
      </c>
      <c r="O44" s="10" t="s">
        <v>660</v>
      </c>
      <c r="P44" s="10" t="s">
        <v>660</v>
      </c>
      <c r="Q44" s="10" t="s">
        <v>660</v>
      </c>
      <c r="R44" s="10"/>
      <c r="S44" s="10"/>
      <c r="T44" s="10" t="s">
        <v>651</v>
      </c>
      <c r="U44" s="10"/>
      <c r="V44" s="2"/>
      <c r="W44" s="2"/>
      <c r="X44" s="10" t="s">
        <v>652</v>
      </c>
      <c r="Y44" s="10" t="s">
        <v>651</v>
      </c>
      <c r="Z44" s="10" t="s">
        <v>651</v>
      </c>
      <c r="AA44" s="10" t="s">
        <v>651</v>
      </c>
      <c r="AB44" s="10"/>
      <c r="AC44" s="10" t="s">
        <v>651</v>
      </c>
      <c r="AD44" s="10"/>
      <c r="AE44" s="10"/>
    </row>
    <row r="45" spans="1:31" x14ac:dyDescent="0.35">
      <c r="A45" s="10" t="s">
        <v>395</v>
      </c>
      <c r="B45" s="10">
        <v>2020</v>
      </c>
      <c r="C45" s="10"/>
      <c r="D45" s="10"/>
      <c r="E45" s="10"/>
      <c r="F45" s="10"/>
      <c r="G45" s="10" t="s">
        <v>896</v>
      </c>
      <c r="H45" s="10"/>
      <c r="I45" s="10" t="s">
        <v>896</v>
      </c>
      <c r="J45" s="10" t="s">
        <v>896</v>
      </c>
      <c r="K45" s="10"/>
      <c r="L45" s="10"/>
      <c r="M45" s="10" t="s">
        <v>897</v>
      </c>
      <c r="N45" s="10" t="s">
        <v>897</v>
      </c>
      <c r="O45" s="10" t="s">
        <v>897</v>
      </c>
      <c r="P45" s="10" t="s">
        <v>897</v>
      </c>
      <c r="Q45" s="10" t="s">
        <v>897</v>
      </c>
      <c r="R45" s="10"/>
      <c r="S45" s="10"/>
      <c r="T45" s="10" t="s">
        <v>653</v>
      </c>
      <c r="U45" s="10"/>
      <c r="V45" s="2"/>
      <c r="W45" s="2"/>
      <c r="X45" s="10" t="s">
        <v>898</v>
      </c>
      <c r="Y45" s="10" t="s">
        <v>653</v>
      </c>
      <c r="Z45" s="10" t="s">
        <v>653</v>
      </c>
      <c r="AA45" s="10" t="s">
        <v>653</v>
      </c>
      <c r="AB45" s="10"/>
      <c r="AC45" s="10" t="s">
        <v>653</v>
      </c>
      <c r="AD45" s="10"/>
      <c r="AE45" s="10"/>
    </row>
    <row r="46" spans="1:31" s="10" customFormat="1" x14ac:dyDescent="0.35">
      <c r="A46" s="10" t="s">
        <v>395</v>
      </c>
      <c r="B46" s="10">
        <v>2021</v>
      </c>
      <c r="G46" s="10" t="s">
        <v>899</v>
      </c>
      <c r="I46" s="10" t="s">
        <v>900</v>
      </c>
      <c r="J46" s="10" t="s">
        <v>900</v>
      </c>
      <c r="M46" s="10" t="s">
        <v>901</v>
      </c>
      <c r="N46" s="10" t="s">
        <v>901</v>
      </c>
      <c r="O46" s="10" t="s">
        <v>901</v>
      </c>
      <c r="P46" s="10" t="s">
        <v>901</v>
      </c>
      <c r="Q46" s="10" t="s">
        <v>901</v>
      </c>
      <c r="T46" s="10" t="s">
        <v>902</v>
      </c>
      <c r="X46" s="10" t="s">
        <v>903</v>
      </c>
      <c r="Y46" s="10" t="s">
        <v>902</v>
      </c>
      <c r="Z46" s="10" t="s">
        <v>902</v>
      </c>
      <c r="AA46" s="10" t="s">
        <v>902</v>
      </c>
      <c r="AC46" s="10" t="s">
        <v>902</v>
      </c>
    </row>
    <row r="47" spans="1:31" x14ac:dyDescent="0.35">
      <c r="A47" s="10"/>
      <c r="B47" s="10"/>
      <c r="C47" s="10"/>
      <c r="D47" s="10"/>
      <c r="E47" s="10"/>
      <c r="F47" s="10"/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  <c r="AA47" s="10"/>
      <c r="AB47" s="10"/>
      <c r="AC47" s="10"/>
      <c r="AD47" s="10"/>
      <c r="AE47" s="10"/>
    </row>
    <row r="48" spans="1:31" x14ac:dyDescent="0.35">
      <c r="A48" s="10"/>
      <c r="B48" s="10"/>
      <c r="C48" s="10"/>
      <c r="D48" s="10"/>
      <c r="E48" s="10"/>
      <c r="F48" s="10"/>
      <c r="G48" s="10"/>
      <c r="H48" s="10"/>
      <c r="I48" s="10"/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  <c r="Y48" s="10"/>
      <c r="Z48" s="10"/>
      <c r="AA48" s="10"/>
      <c r="AB48" s="10"/>
      <c r="AC48" s="10"/>
      <c r="AD48" s="10"/>
      <c r="AE48" s="10"/>
    </row>
    <row r="49" spans="1:31" x14ac:dyDescent="0.35">
      <c r="A49" s="10"/>
      <c r="B49" s="10"/>
      <c r="C49" s="10"/>
      <c r="D49" s="10"/>
      <c r="E49" s="10"/>
      <c r="F49" s="10"/>
      <c r="G49" s="10"/>
      <c r="H49" s="10"/>
      <c r="I49" s="10"/>
      <c r="J49" s="10"/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  <c r="Y49" s="10"/>
      <c r="Z49" s="10"/>
      <c r="AA49" s="10"/>
      <c r="AB49" s="10"/>
      <c r="AC49" s="10"/>
      <c r="AD49" s="10"/>
      <c r="AE49" s="10"/>
    </row>
    <row r="50" spans="1:31" x14ac:dyDescent="0.35">
      <c r="A50" s="10"/>
      <c r="B50" s="10"/>
      <c r="C50" s="10"/>
      <c r="D50" s="10"/>
      <c r="E50" s="10"/>
      <c r="F50" s="10"/>
      <c r="G50" s="10"/>
      <c r="H50" s="10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  <c r="AA50" s="10"/>
      <c r="AB50" s="10"/>
      <c r="AC50" s="10"/>
      <c r="AD50" s="10"/>
      <c r="AE50" s="10"/>
    </row>
    <row r="51" spans="1:31" x14ac:dyDescent="0.35">
      <c r="A51" s="10"/>
      <c r="B51" s="10"/>
      <c r="C51" s="10"/>
      <c r="D51" s="10"/>
      <c r="E51" s="10"/>
      <c r="F51" s="10"/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  <c r="AA51" s="10"/>
      <c r="AB51" s="10"/>
      <c r="AC51" s="10"/>
      <c r="AD51" s="10"/>
      <c r="AE51" s="10"/>
    </row>
    <row r="52" spans="1:31" x14ac:dyDescent="0.35">
      <c r="A52" s="10"/>
      <c r="B52" s="10"/>
      <c r="C52" s="10"/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  <c r="AA52" s="10"/>
      <c r="AB52" s="10"/>
      <c r="AC52" s="10"/>
      <c r="AD52" s="10"/>
      <c r="AE52" s="10"/>
    </row>
    <row r="53" spans="1:31" x14ac:dyDescent="0.35">
      <c r="A53" s="10"/>
      <c r="B53" s="10"/>
      <c r="C53" s="10"/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  <c r="AA53" s="10"/>
      <c r="AB53" s="10"/>
      <c r="AC53" s="10"/>
      <c r="AD53" s="10"/>
      <c r="AE53" s="10"/>
    </row>
    <row r="54" spans="1:31" x14ac:dyDescent="0.35">
      <c r="A54" s="10"/>
      <c r="B54" s="10"/>
      <c r="C54" s="10"/>
      <c r="D54" s="10"/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  <c r="AA54" s="10"/>
      <c r="AB54" s="10"/>
      <c r="AC54" s="10"/>
      <c r="AD54" s="10"/>
      <c r="AE54" s="10"/>
    </row>
    <row r="55" spans="1:31" x14ac:dyDescent="0.35">
      <c r="A55" s="10"/>
      <c r="B55" s="10"/>
      <c r="C55" s="10"/>
      <c r="D55" s="10"/>
      <c r="E55" s="10"/>
      <c r="F55" s="10"/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  <c r="AA55" s="10"/>
      <c r="AB55" s="10"/>
      <c r="AC55" s="10"/>
      <c r="AD55" s="10"/>
      <c r="AE55" s="10"/>
    </row>
    <row r="56" spans="1:31" x14ac:dyDescent="0.35">
      <c r="A56" s="10"/>
      <c r="B56" s="10"/>
      <c r="C56" s="10"/>
      <c r="D56" s="10"/>
      <c r="E56" s="10"/>
      <c r="F56" s="10"/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  <c r="AA56" s="10"/>
      <c r="AB56" s="10"/>
      <c r="AC56" s="10"/>
      <c r="AD56" s="10"/>
      <c r="AE56" s="10"/>
    </row>
    <row r="57" spans="1:31" x14ac:dyDescent="0.35">
      <c r="A57" s="10"/>
      <c r="B57" s="10"/>
      <c r="C57" s="10"/>
      <c r="D57" s="10"/>
      <c r="E57" s="10"/>
      <c r="F57" s="10"/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  <c r="AA57" s="10"/>
      <c r="AB57" s="10"/>
      <c r="AC57" s="10"/>
      <c r="AD57" s="10"/>
      <c r="AE57" s="10"/>
    </row>
    <row r="58" spans="1:31" x14ac:dyDescent="0.35">
      <c r="A58" s="10"/>
      <c r="B58" s="10"/>
      <c r="C58" s="10"/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  <c r="AA58" s="10"/>
      <c r="AB58" s="10"/>
      <c r="AC58" s="10"/>
      <c r="AD58" s="10"/>
      <c r="AE58" s="10"/>
    </row>
    <row r="59" spans="1:31" x14ac:dyDescent="0.35">
      <c r="A59" s="10"/>
      <c r="B59" s="10"/>
      <c r="C59" s="10"/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  <c r="AA59" s="10"/>
      <c r="AB59" s="10"/>
      <c r="AC59" s="10"/>
      <c r="AD59" s="10"/>
      <c r="AE59" s="10"/>
    </row>
    <row r="60" spans="1:31" x14ac:dyDescent="0.35">
      <c r="A60" s="10"/>
      <c r="B60" s="10"/>
      <c r="C60" s="10"/>
      <c r="D60" s="10"/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  <c r="AA60" s="10"/>
      <c r="AB60" s="10"/>
      <c r="AC60" s="10"/>
      <c r="AD60" s="10"/>
      <c r="AE60" s="10"/>
    </row>
    <row r="61" spans="1:31" x14ac:dyDescent="0.35">
      <c r="A61" s="10"/>
      <c r="B61" s="10"/>
      <c r="C61" s="10"/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  <c r="AA61" s="10"/>
      <c r="AB61" s="10"/>
      <c r="AC61" s="10"/>
      <c r="AD61" s="10"/>
      <c r="AE61" s="10"/>
    </row>
    <row r="62" spans="1:31" x14ac:dyDescent="0.35">
      <c r="A62" s="10"/>
      <c r="B62" s="10"/>
      <c r="C62" s="10"/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  <c r="AA62" s="10"/>
      <c r="AB62" s="10"/>
      <c r="AC62" s="10"/>
      <c r="AD62" s="10"/>
      <c r="AE62" s="10"/>
    </row>
    <row r="63" spans="1:31" x14ac:dyDescent="0.35">
      <c r="A63" s="10"/>
      <c r="B63" s="10"/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  <c r="AA63" s="10"/>
      <c r="AB63" s="10"/>
      <c r="AC63" s="10"/>
      <c r="AD63" s="10"/>
      <c r="AE63" s="10"/>
    </row>
    <row r="64" spans="1:31" x14ac:dyDescent="0.35">
      <c r="A64" s="10"/>
      <c r="B64" s="10"/>
      <c r="C64" s="10"/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  <c r="AA64" s="10"/>
      <c r="AB64" s="10"/>
      <c r="AC64" s="10"/>
      <c r="AD64" s="10"/>
      <c r="AE64" s="10"/>
    </row>
    <row r="65" spans="1:31" x14ac:dyDescent="0.35">
      <c r="A65" s="10"/>
      <c r="B65" s="10"/>
      <c r="C65" s="10"/>
      <c r="D65" s="10"/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  <c r="AA65" s="10"/>
      <c r="AB65" s="10"/>
      <c r="AC65" s="10"/>
      <c r="AD65" s="10"/>
      <c r="AE65" s="10"/>
    </row>
    <row r="66" spans="1:31" x14ac:dyDescent="0.35">
      <c r="A66" s="10"/>
      <c r="B66" s="10"/>
      <c r="C66" s="10"/>
      <c r="D66" s="10"/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  <c r="AA66" s="10"/>
      <c r="AB66" s="10"/>
      <c r="AC66" s="10"/>
      <c r="AD66" s="10"/>
      <c r="AE66" s="10"/>
    </row>
    <row r="67" spans="1:31" x14ac:dyDescent="0.35">
      <c r="A67" s="10"/>
      <c r="B67" s="10"/>
      <c r="C67" s="10"/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  <c r="AA67" s="10"/>
      <c r="AB67" s="10"/>
      <c r="AC67" s="10"/>
      <c r="AD67" s="10"/>
      <c r="AE67" s="10"/>
    </row>
    <row r="68" spans="1:31" x14ac:dyDescent="0.35">
      <c r="A68" s="10"/>
      <c r="B68" s="10"/>
      <c r="C68" s="10"/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  <c r="AA68" s="10"/>
      <c r="AB68" s="10"/>
      <c r="AC68" s="10"/>
      <c r="AD68" s="10"/>
      <c r="AE68" s="10"/>
    </row>
    <row r="69" spans="1:31" x14ac:dyDescent="0.35">
      <c r="A69" s="10"/>
      <c r="B69" s="10"/>
      <c r="C69" s="10"/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  <c r="AA69" s="10"/>
      <c r="AB69" s="10"/>
      <c r="AC69" s="10"/>
      <c r="AD69" s="10"/>
      <c r="AE69" s="10"/>
    </row>
    <row r="70" spans="1:31" x14ac:dyDescent="0.35">
      <c r="A70" s="10"/>
      <c r="B70" s="10"/>
      <c r="C70" s="10"/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  <c r="AA70" s="10"/>
      <c r="AB70" s="10"/>
      <c r="AC70" s="10"/>
      <c r="AD70" s="10"/>
      <c r="AE70" s="10"/>
    </row>
    <row r="71" spans="1:31" x14ac:dyDescent="0.35">
      <c r="A71" s="10"/>
      <c r="B71" s="10"/>
      <c r="C71" s="10"/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  <c r="AA71" s="10"/>
      <c r="AB71" s="10"/>
      <c r="AC71" s="10"/>
      <c r="AD71" s="10"/>
      <c r="AE71" s="10"/>
    </row>
    <row r="72" spans="1:31" x14ac:dyDescent="0.35">
      <c r="A72" s="10"/>
      <c r="B72" s="10"/>
      <c r="C72" s="10"/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  <c r="AA72" s="10"/>
      <c r="AB72" s="10"/>
      <c r="AC72" s="10"/>
      <c r="AD72" s="10"/>
      <c r="AE72" s="10"/>
    </row>
    <row r="73" spans="1:31" x14ac:dyDescent="0.35">
      <c r="A73" s="10"/>
      <c r="B73" s="10"/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</row>
    <row r="74" spans="1:31" x14ac:dyDescent="0.35">
      <c r="A74" s="10"/>
      <c r="B74" s="10"/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</row>
    <row r="75" spans="1:31" x14ac:dyDescent="0.35">
      <c r="A75" s="10"/>
      <c r="B75" s="10"/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</row>
    <row r="76" spans="1:31" x14ac:dyDescent="0.35">
      <c r="A76" s="10"/>
      <c r="B76" s="10"/>
      <c r="C76" s="10"/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</row>
    <row r="77" spans="1:31" x14ac:dyDescent="0.35">
      <c r="A77" s="10"/>
      <c r="B77" s="10"/>
      <c r="C77" s="10"/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</row>
    <row r="78" spans="1:31" x14ac:dyDescent="0.35">
      <c r="A78" s="10"/>
      <c r="B78" s="10"/>
      <c r="C78" s="10"/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</row>
    <row r="79" spans="1:31" x14ac:dyDescent="0.35">
      <c r="A79" s="10"/>
      <c r="B79" s="10"/>
      <c r="C79" s="10"/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  <c r="AA79" s="10"/>
      <c r="AB79" s="10"/>
      <c r="AC79" s="10"/>
      <c r="AD79" s="10"/>
      <c r="AE79" s="10"/>
    </row>
    <row r="80" spans="1:31" x14ac:dyDescent="0.35">
      <c r="A80" s="10"/>
      <c r="B80" s="10"/>
      <c r="C80" s="10"/>
      <c r="D80" s="10"/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  <c r="AA80" s="10"/>
      <c r="AB80" s="10"/>
      <c r="AC80" s="10"/>
      <c r="AD80" s="10"/>
      <c r="AE80" s="10"/>
    </row>
    <row r="81" spans="1:31" x14ac:dyDescent="0.35">
      <c r="A81" s="10"/>
      <c r="B81" s="10"/>
      <c r="C81" s="10"/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  <c r="AA81" s="10"/>
      <c r="AB81" s="10"/>
      <c r="AC81" s="10"/>
      <c r="AD81" s="10"/>
      <c r="AE81" s="10"/>
    </row>
    <row r="82" spans="1:31" x14ac:dyDescent="0.35">
      <c r="A82" s="10"/>
      <c r="B82" s="10"/>
      <c r="C82" s="10"/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  <c r="AA82" s="10"/>
      <c r="AB82" s="10"/>
      <c r="AC82" s="10"/>
      <c r="AD82" s="10"/>
      <c r="AE82" s="10"/>
    </row>
    <row r="83" spans="1:31" x14ac:dyDescent="0.35">
      <c r="A83" s="10"/>
      <c r="B83" s="10"/>
      <c r="C83" s="10"/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  <c r="AA83" s="10"/>
      <c r="AB83" s="10"/>
      <c r="AC83" s="10"/>
      <c r="AD83" s="10"/>
      <c r="AE83" s="10"/>
    </row>
    <row r="84" spans="1:31" x14ac:dyDescent="0.35">
      <c r="A84" s="10"/>
      <c r="B84" s="10"/>
      <c r="C84" s="10"/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  <c r="AA84" s="10"/>
      <c r="AB84" s="10"/>
      <c r="AC84" s="10"/>
      <c r="AD84" s="10"/>
      <c r="AE84" s="10"/>
    </row>
    <row r="85" spans="1:31" x14ac:dyDescent="0.35">
      <c r="A85" s="10"/>
      <c r="B85" s="10"/>
      <c r="C85" s="10"/>
      <c r="D85" s="10"/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  <c r="AA85" s="10"/>
      <c r="AB85" s="10"/>
      <c r="AC85" s="10"/>
      <c r="AD85" s="10"/>
      <c r="AE85" s="10"/>
    </row>
    <row r="86" spans="1:31" x14ac:dyDescent="0.35">
      <c r="A86" s="10"/>
      <c r="B86" s="10"/>
      <c r="C86" s="10"/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  <c r="AA86" s="10"/>
      <c r="AB86" s="10"/>
      <c r="AC86" s="10"/>
      <c r="AD86" s="10"/>
      <c r="AE86" s="10"/>
    </row>
    <row r="87" spans="1:31" x14ac:dyDescent="0.35">
      <c r="A87" s="10"/>
      <c r="B87" s="10"/>
      <c r="C87" s="10"/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  <c r="AA87" s="10"/>
      <c r="AB87" s="10"/>
      <c r="AC87" s="10"/>
      <c r="AD87" s="10"/>
      <c r="AE87" s="10"/>
    </row>
    <row r="88" spans="1:31" x14ac:dyDescent="0.35">
      <c r="A88" s="10"/>
      <c r="B88" s="10"/>
      <c r="C88" s="10"/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  <c r="AA88" s="10"/>
      <c r="AB88" s="10"/>
      <c r="AC88" s="10"/>
      <c r="AD88" s="10"/>
      <c r="AE88" s="10"/>
    </row>
    <row r="89" spans="1:31" x14ac:dyDescent="0.35">
      <c r="A89" s="10"/>
      <c r="B89" s="10"/>
      <c r="C89" s="10"/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  <c r="AA89" s="10"/>
      <c r="AB89" s="10"/>
      <c r="AC89" s="10"/>
      <c r="AD89" s="10"/>
      <c r="AE89" s="10"/>
    </row>
    <row r="90" spans="1:31" x14ac:dyDescent="0.35">
      <c r="A90" s="10"/>
      <c r="B90" s="10"/>
      <c r="C90" s="10"/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  <c r="AA90" s="10"/>
      <c r="AB90" s="10"/>
      <c r="AC90" s="10"/>
      <c r="AD90" s="10"/>
      <c r="AE90" s="10"/>
    </row>
    <row r="91" spans="1:31" x14ac:dyDescent="0.35">
      <c r="A91" s="10"/>
      <c r="B91" s="10"/>
      <c r="C91" s="10"/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  <c r="AA91" s="10"/>
      <c r="AB91" s="10"/>
      <c r="AC91" s="10"/>
      <c r="AD91" s="10"/>
      <c r="AE91" s="10"/>
    </row>
    <row r="92" spans="1:31" x14ac:dyDescent="0.35">
      <c r="A92" s="10"/>
      <c r="B92" s="10"/>
      <c r="C92" s="10"/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  <c r="AA92" s="10"/>
      <c r="AB92" s="10"/>
      <c r="AC92" s="10"/>
      <c r="AD92" s="10"/>
      <c r="AE92" s="10"/>
    </row>
    <row r="93" spans="1:31" x14ac:dyDescent="0.35">
      <c r="A93" s="10"/>
      <c r="B93" s="10"/>
      <c r="C93" s="10"/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  <c r="AA93" s="10"/>
      <c r="AB93" s="10"/>
      <c r="AC93" s="10"/>
      <c r="AD93" s="10"/>
      <c r="AE93" s="10"/>
    </row>
    <row r="94" spans="1:31" x14ac:dyDescent="0.35">
      <c r="A94" s="10"/>
      <c r="B94" s="10"/>
      <c r="C94" s="10"/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  <c r="AA94" s="10"/>
      <c r="AB94" s="10"/>
      <c r="AC94" s="10"/>
      <c r="AD94" s="10"/>
      <c r="AE94" s="10"/>
    </row>
    <row r="95" spans="1:31" x14ac:dyDescent="0.35">
      <c r="A95" s="10"/>
      <c r="B95" s="10"/>
      <c r="C95" s="10"/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  <c r="AA95" s="10"/>
      <c r="AB95" s="10"/>
      <c r="AC95" s="10"/>
      <c r="AD95" s="10"/>
      <c r="AE95" s="10"/>
    </row>
    <row r="96" spans="1:31" x14ac:dyDescent="0.35">
      <c r="A96" s="10"/>
      <c r="B96" s="10"/>
      <c r="C96" s="10"/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  <c r="AA96" s="10"/>
      <c r="AB96" s="10"/>
      <c r="AC96" s="10"/>
      <c r="AD96" s="10"/>
      <c r="AE96" s="10"/>
    </row>
    <row r="97" spans="1:31" x14ac:dyDescent="0.35">
      <c r="A97" s="10"/>
      <c r="B97" s="10"/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10"/>
      <c r="AC97" s="10"/>
      <c r="AD97" s="10"/>
      <c r="AE97" s="10"/>
    </row>
    <row r="98" spans="1:31" x14ac:dyDescent="0.35">
      <c r="A98" s="10"/>
      <c r="B98" s="10"/>
      <c r="C98" s="10"/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  <c r="AA98" s="10"/>
      <c r="AB98" s="10"/>
      <c r="AC98" s="10"/>
      <c r="AD98" s="10"/>
      <c r="AE98" s="10"/>
    </row>
    <row r="99" spans="1:31" x14ac:dyDescent="0.35">
      <c r="A99" s="10"/>
      <c r="B99" s="10"/>
      <c r="C99" s="10"/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  <c r="AA99" s="10"/>
      <c r="AB99" s="10"/>
      <c r="AC99" s="10"/>
      <c r="AD99" s="10"/>
      <c r="AE99" s="10"/>
    </row>
    <row r="100" spans="1:31" x14ac:dyDescent="0.35">
      <c r="A100" s="10"/>
      <c r="B100" s="10"/>
      <c r="C100" s="10"/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  <c r="AA100" s="10"/>
      <c r="AB100" s="10"/>
      <c r="AC100" s="10"/>
      <c r="AD100" s="10"/>
      <c r="AE100" s="10"/>
    </row>
    <row r="101" spans="1:31" x14ac:dyDescent="0.35">
      <c r="A101" s="10"/>
      <c r="B101" s="10"/>
      <c r="C101" s="10"/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0"/>
      <c r="AB101" s="10"/>
      <c r="AC101" s="10"/>
      <c r="AD101" s="10"/>
      <c r="AE101" s="10"/>
    </row>
    <row r="102" spans="1:31" x14ac:dyDescent="0.35">
      <c r="A102" s="10"/>
      <c r="B102" s="10"/>
      <c r="C102" s="10"/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0"/>
      <c r="AB102" s="10"/>
      <c r="AC102" s="10"/>
      <c r="AD102" s="10"/>
      <c r="AE102" s="10"/>
    </row>
    <row r="103" spans="1:31" x14ac:dyDescent="0.35">
      <c r="A103" s="10"/>
      <c r="B103" s="10"/>
      <c r="C103" s="10"/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0"/>
      <c r="AB103" s="10"/>
      <c r="AC103" s="10"/>
      <c r="AD103" s="10"/>
      <c r="AE103" s="10"/>
    </row>
    <row r="104" spans="1:31" x14ac:dyDescent="0.35">
      <c r="A104" s="10"/>
      <c r="B104" s="10"/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</row>
    <row r="105" spans="1:31" x14ac:dyDescent="0.35">
      <c r="A105" s="10"/>
      <c r="B105" s="10"/>
      <c r="C105" s="10"/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  <c r="AB105" s="10"/>
      <c r="AC105" s="10"/>
      <c r="AD105" s="10"/>
      <c r="AE105" s="10"/>
    </row>
    <row r="106" spans="1:31" x14ac:dyDescent="0.35">
      <c r="A106" s="10"/>
      <c r="B106" s="10"/>
      <c r="C106" s="10"/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  <c r="AB106" s="10"/>
      <c r="AC106" s="10"/>
      <c r="AD106" s="10"/>
      <c r="AE106" s="10"/>
    </row>
    <row r="107" spans="1:31" x14ac:dyDescent="0.35">
      <c r="A107" s="10"/>
      <c r="B107" s="10"/>
      <c r="C107" s="10"/>
      <c r="D107" s="10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  <c r="AB107" s="10"/>
      <c r="AC107" s="10"/>
      <c r="AD107" s="10"/>
      <c r="AE107" s="10"/>
    </row>
    <row r="108" spans="1:31" x14ac:dyDescent="0.35">
      <c r="A108" s="10"/>
      <c r="B108" s="10"/>
      <c r="C108" s="10"/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10"/>
      <c r="AC108" s="10"/>
      <c r="AD108" s="10"/>
      <c r="AE108" s="10"/>
    </row>
    <row r="109" spans="1:31" x14ac:dyDescent="0.35">
      <c r="A109" s="10"/>
      <c r="B109" s="10"/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</row>
    <row r="110" spans="1:31" x14ac:dyDescent="0.35">
      <c r="A110" s="10"/>
      <c r="B110" s="10"/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</row>
    <row r="111" spans="1:31" x14ac:dyDescent="0.35">
      <c r="A111" s="10"/>
      <c r="B111" s="10"/>
      <c r="C111" s="10"/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10"/>
      <c r="AC111" s="10"/>
      <c r="AD111" s="10"/>
      <c r="AE111" s="10"/>
    </row>
    <row r="112" spans="1:31" x14ac:dyDescent="0.35">
      <c r="A112" s="10"/>
      <c r="B112" s="10"/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</row>
    <row r="113" spans="1:31" x14ac:dyDescent="0.35">
      <c r="A113" s="10"/>
      <c r="B113" s="10"/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  <c r="AE113" s="10"/>
    </row>
    <row r="114" spans="1:31" x14ac:dyDescent="0.35">
      <c r="A114" s="10"/>
      <c r="B114" s="10"/>
      <c r="C114" s="10"/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  <c r="AD114" s="10"/>
      <c r="AE114" s="10"/>
    </row>
    <row r="115" spans="1:31" x14ac:dyDescent="0.35">
      <c r="A115" s="10"/>
      <c r="B115" s="10"/>
      <c r="C115" s="10"/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10"/>
      <c r="AC115" s="10"/>
      <c r="AD115" s="10"/>
      <c r="AE115" s="10"/>
    </row>
    <row r="116" spans="1:31" x14ac:dyDescent="0.35">
      <c r="A116" s="10"/>
      <c r="B116" s="10"/>
      <c r="C116" s="10"/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10"/>
      <c r="AC116" s="10"/>
      <c r="AD116" s="10"/>
      <c r="AE116" s="10"/>
    </row>
    <row r="117" spans="1:31" x14ac:dyDescent="0.35">
      <c r="A117" s="10"/>
      <c r="B117" s="10"/>
      <c r="C117" s="10"/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  <c r="AD117" s="10"/>
      <c r="AE117" s="10"/>
    </row>
    <row r="118" spans="1:31" x14ac:dyDescent="0.35">
      <c r="A118" s="10"/>
      <c r="B118" s="10"/>
      <c r="C118" s="10"/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0"/>
      <c r="AB118" s="10"/>
      <c r="AC118" s="10"/>
      <c r="AD118" s="10"/>
      <c r="AE118" s="10"/>
    </row>
    <row r="119" spans="1:31" x14ac:dyDescent="0.35">
      <c r="A119" s="10"/>
      <c r="B119" s="10"/>
      <c r="C119" s="10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  <c r="AB119" s="10"/>
      <c r="AC119" s="10"/>
      <c r="AD119" s="10"/>
      <c r="AE119" s="10"/>
    </row>
    <row r="120" spans="1:31" x14ac:dyDescent="0.35">
      <c r="A120" s="10"/>
      <c r="B120" s="10"/>
      <c r="C120" s="10"/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0"/>
      <c r="AC120" s="10"/>
      <c r="AD120" s="10"/>
      <c r="AE120" s="10"/>
    </row>
    <row r="121" spans="1:31" x14ac:dyDescent="0.35">
      <c r="A121" s="10"/>
      <c r="B121" s="10"/>
      <c r="C121" s="10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0"/>
      <c r="AC121" s="10"/>
      <c r="AD121" s="10"/>
      <c r="AE121" s="10"/>
    </row>
    <row r="122" spans="1:31" x14ac:dyDescent="0.35">
      <c r="A122" s="10"/>
      <c r="B122" s="10"/>
      <c r="C122" s="10"/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  <c r="AB122" s="10"/>
      <c r="AC122" s="10"/>
      <c r="AD122" s="10"/>
      <c r="AE122" s="10"/>
    </row>
    <row r="123" spans="1:31" x14ac:dyDescent="0.35">
      <c r="A123" s="10"/>
      <c r="B123" s="10"/>
      <c r="C123" s="10"/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  <c r="AB123" s="10"/>
      <c r="AC123" s="10"/>
      <c r="AD123" s="10"/>
      <c r="AE123" s="10"/>
    </row>
    <row r="124" spans="1:31" x14ac:dyDescent="0.35">
      <c r="A124" s="10"/>
      <c r="B124" s="10"/>
      <c r="C124" s="10"/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  <c r="AA124" s="10"/>
      <c r="AB124" s="10"/>
      <c r="AC124" s="10"/>
      <c r="AD124" s="10"/>
      <c r="AE124" s="10"/>
    </row>
    <row r="125" spans="1:31" x14ac:dyDescent="0.35">
      <c r="A125" s="10"/>
      <c r="B125" s="10"/>
      <c r="C125" s="10"/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10"/>
      <c r="AB125" s="10"/>
      <c r="AC125" s="10"/>
      <c r="AD125" s="10"/>
      <c r="AE125" s="10"/>
    </row>
    <row r="126" spans="1:31" x14ac:dyDescent="0.35">
      <c r="A126" s="10"/>
      <c r="B126" s="10"/>
      <c r="C126" s="10"/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  <c r="AB126" s="10"/>
      <c r="AC126" s="10"/>
      <c r="AD126" s="10"/>
      <c r="AE126" s="10"/>
    </row>
    <row r="127" spans="1:31" x14ac:dyDescent="0.35">
      <c r="A127" s="10"/>
      <c r="B127" s="10"/>
      <c r="C127" s="10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  <c r="AA127" s="10"/>
      <c r="AB127" s="10"/>
      <c r="AC127" s="10"/>
      <c r="AD127" s="10"/>
      <c r="AE127" s="10"/>
    </row>
    <row r="128" spans="1:31" x14ac:dyDescent="0.35">
      <c r="A128" s="10"/>
      <c r="B128" s="10"/>
      <c r="C128" s="10"/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  <c r="AA128" s="10"/>
      <c r="AB128" s="10"/>
      <c r="AC128" s="10"/>
      <c r="AD128" s="10"/>
      <c r="AE128" s="10"/>
    </row>
    <row r="129" spans="1:31" x14ac:dyDescent="0.35">
      <c r="A129" s="10"/>
      <c r="B129" s="10"/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10"/>
      <c r="AD129" s="10"/>
      <c r="AE129" s="10"/>
    </row>
    <row r="130" spans="1:31" x14ac:dyDescent="0.35">
      <c r="A130" s="10"/>
      <c r="B130" s="10"/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  <c r="AC130" s="10"/>
      <c r="AD130" s="10"/>
      <c r="AE130" s="10"/>
    </row>
    <row r="131" spans="1:31" x14ac:dyDescent="0.35">
      <c r="A131" s="10"/>
      <c r="B131" s="10"/>
      <c r="C131" s="10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  <c r="AB131" s="10"/>
      <c r="AC131" s="10"/>
      <c r="AD131" s="10"/>
      <c r="AE131" s="10"/>
    </row>
    <row r="132" spans="1:31" x14ac:dyDescent="0.35">
      <c r="A132" s="10"/>
      <c r="B132" s="10"/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0"/>
      <c r="AB132" s="10"/>
      <c r="AC132" s="10"/>
      <c r="AD132" s="10"/>
      <c r="AE132" s="10"/>
    </row>
    <row r="133" spans="1:31" x14ac:dyDescent="0.35">
      <c r="A133" s="10"/>
      <c r="B133" s="10"/>
      <c r="C133" s="10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  <c r="AA133" s="10"/>
      <c r="AB133" s="10"/>
      <c r="AC133" s="10"/>
      <c r="AD133" s="10"/>
      <c r="AE133" s="10"/>
    </row>
    <row r="134" spans="1:31" x14ac:dyDescent="0.35">
      <c r="A134" s="10"/>
      <c r="B134" s="10"/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  <c r="AA134" s="10"/>
      <c r="AB134" s="10"/>
      <c r="AC134" s="10"/>
      <c r="AD134" s="10"/>
      <c r="AE134" s="10"/>
    </row>
    <row r="135" spans="1:31" x14ac:dyDescent="0.35">
      <c r="A135" s="10"/>
      <c r="B135" s="10"/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  <c r="AA135" s="10"/>
      <c r="AB135" s="10"/>
      <c r="AC135" s="10"/>
      <c r="AD135" s="10"/>
      <c r="AE135" s="10"/>
    </row>
    <row r="136" spans="1:31" x14ac:dyDescent="0.35">
      <c r="A136" s="10"/>
      <c r="B136" s="10"/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  <c r="AA136" s="10"/>
      <c r="AB136" s="10"/>
      <c r="AC136" s="10"/>
      <c r="AD136" s="10"/>
      <c r="AE136" s="10"/>
    </row>
    <row r="137" spans="1:31" x14ac:dyDescent="0.35">
      <c r="A137" s="10"/>
      <c r="B137" s="10"/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  <c r="AA137" s="10"/>
      <c r="AB137" s="10"/>
      <c r="AC137" s="10"/>
      <c r="AD137" s="10"/>
      <c r="AE137" s="10"/>
    </row>
    <row r="138" spans="1:31" x14ac:dyDescent="0.35">
      <c r="A138" s="10"/>
      <c r="B138" s="10"/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  <c r="AA138" s="10"/>
      <c r="AB138" s="10"/>
      <c r="AC138" s="10"/>
      <c r="AD138" s="10"/>
      <c r="AE138" s="10"/>
    </row>
    <row r="139" spans="1:31" x14ac:dyDescent="0.35">
      <c r="A139" s="10"/>
      <c r="B139" s="10"/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  <c r="AA139" s="10"/>
      <c r="AB139" s="10"/>
      <c r="AC139" s="10"/>
      <c r="AD139" s="10"/>
      <c r="AE139" s="10"/>
    </row>
    <row r="140" spans="1:31" x14ac:dyDescent="0.35">
      <c r="A140" s="10"/>
      <c r="B140" s="10"/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  <c r="AA140" s="10"/>
      <c r="AB140" s="10"/>
      <c r="AC140" s="10"/>
      <c r="AD140" s="10"/>
      <c r="AE140" s="10"/>
    </row>
    <row r="141" spans="1:31" x14ac:dyDescent="0.35">
      <c r="A141" s="10"/>
      <c r="B141" s="10"/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  <c r="AB141" s="10"/>
      <c r="AC141" s="10"/>
      <c r="AD141" s="10"/>
      <c r="AE141" s="10"/>
    </row>
    <row r="142" spans="1:31" x14ac:dyDescent="0.35">
      <c r="A142" s="10"/>
      <c r="B142" s="10"/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</row>
    <row r="143" spans="1:31" x14ac:dyDescent="0.35">
      <c r="A143" s="10"/>
      <c r="B143" s="10"/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</row>
    <row r="144" spans="1:31" x14ac:dyDescent="0.35">
      <c r="A144" s="10"/>
      <c r="B144" s="10"/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  <c r="AB144" s="10"/>
      <c r="AC144" s="10"/>
      <c r="AD144" s="10"/>
      <c r="AE144" s="10"/>
    </row>
    <row r="145" spans="1:31" x14ac:dyDescent="0.35">
      <c r="A145" s="10"/>
      <c r="B145" s="10"/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</row>
    <row r="146" spans="1:31" x14ac:dyDescent="0.35">
      <c r="A146" s="10"/>
      <c r="B146" s="10"/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  <c r="AB146" s="10"/>
      <c r="AC146" s="10"/>
      <c r="AD146" s="10"/>
      <c r="AE146" s="10"/>
    </row>
    <row r="147" spans="1:31" x14ac:dyDescent="0.35">
      <c r="A147" s="10"/>
      <c r="B147" s="10"/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0"/>
      <c r="AC147" s="10"/>
      <c r="AD147" s="10"/>
      <c r="AE147" s="10"/>
    </row>
    <row r="148" spans="1:31" x14ac:dyDescent="0.35">
      <c r="A148" s="10"/>
      <c r="B148" s="10"/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  <c r="AB148" s="10"/>
      <c r="AC148" s="10"/>
      <c r="AD148" s="10"/>
      <c r="AE148" s="10"/>
    </row>
    <row r="149" spans="1:31" x14ac:dyDescent="0.35">
      <c r="A149" s="10"/>
      <c r="B149" s="10"/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/>
      <c r="AB149" s="10"/>
      <c r="AC149" s="10"/>
      <c r="AD149" s="10"/>
      <c r="AE149" s="10"/>
    </row>
    <row r="150" spans="1:31" x14ac:dyDescent="0.35">
      <c r="A150" s="10"/>
      <c r="B150" s="10"/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  <c r="AB150" s="10"/>
      <c r="AC150" s="10"/>
      <c r="AD150" s="10"/>
      <c r="AE150" s="10"/>
    </row>
    <row r="151" spans="1:31" x14ac:dyDescent="0.35">
      <c r="A151" s="10"/>
      <c r="B151" s="10"/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  <c r="AB151" s="10"/>
      <c r="AC151" s="10"/>
      <c r="AD151" s="10"/>
      <c r="AE151" s="10"/>
    </row>
    <row r="152" spans="1:31" x14ac:dyDescent="0.35">
      <c r="A152" s="10"/>
      <c r="B152" s="10"/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  <c r="AB152" s="10"/>
      <c r="AC152" s="10"/>
      <c r="AD152" s="10"/>
      <c r="AE152" s="10"/>
    </row>
    <row r="153" spans="1:31" x14ac:dyDescent="0.35">
      <c r="A153" s="10"/>
      <c r="B153" s="10"/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  <c r="AB153" s="10"/>
      <c r="AC153" s="10"/>
      <c r="AD153" s="10"/>
      <c r="AE153" s="10"/>
    </row>
    <row r="154" spans="1:31" x14ac:dyDescent="0.35">
      <c r="A154" s="10"/>
      <c r="B154" s="10"/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  <c r="AB154" s="10"/>
      <c r="AC154" s="10"/>
      <c r="AD154" s="10"/>
      <c r="AE154" s="10"/>
    </row>
    <row r="155" spans="1:31" x14ac:dyDescent="0.35">
      <c r="A155" s="10"/>
      <c r="B155" s="10"/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  <c r="AB155" s="10"/>
      <c r="AC155" s="10"/>
      <c r="AD155" s="10"/>
      <c r="AE155" s="10"/>
    </row>
    <row r="156" spans="1:31" x14ac:dyDescent="0.35">
      <c r="A156" s="10"/>
      <c r="B156" s="10"/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  <c r="AB156" s="10"/>
      <c r="AC156" s="10"/>
      <c r="AD156" s="10"/>
      <c r="AE156" s="10"/>
    </row>
    <row r="157" spans="1:31" x14ac:dyDescent="0.35">
      <c r="A157" s="10"/>
      <c r="B157" s="10"/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  <c r="AB157" s="10"/>
      <c r="AC157" s="10"/>
      <c r="AD157" s="10"/>
      <c r="AE157" s="10"/>
    </row>
    <row r="158" spans="1:31" x14ac:dyDescent="0.35">
      <c r="A158" s="10"/>
      <c r="B158" s="10"/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  <c r="AB158" s="10"/>
      <c r="AC158" s="10"/>
      <c r="AD158" s="10"/>
      <c r="AE158" s="10"/>
    </row>
    <row r="159" spans="1:31" x14ac:dyDescent="0.35">
      <c r="A159" s="10"/>
      <c r="B159" s="10"/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  <c r="AB159" s="10"/>
      <c r="AC159" s="10"/>
      <c r="AD159" s="10"/>
      <c r="AE159" s="10"/>
    </row>
    <row r="160" spans="1:31" x14ac:dyDescent="0.35">
      <c r="A160" s="10"/>
      <c r="B160" s="10"/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  <c r="AB160" s="10"/>
      <c r="AC160" s="10"/>
      <c r="AD160" s="10"/>
      <c r="AE160" s="10"/>
    </row>
    <row r="161" spans="1:31" x14ac:dyDescent="0.35">
      <c r="A161" s="10"/>
      <c r="B161" s="10"/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  <c r="AB161" s="10"/>
      <c r="AC161" s="10"/>
      <c r="AD161" s="10"/>
      <c r="AE161" s="10"/>
    </row>
    <row r="162" spans="1:31" x14ac:dyDescent="0.35">
      <c r="A162" s="10"/>
      <c r="B162" s="10"/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  <c r="AB162" s="10"/>
      <c r="AC162" s="10"/>
      <c r="AD162" s="10"/>
      <c r="AE162" s="10"/>
    </row>
    <row r="163" spans="1:31" x14ac:dyDescent="0.35">
      <c r="A163" s="10"/>
      <c r="B163" s="10"/>
      <c r="C163" s="10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  <c r="AA163" s="10"/>
      <c r="AB163" s="10"/>
      <c r="AC163" s="10"/>
      <c r="AD163" s="10"/>
      <c r="AE163" s="10"/>
    </row>
    <row r="164" spans="1:31" x14ac:dyDescent="0.35">
      <c r="A164" s="10"/>
      <c r="B164" s="10"/>
      <c r="C164" s="10"/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  <c r="AA164" s="10"/>
      <c r="AB164" s="10"/>
      <c r="AC164" s="10"/>
      <c r="AD164" s="10"/>
      <c r="AE164" s="10"/>
    </row>
    <row r="165" spans="1:31" x14ac:dyDescent="0.35">
      <c r="A165" s="10"/>
      <c r="B165" s="10"/>
      <c r="C165" s="10"/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  <c r="AA165" s="10"/>
      <c r="AB165" s="10"/>
      <c r="AC165" s="10"/>
      <c r="AD165" s="10"/>
      <c r="AE165" s="10"/>
    </row>
    <row r="166" spans="1:31" x14ac:dyDescent="0.35">
      <c r="A166" s="10"/>
      <c r="B166" s="10"/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  <c r="AB166" s="10"/>
      <c r="AC166" s="10"/>
      <c r="AD166" s="10"/>
      <c r="AE166" s="10"/>
    </row>
    <row r="167" spans="1:31" x14ac:dyDescent="0.35">
      <c r="A167" s="10"/>
      <c r="B167" s="10"/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  <c r="AB167" s="10"/>
      <c r="AC167" s="10"/>
      <c r="AD167" s="10"/>
      <c r="AE167" s="10"/>
    </row>
    <row r="168" spans="1:31" x14ac:dyDescent="0.35">
      <c r="A168" s="10"/>
      <c r="B168" s="10"/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  <c r="AB168" s="10"/>
      <c r="AC168" s="10"/>
      <c r="AD168" s="10"/>
      <c r="AE168" s="10"/>
    </row>
    <row r="169" spans="1:31" x14ac:dyDescent="0.35">
      <c r="A169" s="10"/>
      <c r="B169" s="10"/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  <c r="AB169" s="10"/>
      <c r="AC169" s="10"/>
      <c r="AD169" s="10"/>
      <c r="AE169" s="10"/>
    </row>
    <row r="170" spans="1:31" x14ac:dyDescent="0.35">
      <c r="A170" s="10"/>
      <c r="B170" s="10"/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  <c r="AB170" s="10"/>
      <c r="AC170" s="10"/>
      <c r="AD170" s="10"/>
      <c r="AE170" s="10"/>
    </row>
    <row r="171" spans="1:31" x14ac:dyDescent="0.35">
      <c r="A171" s="10"/>
      <c r="B171" s="10"/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  <c r="AB171" s="10"/>
      <c r="AC171" s="10"/>
      <c r="AD171" s="10"/>
      <c r="AE171" s="10"/>
    </row>
    <row r="172" spans="1:31" x14ac:dyDescent="0.35">
      <c r="A172" s="10"/>
      <c r="B172" s="10"/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  <c r="AB172" s="10"/>
      <c r="AC172" s="10"/>
      <c r="AD172" s="10"/>
      <c r="AE172" s="10"/>
    </row>
    <row r="173" spans="1:31" x14ac:dyDescent="0.35">
      <c r="A173" s="10"/>
      <c r="B173" s="10"/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  <c r="AB173" s="10"/>
      <c r="AC173" s="10"/>
      <c r="AD173" s="10"/>
      <c r="AE173" s="10"/>
    </row>
    <row r="174" spans="1:31" x14ac:dyDescent="0.35">
      <c r="A174" s="10"/>
      <c r="B174" s="10"/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  <c r="AA174" s="10"/>
      <c r="AB174" s="10"/>
      <c r="AC174" s="10"/>
      <c r="AD174" s="10"/>
      <c r="AE174" s="10"/>
    </row>
    <row r="175" spans="1:31" x14ac:dyDescent="0.35">
      <c r="A175" s="10"/>
      <c r="B175" s="10"/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  <c r="AB175" s="10"/>
      <c r="AC175" s="10"/>
      <c r="AD175" s="10"/>
      <c r="AE175" s="10"/>
    </row>
    <row r="176" spans="1:31" x14ac:dyDescent="0.35">
      <c r="A176" s="10"/>
      <c r="B176" s="10"/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  <c r="AB176" s="10"/>
      <c r="AC176" s="10"/>
      <c r="AD176" s="10"/>
      <c r="AE176" s="10"/>
    </row>
    <row r="177" spans="1:31" x14ac:dyDescent="0.35">
      <c r="A177" s="10"/>
      <c r="B177" s="10"/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  <c r="AB177" s="10"/>
      <c r="AC177" s="10"/>
      <c r="AD177" s="10"/>
      <c r="AE177" s="10"/>
    </row>
    <row r="178" spans="1:31" x14ac:dyDescent="0.35">
      <c r="A178" s="10"/>
      <c r="B178" s="10"/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  <c r="AB178" s="10"/>
      <c r="AC178" s="10"/>
      <c r="AD178" s="10"/>
      <c r="AE178" s="10"/>
    </row>
    <row r="179" spans="1:31" x14ac:dyDescent="0.35">
      <c r="A179" s="10"/>
      <c r="B179" s="10"/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  <c r="AB179" s="10"/>
      <c r="AC179" s="10"/>
      <c r="AD179" s="10"/>
      <c r="AE179" s="10"/>
    </row>
    <row r="180" spans="1:31" x14ac:dyDescent="0.35">
      <c r="A180" s="10"/>
      <c r="B180" s="10"/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  <c r="AB180" s="10"/>
      <c r="AC180" s="10"/>
      <c r="AD180" s="10"/>
      <c r="AE180" s="10"/>
    </row>
    <row r="181" spans="1:31" x14ac:dyDescent="0.35">
      <c r="A181" s="10"/>
      <c r="B181" s="10"/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  <c r="AB181" s="10"/>
      <c r="AC181" s="10"/>
      <c r="AD181" s="10"/>
      <c r="AE181" s="10"/>
    </row>
    <row r="182" spans="1:31" x14ac:dyDescent="0.35">
      <c r="A182" s="10"/>
      <c r="B182" s="10"/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  <c r="AD182" s="10"/>
      <c r="AE182" s="10"/>
    </row>
    <row r="183" spans="1:31" x14ac:dyDescent="0.35">
      <c r="A183" s="10"/>
      <c r="B183" s="10"/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  <c r="AD183" s="10"/>
      <c r="AE183" s="10"/>
    </row>
    <row r="184" spans="1:31" x14ac:dyDescent="0.35">
      <c r="A184" s="10"/>
      <c r="B184" s="10"/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  <c r="AD184" s="10"/>
      <c r="AE184" s="10"/>
    </row>
    <row r="185" spans="1:31" x14ac:dyDescent="0.35">
      <c r="A185" s="10"/>
      <c r="B185" s="10"/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  <c r="AD185" s="10"/>
      <c r="AE185" s="10"/>
    </row>
    <row r="186" spans="1:31" x14ac:dyDescent="0.35">
      <c r="A186" s="10"/>
      <c r="B186" s="10"/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  <c r="AD186" s="10"/>
      <c r="AE186" s="10"/>
    </row>
    <row r="187" spans="1:31" x14ac:dyDescent="0.35">
      <c r="A187" s="10"/>
      <c r="B187" s="10"/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  <c r="AD187" s="10"/>
      <c r="AE187" s="10"/>
    </row>
    <row r="188" spans="1:31" x14ac:dyDescent="0.35">
      <c r="A188" s="10"/>
      <c r="B188" s="10"/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  <c r="AD188" s="10"/>
      <c r="AE188" s="10"/>
    </row>
    <row r="189" spans="1:31" x14ac:dyDescent="0.35">
      <c r="A189" s="10"/>
      <c r="B189" s="10"/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  <c r="AD189" s="10"/>
      <c r="AE189" s="10"/>
    </row>
    <row r="190" spans="1:31" x14ac:dyDescent="0.35">
      <c r="A190" s="10"/>
      <c r="B190" s="10"/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  <c r="AD190" s="10"/>
      <c r="AE190" s="10"/>
    </row>
    <row r="191" spans="1:31" x14ac:dyDescent="0.35">
      <c r="A191" s="10"/>
      <c r="B191" s="10"/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  <c r="AB191" s="10"/>
      <c r="AC191" s="10"/>
      <c r="AD191" s="10"/>
      <c r="AE191" s="10"/>
    </row>
    <row r="192" spans="1:31" x14ac:dyDescent="0.35">
      <c r="A192" s="10"/>
      <c r="B192" s="10"/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  <c r="AB192" s="10"/>
      <c r="AC192" s="10"/>
      <c r="AD192" s="10"/>
      <c r="AE192" s="10"/>
    </row>
    <row r="193" spans="1:31" x14ac:dyDescent="0.35">
      <c r="A193" s="10"/>
      <c r="B193" s="10"/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  <c r="AB193" s="10"/>
      <c r="AC193" s="10"/>
      <c r="AD193" s="10"/>
      <c r="AE193" s="10"/>
    </row>
    <row r="194" spans="1:31" x14ac:dyDescent="0.35">
      <c r="A194" s="10"/>
      <c r="B194" s="10"/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  <c r="AB194" s="10"/>
      <c r="AC194" s="10"/>
      <c r="AD194" s="10"/>
      <c r="AE194" s="10"/>
    </row>
    <row r="195" spans="1:31" x14ac:dyDescent="0.35">
      <c r="A195" s="10"/>
      <c r="B195" s="10"/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  <c r="AB195" s="10"/>
      <c r="AC195" s="10"/>
      <c r="AD195" s="10"/>
      <c r="AE195" s="10"/>
    </row>
    <row r="196" spans="1:31" x14ac:dyDescent="0.35">
      <c r="A196" s="10"/>
      <c r="B196" s="10"/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  <c r="AB196" s="10"/>
      <c r="AC196" s="10"/>
      <c r="AD196" s="10"/>
      <c r="AE196" s="10"/>
    </row>
    <row r="197" spans="1:31" x14ac:dyDescent="0.35">
      <c r="A197" s="10"/>
      <c r="B197" s="10"/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  <c r="AB197" s="10"/>
      <c r="AC197" s="10"/>
      <c r="AD197" s="10"/>
      <c r="AE197" s="10"/>
    </row>
    <row r="198" spans="1:31" x14ac:dyDescent="0.35">
      <c r="A198" s="10"/>
      <c r="B198" s="10"/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  <c r="AB198" s="10"/>
      <c r="AC198" s="10"/>
      <c r="AD198" s="10"/>
      <c r="AE198" s="10"/>
    </row>
    <row r="199" spans="1:31" x14ac:dyDescent="0.35">
      <c r="A199" s="10"/>
      <c r="B199" s="10"/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  <c r="AB199" s="10"/>
      <c r="AC199" s="10"/>
      <c r="AD199" s="10"/>
      <c r="AE199" s="10"/>
    </row>
    <row r="200" spans="1:31" x14ac:dyDescent="0.35">
      <c r="A200" s="10"/>
      <c r="B200" s="10"/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  <c r="AB200" s="10"/>
      <c r="AC200" s="10"/>
      <c r="AD200" s="10"/>
      <c r="AE200" s="10"/>
    </row>
    <row r="201" spans="1:31" x14ac:dyDescent="0.35">
      <c r="A201" s="10"/>
      <c r="B201" s="10"/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  <c r="AB201" s="10"/>
      <c r="AC201" s="10"/>
      <c r="AD201" s="10"/>
      <c r="AE201" s="10"/>
    </row>
    <row r="202" spans="1:31" x14ac:dyDescent="0.35">
      <c r="A202" s="10"/>
      <c r="B202" s="10"/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0"/>
      <c r="AB202" s="10"/>
      <c r="AC202" s="10"/>
      <c r="AD202" s="10"/>
      <c r="AE202" s="10"/>
    </row>
    <row r="203" spans="1:31" x14ac:dyDescent="0.35">
      <c r="A203" s="10"/>
      <c r="B203" s="10"/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  <c r="AB203" s="10"/>
      <c r="AC203" s="10"/>
      <c r="AD203" s="10"/>
      <c r="AE203" s="10"/>
    </row>
    <row r="204" spans="1:31" x14ac:dyDescent="0.35">
      <c r="A204" s="10"/>
      <c r="B204" s="10"/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  <c r="AB204" s="10"/>
      <c r="AC204" s="10"/>
      <c r="AD204" s="10"/>
      <c r="AE204" s="10"/>
    </row>
    <row r="205" spans="1:31" x14ac:dyDescent="0.35">
      <c r="A205" s="10"/>
      <c r="B205" s="10"/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  <c r="AB205" s="10"/>
      <c r="AC205" s="10"/>
      <c r="AD205" s="10"/>
      <c r="AE205" s="10"/>
    </row>
    <row r="206" spans="1:31" x14ac:dyDescent="0.35">
      <c r="A206" s="10"/>
      <c r="B206" s="10"/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  <c r="AB206" s="10"/>
      <c r="AC206" s="10"/>
      <c r="AD206" s="10"/>
      <c r="AE206" s="10"/>
    </row>
    <row r="207" spans="1:31" x14ac:dyDescent="0.35">
      <c r="A207" s="10"/>
      <c r="B207" s="10"/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  <c r="AB207" s="10"/>
      <c r="AC207" s="10"/>
      <c r="AD207" s="10"/>
      <c r="AE207" s="10"/>
    </row>
    <row r="208" spans="1:31" x14ac:dyDescent="0.35">
      <c r="A208" s="10"/>
      <c r="B208" s="10"/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10"/>
      <c r="AB208" s="10"/>
      <c r="AC208" s="10"/>
      <c r="AD208" s="10"/>
      <c r="AE208" s="10"/>
    </row>
    <row r="209" spans="1:31" x14ac:dyDescent="0.35">
      <c r="A209" s="10"/>
      <c r="B209" s="10"/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  <c r="AB209" s="10"/>
      <c r="AC209" s="10"/>
      <c r="AD209" s="10"/>
      <c r="AE209" s="10"/>
    </row>
    <row r="210" spans="1:31" x14ac:dyDescent="0.35">
      <c r="A210" s="10"/>
      <c r="B210" s="10"/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  <c r="AA210" s="10"/>
      <c r="AB210" s="10"/>
      <c r="AC210" s="10"/>
      <c r="AD210" s="10"/>
      <c r="AE210" s="10"/>
    </row>
    <row r="211" spans="1:31" x14ac:dyDescent="0.35">
      <c r="A211" s="10"/>
      <c r="B211" s="10"/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0"/>
      <c r="AB211" s="10"/>
      <c r="AC211" s="10"/>
      <c r="AD211" s="10"/>
      <c r="AE211" s="10"/>
    </row>
    <row r="212" spans="1:31" x14ac:dyDescent="0.35">
      <c r="A212" s="10"/>
      <c r="B212" s="10"/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0"/>
      <c r="AB212" s="10"/>
      <c r="AC212" s="10"/>
      <c r="AD212" s="10"/>
      <c r="AE212" s="10"/>
    </row>
    <row r="213" spans="1:31" x14ac:dyDescent="0.35">
      <c r="A213" s="10"/>
      <c r="B213" s="10"/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0"/>
      <c r="AB213" s="10"/>
      <c r="AC213" s="10"/>
      <c r="AD213" s="10"/>
      <c r="AE213" s="10"/>
    </row>
    <row r="214" spans="1:31" x14ac:dyDescent="0.35">
      <c r="A214" s="10"/>
      <c r="B214" s="10"/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0"/>
      <c r="AB214" s="10"/>
      <c r="AC214" s="10"/>
      <c r="AD214" s="10"/>
      <c r="AE214" s="10"/>
    </row>
    <row r="215" spans="1:31" x14ac:dyDescent="0.35">
      <c r="A215" s="10"/>
      <c r="B215" s="10"/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0"/>
      <c r="AB215" s="10"/>
      <c r="AC215" s="10"/>
      <c r="AD215" s="10"/>
      <c r="AE215" s="10"/>
    </row>
    <row r="216" spans="1:31" x14ac:dyDescent="0.35">
      <c r="A216" s="10"/>
      <c r="B216" s="10"/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  <c r="AA216" s="10"/>
      <c r="AB216" s="10"/>
      <c r="AC216" s="10"/>
      <c r="AD216" s="10"/>
      <c r="AE216" s="10"/>
    </row>
    <row r="217" spans="1:31" x14ac:dyDescent="0.35">
      <c r="A217" s="10"/>
      <c r="B217" s="10"/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  <c r="AA217" s="10"/>
      <c r="AB217" s="10"/>
      <c r="AC217" s="10"/>
      <c r="AD217" s="10"/>
      <c r="AE217" s="10"/>
    </row>
    <row r="218" spans="1:31" x14ac:dyDescent="0.35">
      <c r="A218" s="10"/>
      <c r="B218" s="10"/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  <c r="AA218" s="10"/>
      <c r="AB218" s="10"/>
      <c r="AC218" s="10"/>
      <c r="AD218" s="10"/>
      <c r="AE218" s="10"/>
    </row>
    <row r="219" spans="1:31" x14ac:dyDescent="0.35">
      <c r="A219" s="10"/>
      <c r="B219" s="10"/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0"/>
      <c r="AB219" s="10"/>
      <c r="AC219" s="10"/>
      <c r="AD219" s="10"/>
      <c r="AE219" s="10"/>
    </row>
    <row r="220" spans="1:31" x14ac:dyDescent="0.35">
      <c r="A220" s="10"/>
      <c r="B220" s="10"/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0"/>
      <c r="AB220" s="10"/>
      <c r="AC220" s="10"/>
      <c r="AD220" s="10"/>
      <c r="AE220" s="10"/>
    </row>
    <row r="221" spans="1:31" x14ac:dyDescent="0.35">
      <c r="A221" s="10"/>
      <c r="B221" s="10"/>
      <c r="C221" s="10"/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  <c r="AA221" s="10"/>
      <c r="AB221" s="10"/>
      <c r="AC221" s="10"/>
      <c r="AD221" s="10"/>
      <c r="AE221" s="10"/>
    </row>
    <row r="222" spans="1:31" x14ac:dyDescent="0.35">
      <c r="A222" s="10"/>
      <c r="B222" s="10"/>
      <c r="C222" s="10"/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  <c r="AA222" s="10"/>
      <c r="AB222" s="10"/>
      <c r="AC222" s="10"/>
      <c r="AD222" s="10"/>
      <c r="AE222" s="10"/>
    </row>
    <row r="223" spans="1:31" x14ac:dyDescent="0.35">
      <c r="A223" s="10"/>
      <c r="B223" s="10"/>
      <c r="C223" s="10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  <c r="AA223" s="10"/>
      <c r="AB223" s="10"/>
      <c r="AC223" s="10"/>
      <c r="AD223" s="10"/>
      <c r="AE223" s="10"/>
    </row>
    <row r="224" spans="1:31" x14ac:dyDescent="0.35">
      <c r="A224" s="10"/>
      <c r="B224" s="10"/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0"/>
      <c r="AB224" s="10"/>
      <c r="AC224" s="10"/>
      <c r="AD224" s="10"/>
      <c r="AE224" s="10"/>
    </row>
    <row r="225" spans="1:31" x14ac:dyDescent="0.35">
      <c r="A225" s="10"/>
      <c r="B225" s="10"/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/>
      <c r="AB225" s="10"/>
      <c r="AC225" s="10"/>
      <c r="AD225" s="10"/>
      <c r="AE225" s="10"/>
    </row>
    <row r="226" spans="1:31" x14ac:dyDescent="0.35">
      <c r="A226" s="10"/>
      <c r="B226" s="10"/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  <c r="AB226" s="10"/>
      <c r="AC226" s="10"/>
      <c r="AD226" s="10"/>
      <c r="AE226" s="10"/>
    </row>
    <row r="227" spans="1:31" x14ac:dyDescent="0.35">
      <c r="A227" s="10"/>
      <c r="B227" s="10"/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  <c r="AB227" s="10"/>
      <c r="AC227" s="10"/>
      <c r="AD227" s="10"/>
      <c r="AE227" s="10"/>
    </row>
    <row r="228" spans="1:31" x14ac:dyDescent="0.35">
      <c r="A228" s="10"/>
      <c r="B228" s="10"/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0"/>
      <c r="AB228" s="10"/>
      <c r="AC228" s="10"/>
      <c r="AD228" s="10"/>
      <c r="AE228" s="10"/>
    </row>
    <row r="229" spans="1:31" x14ac:dyDescent="0.35">
      <c r="A229" s="10"/>
      <c r="B229" s="10"/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  <c r="AB229" s="10"/>
      <c r="AC229" s="10"/>
      <c r="AD229" s="10"/>
      <c r="AE229" s="10"/>
    </row>
    <row r="230" spans="1:31" x14ac:dyDescent="0.35">
      <c r="A230" s="10"/>
      <c r="B230" s="10"/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  <c r="AA230" s="10"/>
      <c r="AB230" s="10"/>
      <c r="AC230" s="10"/>
      <c r="AD230" s="10"/>
      <c r="AE230" s="10"/>
    </row>
    <row r="231" spans="1:31" x14ac:dyDescent="0.35">
      <c r="A231" s="10"/>
      <c r="B231" s="10"/>
      <c r="C231" s="10"/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  <c r="AA231" s="10"/>
      <c r="AB231" s="10"/>
      <c r="AC231" s="10"/>
      <c r="AD231" s="10"/>
      <c r="AE231" s="10"/>
    </row>
    <row r="232" spans="1:31" x14ac:dyDescent="0.35">
      <c r="A232" s="10"/>
      <c r="B232" s="10"/>
      <c r="C232" s="10"/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  <c r="AA232" s="10"/>
      <c r="AB232" s="10"/>
      <c r="AC232" s="10"/>
      <c r="AD232" s="10"/>
      <c r="AE232" s="10"/>
    </row>
    <row r="233" spans="1:31" x14ac:dyDescent="0.35">
      <c r="A233" s="10"/>
      <c r="B233" s="10"/>
      <c r="C233" s="10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  <c r="AA233" s="10"/>
      <c r="AB233" s="10"/>
      <c r="AC233" s="10"/>
      <c r="AD233" s="10"/>
      <c r="AE233" s="10"/>
    </row>
    <row r="234" spans="1:31" x14ac:dyDescent="0.35">
      <c r="A234" s="10"/>
      <c r="B234" s="10"/>
      <c r="C234" s="10"/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  <c r="AA234" s="10"/>
      <c r="AB234" s="10"/>
      <c r="AC234" s="10"/>
      <c r="AD234" s="10"/>
      <c r="AE234" s="10"/>
    </row>
    <row r="235" spans="1:31" x14ac:dyDescent="0.35">
      <c r="A235" s="10"/>
      <c r="B235" s="10"/>
      <c r="C235" s="10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  <c r="AA235" s="10"/>
      <c r="AB235" s="10"/>
      <c r="AC235" s="10"/>
      <c r="AD235" s="10"/>
      <c r="AE235" s="10"/>
    </row>
    <row r="236" spans="1:31" x14ac:dyDescent="0.35">
      <c r="A236" s="10"/>
      <c r="B236" s="10"/>
      <c r="C236" s="10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  <c r="AA236" s="10"/>
      <c r="AB236" s="10"/>
      <c r="AC236" s="10"/>
      <c r="AD236" s="10"/>
      <c r="AE236" s="10"/>
    </row>
    <row r="237" spans="1:31" x14ac:dyDescent="0.35">
      <c r="A237" s="10"/>
      <c r="B237" s="10"/>
      <c r="C237" s="10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  <c r="AA237" s="10"/>
      <c r="AB237" s="10"/>
      <c r="AC237" s="10"/>
      <c r="AD237" s="10"/>
      <c r="AE237" s="10"/>
    </row>
    <row r="238" spans="1:31" x14ac:dyDescent="0.35">
      <c r="A238" s="10"/>
      <c r="B238" s="10"/>
      <c r="C238" s="10"/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  <c r="AA238" s="10"/>
      <c r="AB238" s="10"/>
      <c r="AC238" s="10"/>
      <c r="AD238" s="10"/>
      <c r="AE238" s="10"/>
    </row>
    <row r="239" spans="1:31" x14ac:dyDescent="0.35">
      <c r="A239" s="10"/>
      <c r="B239" s="10"/>
      <c r="C239" s="10"/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  <c r="AA239" s="10"/>
      <c r="AB239" s="10"/>
      <c r="AC239" s="10"/>
      <c r="AD239" s="10"/>
      <c r="AE239" s="10"/>
    </row>
    <row r="240" spans="1:31" x14ac:dyDescent="0.35">
      <c r="A240" s="10"/>
      <c r="B240" s="10"/>
      <c r="C240" s="10"/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  <c r="AA240" s="10"/>
      <c r="AB240" s="10"/>
      <c r="AC240" s="10"/>
      <c r="AD240" s="10"/>
      <c r="AE240" s="10"/>
    </row>
    <row r="241" spans="1:31" x14ac:dyDescent="0.35">
      <c r="A241" s="10"/>
      <c r="B241" s="10"/>
      <c r="C241" s="10"/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  <c r="AA241" s="10"/>
      <c r="AB241" s="10"/>
      <c r="AC241" s="10"/>
      <c r="AD241" s="10"/>
      <c r="AE241" s="10"/>
    </row>
    <row r="242" spans="1:31" x14ac:dyDescent="0.35">
      <c r="A242" s="10"/>
      <c r="B242" s="10"/>
      <c r="C242" s="10"/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  <c r="AA242" s="10"/>
      <c r="AB242" s="10"/>
      <c r="AC242" s="10"/>
      <c r="AD242" s="10"/>
      <c r="AE242" s="10"/>
    </row>
    <row r="243" spans="1:31" x14ac:dyDescent="0.35">
      <c r="A243" s="10"/>
      <c r="B243" s="10"/>
      <c r="C243" s="10"/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  <c r="AA243" s="10"/>
      <c r="AB243" s="10"/>
      <c r="AC243" s="10"/>
      <c r="AD243" s="10"/>
      <c r="AE243" s="10"/>
    </row>
    <row r="244" spans="1:31" x14ac:dyDescent="0.35">
      <c r="A244" s="10"/>
      <c r="B244" s="10"/>
      <c r="C244" s="10"/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  <c r="AA244" s="10"/>
      <c r="AB244" s="10"/>
      <c r="AC244" s="10"/>
      <c r="AD244" s="10"/>
      <c r="AE244" s="10"/>
    </row>
    <row r="245" spans="1:31" x14ac:dyDescent="0.35">
      <c r="A245" s="10"/>
      <c r="B245" s="10"/>
      <c r="C245" s="10"/>
      <c r="D245" s="10"/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  <c r="AA245" s="10"/>
      <c r="AB245" s="10"/>
      <c r="AC245" s="10"/>
      <c r="AD245" s="10"/>
      <c r="AE245" s="10"/>
    </row>
    <row r="246" spans="1:31" x14ac:dyDescent="0.35">
      <c r="A246" s="10"/>
      <c r="B246" s="10"/>
      <c r="C246" s="10"/>
      <c r="D246" s="10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  <c r="AA246" s="10"/>
      <c r="AB246" s="10"/>
      <c r="AC246" s="10"/>
      <c r="AD246" s="10"/>
      <c r="AE246" s="10"/>
    </row>
    <row r="247" spans="1:31" x14ac:dyDescent="0.35">
      <c r="A247" s="10"/>
      <c r="B247" s="10"/>
      <c r="C247" s="10"/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  <c r="AA247" s="10"/>
      <c r="AB247" s="10"/>
      <c r="AC247" s="10"/>
      <c r="AD247" s="10"/>
      <c r="AE247" s="10"/>
    </row>
    <row r="248" spans="1:31" x14ac:dyDescent="0.35">
      <c r="A248" s="10"/>
      <c r="B248" s="10"/>
      <c r="C248" s="10"/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  <c r="AA248" s="10"/>
      <c r="AB248" s="10"/>
      <c r="AC248" s="10"/>
      <c r="AD248" s="10"/>
      <c r="AE248" s="10"/>
    </row>
    <row r="249" spans="1:31" x14ac:dyDescent="0.35">
      <c r="A249" s="10"/>
      <c r="B249" s="10"/>
      <c r="C249" s="10"/>
      <c r="D249" s="10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  <c r="AA249" s="10"/>
      <c r="AB249" s="10"/>
      <c r="AC249" s="10"/>
      <c r="AD249" s="10"/>
      <c r="AE249" s="10"/>
    </row>
    <row r="250" spans="1:31" x14ac:dyDescent="0.35">
      <c r="A250" s="10"/>
      <c r="B250" s="10"/>
      <c r="C250" s="10"/>
      <c r="D250" s="10"/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  <c r="AA250" s="10"/>
      <c r="AB250" s="10"/>
      <c r="AC250" s="10"/>
      <c r="AD250" s="10"/>
      <c r="AE250" s="10"/>
    </row>
    <row r="251" spans="1:31" x14ac:dyDescent="0.35">
      <c r="A251" s="10"/>
      <c r="B251" s="10"/>
      <c r="C251" s="10"/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  <c r="AA251" s="10"/>
      <c r="AB251" s="10"/>
      <c r="AC251" s="10"/>
      <c r="AD251" s="10"/>
      <c r="AE251" s="10"/>
    </row>
    <row r="252" spans="1:31" x14ac:dyDescent="0.35">
      <c r="A252" s="10"/>
      <c r="B252" s="10"/>
      <c r="C252" s="10"/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  <c r="AA252" s="10"/>
      <c r="AB252" s="10"/>
      <c r="AC252" s="10"/>
      <c r="AD252" s="10"/>
      <c r="AE252" s="10"/>
    </row>
    <row r="253" spans="1:31" x14ac:dyDescent="0.35">
      <c r="A253" s="10"/>
      <c r="B253" s="10"/>
      <c r="C253" s="10"/>
      <c r="D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  <c r="AA253" s="10"/>
      <c r="AB253" s="10"/>
      <c r="AC253" s="10"/>
      <c r="AD253" s="10"/>
      <c r="AE253" s="10"/>
    </row>
    <row r="254" spans="1:31" x14ac:dyDescent="0.35">
      <c r="A254" s="10"/>
      <c r="B254" s="10"/>
      <c r="C254" s="10"/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  <c r="AA254" s="10"/>
      <c r="AB254" s="10"/>
      <c r="AC254" s="10"/>
      <c r="AD254" s="10"/>
      <c r="AE254" s="10"/>
    </row>
    <row r="255" spans="1:31" x14ac:dyDescent="0.35">
      <c r="A255" s="10"/>
      <c r="B255" s="10"/>
      <c r="C255" s="10"/>
      <c r="D255" s="10"/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  <c r="AA255" s="10"/>
      <c r="AB255" s="10"/>
      <c r="AC255" s="10"/>
      <c r="AD255" s="10"/>
      <c r="AE255" s="10"/>
    </row>
    <row r="256" spans="1:31" x14ac:dyDescent="0.35">
      <c r="A256" s="10"/>
      <c r="B256" s="10"/>
      <c r="C256" s="10"/>
      <c r="D256" s="10"/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  <c r="AA256" s="10"/>
      <c r="AB256" s="10"/>
      <c r="AC256" s="10"/>
      <c r="AD256" s="10"/>
      <c r="AE256" s="10"/>
    </row>
    <row r="257" spans="1:31" x14ac:dyDescent="0.35">
      <c r="A257" s="10"/>
      <c r="B257" s="10"/>
      <c r="C257" s="10"/>
      <c r="D257" s="10"/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  <c r="AA257" s="10"/>
      <c r="AB257" s="10"/>
      <c r="AC257" s="10"/>
      <c r="AD257" s="10"/>
      <c r="AE257" s="10"/>
    </row>
    <row r="258" spans="1:31" x14ac:dyDescent="0.35">
      <c r="A258" s="10"/>
      <c r="B258" s="10"/>
      <c r="C258" s="10"/>
      <c r="D258" s="10"/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  <c r="AA258" s="10"/>
      <c r="AB258" s="10"/>
      <c r="AC258" s="10"/>
      <c r="AD258" s="10"/>
      <c r="AE258" s="10"/>
    </row>
    <row r="259" spans="1:31" x14ac:dyDescent="0.35">
      <c r="A259" s="10"/>
      <c r="B259" s="10"/>
      <c r="C259" s="10"/>
      <c r="D259" s="10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  <c r="AA259" s="10"/>
      <c r="AB259" s="10"/>
      <c r="AC259" s="10"/>
      <c r="AD259" s="10"/>
      <c r="AE259" s="10"/>
    </row>
    <row r="260" spans="1:31" x14ac:dyDescent="0.35">
      <c r="A260" s="10"/>
      <c r="B260" s="10"/>
      <c r="C260" s="10"/>
      <c r="D260" s="10"/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  <c r="AA260" s="10"/>
      <c r="AB260" s="10"/>
      <c r="AC260" s="10"/>
      <c r="AD260" s="10"/>
      <c r="AE260" s="10"/>
    </row>
    <row r="261" spans="1:31" x14ac:dyDescent="0.35">
      <c r="A261" s="10"/>
      <c r="B261" s="10"/>
      <c r="C261" s="10"/>
      <c r="D261" s="10"/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  <c r="AA261" s="10"/>
      <c r="AB261" s="10"/>
      <c r="AC261" s="10"/>
      <c r="AD261" s="10"/>
      <c r="AE261" s="10"/>
    </row>
    <row r="262" spans="1:31" x14ac:dyDescent="0.35">
      <c r="A262" s="10"/>
      <c r="B262" s="10"/>
      <c r="C262" s="10"/>
      <c r="D262" s="10"/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  <c r="AA262" s="10"/>
      <c r="AB262" s="10"/>
      <c r="AC262" s="10"/>
      <c r="AD262" s="10"/>
      <c r="AE262" s="10"/>
    </row>
    <row r="263" spans="1:31" x14ac:dyDescent="0.35">
      <c r="A263" s="10"/>
      <c r="B263" s="10"/>
      <c r="C263" s="10"/>
      <c r="D263" s="10"/>
      <c r="E263" s="10"/>
      <c r="F263" s="10"/>
      <c r="G263" s="10"/>
      <c r="H263" s="10"/>
      <c r="I263" s="10"/>
      <c r="J263" s="10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  <c r="AA263" s="10"/>
      <c r="AB263" s="10"/>
      <c r="AC263" s="10"/>
      <c r="AD263" s="10"/>
      <c r="AE263" s="10"/>
    </row>
    <row r="264" spans="1:31" x14ac:dyDescent="0.35">
      <c r="A264" s="10"/>
      <c r="B264" s="10"/>
      <c r="C264" s="10"/>
      <c r="D264" s="10"/>
      <c r="E264" s="10"/>
      <c r="F264" s="10"/>
      <c r="G264" s="10"/>
      <c r="H264" s="10"/>
      <c r="I264" s="10"/>
      <c r="J264" s="10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  <c r="AA264" s="10"/>
      <c r="AB264" s="10"/>
      <c r="AC264" s="10"/>
      <c r="AD264" s="10"/>
      <c r="AE264" s="10"/>
    </row>
    <row r="265" spans="1:31" x14ac:dyDescent="0.35">
      <c r="A265" s="10"/>
      <c r="B265" s="10"/>
      <c r="C265" s="10"/>
      <c r="D265" s="10"/>
      <c r="E265" s="10"/>
      <c r="F265" s="10"/>
      <c r="G265" s="10"/>
      <c r="H265" s="10"/>
      <c r="I265" s="10"/>
      <c r="J265" s="10"/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  <c r="AA265" s="10"/>
      <c r="AB265" s="10"/>
      <c r="AC265" s="10"/>
      <c r="AD265" s="10"/>
      <c r="AE265" s="10"/>
    </row>
    <row r="266" spans="1:31" x14ac:dyDescent="0.35">
      <c r="A266" s="10"/>
      <c r="B266" s="10"/>
      <c r="C266" s="10"/>
      <c r="D266" s="10"/>
      <c r="E266" s="10"/>
      <c r="F266" s="10"/>
      <c r="G266" s="10"/>
      <c r="H266" s="10"/>
      <c r="I266" s="10"/>
      <c r="J266" s="10"/>
      <c r="K266" s="10"/>
      <c r="L266" s="10"/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  <c r="AA266" s="10"/>
      <c r="AB266" s="10"/>
      <c r="AC266" s="10"/>
      <c r="AD266" s="10"/>
      <c r="AE266" s="10"/>
    </row>
    <row r="267" spans="1:31" x14ac:dyDescent="0.35">
      <c r="A267" s="10"/>
      <c r="B267" s="10"/>
      <c r="C267" s="10"/>
      <c r="D267" s="10"/>
      <c r="E267" s="10"/>
      <c r="F267" s="10"/>
      <c r="G267" s="10"/>
      <c r="H267" s="10"/>
      <c r="I267" s="10"/>
      <c r="J267" s="10"/>
      <c r="K267" s="10"/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  <c r="AA267" s="10"/>
      <c r="AB267" s="10"/>
      <c r="AC267" s="10"/>
      <c r="AD267" s="10"/>
      <c r="AE267" s="10"/>
    </row>
    <row r="268" spans="1:31" x14ac:dyDescent="0.35">
      <c r="A268" s="10"/>
      <c r="B268" s="10"/>
      <c r="C268" s="10"/>
      <c r="D268" s="10"/>
      <c r="E268" s="10"/>
      <c r="F268" s="10"/>
      <c r="G268" s="10"/>
      <c r="H268" s="10"/>
      <c r="I268" s="10"/>
      <c r="J268" s="10"/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  <c r="AA268" s="10"/>
      <c r="AB268" s="10"/>
      <c r="AC268" s="10"/>
      <c r="AD268" s="10"/>
      <c r="AE268" s="10"/>
    </row>
    <row r="269" spans="1:31" x14ac:dyDescent="0.35">
      <c r="A269" s="10"/>
      <c r="B269" s="10"/>
      <c r="C269" s="10"/>
      <c r="D269" s="10"/>
      <c r="E269" s="10"/>
      <c r="F269" s="10"/>
      <c r="G269" s="10"/>
      <c r="H269" s="10"/>
      <c r="I269" s="10"/>
      <c r="J269" s="10"/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  <c r="AA269" s="10"/>
      <c r="AB269" s="10"/>
      <c r="AC269" s="10"/>
      <c r="AD269" s="10"/>
      <c r="AE269" s="10"/>
    </row>
    <row r="270" spans="1:31" x14ac:dyDescent="0.35">
      <c r="A270" s="10"/>
      <c r="B270" s="10"/>
      <c r="C270" s="10"/>
      <c r="D270" s="10"/>
      <c r="E270" s="10"/>
      <c r="F270" s="10"/>
      <c r="G270" s="10"/>
      <c r="H270" s="10"/>
      <c r="I270" s="10"/>
      <c r="J270" s="10"/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  <c r="AA270" s="10"/>
      <c r="AB270" s="10"/>
      <c r="AC270" s="10"/>
      <c r="AD270" s="10"/>
      <c r="AE270" s="10"/>
    </row>
    <row r="271" spans="1:31" x14ac:dyDescent="0.35">
      <c r="A271" s="10"/>
      <c r="B271" s="10"/>
      <c r="C271" s="10"/>
      <c r="D271" s="10"/>
      <c r="E271" s="10"/>
      <c r="F271" s="10"/>
      <c r="G271" s="10"/>
      <c r="H271" s="10"/>
      <c r="I271" s="10"/>
      <c r="J271" s="10"/>
      <c r="K271" s="10"/>
      <c r="L271" s="10"/>
      <c r="M271" s="10"/>
      <c r="N271" s="10"/>
      <c r="O271" s="10"/>
      <c r="P271" s="10"/>
      <c r="Q271" s="10"/>
      <c r="R271" s="10"/>
      <c r="S271" s="10"/>
      <c r="T271" s="10"/>
      <c r="U271" s="10"/>
      <c r="V271" s="10"/>
      <c r="W271" s="10"/>
      <c r="X271" s="10"/>
      <c r="Y271" s="10"/>
      <c r="Z271" s="10"/>
      <c r="AA271" s="10"/>
      <c r="AB271" s="10"/>
      <c r="AC271" s="10"/>
      <c r="AD271" s="10"/>
      <c r="AE271" s="10"/>
    </row>
    <row r="272" spans="1:31" x14ac:dyDescent="0.35">
      <c r="A272" s="10"/>
      <c r="B272" s="10"/>
      <c r="C272" s="10"/>
      <c r="D272" s="10"/>
      <c r="E272" s="10"/>
      <c r="F272" s="10"/>
      <c r="G272" s="10"/>
      <c r="H272" s="10"/>
      <c r="I272" s="10"/>
      <c r="J272" s="10"/>
      <c r="K272" s="10"/>
      <c r="L272" s="10"/>
      <c r="M272" s="10"/>
      <c r="N272" s="10"/>
      <c r="O272" s="10"/>
      <c r="P272" s="10"/>
      <c r="Q272" s="10"/>
      <c r="R272" s="10"/>
      <c r="S272" s="10"/>
      <c r="T272" s="10"/>
      <c r="U272" s="10"/>
      <c r="V272" s="10"/>
      <c r="W272" s="10"/>
      <c r="X272" s="10"/>
      <c r="Y272" s="10"/>
      <c r="Z272" s="10"/>
      <c r="AA272" s="10"/>
      <c r="AB272" s="10"/>
      <c r="AC272" s="10"/>
      <c r="AD272" s="10"/>
      <c r="AE272" s="10"/>
    </row>
    <row r="273" spans="1:31" x14ac:dyDescent="0.35">
      <c r="A273" s="10"/>
      <c r="B273" s="10"/>
      <c r="C273" s="10"/>
      <c r="D273" s="10"/>
      <c r="E273" s="10"/>
      <c r="F273" s="10"/>
      <c r="G273" s="10"/>
      <c r="H273" s="10"/>
      <c r="I273" s="10"/>
      <c r="J273" s="10"/>
      <c r="K273" s="10"/>
      <c r="L273" s="10"/>
      <c r="M273" s="10"/>
      <c r="N273" s="10"/>
      <c r="O273" s="10"/>
      <c r="P273" s="10"/>
      <c r="Q273" s="10"/>
      <c r="R273" s="10"/>
      <c r="S273" s="10"/>
      <c r="T273" s="10"/>
      <c r="U273" s="10"/>
      <c r="V273" s="10"/>
      <c r="W273" s="10"/>
      <c r="X273" s="10"/>
      <c r="Y273" s="10"/>
      <c r="Z273" s="10"/>
      <c r="AA273" s="10"/>
      <c r="AB273" s="10"/>
      <c r="AC273" s="10"/>
      <c r="AD273" s="10"/>
      <c r="AE273" s="10"/>
    </row>
    <row r="274" spans="1:31" x14ac:dyDescent="0.35">
      <c r="A274" s="10"/>
      <c r="B274" s="10"/>
      <c r="C274" s="10"/>
      <c r="D274" s="10"/>
      <c r="E274" s="10"/>
      <c r="F274" s="10"/>
      <c r="G274" s="10"/>
      <c r="H274" s="10"/>
      <c r="I274" s="10"/>
      <c r="J274" s="10"/>
      <c r="K274" s="10"/>
      <c r="L274" s="10"/>
      <c r="M274" s="10"/>
      <c r="N274" s="10"/>
      <c r="O274" s="10"/>
      <c r="P274" s="10"/>
      <c r="Q274" s="10"/>
      <c r="R274" s="10"/>
      <c r="S274" s="10"/>
      <c r="T274" s="10"/>
      <c r="U274" s="10"/>
      <c r="V274" s="10"/>
      <c r="W274" s="10"/>
      <c r="X274" s="10"/>
      <c r="Y274" s="10"/>
      <c r="Z274" s="10"/>
      <c r="AA274" s="10"/>
      <c r="AB274" s="10"/>
      <c r="AC274" s="10"/>
      <c r="AD274" s="10"/>
      <c r="AE274" s="10"/>
    </row>
    <row r="275" spans="1:31" x14ac:dyDescent="0.35">
      <c r="A275" s="10"/>
      <c r="B275" s="10"/>
      <c r="C275" s="10"/>
      <c r="D275" s="10"/>
      <c r="E275" s="10"/>
      <c r="F275" s="10"/>
      <c r="G275" s="10"/>
      <c r="H275" s="10"/>
      <c r="I275" s="10"/>
      <c r="J275" s="10"/>
      <c r="K275" s="10"/>
      <c r="L275" s="10"/>
      <c r="M275" s="10"/>
      <c r="N275" s="10"/>
      <c r="O275" s="10"/>
      <c r="P275" s="10"/>
      <c r="Q275" s="10"/>
      <c r="R275" s="10"/>
      <c r="S275" s="10"/>
      <c r="T275" s="10"/>
      <c r="U275" s="10"/>
      <c r="V275" s="10"/>
      <c r="W275" s="10"/>
      <c r="X275" s="10"/>
      <c r="Y275" s="10"/>
      <c r="Z275" s="10"/>
      <c r="AA275" s="10"/>
      <c r="AB275" s="10"/>
      <c r="AC275" s="10"/>
      <c r="AD275" s="10"/>
      <c r="AE275" s="10"/>
    </row>
    <row r="276" spans="1:31" x14ac:dyDescent="0.35">
      <c r="A276" s="10"/>
      <c r="B276" s="10"/>
      <c r="C276" s="10"/>
      <c r="D276" s="10"/>
      <c r="E276" s="10"/>
      <c r="F276" s="10"/>
      <c r="G276" s="10"/>
      <c r="H276" s="10"/>
      <c r="I276" s="10"/>
      <c r="J276" s="10"/>
      <c r="K276" s="10"/>
      <c r="L276" s="10"/>
      <c r="M276" s="10"/>
      <c r="N276" s="10"/>
      <c r="O276" s="10"/>
      <c r="P276" s="10"/>
      <c r="Q276" s="10"/>
      <c r="R276" s="10"/>
      <c r="S276" s="10"/>
      <c r="T276" s="10"/>
      <c r="U276" s="10"/>
      <c r="V276" s="10"/>
      <c r="W276" s="10"/>
      <c r="X276" s="10"/>
      <c r="Y276" s="10"/>
      <c r="Z276" s="10"/>
      <c r="AA276" s="10"/>
      <c r="AB276" s="10"/>
      <c r="AC276" s="10"/>
      <c r="AD276" s="10"/>
      <c r="AE276" s="10"/>
    </row>
    <row r="277" spans="1:31" x14ac:dyDescent="0.35">
      <c r="A277" s="10"/>
      <c r="B277" s="10"/>
      <c r="C277" s="10"/>
      <c r="D277" s="10"/>
      <c r="E277" s="10"/>
      <c r="F277" s="10"/>
      <c r="G277" s="10"/>
      <c r="H277" s="10"/>
      <c r="I277" s="10"/>
      <c r="J277" s="10"/>
      <c r="K277" s="10"/>
      <c r="L277" s="10"/>
      <c r="M277" s="10"/>
      <c r="N277" s="10"/>
      <c r="O277" s="10"/>
      <c r="P277" s="10"/>
      <c r="Q277" s="10"/>
      <c r="R277" s="10"/>
      <c r="S277" s="10"/>
      <c r="T277" s="10"/>
      <c r="U277" s="10"/>
      <c r="V277" s="10"/>
      <c r="W277" s="10"/>
      <c r="X277" s="10"/>
      <c r="Y277" s="10"/>
      <c r="Z277" s="10"/>
      <c r="AA277" s="10"/>
      <c r="AB277" s="10"/>
      <c r="AC277" s="10"/>
      <c r="AD277" s="10"/>
      <c r="AE277" s="10"/>
    </row>
    <row r="278" spans="1:31" x14ac:dyDescent="0.35">
      <c r="A278" s="10"/>
      <c r="B278" s="10"/>
      <c r="C278" s="10"/>
      <c r="D278" s="10"/>
      <c r="E278" s="10"/>
      <c r="F278" s="10"/>
      <c r="G278" s="10"/>
      <c r="H278" s="10"/>
      <c r="I278" s="10"/>
      <c r="J278" s="10"/>
      <c r="K278" s="10"/>
      <c r="L278" s="10"/>
      <c r="M278" s="10"/>
      <c r="N278" s="10"/>
      <c r="O278" s="10"/>
      <c r="P278" s="10"/>
      <c r="Q278" s="10"/>
      <c r="R278" s="10"/>
      <c r="S278" s="10"/>
      <c r="T278" s="10"/>
      <c r="U278" s="10"/>
      <c r="V278" s="10"/>
      <c r="W278" s="10"/>
      <c r="X278" s="10"/>
      <c r="Y278" s="10"/>
      <c r="Z278" s="10"/>
      <c r="AA278" s="10"/>
      <c r="AB278" s="10"/>
      <c r="AC278" s="10"/>
      <c r="AD278" s="10"/>
      <c r="AE278" s="10"/>
    </row>
    <row r="279" spans="1:31" x14ac:dyDescent="0.35">
      <c r="A279" s="10"/>
      <c r="B279" s="10"/>
      <c r="C279" s="10"/>
      <c r="D279" s="10"/>
      <c r="E279" s="10"/>
      <c r="F279" s="10"/>
      <c r="G279" s="10"/>
      <c r="H279" s="10"/>
      <c r="I279" s="10"/>
      <c r="J279" s="10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  <c r="AA279" s="10"/>
      <c r="AB279" s="10"/>
      <c r="AC279" s="10"/>
      <c r="AD279" s="10"/>
      <c r="AE279" s="10"/>
    </row>
    <row r="280" spans="1:31" x14ac:dyDescent="0.35">
      <c r="A280" s="10"/>
      <c r="B280" s="10"/>
      <c r="C280" s="10"/>
      <c r="D280" s="10"/>
      <c r="E280" s="10"/>
      <c r="F280" s="10"/>
      <c r="G280" s="10"/>
      <c r="H280" s="10"/>
      <c r="I280" s="10"/>
      <c r="J280" s="10"/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  <c r="AA280" s="10"/>
      <c r="AB280" s="10"/>
      <c r="AC280" s="10"/>
      <c r="AD280" s="10"/>
      <c r="AE280" s="10"/>
    </row>
    <row r="281" spans="1:31" x14ac:dyDescent="0.35">
      <c r="A281" s="10"/>
      <c r="B281" s="10"/>
      <c r="C281" s="10"/>
      <c r="D281" s="10"/>
      <c r="E281" s="10"/>
      <c r="F281" s="10"/>
      <c r="G281" s="10"/>
      <c r="H281" s="10"/>
      <c r="I281" s="10"/>
      <c r="J281" s="10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  <c r="AA281" s="10"/>
      <c r="AB281" s="10"/>
      <c r="AC281" s="10"/>
      <c r="AD281" s="10"/>
      <c r="AE281" s="10"/>
    </row>
    <row r="282" spans="1:31" x14ac:dyDescent="0.35">
      <c r="A282" s="10"/>
      <c r="B282" s="10"/>
      <c r="C282" s="10"/>
      <c r="D282" s="10"/>
      <c r="E282" s="10"/>
      <c r="F282" s="10"/>
      <c r="G282" s="10"/>
      <c r="H282" s="10"/>
      <c r="I282" s="10"/>
      <c r="J282" s="10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  <c r="AA282" s="10"/>
      <c r="AB282" s="10"/>
      <c r="AC282" s="10"/>
      <c r="AD282" s="10"/>
      <c r="AE282" s="10"/>
    </row>
    <row r="283" spans="1:31" x14ac:dyDescent="0.35">
      <c r="A283" s="10"/>
      <c r="B283" s="10"/>
      <c r="C283" s="10"/>
      <c r="D283" s="10"/>
      <c r="E283" s="10"/>
      <c r="F283" s="10"/>
      <c r="G283" s="10"/>
      <c r="H283" s="10"/>
      <c r="I283" s="10"/>
      <c r="J283" s="10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  <c r="AA283" s="10"/>
      <c r="AB283" s="10"/>
      <c r="AC283" s="10"/>
      <c r="AD283" s="10"/>
      <c r="AE283" s="10"/>
    </row>
    <row r="284" spans="1:31" x14ac:dyDescent="0.35">
      <c r="A284" s="10"/>
      <c r="B284" s="10"/>
      <c r="C284" s="10"/>
      <c r="D284" s="10"/>
      <c r="E284" s="10"/>
      <c r="F284" s="10"/>
      <c r="G284" s="10"/>
      <c r="H284" s="10"/>
      <c r="I284" s="10"/>
      <c r="J284" s="10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  <c r="AA284" s="10"/>
      <c r="AB284" s="10"/>
      <c r="AC284" s="10"/>
      <c r="AD284" s="10"/>
      <c r="AE284" s="10"/>
    </row>
    <row r="285" spans="1:31" x14ac:dyDescent="0.35">
      <c r="A285" s="10"/>
      <c r="B285" s="10"/>
      <c r="C285" s="10"/>
      <c r="D285" s="10"/>
      <c r="E285" s="10"/>
      <c r="F285" s="10"/>
      <c r="G285" s="10"/>
      <c r="H285" s="10"/>
      <c r="I285" s="10"/>
      <c r="J285" s="10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  <c r="AA285" s="10"/>
      <c r="AB285" s="10"/>
      <c r="AC285" s="10"/>
      <c r="AD285" s="10"/>
      <c r="AE285" s="10"/>
    </row>
    <row r="286" spans="1:31" x14ac:dyDescent="0.35">
      <c r="A286" s="10"/>
      <c r="B286" s="10"/>
      <c r="C286" s="10"/>
      <c r="D286" s="10"/>
      <c r="E286" s="10"/>
      <c r="F286" s="10"/>
      <c r="G286" s="10"/>
      <c r="H286" s="10"/>
      <c r="I286" s="10"/>
      <c r="J286" s="10"/>
      <c r="K286" s="10"/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  <c r="AA286" s="10"/>
      <c r="AB286" s="10"/>
      <c r="AC286" s="10"/>
      <c r="AD286" s="10"/>
      <c r="AE286" s="10"/>
    </row>
    <row r="287" spans="1:31" x14ac:dyDescent="0.35">
      <c r="A287" s="10"/>
      <c r="B287" s="10"/>
      <c r="C287" s="10"/>
      <c r="D287" s="10"/>
      <c r="E287" s="10"/>
      <c r="F287" s="10"/>
      <c r="G287" s="10"/>
      <c r="H287" s="10"/>
      <c r="I287" s="10"/>
      <c r="J287" s="10"/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  <c r="AA287" s="10"/>
      <c r="AB287" s="10"/>
      <c r="AC287" s="10"/>
      <c r="AD287" s="10"/>
      <c r="AE287" s="10"/>
    </row>
    <row r="288" spans="1:31" x14ac:dyDescent="0.35">
      <c r="A288" s="10"/>
      <c r="B288" s="10"/>
      <c r="C288" s="10"/>
      <c r="D288" s="10"/>
      <c r="E288" s="10"/>
      <c r="F288" s="10"/>
      <c r="G288" s="10"/>
      <c r="H288" s="10"/>
      <c r="I288" s="10"/>
      <c r="J288" s="10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  <c r="AA288" s="10"/>
      <c r="AB288" s="10"/>
      <c r="AC288" s="10"/>
      <c r="AD288" s="10"/>
      <c r="AE288" s="10"/>
    </row>
    <row r="289" spans="1:31" x14ac:dyDescent="0.35">
      <c r="A289" s="10"/>
      <c r="B289" s="10"/>
      <c r="C289" s="10"/>
      <c r="D289" s="10"/>
      <c r="E289" s="10"/>
      <c r="F289" s="10"/>
      <c r="G289" s="10"/>
      <c r="H289" s="10"/>
      <c r="I289" s="10"/>
      <c r="J289" s="10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  <c r="AA289" s="10"/>
      <c r="AB289" s="10"/>
      <c r="AC289" s="10"/>
      <c r="AD289" s="10"/>
      <c r="AE289" s="10"/>
    </row>
    <row r="290" spans="1:31" x14ac:dyDescent="0.35">
      <c r="A290" s="10"/>
      <c r="B290" s="10"/>
      <c r="C290" s="10"/>
      <c r="D290" s="10"/>
      <c r="E290" s="10"/>
      <c r="F290" s="10"/>
      <c r="G290" s="10"/>
      <c r="H290" s="10"/>
      <c r="I290" s="10"/>
      <c r="J290" s="10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  <c r="AA290" s="10"/>
      <c r="AB290" s="10"/>
      <c r="AC290" s="10"/>
      <c r="AD290" s="10"/>
      <c r="AE290" s="10"/>
    </row>
    <row r="291" spans="1:31" x14ac:dyDescent="0.35">
      <c r="A291" s="10"/>
      <c r="B291" s="10"/>
      <c r="C291" s="10"/>
      <c r="D291" s="10"/>
      <c r="E291" s="10"/>
      <c r="F291" s="10"/>
      <c r="G291" s="10"/>
      <c r="H291" s="10"/>
      <c r="I291" s="10"/>
      <c r="J291" s="10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  <c r="AA291" s="10"/>
      <c r="AB291" s="10"/>
      <c r="AC291" s="10"/>
      <c r="AD291" s="10"/>
      <c r="AE291" s="10"/>
    </row>
    <row r="292" spans="1:31" x14ac:dyDescent="0.35">
      <c r="A292" s="10"/>
      <c r="B292" s="10"/>
      <c r="C292" s="10"/>
      <c r="D292" s="10"/>
      <c r="E292" s="10"/>
      <c r="F292" s="10"/>
      <c r="G292" s="10"/>
      <c r="H292" s="10"/>
      <c r="I292" s="10"/>
      <c r="J292" s="10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  <c r="AA292" s="10"/>
      <c r="AB292" s="10"/>
      <c r="AC292" s="10"/>
      <c r="AD292" s="10"/>
      <c r="AE292" s="10"/>
    </row>
    <row r="293" spans="1:31" x14ac:dyDescent="0.35">
      <c r="A293" s="10"/>
      <c r="B293" s="10"/>
      <c r="C293" s="10"/>
      <c r="D293" s="10"/>
      <c r="E293" s="10"/>
      <c r="F293" s="10"/>
      <c r="G293" s="10"/>
      <c r="H293" s="10"/>
      <c r="I293" s="10"/>
      <c r="J293" s="10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  <c r="AA293" s="10"/>
      <c r="AB293" s="10"/>
      <c r="AC293" s="10"/>
      <c r="AD293" s="10"/>
      <c r="AE293" s="10"/>
    </row>
    <row r="294" spans="1:31" x14ac:dyDescent="0.35">
      <c r="A294" s="10"/>
      <c r="B294" s="10"/>
      <c r="C294" s="10"/>
      <c r="D294" s="10"/>
      <c r="E294" s="10"/>
      <c r="F294" s="10"/>
      <c r="G294" s="10"/>
      <c r="H294" s="10"/>
      <c r="I294" s="10"/>
      <c r="J294" s="10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  <c r="AA294" s="10"/>
      <c r="AB294" s="10"/>
      <c r="AC294" s="10"/>
      <c r="AD294" s="10"/>
      <c r="AE294" s="10"/>
    </row>
    <row r="295" spans="1:31" x14ac:dyDescent="0.35">
      <c r="A295" s="10"/>
      <c r="B295" s="10"/>
      <c r="C295" s="10"/>
      <c r="D295" s="10"/>
      <c r="E295" s="10"/>
      <c r="F295" s="10"/>
      <c r="G295" s="10"/>
      <c r="H295" s="10"/>
      <c r="I295" s="10"/>
      <c r="J295" s="10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  <c r="AA295" s="10"/>
      <c r="AB295" s="10"/>
      <c r="AC295" s="10"/>
      <c r="AD295" s="10"/>
      <c r="AE295" s="10"/>
    </row>
    <row r="296" spans="1:31" x14ac:dyDescent="0.35">
      <c r="A296" s="10"/>
      <c r="B296" s="10"/>
      <c r="C296" s="10"/>
      <c r="D296" s="10"/>
      <c r="E296" s="10"/>
      <c r="F296" s="10"/>
      <c r="G296" s="10"/>
      <c r="H296" s="10"/>
      <c r="I296" s="10"/>
      <c r="J296" s="10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  <c r="AA296" s="10"/>
      <c r="AB296" s="10"/>
      <c r="AC296" s="10"/>
      <c r="AD296" s="10"/>
      <c r="AE296" s="10"/>
    </row>
    <row r="297" spans="1:31" x14ac:dyDescent="0.35">
      <c r="A297" s="10"/>
      <c r="B297" s="10"/>
      <c r="C297" s="10"/>
      <c r="D297" s="10"/>
      <c r="E297" s="10"/>
      <c r="F297" s="10"/>
      <c r="G297" s="10"/>
      <c r="H297" s="10"/>
      <c r="I297" s="10"/>
      <c r="J297" s="10"/>
      <c r="K297" s="10"/>
      <c r="L297" s="10"/>
      <c r="M297" s="10"/>
      <c r="N297" s="10"/>
      <c r="O297" s="10"/>
      <c r="P297" s="10"/>
      <c r="Q297" s="10"/>
      <c r="R297" s="10"/>
      <c r="S297" s="10"/>
      <c r="T297" s="10"/>
      <c r="U297" s="10"/>
      <c r="V297" s="10"/>
      <c r="W297" s="10"/>
      <c r="X297" s="10"/>
      <c r="Y297" s="10"/>
      <c r="Z297" s="10"/>
      <c r="AA297" s="10"/>
      <c r="AB297" s="10"/>
      <c r="AC297" s="10"/>
      <c r="AD297" s="10"/>
      <c r="AE297" s="10"/>
    </row>
    <row r="298" spans="1:31" x14ac:dyDescent="0.35">
      <c r="A298" s="10"/>
      <c r="B298" s="10"/>
      <c r="C298" s="10"/>
      <c r="D298" s="10"/>
      <c r="E298" s="10"/>
      <c r="F298" s="10"/>
      <c r="G298" s="10"/>
      <c r="H298" s="10"/>
      <c r="I298" s="10"/>
      <c r="J298" s="10"/>
      <c r="K298" s="10"/>
      <c r="L298" s="10"/>
      <c r="M298" s="10"/>
      <c r="N298" s="10"/>
      <c r="O298" s="10"/>
      <c r="P298" s="10"/>
      <c r="Q298" s="10"/>
      <c r="R298" s="10"/>
      <c r="S298" s="10"/>
      <c r="T298" s="10"/>
      <c r="U298" s="10"/>
      <c r="V298" s="10"/>
      <c r="W298" s="10"/>
      <c r="X298" s="10"/>
      <c r="Y298" s="10"/>
      <c r="Z298" s="10"/>
      <c r="AA298" s="10"/>
      <c r="AB298" s="10"/>
      <c r="AC298" s="10"/>
      <c r="AD298" s="10"/>
      <c r="AE298" s="10"/>
    </row>
    <row r="299" spans="1:31" x14ac:dyDescent="0.35">
      <c r="A299" s="10"/>
      <c r="B299" s="10"/>
      <c r="C299" s="10"/>
      <c r="D299" s="10"/>
      <c r="E299" s="10"/>
      <c r="F299" s="10"/>
      <c r="G299" s="10"/>
      <c r="H299" s="10"/>
      <c r="I299" s="10"/>
      <c r="J299" s="10"/>
      <c r="K299" s="10"/>
      <c r="L299" s="10"/>
      <c r="M299" s="10"/>
      <c r="N299" s="10"/>
      <c r="O299" s="10"/>
      <c r="P299" s="10"/>
      <c r="Q299" s="10"/>
      <c r="R299" s="10"/>
      <c r="S299" s="10"/>
      <c r="T299" s="10"/>
      <c r="U299" s="10"/>
      <c r="V299" s="10"/>
      <c r="W299" s="10"/>
      <c r="X299" s="10"/>
      <c r="Y299" s="10"/>
      <c r="Z299" s="10"/>
      <c r="AA299" s="10"/>
      <c r="AB299" s="10"/>
      <c r="AC299" s="10"/>
      <c r="AD299" s="10"/>
      <c r="AE299" s="10"/>
    </row>
    <row r="300" spans="1:31" x14ac:dyDescent="0.35">
      <c r="A300" s="10"/>
      <c r="B300" s="10"/>
      <c r="C300" s="10"/>
      <c r="D300" s="10"/>
      <c r="E300" s="10"/>
      <c r="F300" s="10"/>
      <c r="G300" s="10"/>
      <c r="H300" s="10"/>
      <c r="I300" s="10"/>
      <c r="J300" s="10"/>
      <c r="K300" s="10"/>
      <c r="L300" s="10"/>
      <c r="M300" s="10"/>
      <c r="N300" s="10"/>
      <c r="O300" s="10"/>
      <c r="P300" s="10"/>
      <c r="Q300" s="10"/>
      <c r="R300" s="10"/>
      <c r="S300" s="10"/>
      <c r="T300" s="10"/>
      <c r="U300" s="10"/>
      <c r="V300" s="10"/>
      <c r="W300" s="10"/>
      <c r="X300" s="10"/>
      <c r="Y300" s="10"/>
      <c r="Z300" s="10"/>
      <c r="AA300" s="10"/>
      <c r="AB300" s="10"/>
      <c r="AC300" s="10"/>
      <c r="AD300" s="10"/>
      <c r="AE300" s="10"/>
    </row>
    <row r="301" spans="1:31" x14ac:dyDescent="0.35">
      <c r="A301" s="10"/>
      <c r="B301" s="10"/>
      <c r="C301" s="10"/>
      <c r="D301" s="10"/>
      <c r="E301" s="10"/>
      <c r="F301" s="10"/>
      <c r="G301" s="10"/>
      <c r="H301" s="10"/>
      <c r="I301" s="10"/>
      <c r="J301" s="10"/>
      <c r="K301" s="10"/>
      <c r="L301" s="10"/>
      <c r="M301" s="10"/>
      <c r="N301" s="10"/>
      <c r="O301" s="10"/>
      <c r="P301" s="10"/>
      <c r="Q301" s="10"/>
      <c r="R301" s="10"/>
      <c r="S301" s="10"/>
      <c r="T301" s="10"/>
      <c r="U301" s="10"/>
      <c r="V301" s="10"/>
      <c r="W301" s="10"/>
      <c r="X301" s="10"/>
      <c r="Y301" s="10"/>
      <c r="Z301" s="10"/>
      <c r="AA301" s="10"/>
      <c r="AB301" s="10"/>
      <c r="AC301" s="10"/>
      <c r="AD301" s="10"/>
      <c r="AE301" s="10"/>
    </row>
    <row r="302" spans="1:31" x14ac:dyDescent="0.35">
      <c r="A302" s="10"/>
      <c r="B302" s="10"/>
      <c r="C302" s="10"/>
      <c r="D302" s="10"/>
      <c r="E302" s="10"/>
      <c r="F302" s="10"/>
      <c r="G302" s="10"/>
      <c r="H302" s="10"/>
      <c r="I302" s="10"/>
      <c r="J302" s="10"/>
      <c r="K302" s="10"/>
      <c r="L302" s="10"/>
      <c r="M302" s="10"/>
      <c r="N302" s="10"/>
      <c r="O302" s="10"/>
      <c r="P302" s="10"/>
      <c r="Q302" s="10"/>
      <c r="R302" s="10"/>
      <c r="S302" s="10"/>
      <c r="T302" s="10"/>
      <c r="U302" s="10"/>
      <c r="V302" s="10"/>
      <c r="W302" s="10"/>
      <c r="X302" s="10"/>
      <c r="Y302" s="10"/>
      <c r="Z302" s="10"/>
      <c r="AA302" s="10"/>
      <c r="AB302" s="10"/>
      <c r="AC302" s="10"/>
      <c r="AD302" s="10"/>
      <c r="AE302" s="10"/>
    </row>
    <row r="303" spans="1:31" x14ac:dyDescent="0.35">
      <c r="A303" s="10"/>
      <c r="B303" s="10"/>
      <c r="C303" s="10"/>
      <c r="D303" s="10"/>
      <c r="E303" s="10"/>
      <c r="F303" s="10"/>
      <c r="G303" s="10"/>
      <c r="H303" s="10"/>
      <c r="I303" s="10"/>
      <c r="J303" s="10"/>
      <c r="K303" s="10"/>
      <c r="L303" s="10"/>
      <c r="M303" s="10"/>
      <c r="N303" s="10"/>
      <c r="O303" s="10"/>
      <c r="P303" s="10"/>
      <c r="Q303" s="10"/>
      <c r="R303" s="10"/>
      <c r="S303" s="10"/>
      <c r="T303" s="10"/>
      <c r="U303" s="10"/>
      <c r="V303" s="10"/>
      <c r="W303" s="10"/>
      <c r="X303" s="10"/>
      <c r="Y303" s="10"/>
      <c r="Z303" s="10"/>
      <c r="AA303" s="10"/>
      <c r="AB303" s="10"/>
      <c r="AC303" s="10"/>
      <c r="AD303" s="10"/>
      <c r="AE303" s="10"/>
    </row>
    <row r="304" spans="1:31" x14ac:dyDescent="0.35">
      <c r="A304" s="10"/>
      <c r="B304" s="10"/>
      <c r="C304" s="10"/>
      <c r="D304" s="10"/>
      <c r="E304" s="10"/>
      <c r="F304" s="10"/>
      <c r="G304" s="10"/>
      <c r="H304" s="10"/>
      <c r="I304" s="10"/>
      <c r="J304" s="10"/>
      <c r="K304" s="10"/>
      <c r="L304" s="10"/>
      <c r="M304" s="10"/>
      <c r="N304" s="10"/>
      <c r="O304" s="10"/>
      <c r="P304" s="10"/>
      <c r="Q304" s="10"/>
      <c r="R304" s="10"/>
      <c r="S304" s="10"/>
      <c r="T304" s="10"/>
      <c r="U304" s="10"/>
      <c r="V304" s="10"/>
      <c r="W304" s="10"/>
      <c r="X304" s="10"/>
      <c r="Y304" s="10"/>
      <c r="Z304" s="10"/>
      <c r="AA304" s="10"/>
      <c r="AB304" s="10"/>
      <c r="AC304" s="10"/>
      <c r="AD304" s="10"/>
      <c r="AE304" s="10"/>
    </row>
    <row r="305" spans="1:31" x14ac:dyDescent="0.35">
      <c r="A305" s="10"/>
      <c r="B305" s="10"/>
      <c r="C305" s="10"/>
      <c r="D305" s="10"/>
      <c r="E305" s="10"/>
      <c r="F305" s="10"/>
      <c r="G305" s="10"/>
      <c r="H305" s="10"/>
      <c r="I305" s="10"/>
      <c r="J305" s="10"/>
      <c r="K305" s="10"/>
      <c r="L305" s="10"/>
      <c r="M305" s="10"/>
      <c r="N305" s="10"/>
      <c r="O305" s="10"/>
      <c r="P305" s="10"/>
      <c r="Q305" s="10"/>
      <c r="R305" s="10"/>
      <c r="S305" s="10"/>
      <c r="T305" s="10"/>
      <c r="U305" s="10"/>
      <c r="V305" s="10"/>
      <c r="W305" s="10"/>
      <c r="X305" s="10"/>
      <c r="Y305" s="10"/>
      <c r="Z305" s="10"/>
      <c r="AA305" s="10"/>
      <c r="AB305" s="10"/>
      <c r="AC305" s="10"/>
      <c r="AD305" s="10"/>
      <c r="AE305" s="10"/>
    </row>
    <row r="306" spans="1:31" x14ac:dyDescent="0.35">
      <c r="A306" s="10"/>
      <c r="B306" s="10"/>
      <c r="C306" s="10"/>
      <c r="D306" s="10"/>
      <c r="E306" s="10"/>
      <c r="F306" s="10"/>
      <c r="G306" s="10"/>
      <c r="H306" s="10"/>
      <c r="I306" s="10"/>
      <c r="J306" s="10"/>
      <c r="K306" s="10"/>
      <c r="L306" s="10"/>
      <c r="M306" s="10"/>
      <c r="N306" s="10"/>
      <c r="O306" s="10"/>
      <c r="P306" s="10"/>
      <c r="Q306" s="10"/>
      <c r="R306" s="10"/>
      <c r="S306" s="10"/>
      <c r="T306" s="10"/>
      <c r="U306" s="10"/>
      <c r="V306" s="10"/>
      <c r="W306" s="10"/>
      <c r="X306" s="10"/>
      <c r="Y306" s="10"/>
      <c r="Z306" s="10"/>
      <c r="AA306" s="10"/>
      <c r="AB306" s="10"/>
      <c r="AC306" s="10"/>
      <c r="AD306" s="10"/>
      <c r="AE306" s="10"/>
    </row>
    <row r="307" spans="1:31" x14ac:dyDescent="0.35">
      <c r="A307" s="10"/>
      <c r="B307" s="10"/>
      <c r="C307" s="10"/>
      <c r="D307" s="10"/>
      <c r="E307" s="10"/>
      <c r="F307" s="10"/>
      <c r="G307" s="10"/>
      <c r="H307" s="10"/>
      <c r="I307" s="10"/>
      <c r="J307" s="10"/>
      <c r="K307" s="10"/>
      <c r="L307" s="10"/>
      <c r="M307" s="10"/>
      <c r="N307" s="10"/>
      <c r="O307" s="10"/>
      <c r="P307" s="10"/>
      <c r="Q307" s="10"/>
      <c r="R307" s="10"/>
      <c r="S307" s="10"/>
      <c r="T307" s="10"/>
      <c r="U307" s="10"/>
      <c r="V307" s="10"/>
      <c r="W307" s="10"/>
      <c r="X307" s="10"/>
      <c r="Y307" s="10"/>
      <c r="Z307" s="10"/>
      <c r="AA307" s="10"/>
      <c r="AB307" s="10"/>
      <c r="AC307" s="10"/>
      <c r="AD307" s="10"/>
      <c r="AE307" s="10"/>
    </row>
    <row r="308" spans="1:31" x14ac:dyDescent="0.35">
      <c r="A308" s="10"/>
      <c r="B308" s="10"/>
      <c r="C308" s="10"/>
      <c r="D308" s="10"/>
      <c r="E308" s="10"/>
      <c r="F308" s="10"/>
      <c r="G308" s="10"/>
      <c r="H308" s="10"/>
      <c r="I308" s="10"/>
      <c r="J308" s="10"/>
      <c r="K308" s="10"/>
      <c r="L308" s="10"/>
      <c r="M308" s="10"/>
      <c r="N308" s="10"/>
      <c r="O308" s="10"/>
      <c r="P308" s="10"/>
      <c r="Q308" s="10"/>
      <c r="R308" s="10"/>
      <c r="S308" s="10"/>
      <c r="T308" s="10"/>
      <c r="U308" s="10"/>
      <c r="V308" s="10"/>
      <c r="W308" s="10"/>
      <c r="X308" s="10"/>
      <c r="Y308" s="10"/>
      <c r="Z308" s="10"/>
      <c r="AA308" s="10"/>
      <c r="AB308" s="10"/>
      <c r="AC308" s="10"/>
      <c r="AD308" s="10"/>
      <c r="AE308" s="10"/>
    </row>
    <row r="309" spans="1:31" x14ac:dyDescent="0.35">
      <c r="A309" s="10"/>
      <c r="B309" s="10"/>
      <c r="C309" s="10"/>
      <c r="D309" s="10"/>
      <c r="E309" s="10"/>
      <c r="F309" s="10"/>
      <c r="G309" s="10"/>
      <c r="H309" s="10"/>
      <c r="I309" s="10"/>
      <c r="J309" s="10"/>
      <c r="K309" s="10"/>
      <c r="L309" s="10"/>
      <c r="M309" s="10"/>
      <c r="N309" s="10"/>
      <c r="O309" s="10"/>
      <c r="P309" s="10"/>
      <c r="Q309" s="10"/>
      <c r="R309" s="10"/>
      <c r="S309" s="10"/>
      <c r="T309" s="10"/>
      <c r="U309" s="10"/>
      <c r="V309" s="10"/>
      <c r="W309" s="10"/>
      <c r="X309" s="10"/>
      <c r="Y309" s="10"/>
      <c r="Z309" s="10"/>
      <c r="AA309" s="10"/>
      <c r="AB309" s="10"/>
      <c r="AC309" s="10"/>
      <c r="AD309" s="10"/>
      <c r="AE309" s="10"/>
    </row>
    <row r="310" spans="1:31" x14ac:dyDescent="0.35">
      <c r="A310" s="10"/>
      <c r="B310" s="10"/>
      <c r="C310" s="10"/>
      <c r="D310" s="10"/>
      <c r="E310" s="10"/>
      <c r="F310" s="10"/>
      <c r="G310" s="10"/>
      <c r="H310" s="10"/>
      <c r="I310" s="10"/>
      <c r="J310" s="10"/>
      <c r="K310" s="10"/>
      <c r="L310" s="10"/>
      <c r="M310" s="10"/>
      <c r="N310" s="10"/>
      <c r="O310" s="10"/>
      <c r="P310" s="10"/>
      <c r="Q310" s="10"/>
      <c r="R310" s="10"/>
      <c r="S310" s="10"/>
      <c r="T310" s="10"/>
      <c r="U310" s="10"/>
      <c r="V310" s="10"/>
      <c r="W310" s="10"/>
      <c r="X310" s="10"/>
      <c r="Y310" s="10"/>
      <c r="Z310" s="10"/>
      <c r="AA310" s="10"/>
      <c r="AB310" s="10"/>
      <c r="AC310" s="10"/>
      <c r="AD310" s="10"/>
      <c r="AE310" s="10"/>
    </row>
    <row r="311" spans="1:31" x14ac:dyDescent="0.35">
      <c r="A311" s="10"/>
      <c r="B311" s="10"/>
      <c r="C311" s="10"/>
      <c r="D311" s="10"/>
      <c r="E311" s="10"/>
      <c r="F311" s="10"/>
      <c r="G311" s="10"/>
      <c r="H311" s="10"/>
      <c r="I311" s="10"/>
      <c r="J311" s="10"/>
      <c r="K311" s="10"/>
      <c r="L311" s="10"/>
      <c r="M311" s="10"/>
      <c r="N311" s="10"/>
      <c r="O311" s="10"/>
      <c r="P311" s="10"/>
      <c r="Q311" s="10"/>
      <c r="R311" s="10"/>
      <c r="S311" s="10"/>
      <c r="T311" s="10"/>
      <c r="U311" s="10"/>
      <c r="V311" s="10"/>
      <c r="W311" s="10"/>
      <c r="X311" s="10"/>
      <c r="Y311" s="10"/>
      <c r="Z311" s="10"/>
      <c r="AA311" s="10"/>
      <c r="AB311" s="10"/>
      <c r="AC311" s="10"/>
      <c r="AD311" s="10"/>
      <c r="AE311" s="10"/>
    </row>
    <row r="312" spans="1:31" x14ac:dyDescent="0.35">
      <c r="A312" s="10"/>
      <c r="B312" s="10"/>
      <c r="C312" s="10"/>
      <c r="D312" s="10"/>
      <c r="E312" s="10"/>
      <c r="F312" s="10"/>
      <c r="G312" s="10"/>
      <c r="H312" s="10"/>
      <c r="I312" s="10"/>
      <c r="J312" s="10"/>
      <c r="K312" s="10"/>
      <c r="L312" s="10"/>
      <c r="M312" s="10"/>
      <c r="N312" s="10"/>
      <c r="O312" s="10"/>
      <c r="P312" s="10"/>
      <c r="Q312" s="10"/>
      <c r="R312" s="10"/>
      <c r="S312" s="10"/>
      <c r="T312" s="10"/>
      <c r="U312" s="10"/>
      <c r="V312" s="10"/>
      <c r="W312" s="10"/>
      <c r="X312" s="10"/>
      <c r="Y312" s="10"/>
      <c r="Z312" s="10"/>
      <c r="AA312" s="10"/>
      <c r="AB312" s="10"/>
      <c r="AC312" s="10"/>
      <c r="AD312" s="10"/>
      <c r="AE312" s="10"/>
    </row>
    <row r="313" spans="1:31" x14ac:dyDescent="0.35">
      <c r="A313" s="10"/>
      <c r="B313" s="10"/>
      <c r="C313" s="10"/>
      <c r="D313" s="10"/>
      <c r="E313" s="10"/>
      <c r="F313" s="10"/>
      <c r="G313" s="10"/>
      <c r="H313" s="10"/>
      <c r="I313" s="10"/>
      <c r="J313" s="10"/>
      <c r="K313" s="10"/>
      <c r="L313" s="10"/>
      <c r="M313" s="10"/>
      <c r="N313" s="10"/>
      <c r="O313" s="10"/>
      <c r="P313" s="10"/>
      <c r="Q313" s="10"/>
      <c r="R313" s="10"/>
      <c r="S313" s="10"/>
      <c r="T313" s="10"/>
      <c r="U313" s="10"/>
      <c r="V313" s="10"/>
      <c r="W313" s="10"/>
      <c r="X313" s="10"/>
      <c r="Y313" s="10"/>
      <c r="Z313" s="10"/>
      <c r="AA313" s="10"/>
      <c r="AB313" s="10"/>
      <c r="AC313" s="10"/>
      <c r="AD313" s="10"/>
      <c r="AE313" s="10"/>
    </row>
    <row r="314" spans="1:31" x14ac:dyDescent="0.35">
      <c r="A314" s="10"/>
      <c r="B314" s="10"/>
      <c r="C314" s="10"/>
      <c r="D314" s="10"/>
      <c r="E314" s="10"/>
      <c r="F314" s="10"/>
      <c r="G314" s="10"/>
      <c r="H314" s="10"/>
      <c r="I314" s="10"/>
      <c r="J314" s="10"/>
      <c r="K314" s="10"/>
      <c r="L314" s="10"/>
      <c r="M314" s="10"/>
      <c r="N314" s="10"/>
      <c r="O314" s="10"/>
      <c r="P314" s="10"/>
      <c r="Q314" s="10"/>
      <c r="R314" s="10"/>
      <c r="S314" s="10"/>
      <c r="T314" s="10"/>
      <c r="U314" s="10"/>
      <c r="V314" s="10"/>
      <c r="W314" s="10"/>
      <c r="X314" s="10"/>
      <c r="Y314" s="10"/>
      <c r="Z314" s="10"/>
      <c r="AA314" s="10"/>
      <c r="AB314" s="10"/>
      <c r="AC314" s="10"/>
      <c r="AD314" s="10"/>
      <c r="AE314" s="10"/>
    </row>
    <row r="315" spans="1:31" x14ac:dyDescent="0.35">
      <c r="A315" s="10"/>
      <c r="B315" s="10"/>
      <c r="C315" s="10"/>
      <c r="D315" s="10"/>
      <c r="E315" s="10"/>
      <c r="F315" s="10"/>
      <c r="G315" s="10"/>
      <c r="H315" s="10"/>
      <c r="I315" s="10"/>
      <c r="J315" s="10"/>
      <c r="K315" s="10"/>
      <c r="L315" s="10"/>
      <c r="M315" s="10"/>
      <c r="N315" s="10"/>
      <c r="O315" s="10"/>
      <c r="P315" s="10"/>
      <c r="Q315" s="10"/>
      <c r="R315" s="10"/>
      <c r="S315" s="10"/>
      <c r="T315" s="10"/>
      <c r="U315" s="10"/>
      <c r="V315" s="10"/>
      <c r="W315" s="10"/>
      <c r="X315" s="10"/>
      <c r="Y315" s="10"/>
      <c r="Z315" s="10"/>
      <c r="AA315" s="10"/>
      <c r="AB315" s="10"/>
      <c r="AC315" s="10"/>
      <c r="AD315" s="10"/>
      <c r="AE315" s="10"/>
    </row>
    <row r="316" spans="1:31" x14ac:dyDescent="0.35">
      <c r="A316" s="10"/>
      <c r="B316" s="10"/>
      <c r="C316" s="10"/>
      <c r="D316" s="10"/>
      <c r="E316" s="10"/>
      <c r="F316" s="10"/>
      <c r="G316" s="10"/>
      <c r="H316" s="10"/>
      <c r="I316" s="10"/>
      <c r="J316" s="10"/>
      <c r="K316" s="10"/>
      <c r="L316" s="10"/>
      <c r="M316" s="10"/>
      <c r="N316" s="10"/>
      <c r="O316" s="10"/>
      <c r="P316" s="10"/>
      <c r="Q316" s="10"/>
      <c r="R316" s="10"/>
      <c r="S316" s="10"/>
      <c r="T316" s="10"/>
      <c r="U316" s="10"/>
      <c r="V316" s="10"/>
      <c r="W316" s="10"/>
      <c r="X316" s="10"/>
      <c r="Y316" s="10"/>
      <c r="Z316" s="10"/>
      <c r="AA316" s="10"/>
      <c r="AB316" s="10"/>
      <c r="AC316" s="10"/>
      <c r="AD316" s="10"/>
      <c r="AE316" s="10"/>
    </row>
    <row r="317" spans="1:31" x14ac:dyDescent="0.35">
      <c r="A317" s="10"/>
      <c r="B317" s="10"/>
      <c r="C317" s="10"/>
      <c r="D317" s="10"/>
      <c r="E317" s="10"/>
      <c r="F317" s="10"/>
      <c r="G317" s="10"/>
      <c r="H317" s="10"/>
      <c r="I317" s="10"/>
      <c r="J317" s="10"/>
      <c r="K317" s="10"/>
      <c r="L317" s="10"/>
      <c r="M317" s="10"/>
      <c r="N317" s="10"/>
      <c r="O317" s="10"/>
      <c r="P317" s="10"/>
      <c r="Q317" s="10"/>
      <c r="R317" s="10"/>
      <c r="S317" s="10"/>
      <c r="T317" s="10"/>
      <c r="U317" s="10"/>
      <c r="V317" s="10"/>
      <c r="W317" s="10"/>
      <c r="X317" s="10"/>
      <c r="Y317" s="10"/>
      <c r="Z317" s="10"/>
      <c r="AA317" s="10"/>
      <c r="AB317" s="10"/>
      <c r="AC317" s="10"/>
      <c r="AD317" s="10"/>
      <c r="AE317" s="10"/>
    </row>
    <row r="318" spans="1:31" x14ac:dyDescent="0.35">
      <c r="A318" s="10"/>
      <c r="B318" s="10"/>
      <c r="C318" s="10"/>
      <c r="D318" s="10"/>
      <c r="E318" s="10"/>
      <c r="F318" s="10"/>
      <c r="G318" s="10"/>
      <c r="H318" s="10"/>
      <c r="I318" s="10"/>
      <c r="J318" s="10"/>
      <c r="K318" s="10"/>
      <c r="L318" s="10"/>
      <c r="M318" s="10"/>
      <c r="N318" s="10"/>
      <c r="O318" s="10"/>
      <c r="P318" s="10"/>
      <c r="Q318" s="10"/>
      <c r="R318" s="10"/>
      <c r="S318" s="10"/>
      <c r="T318" s="10"/>
      <c r="U318" s="10"/>
      <c r="V318" s="10"/>
      <c r="W318" s="10"/>
      <c r="X318" s="10"/>
      <c r="Y318" s="10"/>
      <c r="Z318" s="10"/>
      <c r="AA318" s="10"/>
      <c r="AB318" s="10"/>
      <c r="AC318" s="10"/>
      <c r="AD318" s="10"/>
      <c r="AE318" s="10"/>
    </row>
    <row r="319" spans="1:31" x14ac:dyDescent="0.35">
      <c r="A319" s="10"/>
      <c r="B319" s="10"/>
      <c r="C319" s="10"/>
      <c r="D319" s="10"/>
      <c r="E319" s="10"/>
      <c r="F319" s="10"/>
      <c r="G319" s="10"/>
      <c r="H319" s="10"/>
      <c r="I319" s="10"/>
      <c r="J319" s="10"/>
      <c r="K319" s="10"/>
      <c r="L319" s="10"/>
      <c r="M319" s="10"/>
      <c r="N319" s="10"/>
      <c r="O319" s="10"/>
      <c r="P319" s="10"/>
      <c r="Q319" s="10"/>
      <c r="R319" s="10"/>
      <c r="S319" s="10"/>
      <c r="T319" s="10"/>
      <c r="U319" s="10"/>
      <c r="V319" s="10"/>
      <c r="W319" s="10"/>
      <c r="X319" s="10"/>
      <c r="Y319" s="10"/>
      <c r="Z319" s="10"/>
      <c r="AA319" s="10"/>
      <c r="AB319" s="10"/>
      <c r="AC319" s="10"/>
      <c r="AD319" s="10"/>
      <c r="AE319" s="10"/>
    </row>
    <row r="320" spans="1:31" x14ac:dyDescent="0.35">
      <c r="A320" s="10"/>
      <c r="B320" s="10"/>
      <c r="C320" s="10"/>
      <c r="D320" s="10"/>
      <c r="E320" s="10"/>
      <c r="F320" s="10"/>
      <c r="G320" s="10"/>
      <c r="H320" s="10"/>
      <c r="I320" s="10"/>
      <c r="J320" s="10"/>
      <c r="K320" s="10"/>
      <c r="L320" s="10"/>
      <c r="M320" s="10"/>
      <c r="N320" s="10"/>
      <c r="O320" s="10"/>
      <c r="P320" s="10"/>
      <c r="Q320" s="10"/>
      <c r="R320" s="10"/>
      <c r="S320" s="10"/>
      <c r="T320" s="10"/>
      <c r="U320" s="10"/>
      <c r="V320" s="10"/>
      <c r="W320" s="10"/>
      <c r="X320" s="10"/>
      <c r="Y320" s="10"/>
      <c r="Z320" s="10"/>
      <c r="AA320" s="10"/>
      <c r="AB320" s="10"/>
      <c r="AC320" s="10"/>
      <c r="AD320" s="10"/>
      <c r="AE320" s="10"/>
    </row>
    <row r="321" spans="1:31" x14ac:dyDescent="0.35">
      <c r="A321" s="10"/>
      <c r="B321" s="10"/>
      <c r="C321" s="10"/>
      <c r="D321" s="10"/>
      <c r="E321" s="10"/>
      <c r="F321" s="10"/>
      <c r="G321" s="10"/>
      <c r="H321" s="10"/>
      <c r="I321" s="10"/>
      <c r="J321" s="10"/>
      <c r="K321" s="10"/>
      <c r="L321" s="10"/>
      <c r="M321" s="10"/>
      <c r="N321" s="10"/>
      <c r="O321" s="10"/>
      <c r="P321" s="10"/>
      <c r="Q321" s="10"/>
      <c r="R321" s="10"/>
      <c r="S321" s="10"/>
      <c r="T321" s="10"/>
      <c r="U321" s="10"/>
      <c r="V321" s="10"/>
      <c r="W321" s="10"/>
      <c r="X321" s="10"/>
      <c r="Y321" s="10"/>
      <c r="Z321" s="10"/>
      <c r="AA321" s="10"/>
      <c r="AB321" s="10"/>
      <c r="AC321" s="10"/>
      <c r="AD321" s="10"/>
      <c r="AE321" s="10"/>
    </row>
    <row r="322" spans="1:31" x14ac:dyDescent="0.35">
      <c r="A322" s="10"/>
      <c r="B322" s="10"/>
      <c r="C322" s="10"/>
      <c r="D322" s="10"/>
      <c r="E322" s="10"/>
      <c r="F322" s="10"/>
      <c r="G322" s="10"/>
      <c r="H322" s="10"/>
      <c r="I322" s="10"/>
      <c r="J322" s="10"/>
      <c r="K322" s="10"/>
      <c r="L322" s="10"/>
      <c r="M322" s="10"/>
      <c r="N322" s="10"/>
      <c r="O322" s="10"/>
      <c r="P322" s="10"/>
      <c r="Q322" s="10"/>
      <c r="R322" s="10"/>
      <c r="S322" s="10"/>
      <c r="T322" s="10"/>
      <c r="U322" s="10"/>
      <c r="V322" s="10"/>
      <c r="W322" s="10"/>
      <c r="X322" s="10"/>
      <c r="Y322" s="10"/>
      <c r="Z322" s="10"/>
      <c r="AA322" s="10"/>
      <c r="AB322" s="10"/>
      <c r="AC322" s="10"/>
      <c r="AD322" s="10"/>
      <c r="AE322" s="10"/>
    </row>
    <row r="323" spans="1:31" x14ac:dyDescent="0.35">
      <c r="A323" s="10"/>
      <c r="B323" s="10"/>
      <c r="C323" s="10"/>
      <c r="D323" s="10"/>
      <c r="E323" s="10"/>
      <c r="F323" s="10"/>
      <c r="G323" s="10"/>
      <c r="H323" s="10"/>
      <c r="I323" s="10"/>
      <c r="J323" s="10"/>
      <c r="K323" s="10"/>
      <c r="L323" s="10"/>
      <c r="M323" s="10"/>
      <c r="N323" s="10"/>
      <c r="O323" s="10"/>
      <c r="P323" s="10"/>
      <c r="Q323" s="10"/>
      <c r="R323" s="10"/>
      <c r="S323" s="10"/>
      <c r="T323" s="10"/>
      <c r="U323" s="10"/>
      <c r="V323" s="10"/>
      <c r="W323" s="10"/>
      <c r="X323" s="10"/>
      <c r="Y323" s="10"/>
      <c r="Z323" s="10"/>
      <c r="AA323" s="10"/>
      <c r="AB323" s="10"/>
      <c r="AC323" s="10"/>
      <c r="AD323" s="10"/>
      <c r="AE323" s="10"/>
    </row>
    <row r="324" spans="1:31" x14ac:dyDescent="0.35">
      <c r="A324" s="10"/>
      <c r="B324" s="10"/>
      <c r="C324" s="10"/>
      <c r="D324" s="10"/>
      <c r="E324" s="10"/>
      <c r="F324" s="10"/>
      <c r="G324" s="10"/>
      <c r="H324" s="10"/>
      <c r="I324" s="10"/>
      <c r="J324" s="10"/>
      <c r="K324" s="10"/>
      <c r="L324" s="10"/>
      <c r="M324" s="10"/>
      <c r="N324" s="10"/>
      <c r="O324" s="10"/>
      <c r="P324" s="10"/>
      <c r="Q324" s="10"/>
      <c r="R324" s="10"/>
      <c r="S324" s="10"/>
      <c r="T324" s="10"/>
      <c r="U324" s="10"/>
      <c r="V324" s="10"/>
      <c r="W324" s="10"/>
      <c r="X324" s="10"/>
      <c r="Y324" s="10"/>
      <c r="Z324" s="10"/>
      <c r="AA324" s="10"/>
      <c r="AB324" s="10"/>
      <c r="AC324" s="10"/>
      <c r="AD324" s="10"/>
      <c r="AE324" s="10"/>
    </row>
    <row r="325" spans="1:31" x14ac:dyDescent="0.35">
      <c r="A325" s="10"/>
      <c r="B325" s="10"/>
      <c r="C325" s="10"/>
      <c r="D325" s="10"/>
      <c r="E325" s="10"/>
      <c r="F325" s="10"/>
      <c r="G325" s="10"/>
      <c r="H325" s="10"/>
      <c r="I325" s="10"/>
      <c r="J325" s="10"/>
      <c r="K325" s="10"/>
      <c r="L325" s="10"/>
      <c r="M325" s="10"/>
      <c r="N325" s="10"/>
      <c r="O325" s="10"/>
      <c r="P325" s="10"/>
      <c r="Q325" s="10"/>
      <c r="R325" s="10"/>
      <c r="S325" s="10"/>
      <c r="T325" s="10"/>
      <c r="U325" s="10"/>
      <c r="V325" s="10"/>
      <c r="W325" s="10"/>
      <c r="X325" s="10"/>
      <c r="Y325" s="10"/>
      <c r="Z325" s="10"/>
      <c r="AA325" s="10"/>
      <c r="AB325" s="10"/>
      <c r="AC325" s="10"/>
      <c r="AD325" s="10"/>
      <c r="AE325" s="10"/>
    </row>
    <row r="326" spans="1:31" x14ac:dyDescent="0.35">
      <c r="A326" s="10"/>
      <c r="B326" s="10"/>
      <c r="C326" s="10"/>
      <c r="D326" s="10"/>
      <c r="E326" s="10"/>
      <c r="F326" s="10"/>
      <c r="G326" s="10"/>
      <c r="H326" s="10"/>
      <c r="I326" s="10"/>
      <c r="J326" s="10"/>
      <c r="K326" s="10"/>
      <c r="L326" s="10"/>
      <c r="M326" s="10"/>
      <c r="N326" s="10"/>
      <c r="O326" s="10"/>
      <c r="P326" s="10"/>
      <c r="Q326" s="10"/>
      <c r="R326" s="10"/>
      <c r="S326" s="10"/>
      <c r="T326" s="10"/>
      <c r="U326" s="10"/>
      <c r="V326" s="10"/>
      <c r="W326" s="10"/>
      <c r="X326" s="10"/>
      <c r="Y326" s="10"/>
      <c r="Z326" s="10"/>
      <c r="AA326" s="10"/>
      <c r="AB326" s="10"/>
      <c r="AC326" s="10"/>
      <c r="AD326" s="10"/>
      <c r="AE326" s="10"/>
    </row>
    <row r="327" spans="1:31" x14ac:dyDescent="0.35">
      <c r="A327" s="10"/>
      <c r="B327" s="10"/>
      <c r="C327" s="10"/>
      <c r="D327" s="10"/>
      <c r="E327" s="10"/>
      <c r="F327" s="10"/>
      <c r="G327" s="10"/>
      <c r="H327" s="10"/>
      <c r="I327" s="10"/>
      <c r="J327" s="10"/>
      <c r="K327" s="10"/>
      <c r="L327" s="10"/>
      <c r="M327" s="10"/>
      <c r="N327" s="10"/>
      <c r="O327" s="10"/>
      <c r="P327" s="10"/>
      <c r="Q327" s="10"/>
      <c r="R327" s="10"/>
      <c r="S327" s="10"/>
      <c r="T327" s="10"/>
      <c r="U327" s="10"/>
      <c r="V327" s="10"/>
      <c r="W327" s="10"/>
      <c r="X327" s="10"/>
      <c r="Y327" s="10"/>
      <c r="Z327" s="10"/>
      <c r="AA327" s="10"/>
      <c r="AB327" s="10"/>
      <c r="AC327" s="10"/>
      <c r="AD327" s="10"/>
      <c r="AE327" s="10"/>
    </row>
    <row r="328" spans="1:31" x14ac:dyDescent="0.35">
      <c r="A328" s="10"/>
      <c r="B328" s="10"/>
      <c r="C328" s="10"/>
      <c r="D328" s="10"/>
      <c r="E328" s="10"/>
      <c r="F328" s="10"/>
      <c r="G328" s="10"/>
      <c r="H328" s="10"/>
      <c r="I328" s="10"/>
      <c r="J328" s="10"/>
      <c r="K328" s="10"/>
      <c r="L328" s="10"/>
      <c r="M328" s="10"/>
      <c r="N328" s="10"/>
      <c r="O328" s="10"/>
      <c r="P328" s="10"/>
      <c r="Q328" s="10"/>
      <c r="R328" s="10"/>
      <c r="S328" s="10"/>
      <c r="T328" s="10"/>
      <c r="U328" s="10"/>
      <c r="V328" s="10"/>
      <c r="W328" s="10"/>
      <c r="X328" s="10"/>
      <c r="Y328" s="10"/>
      <c r="Z328" s="10"/>
      <c r="AA328" s="10"/>
      <c r="AB328" s="10"/>
      <c r="AC328" s="10"/>
      <c r="AD328" s="10"/>
      <c r="AE328" s="10"/>
    </row>
    <row r="329" spans="1:31" x14ac:dyDescent="0.35">
      <c r="A329" s="10"/>
      <c r="B329" s="10"/>
      <c r="C329" s="10"/>
      <c r="D329" s="10"/>
      <c r="E329" s="10"/>
      <c r="F329" s="10"/>
      <c r="G329" s="10"/>
      <c r="H329" s="10"/>
      <c r="I329" s="10"/>
      <c r="J329" s="10"/>
      <c r="K329" s="10"/>
      <c r="L329" s="10"/>
      <c r="M329" s="10"/>
      <c r="N329" s="10"/>
      <c r="O329" s="10"/>
      <c r="P329" s="10"/>
      <c r="Q329" s="10"/>
      <c r="R329" s="10"/>
      <c r="S329" s="10"/>
      <c r="T329" s="10"/>
      <c r="U329" s="10"/>
      <c r="V329" s="10"/>
      <c r="W329" s="10"/>
      <c r="X329" s="10"/>
      <c r="Y329" s="10"/>
      <c r="Z329" s="10"/>
      <c r="AA329" s="10"/>
      <c r="AB329" s="10"/>
      <c r="AC329" s="10"/>
      <c r="AD329" s="10"/>
      <c r="AE329" s="10"/>
    </row>
    <row r="330" spans="1:31" x14ac:dyDescent="0.35">
      <c r="A330" s="10"/>
      <c r="B330" s="10"/>
      <c r="C330" s="10"/>
      <c r="D330" s="10"/>
      <c r="E330" s="10"/>
      <c r="F330" s="10"/>
      <c r="G330" s="10"/>
      <c r="H330" s="10"/>
      <c r="I330" s="10"/>
      <c r="J330" s="10"/>
      <c r="K330" s="10"/>
      <c r="L330" s="10"/>
      <c r="M330" s="10"/>
      <c r="N330" s="10"/>
      <c r="O330" s="10"/>
      <c r="P330" s="10"/>
      <c r="Q330" s="10"/>
      <c r="R330" s="10"/>
      <c r="S330" s="10"/>
      <c r="T330" s="10"/>
      <c r="U330" s="10"/>
      <c r="V330" s="10"/>
      <c r="W330" s="10"/>
      <c r="X330" s="10"/>
      <c r="Y330" s="10"/>
      <c r="Z330" s="10"/>
      <c r="AA330" s="10"/>
      <c r="AB330" s="10"/>
      <c r="AC330" s="10"/>
      <c r="AD330" s="10"/>
      <c r="AE330" s="10"/>
    </row>
    <row r="331" spans="1:31" x14ac:dyDescent="0.35">
      <c r="A331" s="10"/>
      <c r="B331" s="10"/>
      <c r="C331" s="10"/>
      <c r="D331" s="10"/>
      <c r="E331" s="10"/>
      <c r="F331" s="10"/>
      <c r="G331" s="10"/>
      <c r="H331" s="10"/>
      <c r="I331" s="10"/>
      <c r="J331" s="10"/>
      <c r="K331" s="10"/>
      <c r="L331" s="10"/>
      <c r="M331" s="10"/>
      <c r="N331" s="10"/>
      <c r="O331" s="10"/>
      <c r="P331" s="10"/>
      <c r="Q331" s="10"/>
      <c r="R331" s="10"/>
      <c r="S331" s="10"/>
      <c r="T331" s="10"/>
      <c r="U331" s="10"/>
      <c r="V331" s="10"/>
      <c r="W331" s="10"/>
      <c r="X331" s="10"/>
      <c r="Y331" s="10"/>
      <c r="Z331" s="10"/>
      <c r="AA331" s="10"/>
      <c r="AB331" s="10"/>
      <c r="AC331" s="10"/>
      <c r="AD331" s="10"/>
      <c r="AE331" s="10"/>
    </row>
    <row r="332" spans="1:31" x14ac:dyDescent="0.35">
      <c r="A332" s="10"/>
      <c r="B332" s="10"/>
      <c r="C332" s="10"/>
      <c r="D332" s="10"/>
      <c r="E332" s="10"/>
      <c r="F332" s="10"/>
      <c r="G332" s="10"/>
      <c r="H332" s="10"/>
      <c r="I332" s="10"/>
      <c r="J332" s="10"/>
      <c r="K332" s="10"/>
      <c r="L332" s="10"/>
      <c r="M332" s="10"/>
      <c r="N332" s="10"/>
      <c r="O332" s="10"/>
      <c r="P332" s="10"/>
      <c r="Q332" s="10"/>
      <c r="R332" s="10"/>
      <c r="S332" s="10"/>
      <c r="T332" s="10"/>
      <c r="U332" s="10"/>
      <c r="V332" s="10"/>
      <c r="W332" s="10"/>
      <c r="X332" s="10"/>
      <c r="Y332" s="10"/>
      <c r="Z332" s="10"/>
      <c r="AA332" s="10"/>
      <c r="AB332" s="10"/>
      <c r="AC332" s="10"/>
      <c r="AD332" s="10"/>
      <c r="AE332" s="10"/>
    </row>
    <row r="333" spans="1:31" x14ac:dyDescent="0.35">
      <c r="A333" s="10"/>
      <c r="B333" s="10"/>
      <c r="C333" s="10"/>
      <c r="D333" s="10"/>
      <c r="E333" s="10"/>
      <c r="F333" s="10"/>
      <c r="G333" s="10"/>
      <c r="H333" s="10"/>
      <c r="I333" s="10"/>
      <c r="J333" s="10"/>
      <c r="K333" s="10"/>
      <c r="L333" s="10"/>
      <c r="M333" s="10"/>
      <c r="N333" s="10"/>
      <c r="O333" s="10"/>
      <c r="P333" s="10"/>
      <c r="Q333" s="10"/>
      <c r="R333" s="10"/>
      <c r="S333" s="10"/>
      <c r="T333" s="10"/>
      <c r="U333" s="10"/>
      <c r="V333" s="10"/>
      <c r="W333" s="10"/>
      <c r="X333" s="10"/>
      <c r="Y333" s="10"/>
      <c r="Z333" s="10"/>
      <c r="AA333" s="10"/>
      <c r="AB333" s="10"/>
      <c r="AC333" s="10"/>
      <c r="AD333" s="10"/>
      <c r="AE333" s="10"/>
    </row>
    <row r="334" spans="1:31" x14ac:dyDescent="0.35">
      <c r="A334" s="10"/>
      <c r="B334" s="10"/>
      <c r="C334" s="10"/>
      <c r="D334" s="10"/>
      <c r="E334" s="10"/>
      <c r="F334" s="10"/>
      <c r="G334" s="10"/>
      <c r="H334" s="10"/>
      <c r="I334" s="10"/>
      <c r="J334" s="10"/>
      <c r="K334" s="10"/>
      <c r="L334" s="10"/>
      <c r="M334" s="10"/>
      <c r="N334" s="10"/>
      <c r="O334" s="10"/>
      <c r="P334" s="10"/>
      <c r="Q334" s="10"/>
      <c r="R334" s="10"/>
      <c r="S334" s="10"/>
      <c r="T334" s="10"/>
      <c r="U334" s="10"/>
      <c r="V334" s="10"/>
      <c r="W334" s="10"/>
      <c r="X334" s="10"/>
      <c r="Y334" s="10"/>
      <c r="Z334" s="10"/>
      <c r="AA334" s="10"/>
      <c r="AB334" s="10"/>
      <c r="AC334" s="10"/>
      <c r="AD334" s="10"/>
      <c r="AE334" s="10"/>
    </row>
    <row r="335" spans="1:31" x14ac:dyDescent="0.35">
      <c r="A335" s="10"/>
      <c r="B335" s="10"/>
      <c r="C335" s="10"/>
      <c r="D335" s="10"/>
      <c r="E335" s="10"/>
      <c r="F335" s="10"/>
      <c r="G335" s="10"/>
      <c r="H335" s="10"/>
      <c r="I335" s="10"/>
      <c r="J335" s="10"/>
      <c r="K335" s="10"/>
      <c r="L335" s="10"/>
      <c r="M335" s="10"/>
      <c r="N335" s="10"/>
      <c r="O335" s="10"/>
      <c r="P335" s="10"/>
      <c r="Q335" s="10"/>
      <c r="R335" s="10"/>
      <c r="S335" s="10"/>
      <c r="T335" s="10"/>
      <c r="U335" s="10"/>
      <c r="V335" s="10"/>
      <c r="W335" s="10"/>
      <c r="X335" s="10"/>
      <c r="Y335" s="10"/>
      <c r="Z335" s="10"/>
      <c r="AA335" s="10"/>
      <c r="AB335" s="10"/>
      <c r="AC335" s="10"/>
      <c r="AD335" s="10"/>
      <c r="AE335" s="10"/>
    </row>
    <row r="336" spans="1:31" x14ac:dyDescent="0.35">
      <c r="A336" s="10"/>
      <c r="B336" s="10"/>
      <c r="C336" s="10"/>
      <c r="D336" s="10"/>
      <c r="E336" s="10"/>
      <c r="F336" s="10"/>
      <c r="G336" s="10"/>
      <c r="H336" s="10"/>
      <c r="I336" s="10"/>
      <c r="J336" s="10"/>
      <c r="K336" s="10"/>
      <c r="L336" s="10"/>
      <c r="M336" s="10"/>
      <c r="N336" s="10"/>
      <c r="O336" s="10"/>
      <c r="P336" s="10"/>
      <c r="Q336" s="10"/>
      <c r="R336" s="10"/>
      <c r="S336" s="10"/>
      <c r="T336" s="10"/>
      <c r="U336" s="10"/>
      <c r="V336" s="10"/>
      <c r="W336" s="10"/>
      <c r="X336" s="10"/>
      <c r="Y336" s="10"/>
      <c r="Z336" s="10"/>
      <c r="AA336" s="10"/>
      <c r="AB336" s="10"/>
      <c r="AC336" s="10"/>
      <c r="AD336" s="10"/>
      <c r="AE336" s="10"/>
    </row>
    <row r="337" spans="1:31" x14ac:dyDescent="0.35">
      <c r="A337" s="10"/>
      <c r="B337" s="10"/>
      <c r="C337" s="10"/>
      <c r="D337" s="10"/>
      <c r="E337" s="10"/>
      <c r="F337" s="10"/>
      <c r="G337" s="10"/>
      <c r="H337" s="10"/>
      <c r="I337" s="10"/>
      <c r="J337" s="10"/>
      <c r="K337" s="10"/>
      <c r="L337" s="10"/>
      <c r="M337" s="10"/>
      <c r="N337" s="10"/>
      <c r="O337" s="10"/>
      <c r="P337" s="10"/>
      <c r="Q337" s="10"/>
      <c r="R337" s="10"/>
      <c r="S337" s="10"/>
      <c r="T337" s="10"/>
      <c r="U337" s="10"/>
      <c r="V337" s="10"/>
      <c r="W337" s="10"/>
      <c r="X337" s="10"/>
      <c r="Y337" s="10"/>
      <c r="Z337" s="10"/>
      <c r="AA337" s="10"/>
      <c r="AB337" s="10"/>
      <c r="AC337" s="10"/>
      <c r="AD337" s="10"/>
      <c r="AE337" s="10"/>
    </row>
    <row r="338" spans="1:31" x14ac:dyDescent="0.35">
      <c r="A338" s="10"/>
      <c r="B338" s="10"/>
      <c r="C338" s="10"/>
      <c r="D338" s="10"/>
      <c r="E338" s="10"/>
      <c r="F338" s="10"/>
      <c r="G338" s="10"/>
      <c r="H338" s="10"/>
      <c r="I338" s="10"/>
      <c r="J338" s="10"/>
      <c r="K338" s="10"/>
      <c r="L338" s="10"/>
      <c r="M338" s="10"/>
      <c r="N338" s="10"/>
      <c r="O338" s="10"/>
      <c r="P338" s="10"/>
      <c r="Q338" s="10"/>
      <c r="R338" s="10"/>
      <c r="S338" s="10"/>
      <c r="T338" s="10"/>
      <c r="U338" s="10"/>
      <c r="V338" s="10"/>
      <c r="W338" s="10"/>
      <c r="X338" s="10"/>
      <c r="Y338" s="10"/>
      <c r="Z338" s="10"/>
      <c r="AA338" s="10"/>
      <c r="AB338" s="10"/>
      <c r="AC338" s="10"/>
      <c r="AD338" s="10"/>
      <c r="AE338" s="10"/>
    </row>
    <row r="339" spans="1:31" x14ac:dyDescent="0.35">
      <c r="A339" s="10"/>
      <c r="B339" s="10"/>
      <c r="C339" s="10"/>
      <c r="D339" s="10"/>
      <c r="E339" s="10"/>
      <c r="F339" s="10"/>
      <c r="G339" s="10"/>
      <c r="H339" s="10"/>
      <c r="I339" s="10"/>
      <c r="J339" s="10"/>
      <c r="K339" s="10"/>
      <c r="L339" s="10"/>
      <c r="M339" s="10"/>
      <c r="N339" s="10"/>
      <c r="O339" s="10"/>
      <c r="P339" s="10"/>
      <c r="Q339" s="10"/>
      <c r="R339" s="10"/>
      <c r="S339" s="10"/>
      <c r="T339" s="10"/>
      <c r="U339" s="10"/>
      <c r="V339" s="10"/>
      <c r="W339" s="10"/>
      <c r="X339" s="10"/>
      <c r="Y339" s="10"/>
      <c r="Z339" s="10"/>
      <c r="AA339" s="10"/>
      <c r="AB339" s="10"/>
      <c r="AC339" s="10"/>
      <c r="AD339" s="10"/>
      <c r="AE339" s="10"/>
    </row>
    <row r="340" spans="1:31" x14ac:dyDescent="0.35">
      <c r="A340" s="10"/>
      <c r="B340" s="10"/>
      <c r="C340" s="10"/>
      <c r="D340" s="10"/>
      <c r="E340" s="10"/>
      <c r="F340" s="10"/>
      <c r="G340" s="10"/>
      <c r="H340" s="10"/>
      <c r="I340" s="10"/>
      <c r="J340" s="10"/>
      <c r="K340" s="10"/>
      <c r="L340" s="10"/>
      <c r="M340" s="10"/>
      <c r="N340" s="10"/>
      <c r="O340" s="10"/>
      <c r="P340" s="10"/>
      <c r="Q340" s="10"/>
      <c r="R340" s="10"/>
      <c r="S340" s="10"/>
      <c r="T340" s="10"/>
      <c r="U340" s="10"/>
      <c r="V340" s="10"/>
      <c r="W340" s="10"/>
      <c r="X340" s="10"/>
      <c r="Y340" s="10"/>
      <c r="Z340" s="10"/>
      <c r="AA340" s="10"/>
      <c r="AB340" s="10"/>
      <c r="AC340" s="10"/>
      <c r="AD340" s="10"/>
      <c r="AE340" s="10"/>
    </row>
    <row r="341" spans="1:31" x14ac:dyDescent="0.35">
      <c r="A341" s="10"/>
      <c r="B341" s="10"/>
      <c r="C341" s="10"/>
      <c r="D341" s="10"/>
      <c r="E341" s="10"/>
      <c r="F341" s="10"/>
      <c r="G341" s="10"/>
      <c r="H341" s="10"/>
      <c r="I341" s="10"/>
      <c r="J341" s="10"/>
      <c r="K341" s="10"/>
      <c r="L341" s="10"/>
      <c r="M341" s="10"/>
      <c r="N341" s="10"/>
      <c r="O341" s="10"/>
      <c r="P341" s="10"/>
      <c r="Q341" s="10"/>
      <c r="R341" s="10"/>
      <c r="S341" s="10"/>
      <c r="T341" s="10"/>
      <c r="U341" s="10"/>
      <c r="V341" s="10"/>
      <c r="W341" s="10"/>
      <c r="X341" s="10"/>
      <c r="Y341" s="10"/>
      <c r="Z341" s="10"/>
      <c r="AA341" s="10"/>
      <c r="AB341" s="10"/>
      <c r="AC341" s="10"/>
      <c r="AD341" s="10"/>
      <c r="AE341" s="10"/>
    </row>
    <row r="342" spans="1:31" x14ac:dyDescent="0.35">
      <c r="A342" s="10"/>
      <c r="B342" s="10"/>
      <c r="C342" s="10"/>
      <c r="D342" s="10"/>
      <c r="E342" s="10"/>
      <c r="F342" s="10"/>
      <c r="G342" s="10"/>
      <c r="H342" s="10"/>
      <c r="I342" s="10"/>
      <c r="J342" s="10"/>
      <c r="K342" s="10"/>
      <c r="L342" s="10"/>
      <c r="M342" s="10"/>
      <c r="N342" s="10"/>
      <c r="O342" s="10"/>
      <c r="P342" s="10"/>
      <c r="Q342" s="10"/>
      <c r="R342" s="10"/>
      <c r="S342" s="10"/>
      <c r="T342" s="10"/>
      <c r="U342" s="10"/>
      <c r="V342" s="10"/>
      <c r="W342" s="10"/>
      <c r="X342" s="10"/>
      <c r="Y342" s="10"/>
      <c r="Z342" s="10"/>
      <c r="AA342" s="10"/>
      <c r="AB342" s="10"/>
      <c r="AC342" s="10"/>
      <c r="AD342" s="10"/>
      <c r="AE342" s="10"/>
    </row>
    <row r="343" spans="1:31" x14ac:dyDescent="0.35">
      <c r="A343" s="10"/>
      <c r="B343" s="10"/>
      <c r="C343" s="10"/>
      <c r="D343" s="10"/>
      <c r="E343" s="10"/>
      <c r="F343" s="10"/>
      <c r="G343" s="10"/>
      <c r="H343" s="10"/>
      <c r="I343" s="10"/>
      <c r="J343" s="10"/>
      <c r="K343" s="10"/>
      <c r="L343" s="10"/>
      <c r="M343" s="10"/>
      <c r="N343" s="10"/>
      <c r="O343" s="10"/>
      <c r="P343" s="10"/>
      <c r="Q343" s="10"/>
      <c r="R343" s="10"/>
      <c r="S343" s="10"/>
      <c r="T343" s="10"/>
      <c r="U343" s="10"/>
      <c r="V343" s="10"/>
      <c r="W343" s="10"/>
      <c r="X343" s="10"/>
      <c r="Y343" s="10"/>
      <c r="Z343" s="10"/>
      <c r="AA343" s="10"/>
      <c r="AB343" s="10"/>
      <c r="AC343" s="10"/>
      <c r="AD343" s="10"/>
      <c r="AE343" s="10"/>
    </row>
    <row r="344" spans="1:31" x14ac:dyDescent="0.35">
      <c r="A344" s="10"/>
      <c r="B344" s="10"/>
      <c r="C344" s="10"/>
      <c r="D344" s="10"/>
      <c r="E344" s="10"/>
      <c r="F344" s="10"/>
      <c r="G344" s="10"/>
      <c r="H344" s="10"/>
      <c r="I344" s="10"/>
      <c r="J344" s="10"/>
      <c r="K344" s="10"/>
      <c r="L344" s="10"/>
      <c r="M344" s="10"/>
      <c r="N344" s="10"/>
      <c r="O344" s="10"/>
      <c r="P344" s="10"/>
      <c r="Q344" s="10"/>
      <c r="R344" s="10"/>
      <c r="S344" s="10"/>
      <c r="T344" s="10"/>
      <c r="U344" s="10"/>
      <c r="V344" s="10"/>
      <c r="W344" s="10"/>
      <c r="X344" s="10"/>
      <c r="Y344" s="10"/>
      <c r="Z344" s="10"/>
      <c r="AA344" s="10"/>
      <c r="AB344" s="10"/>
      <c r="AC344" s="10"/>
      <c r="AD344" s="10"/>
      <c r="AE344" s="10"/>
    </row>
    <row r="345" spans="1:31" x14ac:dyDescent="0.35">
      <c r="A345" s="10"/>
      <c r="B345" s="10"/>
      <c r="C345" s="10"/>
      <c r="D345" s="10"/>
      <c r="E345" s="10"/>
      <c r="F345" s="10"/>
      <c r="G345" s="10"/>
      <c r="H345" s="10"/>
      <c r="I345" s="10"/>
      <c r="J345" s="10"/>
      <c r="K345" s="10"/>
      <c r="L345" s="10"/>
      <c r="M345" s="10"/>
      <c r="N345" s="10"/>
      <c r="O345" s="10"/>
      <c r="P345" s="10"/>
      <c r="Q345" s="10"/>
      <c r="R345" s="10"/>
      <c r="S345" s="10"/>
      <c r="T345" s="10"/>
      <c r="U345" s="10"/>
      <c r="V345" s="10"/>
      <c r="W345" s="10"/>
      <c r="X345" s="10"/>
      <c r="Y345" s="10"/>
      <c r="Z345" s="10"/>
      <c r="AA345" s="10"/>
      <c r="AB345" s="10"/>
      <c r="AC345" s="10"/>
      <c r="AD345" s="10"/>
      <c r="AE345" s="10"/>
    </row>
    <row r="346" spans="1:31" x14ac:dyDescent="0.35">
      <c r="A346" s="10"/>
      <c r="B346" s="10"/>
      <c r="C346" s="10"/>
      <c r="D346" s="10"/>
      <c r="E346" s="10"/>
      <c r="F346" s="10"/>
      <c r="G346" s="10"/>
      <c r="H346" s="10"/>
      <c r="I346" s="10"/>
      <c r="J346" s="10"/>
      <c r="K346" s="10"/>
      <c r="L346" s="10"/>
      <c r="M346" s="10"/>
      <c r="N346" s="10"/>
      <c r="O346" s="10"/>
      <c r="P346" s="10"/>
      <c r="Q346" s="10"/>
      <c r="R346" s="10"/>
      <c r="S346" s="10"/>
      <c r="T346" s="10"/>
      <c r="U346" s="10"/>
      <c r="V346" s="10"/>
      <c r="W346" s="10"/>
      <c r="X346" s="10"/>
      <c r="Y346" s="10"/>
      <c r="Z346" s="10"/>
      <c r="AA346" s="10"/>
      <c r="AB346" s="10"/>
      <c r="AC346" s="10"/>
      <c r="AD346" s="10"/>
      <c r="AE346" s="10"/>
    </row>
    <row r="347" spans="1:31" x14ac:dyDescent="0.35">
      <c r="A347" s="10"/>
      <c r="B347" s="10"/>
      <c r="C347" s="10"/>
      <c r="D347" s="10"/>
      <c r="E347" s="10"/>
      <c r="F347" s="10"/>
      <c r="G347" s="10"/>
      <c r="H347" s="10"/>
      <c r="I347" s="10"/>
      <c r="J347" s="10"/>
      <c r="K347" s="10"/>
      <c r="L347" s="10"/>
      <c r="M347" s="10"/>
      <c r="N347" s="10"/>
      <c r="O347" s="10"/>
      <c r="P347" s="10"/>
      <c r="Q347" s="10"/>
      <c r="R347" s="10"/>
      <c r="S347" s="10"/>
      <c r="T347" s="10"/>
      <c r="U347" s="10"/>
      <c r="V347" s="10"/>
      <c r="W347" s="10"/>
      <c r="X347" s="10"/>
      <c r="Y347" s="10"/>
      <c r="Z347" s="10"/>
      <c r="AA347" s="10"/>
      <c r="AB347" s="10"/>
      <c r="AC347" s="10"/>
      <c r="AD347" s="10"/>
      <c r="AE347" s="10"/>
    </row>
    <row r="348" spans="1:31" x14ac:dyDescent="0.35">
      <c r="A348" s="10"/>
      <c r="B348" s="10"/>
      <c r="C348" s="10"/>
      <c r="D348" s="10"/>
      <c r="E348" s="10"/>
      <c r="F348" s="10"/>
      <c r="G348" s="10"/>
      <c r="H348" s="10"/>
      <c r="I348" s="10"/>
      <c r="J348" s="10"/>
      <c r="K348" s="10"/>
      <c r="L348" s="10"/>
      <c r="M348" s="10"/>
      <c r="N348" s="10"/>
      <c r="O348" s="10"/>
      <c r="P348" s="10"/>
      <c r="Q348" s="10"/>
      <c r="R348" s="10"/>
      <c r="S348" s="10"/>
      <c r="T348" s="10"/>
      <c r="U348" s="10"/>
      <c r="V348" s="10"/>
      <c r="W348" s="10"/>
      <c r="X348" s="10"/>
      <c r="Y348" s="10"/>
      <c r="Z348" s="10"/>
      <c r="AA348" s="10"/>
      <c r="AB348" s="10"/>
      <c r="AC348" s="10"/>
      <c r="AD348" s="10"/>
      <c r="AE348" s="10"/>
    </row>
    <row r="349" spans="1:31" x14ac:dyDescent="0.35">
      <c r="A349" s="10"/>
      <c r="B349" s="10"/>
      <c r="C349" s="10"/>
      <c r="D349" s="10"/>
      <c r="E349" s="10"/>
      <c r="F349" s="10"/>
      <c r="G349" s="10"/>
      <c r="H349" s="10"/>
      <c r="I349" s="10"/>
      <c r="J349" s="10"/>
      <c r="K349" s="10"/>
      <c r="L349" s="10"/>
      <c r="M349" s="10"/>
      <c r="N349" s="10"/>
      <c r="O349" s="10"/>
      <c r="P349" s="10"/>
      <c r="Q349" s="10"/>
      <c r="R349" s="10"/>
      <c r="S349" s="10"/>
      <c r="T349" s="10"/>
      <c r="U349" s="10"/>
      <c r="V349" s="10"/>
      <c r="W349" s="10"/>
      <c r="X349" s="10"/>
      <c r="Y349" s="10"/>
      <c r="Z349" s="10"/>
      <c r="AA349" s="10"/>
      <c r="AB349" s="10"/>
      <c r="AC349" s="10"/>
      <c r="AD349" s="10"/>
      <c r="AE349" s="10"/>
    </row>
    <row r="350" spans="1:31" x14ac:dyDescent="0.35">
      <c r="A350" s="10"/>
      <c r="B350" s="10"/>
      <c r="C350" s="10"/>
      <c r="D350" s="10"/>
      <c r="E350" s="10"/>
      <c r="F350" s="10"/>
      <c r="G350" s="10"/>
      <c r="H350" s="10"/>
      <c r="I350" s="10"/>
      <c r="J350" s="10"/>
      <c r="K350" s="10"/>
      <c r="L350" s="10"/>
      <c r="M350" s="10"/>
      <c r="N350" s="10"/>
      <c r="O350" s="10"/>
      <c r="P350" s="10"/>
      <c r="Q350" s="10"/>
      <c r="R350" s="10"/>
      <c r="S350" s="10"/>
      <c r="T350" s="10"/>
      <c r="U350" s="10"/>
      <c r="V350" s="10"/>
      <c r="W350" s="10"/>
      <c r="X350" s="10"/>
      <c r="Y350" s="10"/>
      <c r="Z350" s="10"/>
      <c r="AA350" s="10"/>
      <c r="AB350" s="10"/>
      <c r="AC350" s="10"/>
      <c r="AD350" s="10"/>
      <c r="AE350" s="10"/>
    </row>
    <row r="351" spans="1:31" x14ac:dyDescent="0.35">
      <c r="A351" s="10"/>
      <c r="B351" s="10"/>
      <c r="C351" s="10"/>
      <c r="D351" s="10"/>
      <c r="E351" s="10"/>
      <c r="F351" s="10"/>
      <c r="G351" s="10"/>
      <c r="H351" s="10"/>
      <c r="I351" s="10"/>
      <c r="J351" s="10"/>
      <c r="K351" s="10"/>
      <c r="L351" s="10"/>
      <c r="M351" s="10"/>
      <c r="N351" s="10"/>
      <c r="O351" s="10"/>
      <c r="P351" s="10"/>
      <c r="Q351" s="10"/>
      <c r="R351" s="10"/>
      <c r="S351" s="10"/>
      <c r="T351" s="10"/>
      <c r="U351" s="10"/>
      <c r="V351" s="10"/>
      <c r="W351" s="10"/>
      <c r="X351" s="10"/>
      <c r="Y351" s="10"/>
      <c r="Z351" s="10"/>
      <c r="AA351" s="10"/>
      <c r="AB351" s="10"/>
      <c r="AC351" s="10"/>
      <c r="AD351" s="10"/>
      <c r="AE351" s="10"/>
    </row>
    <row r="352" spans="1:31" x14ac:dyDescent="0.35">
      <c r="A352" s="10"/>
      <c r="B352" s="10"/>
      <c r="C352" s="10"/>
      <c r="D352" s="10"/>
      <c r="E352" s="10"/>
      <c r="F352" s="10"/>
      <c r="G352" s="10"/>
      <c r="H352" s="10"/>
      <c r="I352" s="10"/>
      <c r="J352" s="10"/>
      <c r="K352" s="10"/>
      <c r="L352" s="10"/>
      <c r="M352" s="10"/>
      <c r="N352" s="10"/>
      <c r="O352" s="10"/>
      <c r="P352" s="10"/>
      <c r="Q352" s="10"/>
      <c r="R352" s="10"/>
      <c r="S352" s="10"/>
      <c r="T352" s="10"/>
      <c r="U352" s="10"/>
      <c r="V352" s="10"/>
      <c r="W352" s="10"/>
      <c r="X352" s="10"/>
      <c r="Y352" s="10"/>
      <c r="Z352" s="10"/>
      <c r="AA352" s="10"/>
      <c r="AB352" s="10"/>
      <c r="AC352" s="10"/>
      <c r="AD352" s="10"/>
      <c r="AE352" s="10"/>
    </row>
    <row r="353" spans="1:31" x14ac:dyDescent="0.35">
      <c r="A353" s="10"/>
      <c r="B353" s="10"/>
      <c r="C353" s="10"/>
      <c r="D353" s="10"/>
      <c r="E353" s="10"/>
      <c r="F353" s="10"/>
      <c r="G353" s="10"/>
      <c r="H353" s="10"/>
      <c r="I353" s="10"/>
      <c r="J353" s="10"/>
      <c r="K353" s="10"/>
      <c r="L353" s="10"/>
      <c r="M353" s="10"/>
      <c r="N353" s="10"/>
      <c r="O353" s="10"/>
      <c r="P353" s="10"/>
      <c r="Q353" s="10"/>
      <c r="R353" s="10"/>
      <c r="S353" s="10"/>
      <c r="T353" s="10"/>
      <c r="U353" s="10"/>
      <c r="V353" s="10"/>
      <c r="W353" s="10"/>
      <c r="X353" s="10"/>
      <c r="Y353" s="10"/>
      <c r="Z353" s="10"/>
      <c r="AA353" s="10"/>
      <c r="AB353" s="10"/>
      <c r="AC353" s="10"/>
      <c r="AD353" s="10"/>
      <c r="AE353" s="10"/>
    </row>
    <row r="354" spans="1:31" x14ac:dyDescent="0.35">
      <c r="A354" s="10"/>
      <c r="B354" s="10"/>
      <c r="C354" s="10"/>
      <c r="D354" s="10"/>
      <c r="E354" s="10"/>
      <c r="F354" s="10"/>
      <c r="G354" s="10"/>
      <c r="H354" s="10"/>
      <c r="I354" s="10"/>
      <c r="J354" s="10"/>
      <c r="K354" s="10"/>
      <c r="L354" s="10"/>
      <c r="M354" s="10"/>
      <c r="N354" s="10"/>
      <c r="O354" s="10"/>
      <c r="P354" s="10"/>
      <c r="Q354" s="10"/>
      <c r="R354" s="10"/>
      <c r="S354" s="10"/>
      <c r="T354" s="10"/>
      <c r="U354" s="10"/>
      <c r="V354" s="10"/>
      <c r="W354" s="10"/>
      <c r="X354" s="10"/>
      <c r="Y354" s="10"/>
      <c r="Z354" s="10"/>
      <c r="AA354" s="10"/>
      <c r="AB354" s="10"/>
      <c r="AC354" s="10"/>
      <c r="AD354" s="10"/>
      <c r="AE354" s="10"/>
    </row>
    <row r="355" spans="1:31" x14ac:dyDescent="0.35">
      <c r="A355" s="10"/>
      <c r="B355" s="10"/>
      <c r="C355" s="10"/>
      <c r="D355" s="10"/>
      <c r="E355" s="10"/>
      <c r="F355" s="10"/>
      <c r="G355" s="10"/>
      <c r="H355" s="10"/>
      <c r="I355" s="10"/>
      <c r="J355" s="10"/>
      <c r="K355" s="10"/>
      <c r="L355" s="10"/>
      <c r="M355" s="10"/>
      <c r="N355" s="10"/>
      <c r="O355" s="10"/>
      <c r="P355" s="10"/>
      <c r="Q355" s="10"/>
      <c r="R355" s="10"/>
      <c r="S355" s="10"/>
      <c r="T355" s="10"/>
      <c r="U355" s="10"/>
      <c r="V355" s="10"/>
      <c r="W355" s="10"/>
      <c r="X355" s="10"/>
      <c r="Y355" s="10"/>
      <c r="Z355" s="10"/>
      <c r="AA355" s="10"/>
      <c r="AB355" s="10"/>
      <c r="AC355" s="10"/>
      <c r="AD355" s="10"/>
      <c r="AE355" s="10"/>
    </row>
    <row r="356" spans="1:31" x14ac:dyDescent="0.35">
      <c r="A356" s="10"/>
      <c r="B356" s="10"/>
      <c r="C356" s="10"/>
      <c r="D356" s="10"/>
      <c r="E356" s="10"/>
      <c r="F356" s="10"/>
      <c r="G356" s="10"/>
      <c r="H356" s="10"/>
      <c r="I356" s="10"/>
      <c r="J356" s="10"/>
      <c r="K356" s="10"/>
      <c r="L356" s="10"/>
      <c r="M356" s="10"/>
      <c r="N356" s="10"/>
      <c r="O356" s="10"/>
      <c r="P356" s="10"/>
      <c r="Q356" s="10"/>
      <c r="R356" s="10"/>
      <c r="S356" s="10"/>
      <c r="T356" s="10"/>
      <c r="U356" s="10"/>
      <c r="V356" s="10"/>
      <c r="W356" s="10"/>
      <c r="X356" s="10"/>
      <c r="Y356" s="10"/>
      <c r="Z356" s="10"/>
      <c r="AA356" s="10"/>
      <c r="AB356" s="10"/>
      <c r="AC356" s="10"/>
      <c r="AD356" s="10"/>
      <c r="AE356" s="10"/>
    </row>
    <row r="357" spans="1:31" x14ac:dyDescent="0.35">
      <c r="A357" s="10"/>
      <c r="B357" s="10"/>
      <c r="C357" s="10"/>
      <c r="D357" s="10"/>
      <c r="E357" s="10"/>
      <c r="F357" s="10"/>
      <c r="G357" s="10"/>
      <c r="H357" s="10"/>
      <c r="I357" s="10"/>
      <c r="J357" s="10"/>
      <c r="K357" s="10"/>
      <c r="L357" s="10"/>
      <c r="M357" s="10"/>
      <c r="N357" s="10"/>
      <c r="O357" s="10"/>
      <c r="P357" s="10"/>
      <c r="Q357" s="10"/>
      <c r="R357" s="10"/>
      <c r="S357" s="10"/>
      <c r="T357" s="10"/>
      <c r="U357" s="10"/>
      <c r="V357" s="10"/>
      <c r="W357" s="10"/>
      <c r="X357" s="10"/>
      <c r="Y357" s="10"/>
      <c r="Z357" s="10"/>
      <c r="AA357" s="10"/>
      <c r="AB357" s="10"/>
      <c r="AC357" s="10"/>
      <c r="AD357" s="10"/>
      <c r="AE357" s="10"/>
    </row>
    <row r="358" spans="1:31" x14ac:dyDescent="0.35">
      <c r="A358" s="10"/>
      <c r="B358" s="10"/>
      <c r="C358" s="10"/>
      <c r="D358" s="10"/>
      <c r="E358" s="10"/>
      <c r="F358" s="10"/>
      <c r="G358" s="10"/>
      <c r="H358" s="10"/>
      <c r="I358" s="10"/>
      <c r="J358" s="10"/>
      <c r="K358" s="10"/>
      <c r="L358" s="10"/>
      <c r="M358" s="10"/>
      <c r="N358" s="10"/>
      <c r="O358" s="10"/>
      <c r="P358" s="10"/>
      <c r="Q358" s="10"/>
      <c r="R358" s="10"/>
      <c r="S358" s="10"/>
      <c r="T358" s="10"/>
      <c r="U358" s="10"/>
      <c r="V358" s="10"/>
      <c r="W358" s="10"/>
      <c r="X358" s="10"/>
      <c r="Y358" s="10"/>
      <c r="Z358" s="10"/>
      <c r="AA358" s="10"/>
      <c r="AB358" s="10"/>
      <c r="AC358" s="10"/>
      <c r="AD358" s="10"/>
      <c r="AE358" s="10"/>
    </row>
    <row r="359" spans="1:31" x14ac:dyDescent="0.35">
      <c r="A359" s="10"/>
      <c r="B359" s="10"/>
      <c r="C359" s="10"/>
      <c r="D359" s="10"/>
      <c r="E359" s="10"/>
      <c r="F359" s="10"/>
      <c r="G359" s="10"/>
      <c r="H359" s="10"/>
      <c r="I359" s="10"/>
      <c r="J359" s="10"/>
      <c r="K359" s="10"/>
      <c r="L359" s="10"/>
      <c r="M359" s="10"/>
      <c r="N359" s="10"/>
      <c r="O359" s="10"/>
      <c r="P359" s="10"/>
      <c r="Q359" s="10"/>
      <c r="R359" s="10"/>
      <c r="S359" s="10"/>
      <c r="T359" s="10"/>
      <c r="U359" s="10"/>
      <c r="V359" s="10"/>
      <c r="W359" s="10"/>
      <c r="X359" s="10"/>
      <c r="Y359" s="10"/>
      <c r="Z359" s="10"/>
      <c r="AA359" s="10"/>
      <c r="AB359" s="10"/>
      <c r="AC359" s="10"/>
      <c r="AD359" s="10"/>
      <c r="AE359" s="10"/>
    </row>
    <row r="360" spans="1:31" x14ac:dyDescent="0.35">
      <c r="A360" s="10"/>
      <c r="B360" s="10"/>
      <c r="C360" s="10"/>
      <c r="D360" s="10"/>
      <c r="E360" s="10"/>
      <c r="F360" s="10"/>
      <c r="G360" s="10"/>
      <c r="H360" s="10"/>
      <c r="I360" s="10"/>
      <c r="J360" s="10"/>
      <c r="K360" s="10"/>
      <c r="L360" s="10"/>
      <c r="M360" s="10"/>
      <c r="N360" s="10"/>
      <c r="O360" s="10"/>
      <c r="P360" s="10"/>
      <c r="Q360" s="10"/>
      <c r="R360" s="10"/>
      <c r="S360" s="10"/>
      <c r="T360" s="10"/>
      <c r="U360" s="10"/>
      <c r="V360" s="10"/>
      <c r="W360" s="10"/>
      <c r="X360" s="10"/>
      <c r="Y360" s="10"/>
      <c r="Z360" s="10"/>
      <c r="AA360" s="10"/>
      <c r="AB360" s="10"/>
      <c r="AC360" s="10"/>
      <c r="AD360" s="10"/>
      <c r="AE360" s="10"/>
    </row>
    <row r="361" spans="1:31" x14ac:dyDescent="0.35">
      <c r="A361" s="10"/>
      <c r="B361" s="10"/>
      <c r="C361" s="10"/>
      <c r="D361" s="10"/>
      <c r="E361" s="10"/>
      <c r="F361" s="10"/>
      <c r="G361" s="10"/>
      <c r="H361" s="10"/>
      <c r="I361" s="10"/>
      <c r="J361" s="10"/>
      <c r="K361" s="10"/>
      <c r="L361" s="10"/>
      <c r="M361" s="10"/>
      <c r="N361" s="10"/>
      <c r="O361" s="10"/>
      <c r="P361" s="10"/>
      <c r="Q361" s="10"/>
      <c r="R361" s="10"/>
      <c r="S361" s="10"/>
      <c r="T361" s="10"/>
      <c r="U361" s="10"/>
      <c r="V361" s="10"/>
      <c r="W361" s="10"/>
      <c r="X361" s="10"/>
      <c r="Y361" s="10"/>
      <c r="Z361" s="10"/>
      <c r="AA361" s="10"/>
      <c r="AB361" s="10"/>
      <c r="AC361" s="10"/>
      <c r="AD361" s="10"/>
      <c r="AE361" s="10"/>
    </row>
    <row r="362" spans="1:31" x14ac:dyDescent="0.35">
      <c r="A362" s="10"/>
      <c r="B362" s="10"/>
      <c r="C362" s="10"/>
      <c r="D362" s="10"/>
      <c r="E362" s="10"/>
      <c r="F362" s="10"/>
      <c r="G362" s="10"/>
      <c r="H362" s="10"/>
      <c r="I362" s="10"/>
      <c r="J362" s="10"/>
      <c r="K362" s="10"/>
      <c r="L362" s="10"/>
      <c r="M362" s="10"/>
      <c r="N362" s="10"/>
      <c r="O362" s="10"/>
      <c r="P362" s="10"/>
      <c r="Q362" s="10"/>
      <c r="R362" s="10"/>
      <c r="S362" s="10"/>
      <c r="T362" s="10"/>
      <c r="U362" s="10"/>
      <c r="V362" s="10"/>
      <c r="W362" s="10"/>
      <c r="X362" s="10"/>
      <c r="Y362" s="10"/>
      <c r="Z362" s="10"/>
      <c r="AA362" s="10"/>
      <c r="AB362" s="10"/>
      <c r="AC362" s="10"/>
      <c r="AD362" s="10"/>
      <c r="AE362" s="10"/>
    </row>
    <row r="363" spans="1:31" x14ac:dyDescent="0.35">
      <c r="A363" s="10"/>
      <c r="B363" s="10"/>
      <c r="C363" s="10"/>
      <c r="D363" s="10"/>
      <c r="E363" s="10"/>
      <c r="F363" s="10"/>
      <c r="G363" s="10"/>
      <c r="H363" s="10"/>
      <c r="I363" s="10"/>
      <c r="J363" s="10"/>
      <c r="K363" s="10"/>
      <c r="L363" s="10"/>
      <c r="M363" s="10"/>
      <c r="N363" s="10"/>
      <c r="O363" s="10"/>
      <c r="P363" s="10"/>
      <c r="Q363" s="10"/>
      <c r="R363" s="10"/>
      <c r="S363" s="10"/>
      <c r="T363" s="10"/>
      <c r="U363" s="10"/>
      <c r="V363" s="10"/>
      <c r="W363" s="10"/>
      <c r="X363" s="10"/>
      <c r="Y363" s="10"/>
      <c r="Z363" s="10"/>
      <c r="AA363" s="10"/>
      <c r="AB363" s="10"/>
      <c r="AC363" s="10"/>
      <c r="AD363" s="10"/>
      <c r="AE363" s="10"/>
    </row>
    <row r="364" spans="1:31" x14ac:dyDescent="0.35">
      <c r="A364" s="10"/>
      <c r="B364" s="10"/>
      <c r="C364" s="10"/>
      <c r="D364" s="10"/>
      <c r="E364" s="10"/>
      <c r="F364" s="10"/>
      <c r="G364" s="10"/>
      <c r="H364" s="10"/>
      <c r="I364" s="10"/>
      <c r="J364" s="10"/>
      <c r="K364" s="10"/>
      <c r="L364" s="10"/>
      <c r="M364" s="10"/>
      <c r="N364" s="10"/>
      <c r="O364" s="10"/>
      <c r="P364" s="10"/>
      <c r="Q364" s="10"/>
      <c r="R364" s="10"/>
      <c r="S364" s="10"/>
      <c r="T364" s="10"/>
      <c r="U364" s="10"/>
      <c r="V364" s="10"/>
      <c r="W364" s="10"/>
      <c r="X364" s="10"/>
      <c r="Y364" s="10"/>
      <c r="Z364" s="10"/>
      <c r="AA364" s="10"/>
      <c r="AB364" s="10"/>
      <c r="AC364" s="10"/>
      <c r="AD364" s="10"/>
      <c r="AE364" s="10"/>
    </row>
    <row r="365" spans="1:31" x14ac:dyDescent="0.35">
      <c r="A365" s="10"/>
      <c r="B365" s="10"/>
      <c r="C365" s="10"/>
      <c r="D365" s="10"/>
      <c r="E365" s="10"/>
      <c r="F365" s="10"/>
      <c r="G365" s="10"/>
      <c r="H365" s="10"/>
      <c r="I365" s="10"/>
      <c r="J365" s="10"/>
      <c r="K365" s="10"/>
      <c r="L365" s="10"/>
      <c r="M365" s="10"/>
      <c r="N365" s="10"/>
      <c r="O365" s="10"/>
      <c r="P365" s="10"/>
      <c r="Q365" s="10"/>
      <c r="R365" s="10"/>
      <c r="S365" s="10"/>
      <c r="T365" s="10"/>
      <c r="U365" s="10"/>
      <c r="V365" s="10"/>
      <c r="W365" s="10"/>
      <c r="X365" s="10"/>
      <c r="Y365" s="10"/>
      <c r="Z365" s="10"/>
      <c r="AA365" s="10"/>
      <c r="AB365" s="10"/>
      <c r="AC365" s="10"/>
      <c r="AD365" s="10"/>
      <c r="AE365" s="10"/>
    </row>
    <row r="366" spans="1:31" x14ac:dyDescent="0.35">
      <c r="A366" s="10"/>
      <c r="B366" s="10"/>
      <c r="C366" s="10"/>
      <c r="D366" s="10"/>
      <c r="E366" s="10"/>
      <c r="F366" s="10"/>
      <c r="G366" s="10"/>
      <c r="H366" s="10"/>
      <c r="I366" s="10"/>
      <c r="J366" s="10"/>
      <c r="K366" s="10"/>
      <c r="L366" s="10"/>
      <c r="M366" s="10"/>
      <c r="N366" s="10"/>
      <c r="O366" s="10"/>
      <c r="P366" s="10"/>
      <c r="Q366" s="10"/>
      <c r="R366" s="10"/>
      <c r="S366" s="10"/>
      <c r="T366" s="10"/>
      <c r="U366" s="10"/>
      <c r="V366" s="10"/>
      <c r="W366" s="10"/>
      <c r="X366" s="10"/>
      <c r="Y366" s="10"/>
      <c r="Z366" s="10"/>
      <c r="AA366" s="10"/>
      <c r="AB366" s="10"/>
      <c r="AC366" s="10"/>
      <c r="AD366" s="10"/>
      <c r="AE366" s="10"/>
    </row>
    <row r="367" spans="1:31" x14ac:dyDescent="0.35">
      <c r="A367" s="10"/>
      <c r="B367" s="10"/>
      <c r="C367" s="10"/>
      <c r="D367" s="10"/>
      <c r="E367" s="10"/>
      <c r="F367" s="10"/>
      <c r="G367" s="10"/>
      <c r="H367" s="10"/>
      <c r="I367" s="10"/>
      <c r="J367" s="10"/>
      <c r="K367" s="10"/>
      <c r="L367" s="10"/>
      <c r="M367" s="10"/>
      <c r="N367" s="10"/>
      <c r="O367" s="10"/>
      <c r="P367" s="10"/>
      <c r="Q367" s="10"/>
      <c r="R367" s="10"/>
      <c r="S367" s="10"/>
      <c r="T367" s="10"/>
      <c r="U367" s="10"/>
      <c r="V367" s="10"/>
      <c r="W367" s="10"/>
      <c r="X367" s="10"/>
      <c r="Y367" s="10"/>
      <c r="Z367" s="10"/>
      <c r="AA367" s="10"/>
      <c r="AB367" s="10"/>
      <c r="AC367" s="10"/>
      <c r="AD367" s="10"/>
      <c r="AE367" s="10"/>
    </row>
    <row r="368" spans="1:31" x14ac:dyDescent="0.35">
      <c r="A368" s="10"/>
      <c r="B368" s="10"/>
      <c r="C368" s="10"/>
      <c r="D368" s="10"/>
      <c r="E368" s="10"/>
      <c r="F368" s="10"/>
      <c r="G368" s="10"/>
      <c r="H368" s="10"/>
      <c r="I368" s="10"/>
      <c r="J368" s="10"/>
      <c r="K368" s="10"/>
      <c r="L368" s="10"/>
      <c r="M368" s="10"/>
      <c r="N368" s="10"/>
      <c r="O368" s="10"/>
      <c r="P368" s="10"/>
      <c r="Q368" s="10"/>
      <c r="R368" s="10"/>
      <c r="S368" s="10"/>
      <c r="T368" s="10"/>
      <c r="U368" s="10"/>
      <c r="V368" s="10"/>
      <c r="W368" s="10"/>
      <c r="X368" s="10"/>
      <c r="Y368" s="10"/>
      <c r="Z368" s="10"/>
      <c r="AA368" s="10"/>
      <c r="AB368" s="10"/>
      <c r="AC368" s="10"/>
      <c r="AD368" s="10"/>
      <c r="AE368" s="10"/>
    </row>
    <row r="369" spans="1:31" x14ac:dyDescent="0.35">
      <c r="A369" s="10"/>
      <c r="B369" s="10"/>
      <c r="C369" s="10"/>
      <c r="D369" s="10"/>
      <c r="E369" s="10"/>
      <c r="F369" s="10"/>
      <c r="G369" s="10"/>
      <c r="H369" s="10"/>
      <c r="I369" s="10"/>
      <c r="J369" s="10"/>
      <c r="K369" s="10"/>
      <c r="L369" s="10"/>
      <c r="M369" s="10"/>
      <c r="N369" s="10"/>
      <c r="O369" s="10"/>
      <c r="P369" s="10"/>
      <c r="Q369" s="10"/>
      <c r="R369" s="10"/>
      <c r="S369" s="10"/>
      <c r="T369" s="10"/>
      <c r="U369" s="10"/>
      <c r="V369" s="10"/>
      <c r="W369" s="10"/>
      <c r="X369" s="10"/>
      <c r="Y369" s="10"/>
      <c r="Z369" s="10"/>
      <c r="AA369" s="10"/>
      <c r="AB369" s="10"/>
      <c r="AC369" s="10"/>
      <c r="AD369" s="10"/>
      <c r="AE369" s="10"/>
    </row>
    <row r="370" spans="1:31" x14ac:dyDescent="0.35">
      <c r="A370" s="10"/>
      <c r="B370" s="10"/>
      <c r="C370" s="10"/>
      <c r="D370" s="10"/>
      <c r="E370" s="10"/>
      <c r="F370" s="10"/>
      <c r="G370" s="10"/>
      <c r="H370" s="10"/>
      <c r="I370" s="10"/>
      <c r="J370" s="10"/>
      <c r="K370" s="10"/>
      <c r="L370" s="10"/>
      <c r="M370" s="10"/>
      <c r="N370" s="10"/>
      <c r="O370" s="10"/>
      <c r="P370" s="10"/>
      <c r="Q370" s="10"/>
      <c r="R370" s="10"/>
      <c r="S370" s="10"/>
      <c r="T370" s="10"/>
      <c r="U370" s="10"/>
      <c r="V370" s="10"/>
      <c r="W370" s="10"/>
      <c r="X370" s="10"/>
      <c r="Y370" s="10"/>
      <c r="Z370" s="10"/>
      <c r="AA370" s="10"/>
      <c r="AB370" s="10"/>
      <c r="AC370" s="10"/>
      <c r="AD370" s="10"/>
      <c r="AE370" s="10"/>
    </row>
    <row r="371" spans="1:31" x14ac:dyDescent="0.35">
      <c r="A371" s="10"/>
      <c r="B371" s="10"/>
      <c r="C371" s="10"/>
      <c r="D371" s="10"/>
      <c r="E371" s="10"/>
      <c r="F371" s="10"/>
      <c r="G371" s="10"/>
      <c r="H371" s="10"/>
      <c r="I371" s="10"/>
      <c r="J371" s="10"/>
      <c r="K371" s="10"/>
      <c r="L371" s="10"/>
      <c r="M371" s="10"/>
      <c r="N371" s="10"/>
      <c r="O371" s="10"/>
      <c r="P371" s="10"/>
      <c r="Q371" s="10"/>
      <c r="R371" s="10"/>
      <c r="S371" s="10"/>
      <c r="T371" s="10"/>
      <c r="U371" s="10"/>
      <c r="V371" s="10"/>
      <c r="W371" s="10"/>
      <c r="X371" s="10"/>
      <c r="Y371" s="10"/>
      <c r="Z371" s="10"/>
      <c r="AA371" s="10"/>
      <c r="AB371" s="10"/>
      <c r="AC371" s="10"/>
      <c r="AD371" s="10"/>
      <c r="AE371" s="10"/>
    </row>
    <row r="372" spans="1:31" x14ac:dyDescent="0.35">
      <c r="A372" s="10"/>
      <c r="B372" s="10"/>
      <c r="C372" s="10"/>
      <c r="D372" s="10"/>
      <c r="E372" s="10"/>
      <c r="F372" s="10"/>
      <c r="G372" s="10"/>
      <c r="H372" s="10"/>
      <c r="I372" s="10"/>
      <c r="J372" s="10"/>
      <c r="K372" s="10"/>
      <c r="L372" s="10"/>
      <c r="M372" s="10"/>
      <c r="N372" s="10"/>
      <c r="O372" s="10"/>
      <c r="P372" s="10"/>
      <c r="Q372" s="10"/>
      <c r="R372" s="10"/>
      <c r="S372" s="10"/>
      <c r="T372" s="10"/>
      <c r="U372" s="10"/>
      <c r="V372" s="10"/>
      <c r="W372" s="10"/>
      <c r="X372" s="10"/>
      <c r="Y372" s="10"/>
      <c r="Z372" s="10"/>
      <c r="AA372" s="10"/>
      <c r="AB372" s="10"/>
      <c r="AC372" s="10"/>
      <c r="AD372" s="10"/>
      <c r="AE372" s="10"/>
    </row>
    <row r="373" spans="1:31" x14ac:dyDescent="0.35">
      <c r="A373" s="10"/>
      <c r="B373" s="10"/>
      <c r="C373" s="10"/>
      <c r="D373" s="10"/>
      <c r="E373" s="10"/>
      <c r="F373" s="10"/>
      <c r="G373" s="10"/>
      <c r="H373" s="10"/>
      <c r="I373" s="10"/>
      <c r="J373" s="10"/>
      <c r="K373" s="10"/>
      <c r="L373" s="10"/>
      <c r="M373" s="10"/>
      <c r="N373" s="10"/>
      <c r="O373" s="10"/>
      <c r="P373" s="10"/>
      <c r="Q373" s="10"/>
      <c r="R373" s="10"/>
      <c r="S373" s="10"/>
      <c r="T373" s="10"/>
      <c r="U373" s="10"/>
      <c r="V373" s="10"/>
      <c r="W373" s="10"/>
      <c r="X373" s="10"/>
      <c r="Y373" s="10"/>
      <c r="Z373" s="10"/>
      <c r="AA373" s="10"/>
      <c r="AB373" s="10"/>
      <c r="AC373" s="10"/>
      <c r="AD373" s="10"/>
      <c r="AE373" s="10"/>
    </row>
    <row r="374" spans="1:31" x14ac:dyDescent="0.35">
      <c r="A374" s="10"/>
      <c r="B374" s="10"/>
      <c r="C374" s="10"/>
      <c r="D374" s="10"/>
      <c r="E374" s="10"/>
      <c r="F374" s="10"/>
      <c r="G374" s="10"/>
      <c r="H374" s="10"/>
      <c r="I374" s="10"/>
      <c r="J374" s="10"/>
      <c r="K374" s="10"/>
      <c r="L374" s="10"/>
      <c r="M374" s="10"/>
      <c r="N374" s="10"/>
      <c r="O374" s="10"/>
      <c r="P374" s="10"/>
      <c r="Q374" s="10"/>
      <c r="R374" s="10"/>
      <c r="S374" s="10"/>
      <c r="T374" s="10"/>
      <c r="U374" s="10"/>
      <c r="V374" s="10"/>
      <c r="W374" s="10"/>
      <c r="X374" s="10"/>
      <c r="Y374" s="10"/>
      <c r="Z374" s="10"/>
      <c r="AA374" s="10"/>
      <c r="AB374" s="10"/>
      <c r="AC374" s="10"/>
      <c r="AD374" s="10"/>
      <c r="AE374" s="10"/>
    </row>
    <row r="375" spans="1:31" x14ac:dyDescent="0.35">
      <c r="A375" s="10"/>
      <c r="B375" s="10"/>
      <c r="C375" s="10"/>
      <c r="D375" s="10"/>
      <c r="E375" s="10"/>
      <c r="F375" s="10"/>
      <c r="G375" s="10"/>
      <c r="H375" s="10"/>
      <c r="I375" s="10"/>
      <c r="J375" s="10"/>
      <c r="K375" s="10"/>
      <c r="L375" s="10"/>
      <c r="M375" s="10"/>
      <c r="N375" s="10"/>
      <c r="O375" s="10"/>
      <c r="P375" s="10"/>
      <c r="Q375" s="10"/>
      <c r="R375" s="10"/>
      <c r="S375" s="10"/>
      <c r="T375" s="10"/>
      <c r="U375" s="10"/>
      <c r="V375" s="10"/>
      <c r="W375" s="10"/>
      <c r="X375" s="10"/>
      <c r="Y375" s="10"/>
      <c r="Z375" s="10"/>
      <c r="AA375" s="10"/>
      <c r="AB375" s="10"/>
      <c r="AC375" s="10"/>
      <c r="AD375" s="10"/>
      <c r="AE375" s="10"/>
    </row>
    <row r="376" spans="1:31" x14ac:dyDescent="0.35">
      <c r="A376" s="10"/>
      <c r="B376" s="10"/>
      <c r="C376" s="10"/>
      <c r="D376" s="10"/>
      <c r="E376" s="10"/>
      <c r="F376" s="10"/>
      <c r="G376" s="10"/>
      <c r="H376" s="10"/>
      <c r="I376" s="10"/>
      <c r="J376" s="10"/>
      <c r="K376" s="10"/>
      <c r="L376" s="10"/>
      <c r="M376" s="10"/>
      <c r="N376" s="10"/>
      <c r="O376" s="10"/>
      <c r="P376" s="10"/>
      <c r="Q376" s="10"/>
      <c r="R376" s="10"/>
      <c r="S376" s="10"/>
      <c r="T376" s="10"/>
      <c r="U376" s="10"/>
      <c r="V376" s="10"/>
      <c r="W376" s="10"/>
      <c r="X376" s="10"/>
      <c r="Y376" s="10"/>
      <c r="Z376" s="10"/>
      <c r="AA376" s="10"/>
      <c r="AB376" s="10"/>
      <c r="AC376" s="10"/>
      <c r="AD376" s="10"/>
      <c r="AE376" s="10"/>
    </row>
    <row r="377" spans="1:31" x14ac:dyDescent="0.35">
      <c r="A377" s="10"/>
      <c r="B377" s="10"/>
      <c r="C377" s="10"/>
      <c r="D377" s="10"/>
      <c r="E377" s="10"/>
      <c r="F377" s="10"/>
      <c r="G377" s="10"/>
      <c r="H377" s="10"/>
      <c r="I377" s="10"/>
      <c r="J377" s="10"/>
      <c r="K377" s="10"/>
      <c r="L377" s="10"/>
      <c r="M377" s="10"/>
      <c r="N377" s="10"/>
      <c r="O377" s="10"/>
      <c r="P377" s="10"/>
      <c r="Q377" s="10"/>
      <c r="R377" s="10"/>
      <c r="S377" s="10"/>
      <c r="T377" s="10"/>
      <c r="U377" s="10"/>
      <c r="V377" s="10"/>
      <c r="W377" s="10"/>
      <c r="X377" s="10"/>
      <c r="Y377" s="10"/>
      <c r="Z377" s="10"/>
      <c r="AA377" s="10"/>
      <c r="AB377" s="10"/>
      <c r="AC377" s="10"/>
      <c r="AD377" s="10"/>
      <c r="AE377" s="10"/>
    </row>
    <row r="378" spans="1:31" x14ac:dyDescent="0.35">
      <c r="A378" s="10"/>
      <c r="B378" s="10"/>
      <c r="C378" s="10"/>
      <c r="D378" s="10"/>
      <c r="E378" s="10"/>
      <c r="F378" s="10"/>
      <c r="G378" s="10"/>
      <c r="H378" s="10"/>
      <c r="I378" s="10"/>
      <c r="J378" s="10"/>
      <c r="K378" s="10"/>
      <c r="L378" s="10"/>
      <c r="M378" s="10"/>
      <c r="N378" s="10"/>
      <c r="O378" s="10"/>
      <c r="P378" s="10"/>
      <c r="Q378" s="10"/>
      <c r="R378" s="10"/>
      <c r="S378" s="10"/>
      <c r="T378" s="10"/>
      <c r="U378" s="10"/>
      <c r="V378" s="10"/>
      <c r="W378" s="10"/>
      <c r="X378" s="10"/>
      <c r="Y378" s="10"/>
      <c r="Z378" s="10"/>
      <c r="AA378" s="10"/>
      <c r="AB378" s="10"/>
      <c r="AC378" s="10"/>
      <c r="AD378" s="10"/>
      <c r="AE378" s="10"/>
    </row>
    <row r="379" spans="1:31" x14ac:dyDescent="0.35">
      <c r="A379" s="10"/>
      <c r="B379" s="10"/>
      <c r="C379" s="10"/>
      <c r="D379" s="10"/>
      <c r="E379" s="10"/>
      <c r="F379" s="10"/>
      <c r="G379" s="10"/>
      <c r="H379" s="10"/>
      <c r="I379" s="10"/>
      <c r="J379" s="10"/>
      <c r="K379" s="10"/>
      <c r="L379" s="10"/>
      <c r="M379" s="10"/>
      <c r="N379" s="10"/>
      <c r="O379" s="10"/>
      <c r="P379" s="10"/>
      <c r="Q379" s="10"/>
      <c r="R379" s="10"/>
      <c r="S379" s="10"/>
      <c r="T379" s="10"/>
      <c r="U379" s="10"/>
      <c r="V379" s="10"/>
      <c r="W379" s="10"/>
      <c r="X379" s="10"/>
      <c r="Y379" s="10"/>
      <c r="Z379" s="10"/>
      <c r="AA379" s="10"/>
      <c r="AB379" s="10"/>
      <c r="AC379" s="10"/>
      <c r="AD379" s="10"/>
      <c r="AE379" s="10"/>
    </row>
    <row r="380" spans="1:31" x14ac:dyDescent="0.35">
      <c r="A380" s="10"/>
      <c r="B380" s="10"/>
      <c r="C380" s="10"/>
      <c r="D380" s="10"/>
      <c r="E380" s="10"/>
      <c r="F380" s="10"/>
      <c r="G380" s="10"/>
      <c r="H380" s="10"/>
      <c r="I380" s="10"/>
      <c r="J380" s="10"/>
      <c r="K380" s="10"/>
      <c r="L380" s="10"/>
      <c r="M380" s="10"/>
      <c r="N380" s="10"/>
      <c r="O380" s="10"/>
      <c r="P380" s="10"/>
      <c r="Q380" s="10"/>
      <c r="R380" s="10"/>
      <c r="S380" s="10"/>
      <c r="T380" s="10"/>
      <c r="U380" s="10"/>
      <c r="V380" s="10"/>
      <c r="W380" s="10"/>
      <c r="X380" s="10"/>
      <c r="Y380" s="10"/>
      <c r="Z380" s="10"/>
      <c r="AA380" s="10"/>
      <c r="AB380" s="10"/>
      <c r="AC380" s="10"/>
      <c r="AD380" s="10"/>
      <c r="AE380" s="10"/>
    </row>
    <row r="381" spans="1:31" x14ac:dyDescent="0.35">
      <c r="A381" s="10"/>
      <c r="B381" s="10"/>
      <c r="C381" s="10"/>
      <c r="D381" s="10"/>
      <c r="E381" s="10"/>
      <c r="F381" s="10"/>
      <c r="G381" s="10"/>
      <c r="H381" s="10"/>
      <c r="I381" s="10"/>
      <c r="J381" s="10"/>
      <c r="K381" s="10"/>
      <c r="L381" s="10"/>
      <c r="M381" s="10"/>
      <c r="N381" s="10"/>
      <c r="O381" s="10"/>
      <c r="P381" s="10"/>
      <c r="Q381" s="10"/>
      <c r="R381" s="10"/>
      <c r="S381" s="10"/>
      <c r="T381" s="10"/>
      <c r="U381" s="10"/>
      <c r="V381" s="10"/>
      <c r="W381" s="10"/>
      <c r="X381" s="10"/>
      <c r="Y381" s="10"/>
      <c r="Z381" s="10"/>
      <c r="AA381" s="10"/>
      <c r="AB381" s="10"/>
      <c r="AC381" s="10"/>
      <c r="AD381" s="10"/>
      <c r="AE381" s="10"/>
    </row>
    <row r="382" spans="1:31" x14ac:dyDescent="0.35">
      <c r="A382" s="10"/>
      <c r="B382" s="10"/>
      <c r="C382" s="10"/>
      <c r="D382" s="10"/>
      <c r="E382" s="10"/>
      <c r="F382" s="10"/>
      <c r="G382" s="10"/>
      <c r="H382" s="10"/>
      <c r="I382" s="10"/>
      <c r="J382" s="10"/>
      <c r="K382" s="10"/>
      <c r="L382" s="10"/>
      <c r="M382" s="10"/>
      <c r="N382" s="10"/>
      <c r="O382" s="10"/>
      <c r="P382" s="10"/>
      <c r="Q382" s="10"/>
      <c r="R382" s="10"/>
      <c r="S382" s="10"/>
      <c r="T382" s="10"/>
      <c r="U382" s="10"/>
      <c r="V382" s="10"/>
      <c r="W382" s="10"/>
      <c r="X382" s="10"/>
      <c r="Y382" s="10"/>
      <c r="Z382" s="10"/>
      <c r="AA382" s="10"/>
      <c r="AB382" s="10"/>
      <c r="AC382" s="10"/>
      <c r="AD382" s="10"/>
      <c r="AE382" s="10"/>
    </row>
    <row r="383" spans="1:31" x14ac:dyDescent="0.35">
      <c r="A383" s="10"/>
      <c r="B383" s="10"/>
      <c r="C383" s="10"/>
      <c r="D383" s="10"/>
      <c r="E383" s="10"/>
      <c r="F383" s="10"/>
      <c r="G383" s="10"/>
      <c r="H383" s="10"/>
      <c r="I383" s="10"/>
      <c r="J383" s="10"/>
      <c r="K383" s="10"/>
      <c r="L383" s="10"/>
      <c r="M383" s="10"/>
      <c r="N383" s="10"/>
      <c r="O383" s="10"/>
      <c r="P383" s="10"/>
      <c r="Q383" s="10"/>
      <c r="R383" s="10"/>
      <c r="S383" s="10"/>
      <c r="T383" s="10"/>
      <c r="U383" s="10"/>
      <c r="V383" s="10"/>
      <c r="W383" s="10"/>
      <c r="X383" s="10"/>
      <c r="Y383" s="10"/>
      <c r="Z383" s="10"/>
      <c r="AA383" s="10"/>
      <c r="AB383" s="10"/>
      <c r="AC383" s="10"/>
      <c r="AD383" s="10"/>
      <c r="AE383" s="10"/>
    </row>
    <row r="384" spans="1:31" x14ac:dyDescent="0.35">
      <c r="A384" s="10"/>
      <c r="B384" s="10"/>
      <c r="C384" s="10"/>
      <c r="D384" s="10"/>
      <c r="E384" s="10"/>
      <c r="F384" s="10"/>
      <c r="G384" s="10"/>
      <c r="H384" s="10"/>
      <c r="I384" s="10"/>
      <c r="J384" s="10"/>
      <c r="K384" s="10"/>
      <c r="L384" s="10"/>
      <c r="M384" s="10"/>
      <c r="N384" s="10"/>
      <c r="O384" s="10"/>
      <c r="P384" s="10"/>
      <c r="Q384" s="10"/>
      <c r="R384" s="10"/>
      <c r="S384" s="10"/>
      <c r="T384" s="10"/>
      <c r="U384" s="10"/>
      <c r="V384" s="10"/>
      <c r="W384" s="10"/>
      <c r="X384" s="10"/>
      <c r="Y384" s="10"/>
      <c r="Z384" s="10"/>
      <c r="AA384" s="10"/>
      <c r="AB384" s="10"/>
      <c r="AC384" s="10"/>
      <c r="AD384" s="10"/>
      <c r="AE384" s="10"/>
    </row>
    <row r="385" spans="1:31" x14ac:dyDescent="0.35">
      <c r="A385" s="10"/>
      <c r="B385" s="10"/>
      <c r="C385" s="10"/>
      <c r="D385" s="10"/>
      <c r="E385" s="10"/>
      <c r="F385" s="10"/>
      <c r="G385" s="10"/>
      <c r="H385" s="10"/>
      <c r="I385" s="10"/>
      <c r="J385" s="10"/>
      <c r="K385" s="10"/>
      <c r="L385" s="10"/>
      <c r="M385" s="10"/>
      <c r="N385" s="10"/>
      <c r="O385" s="10"/>
      <c r="P385" s="10"/>
      <c r="Q385" s="10"/>
      <c r="R385" s="10"/>
      <c r="S385" s="10"/>
      <c r="T385" s="10"/>
      <c r="U385" s="10"/>
      <c r="V385" s="10"/>
      <c r="W385" s="10"/>
      <c r="X385" s="10"/>
      <c r="Y385" s="10"/>
      <c r="Z385" s="10"/>
      <c r="AA385" s="10"/>
      <c r="AB385" s="10"/>
      <c r="AC385" s="10"/>
      <c r="AD385" s="10"/>
      <c r="AE385" s="10"/>
    </row>
    <row r="386" spans="1:31" x14ac:dyDescent="0.35">
      <c r="A386" s="10"/>
      <c r="B386" s="10"/>
      <c r="C386" s="10"/>
      <c r="D386" s="10"/>
      <c r="E386" s="10"/>
      <c r="F386" s="10"/>
      <c r="G386" s="10"/>
      <c r="H386" s="10"/>
      <c r="I386" s="10"/>
      <c r="J386" s="10"/>
      <c r="K386" s="10"/>
      <c r="L386" s="10"/>
      <c r="M386" s="10"/>
      <c r="N386" s="10"/>
      <c r="O386" s="10"/>
      <c r="P386" s="10"/>
      <c r="Q386" s="10"/>
      <c r="R386" s="10"/>
      <c r="S386" s="10"/>
      <c r="T386" s="10"/>
      <c r="U386" s="10"/>
      <c r="V386" s="10"/>
      <c r="W386" s="10"/>
      <c r="X386" s="10"/>
      <c r="Y386" s="10"/>
      <c r="Z386" s="10"/>
      <c r="AA386" s="10"/>
      <c r="AB386" s="10"/>
      <c r="AC386" s="10"/>
      <c r="AD386" s="10"/>
      <c r="AE386" s="10"/>
    </row>
    <row r="387" spans="1:31" x14ac:dyDescent="0.35">
      <c r="A387" s="10"/>
      <c r="B387" s="10"/>
      <c r="C387" s="10"/>
      <c r="D387" s="10"/>
      <c r="E387" s="10"/>
      <c r="F387" s="10"/>
      <c r="G387" s="10"/>
      <c r="H387" s="10"/>
      <c r="I387" s="10"/>
      <c r="J387" s="10"/>
      <c r="K387" s="10"/>
      <c r="L387" s="10"/>
      <c r="M387" s="10"/>
      <c r="N387" s="10"/>
      <c r="O387" s="10"/>
      <c r="P387" s="10"/>
      <c r="Q387" s="10"/>
      <c r="R387" s="10"/>
      <c r="S387" s="10"/>
      <c r="T387" s="10"/>
      <c r="U387" s="10"/>
      <c r="V387" s="10"/>
      <c r="W387" s="10"/>
      <c r="X387" s="10"/>
      <c r="Y387" s="10"/>
      <c r="Z387" s="10"/>
      <c r="AA387" s="10"/>
      <c r="AB387" s="10"/>
      <c r="AC387" s="10"/>
      <c r="AD387" s="10"/>
      <c r="AE387" s="10"/>
    </row>
    <row r="388" spans="1:31" x14ac:dyDescent="0.35">
      <c r="A388" s="10"/>
      <c r="B388" s="10"/>
      <c r="C388" s="10"/>
      <c r="D388" s="10"/>
      <c r="E388" s="10"/>
      <c r="F388" s="10"/>
      <c r="G388" s="10"/>
      <c r="H388" s="10"/>
      <c r="I388" s="10"/>
      <c r="J388" s="10"/>
      <c r="K388" s="10"/>
      <c r="L388" s="10"/>
      <c r="M388" s="10"/>
      <c r="N388" s="10"/>
      <c r="O388" s="10"/>
      <c r="P388" s="10"/>
      <c r="Q388" s="10"/>
      <c r="R388" s="10"/>
      <c r="S388" s="10"/>
      <c r="T388" s="10"/>
      <c r="U388" s="10"/>
      <c r="V388" s="10"/>
      <c r="W388" s="10"/>
      <c r="X388" s="10"/>
      <c r="Y388" s="10"/>
      <c r="Z388" s="10"/>
      <c r="AA388" s="10"/>
      <c r="AB388" s="10"/>
      <c r="AC388" s="10"/>
      <c r="AD388" s="10"/>
      <c r="AE388" s="10"/>
    </row>
    <row r="389" spans="1:31" x14ac:dyDescent="0.35">
      <c r="A389" s="10"/>
      <c r="B389" s="10"/>
      <c r="C389" s="10"/>
      <c r="D389" s="10"/>
      <c r="E389" s="10"/>
      <c r="F389" s="10"/>
      <c r="G389" s="10"/>
      <c r="H389" s="10"/>
      <c r="I389" s="10"/>
      <c r="J389" s="10"/>
      <c r="K389" s="10"/>
      <c r="L389" s="10"/>
      <c r="M389" s="10"/>
      <c r="N389" s="10"/>
      <c r="O389" s="10"/>
      <c r="P389" s="10"/>
      <c r="Q389" s="10"/>
      <c r="R389" s="10"/>
      <c r="S389" s="10"/>
      <c r="T389" s="10"/>
      <c r="U389" s="10"/>
      <c r="V389" s="10"/>
      <c r="W389" s="10"/>
      <c r="X389" s="10"/>
      <c r="Y389" s="10"/>
      <c r="Z389" s="10"/>
      <c r="AA389" s="10"/>
      <c r="AB389" s="10"/>
      <c r="AC389" s="10"/>
      <c r="AD389" s="10"/>
      <c r="AE389" s="10"/>
    </row>
    <row r="390" spans="1:31" x14ac:dyDescent="0.35">
      <c r="A390" s="10"/>
      <c r="B390" s="10"/>
      <c r="C390" s="10"/>
      <c r="D390" s="10"/>
      <c r="E390" s="10"/>
      <c r="F390" s="10"/>
      <c r="G390" s="10"/>
      <c r="H390" s="10"/>
      <c r="I390" s="10"/>
      <c r="J390" s="10"/>
      <c r="K390" s="10"/>
      <c r="L390" s="10"/>
      <c r="M390" s="10"/>
      <c r="N390" s="10"/>
      <c r="O390" s="10"/>
      <c r="P390" s="10"/>
      <c r="Q390" s="10"/>
      <c r="R390" s="10"/>
      <c r="S390" s="10"/>
      <c r="T390" s="10"/>
      <c r="U390" s="10"/>
      <c r="V390" s="10"/>
      <c r="W390" s="10"/>
      <c r="X390" s="10"/>
      <c r="Y390" s="10"/>
      <c r="Z390" s="10"/>
      <c r="AA390" s="10"/>
      <c r="AB390" s="10"/>
      <c r="AC390" s="10"/>
      <c r="AD390" s="10"/>
      <c r="AE390" s="10"/>
    </row>
    <row r="391" spans="1:31" x14ac:dyDescent="0.35">
      <c r="A391" s="10"/>
      <c r="B391" s="10"/>
      <c r="C391" s="10"/>
      <c r="D391" s="10"/>
      <c r="E391" s="10"/>
      <c r="F391" s="10"/>
      <c r="G391" s="10"/>
      <c r="H391" s="10"/>
      <c r="I391" s="10"/>
      <c r="J391" s="10"/>
      <c r="K391" s="10"/>
      <c r="L391" s="10"/>
      <c r="M391" s="10"/>
      <c r="N391" s="10"/>
      <c r="O391" s="10"/>
      <c r="P391" s="10"/>
      <c r="Q391" s="10"/>
      <c r="R391" s="10"/>
      <c r="S391" s="10"/>
      <c r="T391" s="10"/>
      <c r="U391" s="10"/>
      <c r="V391" s="10"/>
      <c r="W391" s="10"/>
      <c r="X391" s="10"/>
      <c r="Y391" s="10"/>
      <c r="Z391" s="10"/>
      <c r="AA391" s="10"/>
      <c r="AB391" s="10"/>
      <c r="AC391" s="10"/>
      <c r="AD391" s="10"/>
      <c r="AE391" s="10"/>
    </row>
    <row r="392" spans="1:31" x14ac:dyDescent="0.35">
      <c r="A392" s="10"/>
      <c r="B392" s="10"/>
      <c r="C392" s="10"/>
      <c r="D392" s="10"/>
      <c r="E392" s="10"/>
      <c r="F392" s="10"/>
      <c r="G392" s="10"/>
      <c r="H392" s="10"/>
      <c r="I392" s="10"/>
      <c r="J392" s="10"/>
      <c r="K392" s="10"/>
      <c r="L392" s="10"/>
      <c r="M392" s="10"/>
      <c r="N392" s="10"/>
      <c r="O392" s="10"/>
      <c r="P392" s="10"/>
      <c r="Q392" s="10"/>
      <c r="R392" s="10"/>
      <c r="S392" s="10"/>
      <c r="T392" s="10"/>
      <c r="U392" s="10"/>
      <c r="V392" s="10"/>
      <c r="W392" s="10"/>
      <c r="X392" s="10"/>
      <c r="Y392" s="10"/>
      <c r="Z392" s="10"/>
      <c r="AA392" s="10"/>
      <c r="AB392" s="10"/>
      <c r="AC392" s="10"/>
      <c r="AD392" s="10"/>
      <c r="AE392" s="10"/>
    </row>
    <row r="393" spans="1:31" x14ac:dyDescent="0.35">
      <c r="A393" s="10"/>
      <c r="B393" s="10"/>
      <c r="C393" s="10"/>
      <c r="D393" s="10"/>
      <c r="E393" s="10"/>
      <c r="F393" s="10"/>
      <c r="G393" s="10"/>
      <c r="H393" s="10"/>
      <c r="I393" s="10"/>
      <c r="J393" s="10"/>
      <c r="K393" s="10"/>
      <c r="L393" s="10"/>
      <c r="M393" s="10"/>
      <c r="N393" s="10"/>
      <c r="O393" s="10"/>
      <c r="P393" s="10"/>
      <c r="Q393" s="10"/>
      <c r="R393" s="10"/>
      <c r="S393" s="10"/>
      <c r="T393" s="10"/>
      <c r="U393" s="10"/>
      <c r="V393" s="10"/>
      <c r="W393" s="10"/>
      <c r="X393" s="10"/>
      <c r="Y393" s="10"/>
      <c r="Z393" s="10"/>
      <c r="AA393" s="10"/>
      <c r="AB393" s="10"/>
      <c r="AC393" s="10"/>
      <c r="AD393" s="10"/>
      <c r="AE393" s="10"/>
    </row>
    <row r="394" spans="1:31" x14ac:dyDescent="0.35">
      <c r="A394" s="10"/>
      <c r="B394" s="10"/>
      <c r="C394" s="10"/>
      <c r="D394" s="10"/>
      <c r="E394" s="10"/>
      <c r="F394" s="10"/>
      <c r="G394" s="10"/>
      <c r="H394" s="10"/>
      <c r="I394" s="10"/>
      <c r="J394" s="10"/>
      <c r="K394" s="10"/>
      <c r="L394" s="10"/>
      <c r="M394" s="10"/>
      <c r="N394" s="10"/>
      <c r="O394" s="10"/>
      <c r="P394" s="10"/>
      <c r="Q394" s="10"/>
      <c r="R394" s="10"/>
      <c r="S394" s="10"/>
      <c r="T394" s="10"/>
      <c r="U394" s="10"/>
      <c r="V394" s="10"/>
      <c r="W394" s="10"/>
      <c r="X394" s="10"/>
      <c r="Y394" s="10"/>
      <c r="Z394" s="10"/>
      <c r="AA394" s="10"/>
      <c r="AB394" s="10"/>
      <c r="AC394" s="10"/>
      <c r="AD394" s="10"/>
      <c r="AE394" s="10"/>
    </row>
    <row r="395" spans="1:31" x14ac:dyDescent="0.35">
      <c r="A395" s="10"/>
      <c r="B395" s="10"/>
      <c r="C395" s="10"/>
      <c r="D395" s="10"/>
      <c r="E395" s="10"/>
      <c r="F395" s="10"/>
      <c r="G395" s="10"/>
      <c r="H395" s="10"/>
      <c r="I395" s="10"/>
      <c r="J395" s="10"/>
      <c r="K395" s="10"/>
      <c r="L395" s="10"/>
      <c r="M395" s="10"/>
      <c r="N395" s="10"/>
      <c r="O395" s="10"/>
      <c r="P395" s="10"/>
      <c r="Q395" s="10"/>
      <c r="R395" s="10"/>
      <c r="S395" s="10"/>
      <c r="T395" s="10"/>
      <c r="U395" s="10"/>
      <c r="V395" s="10"/>
      <c r="W395" s="10"/>
      <c r="X395" s="10"/>
      <c r="Y395" s="10"/>
      <c r="Z395" s="10"/>
      <c r="AA395" s="10"/>
      <c r="AB395" s="10"/>
      <c r="AC395" s="10"/>
      <c r="AD395" s="10"/>
      <c r="AE395" s="10"/>
    </row>
    <row r="396" spans="1:31" x14ac:dyDescent="0.35">
      <c r="A396" s="10"/>
      <c r="B396" s="10"/>
      <c r="C396" s="10"/>
      <c r="D396" s="10"/>
      <c r="E396" s="10"/>
      <c r="F396" s="10"/>
      <c r="G396" s="10"/>
      <c r="H396" s="10"/>
      <c r="I396" s="10"/>
      <c r="J396" s="10"/>
      <c r="K396" s="10"/>
      <c r="L396" s="10"/>
      <c r="M396" s="10"/>
      <c r="N396" s="10"/>
      <c r="O396" s="10"/>
      <c r="P396" s="10"/>
      <c r="Q396" s="10"/>
      <c r="R396" s="10"/>
      <c r="S396" s="10"/>
      <c r="T396" s="10"/>
      <c r="U396" s="10"/>
      <c r="V396" s="10"/>
      <c r="W396" s="10"/>
      <c r="X396" s="10"/>
      <c r="Y396" s="10"/>
      <c r="Z396" s="10"/>
      <c r="AA396" s="10"/>
      <c r="AB396" s="10"/>
      <c r="AC396" s="10"/>
      <c r="AD396" s="10"/>
      <c r="AE396" s="10"/>
    </row>
    <row r="397" spans="1:31" x14ac:dyDescent="0.35">
      <c r="A397" s="10"/>
      <c r="B397" s="10"/>
      <c r="C397" s="10"/>
      <c r="D397" s="10"/>
      <c r="E397" s="10"/>
      <c r="F397" s="10"/>
      <c r="G397" s="10"/>
      <c r="H397" s="10"/>
      <c r="I397" s="10"/>
      <c r="J397" s="10"/>
      <c r="K397" s="10"/>
      <c r="L397" s="10"/>
      <c r="M397" s="10"/>
      <c r="N397" s="10"/>
      <c r="O397" s="10"/>
      <c r="P397" s="10"/>
      <c r="Q397" s="10"/>
      <c r="R397" s="10"/>
      <c r="S397" s="10"/>
      <c r="T397" s="10"/>
      <c r="U397" s="10"/>
      <c r="V397" s="10"/>
      <c r="W397" s="10"/>
      <c r="X397" s="10"/>
      <c r="Y397" s="10"/>
      <c r="Z397" s="10"/>
      <c r="AA397" s="10"/>
      <c r="AB397" s="10"/>
      <c r="AC397" s="10"/>
      <c r="AD397" s="10"/>
      <c r="AE397" s="10"/>
    </row>
    <row r="398" spans="1:31" x14ac:dyDescent="0.35">
      <c r="A398" s="10"/>
      <c r="B398" s="10"/>
      <c r="C398" s="10"/>
      <c r="D398" s="10"/>
      <c r="E398" s="10"/>
      <c r="F398" s="10"/>
      <c r="G398" s="10"/>
      <c r="H398" s="10"/>
      <c r="I398" s="10"/>
      <c r="J398" s="10"/>
      <c r="K398" s="10"/>
      <c r="L398" s="10"/>
      <c r="M398" s="10"/>
      <c r="N398" s="10"/>
      <c r="O398" s="10"/>
      <c r="P398" s="10"/>
      <c r="Q398" s="10"/>
      <c r="R398" s="10"/>
      <c r="S398" s="10"/>
      <c r="T398" s="10"/>
      <c r="U398" s="10"/>
      <c r="V398" s="10"/>
      <c r="W398" s="10"/>
      <c r="X398" s="10"/>
      <c r="Y398" s="10"/>
      <c r="Z398" s="10"/>
      <c r="AA398" s="10"/>
      <c r="AB398" s="10"/>
      <c r="AC398" s="10"/>
      <c r="AD398" s="10"/>
      <c r="AE398" s="10"/>
    </row>
    <row r="399" spans="1:31" x14ac:dyDescent="0.35">
      <c r="A399" s="10"/>
      <c r="B399" s="10"/>
      <c r="C399" s="10"/>
      <c r="D399" s="10"/>
      <c r="E399" s="10"/>
      <c r="F399" s="10"/>
      <c r="G399" s="10"/>
      <c r="H399" s="10"/>
      <c r="I399" s="10"/>
      <c r="J399" s="10"/>
      <c r="K399" s="10"/>
      <c r="L399" s="10"/>
      <c r="M399" s="10"/>
      <c r="N399" s="10"/>
      <c r="O399" s="10"/>
      <c r="P399" s="10"/>
      <c r="Q399" s="10"/>
      <c r="R399" s="10"/>
      <c r="S399" s="10"/>
      <c r="T399" s="10"/>
      <c r="U399" s="10"/>
      <c r="V399" s="10"/>
      <c r="W399" s="10"/>
      <c r="X399" s="10"/>
      <c r="Y399" s="10"/>
      <c r="Z399" s="10"/>
      <c r="AA399" s="10"/>
      <c r="AB399" s="10"/>
      <c r="AC399" s="10"/>
      <c r="AD399" s="10"/>
      <c r="AE399" s="10"/>
    </row>
    <row r="400" spans="1:31" x14ac:dyDescent="0.35">
      <c r="A400" s="10"/>
      <c r="B400" s="10"/>
      <c r="C400" s="10"/>
      <c r="D400" s="10"/>
      <c r="E400" s="10"/>
      <c r="F400" s="10"/>
      <c r="G400" s="10"/>
      <c r="H400" s="10"/>
      <c r="I400" s="10"/>
      <c r="J400" s="10"/>
      <c r="K400" s="10"/>
      <c r="L400" s="10"/>
      <c r="M400" s="10"/>
      <c r="N400" s="10"/>
      <c r="O400" s="10"/>
      <c r="P400" s="10"/>
      <c r="Q400" s="10"/>
      <c r="R400" s="10"/>
      <c r="S400" s="10"/>
      <c r="T400" s="10"/>
      <c r="U400" s="10"/>
      <c r="V400" s="10"/>
      <c r="W400" s="10"/>
      <c r="X400" s="10"/>
      <c r="Y400" s="10"/>
      <c r="Z400" s="10"/>
      <c r="AA400" s="10"/>
      <c r="AB400" s="10"/>
      <c r="AC400" s="10"/>
      <c r="AD400" s="10"/>
      <c r="AE400" s="10"/>
    </row>
    <row r="401" spans="1:31" x14ac:dyDescent="0.35">
      <c r="A401" s="10"/>
      <c r="B401" s="10"/>
      <c r="C401" s="10"/>
      <c r="D401" s="10"/>
      <c r="E401" s="10"/>
      <c r="F401" s="10"/>
      <c r="G401" s="10"/>
      <c r="H401" s="10"/>
      <c r="I401" s="10"/>
      <c r="J401" s="10"/>
      <c r="K401" s="10"/>
      <c r="L401" s="10"/>
      <c r="M401" s="10"/>
      <c r="N401" s="10"/>
      <c r="O401" s="10"/>
      <c r="P401" s="10"/>
      <c r="Q401" s="10"/>
      <c r="R401" s="10"/>
      <c r="S401" s="10"/>
      <c r="T401" s="10"/>
      <c r="U401" s="10"/>
      <c r="V401" s="10"/>
      <c r="W401" s="10"/>
      <c r="X401" s="10"/>
      <c r="Y401" s="10"/>
      <c r="Z401" s="10"/>
      <c r="AA401" s="10"/>
      <c r="AB401" s="10"/>
      <c r="AC401" s="10"/>
      <c r="AD401" s="10"/>
      <c r="AE401" s="10"/>
    </row>
    <row r="402" spans="1:31" x14ac:dyDescent="0.35">
      <c r="A402" s="10"/>
      <c r="B402" s="10"/>
      <c r="C402" s="10"/>
      <c r="D402" s="10"/>
      <c r="E402" s="10"/>
      <c r="F402" s="10"/>
      <c r="G402" s="10"/>
      <c r="H402" s="10"/>
      <c r="I402" s="10"/>
      <c r="J402" s="10"/>
      <c r="K402" s="10"/>
      <c r="L402" s="10"/>
      <c r="M402" s="10"/>
      <c r="N402" s="10"/>
      <c r="O402" s="10"/>
      <c r="P402" s="10"/>
      <c r="Q402" s="10"/>
      <c r="R402" s="10"/>
      <c r="S402" s="10"/>
      <c r="T402" s="10"/>
      <c r="U402" s="10"/>
      <c r="V402" s="10"/>
      <c r="W402" s="10"/>
      <c r="X402" s="10"/>
      <c r="Y402" s="10"/>
      <c r="Z402" s="10"/>
      <c r="AA402" s="10"/>
      <c r="AB402" s="10"/>
      <c r="AC402" s="10"/>
      <c r="AD402" s="10"/>
      <c r="AE402" s="10"/>
    </row>
    <row r="403" spans="1:31" x14ac:dyDescent="0.35">
      <c r="A403" s="10"/>
      <c r="B403" s="10"/>
      <c r="C403" s="10"/>
      <c r="D403" s="10"/>
      <c r="E403" s="10"/>
      <c r="F403" s="10"/>
      <c r="G403" s="10"/>
      <c r="H403" s="10"/>
      <c r="I403" s="10"/>
      <c r="J403" s="10"/>
      <c r="K403" s="10"/>
      <c r="L403" s="10"/>
      <c r="M403" s="10"/>
      <c r="N403" s="10"/>
      <c r="O403" s="10"/>
      <c r="P403" s="10"/>
      <c r="Q403" s="10"/>
      <c r="R403" s="10"/>
      <c r="S403" s="10"/>
      <c r="T403" s="10"/>
      <c r="U403" s="10"/>
      <c r="V403" s="10"/>
      <c r="W403" s="10"/>
      <c r="X403" s="10"/>
      <c r="Y403" s="10"/>
      <c r="Z403" s="10"/>
      <c r="AA403" s="10"/>
      <c r="AB403" s="10"/>
      <c r="AC403" s="10"/>
      <c r="AD403" s="10"/>
      <c r="AE403" s="10"/>
    </row>
    <row r="404" spans="1:31" x14ac:dyDescent="0.35">
      <c r="A404" s="10"/>
      <c r="B404" s="10"/>
      <c r="C404" s="10"/>
      <c r="D404" s="10"/>
      <c r="E404" s="10"/>
      <c r="F404" s="10"/>
      <c r="G404" s="10"/>
      <c r="H404" s="10"/>
      <c r="I404" s="10"/>
      <c r="J404" s="10"/>
      <c r="K404" s="10"/>
      <c r="L404" s="10"/>
      <c r="M404" s="10"/>
      <c r="N404" s="10"/>
      <c r="O404" s="10"/>
      <c r="P404" s="10"/>
      <c r="Q404" s="10"/>
      <c r="R404" s="10"/>
      <c r="S404" s="10"/>
      <c r="T404" s="10"/>
      <c r="U404" s="10"/>
      <c r="V404" s="10"/>
      <c r="W404" s="10"/>
      <c r="X404" s="10"/>
      <c r="Y404" s="10"/>
      <c r="Z404" s="10"/>
      <c r="AA404" s="10"/>
      <c r="AB404" s="10"/>
      <c r="AC404" s="10"/>
      <c r="AD404" s="10"/>
      <c r="AE404" s="10"/>
    </row>
    <row r="405" spans="1:31" x14ac:dyDescent="0.35">
      <c r="A405" s="10"/>
      <c r="B405" s="10"/>
      <c r="C405" s="10"/>
      <c r="D405" s="10"/>
      <c r="E405" s="10"/>
      <c r="F405" s="10"/>
      <c r="G405" s="10"/>
      <c r="H405" s="10"/>
      <c r="I405" s="10"/>
      <c r="J405" s="10"/>
      <c r="K405" s="10"/>
      <c r="L405" s="10"/>
      <c r="M405" s="10"/>
      <c r="N405" s="10"/>
      <c r="O405" s="10"/>
      <c r="P405" s="10"/>
      <c r="Q405" s="10"/>
      <c r="R405" s="10"/>
      <c r="S405" s="10"/>
      <c r="T405" s="10"/>
      <c r="U405" s="10"/>
      <c r="V405" s="10"/>
      <c r="W405" s="10"/>
      <c r="X405" s="10"/>
      <c r="Y405" s="10"/>
      <c r="Z405" s="10"/>
      <c r="AA405" s="10"/>
      <c r="AB405" s="10"/>
      <c r="AC405" s="10"/>
      <c r="AD405" s="10"/>
      <c r="AE405" s="10"/>
    </row>
    <row r="406" spans="1:31" x14ac:dyDescent="0.35">
      <c r="A406" s="10"/>
      <c r="B406" s="10"/>
      <c r="C406" s="10"/>
      <c r="D406" s="10"/>
      <c r="E406" s="10"/>
      <c r="F406" s="10"/>
      <c r="G406" s="10"/>
      <c r="H406" s="10"/>
      <c r="I406" s="10"/>
      <c r="J406" s="10"/>
      <c r="K406" s="10"/>
      <c r="L406" s="10"/>
      <c r="M406" s="10"/>
      <c r="N406" s="10"/>
      <c r="O406" s="10"/>
      <c r="P406" s="10"/>
      <c r="Q406" s="10"/>
      <c r="R406" s="10"/>
      <c r="S406" s="10"/>
      <c r="T406" s="10"/>
      <c r="U406" s="10"/>
      <c r="V406" s="10"/>
      <c r="W406" s="10"/>
      <c r="X406" s="10"/>
      <c r="Y406" s="10"/>
      <c r="Z406" s="10"/>
      <c r="AA406" s="10"/>
      <c r="AB406" s="10"/>
      <c r="AC406" s="10"/>
      <c r="AD406" s="10"/>
      <c r="AE406" s="10"/>
    </row>
    <row r="407" spans="1:31" x14ac:dyDescent="0.35">
      <c r="A407" s="10"/>
      <c r="B407" s="10"/>
      <c r="C407" s="10"/>
      <c r="D407" s="10"/>
      <c r="E407" s="10"/>
      <c r="F407" s="10"/>
      <c r="G407" s="10"/>
      <c r="H407" s="10"/>
      <c r="I407" s="10"/>
      <c r="J407" s="10"/>
      <c r="K407" s="10"/>
      <c r="L407" s="10"/>
      <c r="M407" s="10"/>
      <c r="N407" s="10"/>
      <c r="O407" s="10"/>
      <c r="P407" s="10"/>
      <c r="Q407" s="10"/>
      <c r="R407" s="10"/>
      <c r="S407" s="10"/>
      <c r="T407" s="10"/>
      <c r="U407" s="10"/>
      <c r="V407" s="10"/>
      <c r="W407" s="10"/>
      <c r="X407" s="10"/>
      <c r="Y407" s="10"/>
      <c r="Z407" s="10"/>
      <c r="AA407" s="10"/>
      <c r="AB407" s="10"/>
      <c r="AC407" s="10"/>
      <c r="AD407" s="10"/>
      <c r="AE407" s="10"/>
    </row>
    <row r="408" spans="1:31" x14ac:dyDescent="0.35">
      <c r="A408" s="10"/>
      <c r="B408" s="10"/>
      <c r="C408" s="10"/>
      <c r="D408" s="10"/>
      <c r="E408" s="10"/>
      <c r="F408" s="10"/>
      <c r="G408" s="10"/>
      <c r="H408" s="10"/>
      <c r="I408" s="10"/>
      <c r="J408" s="10"/>
      <c r="K408" s="10"/>
      <c r="L408" s="10"/>
      <c r="M408" s="10"/>
      <c r="N408" s="10"/>
      <c r="O408" s="10"/>
      <c r="P408" s="10"/>
      <c r="Q408" s="10"/>
      <c r="R408" s="10"/>
      <c r="S408" s="10"/>
      <c r="T408" s="10"/>
      <c r="U408" s="10"/>
      <c r="V408" s="10"/>
      <c r="W408" s="10"/>
      <c r="X408" s="10"/>
      <c r="Y408" s="10"/>
      <c r="Z408" s="10"/>
      <c r="AA408" s="10"/>
      <c r="AB408" s="10"/>
      <c r="AC408" s="10"/>
      <c r="AD408" s="10"/>
      <c r="AE408" s="10"/>
    </row>
    <row r="409" spans="1:31" x14ac:dyDescent="0.35">
      <c r="A409" s="10"/>
      <c r="B409" s="10"/>
      <c r="C409" s="10"/>
      <c r="D409" s="10"/>
      <c r="E409" s="10"/>
      <c r="F409" s="10"/>
      <c r="G409" s="10"/>
      <c r="H409" s="10"/>
      <c r="I409" s="10"/>
      <c r="J409" s="10"/>
      <c r="K409" s="10"/>
      <c r="L409" s="10"/>
      <c r="M409" s="10"/>
      <c r="N409" s="10"/>
      <c r="O409" s="10"/>
      <c r="P409" s="10"/>
      <c r="Q409" s="10"/>
      <c r="R409" s="10"/>
      <c r="S409" s="10"/>
      <c r="T409" s="10"/>
      <c r="U409" s="10"/>
      <c r="V409" s="10"/>
      <c r="W409" s="10"/>
      <c r="X409" s="10"/>
      <c r="Y409" s="10"/>
      <c r="Z409" s="10"/>
      <c r="AA409" s="10"/>
      <c r="AB409" s="10"/>
      <c r="AC409" s="10"/>
      <c r="AD409" s="10"/>
      <c r="AE409" s="10"/>
    </row>
    <row r="410" spans="1:31" x14ac:dyDescent="0.35">
      <c r="A410" s="10"/>
      <c r="B410" s="10"/>
      <c r="C410" s="10"/>
      <c r="D410" s="10"/>
      <c r="E410" s="10"/>
      <c r="F410" s="10"/>
      <c r="G410" s="10"/>
      <c r="H410" s="10"/>
      <c r="I410" s="10"/>
      <c r="J410" s="10"/>
      <c r="K410" s="10"/>
      <c r="L410" s="10"/>
      <c r="M410" s="10"/>
      <c r="N410" s="10"/>
      <c r="O410" s="10"/>
      <c r="P410" s="10"/>
      <c r="Q410" s="10"/>
      <c r="R410" s="10"/>
      <c r="S410" s="10"/>
      <c r="T410" s="10"/>
      <c r="U410" s="10"/>
      <c r="V410" s="10"/>
      <c r="W410" s="10"/>
      <c r="X410" s="10"/>
      <c r="Y410" s="10"/>
      <c r="Z410" s="10"/>
      <c r="AA410" s="10"/>
      <c r="AB410" s="10"/>
      <c r="AC410" s="10"/>
      <c r="AD410" s="10"/>
      <c r="AE410" s="10"/>
    </row>
    <row r="411" spans="1:31" x14ac:dyDescent="0.35">
      <c r="A411" s="10"/>
      <c r="B411" s="10"/>
      <c r="C411" s="10"/>
      <c r="D411" s="10"/>
      <c r="E411" s="10"/>
      <c r="F411" s="10"/>
      <c r="G411" s="10"/>
      <c r="H411" s="10"/>
      <c r="I411" s="10"/>
      <c r="J411" s="10"/>
      <c r="K411" s="10"/>
      <c r="L411" s="10"/>
      <c r="M411" s="10"/>
      <c r="N411" s="10"/>
      <c r="O411" s="10"/>
      <c r="P411" s="10"/>
      <c r="Q411" s="10"/>
      <c r="R411" s="10"/>
      <c r="S411" s="10"/>
      <c r="T411" s="10"/>
      <c r="U411" s="10"/>
      <c r="V411" s="10"/>
      <c r="W411" s="10"/>
      <c r="X411" s="10"/>
      <c r="Y411" s="10"/>
      <c r="Z411" s="10"/>
      <c r="AA411" s="10"/>
      <c r="AB411" s="10"/>
      <c r="AC411" s="10"/>
      <c r="AD411" s="10"/>
      <c r="AE411" s="10"/>
    </row>
    <row r="412" spans="1:31" x14ac:dyDescent="0.35">
      <c r="A412" s="10"/>
      <c r="B412" s="10"/>
      <c r="C412" s="10"/>
      <c r="D412" s="10"/>
      <c r="E412" s="10"/>
      <c r="F412" s="10"/>
      <c r="G412" s="10"/>
      <c r="H412" s="10"/>
      <c r="I412" s="10"/>
      <c r="J412" s="10"/>
      <c r="K412" s="10"/>
      <c r="L412" s="10"/>
      <c r="M412" s="10"/>
      <c r="N412" s="10"/>
      <c r="O412" s="10"/>
      <c r="P412" s="10"/>
      <c r="Q412" s="10"/>
      <c r="R412" s="10"/>
      <c r="S412" s="10"/>
      <c r="T412" s="10"/>
      <c r="U412" s="10"/>
      <c r="V412" s="10"/>
      <c r="W412" s="10"/>
      <c r="X412" s="10"/>
      <c r="Y412" s="10"/>
      <c r="Z412" s="10"/>
      <c r="AA412" s="10"/>
      <c r="AB412" s="10"/>
      <c r="AC412" s="10"/>
      <c r="AD412" s="10"/>
      <c r="AE412" s="10"/>
    </row>
    <row r="413" spans="1:31" x14ac:dyDescent="0.35">
      <c r="A413" s="10"/>
      <c r="B413" s="10"/>
      <c r="C413" s="10"/>
      <c r="D413" s="10"/>
      <c r="E413" s="10"/>
      <c r="F413" s="10"/>
      <c r="G413" s="10"/>
      <c r="H413" s="10"/>
      <c r="I413" s="10"/>
      <c r="J413" s="10"/>
      <c r="K413" s="10"/>
      <c r="L413" s="10"/>
      <c r="M413" s="10"/>
      <c r="N413" s="10"/>
      <c r="O413" s="10"/>
      <c r="P413" s="10"/>
      <c r="Q413" s="10"/>
      <c r="R413" s="10"/>
      <c r="S413" s="10"/>
      <c r="T413" s="10"/>
      <c r="U413" s="10"/>
      <c r="V413" s="10"/>
      <c r="W413" s="10"/>
      <c r="X413" s="10"/>
      <c r="Y413" s="10"/>
      <c r="Z413" s="10"/>
      <c r="AA413" s="10"/>
      <c r="AB413" s="10"/>
      <c r="AC413" s="10"/>
      <c r="AD413" s="10"/>
      <c r="AE413" s="10"/>
    </row>
    <row r="414" spans="1:31" x14ac:dyDescent="0.35">
      <c r="A414" s="10"/>
      <c r="B414" s="10"/>
      <c r="C414" s="10"/>
      <c r="D414" s="10"/>
      <c r="E414" s="10"/>
      <c r="F414" s="10"/>
      <c r="G414" s="10"/>
      <c r="H414" s="10"/>
      <c r="I414" s="10"/>
      <c r="J414" s="10"/>
      <c r="K414" s="10"/>
      <c r="L414" s="10"/>
      <c r="M414" s="10"/>
      <c r="N414" s="10"/>
      <c r="O414" s="10"/>
      <c r="P414" s="10"/>
      <c r="Q414" s="10"/>
      <c r="R414" s="10"/>
      <c r="S414" s="10"/>
      <c r="T414" s="10"/>
      <c r="U414" s="10"/>
      <c r="V414" s="10"/>
      <c r="W414" s="10"/>
      <c r="X414" s="10"/>
      <c r="Y414" s="10"/>
      <c r="Z414" s="10"/>
      <c r="AA414" s="10"/>
      <c r="AB414" s="10"/>
      <c r="AC414" s="10"/>
      <c r="AD414" s="10"/>
      <c r="AE414" s="10"/>
    </row>
    <row r="415" spans="1:31" x14ac:dyDescent="0.35">
      <c r="A415" s="10"/>
      <c r="B415" s="10"/>
      <c r="C415" s="10"/>
      <c r="D415" s="10"/>
      <c r="E415" s="10"/>
      <c r="F415" s="10"/>
      <c r="G415" s="10"/>
      <c r="H415" s="10"/>
      <c r="I415" s="10"/>
      <c r="J415" s="10"/>
      <c r="K415" s="10"/>
      <c r="L415" s="10"/>
      <c r="M415" s="10"/>
      <c r="N415" s="10"/>
      <c r="O415" s="10"/>
      <c r="P415" s="10"/>
      <c r="Q415" s="10"/>
      <c r="R415" s="10"/>
      <c r="S415" s="10"/>
      <c r="T415" s="10"/>
      <c r="U415" s="10"/>
      <c r="V415" s="10"/>
      <c r="W415" s="10"/>
      <c r="X415" s="10"/>
      <c r="Y415" s="10"/>
      <c r="Z415" s="10"/>
      <c r="AA415" s="10"/>
      <c r="AB415" s="10"/>
      <c r="AC415" s="10"/>
      <c r="AD415" s="10"/>
      <c r="AE415" s="10"/>
    </row>
    <row r="416" spans="1:31" x14ac:dyDescent="0.35">
      <c r="A416" s="10"/>
      <c r="B416" s="10"/>
      <c r="C416" s="10"/>
      <c r="D416" s="10"/>
      <c r="E416" s="10"/>
      <c r="F416" s="10"/>
      <c r="G416" s="10"/>
      <c r="H416" s="10"/>
      <c r="I416" s="10"/>
      <c r="J416" s="10"/>
      <c r="K416" s="10"/>
      <c r="L416" s="10"/>
      <c r="M416" s="10"/>
      <c r="N416" s="10"/>
      <c r="O416" s="10"/>
      <c r="P416" s="10"/>
      <c r="Q416" s="10"/>
      <c r="R416" s="10"/>
      <c r="S416" s="10"/>
      <c r="T416" s="10"/>
      <c r="U416" s="10"/>
      <c r="V416" s="10"/>
      <c r="W416" s="10"/>
      <c r="X416" s="10"/>
      <c r="Y416" s="10"/>
      <c r="Z416" s="10"/>
      <c r="AA416" s="10"/>
      <c r="AB416" s="10"/>
      <c r="AC416" s="10"/>
      <c r="AD416" s="10"/>
      <c r="AE416" s="10"/>
    </row>
    <row r="417" spans="1:31" x14ac:dyDescent="0.35">
      <c r="A417" s="10"/>
      <c r="B417" s="10"/>
      <c r="C417" s="10"/>
      <c r="D417" s="10"/>
      <c r="E417" s="10"/>
      <c r="F417" s="10"/>
      <c r="G417" s="10"/>
      <c r="H417" s="10"/>
      <c r="I417" s="10"/>
      <c r="J417" s="10"/>
      <c r="K417" s="10"/>
      <c r="L417" s="10"/>
      <c r="M417" s="10"/>
      <c r="N417" s="10"/>
      <c r="O417" s="10"/>
      <c r="P417" s="10"/>
      <c r="Q417" s="10"/>
      <c r="R417" s="10"/>
      <c r="S417" s="10"/>
      <c r="T417" s="10"/>
      <c r="U417" s="10"/>
      <c r="V417" s="10"/>
      <c r="W417" s="10"/>
      <c r="X417" s="10"/>
      <c r="Y417" s="10"/>
      <c r="Z417" s="10"/>
      <c r="AA417" s="10"/>
      <c r="AB417" s="10"/>
      <c r="AC417" s="10"/>
      <c r="AD417" s="10"/>
      <c r="AE417" s="10"/>
    </row>
    <row r="418" spans="1:31" x14ac:dyDescent="0.35">
      <c r="A418" s="10"/>
      <c r="B418" s="10"/>
      <c r="C418" s="10"/>
      <c r="D418" s="10"/>
      <c r="E418" s="10"/>
      <c r="F418" s="10"/>
      <c r="G418" s="10"/>
      <c r="H418" s="10"/>
      <c r="I418" s="10"/>
      <c r="J418" s="10"/>
      <c r="K418" s="10"/>
      <c r="L418" s="10"/>
      <c r="M418" s="10"/>
      <c r="N418" s="10"/>
      <c r="O418" s="10"/>
      <c r="P418" s="10"/>
      <c r="Q418" s="10"/>
      <c r="R418" s="10"/>
      <c r="S418" s="10"/>
      <c r="T418" s="10"/>
      <c r="U418" s="10"/>
      <c r="V418" s="10"/>
      <c r="W418" s="10"/>
      <c r="X418" s="10"/>
      <c r="Y418" s="10"/>
      <c r="Z418" s="10"/>
      <c r="AA418" s="10"/>
      <c r="AB418" s="10"/>
      <c r="AC418" s="10"/>
      <c r="AD418" s="10"/>
      <c r="AE418" s="10"/>
    </row>
    <row r="419" spans="1:31" x14ac:dyDescent="0.35">
      <c r="A419" s="10"/>
      <c r="B419" s="10"/>
      <c r="C419" s="10"/>
      <c r="D419" s="10"/>
      <c r="E419" s="10"/>
      <c r="F419" s="10"/>
      <c r="G419" s="10"/>
      <c r="H419" s="10"/>
      <c r="I419" s="10"/>
      <c r="J419" s="10"/>
      <c r="K419" s="10"/>
      <c r="L419" s="10"/>
      <c r="M419" s="10"/>
      <c r="N419" s="10"/>
      <c r="O419" s="10"/>
      <c r="P419" s="10"/>
      <c r="Q419" s="10"/>
      <c r="R419" s="10"/>
      <c r="S419" s="10"/>
      <c r="T419" s="10"/>
      <c r="U419" s="10"/>
      <c r="V419" s="10"/>
      <c r="W419" s="10"/>
      <c r="X419" s="10"/>
      <c r="Y419" s="10"/>
      <c r="Z419" s="10"/>
      <c r="AA419" s="10"/>
      <c r="AB419" s="10"/>
      <c r="AC419" s="10"/>
      <c r="AD419" s="10"/>
      <c r="AE419" s="10"/>
    </row>
    <row r="420" spans="1:31" x14ac:dyDescent="0.35">
      <c r="A420" s="10"/>
      <c r="B420" s="10"/>
      <c r="C420" s="10"/>
      <c r="D420" s="10"/>
      <c r="E420" s="10"/>
      <c r="F420" s="10"/>
      <c r="G420" s="10"/>
      <c r="H420" s="10"/>
      <c r="I420" s="10"/>
      <c r="J420" s="10"/>
      <c r="K420" s="10"/>
      <c r="L420" s="10"/>
      <c r="M420" s="10"/>
      <c r="N420" s="10"/>
      <c r="O420" s="10"/>
      <c r="P420" s="10"/>
      <c r="Q420" s="10"/>
      <c r="R420" s="10"/>
      <c r="S420" s="10"/>
      <c r="T420" s="10"/>
      <c r="U420" s="10"/>
      <c r="V420" s="10"/>
      <c r="W420" s="10"/>
      <c r="X420" s="10"/>
      <c r="Y420" s="10"/>
      <c r="Z420" s="10"/>
      <c r="AA420" s="10"/>
      <c r="AB420" s="10"/>
      <c r="AC420" s="10"/>
      <c r="AD420" s="10"/>
      <c r="AE420" s="10"/>
    </row>
    <row r="421" spans="1:31" x14ac:dyDescent="0.35">
      <c r="A421" s="10"/>
      <c r="B421" s="10"/>
      <c r="C421" s="10"/>
      <c r="D421" s="10"/>
      <c r="E421" s="10"/>
      <c r="F421" s="10"/>
      <c r="G421" s="10"/>
      <c r="H421" s="10"/>
      <c r="I421" s="10"/>
      <c r="J421" s="10"/>
      <c r="K421" s="10"/>
      <c r="L421" s="10"/>
      <c r="M421" s="10"/>
      <c r="N421" s="10"/>
      <c r="O421" s="10"/>
      <c r="P421" s="10"/>
      <c r="Q421" s="10"/>
      <c r="R421" s="10"/>
      <c r="S421" s="10"/>
      <c r="T421" s="10"/>
      <c r="U421" s="10"/>
      <c r="V421" s="10"/>
      <c r="W421" s="10"/>
      <c r="X421" s="10"/>
      <c r="Y421" s="10"/>
      <c r="Z421" s="10"/>
      <c r="AA421" s="10"/>
      <c r="AB421" s="10"/>
      <c r="AC421" s="10"/>
      <c r="AD421" s="10"/>
      <c r="AE421" s="10"/>
    </row>
    <row r="422" spans="1:31" x14ac:dyDescent="0.35">
      <c r="A422" s="10"/>
      <c r="B422" s="10"/>
      <c r="C422" s="10"/>
      <c r="D422" s="10"/>
      <c r="E422" s="10"/>
      <c r="F422" s="10"/>
      <c r="G422" s="10"/>
      <c r="H422" s="10"/>
      <c r="I422" s="10"/>
      <c r="J422" s="10"/>
      <c r="K422" s="10"/>
      <c r="L422" s="10"/>
      <c r="M422" s="10"/>
      <c r="N422" s="10"/>
      <c r="O422" s="10"/>
      <c r="P422" s="10"/>
      <c r="Q422" s="10"/>
      <c r="R422" s="10"/>
      <c r="S422" s="10"/>
      <c r="T422" s="10"/>
      <c r="U422" s="10"/>
      <c r="V422" s="10"/>
      <c r="W422" s="10"/>
      <c r="X422" s="10"/>
      <c r="Y422" s="10"/>
      <c r="Z422" s="10"/>
      <c r="AA422" s="10"/>
      <c r="AB422" s="10"/>
      <c r="AC422" s="10"/>
      <c r="AD422" s="10"/>
      <c r="AE422" s="10"/>
    </row>
    <row r="423" spans="1:31" x14ac:dyDescent="0.35">
      <c r="A423" s="10"/>
      <c r="B423" s="10"/>
      <c r="C423" s="10"/>
      <c r="D423" s="10"/>
      <c r="E423" s="10"/>
      <c r="F423" s="10"/>
      <c r="G423" s="10"/>
      <c r="H423" s="10"/>
      <c r="I423" s="10"/>
      <c r="J423" s="10"/>
      <c r="K423" s="10"/>
      <c r="L423" s="10"/>
      <c r="M423" s="10"/>
      <c r="N423" s="10"/>
      <c r="O423" s="10"/>
      <c r="P423" s="10"/>
      <c r="Q423" s="10"/>
      <c r="R423" s="10"/>
      <c r="S423" s="10"/>
      <c r="T423" s="10"/>
      <c r="U423" s="10"/>
      <c r="V423" s="10"/>
      <c r="W423" s="10"/>
      <c r="X423" s="10"/>
      <c r="Y423" s="10"/>
      <c r="Z423" s="10"/>
      <c r="AA423" s="10"/>
      <c r="AB423" s="10"/>
      <c r="AC423" s="10"/>
      <c r="AD423" s="10"/>
      <c r="AE423" s="10"/>
    </row>
    <row r="424" spans="1:31" x14ac:dyDescent="0.35">
      <c r="A424" s="10"/>
      <c r="B424" s="10"/>
      <c r="C424" s="10"/>
      <c r="D424" s="10"/>
      <c r="E424" s="10"/>
      <c r="F424" s="10"/>
      <c r="G424" s="10"/>
      <c r="H424" s="10"/>
      <c r="I424" s="10"/>
      <c r="J424" s="10"/>
      <c r="K424" s="10"/>
      <c r="L424" s="10"/>
      <c r="M424" s="10"/>
      <c r="N424" s="10"/>
      <c r="O424" s="10"/>
      <c r="P424" s="10"/>
      <c r="Q424" s="10"/>
      <c r="R424" s="10"/>
      <c r="S424" s="10"/>
      <c r="T424" s="10"/>
      <c r="U424" s="10"/>
      <c r="V424" s="10"/>
      <c r="W424" s="10"/>
      <c r="X424" s="10"/>
      <c r="Y424" s="10"/>
      <c r="Z424" s="10"/>
      <c r="AA424" s="10"/>
      <c r="AB424" s="10"/>
      <c r="AC424" s="10"/>
      <c r="AD424" s="10"/>
      <c r="AE424" s="10"/>
    </row>
    <row r="425" spans="1:31" x14ac:dyDescent="0.35">
      <c r="A425" s="10"/>
      <c r="B425" s="10"/>
      <c r="C425" s="10"/>
      <c r="D425" s="10"/>
      <c r="E425" s="10"/>
      <c r="F425" s="10"/>
      <c r="G425" s="10"/>
      <c r="H425" s="10"/>
      <c r="I425" s="10"/>
      <c r="J425" s="10"/>
      <c r="K425" s="10"/>
      <c r="L425" s="10"/>
      <c r="M425" s="10"/>
      <c r="N425" s="10"/>
      <c r="O425" s="10"/>
      <c r="P425" s="10"/>
      <c r="Q425" s="10"/>
      <c r="R425" s="10"/>
      <c r="S425" s="10"/>
      <c r="T425" s="10"/>
      <c r="U425" s="10"/>
      <c r="V425" s="10"/>
      <c r="W425" s="10"/>
      <c r="X425" s="10"/>
      <c r="Y425" s="10"/>
      <c r="Z425" s="10"/>
      <c r="AA425" s="10"/>
      <c r="AB425" s="10"/>
      <c r="AC425" s="10"/>
      <c r="AD425" s="10"/>
      <c r="AE425" s="10"/>
    </row>
    <row r="426" spans="1:31" x14ac:dyDescent="0.35">
      <c r="A426" s="10"/>
      <c r="B426" s="10"/>
      <c r="C426" s="10"/>
      <c r="D426" s="10"/>
      <c r="E426" s="10"/>
      <c r="F426" s="10"/>
      <c r="G426" s="10"/>
      <c r="H426" s="10"/>
      <c r="I426" s="10"/>
      <c r="J426" s="10"/>
      <c r="K426" s="10"/>
      <c r="L426" s="10"/>
      <c r="M426" s="10"/>
      <c r="N426" s="10"/>
      <c r="O426" s="10"/>
      <c r="P426" s="10"/>
      <c r="Q426" s="10"/>
      <c r="R426" s="10"/>
      <c r="S426" s="10"/>
      <c r="T426" s="10"/>
      <c r="U426" s="10"/>
      <c r="V426" s="10"/>
      <c r="W426" s="10"/>
      <c r="X426" s="10"/>
      <c r="Y426" s="10"/>
      <c r="Z426" s="10"/>
      <c r="AA426" s="10"/>
      <c r="AB426" s="10"/>
      <c r="AC426" s="10"/>
      <c r="AD426" s="10"/>
      <c r="AE426" s="10"/>
    </row>
    <row r="427" spans="1:31" x14ac:dyDescent="0.35">
      <c r="A427" s="10"/>
      <c r="B427" s="10"/>
      <c r="C427" s="10"/>
      <c r="D427" s="10"/>
      <c r="E427" s="10"/>
      <c r="F427" s="10"/>
      <c r="G427" s="10"/>
      <c r="H427" s="10"/>
      <c r="I427" s="10"/>
      <c r="J427" s="10"/>
      <c r="K427" s="10"/>
      <c r="L427" s="10"/>
      <c r="M427" s="10"/>
      <c r="N427" s="10"/>
      <c r="O427" s="10"/>
      <c r="P427" s="10"/>
      <c r="Q427" s="10"/>
      <c r="R427" s="10"/>
      <c r="S427" s="10"/>
      <c r="T427" s="10"/>
      <c r="U427" s="10"/>
      <c r="V427" s="10"/>
      <c r="W427" s="10"/>
      <c r="X427" s="10"/>
      <c r="Y427" s="10"/>
      <c r="Z427" s="10"/>
      <c r="AA427" s="10"/>
      <c r="AB427" s="10"/>
      <c r="AC427" s="10"/>
      <c r="AD427" s="10"/>
      <c r="AE427" s="10"/>
    </row>
    <row r="428" spans="1:31" x14ac:dyDescent="0.35">
      <c r="A428" s="10"/>
      <c r="B428" s="10"/>
      <c r="C428" s="10"/>
      <c r="D428" s="10"/>
      <c r="E428" s="10"/>
      <c r="F428" s="10"/>
      <c r="G428" s="10"/>
      <c r="H428" s="10"/>
      <c r="I428" s="10"/>
      <c r="J428" s="10"/>
      <c r="K428" s="10"/>
      <c r="L428" s="10"/>
      <c r="M428" s="10"/>
      <c r="N428" s="10"/>
      <c r="O428" s="10"/>
      <c r="P428" s="10"/>
      <c r="Q428" s="10"/>
      <c r="R428" s="10"/>
      <c r="S428" s="10"/>
      <c r="T428" s="10"/>
      <c r="U428" s="10"/>
      <c r="V428" s="10"/>
      <c r="W428" s="10"/>
      <c r="X428" s="10"/>
      <c r="Y428" s="10"/>
      <c r="Z428" s="10"/>
      <c r="AA428" s="10"/>
      <c r="AB428" s="10"/>
      <c r="AC428" s="10"/>
      <c r="AD428" s="10"/>
      <c r="AE428" s="10"/>
    </row>
    <row r="429" spans="1:31" x14ac:dyDescent="0.35">
      <c r="A429" s="10"/>
      <c r="B429" s="10"/>
      <c r="C429" s="10"/>
      <c r="D429" s="10"/>
      <c r="E429" s="10"/>
      <c r="F429" s="10"/>
      <c r="G429" s="10"/>
      <c r="H429" s="10"/>
      <c r="I429" s="10"/>
      <c r="J429" s="10"/>
      <c r="K429" s="10"/>
      <c r="L429" s="10"/>
      <c r="M429" s="10"/>
      <c r="N429" s="10"/>
      <c r="O429" s="10"/>
      <c r="P429" s="10"/>
      <c r="Q429" s="10"/>
      <c r="R429" s="10"/>
      <c r="S429" s="10"/>
      <c r="T429" s="10"/>
      <c r="U429" s="10"/>
      <c r="V429" s="10"/>
      <c r="W429" s="10"/>
      <c r="X429" s="10"/>
      <c r="Y429" s="10"/>
      <c r="Z429" s="10"/>
      <c r="AA429" s="10"/>
      <c r="AB429" s="10"/>
      <c r="AC429" s="10"/>
      <c r="AD429" s="10"/>
      <c r="AE429" s="10"/>
    </row>
    <row r="430" spans="1:31" x14ac:dyDescent="0.35">
      <c r="A430" s="10"/>
      <c r="B430" s="10"/>
      <c r="C430" s="10"/>
      <c r="D430" s="10"/>
      <c r="E430" s="10"/>
      <c r="F430" s="10"/>
      <c r="G430" s="10"/>
      <c r="H430" s="10"/>
      <c r="I430" s="10"/>
      <c r="J430" s="10"/>
      <c r="K430" s="10"/>
      <c r="L430" s="10"/>
      <c r="M430" s="10"/>
      <c r="N430" s="10"/>
      <c r="O430" s="10"/>
      <c r="P430" s="10"/>
      <c r="Q430" s="10"/>
      <c r="R430" s="10"/>
      <c r="S430" s="10"/>
      <c r="T430" s="10"/>
      <c r="U430" s="10"/>
      <c r="V430" s="10"/>
      <c r="W430" s="10"/>
      <c r="X430" s="10"/>
      <c r="Y430" s="10"/>
      <c r="Z430" s="10"/>
      <c r="AA430" s="10"/>
      <c r="AB430" s="10"/>
      <c r="AC430" s="10"/>
      <c r="AD430" s="10"/>
      <c r="AE430" s="10"/>
    </row>
    <row r="431" spans="1:31" x14ac:dyDescent="0.35">
      <c r="A431" s="10"/>
      <c r="B431" s="10"/>
      <c r="C431" s="10"/>
      <c r="D431" s="10"/>
      <c r="E431" s="10"/>
      <c r="F431" s="10"/>
      <c r="G431" s="10"/>
      <c r="H431" s="10"/>
      <c r="I431" s="10"/>
      <c r="J431" s="10"/>
      <c r="K431" s="10"/>
      <c r="L431" s="10"/>
      <c r="M431" s="10"/>
      <c r="N431" s="10"/>
      <c r="O431" s="10"/>
      <c r="P431" s="10"/>
      <c r="Q431" s="10"/>
      <c r="R431" s="10"/>
      <c r="S431" s="10"/>
      <c r="T431" s="10"/>
      <c r="U431" s="10"/>
      <c r="V431" s="10"/>
      <c r="W431" s="10"/>
      <c r="X431" s="10"/>
      <c r="Y431" s="10"/>
      <c r="Z431" s="10"/>
      <c r="AA431" s="10"/>
      <c r="AB431" s="10"/>
      <c r="AC431" s="10"/>
      <c r="AD431" s="10"/>
      <c r="AE431" s="10"/>
    </row>
    <row r="432" spans="1:31" x14ac:dyDescent="0.35">
      <c r="A432" s="10"/>
      <c r="B432" s="10"/>
      <c r="C432" s="10"/>
      <c r="D432" s="10"/>
      <c r="E432" s="10"/>
      <c r="F432" s="10"/>
      <c r="G432" s="10"/>
      <c r="H432" s="10"/>
      <c r="I432" s="10"/>
      <c r="J432" s="10"/>
      <c r="K432" s="10"/>
      <c r="L432" s="10"/>
      <c r="M432" s="10"/>
      <c r="N432" s="10"/>
      <c r="O432" s="10"/>
      <c r="P432" s="10"/>
      <c r="Q432" s="10"/>
      <c r="R432" s="10"/>
      <c r="S432" s="10"/>
      <c r="T432" s="10"/>
      <c r="U432" s="10"/>
      <c r="V432" s="10"/>
      <c r="W432" s="10"/>
      <c r="X432" s="10"/>
      <c r="Y432" s="10"/>
      <c r="Z432" s="10"/>
      <c r="AA432" s="10"/>
      <c r="AB432" s="10"/>
      <c r="AC432" s="10"/>
      <c r="AD432" s="10"/>
      <c r="AE432" s="10"/>
    </row>
    <row r="433" spans="1:31" x14ac:dyDescent="0.35">
      <c r="A433" s="10"/>
      <c r="B433" s="10"/>
      <c r="C433" s="10"/>
      <c r="D433" s="10"/>
      <c r="E433" s="10"/>
      <c r="F433" s="10"/>
      <c r="G433" s="10"/>
      <c r="H433" s="10"/>
      <c r="I433" s="10"/>
      <c r="J433" s="10"/>
      <c r="K433" s="10"/>
      <c r="L433" s="10"/>
      <c r="M433" s="10"/>
      <c r="N433" s="10"/>
      <c r="O433" s="10"/>
      <c r="P433" s="10"/>
      <c r="Q433" s="10"/>
      <c r="R433" s="10"/>
      <c r="S433" s="10"/>
      <c r="T433" s="10"/>
      <c r="U433" s="10"/>
      <c r="V433" s="10"/>
      <c r="W433" s="10"/>
      <c r="X433" s="10"/>
      <c r="Y433" s="10"/>
      <c r="Z433" s="10"/>
      <c r="AA433" s="10"/>
      <c r="AB433" s="10"/>
      <c r="AC433" s="10"/>
      <c r="AD433" s="10"/>
      <c r="AE433" s="10"/>
    </row>
    <row r="434" spans="1:31" x14ac:dyDescent="0.35">
      <c r="A434" s="10"/>
      <c r="B434" s="10"/>
      <c r="C434" s="10"/>
      <c r="D434" s="10"/>
      <c r="E434" s="10"/>
      <c r="F434" s="10"/>
      <c r="G434" s="10"/>
      <c r="H434" s="10"/>
      <c r="I434" s="10"/>
      <c r="J434" s="10"/>
      <c r="K434" s="10"/>
      <c r="L434" s="10"/>
      <c r="M434" s="10"/>
      <c r="N434" s="10"/>
      <c r="O434" s="10"/>
      <c r="P434" s="10"/>
      <c r="Q434" s="10"/>
      <c r="R434" s="10"/>
      <c r="S434" s="10"/>
      <c r="T434" s="10"/>
      <c r="U434" s="10"/>
      <c r="V434" s="10"/>
      <c r="W434" s="10"/>
      <c r="X434" s="10"/>
      <c r="Y434" s="10"/>
      <c r="Z434" s="10"/>
      <c r="AA434" s="10"/>
      <c r="AB434" s="10"/>
      <c r="AC434" s="10"/>
      <c r="AD434" s="10"/>
      <c r="AE434" s="10"/>
    </row>
    <row r="435" spans="1:31" x14ac:dyDescent="0.35">
      <c r="A435" s="10"/>
      <c r="B435" s="10"/>
      <c r="C435" s="10"/>
      <c r="D435" s="10"/>
      <c r="E435" s="10"/>
      <c r="F435" s="10"/>
      <c r="G435" s="10"/>
      <c r="H435" s="10"/>
      <c r="I435" s="10"/>
      <c r="J435" s="10"/>
      <c r="K435" s="10"/>
      <c r="L435" s="10"/>
      <c r="M435" s="10"/>
      <c r="N435" s="10"/>
      <c r="O435" s="10"/>
      <c r="P435" s="10"/>
      <c r="Q435" s="10"/>
      <c r="R435" s="10"/>
      <c r="S435" s="10"/>
      <c r="T435" s="10"/>
      <c r="U435" s="10"/>
      <c r="V435" s="10"/>
      <c r="W435" s="10"/>
      <c r="X435" s="10"/>
      <c r="Y435" s="10"/>
      <c r="Z435" s="10"/>
      <c r="AA435" s="10"/>
      <c r="AB435" s="10"/>
      <c r="AC435" s="10"/>
      <c r="AD435" s="10"/>
      <c r="AE435" s="10"/>
    </row>
    <row r="436" spans="1:31" x14ac:dyDescent="0.35">
      <c r="A436" s="10"/>
      <c r="B436" s="10"/>
      <c r="C436" s="10"/>
      <c r="D436" s="10"/>
      <c r="E436" s="10"/>
      <c r="F436" s="10"/>
      <c r="G436" s="10"/>
      <c r="H436" s="10"/>
      <c r="I436" s="10"/>
      <c r="J436" s="10"/>
      <c r="K436" s="10"/>
      <c r="L436" s="10"/>
      <c r="M436" s="10"/>
      <c r="N436" s="10"/>
      <c r="O436" s="10"/>
      <c r="P436" s="10"/>
      <c r="Q436" s="10"/>
      <c r="R436" s="10"/>
      <c r="S436" s="10"/>
      <c r="T436" s="10"/>
      <c r="U436" s="10"/>
      <c r="V436" s="10"/>
      <c r="W436" s="10"/>
      <c r="X436" s="10"/>
      <c r="Y436" s="10"/>
      <c r="Z436" s="10"/>
      <c r="AA436" s="10"/>
      <c r="AB436" s="10"/>
      <c r="AC436" s="10"/>
      <c r="AD436" s="10"/>
      <c r="AE436" s="10"/>
    </row>
    <row r="437" spans="1:31" x14ac:dyDescent="0.35">
      <c r="A437" s="10"/>
      <c r="B437" s="10"/>
      <c r="C437" s="10"/>
      <c r="D437" s="10"/>
      <c r="E437" s="10"/>
      <c r="F437" s="10"/>
      <c r="G437" s="10"/>
      <c r="H437" s="10"/>
      <c r="I437" s="10"/>
      <c r="J437" s="10"/>
      <c r="K437" s="10"/>
      <c r="L437" s="10"/>
      <c r="M437" s="10"/>
      <c r="N437" s="10"/>
      <c r="O437" s="10"/>
      <c r="P437" s="10"/>
      <c r="Q437" s="10"/>
      <c r="R437" s="10"/>
      <c r="S437" s="10"/>
      <c r="T437" s="10"/>
      <c r="U437" s="10"/>
      <c r="V437" s="10"/>
      <c r="W437" s="10"/>
      <c r="X437" s="10"/>
      <c r="Y437" s="10"/>
      <c r="Z437" s="10"/>
      <c r="AA437" s="10"/>
      <c r="AB437" s="10"/>
      <c r="AC437" s="10"/>
      <c r="AD437" s="10"/>
      <c r="AE437" s="10"/>
    </row>
    <row r="438" spans="1:31" x14ac:dyDescent="0.35">
      <c r="A438" s="10"/>
      <c r="B438" s="10"/>
      <c r="C438" s="10"/>
      <c r="D438" s="10"/>
      <c r="E438" s="10"/>
      <c r="F438" s="10"/>
      <c r="G438" s="10"/>
      <c r="H438" s="10"/>
      <c r="I438" s="10"/>
      <c r="J438" s="10"/>
      <c r="K438" s="10"/>
      <c r="L438" s="10"/>
      <c r="M438" s="10"/>
      <c r="N438" s="10"/>
      <c r="O438" s="10"/>
      <c r="P438" s="10"/>
      <c r="Q438" s="10"/>
      <c r="R438" s="10"/>
      <c r="S438" s="10"/>
      <c r="T438" s="10"/>
      <c r="U438" s="10"/>
      <c r="V438" s="10"/>
      <c r="W438" s="10"/>
      <c r="X438" s="10"/>
      <c r="Y438" s="10"/>
      <c r="Z438" s="10"/>
      <c r="AA438" s="10"/>
      <c r="AB438" s="10"/>
      <c r="AC438" s="10"/>
      <c r="AD438" s="10"/>
      <c r="AE438" s="10"/>
    </row>
    <row r="439" spans="1:31" x14ac:dyDescent="0.35">
      <c r="A439" s="10"/>
      <c r="B439" s="10"/>
      <c r="C439" s="10"/>
      <c r="D439" s="10"/>
      <c r="E439" s="10"/>
      <c r="F439" s="10"/>
      <c r="G439" s="10"/>
      <c r="H439" s="10"/>
      <c r="I439" s="10"/>
      <c r="J439" s="10"/>
      <c r="K439" s="10"/>
      <c r="L439" s="10"/>
      <c r="M439" s="10"/>
      <c r="N439" s="10"/>
      <c r="O439" s="10"/>
      <c r="P439" s="10"/>
      <c r="Q439" s="10"/>
      <c r="R439" s="10"/>
      <c r="S439" s="10"/>
      <c r="T439" s="10"/>
      <c r="U439" s="10"/>
      <c r="V439" s="10"/>
      <c r="W439" s="10"/>
      <c r="X439" s="10"/>
      <c r="Y439" s="10"/>
      <c r="Z439" s="10"/>
      <c r="AA439" s="10"/>
      <c r="AB439" s="10"/>
      <c r="AC439" s="10"/>
      <c r="AD439" s="10"/>
      <c r="AE439" s="10"/>
    </row>
    <row r="440" spans="1:31" x14ac:dyDescent="0.35">
      <c r="A440" s="10"/>
      <c r="B440" s="10"/>
      <c r="C440" s="10"/>
      <c r="D440" s="10"/>
      <c r="E440" s="10"/>
      <c r="F440" s="10"/>
      <c r="G440" s="10"/>
      <c r="H440" s="10"/>
      <c r="I440" s="10"/>
      <c r="J440" s="10"/>
      <c r="K440" s="10"/>
      <c r="L440" s="10"/>
      <c r="M440" s="10"/>
      <c r="N440" s="10"/>
      <c r="O440" s="10"/>
      <c r="P440" s="10"/>
      <c r="Q440" s="10"/>
      <c r="R440" s="10"/>
      <c r="S440" s="10"/>
      <c r="T440" s="10"/>
      <c r="U440" s="10"/>
      <c r="V440" s="10"/>
      <c r="W440" s="10"/>
      <c r="X440" s="10"/>
      <c r="Y440" s="10"/>
      <c r="Z440" s="10"/>
      <c r="AA440" s="10"/>
      <c r="AB440" s="10"/>
      <c r="AC440" s="10"/>
      <c r="AD440" s="10"/>
      <c r="AE440" s="10"/>
    </row>
    <row r="441" spans="1:31" x14ac:dyDescent="0.35">
      <c r="A441" s="10"/>
      <c r="B441" s="10"/>
      <c r="C441" s="10"/>
      <c r="D441" s="10"/>
      <c r="E441" s="10"/>
      <c r="F441" s="10"/>
      <c r="G441" s="10"/>
      <c r="H441" s="10"/>
      <c r="I441" s="10"/>
      <c r="J441" s="10"/>
      <c r="K441" s="10"/>
      <c r="L441" s="10"/>
      <c r="M441" s="10"/>
      <c r="N441" s="10"/>
      <c r="O441" s="10"/>
      <c r="P441" s="10"/>
      <c r="Q441" s="10"/>
      <c r="R441" s="10"/>
      <c r="S441" s="10"/>
      <c r="T441" s="10"/>
      <c r="U441" s="10"/>
      <c r="V441" s="10"/>
      <c r="W441" s="10"/>
      <c r="X441" s="10"/>
      <c r="Y441" s="10"/>
      <c r="Z441" s="10"/>
      <c r="AA441" s="10"/>
      <c r="AB441" s="10"/>
      <c r="AC441" s="10"/>
      <c r="AD441" s="10"/>
      <c r="AE441" s="10"/>
    </row>
    <row r="442" spans="1:31" x14ac:dyDescent="0.35">
      <c r="A442" s="10"/>
      <c r="B442" s="10"/>
      <c r="C442" s="10"/>
      <c r="D442" s="10"/>
      <c r="E442" s="10"/>
      <c r="F442" s="10"/>
      <c r="G442" s="10"/>
      <c r="H442" s="10"/>
      <c r="I442" s="10"/>
      <c r="J442" s="10"/>
      <c r="K442" s="10"/>
      <c r="L442" s="10"/>
      <c r="M442" s="10"/>
      <c r="N442" s="10"/>
      <c r="O442" s="10"/>
      <c r="P442" s="10"/>
      <c r="Q442" s="10"/>
      <c r="R442" s="10"/>
      <c r="S442" s="10"/>
      <c r="T442" s="10"/>
      <c r="U442" s="10"/>
      <c r="V442" s="10"/>
      <c r="W442" s="10"/>
      <c r="X442" s="10"/>
      <c r="Y442" s="10"/>
      <c r="Z442" s="10"/>
      <c r="AA442" s="10"/>
      <c r="AB442" s="10"/>
      <c r="AC442" s="10"/>
      <c r="AD442" s="10"/>
      <c r="AE442" s="10"/>
    </row>
    <row r="443" spans="1:31" x14ac:dyDescent="0.35">
      <c r="A443" s="10"/>
      <c r="B443" s="10"/>
      <c r="C443" s="10"/>
      <c r="D443" s="10"/>
      <c r="E443" s="10"/>
      <c r="F443" s="10"/>
      <c r="G443" s="10"/>
      <c r="H443" s="10"/>
      <c r="I443" s="10"/>
      <c r="J443" s="10"/>
      <c r="K443" s="10"/>
      <c r="L443" s="10"/>
      <c r="M443" s="10"/>
      <c r="N443" s="10"/>
      <c r="O443" s="10"/>
      <c r="P443" s="10"/>
      <c r="Q443" s="10"/>
      <c r="R443" s="10"/>
      <c r="S443" s="10"/>
      <c r="T443" s="10"/>
      <c r="U443" s="10"/>
      <c r="V443" s="10"/>
      <c r="W443" s="10"/>
      <c r="X443" s="10"/>
      <c r="Y443" s="10"/>
      <c r="Z443" s="10"/>
      <c r="AA443" s="10"/>
      <c r="AB443" s="10"/>
      <c r="AC443" s="10"/>
      <c r="AD443" s="10"/>
      <c r="AE443" s="10"/>
    </row>
    <row r="444" spans="1:31" x14ac:dyDescent="0.35">
      <c r="A444" s="10"/>
      <c r="B444" s="10"/>
      <c r="C444" s="10"/>
      <c r="D444" s="10"/>
      <c r="E444" s="10"/>
      <c r="F444" s="10"/>
      <c r="G444" s="10"/>
      <c r="H444" s="10"/>
      <c r="I444" s="10"/>
      <c r="J444" s="10"/>
      <c r="K444" s="10"/>
      <c r="L444" s="10"/>
      <c r="M444" s="10"/>
      <c r="N444" s="10"/>
      <c r="O444" s="10"/>
      <c r="P444" s="10"/>
      <c r="Q444" s="10"/>
      <c r="R444" s="10"/>
      <c r="S444" s="10"/>
      <c r="T444" s="10"/>
      <c r="U444" s="10"/>
      <c r="V444" s="10"/>
      <c r="W444" s="10"/>
      <c r="X444" s="10"/>
      <c r="Y444" s="10"/>
      <c r="Z444" s="10"/>
      <c r="AA444" s="10"/>
      <c r="AB444" s="10"/>
      <c r="AC444" s="10"/>
      <c r="AD444" s="10"/>
      <c r="AE444" s="10"/>
    </row>
    <row r="445" spans="1:31" x14ac:dyDescent="0.35">
      <c r="A445" s="10"/>
      <c r="B445" s="10"/>
      <c r="C445" s="10"/>
      <c r="D445" s="10"/>
      <c r="E445" s="10"/>
      <c r="F445" s="10"/>
      <c r="G445" s="10"/>
      <c r="H445" s="10"/>
      <c r="I445" s="10"/>
      <c r="J445" s="10"/>
      <c r="K445" s="10"/>
      <c r="L445" s="10"/>
      <c r="M445" s="10"/>
      <c r="N445" s="10"/>
      <c r="O445" s="10"/>
      <c r="P445" s="10"/>
      <c r="Q445" s="10"/>
      <c r="R445" s="10"/>
      <c r="S445" s="10"/>
      <c r="T445" s="10"/>
      <c r="U445" s="10"/>
      <c r="V445" s="10"/>
      <c r="W445" s="10"/>
      <c r="X445" s="10"/>
      <c r="Y445" s="10"/>
      <c r="Z445" s="10"/>
      <c r="AA445" s="10"/>
      <c r="AB445" s="10"/>
      <c r="AC445" s="10"/>
      <c r="AD445" s="10"/>
      <c r="AE445" s="10"/>
    </row>
    <row r="446" spans="1:31" x14ac:dyDescent="0.35">
      <c r="A446" s="10"/>
      <c r="B446" s="10"/>
      <c r="C446" s="10"/>
      <c r="D446" s="10"/>
      <c r="E446" s="10"/>
      <c r="F446" s="10"/>
      <c r="G446" s="10"/>
      <c r="H446" s="10"/>
      <c r="I446" s="10"/>
      <c r="J446" s="10"/>
      <c r="K446" s="10"/>
      <c r="L446" s="10"/>
      <c r="M446" s="10"/>
      <c r="N446" s="10"/>
      <c r="O446" s="10"/>
      <c r="P446" s="10"/>
      <c r="Q446" s="10"/>
      <c r="R446" s="10"/>
      <c r="S446" s="10"/>
      <c r="T446" s="10"/>
      <c r="U446" s="10"/>
      <c r="V446" s="10"/>
      <c r="W446" s="10"/>
      <c r="X446" s="10"/>
      <c r="Y446" s="10"/>
      <c r="Z446" s="10"/>
      <c r="AA446" s="10"/>
      <c r="AB446" s="10"/>
      <c r="AC446" s="10"/>
      <c r="AD446" s="10"/>
      <c r="AE446" s="10"/>
    </row>
    <row r="447" spans="1:31" x14ac:dyDescent="0.35">
      <c r="A447" s="10"/>
      <c r="B447" s="10"/>
      <c r="C447" s="10"/>
      <c r="D447" s="10"/>
      <c r="E447" s="10"/>
      <c r="F447" s="10"/>
      <c r="G447" s="10"/>
      <c r="H447" s="10"/>
      <c r="I447" s="10"/>
      <c r="J447" s="10"/>
      <c r="K447" s="10"/>
      <c r="L447" s="10"/>
      <c r="M447" s="10"/>
      <c r="N447" s="10"/>
      <c r="O447" s="10"/>
      <c r="P447" s="10"/>
      <c r="Q447" s="10"/>
      <c r="R447" s="10"/>
      <c r="S447" s="10"/>
      <c r="T447" s="10"/>
      <c r="U447" s="10"/>
      <c r="V447" s="10"/>
      <c r="W447" s="10"/>
      <c r="X447" s="10"/>
      <c r="Y447" s="10"/>
      <c r="Z447" s="10"/>
      <c r="AA447" s="10"/>
      <c r="AB447" s="10"/>
      <c r="AC447" s="10"/>
      <c r="AD447" s="10"/>
      <c r="AE447" s="10"/>
    </row>
    <row r="448" spans="1:31" x14ac:dyDescent="0.35">
      <c r="A448" s="10"/>
      <c r="B448" s="10"/>
      <c r="C448" s="10"/>
      <c r="D448" s="10"/>
      <c r="E448" s="10"/>
      <c r="F448" s="10"/>
      <c r="G448" s="10"/>
      <c r="H448" s="10"/>
      <c r="I448" s="10"/>
      <c r="J448" s="10"/>
      <c r="K448" s="10"/>
      <c r="L448" s="10"/>
      <c r="M448" s="10"/>
      <c r="N448" s="10"/>
      <c r="O448" s="10"/>
      <c r="P448" s="10"/>
      <c r="Q448" s="10"/>
      <c r="R448" s="10"/>
      <c r="S448" s="10"/>
      <c r="T448" s="10"/>
      <c r="U448" s="10"/>
      <c r="V448" s="10"/>
      <c r="W448" s="10"/>
      <c r="X448" s="10"/>
      <c r="Y448" s="10"/>
      <c r="Z448" s="10"/>
      <c r="AA448" s="10"/>
      <c r="AB448" s="10"/>
      <c r="AC448" s="10"/>
      <c r="AD448" s="10"/>
      <c r="AE448" s="10"/>
    </row>
    <row r="449" spans="1:31" x14ac:dyDescent="0.35">
      <c r="A449" s="10"/>
      <c r="B449" s="10"/>
      <c r="C449" s="10"/>
      <c r="D449" s="10"/>
      <c r="E449" s="10"/>
      <c r="F449" s="10"/>
      <c r="G449" s="10"/>
      <c r="H449" s="10"/>
      <c r="I449" s="10"/>
      <c r="J449" s="10"/>
      <c r="K449" s="10"/>
      <c r="L449" s="10"/>
      <c r="M449" s="10"/>
      <c r="N449" s="10"/>
      <c r="O449" s="10"/>
      <c r="P449" s="10"/>
      <c r="Q449" s="10"/>
      <c r="R449" s="10"/>
      <c r="S449" s="10"/>
      <c r="T449" s="10"/>
      <c r="U449" s="10"/>
      <c r="V449" s="10"/>
      <c r="W449" s="10"/>
      <c r="X449" s="10"/>
      <c r="Y449" s="10"/>
      <c r="Z449" s="10"/>
      <c r="AA449" s="10"/>
      <c r="AB449" s="10"/>
      <c r="AC449" s="10"/>
      <c r="AD449" s="10"/>
      <c r="AE449" s="10"/>
    </row>
    <row r="450" spans="1:31" x14ac:dyDescent="0.35">
      <c r="A450" s="10"/>
      <c r="B450" s="10"/>
      <c r="C450" s="10"/>
      <c r="D450" s="10"/>
      <c r="E450" s="10"/>
      <c r="F450" s="10"/>
      <c r="G450" s="10"/>
      <c r="H450" s="10"/>
      <c r="I450" s="10"/>
      <c r="J450" s="10"/>
      <c r="K450" s="10"/>
      <c r="L450" s="10"/>
      <c r="M450" s="10"/>
      <c r="N450" s="10"/>
      <c r="O450" s="10"/>
      <c r="P450" s="10"/>
      <c r="Q450" s="10"/>
      <c r="R450" s="10"/>
      <c r="S450" s="10"/>
      <c r="T450" s="10"/>
      <c r="U450" s="10"/>
      <c r="V450" s="10"/>
      <c r="W450" s="10"/>
      <c r="X450" s="10"/>
      <c r="Y450" s="10"/>
      <c r="Z450" s="10"/>
      <c r="AA450" s="10"/>
      <c r="AB450" s="10"/>
      <c r="AC450" s="10"/>
      <c r="AD450" s="10"/>
      <c r="AE450" s="10"/>
    </row>
    <row r="451" spans="1:31" x14ac:dyDescent="0.35">
      <c r="A451" s="10"/>
      <c r="B451" s="10"/>
      <c r="C451" s="10"/>
      <c r="D451" s="10"/>
      <c r="E451" s="10"/>
      <c r="F451" s="10"/>
      <c r="G451" s="10"/>
      <c r="H451" s="10"/>
      <c r="I451" s="10"/>
      <c r="J451" s="10"/>
      <c r="K451" s="10"/>
      <c r="L451" s="10"/>
      <c r="M451" s="10"/>
      <c r="N451" s="10"/>
      <c r="O451" s="10"/>
      <c r="P451" s="10"/>
      <c r="Q451" s="10"/>
      <c r="R451" s="10"/>
      <c r="S451" s="10"/>
      <c r="T451" s="10"/>
      <c r="U451" s="10"/>
      <c r="V451" s="10"/>
      <c r="W451" s="10"/>
      <c r="X451" s="10"/>
      <c r="Y451" s="10"/>
      <c r="Z451" s="10"/>
      <c r="AA451" s="10"/>
      <c r="AB451" s="10"/>
      <c r="AC451" s="10"/>
      <c r="AD451" s="10"/>
      <c r="AE451" s="10"/>
    </row>
    <row r="452" spans="1:31" x14ac:dyDescent="0.35">
      <c r="A452" s="10"/>
      <c r="B452" s="10"/>
      <c r="C452" s="10"/>
      <c r="D452" s="10"/>
      <c r="E452" s="10"/>
      <c r="F452" s="10"/>
      <c r="G452" s="10"/>
      <c r="H452" s="10"/>
      <c r="I452" s="10"/>
      <c r="J452" s="10"/>
      <c r="K452" s="10"/>
      <c r="L452" s="10"/>
      <c r="M452" s="10"/>
      <c r="N452" s="10"/>
      <c r="O452" s="10"/>
      <c r="P452" s="10"/>
      <c r="Q452" s="10"/>
      <c r="R452" s="10"/>
      <c r="S452" s="10"/>
      <c r="T452" s="10"/>
      <c r="U452" s="10"/>
      <c r="V452" s="10"/>
      <c r="W452" s="10"/>
      <c r="X452" s="10"/>
      <c r="Y452" s="10"/>
      <c r="Z452" s="10"/>
      <c r="AA452" s="10"/>
      <c r="AB452" s="10"/>
      <c r="AC452" s="10"/>
      <c r="AD452" s="10"/>
      <c r="AE452" s="10"/>
    </row>
    <row r="453" spans="1:31" x14ac:dyDescent="0.35">
      <c r="A453" s="10"/>
      <c r="B453" s="10"/>
      <c r="C453" s="10"/>
      <c r="D453" s="10"/>
      <c r="E453" s="10"/>
      <c r="F453" s="10"/>
      <c r="G453" s="10"/>
      <c r="H453" s="10"/>
      <c r="I453" s="10"/>
      <c r="J453" s="10"/>
      <c r="K453" s="10"/>
      <c r="L453" s="10"/>
      <c r="M453" s="10"/>
      <c r="N453" s="10"/>
      <c r="O453" s="10"/>
      <c r="P453" s="10"/>
      <c r="Q453" s="10"/>
      <c r="R453" s="10"/>
      <c r="S453" s="10"/>
      <c r="T453" s="10"/>
      <c r="U453" s="10"/>
      <c r="V453" s="10"/>
      <c r="W453" s="10"/>
      <c r="X453" s="10"/>
      <c r="Y453" s="10"/>
      <c r="Z453" s="10"/>
      <c r="AA453" s="10"/>
      <c r="AB453" s="10"/>
      <c r="AC453" s="10"/>
      <c r="AD453" s="10"/>
      <c r="AE453" s="10"/>
    </row>
    <row r="454" spans="1:31" x14ac:dyDescent="0.35">
      <c r="A454" s="10"/>
      <c r="B454" s="10"/>
      <c r="C454" s="10"/>
      <c r="D454" s="10"/>
      <c r="E454" s="10"/>
      <c r="F454" s="10"/>
      <c r="G454" s="10"/>
      <c r="H454" s="10"/>
      <c r="I454" s="10"/>
      <c r="J454" s="10"/>
      <c r="K454" s="10"/>
      <c r="L454" s="10"/>
      <c r="M454" s="10"/>
      <c r="N454" s="10"/>
      <c r="O454" s="10"/>
      <c r="P454" s="10"/>
      <c r="Q454" s="10"/>
      <c r="R454" s="10"/>
      <c r="S454" s="10"/>
      <c r="T454" s="10"/>
      <c r="U454" s="10"/>
      <c r="V454" s="10"/>
      <c r="W454" s="10"/>
      <c r="X454" s="10"/>
      <c r="Y454" s="10"/>
      <c r="Z454" s="10"/>
      <c r="AA454" s="10"/>
      <c r="AB454" s="10"/>
      <c r="AC454" s="10"/>
      <c r="AD454" s="10"/>
      <c r="AE454" s="10"/>
    </row>
    <row r="455" spans="1:31" x14ac:dyDescent="0.35">
      <c r="A455" s="10"/>
      <c r="B455" s="10"/>
      <c r="C455" s="10"/>
      <c r="D455" s="10"/>
      <c r="E455" s="10"/>
      <c r="F455" s="10"/>
      <c r="G455" s="10"/>
      <c r="H455" s="10"/>
      <c r="I455" s="10"/>
      <c r="J455" s="10"/>
      <c r="K455" s="10"/>
      <c r="L455" s="10"/>
      <c r="M455" s="10"/>
      <c r="N455" s="10"/>
      <c r="O455" s="10"/>
      <c r="P455" s="10"/>
      <c r="Q455" s="10"/>
      <c r="R455" s="10"/>
      <c r="S455" s="10"/>
      <c r="T455" s="10"/>
      <c r="U455" s="10"/>
      <c r="V455" s="10"/>
      <c r="W455" s="10"/>
      <c r="X455" s="10"/>
      <c r="Y455" s="10"/>
      <c r="Z455" s="10"/>
      <c r="AA455" s="10"/>
      <c r="AB455" s="10"/>
      <c r="AC455" s="10"/>
      <c r="AD455" s="10"/>
      <c r="AE455" s="10"/>
    </row>
    <row r="456" spans="1:31" x14ac:dyDescent="0.35">
      <c r="A456" s="10"/>
      <c r="B456" s="10"/>
      <c r="C456" s="10"/>
      <c r="D456" s="10"/>
      <c r="E456" s="10"/>
      <c r="F456" s="10"/>
      <c r="G456" s="10"/>
      <c r="H456" s="10"/>
      <c r="I456" s="10"/>
      <c r="J456" s="10"/>
      <c r="K456" s="10"/>
      <c r="L456" s="10"/>
      <c r="M456" s="10"/>
      <c r="N456" s="10"/>
      <c r="O456" s="10"/>
      <c r="P456" s="10"/>
      <c r="Q456" s="10"/>
      <c r="R456" s="10"/>
      <c r="S456" s="10"/>
      <c r="T456" s="10"/>
      <c r="U456" s="10"/>
      <c r="V456" s="10"/>
      <c r="W456" s="10"/>
      <c r="X456" s="10"/>
      <c r="Y456" s="10"/>
      <c r="Z456" s="10"/>
      <c r="AA456" s="10"/>
      <c r="AB456" s="10"/>
      <c r="AC456" s="10"/>
      <c r="AD456" s="10"/>
      <c r="AE456" s="10"/>
    </row>
    <row r="457" spans="1:31" x14ac:dyDescent="0.35">
      <c r="A457" s="10"/>
      <c r="B457" s="10"/>
      <c r="C457" s="10"/>
      <c r="D457" s="10"/>
      <c r="E457" s="10"/>
      <c r="F457" s="10"/>
      <c r="G457" s="10"/>
      <c r="H457" s="10"/>
      <c r="I457" s="10"/>
      <c r="J457" s="10"/>
      <c r="K457" s="10"/>
      <c r="L457" s="10"/>
      <c r="M457" s="10"/>
      <c r="N457" s="10"/>
      <c r="O457" s="10"/>
      <c r="P457" s="10"/>
      <c r="Q457" s="10"/>
      <c r="R457" s="10"/>
      <c r="S457" s="10"/>
      <c r="T457" s="10"/>
      <c r="U457" s="10"/>
      <c r="V457" s="10"/>
      <c r="W457" s="10"/>
      <c r="X457" s="10"/>
      <c r="Y457" s="10"/>
      <c r="Z457" s="10"/>
      <c r="AA457" s="10"/>
      <c r="AB457" s="10"/>
      <c r="AC457" s="10"/>
      <c r="AD457" s="10"/>
      <c r="AE457" s="10"/>
    </row>
    <row r="458" spans="1:31" x14ac:dyDescent="0.35">
      <c r="A458" s="10"/>
      <c r="B458" s="10"/>
      <c r="C458" s="10"/>
      <c r="D458" s="10"/>
      <c r="E458" s="10"/>
      <c r="F458" s="10"/>
      <c r="G458" s="10"/>
      <c r="H458" s="10"/>
      <c r="I458" s="10"/>
      <c r="J458" s="10"/>
      <c r="K458" s="10"/>
      <c r="L458" s="10"/>
      <c r="M458" s="10"/>
      <c r="N458" s="10"/>
      <c r="O458" s="10"/>
      <c r="P458" s="10"/>
      <c r="Q458" s="10"/>
      <c r="R458" s="10"/>
      <c r="S458" s="10"/>
      <c r="T458" s="10"/>
      <c r="U458" s="10"/>
      <c r="V458" s="10"/>
      <c r="W458" s="10"/>
      <c r="X458" s="10"/>
      <c r="Y458" s="10"/>
      <c r="Z458" s="10"/>
      <c r="AA458" s="10"/>
      <c r="AB458" s="10"/>
      <c r="AC458" s="10"/>
      <c r="AD458" s="10"/>
      <c r="AE458" s="10"/>
    </row>
    <row r="459" spans="1:31" x14ac:dyDescent="0.35">
      <c r="A459" s="10"/>
      <c r="B459" s="10"/>
      <c r="C459" s="10"/>
      <c r="D459" s="10"/>
      <c r="E459" s="10"/>
      <c r="F459" s="10"/>
      <c r="G459" s="10"/>
      <c r="H459" s="10"/>
      <c r="I459" s="10"/>
      <c r="J459" s="10"/>
      <c r="K459" s="10"/>
      <c r="L459" s="10"/>
      <c r="M459" s="10"/>
      <c r="N459" s="10"/>
      <c r="O459" s="10"/>
      <c r="P459" s="10"/>
      <c r="Q459" s="10"/>
      <c r="R459" s="10"/>
      <c r="S459" s="10"/>
      <c r="T459" s="10"/>
      <c r="U459" s="10"/>
      <c r="V459" s="10"/>
      <c r="W459" s="10"/>
      <c r="X459" s="10"/>
      <c r="Y459" s="10"/>
      <c r="Z459" s="10"/>
      <c r="AA459" s="10"/>
      <c r="AB459" s="10"/>
      <c r="AC459" s="10"/>
      <c r="AD459" s="10"/>
      <c r="AE459" s="10"/>
    </row>
    <row r="460" spans="1:31" x14ac:dyDescent="0.35">
      <c r="A460" s="10"/>
      <c r="B460" s="10"/>
      <c r="C460" s="10"/>
      <c r="D460" s="10"/>
      <c r="E460" s="10"/>
      <c r="F460" s="10"/>
      <c r="G460" s="10"/>
      <c r="H460" s="10"/>
      <c r="I460" s="10"/>
      <c r="J460" s="10"/>
      <c r="K460" s="10"/>
      <c r="L460" s="10"/>
      <c r="M460" s="10"/>
      <c r="N460" s="10"/>
      <c r="O460" s="10"/>
      <c r="P460" s="10"/>
      <c r="Q460" s="10"/>
      <c r="R460" s="10"/>
      <c r="S460" s="10"/>
      <c r="T460" s="10"/>
      <c r="U460" s="10"/>
      <c r="V460" s="10"/>
      <c r="W460" s="10"/>
      <c r="X460" s="10"/>
      <c r="Y460" s="10"/>
      <c r="Z460" s="10"/>
      <c r="AA460" s="10"/>
      <c r="AB460" s="10"/>
      <c r="AC460" s="10"/>
      <c r="AD460" s="10"/>
      <c r="AE460" s="10"/>
    </row>
    <row r="461" spans="1:31" x14ac:dyDescent="0.35">
      <c r="A461" s="10"/>
      <c r="B461" s="10"/>
      <c r="C461" s="10"/>
      <c r="D461" s="10"/>
      <c r="E461" s="10"/>
      <c r="F461" s="10"/>
      <c r="G461" s="10"/>
      <c r="H461" s="10"/>
      <c r="I461" s="10"/>
      <c r="J461" s="10"/>
      <c r="K461" s="10"/>
      <c r="L461" s="10"/>
      <c r="M461" s="10"/>
      <c r="N461" s="10"/>
      <c r="O461" s="10"/>
      <c r="P461" s="10"/>
      <c r="Q461" s="10"/>
      <c r="R461" s="10"/>
      <c r="S461" s="10"/>
      <c r="T461" s="10"/>
      <c r="U461" s="10"/>
      <c r="V461" s="10"/>
      <c r="W461" s="10"/>
      <c r="X461" s="10"/>
      <c r="Y461" s="10"/>
      <c r="Z461" s="10"/>
      <c r="AA461" s="10"/>
      <c r="AB461" s="10"/>
      <c r="AC461" s="10"/>
      <c r="AD461" s="10"/>
      <c r="AE461" s="10"/>
    </row>
    <row r="462" spans="1:31" x14ac:dyDescent="0.35">
      <c r="A462" s="10"/>
      <c r="B462" s="10"/>
      <c r="C462" s="10"/>
      <c r="D462" s="10"/>
      <c r="E462" s="10"/>
      <c r="F462" s="10"/>
      <c r="G462" s="10"/>
      <c r="H462" s="10"/>
      <c r="I462" s="10"/>
      <c r="J462" s="10"/>
      <c r="K462" s="10"/>
      <c r="L462" s="10"/>
      <c r="M462" s="10"/>
      <c r="N462" s="10"/>
      <c r="O462" s="10"/>
      <c r="P462" s="10"/>
      <c r="Q462" s="10"/>
      <c r="R462" s="10"/>
      <c r="S462" s="10"/>
      <c r="T462" s="10"/>
      <c r="U462" s="10"/>
      <c r="V462" s="10"/>
      <c r="W462" s="10"/>
      <c r="X462" s="10"/>
      <c r="Y462" s="10"/>
      <c r="Z462" s="10"/>
      <c r="AA462" s="10"/>
      <c r="AB462" s="10"/>
      <c r="AC462" s="10"/>
      <c r="AD462" s="10"/>
      <c r="AE462" s="10"/>
    </row>
    <row r="463" spans="1:31" x14ac:dyDescent="0.35">
      <c r="A463" s="10"/>
      <c r="B463" s="10"/>
      <c r="C463" s="10"/>
      <c r="D463" s="10"/>
      <c r="E463" s="10"/>
      <c r="F463" s="10"/>
      <c r="G463" s="10"/>
      <c r="H463" s="10"/>
      <c r="I463" s="10"/>
      <c r="J463" s="10"/>
      <c r="K463" s="10"/>
      <c r="L463" s="10"/>
      <c r="M463" s="10"/>
      <c r="N463" s="10"/>
      <c r="O463" s="10"/>
      <c r="P463" s="10"/>
      <c r="Q463" s="10"/>
      <c r="R463" s="10"/>
      <c r="S463" s="10"/>
      <c r="T463" s="10"/>
      <c r="U463" s="10"/>
      <c r="V463" s="10"/>
      <c r="W463" s="10"/>
      <c r="X463" s="10"/>
      <c r="Y463" s="10"/>
      <c r="Z463" s="10"/>
      <c r="AA463" s="10"/>
      <c r="AB463" s="10"/>
      <c r="AC463" s="10"/>
      <c r="AD463" s="10"/>
      <c r="AE463" s="10"/>
    </row>
    <row r="464" spans="1:31" x14ac:dyDescent="0.35">
      <c r="A464" s="10"/>
      <c r="B464" s="10"/>
      <c r="C464" s="10"/>
      <c r="D464" s="10"/>
      <c r="E464" s="10"/>
      <c r="F464" s="10"/>
      <c r="G464" s="10"/>
      <c r="H464" s="10"/>
      <c r="I464" s="10"/>
      <c r="J464" s="10"/>
      <c r="K464" s="10"/>
      <c r="L464" s="10"/>
      <c r="M464" s="10"/>
      <c r="N464" s="10"/>
      <c r="O464" s="10"/>
      <c r="P464" s="10"/>
      <c r="Q464" s="10"/>
      <c r="R464" s="10"/>
      <c r="S464" s="10"/>
      <c r="T464" s="10"/>
      <c r="U464" s="10"/>
      <c r="V464" s="10"/>
      <c r="W464" s="10"/>
      <c r="X464" s="10"/>
      <c r="Y464" s="10"/>
      <c r="Z464" s="10"/>
      <c r="AA464" s="10"/>
      <c r="AB464" s="10"/>
      <c r="AC464" s="10"/>
      <c r="AD464" s="10"/>
      <c r="AE464" s="10"/>
    </row>
    <row r="465" spans="1:31" x14ac:dyDescent="0.35">
      <c r="A465" s="10"/>
      <c r="B465" s="10"/>
      <c r="C465" s="10"/>
      <c r="D465" s="10"/>
      <c r="E465" s="10"/>
      <c r="F465" s="10"/>
      <c r="G465" s="10"/>
      <c r="H465" s="10"/>
      <c r="I465" s="10"/>
      <c r="J465" s="10"/>
      <c r="K465" s="10"/>
      <c r="L465" s="10"/>
      <c r="M465" s="10"/>
      <c r="N465" s="10"/>
      <c r="O465" s="10"/>
      <c r="P465" s="10"/>
      <c r="Q465" s="10"/>
      <c r="R465" s="10"/>
      <c r="S465" s="10"/>
      <c r="T465" s="10"/>
      <c r="U465" s="10"/>
      <c r="V465" s="10"/>
      <c r="W465" s="10"/>
      <c r="X465" s="10"/>
      <c r="Y465" s="10"/>
      <c r="Z465" s="10"/>
      <c r="AA465" s="10"/>
      <c r="AB465" s="10"/>
      <c r="AC465" s="10"/>
      <c r="AD465" s="10"/>
      <c r="AE465" s="10"/>
    </row>
    <row r="466" spans="1:31" x14ac:dyDescent="0.35">
      <c r="A466" s="10"/>
      <c r="B466" s="10"/>
      <c r="C466" s="10"/>
      <c r="D466" s="10"/>
      <c r="E466" s="10"/>
      <c r="F466" s="10"/>
      <c r="G466" s="10"/>
      <c r="H466" s="10"/>
      <c r="I466" s="10"/>
      <c r="J466" s="10"/>
      <c r="K466" s="10"/>
      <c r="L466" s="10"/>
      <c r="M466" s="10"/>
      <c r="N466" s="10"/>
      <c r="O466" s="10"/>
      <c r="P466" s="10"/>
      <c r="Q466" s="10"/>
      <c r="R466" s="10"/>
      <c r="S466" s="10"/>
      <c r="T466" s="10"/>
      <c r="U466" s="10"/>
      <c r="V466" s="10"/>
      <c r="W466" s="10"/>
      <c r="X466" s="10"/>
      <c r="Y466" s="10"/>
      <c r="Z466" s="10"/>
      <c r="AA466" s="10"/>
      <c r="AB466" s="10"/>
      <c r="AC466" s="10"/>
      <c r="AD466" s="10"/>
      <c r="AE466" s="10"/>
    </row>
    <row r="467" spans="1:31" x14ac:dyDescent="0.35">
      <c r="A467" s="10"/>
      <c r="B467" s="10"/>
      <c r="C467" s="10"/>
      <c r="D467" s="10"/>
      <c r="E467" s="10"/>
      <c r="F467" s="10"/>
      <c r="G467" s="10"/>
      <c r="H467" s="10"/>
      <c r="I467" s="10"/>
      <c r="J467" s="10"/>
      <c r="K467" s="10"/>
      <c r="L467" s="10"/>
      <c r="M467" s="10"/>
      <c r="N467" s="10"/>
      <c r="O467" s="10"/>
      <c r="P467" s="10"/>
      <c r="Q467" s="10"/>
      <c r="R467" s="10"/>
      <c r="S467" s="10"/>
      <c r="T467" s="10"/>
      <c r="U467" s="10"/>
      <c r="V467" s="10"/>
      <c r="W467" s="10"/>
      <c r="X467" s="10"/>
      <c r="Y467" s="10"/>
      <c r="Z467" s="10"/>
      <c r="AA467" s="10"/>
      <c r="AB467" s="10"/>
      <c r="AC467" s="10"/>
      <c r="AD467" s="10"/>
      <c r="AE467" s="10"/>
    </row>
    <row r="468" spans="1:31" x14ac:dyDescent="0.35">
      <c r="A468" s="10"/>
      <c r="B468" s="10"/>
      <c r="C468" s="10"/>
      <c r="D468" s="10"/>
      <c r="E468" s="10"/>
      <c r="F468" s="10"/>
      <c r="G468" s="10"/>
      <c r="H468" s="10"/>
      <c r="I468" s="10"/>
      <c r="J468" s="10"/>
      <c r="K468" s="10"/>
      <c r="L468" s="10"/>
      <c r="M468" s="10"/>
      <c r="N468" s="10"/>
      <c r="O468" s="10"/>
      <c r="P468" s="10"/>
      <c r="Q468" s="10"/>
      <c r="R468" s="10"/>
      <c r="S468" s="10"/>
      <c r="T468" s="10"/>
      <c r="U468" s="10"/>
      <c r="V468" s="10"/>
      <c r="W468" s="10"/>
      <c r="X468" s="10"/>
      <c r="Y468" s="10"/>
      <c r="Z468" s="10"/>
      <c r="AA468" s="10"/>
      <c r="AB468" s="10"/>
      <c r="AC468" s="10"/>
      <c r="AD468" s="10"/>
      <c r="AE468" s="10"/>
    </row>
    <row r="469" spans="1:31" x14ac:dyDescent="0.35">
      <c r="A469" s="10"/>
      <c r="B469" s="10"/>
      <c r="C469" s="10"/>
      <c r="D469" s="10"/>
      <c r="E469" s="10"/>
      <c r="F469" s="10"/>
      <c r="G469" s="10"/>
      <c r="H469" s="10"/>
      <c r="I469" s="10"/>
      <c r="J469" s="10"/>
      <c r="K469" s="10"/>
      <c r="L469" s="10"/>
      <c r="M469" s="10"/>
      <c r="N469" s="10"/>
      <c r="O469" s="10"/>
      <c r="P469" s="10"/>
      <c r="Q469" s="10"/>
      <c r="R469" s="10"/>
      <c r="S469" s="10"/>
      <c r="T469" s="10"/>
      <c r="U469" s="10"/>
      <c r="V469" s="10"/>
      <c r="W469" s="10"/>
      <c r="X469" s="10"/>
      <c r="Y469" s="10"/>
      <c r="Z469" s="10"/>
      <c r="AA469" s="10"/>
      <c r="AB469" s="10"/>
      <c r="AC469" s="10"/>
      <c r="AD469" s="10"/>
      <c r="AE469" s="10"/>
    </row>
    <row r="470" spans="1:31" x14ac:dyDescent="0.35">
      <c r="A470" s="10"/>
      <c r="B470" s="10"/>
      <c r="C470" s="10"/>
      <c r="D470" s="10"/>
      <c r="E470" s="10"/>
      <c r="F470" s="10"/>
      <c r="G470" s="10"/>
      <c r="H470" s="10"/>
      <c r="I470" s="10"/>
      <c r="J470" s="10"/>
      <c r="K470" s="10"/>
      <c r="L470" s="10"/>
      <c r="M470" s="10"/>
      <c r="N470" s="10"/>
      <c r="O470" s="10"/>
      <c r="P470" s="10"/>
      <c r="Q470" s="10"/>
      <c r="R470" s="10"/>
      <c r="S470" s="10"/>
      <c r="T470" s="10"/>
      <c r="U470" s="10"/>
      <c r="V470" s="10"/>
      <c r="W470" s="10"/>
      <c r="X470" s="10"/>
      <c r="Y470" s="10"/>
      <c r="Z470" s="10"/>
      <c r="AA470" s="10"/>
      <c r="AB470" s="10"/>
      <c r="AC470" s="10"/>
      <c r="AD470" s="10"/>
      <c r="AE470" s="10"/>
    </row>
    <row r="471" spans="1:31" x14ac:dyDescent="0.35">
      <c r="A471" s="10"/>
      <c r="B471" s="10"/>
      <c r="C471" s="10"/>
      <c r="D471" s="10"/>
      <c r="E471" s="10"/>
      <c r="F471" s="10"/>
      <c r="G471" s="10"/>
      <c r="H471" s="10"/>
      <c r="I471" s="10"/>
      <c r="J471" s="10"/>
      <c r="K471" s="10"/>
      <c r="L471" s="10"/>
      <c r="M471" s="10"/>
      <c r="N471" s="10"/>
      <c r="O471" s="10"/>
      <c r="P471" s="10"/>
      <c r="Q471" s="10"/>
      <c r="R471" s="10"/>
      <c r="S471" s="10"/>
      <c r="T471" s="10"/>
      <c r="U471" s="10"/>
      <c r="V471" s="10"/>
      <c r="W471" s="10"/>
      <c r="X471" s="10"/>
      <c r="Y471" s="10"/>
      <c r="Z471" s="10"/>
      <c r="AA471" s="10"/>
      <c r="AB471" s="10"/>
      <c r="AC471" s="10"/>
      <c r="AD471" s="10"/>
      <c r="AE471" s="10"/>
    </row>
    <row r="472" spans="1:31" x14ac:dyDescent="0.35">
      <c r="A472" s="10"/>
      <c r="B472" s="10"/>
      <c r="C472" s="10"/>
      <c r="D472" s="10"/>
      <c r="E472" s="10"/>
      <c r="F472" s="10"/>
      <c r="G472" s="10"/>
      <c r="H472" s="10"/>
      <c r="I472" s="10"/>
      <c r="J472" s="10"/>
      <c r="K472" s="10"/>
      <c r="L472" s="10"/>
      <c r="M472" s="10"/>
      <c r="N472" s="10"/>
      <c r="O472" s="10"/>
      <c r="P472" s="10"/>
      <c r="Q472" s="10"/>
      <c r="R472" s="10"/>
      <c r="S472" s="10"/>
      <c r="T472" s="10"/>
      <c r="U472" s="10"/>
      <c r="V472" s="10"/>
      <c r="W472" s="10"/>
      <c r="X472" s="10"/>
      <c r="Y472" s="10"/>
      <c r="Z472" s="10"/>
      <c r="AA472" s="10"/>
      <c r="AB472" s="10"/>
      <c r="AC472" s="10"/>
      <c r="AD472" s="10"/>
      <c r="AE472" s="10"/>
    </row>
    <row r="473" spans="1:31" x14ac:dyDescent="0.35">
      <c r="A473" s="10"/>
      <c r="B473" s="10"/>
      <c r="C473" s="10"/>
      <c r="D473" s="10"/>
      <c r="E473" s="10"/>
      <c r="F473" s="10"/>
      <c r="G473" s="10"/>
      <c r="H473" s="10"/>
      <c r="I473" s="10"/>
      <c r="J473" s="10"/>
      <c r="K473" s="10"/>
      <c r="L473" s="10"/>
      <c r="M473" s="10"/>
      <c r="N473" s="10"/>
      <c r="O473" s="10"/>
      <c r="P473" s="10"/>
      <c r="Q473" s="10"/>
      <c r="R473" s="10"/>
      <c r="S473" s="10"/>
      <c r="T473" s="10"/>
      <c r="U473" s="10"/>
      <c r="V473" s="10"/>
      <c r="W473" s="10"/>
      <c r="X473" s="10"/>
      <c r="Y473" s="10"/>
      <c r="Z473" s="10"/>
      <c r="AA473" s="10"/>
      <c r="AB473" s="10"/>
      <c r="AC473" s="10"/>
      <c r="AD473" s="10"/>
      <c r="AE473" s="10"/>
    </row>
    <row r="474" spans="1:31" x14ac:dyDescent="0.35">
      <c r="A474" s="10"/>
      <c r="B474" s="10"/>
      <c r="C474" s="10"/>
      <c r="D474" s="10"/>
      <c r="E474" s="10"/>
      <c r="F474" s="10"/>
      <c r="G474" s="10"/>
      <c r="H474" s="10"/>
      <c r="I474" s="10"/>
      <c r="J474" s="10"/>
      <c r="K474" s="10"/>
      <c r="L474" s="10"/>
      <c r="M474" s="10"/>
      <c r="N474" s="10"/>
      <c r="O474" s="10"/>
      <c r="P474" s="10"/>
      <c r="Q474" s="10"/>
      <c r="R474" s="10"/>
      <c r="S474" s="10"/>
      <c r="T474" s="10"/>
      <c r="U474" s="10"/>
      <c r="V474" s="10"/>
      <c r="W474" s="10"/>
      <c r="X474" s="10"/>
      <c r="Y474" s="10"/>
      <c r="Z474" s="10"/>
      <c r="AA474" s="10"/>
      <c r="AB474" s="10"/>
      <c r="AC474" s="10"/>
      <c r="AD474" s="10"/>
      <c r="AE474" s="10"/>
    </row>
    <row r="475" spans="1:31" x14ac:dyDescent="0.35">
      <c r="A475" s="10"/>
      <c r="B475" s="10"/>
      <c r="C475" s="10"/>
      <c r="D475" s="10"/>
      <c r="E475" s="10"/>
      <c r="F475" s="10"/>
      <c r="G475" s="10"/>
      <c r="H475" s="10"/>
      <c r="I475" s="10"/>
      <c r="J475" s="10"/>
      <c r="K475" s="10"/>
      <c r="L475" s="10"/>
      <c r="M475" s="10"/>
      <c r="N475" s="10"/>
      <c r="O475" s="10"/>
      <c r="P475" s="10"/>
      <c r="Q475" s="10"/>
      <c r="R475" s="10"/>
      <c r="S475" s="10"/>
      <c r="T475" s="10"/>
      <c r="U475" s="10"/>
      <c r="V475" s="10"/>
      <c r="W475" s="10"/>
      <c r="X475" s="10"/>
      <c r="Y475" s="10"/>
      <c r="Z475" s="10"/>
      <c r="AA475" s="10"/>
      <c r="AB475" s="10"/>
      <c r="AC475" s="10"/>
      <c r="AD475" s="10"/>
      <c r="AE475" s="10"/>
    </row>
    <row r="476" spans="1:31" x14ac:dyDescent="0.35">
      <c r="A476" s="10"/>
      <c r="B476" s="10"/>
      <c r="C476" s="10"/>
      <c r="D476" s="10"/>
      <c r="E476" s="10"/>
      <c r="F476" s="10"/>
      <c r="G476" s="10"/>
      <c r="H476" s="10"/>
      <c r="I476" s="10"/>
      <c r="J476" s="10"/>
      <c r="K476" s="10"/>
      <c r="L476" s="10"/>
      <c r="M476" s="10"/>
      <c r="N476" s="10"/>
      <c r="O476" s="10"/>
      <c r="P476" s="10"/>
      <c r="Q476" s="10"/>
      <c r="R476" s="10"/>
      <c r="S476" s="10"/>
      <c r="T476" s="10"/>
      <c r="U476" s="10"/>
      <c r="V476" s="10"/>
      <c r="W476" s="10"/>
      <c r="X476" s="10"/>
      <c r="Y476" s="10"/>
      <c r="Z476" s="10"/>
      <c r="AA476" s="10"/>
      <c r="AB476" s="10"/>
      <c r="AC476" s="10"/>
      <c r="AD476" s="10"/>
      <c r="AE476" s="10"/>
    </row>
    <row r="477" spans="1:31" x14ac:dyDescent="0.35">
      <c r="A477" s="10"/>
      <c r="B477" s="10"/>
      <c r="C477" s="10"/>
      <c r="D477" s="10"/>
      <c r="E477" s="10"/>
      <c r="F477" s="10"/>
      <c r="G477" s="10"/>
      <c r="H477" s="10"/>
      <c r="I477" s="10"/>
      <c r="J477" s="10"/>
      <c r="K477" s="10"/>
      <c r="L477" s="10"/>
      <c r="M477" s="10"/>
      <c r="N477" s="10"/>
      <c r="O477" s="10"/>
      <c r="P477" s="10"/>
      <c r="Q477" s="10"/>
      <c r="R477" s="10"/>
      <c r="S477" s="10"/>
      <c r="T477" s="10"/>
      <c r="U477" s="10"/>
      <c r="V477" s="10"/>
      <c r="W477" s="10"/>
      <c r="X477" s="10"/>
      <c r="Y477" s="10"/>
      <c r="Z477" s="10"/>
      <c r="AA477" s="10"/>
      <c r="AB477" s="10"/>
      <c r="AC477" s="10"/>
      <c r="AD477" s="10"/>
      <c r="AE477" s="10"/>
    </row>
    <row r="478" spans="1:31" x14ac:dyDescent="0.35">
      <c r="A478" s="10"/>
      <c r="B478" s="10"/>
      <c r="C478" s="10"/>
      <c r="D478" s="10"/>
      <c r="E478" s="10"/>
      <c r="F478" s="10"/>
      <c r="G478" s="10"/>
      <c r="H478" s="10"/>
      <c r="I478" s="10"/>
      <c r="J478" s="10"/>
      <c r="K478" s="10"/>
      <c r="L478" s="10"/>
      <c r="M478" s="10"/>
      <c r="N478" s="10"/>
      <c r="O478" s="10"/>
      <c r="P478" s="10"/>
      <c r="Q478" s="10"/>
      <c r="R478" s="10"/>
      <c r="S478" s="10"/>
      <c r="T478" s="10"/>
      <c r="U478" s="10"/>
      <c r="V478" s="10"/>
      <c r="W478" s="10"/>
      <c r="X478" s="10"/>
      <c r="Y478" s="10"/>
      <c r="Z478" s="10"/>
      <c r="AA478" s="10"/>
      <c r="AB478" s="10"/>
      <c r="AC478" s="10"/>
      <c r="AD478" s="10"/>
      <c r="AE478" s="10"/>
    </row>
    <row r="479" spans="1:31" x14ac:dyDescent="0.35">
      <c r="A479" s="10"/>
      <c r="B479" s="10"/>
      <c r="C479" s="10"/>
      <c r="D479" s="10"/>
      <c r="E479" s="10"/>
      <c r="F479" s="10"/>
      <c r="G479" s="10"/>
      <c r="H479" s="10"/>
      <c r="I479" s="10"/>
      <c r="J479" s="10"/>
      <c r="K479" s="10"/>
      <c r="L479" s="10"/>
      <c r="M479" s="10"/>
      <c r="N479" s="10"/>
      <c r="O479" s="10"/>
      <c r="P479" s="10"/>
      <c r="Q479" s="10"/>
      <c r="R479" s="10"/>
      <c r="S479" s="10"/>
      <c r="T479" s="10"/>
      <c r="U479" s="10"/>
      <c r="V479" s="10"/>
      <c r="W479" s="10"/>
      <c r="X479" s="10"/>
      <c r="Y479" s="10"/>
      <c r="Z479" s="10"/>
      <c r="AA479" s="10"/>
      <c r="AB479" s="10"/>
      <c r="AC479" s="10"/>
      <c r="AD479" s="10"/>
      <c r="AE479" s="10"/>
    </row>
    <row r="480" spans="1:31" x14ac:dyDescent="0.35">
      <c r="A480" s="10"/>
      <c r="B480" s="10"/>
      <c r="C480" s="10"/>
      <c r="D480" s="10"/>
      <c r="E480" s="10"/>
      <c r="F480" s="10"/>
      <c r="G480" s="10"/>
      <c r="H480" s="10"/>
      <c r="I480" s="10"/>
      <c r="J480" s="10"/>
      <c r="K480" s="10"/>
      <c r="L480" s="10"/>
      <c r="M480" s="10"/>
      <c r="N480" s="10"/>
      <c r="O480" s="10"/>
      <c r="P480" s="10"/>
      <c r="Q480" s="10"/>
      <c r="R480" s="10"/>
      <c r="S480" s="10"/>
      <c r="T480" s="10"/>
      <c r="U480" s="10"/>
      <c r="V480" s="10"/>
      <c r="W480" s="10"/>
      <c r="X480" s="10"/>
      <c r="Y480" s="10"/>
      <c r="Z480" s="10"/>
      <c r="AA480" s="10"/>
      <c r="AB480" s="10"/>
      <c r="AC480" s="10"/>
      <c r="AD480" s="10"/>
      <c r="AE480" s="10"/>
    </row>
    <row r="481" spans="1:31" x14ac:dyDescent="0.35">
      <c r="A481" s="10"/>
      <c r="B481" s="10"/>
      <c r="C481" s="10"/>
      <c r="D481" s="10"/>
      <c r="E481" s="10"/>
      <c r="F481" s="10"/>
      <c r="G481" s="10"/>
      <c r="H481" s="10"/>
      <c r="I481" s="10"/>
      <c r="J481" s="10"/>
      <c r="K481" s="10"/>
      <c r="L481" s="10"/>
      <c r="M481" s="10"/>
      <c r="N481" s="10"/>
      <c r="O481" s="10"/>
      <c r="P481" s="10"/>
      <c r="Q481" s="10"/>
      <c r="R481" s="10"/>
      <c r="S481" s="10"/>
      <c r="T481" s="10"/>
      <c r="U481" s="10"/>
      <c r="V481" s="10"/>
      <c r="W481" s="10"/>
      <c r="X481" s="10"/>
      <c r="Y481" s="10"/>
      <c r="Z481" s="10"/>
      <c r="AA481" s="10"/>
      <c r="AB481" s="10"/>
      <c r="AC481" s="10"/>
      <c r="AD481" s="10"/>
      <c r="AE481" s="10"/>
    </row>
    <row r="482" spans="1:31" x14ac:dyDescent="0.35">
      <c r="A482" s="10"/>
      <c r="B482" s="10"/>
      <c r="C482" s="10"/>
      <c r="D482" s="10"/>
      <c r="E482" s="10"/>
      <c r="F482" s="10"/>
      <c r="G482" s="10"/>
      <c r="H482" s="10"/>
      <c r="I482" s="10"/>
      <c r="J482" s="10"/>
      <c r="K482" s="10"/>
      <c r="L482" s="10"/>
      <c r="M482" s="10"/>
      <c r="N482" s="10"/>
      <c r="O482" s="10"/>
      <c r="P482" s="10"/>
      <c r="Q482" s="10"/>
      <c r="R482" s="10"/>
      <c r="S482" s="10"/>
      <c r="T482" s="10"/>
      <c r="U482" s="10"/>
      <c r="V482" s="10"/>
      <c r="W482" s="10"/>
      <c r="X482" s="10"/>
      <c r="Y482" s="10"/>
      <c r="Z482" s="10"/>
      <c r="AA482" s="10"/>
      <c r="AB482" s="10"/>
      <c r="AC482" s="10"/>
      <c r="AD482" s="10"/>
      <c r="AE482" s="10"/>
    </row>
    <row r="483" spans="1:31" x14ac:dyDescent="0.35">
      <c r="A483" s="10"/>
      <c r="B483" s="10"/>
      <c r="C483" s="10"/>
      <c r="D483" s="10"/>
      <c r="E483" s="10"/>
      <c r="F483" s="10"/>
      <c r="G483" s="10"/>
      <c r="H483" s="10"/>
      <c r="I483" s="10"/>
      <c r="J483" s="10"/>
      <c r="K483" s="10"/>
      <c r="L483" s="10"/>
      <c r="M483" s="10"/>
      <c r="N483" s="10"/>
      <c r="O483" s="10"/>
      <c r="P483" s="10"/>
      <c r="Q483" s="10"/>
      <c r="R483" s="10"/>
      <c r="S483" s="10"/>
      <c r="T483" s="10"/>
      <c r="U483" s="10"/>
      <c r="V483" s="10"/>
      <c r="W483" s="10"/>
      <c r="X483" s="10"/>
      <c r="Y483" s="10"/>
      <c r="Z483" s="10"/>
      <c r="AA483" s="10"/>
      <c r="AB483" s="10"/>
      <c r="AC483" s="10"/>
      <c r="AD483" s="10"/>
      <c r="AE483" s="10"/>
    </row>
    <row r="484" spans="1:31" x14ac:dyDescent="0.35">
      <c r="A484" s="10"/>
      <c r="B484" s="10"/>
      <c r="C484" s="10"/>
      <c r="D484" s="10"/>
      <c r="E484" s="10"/>
      <c r="F484" s="10"/>
      <c r="G484" s="10"/>
      <c r="H484" s="10"/>
      <c r="I484" s="10"/>
      <c r="J484" s="10"/>
      <c r="K484" s="10"/>
      <c r="L484" s="10"/>
      <c r="M484" s="10"/>
      <c r="N484" s="10"/>
      <c r="O484" s="10"/>
      <c r="P484" s="10"/>
      <c r="Q484" s="10"/>
      <c r="R484" s="10"/>
      <c r="S484" s="10"/>
      <c r="T484" s="10"/>
      <c r="U484" s="10"/>
      <c r="V484" s="10"/>
      <c r="W484" s="10"/>
      <c r="X484" s="10"/>
      <c r="Y484" s="10"/>
      <c r="Z484" s="10"/>
      <c r="AA484" s="10"/>
      <c r="AB484" s="10"/>
      <c r="AC484" s="10"/>
      <c r="AD484" s="10"/>
      <c r="AE484" s="10"/>
    </row>
    <row r="485" spans="1:31" x14ac:dyDescent="0.35">
      <c r="A485" s="10"/>
      <c r="B485" s="10"/>
      <c r="C485" s="10"/>
      <c r="D485" s="10"/>
      <c r="E485" s="10"/>
      <c r="F485" s="10"/>
      <c r="G485" s="10"/>
      <c r="H485" s="10"/>
      <c r="I485" s="10"/>
      <c r="J485" s="10"/>
      <c r="K485" s="10"/>
      <c r="L485" s="10"/>
      <c r="M485" s="10"/>
      <c r="N485" s="10"/>
      <c r="O485" s="10"/>
      <c r="P485" s="10"/>
      <c r="Q485" s="10"/>
      <c r="R485" s="10"/>
      <c r="S485" s="10"/>
      <c r="T485" s="10"/>
      <c r="U485" s="10"/>
      <c r="V485" s="10"/>
      <c r="W485" s="10"/>
      <c r="X485" s="10"/>
      <c r="Y485" s="10"/>
      <c r="Z485" s="10"/>
      <c r="AA485" s="10"/>
      <c r="AB485" s="10"/>
      <c r="AC485" s="10"/>
      <c r="AD485" s="10"/>
      <c r="AE485" s="10"/>
    </row>
    <row r="486" spans="1:31" x14ac:dyDescent="0.35">
      <c r="A486" s="10"/>
      <c r="B486" s="10"/>
      <c r="C486" s="10"/>
      <c r="D486" s="10"/>
      <c r="E486" s="10"/>
      <c r="F486" s="10"/>
      <c r="G486" s="10"/>
      <c r="H486" s="10"/>
      <c r="I486" s="10"/>
      <c r="J486" s="10"/>
      <c r="K486" s="10"/>
      <c r="L486" s="10"/>
      <c r="M486" s="10"/>
      <c r="N486" s="10"/>
      <c r="O486" s="10"/>
      <c r="P486" s="10"/>
      <c r="Q486" s="10"/>
      <c r="R486" s="10"/>
      <c r="S486" s="10"/>
      <c r="T486" s="10"/>
      <c r="U486" s="10"/>
      <c r="V486" s="10"/>
      <c r="W486" s="10"/>
      <c r="X486" s="10"/>
      <c r="Y486" s="10"/>
      <c r="Z486" s="10"/>
      <c r="AA486" s="10"/>
      <c r="AB486" s="10"/>
      <c r="AC486" s="10"/>
      <c r="AD486" s="10"/>
      <c r="AE486" s="10"/>
    </row>
    <row r="487" spans="1:31" x14ac:dyDescent="0.35">
      <c r="A487" s="10"/>
      <c r="B487" s="10"/>
      <c r="C487" s="10"/>
      <c r="D487" s="10"/>
      <c r="E487" s="10"/>
      <c r="F487" s="10"/>
      <c r="G487" s="10"/>
      <c r="H487" s="10"/>
      <c r="I487" s="10"/>
      <c r="J487" s="10"/>
      <c r="K487" s="10"/>
      <c r="L487" s="10"/>
      <c r="M487" s="10"/>
      <c r="N487" s="10"/>
      <c r="O487" s="10"/>
      <c r="P487" s="10"/>
      <c r="Q487" s="10"/>
      <c r="R487" s="10"/>
      <c r="S487" s="10"/>
      <c r="T487" s="10"/>
      <c r="U487" s="10"/>
      <c r="V487" s="10"/>
      <c r="W487" s="10"/>
      <c r="X487" s="10"/>
      <c r="Y487" s="10"/>
      <c r="Z487" s="10"/>
      <c r="AA487" s="10"/>
      <c r="AB487" s="10"/>
      <c r="AC487" s="10"/>
      <c r="AD487" s="10"/>
      <c r="AE487" s="10"/>
    </row>
    <row r="488" spans="1:31" x14ac:dyDescent="0.35">
      <c r="A488" s="10"/>
      <c r="B488" s="10"/>
      <c r="C488" s="10"/>
      <c r="D488" s="10"/>
      <c r="E488" s="10"/>
      <c r="F488" s="10"/>
      <c r="G488" s="10"/>
      <c r="H488" s="10"/>
      <c r="I488" s="10"/>
      <c r="J488" s="10"/>
      <c r="K488" s="10"/>
      <c r="L488" s="10"/>
      <c r="M488" s="10"/>
      <c r="N488" s="10"/>
      <c r="O488" s="10"/>
      <c r="P488" s="10"/>
      <c r="Q488" s="10"/>
      <c r="R488" s="10"/>
      <c r="S488" s="10"/>
      <c r="T488" s="10"/>
      <c r="U488" s="10"/>
      <c r="V488" s="10"/>
      <c r="W488" s="10"/>
      <c r="X488" s="10"/>
      <c r="Y488" s="10"/>
      <c r="Z488" s="10"/>
      <c r="AA488" s="10"/>
      <c r="AB488" s="10"/>
      <c r="AC488" s="10"/>
      <c r="AD488" s="10"/>
      <c r="AE488" s="10"/>
    </row>
    <row r="489" spans="1:31" x14ac:dyDescent="0.35">
      <c r="A489" s="10"/>
      <c r="B489" s="10"/>
      <c r="C489" s="10"/>
      <c r="D489" s="10"/>
      <c r="E489" s="10"/>
      <c r="F489" s="10"/>
      <c r="G489" s="10"/>
      <c r="H489" s="10"/>
      <c r="I489" s="10"/>
      <c r="J489" s="10"/>
      <c r="K489" s="10"/>
      <c r="L489" s="10"/>
      <c r="M489" s="10"/>
      <c r="N489" s="10"/>
      <c r="O489" s="10"/>
      <c r="P489" s="10"/>
      <c r="Q489" s="10"/>
      <c r="R489" s="10"/>
      <c r="S489" s="10"/>
      <c r="T489" s="10"/>
      <c r="U489" s="10"/>
      <c r="V489" s="10"/>
      <c r="W489" s="10"/>
      <c r="X489" s="10"/>
      <c r="Y489" s="10"/>
      <c r="Z489" s="10"/>
      <c r="AA489" s="10"/>
      <c r="AB489" s="10"/>
      <c r="AC489" s="10"/>
      <c r="AD489" s="10"/>
      <c r="AE489" s="10"/>
    </row>
    <row r="490" spans="1:31" x14ac:dyDescent="0.35">
      <c r="A490" s="10"/>
      <c r="B490" s="10"/>
      <c r="C490" s="10"/>
      <c r="D490" s="10"/>
      <c r="E490" s="10"/>
      <c r="F490" s="10"/>
      <c r="G490" s="10"/>
      <c r="H490" s="10"/>
      <c r="I490" s="10"/>
      <c r="J490" s="10"/>
      <c r="K490" s="10"/>
      <c r="L490" s="10"/>
      <c r="M490" s="10"/>
      <c r="N490" s="10"/>
      <c r="O490" s="10"/>
      <c r="P490" s="10"/>
      <c r="Q490" s="10"/>
      <c r="R490" s="10"/>
      <c r="S490" s="10"/>
      <c r="T490" s="10"/>
      <c r="U490" s="10"/>
      <c r="V490" s="10"/>
      <c r="W490" s="10"/>
      <c r="X490" s="10"/>
      <c r="Y490" s="10"/>
      <c r="Z490" s="10"/>
      <c r="AA490" s="10"/>
      <c r="AB490" s="10"/>
      <c r="AC490" s="10"/>
      <c r="AD490" s="10"/>
      <c r="AE490" s="10"/>
    </row>
    <row r="491" spans="1:31" x14ac:dyDescent="0.35">
      <c r="A491" s="10"/>
      <c r="B491" s="10"/>
      <c r="C491" s="10"/>
      <c r="D491" s="10"/>
      <c r="E491" s="10"/>
      <c r="F491" s="10"/>
      <c r="G491" s="10"/>
      <c r="H491" s="10"/>
      <c r="I491" s="10"/>
      <c r="J491" s="10"/>
      <c r="K491" s="10"/>
      <c r="L491" s="10"/>
      <c r="M491" s="10"/>
      <c r="N491" s="10"/>
      <c r="O491" s="10"/>
      <c r="P491" s="10"/>
      <c r="Q491" s="10"/>
      <c r="R491" s="10"/>
      <c r="S491" s="10"/>
      <c r="T491" s="10"/>
      <c r="U491" s="10"/>
      <c r="V491" s="10"/>
      <c r="W491" s="10"/>
      <c r="X491" s="10"/>
      <c r="Y491" s="10"/>
      <c r="Z491" s="10"/>
      <c r="AA491" s="10"/>
      <c r="AB491" s="10"/>
      <c r="AC491" s="10"/>
      <c r="AD491" s="10"/>
      <c r="AE491" s="10"/>
    </row>
    <row r="492" spans="1:31" x14ac:dyDescent="0.35">
      <c r="A492" s="10"/>
      <c r="B492" s="10"/>
      <c r="C492" s="10"/>
      <c r="D492" s="10"/>
      <c r="E492" s="10"/>
      <c r="F492" s="10"/>
      <c r="G492" s="10"/>
      <c r="H492" s="10"/>
      <c r="I492" s="10"/>
      <c r="J492" s="10"/>
      <c r="K492" s="10"/>
      <c r="L492" s="10"/>
      <c r="M492" s="10"/>
      <c r="N492" s="10"/>
      <c r="O492" s="10"/>
      <c r="P492" s="10"/>
      <c r="Q492" s="10"/>
      <c r="R492" s="10"/>
      <c r="S492" s="10"/>
      <c r="T492" s="10"/>
      <c r="U492" s="10"/>
      <c r="V492" s="10"/>
      <c r="W492" s="10"/>
      <c r="X492" s="10"/>
      <c r="Y492" s="10"/>
      <c r="Z492" s="10"/>
      <c r="AA492" s="10"/>
      <c r="AB492" s="10"/>
      <c r="AC492" s="10"/>
      <c r="AD492" s="10"/>
      <c r="AE492" s="10"/>
    </row>
    <row r="493" spans="1:31" x14ac:dyDescent="0.35">
      <c r="A493" s="10"/>
      <c r="B493" s="10"/>
      <c r="C493" s="10"/>
      <c r="D493" s="10"/>
      <c r="E493" s="10"/>
      <c r="F493" s="10"/>
      <c r="G493" s="10"/>
      <c r="H493" s="10"/>
      <c r="I493" s="10"/>
      <c r="J493" s="10"/>
      <c r="K493" s="10"/>
      <c r="L493" s="10"/>
      <c r="M493" s="10"/>
      <c r="N493" s="10"/>
      <c r="O493" s="10"/>
      <c r="P493" s="10"/>
      <c r="Q493" s="10"/>
      <c r="R493" s="10"/>
      <c r="S493" s="10"/>
      <c r="T493" s="10"/>
      <c r="U493" s="10"/>
      <c r="V493" s="10"/>
      <c r="W493" s="10"/>
      <c r="X493" s="10"/>
      <c r="Y493" s="10"/>
      <c r="Z493" s="10"/>
      <c r="AA493" s="10"/>
      <c r="AB493" s="10"/>
      <c r="AC493" s="10"/>
      <c r="AD493" s="10"/>
      <c r="AE493" s="10"/>
    </row>
    <row r="494" spans="1:31" x14ac:dyDescent="0.35">
      <c r="A494" s="10"/>
      <c r="B494" s="10"/>
      <c r="C494" s="10"/>
      <c r="D494" s="10"/>
      <c r="E494" s="10"/>
      <c r="F494" s="10"/>
      <c r="G494" s="10"/>
      <c r="H494" s="10"/>
      <c r="I494" s="10"/>
      <c r="J494" s="10"/>
      <c r="K494" s="10"/>
      <c r="L494" s="10"/>
      <c r="M494" s="10"/>
      <c r="N494" s="10"/>
      <c r="O494" s="10"/>
      <c r="P494" s="10"/>
      <c r="Q494" s="10"/>
      <c r="R494" s="10"/>
      <c r="S494" s="10"/>
      <c r="T494" s="10"/>
      <c r="U494" s="10"/>
      <c r="V494" s="10"/>
      <c r="W494" s="10"/>
      <c r="X494" s="10"/>
      <c r="Y494" s="10"/>
      <c r="Z494" s="10"/>
      <c r="AA494" s="10"/>
      <c r="AB494" s="10"/>
      <c r="AC494" s="10"/>
      <c r="AD494" s="10"/>
      <c r="AE494" s="10"/>
    </row>
    <row r="495" spans="1:31" x14ac:dyDescent="0.35">
      <c r="A495" s="10"/>
      <c r="B495" s="10"/>
      <c r="C495" s="10"/>
      <c r="D495" s="10"/>
      <c r="E495" s="10"/>
      <c r="F495" s="10"/>
      <c r="G495" s="10"/>
      <c r="H495" s="10"/>
      <c r="I495" s="10"/>
      <c r="J495" s="10"/>
      <c r="K495" s="10"/>
      <c r="L495" s="10"/>
      <c r="M495" s="10"/>
      <c r="N495" s="10"/>
      <c r="O495" s="10"/>
      <c r="P495" s="10"/>
      <c r="Q495" s="10"/>
      <c r="R495" s="10"/>
      <c r="S495" s="10"/>
      <c r="T495" s="10"/>
      <c r="U495" s="10"/>
      <c r="V495" s="10"/>
      <c r="W495" s="10"/>
      <c r="X495" s="10"/>
      <c r="Y495" s="10"/>
      <c r="Z495" s="10"/>
      <c r="AA495" s="10"/>
      <c r="AB495" s="10"/>
      <c r="AC495" s="10"/>
      <c r="AD495" s="10"/>
      <c r="AE495" s="10"/>
    </row>
    <row r="496" spans="1:31" x14ac:dyDescent="0.35">
      <c r="A496" s="10"/>
      <c r="B496" s="10"/>
      <c r="C496" s="10"/>
      <c r="D496" s="10"/>
      <c r="E496" s="10"/>
      <c r="F496" s="10"/>
      <c r="G496" s="10"/>
      <c r="H496" s="10"/>
      <c r="I496" s="10"/>
      <c r="J496" s="10"/>
      <c r="K496" s="10"/>
      <c r="L496" s="10"/>
      <c r="M496" s="10"/>
      <c r="N496" s="10"/>
      <c r="O496" s="10"/>
      <c r="P496" s="10"/>
      <c r="Q496" s="10"/>
      <c r="R496" s="10"/>
      <c r="S496" s="10"/>
      <c r="T496" s="10"/>
      <c r="U496" s="10"/>
      <c r="V496" s="10"/>
      <c r="W496" s="10"/>
      <c r="X496" s="10"/>
      <c r="Y496" s="10"/>
      <c r="Z496" s="10"/>
      <c r="AA496" s="10"/>
      <c r="AB496" s="10"/>
      <c r="AC496" s="10"/>
      <c r="AD496" s="10"/>
      <c r="AE496" s="10"/>
    </row>
    <row r="497" spans="1:31" x14ac:dyDescent="0.35">
      <c r="A497" s="10"/>
      <c r="B497" s="10"/>
      <c r="C497" s="10"/>
      <c r="D497" s="10"/>
      <c r="E497" s="10"/>
      <c r="F497" s="10"/>
      <c r="G497" s="10"/>
      <c r="H497" s="10"/>
      <c r="I497" s="10"/>
      <c r="J497" s="10"/>
      <c r="K497" s="10"/>
      <c r="L497" s="10"/>
      <c r="M497" s="10"/>
      <c r="N497" s="10"/>
      <c r="O497" s="10"/>
      <c r="P497" s="10"/>
      <c r="Q497" s="10"/>
      <c r="R497" s="10"/>
      <c r="S497" s="10"/>
      <c r="T497" s="10"/>
      <c r="U497" s="10"/>
      <c r="V497" s="10"/>
      <c r="W497" s="10"/>
      <c r="X497" s="10"/>
      <c r="Y497" s="10"/>
      <c r="Z497" s="10"/>
      <c r="AA497" s="10"/>
      <c r="AB497" s="10"/>
      <c r="AC497" s="10"/>
      <c r="AD497" s="10"/>
      <c r="AE497" s="10"/>
    </row>
    <row r="498" spans="1:31" x14ac:dyDescent="0.35">
      <c r="A498" s="10"/>
      <c r="B498" s="10"/>
      <c r="C498" s="10"/>
      <c r="D498" s="10"/>
      <c r="E498" s="10"/>
      <c r="F498" s="10"/>
      <c r="G498" s="10"/>
      <c r="H498" s="10"/>
      <c r="I498" s="10"/>
      <c r="J498" s="10"/>
      <c r="K498" s="10"/>
      <c r="L498" s="10"/>
      <c r="M498" s="10"/>
      <c r="N498" s="10"/>
      <c r="O498" s="10"/>
      <c r="P498" s="10"/>
      <c r="Q498" s="10"/>
      <c r="R498" s="10"/>
      <c r="S498" s="10"/>
      <c r="T498" s="10"/>
      <c r="U498" s="10"/>
      <c r="V498" s="10"/>
      <c r="W498" s="10"/>
      <c r="X498" s="10"/>
      <c r="Y498" s="10"/>
      <c r="Z498" s="10"/>
      <c r="AA498" s="10"/>
      <c r="AB498" s="10"/>
      <c r="AC498" s="10"/>
      <c r="AD498" s="10"/>
      <c r="AE498" s="10"/>
    </row>
    <row r="499" spans="1:31" x14ac:dyDescent="0.35">
      <c r="A499" s="10"/>
      <c r="B499" s="10"/>
      <c r="C499" s="10"/>
      <c r="D499" s="10"/>
      <c r="E499" s="10"/>
      <c r="F499" s="10"/>
      <c r="G499" s="10"/>
      <c r="H499" s="10"/>
      <c r="I499" s="10"/>
      <c r="J499" s="10"/>
      <c r="K499" s="10"/>
      <c r="L499" s="10"/>
      <c r="M499" s="10"/>
      <c r="N499" s="10"/>
      <c r="O499" s="10"/>
      <c r="P499" s="10"/>
      <c r="Q499" s="10"/>
      <c r="R499" s="10"/>
      <c r="S499" s="10"/>
      <c r="T499" s="10"/>
      <c r="U499" s="10"/>
      <c r="V499" s="10"/>
      <c r="W499" s="10"/>
      <c r="X499" s="10"/>
      <c r="Y499" s="10"/>
      <c r="Z499" s="10"/>
      <c r="AA499" s="10"/>
      <c r="AB499" s="10"/>
      <c r="AC499" s="10"/>
      <c r="AD499" s="10"/>
      <c r="AE499" s="10"/>
    </row>
    <row r="500" spans="1:31" x14ac:dyDescent="0.35">
      <c r="A500" s="10"/>
      <c r="B500" s="10"/>
      <c r="C500" s="10"/>
      <c r="D500" s="10"/>
      <c r="E500" s="10"/>
      <c r="F500" s="10"/>
      <c r="G500" s="10"/>
      <c r="H500" s="10"/>
      <c r="I500" s="10"/>
      <c r="J500" s="10"/>
      <c r="K500" s="10"/>
      <c r="L500" s="10"/>
      <c r="M500" s="10"/>
      <c r="N500" s="10"/>
      <c r="O500" s="10"/>
      <c r="P500" s="10"/>
      <c r="Q500" s="10"/>
      <c r="R500" s="10"/>
      <c r="S500" s="10"/>
      <c r="T500" s="10"/>
      <c r="U500" s="10"/>
      <c r="V500" s="10"/>
      <c r="W500" s="10"/>
      <c r="X500" s="10"/>
      <c r="Y500" s="10"/>
      <c r="Z500" s="10"/>
      <c r="AA500" s="10"/>
      <c r="AB500" s="10"/>
      <c r="AC500" s="10"/>
      <c r="AD500" s="10"/>
      <c r="AE500" s="10"/>
    </row>
    <row r="501" spans="1:31" x14ac:dyDescent="0.35">
      <c r="A501" s="10"/>
      <c r="B501" s="10"/>
      <c r="C501" s="10"/>
      <c r="D501" s="10"/>
      <c r="E501" s="10"/>
      <c r="F501" s="10"/>
      <c r="G501" s="10"/>
      <c r="H501" s="10"/>
      <c r="I501" s="10"/>
      <c r="J501" s="10"/>
      <c r="K501" s="10"/>
      <c r="L501" s="10"/>
      <c r="M501" s="10"/>
      <c r="N501" s="10"/>
      <c r="O501" s="10"/>
      <c r="P501" s="10"/>
      <c r="Q501" s="10"/>
      <c r="R501" s="10"/>
      <c r="S501" s="10"/>
      <c r="T501" s="10"/>
      <c r="U501" s="10"/>
      <c r="V501" s="10"/>
      <c r="W501" s="10"/>
      <c r="X501" s="10"/>
      <c r="Y501" s="10"/>
      <c r="Z501" s="10"/>
      <c r="AA501" s="10"/>
      <c r="AB501" s="10"/>
      <c r="AC501" s="10"/>
      <c r="AD501" s="10"/>
      <c r="AE501" s="10"/>
    </row>
    <row r="502" spans="1:31" x14ac:dyDescent="0.35">
      <c r="A502" s="10"/>
      <c r="B502" s="10"/>
      <c r="C502" s="10"/>
      <c r="D502" s="10"/>
      <c r="E502" s="10"/>
      <c r="F502" s="10"/>
      <c r="G502" s="10"/>
      <c r="H502" s="10"/>
      <c r="I502" s="10"/>
      <c r="J502" s="10"/>
      <c r="K502" s="10"/>
      <c r="L502" s="10"/>
      <c r="M502" s="10"/>
      <c r="N502" s="10"/>
      <c r="O502" s="10"/>
      <c r="P502" s="10"/>
      <c r="Q502" s="10"/>
      <c r="R502" s="10"/>
      <c r="S502" s="10"/>
      <c r="T502" s="10"/>
      <c r="U502" s="10"/>
      <c r="V502" s="10"/>
      <c r="W502" s="10"/>
      <c r="X502" s="10"/>
      <c r="Y502" s="10"/>
      <c r="Z502" s="10"/>
      <c r="AA502" s="10"/>
      <c r="AB502" s="10"/>
      <c r="AC502" s="10"/>
      <c r="AD502" s="10"/>
      <c r="AE502" s="10"/>
    </row>
    <row r="503" spans="1:31" x14ac:dyDescent="0.35">
      <c r="A503" s="10"/>
      <c r="B503" s="10"/>
      <c r="C503" s="10"/>
      <c r="D503" s="10"/>
      <c r="E503" s="10"/>
      <c r="F503" s="10"/>
      <c r="G503" s="10"/>
      <c r="H503" s="10"/>
      <c r="I503" s="10"/>
      <c r="J503" s="10"/>
      <c r="K503" s="10"/>
      <c r="L503" s="10"/>
      <c r="M503" s="10"/>
      <c r="N503" s="10"/>
      <c r="O503" s="10"/>
      <c r="P503" s="10"/>
      <c r="Q503" s="10"/>
      <c r="R503" s="10"/>
      <c r="S503" s="10"/>
      <c r="T503" s="10"/>
      <c r="U503" s="10"/>
      <c r="V503" s="10"/>
      <c r="W503" s="10"/>
      <c r="X503" s="10"/>
      <c r="Y503" s="10"/>
      <c r="Z503" s="10"/>
      <c r="AA503" s="10"/>
      <c r="AB503" s="10"/>
      <c r="AC503" s="10"/>
      <c r="AD503" s="10"/>
      <c r="AE503" s="10"/>
    </row>
    <row r="504" spans="1:31" x14ac:dyDescent="0.35">
      <c r="A504" s="10"/>
      <c r="B504" s="10"/>
      <c r="C504" s="10"/>
      <c r="D504" s="10"/>
      <c r="E504" s="10"/>
      <c r="F504" s="10"/>
      <c r="G504" s="10"/>
      <c r="H504" s="10"/>
      <c r="I504" s="10"/>
      <c r="J504" s="10"/>
      <c r="K504" s="10"/>
      <c r="L504" s="10"/>
      <c r="M504" s="10"/>
      <c r="N504" s="10"/>
      <c r="O504" s="10"/>
      <c r="P504" s="10"/>
      <c r="Q504" s="10"/>
      <c r="R504" s="10"/>
      <c r="S504" s="10"/>
      <c r="T504" s="10"/>
      <c r="U504" s="10"/>
      <c r="V504" s="10"/>
      <c r="W504" s="10"/>
      <c r="X504" s="10"/>
      <c r="Y504" s="10"/>
      <c r="Z504" s="10"/>
      <c r="AA504" s="10"/>
      <c r="AB504" s="10"/>
      <c r="AC504" s="10"/>
      <c r="AD504" s="10"/>
      <c r="AE504" s="10"/>
    </row>
    <row r="505" spans="1:31" x14ac:dyDescent="0.35">
      <c r="A505" s="10"/>
      <c r="B505" s="10"/>
      <c r="C505" s="10"/>
      <c r="D505" s="10"/>
      <c r="E505" s="10"/>
      <c r="F505" s="10"/>
      <c r="G505" s="10"/>
      <c r="H505" s="10"/>
      <c r="I505" s="10"/>
      <c r="J505" s="10"/>
      <c r="K505" s="10"/>
      <c r="L505" s="10"/>
      <c r="M505" s="10"/>
      <c r="N505" s="10"/>
      <c r="O505" s="10"/>
      <c r="P505" s="10"/>
      <c r="Q505" s="10"/>
      <c r="R505" s="10"/>
      <c r="S505" s="10"/>
      <c r="T505" s="10"/>
      <c r="U505" s="10"/>
      <c r="V505" s="10"/>
      <c r="W505" s="10"/>
      <c r="X505" s="10"/>
      <c r="Y505" s="10"/>
      <c r="Z505" s="10"/>
      <c r="AA505" s="10"/>
      <c r="AB505" s="10"/>
      <c r="AC505" s="10"/>
      <c r="AD505" s="10"/>
      <c r="AE505" s="10"/>
    </row>
    <row r="506" spans="1:31" x14ac:dyDescent="0.35">
      <c r="A506" s="10"/>
      <c r="B506" s="10"/>
      <c r="C506" s="10"/>
      <c r="D506" s="10"/>
      <c r="E506" s="10"/>
      <c r="F506" s="10"/>
      <c r="G506" s="10"/>
      <c r="H506" s="10"/>
      <c r="I506" s="10"/>
      <c r="J506" s="10"/>
      <c r="K506" s="10"/>
      <c r="L506" s="10"/>
      <c r="M506" s="10"/>
      <c r="N506" s="10"/>
      <c r="O506" s="10"/>
      <c r="P506" s="10"/>
      <c r="Q506" s="10"/>
      <c r="R506" s="10"/>
      <c r="S506" s="10"/>
      <c r="T506" s="10"/>
      <c r="U506" s="10"/>
      <c r="V506" s="10"/>
      <c r="W506" s="10"/>
      <c r="X506" s="10"/>
      <c r="Y506" s="10"/>
      <c r="Z506" s="10"/>
      <c r="AA506" s="10"/>
      <c r="AB506" s="10"/>
      <c r="AC506" s="10"/>
      <c r="AD506" s="10"/>
      <c r="AE506" s="10"/>
    </row>
    <row r="507" spans="1:31" x14ac:dyDescent="0.35">
      <c r="A507" s="10"/>
      <c r="B507" s="10"/>
      <c r="C507" s="10"/>
      <c r="D507" s="10"/>
      <c r="E507" s="10"/>
      <c r="F507" s="10"/>
      <c r="G507" s="10"/>
      <c r="H507" s="10"/>
      <c r="I507" s="10"/>
      <c r="J507" s="10"/>
      <c r="K507" s="10"/>
      <c r="L507" s="10"/>
      <c r="M507" s="10"/>
      <c r="N507" s="10"/>
      <c r="O507" s="10"/>
      <c r="P507" s="10"/>
      <c r="Q507" s="10"/>
      <c r="R507" s="10"/>
      <c r="S507" s="10"/>
      <c r="T507" s="10"/>
      <c r="U507" s="10"/>
      <c r="V507" s="10"/>
      <c r="W507" s="10"/>
      <c r="X507" s="10"/>
      <c r="Y507" s="10"/>
      <c r="Z507" s="10"/>
      <c r="AA507" s="10"/>
      <c r="AB507" s="10"/>
      <c r="AC507" s="10"/>
      <c r="AD507" s="10"/>
      <c r="AE507" s="10"/>
    </row>
    <row r="508" spans="1:31" x14ac:dyDescent="0.35">
      <c r="A508" s="10"/>
      <c r="B508" s="10"/>
      <c r="C508" s="10"/>
      <c r="D508" s="10"/>
      <c r="E508" s="10"/>
      <c r="F508" s="10"/>
      <c r="G508" s="10"/>
      <c r="H508" s="10"/>
      <c r="I508" s="10"/>
      <c r="J508" s="10"/>
      <c r="K508" s="10"/>
      <c r="L508" s="10"/>
      <c r="M508" s="10"/>
      <c r="N508" s="10"/>
      <c r="O508" s="10"/>
      <c r="P508" s="10"/>
      <c r="Q508" s="10"/>
      <c r="R508" s="10"/>
      <c r="S508" s="10"/>
      <c r="T508" s="10"/>
      <c r="U508" s="10"/>
      <c r="V508" s="10"/>
      <c r="W508" s="10"/>
      <c r="X508" s="10"/>
      <c r="Y508" s="10"/>
      <c r="Z508" s="10"/>
      <c r="AA508" s="10"/>
      <c r="AB508" s="10"/>
      <c r="AC508" s="10"/>
      <c r="AD508" s="10"/>
      <c r="AE508" s="10"/>
    </row>
    <row r="509" spans="1:31" x14ac:dyDescent="0.35">
      <c r="A509" s="10"/>
      <c r="B509" s="10"/>
      <c r="C509" s="10"/>
      <c r="D509" s="10"/>
      <c r="E509" s="10"/>
      <c r="F509" s="10"/>
      <c r="G509" s="10"/>
      <c r="H509" s="10"/>
      <c r="I509" s="10"/>
      <c r="J509" s="10"/>
      <c r="K509" s="10"/>
      <c r="L509" s="10"/>
      <c r="M509" s="10"/>
      <c r="N509" s="10"/>
      <c r="O509" s="10"/>
      <c r="P509" s="10"/>
      <c r="Q509" s="10"/>
      <c r="R509" s="10"/>
      <c r="S509" s="10"/>
      <c r="T509" s="10"/>
      <c r="U509" s="10"/>
      <c r="V509" s="10"/>
      <c r="W509" s="10"/>
      <c r="X509" s="10"/>
      <c r="Y509" s="10"/>
      <c r="Z509" s="10"/>
      <c r="AA509" s="10"/>
      <c r="AB509" s="10"/>
      <c r="AC509" s="10"/>
      <c r="AD509" s="10"/>
      <c r="AE509" s="10"/>
    </row>
    <row r="510" spans="1:31" x14ac:dyDescent="0.35">
      <c r="A510" s="10"/>
      <c r="B510" s="10"/>
      <c r="C510" s="10"/>
      <c r="D510" s="10"/>
      <c r="E510" s="10"/>
      <c r="F510" s="10"/>
      <c r="G510" s="10"/>
      <c r="H510" s="10"/>
      <c r="I510" s="10"/>
      <c r="J510" s="10"/>
      <c r="K510" s="10"/>
      <c r="L510" s="10"/>
      <c r="M510" s="10"/>
      <c r="N510" s="10"/>
      <c r="O510" s="10"/>
      <c r="P510" s="10"/>
      <c r="Q510" s="10"/>
      <c r="R510" s="10"/>
      <c r="S510" s="10"/>
      <c r="T510" s="10"/>
      <c r="U510" s="10"/>
      <c r="V510" s="10"/>
      <c r="W510" s="10"/>
      <c r="X510" s="10"/>
      <c r="Y510" s="10"/>
      <c r="Z510" s="10"/>
      <c r="AA510" s="10"/>
      <c r="AB510" s="10"/>
      <c r="AC510" s="10"/>
      <c r="AD510" s="10"/>
      <c r="AE510" s="10"/>
    </row>
    <row r="511" spans="1:31" x14ac:dyDescent="0.35">
      <c r="A511" s="10"/>
      <c r="B511" s="10"/>
      <c r="C511" s="10"/>
      <c r="D511" s="10"/>
      <c r="E511" s="10"/>
      <c r="F511" s="10"/>
      <c r="G511" s="10"/>
      <c r="H511" s="10"/>
      <c r="I511" s="10"/>
      <c r="J511" s="10"/>
      <c r="K511" s="10"/>
      <c r="L511" s="10"/>
      <c r="M511" s="10"/>
      <c r="N511" s="10"/>
      <c r="O511" s="10"/>
      <c r="P511" s="10"/>
      <c r="Q511" s="10"/>
      <c r="R511" s="10"/>
      <c r="S511" s="10"/>
      <c r="T511" s="10"/>
      <c r="U511" s="10"/>
      <c r="V511" s="10"/>
      <c r="W511" s="10"/>
      <c r="X511" s="10"/>
      <c r="Y511" s="10"/>
      <c r="Z511" s="10"/>
      <c r="AA511" s="10"/>
      <c r="AB511" s="10"/>
      <c r="AC511" s="10"/>
      <c r="AD511" s="10"/>
      <c r="AE511" s="10"/>
    </row>
    <row r="512" spans="1:31" x14ac:dyDescent="0.35">
      <c r="A512" s="10"/>
      <c r="B512" s="10"/>
      <c r="C512" s="10"/>
      <c r="D512" s="10"/>
      <c r="E512" s="10"/>
      <c r="F512" s="10"/>
      <c r="G512" s="10"/>
      <c r="H512" s="10"/>
      <c r="I512" s="10"/>
      <c r="J512" s="10"/>
      <c r="K512" s="10"/>
      <c r="L512" s="10"/>
      <c r="M512" s="10"/>
      <c r="N512" s="10"/>
      <c r="O512" s="10"/>
      <c r="P512" s="10"/>
      <c r="Q512" s="10"/>
      <c r="R512" s="10"/>
      <c r="S512" s="10"/>
      <c r="T512" s="10"/>
      <c r="U512" s="10"/>
      <c r="V512" s="10"/>
      <c r="W512" s="10"/>
      <c r="X512" s="10"/>
      <c r="Y512" s="10"/>
      <c r="Z512" s="10"/>
      <c r="AA512" s="10"/>
      <c r="AB512" s="10"/>
      <c r="AC512" s="10"/>
      <c r="AD512" s="10"/>
      <c r="AE512" s="10"/>
    </row>
    <row r="513" spans="1:31" x14ac:dyDescent="0.35">
      <c r="A513" s="10"/>
      <c r="B513" s="10"/>
      <c r="C513" s="10"/>
      <c r="D513" s="10"/>
      <c r="E513" s="10"/>
      <c r="F513" s="10"/>
      <c r="G513" s="10"/>
      <c r="H513" s="10"/>
      <c r="I513" s="10"/>
      <c r="J513" s="10"/>
      <c r="K513" s="10"/>
      <c r="L513" s="10"/>
      <c r="M513" s="10"/>
      <c r="N513" s="10"/>
      <c r="O513" s="10"/>
      <c r="P513" s="10"/>
      <c r="Q513" s="10"/>
      <c r="R513" s="10"/>
      <c r="S513" s="10"/>
      <c r="T513" s="10"/>
      <c r="U513" s="10"/>
      <c r="V513" s="10"/>
      <c r="W513" s="10"/>
      <c r="X513" s="10"/>
      <c r="Y513" s="10"/>
      <c r="Z513" s="10"/>
      <c r="AA513" s="10"/>
      <c r="AB513" s="10"/>
      <c r="AC513" s="10"/>
      <c r="AD513" s="10"/>
      <c r="AE513" s="10"/>
    </row>
    <row r="514" spans="1:31" x14ac:dyDescent="0.35">
      <c r="A514" s="10"/>
      <c r="B514" s="10"/>
      <c r="C514" s="10"/>
      <c r="D514" s="10"/>
      <c r="E514" s="10"/>
      <c r="F514" s="10"/>
      <c r="G514" s="10"/>
      <c r="H514" s="10"/>
      <c r="I514" s="10"/>
      <c r="J514" s="10"/>
      <c r="K514" s="10"/>
      <c r="L514" s="10"/>
      <c r="M514" s="10"/>
      <c r="N514" s="10"/>
      <c r="O514" s="10"/>
      <c r="P514" s="10"/>
      <c r="Q514" s="10"/>
      <c r="R514" s="10"/>
      <c r="S514" s="10"/>
      <c r="T514" s="10"/>
      <c r="U514" s="10"/>
      <c r="V514" s="10"/>
      <c r="W514" s="10"/>
      <c r="X514" s="10"/>
      <c r="Y514" s="10"/>
      <c r="Z514" s="10"/>
      <c r="AA514" s="10"/>
      <c r="AB514" s="10"/>
      <c r="AC514" s="10"/>
      <c r="AD514" s="10"/>
      <c r="AE514" s="10"/>
    </row>
    <row r="515" spans="1:31" x14ac:dyDescent="0.35">
      <c r="A515" s="10"/>
      <c r="B515" s="10"/>
      <c r="C515" s="10"/>
      <c r="D515" s="10"/>
      <c r="E515" s="10"/>
      <c r="F515" s="10"/>
      <c r="G515" s="10"/>
      <c r="H515" s="10"/>
      <c r="I515" s="10"/>
      <c r="J515" s="10"/>
      <c r="K515" s="10"/>
      <c r="L515" s="10"/>
      <c r="M515" s="10"/>
      <c r="N515" s="10"/>
      <c r="O515" s="10"/>
      <c r="P515" s="10"/>
      <c r="Q515" s="10"/>
      <c r="R515" s="10"/>
      <c r="S515" s="10"/>
      <c r="T515" s="10"/>
      <c r="U515" s="10"/>
      <c r="V515" s="10"/>
      <c r="W515" s="10"/>
      <c r="X515" s="10"/>
      <c r="Y515" s="10"/>
      <c r="Z515" s="10"/>
      <c r="AA515" s="10"/>
      <c r="AB515" s="10"/>
      <c r="AC515" s="10"/>
      <c r="AD515" s="10"/>
      <c r="AE515" s="10"/>
    </row>
    <row r="516" spans="1:31" x14ac:dyDescent="0.35">
      <c r="A516" s="10"/>
      <c r="B516" s="10"/>
      <c r="C516" s="10"/>
      <c r="D516" s="10"/>
      <c r="E516" s="10"/>
      <c r="F516" s="10"/>
      <c r="G516" s="10"/>
      <c r="H516" s="10"/>
      <c r="I516" s="10"/>
      <c r="J516" s="10"/>
      <c r="K516" s="10"/>
      <c r="L516" s="10"/>
      <c r="M516" s="10"/>
      <c r="N516" s="10"/>
      <c r="O516" s="10"/>
      <c r="P516" s="10"/>
      <c r="Q516" s="10"/>
      <c r="R516" s="10"/>
      <c r="S516" s="10"/>
      <c r="T516" s="10"/>
      <c r="U516" s="10"/>
      <c r="V516" s="10"/>
      <c r="W516" s="10"/>
      <c r="X516" s="10"/>
      <c r="Y516" s="10"/>
      <c r="Z516" s="10"/>
      <c r="AA516" s="10"/>
      <c r="AB516" s="10"/>
      <c r="AC516" s="10"/>
      <c r="AD516" s="10"/>
      <c r="AE516" s="10"/>
    </row>
    <row r="517" spans="1:31" x14ac:dyDescent="0.35">
      <c r="A517" s="10"/>
      <c r="B517" s="10"/>
      <c r="C517" s="10"/>
      <c r="D517" s="10"/>
      <c r="E517" s="10"/>
      <c r="F517" s="10"/>
      <c r="G517" s="10"/>
      <c r="H517" s="10"/>
      <c r="I517" s="10"/>
      <c r="J517" s="10"/>
      <c r="K517" s="10"/>
      <c r="L517" s="10"/>
      <c r="M517" s="10"/>
      <c r="N517" s="10"/>
      <c r="O517" s="10"/>
      <c r="P517" s="10"/>
      <c r="Q517" s="10"/>
      <c r="R517" s="10"/>
      <c r="S517" s="10"/>
      <c r="T517" s="10"/>
      <c r="U517" s="10"/>
      <c r="V517" s="10"/>
      <c r="W517" s="10"/>
      <c r="X517" s="10"/>
      <c r="Y517" s="10"/>
      <c r="Z517" s="10"/>
      <c r="AA517" s="10"/>
      <c r="AB517" s="10"/>
      <c r="AC517" s="10"/>
      <c r="AD517" s="10"/>
      <c r="AE517" s="10"/>
    </row>
    <row r="518" spans="1:31" x14ac:dyDescent="0.35">
      <c r="A518" s="10"/>
      <c r="B518" s="10"/>
      <c r="C518" s="10"/>
      <c r="D518" s="10"/>
      <c r="E518" s="10"/>
      <c r="F518" s="10"/>
      <c r="G518" s="10"/>
      <c r="H518" s="10"/>
      <c r="I518" s="10"/>
      <c r="J518" s="10"/>
      <c r="K518" s="10"/>
      <c r="L518" s="10"/>
      <c r="M518" s="10"/>
      <c r="N518" s="10"/>
      <c r="O518" s="10"/>
      <c r="P518" s="10"/>
      <c r="Q518" s="10"/>
      <c r="R518" s="10"/>
      <c r="S518" s="10"/>
      <c r="T518" s="10"/>
      <c r="U518" s="10"/>
      <c r="V518" s="10"/>
      <c r="W518" s="10"/>
      <c r="X518" s="10"/>
      <c r="Y518" s="10"/>
      <c r="Z518" s="10"/>
      <c r="AA518" s="10"/>
      <c r="AB518" s="10"/>
      <c r="AC518" s="10"/>
      <c r="AD518" s="10"/>
      <c r="AE518" s="10"/>
    </row>
    <row r="519" spans="1:31" x14ac:dyDescent="0.35">
      <c r="A519" s="10"/>
      <c r="B519" s="10"/>
      <c r="C519" s="10"/>
      <c r="D519" s="10"/>
      <c r="E519" s="10"/>
      <c r="F519" s="10"/>
      <c r="G519" s="10"/>
      <c r="H519" s="10"/>
      <c r="I519" s="10"/>
      <c r="J519" s="10"/>
      <c r="K519" s="10"/>
      <c r="L519" s="10"/>
      <c r="M519" s="10"/>
      <c r="N519" s="10"/>
      <c r="O519" s="10"/>
      <c r="P519" s="10"/>
      <c r="Q519" s="10"/>
      <c r="R519" s="10"/>
      <c r="S519" s="10"/>
      <c r="T519" s="10"/>
      <c r="U519" s="10"/>
      <c r="V519" s="10"/>
      <c r="W519" s="10"/>
      <c r="X519" s="10"/>
      <c r="Y519" s="10"/>
      <c r="Z519" s="10"/>
      <c r="AA519" s="10"/>
      <c r="AB519" s="10"/>
      <c r="AC519" s="10"/>
      <c r="AD519" s="10"/>
      <c r="AE519" s="10"/>
    </row>
    <row r="520" spans="1:31" x14ac:dyDescent="0.35">
      <c r="A520" s="10"/>
      <c r="B520" s="10"/>
      <c r="C520" s="10"/>
      <c r="D520" s="10"/>
      <c r="E520" s="10"/>
      <c r="F520" s="10"/>
      <c r="G520" s="10"/>
      <c r="H520" s="10"/>
      <c r="I520" s="10"/>
      <c r="J520" s="10"/>
      <c r="K520" s="10"/>
      <c r="L520" s="10"/>
      <c r="M520" s="10"/>
      <c r="N520" s="10"/>
      <c r="O520" s="10"/>
      <c r="P520" s="10"/>
      <c r="Q520" s="10"/>
      <c r="R520" s="10"/>
      <c r="S520" s="10"/>
      <c r="T520" s="10"/>
      <c r="U520" s="10"/>
      <c r="V520" s="10"/>
      <c r="W520" s="10"/>
      <c r="X520" s="10"/>
      <c r="Y520" s="10"/>
      <c r="Z520" s="10"/>
      <c r="AA520" s="10"/>
      <c r="AB520" s="10"/>
      <c r="AC520" s="10"/>
      <c r="AD520" s="10"/>
      <c r="AE520" s="10"/>
    </row>
    <row r="521" spans="1:31" x14ac:dyDescent="0.35">
      <c r="A521" s="10"/>
      <c r="B521" s="10"/>
      <c r="C521" s="10"/>
      <c r="D521" s="10"/>
      <c r="E521" s="10"/>
      <c r="F521" s="10"/>
      <c r="G521" s="10"/>
      <c r="H521" s="10"/>
      <c r="I521" s="10"/>
      <c r="J521" s="10"/>
      <c r="K521" s="10"/>
      <c r="L521" s="10"/>
      <c r="M521" s="10"/>
      <c r="N521" s="10"/>
      <c r="O521" s="10"/>
      <c r="P521" s="10"/>
      <c r="Q521" s="10"/>
      <c r="R521" s="10"/>
      <c r="S521" s="10"/>
      <c r="T521" s="10"/>
      <c r="U521" s="10"/>
      <c r="V521" s="10"/>
      <c r="W521" s="10"/>
      <c r="X521" s="10"/>
      <c r="Y521" s="10"/>
      <c r="Z521" s="10"/>
      <c r="AA521" s="10"/>
      <c r="AB521" s="10"/>
      <c r="AC521" s="10"/>
      <c r="AD521" s="10"/>
      <c r="AE521" s="10"/>
    </row>
    <row r="522" spans="1:31" x14ac:dyDescent="0.35">
      <c r="A522" s="10"/>
      <c r="B522" s="10"/>
      <c r="C522" s="10"/>
      <c r="D522" s="10"/>
      <c r="E522" s="10"/>
      <c r="F522" s="10"/>
      <c r="G522" s="10"/>
      <c r="H522" s="10"/>
      <c r="I522" s="10"/>
      <c r="J522" s="10"/>
      <c r="K522" s="10"/>
      <c r="L522" s="10"/>
      <c r="M522" s="10"/>
      <c r="N522" s="10"/>
      <c r="O522" s="10"/>
      <c r="P522" s="10"/>
      <c r="Q522" s="10"/>
      <c r="R522" s="10"/>
      <c r="S522" s="10"/>
      <c r="T522" s="10"/>
      <c r="U522" s="10"/>
      <c r="V522" s="10"/>
      <c r="W522" s="10"/>
      <c r="X522" s="10"/>
      <c r="Y522" s="10"/>
      <c r="Z522" s="10"/>
      <c r="AA522" s="10"/>
      <c r="AB522" s="10"/>
      <c r="AC522" s="10"/>
      <c r="AD522" s="10"/>
      <c r="AE522" s="10"/>
    </row>
    <row r="523" spans="1:31" x14ac:dyDescent="0.35">
      <c r="A523" s="10"/>
      <c r="B523" s="10"/>
      <c r="C523" s="10"/>
      <c r="D523" s="10"/>
      <c r="E523" s="10"/>
      <c r="F523" s="10"/>
      <c r="G523" s="10"/>
      <c r="H523" s="10"/>
      <c r="I523" s="10"/>
      <c r="J523" s="10"/>
      <c r="K523" s="10"/>
      <c r="L523" s="10"/>
      <c r="M523" s="10"/>
      <c r="N523" s="10"/>
      <c r="O523" s="10"/>
      <c r="P523" s="10"/>
      <c r="Q523" s="10"/>
      <c r="R523" s="10"/>
      <c r="S523" s="10"/>
      <c r="T523" s="10"/>
      <c r="U523" s="10"/>
      <c r="V523" s="10"/>
      <c r="W523" s="10"/>
      <c r="X523" s="10"/>
      <c r="Y523" s="10"/>
      <c r="Z523" s="10"/>
      <c r="AA523" s="10"/>
      <c r="AB523" s="10"/>
      <c r="AC523" s="10"/>
      <c r="AD523" s="10"/>
      <c r="AE523" s="10"/>
    </row>
    <row r="524" spans="1:31" x14ac:dyDescent="0.35">
      <c r="A524" s="10"/>
      <c r="B524" s="10"/>
      <c r="C524" s="10"/>
      <c r="D524" s="10"/>
      <c r="E524" s="10"/>
      <c r="F524" s="10"/>
      <c r="G524" s="10"/>
      <c r="H524" s="10"/>
      <c r="I524" s="10"/>
      <c r="J524" s="10"/>
      <c r="K524" s="10"/>
      <c r="L524" s="10"/>
      <c r="M524" s="10"/>
      <c r="N524" s="10"/>
      <c r="O524" s="10"/>
      <c r="P524" s="10"/>
      <c r="Q524" s="10"/>
      <c r="R524" s="10"/>
      <c r="S524" s="10"/>
      <c r="T524" s="10"/>
      <c r="U524" s="10"/>
      <c r="V524" s="10"/>
      <c r="W524" s="10"/>
      <c r="X524" s="10"/>
      <c r="Y524" s="10"/>
      <c r="Z524" s="10"/>
      <c r="AA524" s="10"/>
      <c r="AB524" s="10"/>
      <c r="AC524" s="10"/>
      <c r="AD524" s="10"/>
      <c r="AE524" s="10"/>
    </row>
    <row r="525" spans="1:31" x14ac:dyDescent="0.35">
      <c r="A525" s="10"/>
      <c r="B525" s="10"/>
      <c r="C525" s="10"/>
      <c r="D525" s="10"/>
      <c r="E525" s="10"/>
      <c r="F525" s="10"/>
      <c r="G525" s="10"/>
      <c r="H525" s="10"/>
      <c r="I525" s="10"/>
      <c r="J525" s="10"/>
      <c r="K525" s="10"/>
      <c r="L525" s="10"/>
      <c r="M525" s="10"/>
      <c r="N525" s="10"/>
      <c r="O525" s="10"/>
      <c r="P525" s="10"/>
      <c r="Q525" s="10"/>
      <c r="R525" s="10"/>
      <c r="S525" s="10"/>
      <c r="T525" s="10"/>
      <c r="U525" s="10"/>
      <c r="V525" s="10"/>
      <c r="W525" s="10"/>
      <c r="X525" s="10"/>
      <c r="Y525" s="10"/>
      <c r="Z525" s="10"/>
      <c r="AA525" s="10"/>
      <c r="AB525" s="10"/>
      <c r="AC525" s="10"/>
      <c r="AD525" s="10"/>
      <c r="AE525" s="10"/>
    </row>
    <row r="526" spans="1:31" x14ac:dyDescent="0.35">
      <c r="A526" s="10"/>
      <c r="B526" s="10"/>
      <c r="C526" s="10"/>
      <c r="D526" s="10"/>
      <c r="E526" s="10"/>
      <c r="F526" s="10"/>
      <c r="G526" s="10"/>
      <c r="H526" s="10"/>
      <c r="I526" s="10"/>
      <c r="J526" s="10"/>
      <c r="K526" s="10"/>
      <c r="L526" s="10"/>
      <c r="M526" s="10"/>
      <c r="N526" s="10"/>
      <c r="O526" s="10"/>
      <c r="P526" s="10"/>
      <c r="Q526" s="10"/>
      <c r="R526" s="10"/>
      <c r="S526" s="10"/>
      <c r="T526" s="10"/>
      <c r="U526" s="10"/>
      <c r="V526" s="10"/>
      <c r="W526" s="10"/>
      <c r="X526" s="10"/>
      <c r="Y526" s="10"/>
      <c r="Z526" s="10"/>
      <c r="AA526" s="10"/>
      <c r="AB526" s="10"/>
      <c r="AC526" s="10"/>
      <c r="AD526" s="10"/>
      <c r="AE526" s="10"/>
    </row>
    <row r="527" spans="1:31" x14ac:dyDescent="0.35">
      <c r="A527" s="10"/>
      <c r="B527" s="10"/>
      <c r="C527" s="10"/>
      <c r="D527" s="10"/>
      <c r="E527" s="10"/>
      <c r="F527" s="10"/>
      <c r="G527" s="10"/>
      <c r="H527" s="10"/>
      <c r="I527" s="10"/>
      <c r="J527" s="10"/>
      <c r="K527" s="10"/>
      <c r="L527" s="10"/>
      <c r="M527" s="10"/>
      <c r="N527" s="10"/>
      <c r="O527" s="10"/>
      <c r="P527" s="10"/>
      <c r="Q527" s="10"/>
      <c r="R527" s="10"/>
      <c r="S527" s="10"/>
      <c r="T527" s="10"/>
      <c r="U527" s="10"/>
      <c r="V527" s="10"/>
      <c r="W527" s="10"/>
      <c r="X527" s="10"/>
      <c r="Y527" s="10"/>
      <c r="Z527" s="10"/>
      <c r="AA527" s="10"/>
      <c r="AB527" s="10"/>
      <c r="AC527" s="10"/>
      <c r="AD527" s="10"/>
      <c r="AE527" s="10"/>
    </row>
    <row r="528" spans="1:31" x14ac:dyDescent="0.35">
      <c r="A528" s="10"/>
      <c r="B528" s="10"/>
      <c r="C528" s="10"/>
      <c r="D528" s="10"/>
      <c r="E528" s="10"/>
      <c r="F528" s="10"/>
      <c r="G528" s="10"/>
      <c r="H528" s="10"/>
      <c r="I528" s="10"/>
      <c r="J528" s="10"/>
      <c r="K528" s="10"/>
      <c r="L528" s="10"/>
      <c r="M528" s="10"/>
      <c r="N528" s="10"/>
      <c r="O528" s="10"/>
      <c r="P528" s="10"/>
      <c r="Q528" s="10"/>
      <c r="R528" s="10"/>
      <c r="S528" s="10"/>
      <c r="T528" s="10"/>
      <c r="U528" s="10"/>
      <c r="V528" s="10"/>
      <c r="W528" s="10"/>
      <c r="X528" s="10"/>
      <c r="Y528" s="10"/>
      <c r="Z528" s="10"/>
      <c r="AA528" s="10"/>
      <c r="AB528" s="10"/>
      <c r="AC528" s="10"/>
      <c r="AD528" s="10"/>
      <c r="AE528" s="10"/>
    </row>
    <row r="529" spans="1:31" x14ac:dyDescent="0.35">
      <c r="A529" s="10"/>
      <c r="B529" s="10"/>
      <c r="C529" s="10"/>
      <c r="D529" s="10"/>
      <c r="E529" s="10"/>
      <c r="F529" s="10"/>
      <c r="G529" s="10"/>
      <c r="H529" s="10"/>
      <c r="I529" s="10"/>
      <c r="J529" s="10"/>
      <c r="K529" s="10"/>
      <c r="L529" s="10"/>
      <c r="M529" s="10"/>
      <c r="N529" s="10"/>
      <c r="O529" s="10"/>
      <c r="P529" s="10"/>
      <c r="Q529" s="10"/>
      <c r="R529" s="10"/>
      <c r="S529" s="10"/>
      <c r="T529" s="10"/>
      <c r="U529" s="10"/>
      <c r="V529" s="10"/>
      <c r="W529" s="10"/>
      <c r="X529" s="10"/>
      <c r="Y529" s="10"/>
      <c r="Z529" s="10"/>
      <c r="AA529" s="10"/>
      <c r="AB529" s="10"/>
      <c r="AC529" s="10"/>
      <c r="AD529" s="10"/>
      <c r="AE529" s="10"/>
    </row>
    <row r="530" spans="1:31" x14ac:dyDescent="0.35">
      <c r="A530" s="10"/>
      <c r="B530" s="10"/>
      <c r="C530" s="10"/>
      <c r="D530" s="10"/>
      <c r="E530" s="10"/>
      <c r="F530" s="10"/>
      <c r="G530" s="10"/>
      <c r="H530" s="10"/>
      <c r="I530" s="10"/>
      <c r="J530" s="10"/>
      <c r="K530" s="10"/>
      <c r="L530" s="10"/>
      <c r="M530" s="10"/>
      <c r="N530" s="10"/>
      <c r="O530" s="10"/>
      <c r="P530" s="10"/>
      <c r="Q530" s="10"/>
      <c r="R530" s="10"/>
      <c r="S530" s="10"/>
      <c r="T530" s="10"/>
      <c r="U530" s="10"/>
      <c r="V530" s="10"/>
      <c r="W530" s="10"/>
      <c r="X530" s="10"/>
      <c r="Y530" s="10"/>
      <c r="Z530" s="10"/>
      <c r="AA530" s="10"/>
      <c r="AB530" s="10"/>
      <c r="AC530" s="10"/>
      <c r="AD530" s="10"/>
      <c r="AE530" s="10"/>
    </row>
    <row r="531" spans="1:31" x14ac:dyDescent="0.35">
      <c r="A531" s="10"/>
      <c r="B531" s="10"/>
      <c r="C531" s="10"/>
      <c r="D531" s="10"/>
      <c r="E531" s="10"/>
      <c r="F531" s="10"/>
      <c r="G531" s="10"/>
      <c r="H531" s="10"/>
      <c r="I531" s="10"/>
      <c r="J531" s="10"/>
      <c r="K531" s="10"/>
      <c r="L531" s="10"/>
      <c r="M531" s="10"/>
      <c r="N531" s="10"/>
      <c r="O531" s="10"/>
      <c r="P531" s="10"/>
      <c r="Q531" s="10"/>
      <c r="R531" s="10"/>
      <c r="S531" s="10"/>
      <c r="T531" s="10"/>
      <c r="U531" s="10"/>
      <c r="V531" s="10"/>
      <c r="W531" s="10"/>
      <c r="X531" s="10"/>
      <c r="Y531" s="10"/>
      <c r="Z531" s="10"/>
      <c r="AA531" s="10"/>
      <c r="AB531" s="10"/>
      <c r="AC531" s="10"/>
      <c r="AD531" s="10"/>
      <c r="AE531" s="10"/>
    </row>
    <row r="532" spans="1:31" x14ac:dyDescent="0.35">
      <c r="A532" s="10"/>
      <c r="B532" s="10"/>
      <c r="C532" s="10"/>
      <c r="D532" s="10"/>
      <c r="E532" s="10"/>
      <c r="F532" s="10"/>
      <c r="G532" s="10"/>
      <c r="H532" s="10"/>
      <c r="I532" s="10"/>
      <c r="J532" s="10"/>
      <c r="K532" s="10"/>
      <c r="L532" s="10"/>
      <c r="M532" s="10"/>
      <c r="N532" s="10"/>
      <c r="O532" s="10"/>
      <c r="P532" s="10"/>
      <c r="Q532" s="10"/>
      <c r="R532" s="10"/>
      <c r="S532" s="10"/>
      <c r="T532" s="10"/>
      <c r="U532" s="10"/>
      <c r="V532" s="10"/>
      <c r="W532" s="10"/>
      <c r="X532" s="10"/>
      <c r="Y532" s="10"/>
      <c r="Z532" s="10"/>
      <c r="AA532" s="10"/>
      <c r="AB532" s="10"/>
      <c r="AC532" s="10"/>
      <c r="AD532" s="10"/>
      <c r="AE532" s="10"/>
    </row>
    <row r="533" spans="1:31" x14ac:dyDescent="0.35">
      <c r="A533" s="10"/>
      <c r="B533" s="10"/>
      <c r="C533" s="10"/>
      <c r="D533" s="10"/>
      <c r="E533" s="10"/>
      <c r="F533" s="10"/>
      <c r="G533" s="10"/>
      <c r="H533" s="10"/>
      <c r="I533" s="10"/>
      <c r="J533" s="10"/>
      <c r="K533" s="10"/>
      <c r="L533" s="10"/>
      <c r="M533" s="10"/>
      <c r="N533" s="10"/>
      <c r="O533" s="10"/>
      <c r="P533" s="10"/>
      <c r="Q533" s="10"/>
      <c r="R533" s="10"/>
      <c r="S533" s="10"/>
      <c r="T533" s="10"/>
      <c r="U533" s="10"/>
      <c r="V533" s="10"/>
      <c r="W533" s="10"/>
      <c r="X533" s="10"/>
      <c r="Y533" s="10"/>
      <c r="Z533" s="10"/>
      <c r="AA533" s="10"/>
      <c r="AB533" s="10"/>
      <c r="AC533" s="10"/>
      <c r="AD533" s="10"/>
      <c r="AE533" s="10"/>
    </row>
    <row r="534" spans="1:31" x14ac:dyDescent="0.35">
      <c r="A534" s="10"/>
      <c r="B534" s="10"/>
      <c r="C534" s="10"/>
      <c r="D534" s="10"/>
      <c r="E534" s="10"/>
      <c r="F534" s="10"/>
      <c r="G534" s="10"/>
      <c r="H534" s="10"/>
      <c r="I534" s="10"/>
      <c r="J534" s="10"/>
      <c r="K534" s="10"/>
      <c r="L534" s="10"/>
      <c r="M534" s="10"/>
      <c r="N534" s="10"/>
      <c r="O534" s="10"/>
      <c r="P534" s="10"/>
      <c r="Q534" s="10"/>
      <c r="R534" s="10"/>
      <c r="S534" s="10"/>
      <c r="T534" s="10"/>
      <c r="U534" s="10"/>
      <c r="V534" s="10"/>
      <c r="W534" s="10"/>
      <c r="X534" s="10"/>
      <c r="Y534" s="10"/>
      <c r="Z534" s="10"/>
      <c r="AA534" s="10"/>
      <c r="AB534" s="10"/>
      <c r="AC534" s="10"/>
      <c r="AD534" s="10"/>
      <c r="AE534" s="10"/>
    </row>
    <row r="535" spans="1:31" x14ac:dyDescent="0.35">
      <c r="A535" s="10"/>
      <c r="B535" s="10"/>
      <c r="C535" s="10"/>
      <c r="D535" s="10"/>
      <c r="E535" s="10"/>
      <c r="F535" s="10"/>
      <c r="G535" s="10"/>
      <c r="H535" s="10"/>
      <c r="I535" s="10"/>
      <c r="J535" s="10"/>
      <c r="K535" s="10"/>
      <c r="L535" s="10"/>
      <c r="M535" s="10"/>
      <c r="N535" s="10"/>
      <c r="O535" s="10"/>
      <c r="P535" s="10"/>
      <c r="Q535" s="10"/>
      <c r="R535" s="10"/>
      <c r="S535" s="10"/>
      <c r="T535" s="10"/>
      <c r="U535" s="10"/>
      <c r="V535" s="10"/>
      <c r="W535" s="10"/>
      <c r="X535" s="10"/>
      <c r="Y535" s="10"/>
      <c r="Z535" s="10"/>
      <c r="AA535" s="10"/>
      <c r="AB535" s="10"/>
      <c r="AC535" s="10"/>
      <c r="AD535" s="10"/>
      <c r="AE535" s="10"/>
    </row>
    <row r="536" spans="1:31" x14ac:dyDescent="0.35">
      <c r="A536" s="10"/>
      <c r="B536" s="10"/>
      <c r="C536" s="10"/>
      <c r="D536" s="10"/>
      <c r="E536" s="10"/>
      <c r="F536" s="10"/>
      <c r="G536" s="10"/>
      <c r="H536" s="10"/>
      <c r="I536" s="10"/>
      <c r="J536" s="10"/>
      <c r="K536" s="10"/>
      <c r="L536" s="10"/>
      <c r="M536" s="10"/>
      <c r="N536" s="10"/>
      <c r="O536" s="10"/>
      <c r="P536" s="10"/>
      <c r="Q536" s="10"/>
      <c r="R536" s="10"/>
      <c r="S536" s="10"/>
      <c r="T536" s="10"/>
      <c r="U536" s="10"/>
      <c r="V536" s="10"/>
      <c r="W536" s="10"/>
      <c r="X536" s="10"/>
      <c r="Y536" s="10"/>
      <c r="Z536" s="10"/>
      <c r="AA536" s="10"/>
      <c r="AB536" s="10"/>
      <c r="AC536" s="10"/>
      <c r="AD536" s="10"/>
      <c r="AE536" s="10"/>
    </row>
    <row r="537" spans="1:31" x14ac:dyDescent="0.35">
      <c r="A537" s="10"/>
      <c r="B537" s="10"/>
      <c r="C537" s="10"/>
      <c r="D537" s="10"/>
      <c r="E537" s="10"/>
      <c r="F537" s="10"/>
      <c r="G537" s="10"/>
      <c r="H537" s="10"/>
      <c r="I537" s="10"/>
      <c r="J537" s="10"/>
      <c r="K537" s="10"/>
      <c r="L537" s="10"/>
      <c r="M537" s="10"/>
      <c r="N537" s="10"/>
      <c r="O537" s="10"/>
      <c r="P537" s="10"/>
      <c r="Q537" s="10"/>
      <c r="R537" s="10"/>
      <c r="S537" s="10"/>
      <c r="T537" s="10"/>
      <c r="U537" s="10"/>
      <c r="V537" s="10"/>
      <c r="W537" s="10"/>
      <c r="X537" s="10"/>
      <c r="Y537" s="10"/>
      <c r="Z537" s="10"/>
      <c r="AA537" s="10"/>
      <c r="AB537" s="10"/>
      <c r="AC537" s="10"/>
      <c r="AD537" s="10"/>
      <c r="AE537" s="10"/>
    </row>
    <row r="538" spans="1:31" x14ac:dyDescent="0.35">
      <c r="A538" s="10"/>
      <c r="B538" s="10"/>
      <c r="C538" s="10"/>
      <c r="D538" s="10"/>
      <c r="E538" s="10"/>
      <c r="F538" s="10"/>
      <c r="G538" s="10"/>
      <c r="H538" s="10"/>
      <c r="I538" s="10"/>
      <c r="J538" s="10"/>
      <c r="K538" s="10"/>
      <c r="L538" s="10"/>
      <c r="M538" s="10"/>
      <c r="N538" s="10"/>
      <c r="O538" s="10"/>
      <c r="P538" s="10"/>
      <c r="Q538" s="10"/>
      <c r="R538" s="10"/>
      <c r="S538" s="10"/>
      <c r="T538" s="10"/>
      <c r="U538" s="10"/>
      <c r="V538" s="10"/>
      <c r="W538" s="10"/>
      <c r="X538" s="10"/>
      <c r="Y538" s="10"/>
      <c r="Z538" s="10"/>
      <c r="AA538" s="10"/>
      <c r="AB538" s="10"/>
      <c r="AC538" s="10"/>
      <c r="AD538" s="10"/>
      <c r="AE538" s="10"/>
    </row>
    <row r="539" spans="1:31" x14ac:dyDescent="0.35">
      <c r="A539" s="10"/>
      <c r="B539" s="10"/>
      <c r="C539" s="10"/>
      <c r="D539" s="10"/>
      <c r="E539" s="10"/>
      <c r="F539" s="10"/>
      <c r="G539" s="10"/>
      <c r="H539" s="10"/>
      <c r="I539" s="10"/>
      <c r="J539" s="10"/>
      <c r="K539" s="10"/>
      <c r="L539" s="10"/>
      <c r="M539" s="10"/>
      <c r="N539" s="10"/>
      <c r="O539" s="10"/>
      <c r="P539" s="10"/>
      <c r="Q539" s="10"/>
      <c r="R539" s="10"/>
      <c r="S539" s="10"/>
      <c r="T539" s="10"/>
      <c r="U539" s="10"/>
      <c r="V539" s="10"/>
      <c r="W539" s="10"/>
      <c r="X539" s="10"/>
      <c r="Y539" s="10"/>
      <c r="Z539" s="10"/>
      <c r="AA539" s="10"/>
      <c r="AB539" s="10"/>
      <c r="AC539" s="10"/>
      <c r="AD539" s="10"/>
      <c r="AE539" s="10"/>
    </row>
    <row r="540" spans="1:31" x14ac:dyDescent="0.35">
      <c r="A540" s="10"/>
      <c r="B540" s="10"/>
      <c r="C540" s="10"/>
      <c r="D540" s="10"/>
      <c r="E540" s="10"/>
      <c r="F540" s="10"/>
      <c r="G540" s="10"/>
      <c r="H540" s="10"/>
      <c r="I540" s="10"/>
      <c r="J540" s="10"/>
      <c r="K540" s="10"/>
      <c r="L540" s="10"/>
      <c r="M540" s="10"/>
      <c r="N540" s="10"/>
      <c r="O540" s="10"/>
      <c r="P540" s="10"/>
      <c r="Q540" s="10"/>
      <c r="R540" s="10"/>
      <c r="S540" s="10"/>
      <c r="T540" s="10"/>
      <c r="U540" s="10"/>
      <c r="V540" s="10"/>
      <c r="W540" s="10"/>
      <c r="X540" s="10"/>
      <c r="Y540" s="10"/>
      <c r="Z540" s="10"/>
      <c r="AA540" s="10"/>
      <c r="AB540" s="10"/>
      <c r="AC540" s="10"/>
      <c r="AD540" s="10"/>
      <c r="AE540" s="10"/>
    </row>
    <row r="541" spans="1:31" x14ac:dyDescent="0.35">
      <c r="A541" s="10"/>
      <c r="B541" s="10"/>
      <c r="C541" s="10"/>
      <c r="D541" s="10"/>
      <c r="E541" s="10"/>
      <c r="F541" s="10"/>
      <c r="G541" s="10"/>
      <c r="H541" s="10"/>
      <c r="I541" s="10"/>
      <c r="J541" s="10"/>
      <c r="K541" s="10"/>
      <c r="L541" s="10"/>
      <c r="M541" s="10"/>
      <c r="N541" s="10"/>
      <c r="O541" s="10"/>
      <c r="P541" s="10"/>
      <c r="Q541" s="10"/>
      <c r="R541" s="10"/>
      <c r="S541" s="10"/>
      <c r="T541" s="10"/>
      <c r="U541" s="10"/>
      <c r="V541" s="10"/>
      <c r="W541" s="10"/>
      <c r="X541" s="10"/>
      <c r="Y541" s="10"/>
      <c r="Z541" s="10"/>
      <c r="AA541" s="10"/>
      <c r="AB541" s="10"/>
      <c r="AC541" s="10"/>
      <c r="AD541" s="10"/>
      <c r="AE541" s="10"/>
    </row>
    <row r="542" spans="1:31" x14ac:dyDescent="0.35">
      <c r="A542" s="10"/>
      <c r="B542" s="10"/>
      <c r="C542" s="10"/>
      <c r="D542" s="10"/>
      <c r="E542" s="10"/>
      <c r="F542" s="10"/>
      <c r="G542" s="10"/>
      <c r="H542" s="10"/>
      <c r="I542" s="10"/>
      <c r="J542" s="10"/>
      <c r="K542" s="10"/>
      <c r="L542" s="10"/>
      <c r="M542" s="10"/>
      <c r="N542" s="10"/>
      <c r="O542" s="10"/>
      <c r="P542" s="10"/>
      <c r="Q542" s="10"/>
      <c r="R542" s="10"/>
      <c r="S542" s="10"/>
      <c r="T542" s="10"/>
      <c r="U542" s="10"/>
      <c r="V542" s="10"/>
      <c r="W542" s="10"/>
      <c r="X542" s="10"/>
      <c r="Y542" s="10"/>
      <c r="Z542" s="10"/>
      <c r="AA542" s="10"/>
      <c r="AB542" s="10"/>
      <c r="AC542" s="10"/>
      <c r="AD542" s="10"/>
      <c r="AE542" s="10"/>
    </row>
    <row r="543" spans="1:31" x14ac:dyDescent="0.35">
      <c r="A543" s="10"/>
      <c r="B543" s="10"/>
      <c r="C543" s="10"/>
      <c r="D543" s="10"/>
      <c r="E543" s="10"/>
      <c r="F543" s="10"/>
      <c r="G543" s="10"/>
      <c r="H543" s="10"/>
      <c r="I543" s="10"/>
      <c r="J543" s="10"/>
      <c r="K543" s="10"/>
      <c r="L543" s="10"/>
      <c r="M543" s="10"/>
      <c r="N543" s="10"/>
      <c r="O543" s="10"/>
      <c r="P543" s="10"/>
      <c r="Q543" s="10"/>
      <c r="R543" s="10"/>
      <c r="S543" s="10"/>
      <c r="T543" s="10"/>
      <c r="U543" s="10"/>
      <c r="V543" s="10"/>
      <c r="W543" s="10"/>
      <c r="X543" s="10"/>
      <c r="Y543" s="10"/>
      <c r="Z543" s="10"/>
      <c r="AA543" s="10"/>
      <c r="AB543" s="10"/>
      <c r="AC543" s="10"/>
      <c r="AD543" s="10"/>
      <c r="AE543" s="10"/>
    </row>
    <row r="544" spans="1:31" x14ac:dyDescent="0.35">
      <c r="A544" s="10"/>
      <c r="B544" s="10"/>
      <c r="C544" s="10"/>
      <c r="D544" s="10"/>
      <c r="E544" s="10"/>
      <c r="F544" s="10"/>
      <c r="G544" s="10"/>
      <c r="H544" s="10"/>
      <c r="I544" s="10"/>
      <c r="J544" s="10"/>
      <c r="K544" s="10"/>
      <c r="L544" s="10"/>
      <c r="M544" s="10"/>
      <c r="N544" s="10"/>
      <c r="O544" s="10"/>
      <c r="P544" s="10"/>
      <c r="Q544" s="10"/>
      <c r="R544" s="10"/>
      <c r="S544" s="10"/>
      <c r="T544" s="10"/>
      <c r="U544" s="10"/>
      <c r="V544" s="10"/>
      <c r="W544" s="10"/>
      <c r="X544" s="10"/>
      <c r="Y544" s="10"/>
      <c r="Z544" s="10"/>
      <c r="AA544" s="10"/>
      <c r="AB544" s="10"/>
      <c r="AC544" s="10"/>
      <c r="AD544" s="10"/>
      <c r="AE544" s="10"/>
    </row>
    <row r="545" spans="1:31" x14ac:dyDescent="0.35">
      <c r="A545" s="10"/>
      <c r="B545" s="10"/>
      <c r="C545" s="10"/>
      <c r="D545" s="10"/>
      <c r="E545" s="10"/>
      <c r="F545" s="10"/>
      <c r="G545" s="10"/>
      <c r="H545" s="10"/>
      <c r="I545" s="10"/>
      <c r="J545" s="10"/>
      <c r="K545" s="10"/>
      <c r="L545" s="10"/>
      <c r="M545" s="10"/>
      <c r="N545" s="10"/>
      <c r="O545" s="10"/>
      <c r="P545" s="10"/>
      <c r="Q545" s="10"/>
      <c r="R545" s="10"/>
      <c r="S545" s="10"/>
      <c r="T545" s="10"/>
      <c r="U545" s="10"/>
      <c r="V545" s="10"/>
      <c r="W545" s="10"/>
      <c r="X545" s="10"/>
      <c r="Y545" s="10"/>
      <c r="Z545" s="10"/>
      <c r="AA545" s="10"/>
      <c r="AB545" s="10"/>
      <c r="AC545" s="10"/>
      <c r="AD545" s="10"/>
      <c r="AE545" s="10"/>
    </row>
    <row r="546" spans="1:31" x14ac:dyDescent="0.35">
      <c r="A546" s="10"/>
      <c r="B546" s="10"/>
      <c r="C546" s="10"/>
      <c r="D546" s="10"/>
      <c r="E546" s="10"/>
      <c r="F546" s="10"/>
      <c r="G546" s="10"/>
      <c r="H546" s="10"/>
      <c r="I546" s="10"/>
      <c r="J546" s="10"/>
      <c r="K546" s="10"/>
      <c r="L546" s="10"/>
      <c r="M546" s="10"/>
      <c r="N546" s="10"/>
      <c r="O546" s="10"/>
      <c r="P546" s="10"/>
      <c r="Q546" s="10"/>
      <c r="R546" s="10"/>
      <c r="S546" s="10"/>
      <c r="T546" s="10"/>
      <c r="U546" s="10"/>
      <c r="V546" s="10"/>
      <c r="W546" s="10"/>
      <c r="X546" s="10"/>
      <c r="Y546" s="10"/>
      <c r="Z546" s="10"/>
      <c r="AA546" s="10"/>
      <c r="AB546" s="10"/>
      <c r="AC546" s="10"/>
      <c r="AD546" s="10"/>
      <c r="AE546" s="10"/>
    </row>
    <row r="547" spans="1:31" x14ac:dyDescent="0.35">
      <c r="A547" s="10"/>
      <c r="B547" s="10"/>
      <c r="C547" s="10"/>
      <c r="D547" s="10"/>
      <c r="E547" s="10"/>
      <c r="F547" s="10"/>
      <c r="G547" s="10"/>
      <c r="H547" s="10"/>
      <c r="I547" s="10"/>
      <c r="J547" s="10"/>
      <c r="K547" s="10"/>
      <c r="L547" s="10"/>
      <c r="M547" s="10"/>
      <c r="N547" s="10"/>
      <c r="O547" s="10"/>
      <c r="P547" s="10"/>
      <c r="Q547" s="10"/>
      <c r="R547" s="10"/>
      <c r="S547" s="10"/>
      <c r="T547" s="10"/>
      <c r="U547" s="10"/>
      <c r="V547" s="10"/>
      <c r="W547" s="10"/>
      <c r="X547" s="10"/>
      <c r="Y547" s="10"/>
      <c r="Z547" s="10"/>
      <c r="AA547" s="10"/>
      <c r="AB547" s="10"/>
      <c r="AC547" s="10"/>
      <c r="AD547" s="10"/>
      <c r="AE547" s="10"/>
    </row>
    <row r="548" spans="1:31" x14ac:dyDescent="0.35">
      <c r="A548" s="10"/>
      <c r="B548" s="10"/>
      <c r="C548" s="10"/>
      <c r="D548" s="10"/>
      <c r="E548" s="10"/>
      <c r="F548" s="10"/>
      <c r="G548" s="10"/>
      <c r="H548" s="10"/>
      <c r="I548" s="10"/>
      <c r="J548" s="10"/>
      <c r="K548" s="10"/>
      <c r="L548" s="10"/>
      <c r="M548" s="10"/>
      <c r="N548" s="10"/>
      <c r="O548" s="10"/>
      <c r="P548" s="10"/>
      <c r="Q548" s="10"/>
      <c r="R548" s="10"/>
      <c r="S548" s="10"/>
      <c r="T548" s="10"/>
      <c r="U548" s="10"/>
      <c r="V548" s="10"/>
      <c r="W548" s="10"/>
      <c r="X548" s="10"/>
      <c r="Y548" s="10"/>
      <c r="Z548" s="10"/>
      <c r="AA548" s="10"/>
      <c r="AB548" s="10"/>
      <c r="AC548" s="10"/>
      <c r="AD548" s="10"/>
      <c r="AE548" s="10"/>
    </row>
    <row r="549" spans="1:31" x14ac:dyDescent="0.35">
      <c r="A549" s="10"/>
      <c r="B549" s="10"/>
      <c r="C549" s="10"/>
      <c r="D549" s="10"/>
      <c r="E549" s="10"/>
      <c r="F549" s="10"/>
      <c r="G549" s="10"/>
      <c r="H549" s="10"/>
      <c r="I549" s="10"/>
      <c r="J549" s="10"/>
      <c r="K549" s="10"/>
      <c r="L549" s="10"/>
      <c r="M549" s="10"/>
      <c r="N549" s="10"/>
      <c r="O549" s="10"/>
      <c r="P549" s="10"/>
      <c r="Q549" s="10"/>
      <c r="R549" s="10"/>
      <c r="S549" s="10"/>
      <c r="T549" s="10"/>
      <c r="U549" s="10"/>
      <c r="V549" s="10"/>
      <c r="W549" s="10"/>
      <c r="X549" s="10"/>
      <c r="Y549" s="10"/>
      <c r="Z549" s="10"/>
      <c r="AA549" s="10"/>
      <c r="AB549" s="10"/>
      <c r="AC549" s="10"/>
      <c r="AD549" s="10"/>
      <c r="AE549" s="10"/>
    </row>
    <row r="550" spans="1:31" x14ac:dyDescent="0.35">
      <c r="A550" s="10"/>
      <c r="B550" s="10"/>
      <c r="C550" s="10"/>
      <c r="D550" s="10"/>
      <c r="E550" s="10"/>
      <c r="F550" s="10"/>
      <c r="G550" s="10"/>
      <c r="H550" s="10"/>
      <c r="I550" s="10"/>
      <c r="J550" s="10"/>
      <c r="K550" s="10"/>
      <c r="L550" s="10"/>
      <c r="M550" s="10"/>
      <c r="N550" s="10"/>
      <c r="O550" s="10"/>
      <c r="P550" s="10"/>
      <c r="Q550" s="10"/>
      <c r="R550" s="10"/>
      <c r="S550" s="10"/>
      <c r="T550" s="10"/>
      <c r="U550" s="10"/>
      <c r="V550" s="10"/>
      <c r="W550" s="10"/>
      <c r="X550" s="10"/>
      <c r="Y550" s="10"/>
      <c r="Z550" s="10"/>
      <c r="AA550" s="10"/>
      <c r="AB550" s="10"/>
      <c r="AC550" s="10"/>
      <c r="AD550" s="10"/>
      <c r="AE550" s="10"/>
    </row>
    <row r="551" spans="1:31" x14ac:dyDescent="0.35">
      <c r="A551" s="10"/>
      <c r="B551" s="10"/>
      <c r="C551" s="10"/>
      <c r="D551" s="10"/>
      <c r="E551" s="10"/>
      <c r="F551" s="10"/>
      <c r="G551" s="10"/>
      <c r="H551" s="10"/>
      <c r="I551" s="10"/>
      <c r="J551" s="10"/>
      <c r="K551" s="10"/>
      <c r="L551" s="10"/>
      <c r="M551" s="10"/>
      <c r="N551" s="10"/>
      <c r="O551" s="10"/>
      <c r="P551" s="10"/>
      <c r="Q551" s="10"/>
      <c r="R551" s="10"/>
      <c r="S551" s="10"/>
      <c r="T551" s="10"/>
      <c r="U551" s="10"/>
      <c r="V551" s="10"/>
      <c r="W551" s="10"/>
      <c r="X551" s="10"/>
      <c r="Y551" s="10"/>
      <c r="Z551" s="10"/>
      <c r="AA551" s="10"/>
      <c r="AB551" s="10"/>
      <c r="AC551" s="10"/>
      <c r="AD551" s="10"/>
      <c r="AE551" s="10"/>
    </row>
    <row r="552" spans="1:31" x14ac:dyDescent="0.35">
      <c r="A552" s="10"/>
      <c r="B552" s="10"/>
      <c r="C552" s="10"/>
      <c r="D552" s="10"/>
      <c r="E552" s="10"/>
      <c r="F552" s="10"/>
      <c r="G552" s="10"/>
      <c r="H552" s="10"/>
      <c r="I552" s="10"/>
      <c r="J552" s="10"/>
      <c r="K552" s="10"/>
      <c r="L552" s="10"/>
      <c r="M552" s="10"/>
      <c r="N552" s="10"/>
      <c r="O552" s="10"/>
      <c r="P552" s="10"/>
      <c r="Q552" s="10"/>
      <c r="R552" s="10"/>
      <c r="S552" s="10"/>
      <c r="T552" s="10"/>
      <c r="U552" s="10"/>
      <c r="V552" s="10"/>
      <c r="W552" s="10"/>
      <c r="X552" s="10"/>
      <c r="Y552" s="10"/>
      <c r="Z552" s="10"/>
      <c r="AA552" s="10"/>
      <c r="AB552" s="10"/>
      <c r="AC552" s="10"/>
      <c r="AD552" s="10"/>
      <c r="AE552" s="10"/>
    </row>
    <row r="553" spans="1:31" x14ac:dyDescent="0.35">
      <c r="A553" s="10"/>
      <c r="B553" s="10"/>
      <c r="C553" s="10"/>
      <c r="D553" s="10"/>
      <c r="E553" s="10"/>
      <c r="F553" s="10"/>
      <c r="G553" s="10"/>
      <c r="H553" s="10"/>
      <c r="I553" s="10"/>
      <c r="J553" s="10"/>
      <c r="K553" s="10"/>
      <c r="L553" s="10"/>
      <c r="M553" s="10"/>
      <c r="N553" s="10"/>
      <c r="O553" s="10"/>
      <c r="P553" s="10"/>
      <c r="Q553" s="10"/>
      <c r="R553" s="10"/>
      <c r="S553" s="10"/>
      <c r="T553" s="10"/>
      <c r="U553" s="10"/>
      <c r="V553" s="10"/>
      <c r="W553" s="10"/>
      <c r="X553" s="10"/>
      <c r="Y553" s="10"/>
      <c r="Z553" s="10"/>
      <c r="AA553" s="10"/>
      <c r="AB553" s="10"/>
      <c r="AC553" s="10"/>
      <c r="AD553" s="10"/>
      <c r="AE553" s="10"/>
    </row>
    <row r="554" spans="1:31" x14ac:dyDescent="0.35">
      <c r="A554" s="10"/>
      <c r="B554" s="10"/>
      <c r="C554" s="10"/>
      <c r="D554" s="10"/>
      <c r="E554" s="10"/>
      <c r="F554" s="10"/>
      <c r="G554" s="10"/>
      <c r="H554" s="10"/>
      <c r="I554" s="10"/>
      <c r="J554" s="10"/>
      <c r="K554" s="10"/>
      <c r="L554" s="10"/>
      <c r="M554" s="10"/>
      <c r="N554" s="10"/>
      <c r="O554" s="10"/>
      <c r="P554" s="10"/>
      <c r="Q554" s="10"/>
      <c r="R554" s="10"/>
      <c r="S554" s="10"/>
      <c r="T554" s="10"/>
      <c r="U554" s="10"/>
      <c r="V554" s="10"/>
      <c r="W554" s="10"/>
      <c r="X554" s="10"/>
      <c r="Y554" s="10"/>
      <c r="Z554" s="10"/>
      <c r="AA554" s="10"/>
      <c r="AB554" s="10"/>
      <c r="AC554" s="10"/>
      <c r="AD554" s="10"/>
      <c r="AE554" s="10"/>
    </row>
    <row r="555" spans="1:31" x14ac:dyDescent="0.35">
      <c r="A555" s="10"/>
      <c r="B555" s="10"/>
      <c r="C555" s="10"/>
      <c r="D555" s="10"/>
      <c r="E555" s="10"/>
      <c r="F555" s="10"/>
      <c r="G555" s="10"/>
      <c r="H555" s="10"/>
      <c r="I555" s="10"/>
      <c r="J555" s="10"/>
      <c r="K555" s="10"/>
      <c r="L555" s="10"/>
      <c r="M555" s="10"/>
      <c r="N555" s="10"/>
      <c r="O555" s="10"/>
      <c r="P555" s="10"/>
      <c r="Q555" s="10"/>
      <c r="R555" s="10"/>
      <c r="S555" s="10"/>
      <c r="T555" s="10"/>
      <c r="U555" s="10"/>
      <c r="V555" s="10"/>
      <c r="W555" s="10"/>
      <c r="X555" s="10"/>
      <c r="Y555" s="10"/>
      <c r="Z555" s="10"/>
      <c r="AA555" s="10"/>
      <c r="AB555" s="10"/>
      <c r="AC555" s="10"/>
      <c r="AD555" s="10"/>
      <c r="AE555" s="10"/>
    </row>
    <row r="556" spans="1:31" x14ac:dyDescent="0.35">
      <c r="A556" s="10"/>
      <c r="B556" s="10"/>
      <c r="C556" s="10"/>
      <c r="D556" s="10"/>
      <c r="E556" s="10"/>
      <c r="F556" s="10"/>
      <c r="G556" s="10"/>
      <c r="H556" s="10"/>
      <c r="I556" s="10"/>
      <c r="J556" s="10"/>
      <c r="K556" s="10"/>
      <c r="L556" s="10"/>
      <c r="M556" s="10"/>
      <c r="N556" s="10"/>
      <c r="O556" s="10"/>
      <c r="P556" s="10"/>
      <c r="Q556" s="10"/>
      <c r="R556" s="10"/>
      <c r="S556" s="10"/>
      <c r="T556" s="10"/>
      <c r="U556" s="10"/>
      <c r="V556" s="10"/>
      <c r="W556" s="10"/>
      <c r="X556" s="10"/>
      <c r="Y556" s="10"/>
      <c r="Z556" s="10"/>
      <c r="AA556" s="10"/>
      <c r="AB556" s="10"/>
      <c r="AC556" s="10"/>
      <c r="AD556" s="10"/>
      <c r="AE556" s="10"/>
    </row>
    <row r="557" spans="1:31" x14ac:dyDescent="0.35">
      <c r="A557" s="10"/>
      <c r="B557" s="10"/>
      <c r="C557" s="10"/>
      <c r="D557" s="10"/>
      <c r="E557" s="10"/>
      <c r="F557" s="10"/>
      <c r="G557" s="10"/>
      <c r="H557" s="10"/>
      <c r="I557" s="10"/>
      <c r="J557" s="10"/>
      <c r="K557" s="10"/>
      <c r="L557" s="10"/>
      <c r="M557" s="10"/>
      <c r="N557" s="10"/>
      <c r="O557" s="10"/>
      <c r="P557" s="10"/>
      <c r="Q557" s="10"/>
      <c r="R557" s="10"/>
      <c r="S557" s="10"/>
      <c r="T557" s="10"/>
      <c r="U557" s="10"/>
      <c r="V557" s="10"/>
      <c r="W557" s="10"/>
      <c r="X557" s="10"/>
      <c r="Y557" s="10"/>
      <c r="Z557" s="10"/>
      <c r="AA557" s="10"/>
      <c r="AB557" s="10"/>
      <c r="AC557" s="10"/>
      <c r="AD557" s="10"/>
      <c r="AE557" s="10"/>
    </row>
    <row r="558" spans="1:31" x14ac:dyDescent="0.35">
      <c r="A558" s="10"/>
      <c r="B558" s="10"/>
      <c r="C558" s="10"/>
      <c r="D558" s="10"/>
      <c r="E558" s="10"/>
      <c r="F558" s="10"/>
      <c r="G558" s="10"/>
      <c r="H558" s="10"/>
      <c r="I558" s="10"/>
      <c r="J558" s="10"/>
      <c r="K558" s="10"/>
      <c r="L558" s="10"/>
      <c r="M558" s="10"/>
      <c r="N558" s="10"/>
      <c r="O558" s="10"/>
      <c r="P558" s="10"/>
      <c r="Q558" s="10"/>
      <c r="R558" s="10"/>
      <c r="S558" s="10"/>
      <c r="T558" s="10"/>
      <c r="U558" s="10"/>
      <c r="V558" s="10"/>
      <c r="W558" s="10"/>
      <c r="X558" s="10"/>
      <c r="Y558" s="10"/>
      <c r="Z558" s="10"/>
      <c r="AA558" s="10"/>
      <c r="AB558" s="10"/>
      <c r="AC558" s="10"/>
      <c r="AD558" s="10"/>
      <c r="AE558" s="10"/>
    </row>
    <row r="559" spans="1:31" x14ac:dyDescent="0.35">
      <c r="A559" s="10"/>
      <c r="B559" s="10"/>
      <c r="C559" s="10"/>
      <c r="D559" s="10"/>
      <c r="E559" s="10"/>
      <c r="F559" s="10"/>
      <c r="G559" s="10"/>
      <c r="H559" s="10"/>
      <c r="I559" s="10"/>
      <c r="J559" s="10"/>
      <c r="K559" s="10"/>
      <c r="L559" s="10"/>
      <c r="M559" s="10"/>
      <c r="N559" s="10"/>
      <c r="O559" s="10"/>
      <c r="P559" s="10"/>
      <c r="Q559" s="10"/>
      <c r="R559" s="10"/>
      <c r="S559" s="10"/>
      <c r="T559" s="10"/>
      <c r="U559" s="10"/>
      <c r="V559" s="10"/>
      <c r="W559" s="10"/>
      <c r="X559" s="10"/>
      <c r="Y559" s="10"/>
      <c r="Z559" s="10"/>
      <c r="AA559" s="10"/>
      <c r="AB559" s="10"/>
      <c r="AC559" s="10"/>
      <c r="AD559" s="10"/>
      <c r="AE559" s="10"/>
    </row>
    <row r="560" spans="1:31" x14ac:dyDescent="0.35">
      <c r="A560" s="10"/>
      <c r="B560" s="10"/>
      <c r="C560" s="10"/>
      <c r="D560" s="10"/>
      <c r="E560" s="10"/>
      <c r="F560" s="10"/>
      <c r="G560" s="10"/>
      <c r="H560" s="10"/>
      <c r="I560" s="10"/>
      <c r="J560" s="10"/>
      <c r="K560" s="10"/>
      <c r="L560" s="10"/>
      <c r="M560" s="10"/>
      <c r="N560" s="10"/>
      <c r="O560" s="10"/>
      <c r="P560" s="10"/>
      <c r="Q560" s="10"/>
      <c r="R560" s="10"/>
      <c r="S560" s="10"/>
      <c r="T560" s="10"/>
      <c r="U560" s="10"/>
      <c r="V560" s="10"/>
      <c r="W560" s="10"/>
      <c r="X560" s="10"/>
      <c r="Y560" s="10"/>
      <c r="Z560" s="10"/>
      <c r="AA560" s="10"/>
      <c r="AB560" s="10"/>
      <c r="AC560" s="10"/>
      <c r="AD560" s="10"/>
      <c r="AE560" s="10"/>
    </row>
    <row r="561" spans="1:31" x14ac:dyDescent="0.35">
      <c r="A561" s="10"/>
      <c r="B561" s="10"/>
      <c r="C561" s="10"/>
      <c r="D561" s="10"/>
      <c r="E561" s="10"/>
      <c r="F561" s="10"/>
      <c r="G561" s="10"/>
      <c r="H561" s="10"/>
      <c r="I561" s="10"/>
      <c r="J561" s="10"/>
      <c r="K561" s="10"/>
      <c r="L561" s="10"/>
      <c r="M561" s="10"/>
      <c r="N561" s="10"/>
      <c r="O561" s="10"/>
      <c r="P561" s="10"/>
      <c r="Q561" s="10"/>
      <c r="R561" s="10"/>
      <c r="S561" s="10"/>
      <c r="T561" s="10"/>
      <c r="U561" s="10"/>
      <c r="V561" s="10"/>
      <c r="W561" s="10"/>
      <c r="X561" s="10"/>
      <c r="Y561" s="10"/>
      <c r="Z561" s="10"/>
      <c r="AA561" s="10"/>
      <c r="AB561" s="10"/>
      <c r="AC561" s="10"/>
      <c r="AD561" s="10"/>
      <c r="AE561" s="10"/>
    </row>
    <row r="562" spans="1:31" x14ac:dyDescent="0.35">
      <c r="A562" s="10"/>
      <c r="B562" s="10"/>
      <c r="C562" s="10"/>
      <c r="D562" s="10"/>
      <c r="E562" s="10"/>
      <c r="F562" s="10"/>
      <c r="G562" s="10"/>
      <c r="H562" s="10"/>
      <c r="I562" s="10"/>
      <c r="J562" s="10"/>
      <c r="K562" s="10"/>
      <c r="L562" s="10"/>
      <c r="M562" s="10"/>
      <c r="N562" s="10"/>
      <c r="O562" s="10"/>
      <c r="P562" s="10"/>
      <c r="Q562" s="10"/>
      <c r="R562" s="10"/>
      <c r="S562" s="10"/>
      <c r="T562" s="10"/>
      <c r="U562" s="10"/>
      <c r="V562" s="10"/>
      <c r="W562" s="10"/>
      <c r="X562" s="10"/>
      <c r="Y562" s="10"/>
      <c r="Z562" s="10"/>
      <c r="AA562" s="10"/>
      <c r="AB562" s="10"/>
      <c r="AC562" s="10"/>
      <c r="AD562" s="10"/>
      <c r="AE562" s="10"/>
    </row>
    <row r="563" spans="1:31" x14ac:dyDescent="0.35">
      <c r="A563" s="10"/>
      <c r="B563" s="10"/>
      <c r="C563" s="10"/>
      <c r="D563" s="10"/>
      <c r="E563" s="10"/>
      <c r="F563" s="10"/>
      <c r="G563" s="10"/>
      <c r="H563" s="10"/>
      <c r="I563" s="10"/>
      <c r="J563" s="10"/>
      <c r="K563" s="10"/>
      <c r="L563" s="10"/>
      <c r="M563" s="10"/>
      <c r="N563" s="10"/>
      <c r="O563" s="10"/>
      <c r="P563" s="10"/>
      <c r="Q563" s="10"/>
      <c r="R563" s="10"/>
      <c r="S563" s="10"/>
      <c r="T563" s="10"/>
      <c r="U563" s="10"/>
      <c r="V563" s="10"/>
      <c r="W563" s="10"/>
      <c r="X563" s="10"/>
      <c r="Y563" s="10"/>
      <c r="Z563" s="10"/>
      <c r="AA563" s="10"/>
      <c r="AB563" s="10"/>
      <c r="AC563" s="10"/>
      <c r="AD563" s="10"/>
      <c r="AE563" s="10"/>
    </row>
    <row r="564" spans="1:31" x14ac:dyDescent="0.35">
      <c r="A564" s="10"/>
      <c r="B564" s="10"/>
      <c r="C564" s="10"/>
      <c r="D564" s="10"/>
      <c r="E564" s="10"/>
      <c r="F564" s="10"/>
      <c r="G564" s="10"/>
      <c r="H564" s="10"/>
      <c r="I564" s="10"/>
      <c r="J564" s="10"/>
      <c r="K564" s="10"/>
      <c r="L564" s="10"/>
      <c r="M564" s="10"/>
      <c r="N564" s="10"/>
      <c r="O564" s="10"/>
      <c r="P564" s="10"/>
      <c r="Q564" s="10"/>
      <c r="R564" s="10"/>
      <c r="S564" s="10"/>
      <c r="T564" s="10"/>
      <c r="U564" s="10"/>
      <c r="V564" s="10"/>
      <c r="W564" s="10"/>
      <c r="X564" s="10"/>
      <c r="Y564" s="10"/>
      <c r="Z564" s="10"/>
      <c r="AA564" s="10"/>
      <c r="AB564" s="10"/>
      <c r="AC564" s="10"/>
      <c r="AD564" s="10"/>
      <c r="AE564" s="10"/>
    </row>
    <row r="565" spans="1:31" x14ac:dyDescent="0.35">
      <c r="A565" s="10"/>
      <c r="B565" s="10"/>
      <c r="C565" s="10"/>
      <c r="D565" s="10"/>
      <c r="E565" s="10"/>
      <c r="F565" s="10"/>
      <c r="G565" s="10"/>
      <c r="H565" s="10"/>
      <c r="I565" s="10"/>
      <c r="J565" s="10"/>
      <c r="K565" s="10"/>
      <c r="L565" s="10"/>
      <c r="M565" s="10"/>
      <c r="N565" s="10"/>
      <c r="O565" s="10"/>
      <c r="P565" s="10"/>
      <c r="Q565" s="10"/>
      <c r="R565" s="10"/>
      <c r="S565" s="10"/>
      <c r="T565" s="10"/>
      <c r="U565" s="10"/>
      <c r="V565" s="10"/>
      <c r="W565" s="10"/>
      <c r="X565" s="10"/>
      <c r="Y565" s="10"/>
      <c r="Z565" s="10"/>
      <c r="AA565" s="10"/>
      <c r="AB565" s="10"/>
      <c r="AC565" s="10"/>
      <c r="AD565" s="10"/>
      <c r="AE565" s="10"/>
    </row>
    <row r="566" spans="1:31" x14ac:dyDescent="0.35">
      <c r="A566" s="10"/>
      <c r="B566" s="10"/>
      <c r="C566" s="10"/>
      <c r="D566" s="10"/>
      <c r="E566" s="10"/>
      <c r="F566" s="10"/>
      <c r="G566" s="10"/>
      <c r="H566" s="10"/>
      <c r="I566" s="10"/>
      <c r="J566" s="10"/>
      <c r="K566" s="10"/>
      <c r="L566" s="10"/>
      <c r="M566" s="10"/>
      <c r="N566" s="10"/>
      <c r="O566" s="10"/>
      <c r="P566" s="10"/>
      <c r="Q566" s="10"/>
      <c r="R566" s="10"/>
      <c r="S566" s="10"/>
      <c r="T566" s="10"/>
      <c r="U566" s="10"/>
      <c r="V566" s="10"/>
      <c r="W566" s="10"/>
      <c r="X566" s="10"/>
      <c r="Y566" s="10"/>
      <c r="Z566" s="10"/>
      <c r="AA566" s="10"/>
      <c r="AB566" s="10"/>
      <c r="AC566" s="10"/>
      <c r="AD566" s="10"/>
      <c r="AE566" s="10"/>
    </row>
    <row r="567" spans="1:31" x14ac:dyDescent="0.35">
      <c r="A567" s="10"/>
      <c r="B567" s="10"/>
      <c r="C567" s="10"/>
      <c r="D567" s="10"/>
      <c r="E567" s="10"/>
      <c r="F567" s="10"/>
      <c r="G567" s="10"/>
      <c r="H567" s="10"/>
      <c r="I567" s="10"/>
      <c r="J567" s="10"/>
      <c r="K567" s="10"/>
      <c r="L567" s="10"/>
      <c r="M567" s="10"/>
      <c r="N567" s="10"/>
      <c r="O567" s="10"/>
      <c r="P567" s="10"/>
      <c r="Q567" s="10"/>
      <c r="R567" s="10"/>
      <c r="S567" s="10"/>
      <c r="T567" s="10"/>
      <c r="U567" s="10"/>
      <c r="V567" s="10"/>
      <c r="W567" s="10"/>
      <c r="X567" s="10"/>
      <c r="Y567" s="10"/>
      <c r="Z567" s="10"/>
      <c r="AA567" s="10"/>
      <c r="AB567" s="10"/>
      <c r="AC567" s="10"/>
      <c r="AD567" s="10"/>
      <c r="AE567" s="10"/>
    </row>
    <row r="568" spans="1:31" x14ac:dyDescent="0.35">
      <c r="A568" s="10"/>
      <c r="B568" s="10"/>
      <c r="C568" s="10"/>
      <c r="D568" s="10"/>
      <c r="E568" s="10"/>
      <c r="F568" s="10"/>
      <c r="G568" s="10"/>
      <c r="H568" s="10"/>
      <c r="I568" s="10"/>
      <c r="J568" s="10"/>
      <c r="K568" s="10"/>
      <c r="L568" s="10"/>
      <c r="M568" s="10"/>
      <c r="N568" s="10"/>
      <c r="O568" s="10"/>
      <c r="P568" s="10"/>
      <c r="Q568" s="10"/>
      <c r="R568" s="10"/>
      <c r="S568" s="10"/>
      <c r="T568" s="10"/>
      <c r="U568" s="10"/>
      <c r="V568" s="10"/>
      <c r="W568" s="10"/>
      <c r="X568" s="10"/>
      <c r="Y568" s="10"/>
      <c r="Z568" s="10"/>
      <c r="AA568" s="10"/>
      <c r="AB568" s="10"/>
      <c r="AC568" s="10"/>
      <c r="AD568" s="10"/>
      <c r="AE568" s="10"/>
    </row>
    <row r="569" spans="1:31" x14ac:dyDescent="0.35">
      <c r="A569" s="10"/>
      <c r="B569" s="10"/>
      <c r="C569" s="10"/>
      <c r="D569" s="10"/>
      <c r="E569" s="10"/>
      <c r="F569" s="10"/>
      <c r="G569" s="10"/>
      <c r="H569" s="10"/>
      <c r="I569" s="10"/>
      <c r="J569" s="10"/>
      <c r="K569" s="10"/>
      <c r="L569" s="10"/>
      <c r="M569" s="10"/>
      <c r="N569" s="10"/>
      <c r="O569" s="10"/>
      <c r="P569" s="10"/>
      <c r="Q569" s="10"/>
      <c r="R569" s="10"/>
      <c r="S569" s="10"/>
      <c r="T569" s="10"/>
      <c r="U569" s="10"/>
      <c r="V569" s="10"/>
      <c r="W569" s="10"/>
      <c r="X569" s="10"/>
      <c r="Y569" s="10"/>
      <c r="Z569" s="10"/>
      <c r="AA569" s="10"/>
      <c r="AB569" s="10"/>
      <c r="AC569" s="10"/>
      <c r="AD569" s="10"/>
      <c r="AE569" s="10"/>
    </row>
    <row r="570" spans="1:31" x14ac:dyDescent="0.35">
      <c r="A570" s="10"/>
      <c r="B570" s="10"/>
      <c r="C570" s="10"/>
      <c r="D570" s="10"/>
      <c r="E570" s="10"/>
      <c r="F570" s="10"/>
      <c r="G570" s="10"/>
      <c r="H570" s="10"/>
      <c r="I570" s="10"/>
      <c r="J570" s="10"/>
      <c r="K570" s="10"/>
      <c r="L570" s="10"/>
      <c r="M570" s="10"/>
      <c r="N570" s="10"/>
      <c r="O570" s="10"/>
      <c r="P570" s="10"/>
      <c r="Q570" s="10"/>
      <c r="R570" s="10"/>
      <c r="S570" s="10"/>
      <c r="T570" s="10"/>
      <c r="U570" s="10"/>
      <c r="V570" s="10"/>
      <c r="W570" s="10"/>
      <c r="X570" s="10"/>
      <c r="Y570" s="10"/>
      <c r="Z570" s="10"/>
      <c r="AA570" s="10"/>
      <c r="AB570" s="10"/>
      <c r="AC570" s="10"/>
      <c r="AD570" s="10"/>
      <c r="AE570" s="10"/>
    </row>
    <row r="571" spans="1:31" x14ac:dyDescent="0.35">
      <c r="A571" s="10"/>
      <c r="B571" s="10"/>
      <c r="C571" s="10"/>
      <c r="D571" s="10"/>
      <c r="E571" s="10"/>
      <c r="F571" s="10"/>
      <c r="G571" s="10"/>
      <c r="H571" s="10"/>
      <c r="I571" s="10"/>
      <c r="J571" s="10"/>
      <c r="K571" s="10"/>
      <c r="L571" s="10"/>
      <c r="M571" s="10"/>
      <c r="N571" s="10"/>
      <c r="O571" s="10"/>
      <c r="P571" s="10"/>
      <c r="Q571" s="10"/>
      <c r="R571" s="10"/>
      <c r="S571" s="10"/>
      <c r="T571" s="10"/>
      <c r="U571" s="10"/>
      <c r="V571" s="10"/>
      <c r="W571" s="10"/>
      <c r="X571" s="10"/>
      <c r="Y571" s="10"/>
      <c r="Z571" s="10"/>
      <c r="AA571" s="10"/>
      <c r="AB571" s="10"/>
      <c r="AC571" s="10"/>
      <c r="AD571" s="10"/>
      <c r="AE571" s="10"/>
    </row>
    <row r="572" spans="1:31" x14ac:dyDescent="0.35">
      <c r="A572" s="10"/>
      <c r="B572" s="10"/>
      <c r="C572" s="10"/>
      <c r="D572" s="10"/>
      <c r="E572" s="10"/>
      <c r="F572" s="10"/>
      <c r="G572" s="10"/>
      <c r="H572" s="10"/>
      <c r="I572" s="10"/>
      <c r="J572" s="10"/>
      <c r="K572" s="10"/>
      <c r="L572" s="10"/>
      <c r="M572" s="10"/>
      <c r="N572" s="10"/>
      <c r="O572" s="10"/>
      <c r="P572" s="10"/>
      <c r="Q572" s="10"/>
      <c r="R572" s="10"/>
      <c r="S572" s="10"/>
      <c r="T572" s="10"/>
      <c r="U572" s="10"/>
      <c r="V572" s="10"/>
      <c r="W572" s="10"/>
      <c r="X572" s="10"/>
      <c r="Y572" s="10"/>
      <c r="Z572" s="10"/>
      <c r="AA572" s="10"/>
      <c r="AB572" s="10"/>
      <c r="AC572" s="10"/>
      <c r="AD572" s="10"/>
      <c r="AE572" s="10"/>
    </row>
    <row r="573" spans="1:31" x14ac:dyDescent="0.35">
      <c r="A573" s="10"/>
      <c r="B573" s="10"/>
      <c r="C573" s="10"/>
      <c r="D573" s="10"/>
      <c r="E573" s="10"/>
      <c r="F573" s="10"/>
      <c r="G573" s="10"/>
      <c r="H573" s="10"/>
      <c r="I573" s="10"/>
      <c r="J573" s="10"/>
      <c r="K573" s="10"/>
      <c r="L573" s="10"/>
      <c r="M573" s="10"/>
      <c r="N573" s="10"/>
      <c r="O573" s="10"/>
      <c r="P573" s="10"/>
      <c r="Q573" s="10"/>
      <c r="R573" s="10"/>
      <c r="S573" s="10"/>
      <c r="T573" s="10"/>
      <c r="U573" s="10"/>
      <c r="V573" s="10"/>
      <c r="W573" s="10"/>
      <c r="X573" s="10"/>
      <c r="Y573" s="10"/>
      <c r="Z573" s="10"/>
      <c r="AA573" s="10"/>
      <c r="AB573" s="10"/>
      <c r="AC573" s="10"/>
      <c r="AD573" s="10"/>
      <c r="AE573" s="10"/>
    </row>
    <row r="574" spans="1:31" x14ac:dyDescent="0.35">
      <c r="A574" s="10"/>
      <c r="B574" s="10"/>
      <c r="C574" s="10"/>
      <c r="D574" s="10"/>
      <c r="E574" s="10"/>
      <c r="F574" s="10"/>
      <c r="G574" s="10"/>
      <c r="H574" s="10"/>
      <c r="I574" s="10"/>
      <c r="J574" s="10"/>
      <c r="K574" s="10"/>
      <c r="L574" s="10"/>
      <c r="M574" s="10"/>
      <c r="N574" s="10"/>
      <c r="O574" s="10"/>
      <c r="P574" s="10"/>
      <c r="Q574" s="10"/>
      <c r="R574" s="10"/>
      <c r="S574" s="10"/>
      <c r="T574" s="10"/>
      <c r="U574" s="10"/>
      <c r="V574" s="10"/>
      <c r="W574" s="10"/>
      <c r="X574" s="10"/>
      <c r="Y574" s="10"/>
      <c r="Z574" s="10"/>
      <c r="AA574" s="10"/>
      <c r="AB574" s="10"/>
      <c r="AC574" s="10"/>
      <c r="AD574" s="10"/>
      <c r="AE574" s="10"/>
    </row>
    <row r="575" spans="1:31" x14ac:dyDescent="0.35">
      <c r="A575" s="10"/>
      <c r="B575" s="10"/>
      <c r="C575" s="10"/>
      <c r="D575" s="10"/>
      <c r="E575" s="10"/>
      <c r="F575" s="10"/>
      <c r="G575" s="10"/>
      <c r="H575" s="10"/>
      <c r="I575" s="10"/>
      <c r="J575" s="10"/>
      <c r="K575" s="10"/>
      <c r="L575" s="10"/>
      <c r="M575" s="10"/>
      <c r="N575" s="10"/>
      <c r="O575" s="10"/>
      <c r="P575" s="10"/>
      <c r="Q575" s="10"/>
      <c r="R575" s="10"/>
      <c r="S575" s="10"/>
      <c r="T575" s="10"/>
      <c r="U575" s="10"/>
      <c r="V575" s="10"/>
      <c r="W575" s="10"/>
      <c r="X575" s="10"/>
      <c r="Y575" s="10"/>
      <c r="Z575" s="10"/>
      <c r="AA575" s="10"/>
      <c r="AB575" s="10"/>
      <c r="AC575" s="10"/>
      <c r="AD575" s="10"/>
      <c r="AE575" s="10"/>
    </row>
    <row r="576" spans="1:31" x14ac:dyDescent="0.35">
      <c r="A576" s="10"/>
      <c r="B576" s="10"/>
      <c r="C576" s="10"/>
      <c r="D576" s="10"/>
      <c r="E576" s="10"/>
      <c r="F576" s="10"/>
      <c r="G576" s="10"/>
      <c r="H576" s="10"/>
      <c r="I576" s="10"/>
      <c r="J576" s="10"/>
      <c r="K576" s="10"/>
      <c r="L576" s="10"/>
      <c r="M576" s="10"/>
      <c r="N576" s="10"/>
      <c r="O576" s="10"/>
      <c r="P576" s="10"/>
      <c r="Q576" s="10"/>
      <c r="R576" s="10"/>
      <c r="S576" s="10"/>
      <c r="T576" s="10"/>
      <c r="U576" s="10"/>
      <c r="V576" s="10"/>
      <c r="W576" s="10"/>
      <c r="X576" s="10"/>
      <c r="Y576" s="10"/>
      <c r="Z576" s="10"/>
      <c r="AA576" s="10"/>
      <c r="AB576" s="10"/>
      <c r="AC576" s="10"/>
      <c r="AD576" s="10"/>
      <c r="AE576" s="10"/>
    </row>
    <row r="577" spans="1:31" x14ac:dyDescent="0.35">
      <c r="A577" s="10"/>
      <c r="B577" s="10"/>
      <c r="C577" s="10"/>
      <c r="D577" s="10"/>
      <c r="E577" s="10"/>
      <c r="F577" s="10"/>
      <c r="G577" s="10"/>
      <c r="H577" s="10"/>
      <c r="I577" s="10"/>
      <c r="J577" s="10"/>
      <c r="K577" s="10"/>
      <c r="L577" s="10"/>
      <c r="M577" s="10"/>
      <c r="N577" s="10"/>
      <c r="O577" s="10"/>
      <c r="P577" s="10"/>
      <c r="Q577" s="10"/>
      <c r="R577" s="10"/>
      <c r="S577" s="10"/>
      <c r="T577" s="10"/>
      <c r="U577" s="10"/>
      <c r="V577" s="10"/>
      <c r="W577" s="10"/>
      <c r="X577" s="10"/>
      <c r="Y577" s="10"/>
      <c r="Z577" s="10"/>
      <c r="AA577" s="10"/>
      <c r="AB577" s="10"/>
      <c r="AC577" s="10"/>
      <c r="AD577" s="10"/>
      <c r="AE577" s="10"/>
    </row>
    <row r="578" spans="1:31" x14ac:dyDescent="0.35">
      <c r="A578" s="10"/>
      <c r="B578" s="10"/>
      <c r="C578" s="10"/>
      <c r="D578" s="10"/>
      <c r="E578" s="10"/>
      <c r="F578" s="10"/>
      <c r="G578" s="10"/>
      <c r="H578" s="10"/>
      <c r="I578" s="10"/>
      <c r="J578" s="10"/>
      <c r="K578" s="10"/>
      <c r="L578" s="10"/>
      <c r="M578" s="10"/>
      <c r="N578" s="10"/>
      <c r="O578" s="10"/>
      <c r="P578" s="10"/>
      <c r="Q578" s="10"/>
      <c r="R578" s="10"/>
      <c r="S578" s="10"/>
      <c r="T578" s="10"/>
      <c r="U578" s="10"/>
      <c r="V578" s="10"/>
      <c r="W578" s="10"/>
      <c r="X578" s="10"/>
      <c r="Y578" s="10"/>
      <c r="Z578" s="10"/>
      <c r="AA578" s="10"/>
      <c r="AB578" s="10"/>
      <c r="AC578" s="10"/>
      <c r="AD578" s="10"/>
      <c r="AE578" s="10"/>
    </row>
    <row r="579" spans="1:31" x14ac:dyDescent="0.35">
      <c r="A579" s="10"/>
      <c r="B579" s="10"/>
      <c r="C579" s="10"/>
      <c r="D579" s="10"/>
      <c r="E579" s="10"/>
      <c r="F579" s="10"/>
      <c r="G579" s="10"/>
      <c r="H579" s="10"/>
      <c r="I579" s="10"/>
      <c r="J579" s="10"/>
      <c r="K579" s="10"/>
      <c r="L579" s="10"/>
      <c r="M579" s="10"/>
      <c r="N579" s="10"/>
      <c r="O579" s="10"/>
      <c r="P579" s="10"/>
      <c r="Q579" s="10"/>
      <c r="R579" s="10"/>
      <c r="S579" s="10"/>
      <c r="T579" s="10"/>
      <c r="U579" s="10"/>
      <c r="V579" s="10"/>
      <c r="W579" s="10"/>
      <c r="X579" s="10"/>
      <c r="Y579" s="10"/>
      <c r="Z579" s="10"/>
      <c r="AA579" s="10"/>
      <c r="AB579" s="10"/>
      <c r="AC579" s="10"/>
      <c r="AD579" s="10"/>
      <c r="AE579" s="10"/>
    </row>
    <row r="580" spans="1:31" x14ac:dyDescent="0.35">
      <c r="A580" s="10"/>
      <c r="B580" s="10"/>
      <c r="C580" s="10"/>
      <c r="D580" s="10"/>
      <c r="E580" s="10"/>
      <c r="F580" s="10"/>
      <c r="G580" s="10"/>
      <c r="H580" s="10"/>
      <c r="I580" s="10"/>
      <c r="J580" s="10"/>
      <c r="K580" s="10"/>
      <c r="L580" s="10"/>
      <c r="M580" s="10"/>
      <c r="N580" s="10"/>
      <c r="O580" s="10"/>
      <c r="P580" s="10"/>
      <c r="Q580" s="10"/>
      <c r="R580" s="10"/>
      <c r="S580" s="10"/>
      <c r="T580" s="10"/>
      <c r="U580" s="10"/>
      <c r="V580" s="10"/>
      <c r="W580" s="10"/>
      <c r="X580" s="10"/>
      <c r="Y580" s="10"/>
      <c r="Z580" s="10"/>
      <c r="AA580" s="10"/>
      <c r="AB580" s="10"/>
      <c r="AC580" s="10"/>
      <c r="AD580" s="10"/>
      <c r="AE580" s="10"/>
    </row>
    <row r="581" spans="1:31" x14ac:dyDescent="0.35">
      <c r="A581" s="10"/>
      <c r="B581" s="10"/>
      <c r="C581" s="10"/>
      <c r="D581" s="10"/>
      <c r="E581" s="10"/>
      <c r="F581" s="10"/>
      <c r="G581" s="10"/>
      <c r="H581" s="10"/>
      <c r="I581" s="10"/>
      <c r="J581" s="10"/>
      <c r="K581" s="10"/>
      <c r="L581" s="10"/>
      <c r="M581" s="10"/>
      <c r="N581" s="10"/>
      <c r="O581" s="10"/>
      <c r="P581" s="10"/>
      <c r="Q581" s="10"/>
      <c r="R581" s="10"/>
      <c r="S581" s="10"/>
      <c r="T581" s="10"/>
      <c r="U581" s="10"/>
      <c r="V581" s="10"/>
      <c r="W581" s="10"/>
      <c r="X581" s="10"/>
      <c r="Y581" s="10"/>
      <c r="Z581" s="10"/>
      <c r="AA581" s="10"/>
      <c r="AB581" s="10"/>
      <c r="AC581" s="10"/>
      <c r="AD581" s="10"/>
      <c r="AE581" s="10"/>
    </row>
    <row r="582" spans="1:31" x14ac:dyDescent="0.35">
      <c r="A582" s="10"/>
      <c r="B582" s="10"/>
      <c r="C582" s="10"/>
      <c r="D582" s="10"/>
      <c r="E582" s="10"/>
      <c r="F582" s="10"/>
      <c r="G582" s="10"/>
      <c r="H582" s="10"/>
      <c r="I582" s="10"/>
      <c r="J582" s="10"/>
      <c r="K582" s="10"/>
      <c r="L582" s="10"/>
      <c r="M582" s="10"/>
      <c r="N582" s="10"/>
      <c r="O582" s="10"/>
      <c r="P582" s="10"/>
      <c r="Q582" s="10"/>
      <c r="R582" s="10"/>
      <c r="S582" s="10"/>
      <c r="T582" s="10"/>
      <c r="U582" s="10"/>
      <c r="V582" s="10"/>
      <c r="W582" s="10"/>
      <c r="X582" s="10"/>
      <c r="Y582" s="10"/>
      <c r="Z582" s="10"/>
      <c r="AA582" s="10"/>
      <c r="AB582" s="10"/>
      <c r="AC582" s="10"/>
      <c r="AD582" s="10"/>
      <c r="AE582" s="10"/>
    </row>
    <row r="583" spans="1:31" x14ac:dyDescent="0.35">
      <c r="A583" s="10"/>
      <c r="B583" s="10"/>
      <c r="C583" s="10"/>
      <c r="D583" s="10"/>
      <c r="E583" s="10"/>
      <c r="F583" s="10"/>
      <c r="G583" s="10"/>
      <c r="H583" s="10"/>
      <c r="I583" s="10"/>
      <c r="J583" s="10"/>
      <c r="K583" s="10"/>
      <c r="L583" s="10"/>
      <c r="M583" s="10"/>
      <c r="N583" s="10"/>
      <c r="O583" s="10"/>
      <c r="P583" s="10"/>
      <c r="Q583" s="10"/>
      <c r="R583" s="10"/>
      <c r="S583" s="10"/>
      <c r="T583" s="10"/>
      <c r="U583" s="10"/>
      <c r="V583" s="10"/>
      <c r="W583" s="10"/>
      <c r="X583" s="10"/>
      <c r="Y583" s="10"/>
      <c r="Z583" s="10"/>
      <c r="AA583" s="10"/>
      <c r="AB583" s="10"/>
      <c r="AC583" s="10"/>
      <c r="AD583" s="10"/>
      <c r="AE583" s="10"/>
    </row>
    <row r="584" spans="1:31" x14ac:dyDescent="0.35">
      <c r="A584" s="10"/>
      <c r="B584" s="10"/>
      <c r="C584" s="10"/>
      <c r="D584" s="10"/>
      <c r="E584" s="10"/>
      <c r="F584" s="10"/>
      <c r="G584" s="10"/>
      <c r="H584" s="10"/>
      <c r="I584" s="10"/>
      <c r="J584" s="10"/>
      <c r="K584" s="10"/>
      <c r="L584" s="10"/>
      <c r="M584" s="10"/>
      <c r="N584" s="10"/>
      <c r="O584" s="10"/>
      <c r="P584" s="10"/>
      <c r="Q584" s="10"/>
      <c r="R584" s="10"/>
      <c r="S584" s="10"/>
      <c r="T584" s="10"/>
      <c r="U584" s="10"/>
      <c r="V584" s="10"/>
      <c r="W584" s="10"/>
      <c r="X584" s="10"/>
      <c r="Y584" s="10"/>
      <c r="Z584" s="10"/>
      <c r="AA584" s="10"/>
      <c r="AB584" s="10"/>
      <c r="AC584" s="10"/>
      <c r="AD584" s="10"/>
      <c r="AE584" s="10"/>
    </row>
    <row r="585" spans="1:31" x14ac:dyDescent="0.35">
      <c r="A585" s="10"/>
      <c r="B585" s="10"/>
      <c r="C585" s="10"/>
      <c r="D585" s="10"/>
      <c r="E585" s="10"/>
      <c r="F585" s="10"/>
      <c r="G585" s="10"/>
      <c r="H585" s="10"/>
      <c r="I585" s="10"/>
      <c r="J585" s="10"/>
      <c r="K585" s="10"/>
      <c r="L585" s="10"/>
      <c r="M585" s="10"/>
      <c r="N585" s="10"/>
      <c r="O585" s="10"/>
      <c r="P585" s="10"/>
      <c r="Q585" s="10"/>
      <c r="R585" s="10"/>
      <c r="S585" s="10"/>
      <c r="T585" s="10"/>
      <c r="U585" s="10"/>
      <c r="V585" s="10"/>
      <c r="W585" s="10"/>
      <c r="X585" s="10"/>
      <c r="Y585" s="10"/>
      <c r="Z585" s="10"/>
      <c r="AA585" s="10"/>
      <c r="AB585" s="10"/>
      <c r="AC585" s="10"/>
      <c r="AD585" s="10"/>
      <c r="AE585" s="10"/>
    </row>
    <row r="586" spans="1:31" x14ac:dyDescent="0.35">
      <c r="A586" s="10"/>
      <c r="B586" s="10"/>
      <c r="C586" s="10"/>
      <c r="D586" s="10"/>
      <c r="E586" s="10"/>
      <c r="F586" s="10"/>
      <c r="G586" s="10"/>
      <c r="H586" s="10"/>
      <c r="I586" s="10"/>
      <c r="J586" s="10"/>
      <c r="K586" s="10"/>
      <c r="L586" s="10"/>
      <c r="M586" s="10"/>
      <c r="N586" s="10"/>
      <c r="O586" s="10"/>
      <c r="P586" s="10"/>
      <c r="Q586" s="10"/>
      <c r="R586" s="10"/>
      <c r="S586" s="10"/>
      <c r="T586" s="10"/>
      <c r="U586" s="10"/>
      <c r="V586" s="10"/>
      <c r="W586" s="10"/>
      <c r="X586" s="10"/>
      <c r="Y586" s="10"/>
      <c r="Z586" s="10"/>
      <c r="AA586" s="10"/>
      <c r="AB586" s="10"/>
      <c r="AC586" s="10"/>
      <c r="AD586" s="10"/>
      <c r="AE586" s="10"/>
    </row>
    <row r="587" spans="1:31" x14ac:dyDescent="0.35">
      <c r="A587" s="10"/>
      <c r="B587" s="10"/>
      <c r="C587" s="10"/>
      <c r="D587" s="10"/>
      <c r="E587" s="10"/>
      <c r="F587" s="10"/>
      <c r="G587" s="10"/>
      <c r="H587" s="10"/>
      <c r="I587" s="10"/>
      <c r="J587" s="10"/>
      <c r="K587" s="10"/>
      <c r="L587" s="10"/>
      <c r="M587" s="10"/>
      <c r="N587" s="10"/>
      <c r="O587" s="10"/>
      <c r="P587" s="10"/>
      <c r="Q587" s="10"/>
      <c r="R587" s="10"/>
      <c r="S587" s="10"/>
      <c r="T587" s="10"/>
      <c r="U587" s="10"/>
      <c r="V587" s="10"/>
      <c r="W587" s="10"/>
      <c r="X587" s="10"/>
      <c r="Y587" s="10"/>
      <c r="Z587" s="10"/>
      <c r="AA587" s="10"/>
      <c r="AB587" s="10"/>
      <c r="AC587" s="10"/>
      <c r="AD587" s="10"/>
      <c r="AE587" s="10"/>
    </row>
    <row r="588" spans="1:31" x14ac:dyDescent="0.35">
      <c r="A588" s="10"/>
      <c r="B588" s="10"/>
      <c r="C588" s="10"/>
      <c r="D588" s="10"/>
      <c r="E588" s="10"/>
      <c r="F588" s="10"/>
      <c r="G588" s="10"/>
      <c r="H588" s="10"/>
      <c r="I588" s="10"/>
      <c r="J588" s="10"/>
      <c r="K588" s="10"/>
      <c r="L588" s="10"/>
      <c r="M588" s="10"/>
      <c r="N588" s="10"/>
      <c r="O588" s="10"/>
      <c r="P588" s="10"/>
      <c r="Q588" s="10"/>
      <c r="R588" s="10"/>
      <c r="S588" s="10"/>
      <c r="T588" s="10"/>
      <c r="U588" s="10"/>
      <c r="V588" s="10"/>
      <c r="W588" s="10"/>
      <c r="X588" s="10"/>
      <c r="Y588" s="10"/>
      <c r="Z588" s="10"/>
      <c r="AA588" s="10"/>
      <c r="AB588" s="10"/>
      <c r="AC588" s="10"/>
      <c r="AD588" s="10"/>
      <c r="AE588" s="10"/>
    </row>
    <row r="589" spans="1:31" x14ac:dyDescent="0.35">
      <c r="A589" s="10"/>
      <c r="B589" s="10"/>
      <c r="C589" s="10"/>
      <c r="D589" s="10"/>
      <c r="E589" s="10"/>
      <c r="F589" s="10"/>
      <c r="G589" s="10"/>
      <c r="H589" s="10"/>
      <c r="I589" s="10"/>
      <c r="J589" s="10"/>
      <c r="K589" s="10"/>
      <c r="L589" s="10"/>
      <c r="M589" s="10"/>
      <c r="N589" s="10"/>
      <c r="O589" s="10"/>
      <c r="P589" s="10"/>
      <c r="Q589" s="10"/>
      <c r="R589" s="10"/>
      <c r="S589" s="10"/>
      <c r="T589" s="10"/>
      <c r="U589" s="10"/>
      <c r="V589" s="10"/>
      <c r="W589" s="10"/>
      <c r="X589" s="10"/>
      <c r="Y589" s="10"/>
      <c r="Z589" s="10"/>
      <c r="AA589" s="10"/>
      <c r="AB589" s="10"/>
      <c r="AC589" s="10"/>
      <c r="AD589" s="10"/>
      <c r="AE589" s="10"/>
    </row>
    <row r="590" spans="1:31" x14ac:dyDescent="0.35">
      <c r="A590" s="10"/>
      <c r="B590" s="10"/>
      <c r="C590" s="10"/>
      <c r="D590" s="10"/>
      <c r="E590" s="10"/>
      <c r="F590" s="10"/>
      <c r="G590" s="10"/>
      <c r="H590" s="10"/>
      <c r="I590" s="10"/>
      <c r="J590" s="10"/>
      <c r="K590" s="10"/>
      <c r="L590" s="10"/>
      <c r="M590" s="10"/>
      <c r="N590" s="10"/>
      <c r="O590" s="10"/>
      <c r="P590" s="10"/>
      <c r="Q590" s="10"/>
      <c r="R590" s="10"/>
      <c r="S590" s="10"/>
      <c r="T590" s="10"/>
      <c r="U590" s="10"/>
      <c r="V590" s="10"/>
      <c r="W590" s="10"/>
      <c r="X590" s="10"/>
      <c r="Y590" s="10"/>
      <c r="Z590" s="10"/>
      <c r="AA590" s="10"/>
      <c r="AB590" s="10"/>
      <c r="AC590" s="10"/>
      <c r="AD590" s="10"/>
      <c r="AE590" s="10"/>
    </row>
    <row r="591" spans="1:31" x14ac:dyDescent="0.35">
      <c r="A591" s="10"/>
      <c r="B591" s="10"/>
      <c r="C591" s="10"/>
      <c r="D591" s="10"/>
      <c r="E591" s="10"/>
      <c r="F591" s="10"/>
      <c r="G591" s="10"/>
      <c r="H591" s="10"/>
      <c r="I591" s="10"/>
      <c r="J591" s="10"/>
      <c r="K591" s="10"/>
      <c r="L591" s="10"/>
      <c r="M591" s="10"/>
      <c r="N591" s="10"/>
      <c r="O591" s="10"/>
      <c r="P591" s="10"/>
      <c r="Q591" s="10"/>
      <c r="R591" s="10"/>
      <c r="S591" s="10"/>
      <c r="T591" s="10"/>
      <c r="U591" s="10"/>
      <c r="V591" s="10"/>
      <c r="W591" s="10"/>
      <c r="X591" s="10"/>
      <c r="Y591" s="10"/>
      <c r="Z591" s="10"/>
      <c r="AA591" s="10"/>
      <c r="AB591" s="10"/>
      <c r="AC591" s="10"/>
      <c r="AD591" s="10"/>
      <c r="AE591" s="10"/>
    </row>
    <row r="592" spans="1:31" x14ac:dyDescent="0.35">
      <c r="A592" s="10"/>
      <c r="B592" s="10"/>
      <c r="C592" s="10"/>
      <c r="D592" s="10"/>
      <c r="E592" s="10"/>
      <c r="F592" s="10"/>
      <c r="G592" s="10"/>
      <c r="H592" s="10"/>
      <c r="I592" s="10"/>
      <c r="J592" s="10"/>
      <c r="K592" s="10"/>
      <c r="L592" s="10"/>
      <c r="M592" s="10"/>
      <c r="N592" s="10"/>
      <c r="O592" s="10"/>
      <c r="P592" s="10"/>
      <c r="Q592" s="10"/>
      <c r="R592" s="10"/>
      <c r="S592" s="10"/>
      <c r="T592" s="10"/>
      <c r="U592" s="10"/>
      <c r="V592" s="10"/>
      <c r="W592" s="10"/>
      <c r="X592" s="10"/>
      <c r="Y592" s="10"/>
      <c r="Z592" s="10"/>
      <c r="AA592" s="10"/>
      <c r="AB592" s="10"/>
      <c r="AC592" s="10"/>
      <c r="AD592" s="10"/>
      <c r="AE592" s="10"/>
    </row>
    <row r="593" spans="1:31" x14ac:dyDescent="0.35">
      <c r="A593" s="10"/>
      <c r="B593" s="10"/>
      <c r="C593" s="10"/>
      <c r="D593" s="10"/>
      <c r="E593" s="10"/>
      <c r="F593" s="10"/>
      <c r="G593" s="10"/>
      <c r="H593" s="10"/>
      <c r="I593" s="10"/>
      <c r="J593" s="10"/>
      <c r="K593" s="10"/>
      <c r="L593" s="10"/>
      <c r="M593" s="10"/>
      <c r="N593" s="10"/>
      <c r="O593" s="10"/>
      <c r="P593" s="10"/>
      <c r="Q593" s="10"/>
      <c r="R593" s="10"/>
      <c r="S593" s="10"/>
      <c r="T593" s="10"/>
      <c r="U593" s="10"/>
      <c r="V593" s="10"/>
      <c r="W593" s="10"/>
      <c r="X593" s="10"/>
      <c r="Y593" s="10"/>
      <c r="Z593" s="10"/>
      <c r="AA593" s="10"/>
      <c r="AB593" s="10"/>
      <c r="AC593" s="10"/>
      <c r="AD593" s="10"/>
      <c r="AE593" s="10"/>
    </row>
    <row r="594" spans="1:31" x14ac:dyDescent="0.35">
      <c r="A594" s="10"/>
      <c r="B594" s="10"/>
      <c r="C594" s="10"/>
      <c r="D594" s="10"/>
      <c r="E594" s="10"/>
      <c r="F594" s="10"/>
      <c r="G594" s="10"/>
      <c r="H594" s="10"/>
      <c r="I594" s="10"/>
      <c r="J594" s="10"/>
      <c r="K594" s="10"/>
      <c r="L594" s="10"/>
      <c r="M594" s="10"/>
      <c r="N594" s="10"/>
      <c r="O594" s="10"/>
      <c r="P594" s="10"/>
      <c r="Q594" s="10"/>
      <c r="R594" s="10"/>
      <c r="S594" s="10"/>
      <c r="T594" s="10"/>
      <c r="U594" s="10"/>
      <c r="V594" s="10"/>
      <c r="W594" s="10"/>
      <c r="X594" s="10"/>
      <c r="Y594" s="10"/>
      <c r="Z594" s="10"/>
      <c r="AA594" s="10"/>
      <c r="AB594" s="10"/>
      <c r="AC594" s="10"/>
      <c r="AD594" s="10"/>
      <c r="AE594" s="10"/>
    </row>
    <row r="595" spans="1:31" x14ac:dyDescent="0.35">
      <c r="A595" s="10"/>
      <c r="B595" s="10"/>
      <c r="C595" s="10"/>
      <c r="D595" s="10"/>
      <c r="E595" s="10"/>
      <c r="F595" s="10"/>
      <c r="G595" s="10"/>
      <c r="H595" s="10"/>
      <c r="I595" s="10"/>
      <c r="J595" s="10"/>
      <c r="K595" s="10"/>
      <c r="L595" s="10"/>
      <c r="M595" s="10"/>
      <c r="N595" s="10"/>
      <c r="O595" s="10"/>
      <c r="P595" s="10"/>
      <c r="Q595" s="10"/>
      <c r="R595" s="10"/>
      <c r="S595" s="10"/>
      <c r="T595" s="10"/>
      <c r="U595" s="10"/>
      <c r="V595" s="10"/>
      <c r="W595" s="10"/>
      <c r="X595" s="10"/>
      <c r="Y595" s="10"/>
      <c r="Z595" s="10"/>
      <c r="AA595" s="10"/>
      <c r="AB595" s="10"/>
      <c r="AC595" s="10"/>
      <c r="AD595" s="10"/>
      <c r="AE595" s="10"/>
    </row>
    <row r="596" spans="1:31" x14ac:dyDescent="0.35">
      <c r="A596" s="10"/>
      <c r="B596" s="10"/>
      <c r="C596" s="10"/>
      <c r="D596" s="10"/>
      <c r="E596" s="10"/>
      <c r="F596" s="10"/>
      <c r="G596" s="10"/>
      <c r="H596" s="10"/>
      <c r="I596" s="10"/>
      <c r="J596" s="10"/>
      <c r="K596" s="10"/>
      <c r="L596" s="10"/>
      <c r="M596" s="10"/>
      <c r="N596" s="10"/>
      <c r="O596" s="10"/>
      <c r="P596" s="10"/>
      <c r="Q596" s="10"/>
      <c r="R596" s="10"/>
      <c r="S596" s="10"/>
      <c r="T596" s="10"/>
      <c r="U596" s="10"/>
      <c r="V596" s="10"/>
      <c r="W596" s="10"/>
      <c r="X596" s="10"/>
      <c r="Y596" s="10"/>
      <c r="Z596" s="10"/>
      <c r="AA596" s="10"/>
      <c r="AB596" s="10"/>
      <c r="AC596" s="10"/>
      <c r="AD596" s="10"/>
      <c r="AE596" s="10"/>
    </row>
    <row r="597" spans="1:31" x14ac:dyDescent="0.35">
      <c r="A597" s="10"/>
      <c r="B597" s="10"/>
      <c r="C597" s="10"/>
      <c r="D597" s="10"/>
      <c r="E597" s="10"/>
      <c r="F597" s="10"/>
      <c r="G597" s="10"/>
      <c r="H597" s="10"/>
      <c r="I597" s="10"/>
      <c r="J597" s="10"/>
      <c r="K597" s="10"/>
      <c r="L597" s="10"/>
      <c r="M597" s="10"/>
      <c r="N597" s="10"/>
      <c r="O597" s="10"/>
      <c r="P597" s="10"/>
      <c r="Q597" s="10"/>
      <c r="R597" s="10"/>
      <c r="S597" s="10"/>
      <c r="T597" s="10"/>
      <c r="U597" s="10"/>
      <c r="V597" s="10"/>
      <c r="W597" s="10"/>
      <c r="X597" s="10"/>
      <c r="Y597" s="10"/>
      <c r="Z597" s="10"/>
      <c r="AA597" s="10"/>
      <c r="AB597" s="10"/>
      <c r="AC597" s="10"/>
      <c r="AD597" s="10"/>
      <c r="AE597" s="10"/>
    </row>
    <row r="598" spans="1:31" x14ac:dyDescent="0.35">
      <c r="A598" s="10"/>
      <c r="B598" s="10"/>
      <c r="C598" s="10"/>
      <c r="D598" s="10"/>
      <c r="E598" s="10"/>
      <c r="F598" s="10"/>
      <c r="G598" s="10"/>
      <c r="H598" s="10"/>
      <c r="I598" s="10"/>
      <c r="J598" s="10"/>
      <c r="K598" s="10"/>
      <c r="L598" s="10"/>
      <c r="M598" s="10"/>
      <c r="N598" s="10"/>
      <c r="O598" s="10"/>
      <c r="P598" s="10"/>
      <c r="Q598" s="10"/>
      <c r="R598" s="10"/>
      <c r="S598" s="10"/>
      <c r="T598" s="10"/>
      <c r="U598" s="10"/>
      <c r="V598" s="10"/>
      <c r="W598" s="10"/>
      <c r="X598" s="10"/>
      <c r="Y598" s="10"/>
      <c r="Z598" s="10"/>
      <c r="AA598" s="10"/>
      <c r="AB598" s="10"/>
      <c r="AC598" s="10"/>
      <c r="AD598" s="10"/>
      <c r="AE598" s="10"/>
    </row>
    <row r="599" spans="1:31" x14ac:dyDescent="0.35">
      <c r="A599" s="10"/>
      <c r="B599" s="10"/>
      <c r="C599" s="10"/>
      <c r="D599" s="10"/>
      <c r="E599" s="10"/>
      <c r="F599" s="10"/>
      <c r="G599" s="10"/>
      <c r="H599" s="10"/>
      <c r="I599" s="10"/>
      <c r="J599" s="10"/>
      <c r="K599" s="10"/>
      <c r="L599" s="10"/>
      <c r="M599" s="10"/>
      <c r="N599" s="10"/>
      <c r="O599" s="10"/>
      <c r="P599" s="10"/>
      <c r="Q599" s="10"/>
      <c r="R599" s="10"/>
      <c r="S599" s="10"/>
      <c r="T599" s="10"/>
      <c r="U599" s="10"/>
      <c r="V599" s="10"/>
      <c r="W599" s="10"/>
      <c r="X599" s="10"/>
      <c r="Y599" s="10"/>
      <c r="Z599" s="10"/>
      <c r="AA599" s="10"/>
      <c r="AB599" s="10"/>
      <c r="AC599" s="10"/>
      <c r="AD599" s="10"/>
      <c r="AE599" s="10"/>
    </row>
    <row r="600" spans="1:31" x14ac:dyDescent="0.35">
      <c r="A600" s="10"/>
      <c r="B600" s="10"/>
      <c r="C600" s="10"/>
      <c r="D600" s="10"/>
      <c r="E600" s="10"/>
      <c r="F600" s="10"/>
      <c r="G600" s="10"/>
      <c r="H600" s="10"/>
      <c r="I600" s="10"/>
      <c r="J600" s="10"/>
      <c r="K600" s="10"/>
      <c r="L600" s="10"/>
      <c r="M600" s="10"/>
      <c r="N600" s="10"/>
      <c r="O600" s="10"/>
      <c r="P600" s="10"/>
      <c r="Q600" s="10"/>
      <c r="R600" s="10"/>
      <c r="S600" s="10"/>
      <c r="T600" s="10"/>
      <c r="U600" s="10"/>
      <c r="V600" s="10"/>
      <c r="W600" s="10"/>
      <c r="X600" s="10"/>
      <c r="Y600" s="10"/>
      <c r="Z600" s="10"/>
      <c r="AA600" s="10"/>
      <c r="AB600" s="10"/>
      <c r="AC600" s="10"/>
      <c r="AD600" s="10"/>
      <c r="AE600" s="10"/>
    </row>
    <row r="601" spans="1:31" x14ac:dyDescent="0.35">
      <c r="A601" s="10"/>
      <c r="B601" s="10"/>
      <c r="C601" s="10"/>
      <c r="D601" s="10"/>
      <c r="E601" s="10"/>
      <c r="F601" s="10"/>
      <c r="G601" s="10"/>
      <c r="H601" s="10"/>
      <c r="I601" s="10"/>
      <c r="J601" s="10"/>
      <c r="K601" s="10"/>
      <c r="L601" s="10"/>
      <c r="M601" s="10"/>
      <c r="N601" s="10"/>
      <c r="O601" s="10"/>
      <c r="P601" s="10"/>
      <c r="Q601" s="10"/>
      <c r="R601" s="10"/>
      <c r="S601" s="10"/>
      <c r="T601" s="10"/>
      <c r="U601" s="10"/>
      <c r="V601" s="10"/>
      <c r="W601" s="10"/>
      <c r="X601" s="10"/>
      <c r="Y601" s="10"/>
      <c r="Z601" s="10"/>
      <c r="AA601" s="10"/>
      <c r="AB601" s="10"/>
      <c r="AC601" s="10"/>
      <c r="AD601" s="10"/>
      <c r="AE601" s="10"/>
    </row>
    <row r="602" spans="1:31" x14ac:dyDescent="0.35">
      <c r="A602" s="10"/>
      <c r="B602" s="10"/>
      <c r="C602" s="10"/>
      <c r="D602" s="10"/>
      <c r="E602" s="10"/>
      <c r="F602" s="10"/>
      <c r="G602" s="10"/>
      <c r="H602" s="10"/>
      <c r="I602" s="10"/>
      <c r="J602" s="10"/>
      <c r="K602" s="10"/>
      <c r="L602" s="10"/>
      <c r="M602" s="10"/>
      <c r="N602" s="10"/>
      <c r="O602" s="10"/>
      <c r="P602" s="10"/>
      <c r="Q602" s="10"/>
      <c r="R602" s="10"/>
      <c r="S602" s="10"/>
      <c r="T602" s="10"/>
      <c r="U602" s="10"/>
      <c r="V602" s="10"/>
      <c r="W602" s="10"/>
      <c r="X602" s="10"/>
      <c r="Y602" s="10"/>
      <c r="Z602" s="10"/>
      <c r="AA602" s="10"/>
      <c r="AB602" s="10"/>
      <c r="AC602" s="10"/>
      <c r="AD602" s="10"/>
      <c r="AE602" s="10"/>
    </row>
    <row r="603" spans="1:31" x14ac:dyDescent="0.35">
      <c r="A603" s="10"/>
      <c r="B603" s="10"/>
      <c r="C603" s="10"/>
      <c r="D603" s="10"/>
      <c r="E603" s="10"/>
      <c r="F603" s="10"/>
      <c r="G603" s="10"/>
      <c r="H603" s="10"/>
      <c r="I603" s="10"/>
      <c r="J603" s="10"/>
      <c r="K603" s="10"/>
      <c r="L603" s="10"/>
      <c r="M603" s="10"/>
      <c r="N603" s="10"/>
      <c r="O603" s="10"/>
      <c r="P603" s="10"/>
      <c r="Q603" s="10"/>
      <c r="R603" s="10"/>
      <c r="S603" s="10"/>
      <c r="T603" s="10"/>
      <c r="U603" s="10"/>
      <c r="V603" s="10"/>
      <c r="W603" s="10"/>
      <c r="X603" s="10"/>
      <c r="Y603" s="10"/>
      <c r="Z603" s="10"/>
      <c r="AA603" s="10"/>
      <c r="AB603" s="10"/>
      <c r="AC603" s="10"/>
      <c r="AD603" s="10"/>
      <c r="AE603" s="10"/>
    </row>
    <row r="604" spans="1:31" x14ac:dyDescent="0.35">
      <c r="A604" s="10"/>
      <c r="B604" s="10"/>
      <c r="C604" s="10"/>
      <c r="D604" s="10"/>
      <c r="E604" s="10"/>
      <c r="F604" s="10"/>
      <c r="G604" s="10"/>
      <c r="H604" s="10"/>
      <c r="I604" s="10"/>
      <c r="J604" s="10"/>
      <c r="K604" s="10"/>
      <c r="L604" s="10"/>
      <c r="M604" s="10"/>
      <c r="N604" s="10"/>
      <c r="O604" s="10"/>
      <c r="P604" s="10"/>
      <c r="Q604" s="10"/>
      <c r="R604" s="10"/>
      <c r="S604" s="10"/>
      <c r="T604" s="10"/>
      <c r="U604" s="10"/>
      <c r="V604" s="10"/>
      <c r="W604" s="10"/>
      <c r="X604" s="10"/>
      <c r="Y604" s="10"/>
      <c r="Z604" s="10"/>
      <c r="AA604" s="10"/>
      <c r="AB604" s="10"/>
      <c r="AC604" s="10"/>
      <c r="AD604" s="10"/>
      <c r="AE604" s="10"/>
    </row>
    <row r="605" spans="1:31" x14ac:dyDescent="0.35">
      <c r="A605" s="10"/>
      <c r="B605" s="10"/>
      <c r="C605" s="10"/>
      <c r="D605" s="10"/>
      <c r="E605" s="10"/>
      <c r="F605" s="10"/>
      <c r="G605" s="10"/>
      <c r="H605" s="10"/>
      <c r="I605" s="10"/>
      <c r="J605" s="10"/>
      <c r="K605" s="10"/>
      <c r="L605" s="10"/>
      <c r="M605" s="10"/>
      <c r="N605" s="10"/>
      <c r="O605" s="10"/>
      <c r="P605" s="10"/>
      <c r="Q605" s="10"/>
      <c r="R605" s="10"/>
      <c r="S605" s="10"/>
      <c r="T605" s="10"/>
      <c r="U605" s="10"/>
      <c r="V605" s="10"/>
      <c r="W605" s="10"/>
      <c r="X605" s="10"/>
      <c r="Y605" s="10"/>
      <c r="Z605" s="10"/>
      <c r="AA605" s="10"/>
      <c r="AB605" s="10"/>
      <c r="AC605" s="10"/>
      <c r="AD605" s="10"/>
      <c r="AE605" s="10"/>
    </row>
    <row r="606" spans="1:31" x14ac:dyDescent="0.35">
      <c r="A606" s="10"/>
      <c r="B606" s="10"/>
      <c r="C606" s="10"/>
      <c r="D606" s="10"/>
      <c r="E606" s="10"/>
      <c r="F606" s="10"/>
      <c r="G606" s="10"/>
      <c r="H606" s="10"/>
      <c r="I606" s="10"/>
      <c r="J606" s="10"/>
      <c r="K606" s="10"/>
      <c r="L606" s="10"/>
      <c r="M606" s="10"/>
      <c r="N606" s="10"/>
      <c r="O606" s="10"/>
      <c r="P606" s="10"/>
      <c r="Q606" s="10"/>
      <c r="R606" s="10"/>
      <c r="S606" s="10"/>
      <c r="T606" s="10"/>
      <c r="U606" s="10"/>
      <c r="V606" s="10"/>
      <c r="W606" s="10"/>
      <c r="X606" s="10"/>
      <c r="Y606" s="10"/>
      <c r="Z606" s="10"/>
      <c r="AA606" s="10"/>
      <c r="AB606" s="10"/>
      <c r="AC606" s="10"/>
      <c r="AD606" s="10"/>
      <c r="AE606" s="10"/>
    </row>
    <row r="607" spans="1:31" x14ac:dyDescent="0.35">
      <c r="A607" s="10"/>
      <c r="B607" s="10"/>
      <c r="C607" s="10"/>
      <c r="D607" s="10"/>
      <c r="E607" s="10"/>
      <c r="F607" s="10"/>
      <c r="G607" s="10"/>
      <c r="H607" s="10"/>
      <c r="I607" s="10"/>
      <c r="J607" s="10"/>
      <c r="K607" s="10"/>
      <c r="L607" s="10"/>
      <c r="M607" s="10"/>
      <c r="N607" s="10"/>
      <c r="O607" s="10"/>
      <c r="P607" s="10"/>
      <c r="Q607" s="10"/>
      <c r="R607" s="10"/>
      <c r="S607" s="10"/>
      <c r="T607" s="10"/>
      <c r="U607" s="10"/>
      <c r="V607" s="10"/>
      <c r="W607" s="10"/>
      <c r="X607" s="10"/>
      <c r="Y607" s="10"/>
      <c r="Z607" s="10"/>
      <c r="AA607" s="10"/>
      <c r="AB607" s="10"/>
      <c r="AC607" s="10"/>
      <c r="AD607" s="10"/>
      <c r="AE607" s="10"/>
    </row>
    <row r="608" spans="1:31" x14ac:dyDescent="0.35">
      <c r="A608" s="10"/>
      <c r="B608" s="10"/>
      <c r="C608" s="10"/>
      <c r="D608" s="10"/>
      <c r="E608" s="10"/>
      <c r="F608" s="10"/>
      <c r="G608" s="10"/>
      <c r="H608" s="10"/>
      <c r="I608" s="10"/>
      <c r="J608" s="10"/>
      <c r="K608" s="10"/>
      <c r="L608" s="10"/>
      <c r="M608" s="10"/>
      <c r="N608" s="10"/>
      <c r="O608" s="10"/>
      <c r="P608" s="10"/>
      <c r="Q608" s="10"/>
      <c r="R608" s="10"/>
      <c r="S608" s="10"/>
      <c r="T608" s="10"/>
      <c r="U608" s="10"/>
      <c r="V608" s="10"/>
      <c r="W608" s="10"/>
      <c r="X608" s="10"/>
      <c r="Y608" s="10"/>
      <c r="Z608" s="10"/>
      <c r="AA608" s="10"/>
      <c r="AB608" s="10"/>
      <c r="AC608" s="10"/>
      <c r="AD608" s="10"/>
      <c r="AE608" s="10"/>
    </row>
    <row r="609" spans="1:31" x14ac:dyDescent="0.35">
      <c r="A609" s="10"/>
      <c r="B609" s="10"/>
      <c r="C609" s="10"/>
      <c r="D609" s="10"/>
      <c r="E609" s="10"/>
      <c r="F609" s="10"/>
      <c r="G609" s="10"/>
      <c r="H609" s="10"/>
      <c r="I609" s="10"/>
      <c r="J609" s="10"/>
      <c r="K609" s="10"/>
      <c r="L609" s="10"/>
      <c r="M609" s="10"/>
      <c r="N609" s="10"/>
      <c r="O609" s="10"/>
      <c r="P609" s="10"/>
      <c r="Q609" s="10"/>
      <c r="R609" s="10"/>
      <c r="S609" s="10"/>
      <c r="T609" s="10"/>
      <c r="U609" s="10"/>
      <c r="V609" s="10"/>
      <c r="W609" s="10"/>
      <c r="X609" s="10"/>
      <c r="Y609" s="10"/>
      <c r="Z609" s="10"/>
      <c r="AA609" s="10"/>
      <c r="AB609" s="10"/>
      <c r="AC609" s="10"/>
      <c r="AD609" s="10"/>
      <c r="AE609" s="10"/>
    </row>
    <row r="610" spans="1:31" x14ac:dyDescent="0.35">
      <c r="A610" s="10"/>
      <c r="B610" s="10"/>
      <c r="C610" s="10"/>
      <c r="D610" s="10"/>
      <c r="E610" s="10"/>
      <c r="F610" s="10"/>
      <c r="G610" s="10"/>
      <c r="H610" s="10"/>
      <c r="I610" s="10"/>
      <c r="J610" s="10"/>
      <c r="K610" s="10"/>
      <c r="L610" s="10"/>
      <c r="M610" s="10"/>
      <c r="N610" s="10"/>
      <c r="O610" s="10"/>
      <c r="P610" s="10"/>
      <c r="Q610" s="10"/>
      <c r="R610" s="10"/>
      <c r="S610" s="10"/>
      <c r="T610" s="10"/>
      <c r="U610" s="10"/>
      <c r="V610" s="10"/>
      <c r="W610" s="10"/>
      <c r="X610" s="10"/>
      <c r="Y610" s="10"/>
      <c r="Z610" s="10"/>
      <c r="AA610" s="10"/>
      <c r="AB610" s="10"/>
      <c r="AC610" s="10"/>
      <c r="AD610" s="10"/>
      <c r="AE610" s="10"/>
    </row>
    <row r="611" spans="1:31" x14ac:dyDescent="0.35">
      <c r="A611" s="10"/>
      <c r="B611" s="10"/>
      <c r="C611" s="10"/>
      <c r="D611" s="10"/>
      <c r="E611" s="10"/>
      <c r="F611" s="10"/>
      <c r="G611" s="10"/>
      <c r="H611" s="10"/>
      <c r="I611" s="10"/>
      <c r="J611" s="10"/>
      <c r="K611" s="10"/>
      <c r="L611" s="10"/>
      <c r="M611" s="10"/>
      <c r="N611" s="10"/>
      <c r="O611" s="10"/>
      <c r="P611" s="10"/>
      <c r="Q611" s="10"/>
      <c r="R611" s="10"/>
      <c r="S611" s="10"/>
      <c r="T611" s="10"/>
      <c r="U611" s="10"/>
      <c r="V611" s="10"/>
      <c r="W611" s="10"/>
      <c r="X611" s="10"/>
      <c r="Y611" s="10"/>
      <c r="Z611" s="10"/>
      <c r="AA611" s="10"/>
      <c r="AB611" s="10"/>
      <c r="AC611" s="10"/>
      <c r="AD611" s="10"/>
      <c r="AE611" s="10"/>
    </row>
    <row r="612" spans="1:31" x14ac:dyDescent="0.35">
      <c r="A612" s="10"/>
      <c r="B612" s="10"/>
      <c r="C612" s="10"/>
      <c r="D612" s="10"/>
      <c r="E612" s="10"/>
      <c r="F612" s="10"/>
      <c r="G612" s="10"/>
      <c r="H612" s="10"/>
      <c r="I612" s="10"/>
      <c r="J612" s="10"/>
      <c r="K612" s="10"/>
      <c r="L612" s="10"/>
      <c r="M612" s="10"/>
      <c r="N612" s="10"/>
      <c r="O612" s="10"/>
      <c r="P612" s="10"/>
      <c r="Q612" s="10"/>
      <c r="R612" s="10"/>
      <c r="S612" s="10"/>
      <c r="T612" s="10"/>
      <c r="U612" s="10"/>
      <c r="V612" s="10"/>
      <c r="W612" s="10"/>
      <c r="X612" s="10"/>
      <c r="Y612" s="10"/>
      <c r="Z612" s="10"/>
      <c r="AA612" s="10"/>
      <c r="AB612" s="10"/>
      <c r="AC612" s="10"/>
      <c r="AD612" s="10"/>
      <c r="AE612" s="10"/>
    </row>
    <row r="613" spans="1:31" x14ac:dyDescent="0.35">
      <c r="A613" s="10"/>
      <c r="B613" s="10"/>
      <c r="C613" s="10"/>
      <c r="D613" s="10"/>
      <c r="E613" s="10"/>
      <c r="F613" s="10"/>
      <c r="G613" s="10"/>
      <c r="H613" s="10"/>
      <c r="I613" s="10"/>
      <c r="J613" s="10"/>
      <c r="K613" s="10"/>
      <c r="L613" s="10"/>
      <c r="M613" s="10"/>
      <c r="N613" s="10"/>
      <c r="O613" s="10"/>
      <c r="P613" s="10"/>
      <c r="Q613" s="10"/>
      <c r="R613" s="10"/>
      <c r="S613" s="10"/>
      <c r="T613" s="10"/>
      <c r="U613" s="10"/>
      <c r="V613" s="10"/>
      <c r="W613" s="10"/>
      <c r="X613" s="10"/>
      <c r="Y613" s="10"/>
      <c r="Z613" s="10"/>
      <c r="AA613" s="10"/>
      <c r="AB613" s="10"/>
      <c r="AC613" s="10"/>
      <c r="AD613" s="10"/>
      <c r="AE613" s="10"/>
    </row>
    <row r="614" spans="1:31" x14ac:dyDescent="0.35">
      <c r="A614" s="10"/>
      <c r="B614" s="10"/>
      <c r="C614" s="10"/>
      <c r="D614" s="10"/>
      <c r="E614" s="10"/>
      <c r="F614" s="10"/>
      <c r="G614" s="10"/>
      <c r="H614" s="10"/>
      <c r="I614" s="10"/>
      <c r="J614" s="10"/>
      <c r="K614" s="10"/>
      <c r="L614" s="10"/>
      <c r="M614" s="10"/>
      <c r="N614" s="10"/>
      <c r="O614" s="10"/>
      <c r="P614" s="10"/>
      <c r="Q614" s="10"/>
      <c r="R614" s="10"/>
      <c r="S614" s="10"/>
      <c r="T614" s="10"/>
      <c r="U614" s="10"/>
      <c r="V614" s="10"/>
      <c r="W614" s="10"/>
      <c r="X614" s="10"/>
      <c r="Y614" s="10"/>
      <c r="Z614" s="10"/>
      <c r="AA614" s="10"/>
      <c r="AB614" s="10"/>
      <c r="AC614" s="10"/>
      <c r="AD614" s="10"/>
      <c r="AE614" s="10"/>
    </row>
    <row r="615" spans="1:31" x14ac:dyDescent="0.35">
      <c r="A615" s="10"/>
      <c r="B615" s="10"/>
      <c r="C615" s="10"/>
      <c r="D615" s="10"/>
      <c r="E615" s="10"/>
      <c r="F615" s="10"/>
      <c r="G615" s="10"/>
      <c r="H615" s="10"/>
      <c r="I615" s="10"/>
      <c r="J615" s="10"/>
      <c r="K615" s="10"/>
      <c r="L615" s="10"/>
      <c r="M615" s="10"/>
      <c r="N615" s="10"/>
      <c r="O615" s="10"/>
      <c r="P615" s="10"/>
      <c r="Q615" s="10"/>
      <c r="R615" s="10"/>
      <c r="S615" s="10"/>
      <c r="T615" s="10"/>
      <c r="U615" s="10"/>
      <c r="V615" s="10"/>
      <c r="W615" s="10"/>
      <c r="X615" s="10"/>
      <c r="Y615" s="10"/>
      <c r="Z615" s="10"/>
      <c r="AA615" s="10"/>
      <c r="AB615" s="10"/>
      <c r="AC615" s="10"/>
      <c r="AD615" s="10"/>
      <c r="AE615" s="10"/>
    </row>
    <row r="616" spans="1:31" x14ac:dyDescent="0.35">
      <c r="A616" s="10"/>
      <c r="B616" s="10"/>
      <c r="C616" s="10"/>
      <c r="D616" s="10"/>
      <c r="E616" s="10"/>
      <c r="F616" s="10"/>
      <c r="G616" s="10"/>
      <c r="H616" s="10"/>
      <c r="I616" s="10"/>
      <c r="J616" s="10"/>
      <c r="K616" s="10"/>
      <c r="L616" s="10"/>
      <c r="M616" s="10"/>
      <c r="N616" s="10"/>
      <c r="O616" s="10"/>
      <c r="P616" s="10"/>
      <c r="Q616" s="10"/>
      <c r="R616" s="10"/>
      <c r="S616" s="10"/>
      <c r="T616" s="10"/>
      <c r="U616" s="10"/>
      <c r="V616" s="10"/>
      <c r="W616" s="10"/>
      <c r="X616" s="10"/>
      <c r="Y616" s="10"/>
      <c r="Z616" s="10"/>
      <c r="AA616" s="10"/>
      <c r="AB616" s="10"/>
      <c r="AC616" s="10"/>
      <c r="AD616" s="10"/>
      <c r="AE616" s="10"/>
    </row>
    <row r="617" spans="1:31" x14ac:dyDescent="0.35">
      <c r="A617" s="10"/>
      <c r="B617" s="10"/>
      <c r="C617" s="10"/>
      <c r="D617" s="10"/>
      <c r="E617" s="10"/>
      <c r="F617" s="10"/>
      <c r="G617" s="10"/>
      <c r="H617" s="10"/>
      <c r="I617" s="10"/>
      <c r="J617" s="10"/>
      <c r="K617" s="10"/>
      <c r="L617" s="10"/>
      <c r="M617" s="10"/>
      <c r="N617" s="10"/>
      <c r="O617" s="10"/>
      <c r="P617" s="10"/>
      <c r="Q617" s="10"/>
      <c r="R617" s="10"/>
      <c r="S617" s="10"/>
      <c r="T617" s="10"/>
      <c r="U617" s="10"/>
      <c r="V617" s="10"/>
      <c r="W617" s="10"/>
      <c r="X617" s="10"/>
      <c r="Y617" s="10"/>
      <c r="Z617" s="10"/>
      <c r="AA617" s="10"/>
      <c r="AB617" s="10"/>
      <c r="AC617" s="10"/>
      <c r="AD617" s="10"/>
      <c r="AE617" s="10"/>
    </row>
    <row r="618" spans="1:31" x14ac:dyDescent="0.35">
      <c r="A618" s="10"/>
      <c r="B618" s="10"/>
      <c r="C618" s="10"/>
      <c r="D618" s="10"/>
      <c r="E618" s="10"/>
      <c r="F618" s="10"/>
      <c r="G618" s="10"/>
      <c r="H618" s="10"/>
      <c r="I618" s="10"/>
      <c r="J618" s="10"/>
      <c r="K618" s="10"/>
      <c r="L618" s="10"/>
      <c r="M618" s="10"/>
      <c r="N618" s="10"/>
      <c r="O618" s="10"/>
      <c r="P618" s="10"/>
      <c r="Q618" s="10"/>
      <c r="R618" s="10"/>
      <c r="S618" s="10"/>
      <c r="T618" s="10"/>
      <c r="U618" s="10"/>
      <c r="V618" s="10"/>
      <c r="W618" s="10"/>
      <c r="X618" s="10"/>
      <c r="Y618" s="10"/>
      <c r="Z618" s="10"/>
      <c r="AA618" s="10"/>
      <c r="AB618" s="10"/>
      <c r="AC618" s="10"/>
      <c r="AD618" s="10"/>
      <c r="AE618" s="10"/>
    </row>
    <row r="619" spans="1:31" x14ac:dyDescent="0.35">
      <c r="A619" s="10"/>
      <c r="B619" s="10"/>
      <c r="C619" s="10"/>
      <c r="D619" s="10"/>
      <c r="E619" s="10"/>
      <c r="F619" s="10"/>
      <c r="G619" s="10"/>
      <c r="H619" s="10"/>
      <c r="I619" s="10"/>
      <c r="J619" s="10"/>
      <c r="K619" s="10"/>
      <c r="L619" s="10"/>
      <c r="M619" s="10"/>
      <c r="N619" s="10"/>
      <c r="O619" s="10"/>
      <c r="P619" s="10"/>
      <c r="Q619" s="10"/>
      <c r="R619" s="10"/>
      <c r="S619" s="10"/>
      <c r="T619" s="10"/>
      <c r="U619" s="10"/>
      <c r="V619" s="10"/>
      <c r="W619" s="10"/>
      <c r="X619" s="10"/>
      <c r="Y619" s="10"/>
      <c r="Z619" s="10"/>
      <c r="AA619" s="10"/>
      <c r="AB619" s="10"/>
      <c r="AC619" s="10"/>
      <c r="AD619" s="10"/>
      <c r="AE619" s="10"/>
    </row>
    <row r="620" spans="1:31" x14ac:dyDescent="0.35">
      <c r="A620" s="10"/>
      <c r="B620" s="10"/>
      <c r="C620" s="10"/>
      <c r="D620" s="10"/>
      <c r="E620" s="10"/>
      <c r="F620" s="10"/>
      <c r="G620" s="10"/>
      <c r="H620" s="10"/>
      <c r="I620" s="10"/>
      <c r="J620" s="10"/>
      <c r="K620" s="10"/>
      <c r="L620" s="10"/>
      <c r="M620" s="10"/>
      <c r="N620" s="10"/>
      <c r="O620" s="10"/>
      <c r="P620" s="10"/>
      <c r="Q620" s="10"/>
      <c r="R620" s="10"/>
      <c r="S620" s="10"/>
      <c r="T620" s="10"/>
      <c r="U620" s="10"/>
      <c r="V620" s="10"/>
      <c r="W620" s="10"/>
      <c r="X620" s="10"/>
      <c r="Y620" s="10"/>
      <c r="Z620" s="10"/>
      <c r="AA620" s="10"/>
      <c r="AB620" s="10"/>
      <c r="AC620" s="10"/>
      <c r="AD620" s="10"/>
      <c r="AE620" s="10"/>
    </row>
    <row r="621" spans="1:31" x14ac:dyDescent="0.35">
      <c r="A621" s="10"/>
      <c r="B621" s="10"/>
      <c r="C621" s="10"/>
      <c r="D621" s="10"/>
      <c r="E621" s="10"/>
      <c r="F621" s="10"/>
      <c r="G621" s="10"/>
      <c r="H621" s="10"/>
      <c r="I621" s="10"/>
      <c r="J621" s="10"/>
      <c r="K621" s="10"/>
      <c r="L621" s="10"/>
      <c r="M621" s="10"/>
      <c r="N621" s="10"/>
      <c r="O621" s="10"/>
      <c r="P621" s="10"/>
      <c r="Q621" s="10"/>
      <c r="R621" s="10"/>
      <c r="S621" s="10"/>
      <c r="T621" s="10"/>
      <c r="U621" s="10"/>
      <c r="V621" s="10"/>
      <c r="W621" s="10"/>
      <c r="X621" s="10"/>
      <c r="Y621" s="10"/>
      <c r="Z621" s="10"/>
      <c r="AA621" s="10"/>
      <c r="AB621" s="10"/>
      <c r="AC621" s="10"/>
      <c r="AD621" s="10"/>
      <c r="AE621" s="10"/>
    </row>
    <row r="622" spans="1:31" x14ac:dyDescent="0.35">
      <c r="A622" s="10"/>
      <c r="B622" s="10"/>
      <c r="C622" s="10"/>
      <c r="D622" s="10"/>
      <c r="E622" s="10"/>
      <c r="F622" s="10"/>
      <c r="G622" s="10"/>
      <c r="H622" s="10"/>
      <c r="I622" s="10"/>
      <c r="J622" s="10"/>
      <c r="K622" s="10"/>
      <c r="L622" s="10"/>
      <c r="M622" s="10"/>
      <c r="N622" s="10"/>
      <c r="O622" s="10"/>
      <c r="P622" s="10"/>
      <c r="Q622" s="10"/>
      <c r="R622" s="10"/>
      <c r="S622" s="10"/>
      <c r="T622" s="10"/>
      <c r="U622" s="10"/>
      <c r="V622" s="10"/>
      <c r="W622" s="10"/>
      <c r="X622" s="10"/>
      <c r="Y622" s="10"/>
      <c r="Z622" s="10"/>
      <c r="AA622" s="10"/>
      <c r="AB622" s="10"/>
      <c r="AC622" s="10"/>
      <c r="AD622" s="10"/>
      <c r="AE622" s="10"/>
    </row>
    <row r="623" spans="1:31" x14ac:dyDescent="0.35">
      <c r="A623" s="10"/>
      <c r="B623" s="10"/>
      <c r="C623" s="10"/>
      <c r="D623" s="10"/>
      <c r="E623" s="10"/>
      <c r="F623" s="10"/>
      <c r="G623" s="10"/>
      <c r="H623" s="10"/>
      <c r="I623" s="10"/>
      <c r="J623" s="10"/>
      <c r="K623" s="10"/>
      <c r="L623" s="10"/>
      <c r="M623" s="10"/>
      <c r="N623" s="10"/>
      <c r="O623" s="10"/>
      <c r="P623" s="10"/>
      <c r="Q623" s="10"/>
      <c r="R623" s="10"/>
      <c r="S623" s="10"/>
      <c r="T623" s="10"/>
      <c r="U623" s="10"/>
      <c r="V623" s="10"/>
      <c r="W623" s="10"/>
      <c r="X623" s="10"/>
      <c r="Y623" s="10"/>
      <c r="Z623" s="10"/>
      <c r="AA623" s="10"/>
      <c r="AB623" s="10"/>
      <c r="AC623" s="10"/>
      <c r="AD623" s="10"/>
      <c r="AE623" s="10"/>
    </row>
    <row r="624" spans="1:31" x14ac:dyDescent="0.35">
      <c r="A624" s="10"/>
      <c r="B624" s="10"/>
      <c r="C624" s="10"/>
      <c r="D624" s="10"/>
      <c r="E624" s="10"/>
      <c r="F624" s="10"/>
      <c r="G624" s="10"/>
      <c r="H624" s="10"/>
      <c r="I624" s="10"/>
      <c r="J624" s="10"/>
      <c r="K624" s="10"/>
      <c r="L624" s="10"/>
      <c r="M624" s="10"/>
      <c r="N624" s="10"/>
      <c r="O624" s="10"/>
      <c r="P624" s="10"/>
      <c r="Q624" s="10"/>
      <c r="R624" s="10"/>
      <c r="S624" s="10"/>
      <c r="T624" s="10"/>
      <c r="U624" s="10"/>
      <c r="V624" s="10"/>
      <c r="W624" s="10"/>
      <c r="X624" s="10"/>
      <c r="Y624" s="10"/>
      <c r="Z624" s="10"/>
      <c r="AA624" s="10"/>
      <c r="AB624" s="10"/>
      <c r="AC624" s="10"/>
      <c r="AD624" s="10"/>
      <c r="AE624" s="10"/>
    </row>
    <row r="625" spans="1:31" x14ac:dyDescent="0.35">
      <c r="A625" s="10"/>
      <c r="B625" s="10"/>
      <c r="C625" s="10"/>
      <c r="D625" s="10"/>
      <c r="E625" s="10"/>
      <c r="F625" s="10"/>
      <c r="G625" s="10"/>
      <c r="H625" s="10"/>
      <c r="I625" s="10"/>
      <c r="J625" s="10"/>
      <c r="K625" s="10"/>
      <c r="L625" s="10"/>
      <c r="M625" s="10"/>
      <c r="N625" s="10"/>
      <c r="O625" s="10"/>
      <c r="P625" s="10"/>
      <c r="Q625" s="10"/>
      <c r="R625" s="10"/>
      <c r="S625" s="10"/>
      <c r="T625" s="10"/>
      <c r="U625" s="10"/>
      <c r="V625" s="10"/>
      <c r="W625" s="10"/>
      <c r="X625" s="10"/>
      <c r="Y625" s="10"/>
      <c r="Z625" s="10"/>
      <c r="AA625" s="10"/>
      <c r="AB625" s="10"/>
      <c r="AC625" s="10"/>
      <c r="AD625" s="10"/>
      <c r="AE625" s="10"/>
    </row>
    <row r="626" spans="1:31" x14ac:dyDescent="0.35">
      <c r="A626" s="10"/>
      <c r="B626" s="10"/>
      <c r="C626" s="10"/>
      <c r="D626" s="10"/>
      <c r="E626" s="10"/>
      <c r="F626" s="10"/>
      <c r="G626" s="10"/>
      <c r="H626" s="10"/>
      <c r="I626" s="10"/>
      <c r="J626" s="10"/>
      <c r="K626" s="10"/>
      <c r="L626" s="10"/>
      <c r="M626" s="10"/>
      <c r="N626" s="10"/>
      <c r="O626" s="10"/>
      <c r="P626" s="10"/>
      <c r="Q626" s="10"/>
      <c r="R626" s="10"/>
      <c r="S626" s="10"/>
      <c r="T626" s="10"/>
      <c r="U626" s="10"/>
      <c r="V626" s="10"/>
      <c r="W626" s="10"/>
      <c r="X626" s="10"/>
      <c r="Y626" s="10"/>
      <c r="Z626" s="10"/>
      <c r="AA626" s="10"/>
      <c r="AB626" s="10"/>
      <c r="AC626" s="10"/>
      <c r="AD626" s="10"/>
      <c r="AE626" s="10"/>
    </row>
    <row r="627" spans="1:31" x14ac:dyDescent="0.35">
      <c r="A627" s="10"/>
      <c r="B627" s="10"/>
      <c r="C627" s="10"/>
      <c r="D627" s="10"/>
      <c r="E627" s="10"/>
      <c r="F627" s="10"/>
      <c r="G627" s="10"/>
      <c r="H627" s="10"/>
      <c r="I627" s="10"/>
      <c r="J627" s="10"/>
      <c r="K627" s="10"/>
      <c r="L627" s="10"/>
      <c r="M627" s="10"/>
      <c r="N627" s="10"/>
      <c r="O627" s="10"/>
      <c r="P627" s="10"/>
      <c r="Q627" s="10"/>
      <c r="R627" s="10"/>
      <c r="S627" s="10"/>
      <c r="T627" s="10"/>
      <c r="U627" s="10"/>
      <c r="V627" s="10"/>
      <c r="W627" s="10"/>
      <c r="X627" s="10"/>
      <c r="Y627" s="10"/>
      <c r="Z627" s="10"/>
      <c r="AA627" s="10"/>
      <c r="AB627" s="10"/>
      <c r="AC627" s="10"/>
      <c r="AD627" s="10"/>
      <c r="AE627" s="10"/>
    </row>
    <row r="628" spans="1:31" x14ac:dyDescent="0.35">
      <c r="A628" s="10"/>
      <c r="B628" s="10"/>
      <c r="C628" s="10"/>
      <c r="D628" s="10"/>
      <c r="E628" s="10"/>
      <c r="F628" s="10"/>
      <c r="G628" s="10"/>
      <c r="H628" s="10"/>
      <c r="I628" s="10"/>
      <c r="J628" s="10"/>
      <c r="K628" s="10"/>
      <c r="L628" s="10"/>
      <c r="M628" s="10"/>
      <c r="N628" s="10"/>
      <c r="O628" s="10"/>
      <c r="P628" s="10"/>
      <c r="Q628" s="10"/>
      <c r="R628" s="10"/>
      <c r="S628" s="10"/>
      <c r="T628" s="10"/>
      <c r="U628" s="10"/>
      <c r="V628" s="10"/>
      <c r="W628" s="10"/>
      <c r="X628" s="10"/>
      <c r="Y628" s="10"/>
      <c r="Z628" s="10"/>
      <c r="AA628" s="10"/>
      <c r="AB628" s="10"/>
      <c r="AC628" s="10"/>
      <c r="AD628" s="10"/>
      <c r="AE628" s="10"/>
    </row>
    <row r="629" spans="1:31" x14ac:dyDescent="0.35">
      <c r="A629" s="10"/>
      <c r="B629" s="10"/>
      <c r="C629" s="10"/>
      <c r="D629" s="10"/>
      <c r="E629" s="10"/>
      <c r="F629" s="10"/>
      <c r="G629" s="10"/>
      <c r="H629" s="10"/>
      <c r="I629" s="10"/>
      <c r="J629" s="10"/>
      <c r="K629" s="10"/>
      <c r="L629" s="10"/>
      <c r="M629" s="10"/>
      <c r="N629" s="10"/>
      <c r="O629" s="10"/>
      <c r="P629" s="10"/>
      <c r="Q629" s="10"/>
      <c r="R629" s="10"/>
      <c r="S629" s="10"/>
      <c r="T629" s="10"/>
      <c r="U629" s="10"/>
      <c r="V629" s="10"/>
      <c r="W629" s="10"/>
      <c r="X629" s="10"/>
      <c r="Y629" s="10"/>
      <c r="Z629" s="10"/>
      <c r="AA629" s="10"/>
      <c r="AB629" s="10"/>
      <c r="AC629" s="10"/>
      <c r="AD629" s="10"/>
      <c r="AE629" s="10"/>
    </row>
    <row r="630" spans="1:31" x14ac:dyDescent="0.35">
      <c r="A630" s="10"/>
      <c r="B630" s="10"/>
      <c r="C630" s="10"/>
      <c r="D630" s="10"/>
      <c r="E630" s="10"/>
      <c r="F630" s="10"/>
      <c r="G630" s="10"/>
      <c r="H630" s="10"/>
      <c r="I630" s="10"/>
      <c r="J630" s="10"/>
      <c r="K630" s="10"/>
      <c r="L630" s="10"/>
      <c r="M630" s="10"/>
      <c r="N630" s="10"/>
      <c r="O630" s="10"/>
      <c r="P630" s="10"/>
      <c r="Q630" s="10"/>
      <c r="R630" s="10"/>
      <c r="S630" s="10"/>
      <c r="T630" s="10"/>
      <c r="U630" s="10"/>
      <c r="V630" s="10"/>
      <c r="W630" s="10"/>
      <c r="X630" s="10"/>
      <c r="Y630" s="10"/>
      <c r="Z630" s="10"/>
      <c r="AA630" s="10"/>
      <c r="AB630" s="10"/>
      <c r="AC630" s="10"/>
      <c r="AD630" s="10"/>
      <c r="AE630" s="10"/>
    </row>
    <row r="631" spans="1:31" x14ac:dyDescent="0.35">
      <c r="A631" s="10"/>
      <c r="B631" s="10"/>
      <c r="C631" s="10"/>
      <c r="D631" s="10"/>
      <c r="E631" s="10"/>
      <c r="F631" s="10"/>
      <c r="G631" s="10"/>
      <c r="H631" s="10"/>
      <c r="I631" s="10"/>
      <c r="J631" s="10"/>
      <c r="K631" s="10"/>
      <c r="L631" s="10"/>
      <c r="M631" s="10"/>
      <c r="N631" s="10"/>
      <c r="O631" s="10"/>
      <c r="P631" s="10"/>
      <c r="Q631" s="10"/>
      <c r="R631" s="10"/>
      <c r="S631" s="10"/>
      <c r="T631" s="10"/>
      <c r="U631" s="10"/>
      <c r="V631" s="10"/>
      <c r="W631" s="10"/>
      <c r="X631" s="10"/>
      <c r="Y631" s="10"/>
      <c r="Z631" s="10"/>
      <c r="AA631" s="10"/>
      <c r="AB631" s="10"/>
      <c r="AC631" s="10"/>
      <c r="AD631" s="10"/>
      <c r="AE631" s="10"/>
    </row>
    <row r="632" spans="1:31" x14ac:dyDescent="0.35">
      <c r="A632" s="10"/>
      <c r="B632" s="10"/>
      <c r="C632" s="10"/>
      <c r="D632" s="10"/>
      <c r="E632" s="10"/>
      <c r="F632" s="10"/>
      <c r="G632" s="10"/>
      <c r="H632" s="10"/>
      <c r="I632" s="10"/>
      <c r="J632" s="10"/>
      <c r="K632" s="10"/>
      <c r="L632" s="10"/>
      <c r="M632" s="10"/>
      <c r="N632" s="10"/>
      <c r="O632" s="10"/>
      <c r="P632" s="10"/>
      <c r="Q632" s="10"/>
      <c r="R632" s="10"/>
      <c r="S632" s="10"/>
      <c r="T632" s="10"/>
      <c r="U632" s="10"/>
      <c r="V632" s="10"/>
      <c r="W632" s="10"/>
      <c r="X632" s="10"/>
      <c r="Y632" s="10"/>
      <c r="Z632" s="10"/>
      <c r="AA632" s="10"/>
      <c r="AB632" s="10"/>
      <c r="AC632" s="10"/>
      <c r="AD632" s="10"/>
      <c r="AE632" s="10"/>
    </row>
    <row r="633" spans="1:31" x14ac:dyDescent="0.35">
      <c r="A633" s="10"/>
      <c r="B633" s="10"/>
      <c r="C633" s="10"/>
      <c r="D633" s="10"/>
      <c r="E633" s="10"/>
      <c r="F633" s="10"/>
      <c r="G633" s="10"/>
      <c r="H633" s="10"/>
      <c r="I633" s="10"/>
      <c r="J633" s="10"/>
      <c r="K633" s="10"/>
      <c r="L633" s="10"/>
      <c r="M633" s="10"/>
      <c r="N633" s="10"/>
      <c r="O633" s="10"/>
      <c r="P633" s="10"/>
      <c r="Q633" s="10"/>
      <c r="R633" s="10"/>
      <c r="S633" s="10"/>
      <c r="T633" s="10"/>
      <c r="U633" s="10"/>
      <c r="V633" s="10"/>
      <c r="W633" s="10"/>
      <c r="X633" s="10"/>
      <c r="Y633" s="10"/>
      <c r="Z633" s="10"/>
      <c r="AA633" s="10"/>
      <c r="AB633" s="10"/>
      <c r="AC633" s="10"/>
      <c r="AD633" s="10"/>
      <c r="AE633" s="10"/>
    </row>
    <row r="634" spans="1:31" x14ac:dyDescent="0.35">
      <c r="A634" s="10"/>
      <c r="B634" s="10"/>
      <c r="C634" s="10"/>
      <c r="D634" s="10"/>
      <c r="E634" s="10"/>
      <c r="F634" s="10"/>
      <c r="G634" s="10"/>
      <c r="H634" s="10"/>
      <c r="I634" s="10"/>
      <c r="J634" s="10"/>
      <c r="K634" s="10"/>
      <c r="L634" s="10"/>
      <c r="M634" s="10"/>
      <c r="N634" s="10"/>
      <c r="O634" s="10"/>
      <c r="P634" s="10"/>
      <c r="Q634" s="10"/>
      <c r="R634" s="10"/>
      <c r="S634" s="10"/>
      <c r="T634" s="10"/>
      <c r="U634" s="10"/>
      <c r="V634" s="10"/>
      <c r="W634" s="10"/>
      <c r="X634" s="10"/>
      <c r="Y634" s="10"/>
      <c r="Z634" s="10"/>
      <c r="AA634" s="10"/>
      <c r="AB634" s="10"/>
      <c r="AC634" s="10"/>
      <c r="AD634" s="10"/>
      <c r="AE634" s="10"/>
    </row>
    <row r="635" spans="1:31" x14ac:dyDescent="0.35">
      <c r="A635" s="10"/>
      <c r="B635" s="10"/>
      <c r="C635" s="10"/>
      <c r="D635" s="10"/>
      <c r="E635" s="10"/>
      <c r="F635" s="10"/>
      <c r="G635" s="10"/>
      <c r="H635" s="10"/>
      <c r="I635" s="10"/>
      <c r="J635" s="10"/>
      <c r="K635" s="10"/>
      <c r="L635" s="10"/>
      <c r="M635" s="10"/>
      <c r="N635" s="10"/>
      <c r="O635" s="10"/>
      <c r="P635" s="10"/>
      <c r="Q635" s="10"/>
      <c r="R635" s="10"/>
      <c r="S635" s="10"/>
      <c r="T635" s="10"/>
      <c r="U635" s="10"/>
      <c r="V635" s="10"/>
      <c r="W635" s="10"/>
      <c r="X635" s="10"/>
      <c r="Y635" s="10"/>
      <c r="Z635" s="10"/>
      <c r="AA635" s="10"/>
      <c r="AB635" s="10"/>
      <c r="AC635" s="10"/>
      <c r="AD635" s="10"/>
      <c r="AE635" s="10"/>
    </row>
    <row r="636" spans="1:31" x14ac:dyDescent="0.35">
      <c r="A636" s="10"/>
      <c r="B636" s="10"/>
      <c r="C636" s="10"/>
      <c r="D636" s="10"/>
      <c r="E636" s="10"/>
      <c r="F636" s="10"/>
      <c r="G636" s="10"/>
      <c r="H636" s="10"/>
      <c r="I636" s="10"/>
      <c r="J636" s="10"/>
      <c r="K636" s="10"/>
      <c r="L636" s="10"/>
      <c r="M636" s="10"/>
      <c r="N636" s="10"/>
      <c r="O636" s="10"/>
      <c r="P636" s="10"/>
      <c r="Q636" s="10"/>
      <c r="R636" s="10"/>
      <c r="S636" s="10"/>
      <c r="T636" s="10"/>
      <c r="U636" s="10"/>
      <c r="V636" s="10"/>
      <c r="W636" s="10"/>
      <c r="X636" s="10"/>
      <c r="Y636" s="10"/>
      <c r="Z636" s="10"/>
      <c r="AA636" s="10"/>
      <c r="AB636" s="10"/>
      <c r="AC636" s="10"/>
      <c r="AD636" s="10"/>
      <c r="AE636" s="10"/>
    </row>
    <row r="637" spans="1:31" x14ac:dyDescent="0.35">
      <c r="A637" s="10"/>
      <c r="B637" s="10"/>
      <c r="C637" s="10"/>
      <c r="D637" s="10"/>
      <c r="E637" s="10"/>
      <c r="F637" s="10"/>
      <c r="G637" s="10"/>
      <c r="H637" s="10"/>
      <c r="I637" s="10"/>
      <c r="J637" s="10"/>
      <c r="K637" s="10"/>
      <c r="L637" s="10"/>
      <c r="M637" s="10"/>
      <c r="N637" s="10"/>
      <c r="O637" s="10"/>
      <c r="P637" s="10"/>
      <c r="Q637" s="10"/>
      <c r="R637" s="10"/>
      <c r="S637" s="10"/>
      <c r="T637" s="10"/>
      <c r="U637" s="10"/>
      <c r="V637" s="10"/>
      <c r="W637" s="10"/>
      <c r="X637" s="10"/>
      <c r="Y637" s="10"/>
      <c r="Z637" s="10"/>
      <c r="AA637" s="10"/>
      <c r="AB637" s="10"/>
      <c r="AC637" s="10"/>
      <c r="AD637" s="10"/>
      <c r="AE637" s="10"/>
    </row>
    <row r="638" spans="1:31" x14ac:dyDescent="0.35">
      <c r="A638" s="10"/>
      <c r="B638" s="10"/>
      <c r="C638" s="10"/>
      <c r="D638" s="10"/>
      <c r="E638" s="10"/>
      <c r="F638" s="10"/>
      <c r="G638" s="10"/>
      <c r="H638" s="10"/>
      <c r="I638" s="10"/>
      <c r="J638" s="10"/>
      <c r="K638" s="10"/>
      <c r="L638" s="10"/>
      <c r="M638" s="10"/>
      <c r="N638" s="10"/>
      <c r="O638" s="10"/>
      <c r="P638" s="10"/>
      <c r="Q638" s="10"/>
      <c r="R638" s="10"/>
      <c r="S638" s="10"/>
      <c r="T638" s="10"/>
      <c r="U638" s="10"/>
      <c r="V638" s="10"/>
      <c r="W638" s="10"/>
      <c r="X638" s="10"/>
      <c r="Y638" s="10"/>
      <c r="Z638" s="10"/>
      <c r="AA638" s="10"/>
      <c r="AB638" s="10"/>
      <c r="AC638" s="10"/>
      <c r="AD638" s="10"/>
      <c r="AE638" s="10"/>
    </row>
    <row r="639" spans="1:31" x14ac:dyDescent="0.35">
      <c r="A639" s="10"/>
      <c r="B639" s="10"/>
      <c r="C639" s="10"/>
      <c r="D639" s="10"/>
      <c r="E639" s="10"/>
      <c r="F639" s="10"/>
      <c r="G639" s="10"/>
      <c r="H639" s="10"/>
      <c r="I639" s="10"/>
      <c r="J639" s="10"/>
      <c r="K639" s="10"/>
      <c r="L639" s="10"/>
      <c r="M639" s="10"/>
      <c r="N639" s="10"/>
      <c r="O639" s="10"/>
      <c r="P639" s="10"/>
      <c r="Q639" s="10"/>
      <c r="R639" s="10"/>
      <c r="S639" s="10"/>
      <c r="T639" s="10"/>
      <c r="U639" s="10"/>
      <c r="V639" s="10"/>
      <c r="W639" s="10"/>
      <c r="X639" s="10"/>
      <c r="Y639" s="10"/>
      <c r="Z639" s="10"/>
      <c r="AA639" s="10"/>
      <c r="AB639" s="10"/>
      <c r="AC639" s="10"/>
      <c r="AD639" s="10"/>
      <c r="AE639" s="10"/>
    </row>
    <row r="640" spans="1:31" x14ac:dyDescent="0.35">
      <c r="A640" s="10"/>
      <c r="B640" s="10"/>
      <c r="C640" s="10"/>
      <c r="D640" s="10"/>
      <c r="E640" s="10"/>
      <c r="F640" s="10"/>
      <c r="G640" s="10"/>
      <c r="H640" s="10"/>
      <c r="I640" s="10"/>
      <c r="J640" s="10"/>
      <c r="K640" s="10"/>
      <c r="L640" s="10"/>
      <c r="M640" s="10"/>
      <c r="N640" s="10"/>
      <c r="O640" s="10"/>
      <c r="P640" s="10"/>
      <c r="Q640" s="10"/>
      <c r="R640" s="10"/>
      <c r="S640" s="10"/>
      <c r="T640" s="10"/>
      <c r="U640" s="10"/>
      <c r="V640" s="10"/>
      <c r="W640" s="10"/>
      <c r="X640" s="10"/>
      <c r="Y640" s="10"/>
      <c r="Z640" s="10"/>
      <c r="AA640" s="10"/>
      <c r="AB640" s="10"/>
      <c r="AC640" s="10"/>
      <c r="AD640" s="10"/>
      <c r="AE640" s="10"/>
    </row>
    <row r="641" spans="1:31" x14ac:dyDescent="0.35">
      <c r="A641" s="10"/>
      <c r="B641" s="10"/>
      <c r="C641" s="10"/>
      <c r="D641" s="10"/>
      <c r="E641" s="10"/>
      <c r="F641" s="10"/>
      <c r="G641" s="10"/>
      <c r="H641" s="10"/>
      <c r="I641" s="10"/>
      <c r="J641" s="10"/>
      <c r="K641" s="10"/>
      <c r="L641" s="10"/>
      <c r="M641" s="10"/>
      <c r="N641" s="10"/>
      <c r="O641" s="10"/>
      <c r="P641" s="10"/>
      <c r="Q641" s="10"/>
      <c r="R641" s="10"/>
      <c r="S641" s="10"/>
      <c r="T641" s="10"/>
      <c r="U641" s="10"/>
      <c r="V641" s="10"/>
      <c r="W641" s="10"/>
      <c r="X641" s="10"/>
      <c r="Y641" s="10"/>
      <c r="Z641" s="10"/>
      <c r="AA641" s="10"/>
      <c r="AB641" s="10"/>
      <c r="AC641" s="10"/>
      <c r="AD641" s="10"/>
      <c r="AE641" s="10"/>
    </row>
    <row r="642" spans="1:31" x14ac:dyDescent="0.35">
      <c r="A642" s="10"/>
      <c r="B642" s="10"/>
      <c r="C642" s="10"/>
      <c r="D642" s="10"/>
      <c r="E642" s="10"/>
      <c r="F642" s="10"/>
      <c r="G642" s="10"/>
      <c r="H642" s="10"/>
      <c r="I642" s="10"/>
      <c r="J642" s="10"/>
      <c r="K642" s="10"/>
      <c r="L642" s="10"/>
      <c r="M642" s="10"/>
      <c r="N642" s="10"/>
      <c r="O642" s="10"/>
      <c r="P642" s="10"/>
      <c r="Q642" s="10"/>
      <c r="R642" s="10"/>
      <c r="S642" s="10"/>
      <c r="T642" s="10"/>
      <c r="U642" s="10"/>
      <c r="V642" s="10"/>
      <c r="W642" s="10"/>
      <c r="X642" s="10"/>
      <c r="Y642" s="10"/>
      <c r="Z642" s="10"/>
      <c r="AA642" s="10"/>
      <c r="AB642" s="10"/>
      <c r="AC642" s="10"/>
      <c r="AD642" s="10"/>
      <c r="AE642" s="10"/>
    </row>
    <row r="643" spans="1:31" x14ac:dyDescent="0.35">
      <c r="A643" s="10"/>
      <c r="B643" s="10"/>
      <c r="C643" s="10"/>
      <c r="D643" s="10"/>
      <c r="E643" s="10"/>
      <c r="F643" s="10"/>
      <c r="G643" s="10"/>
      <c r="H643" s="10"/>
      <c r="I643" s="10"/>
      <c r="J643" s="10"/>
      <c r="K643" s="10"/>
      <c r="L643" s="10"/>
      <c r="M643" s="10"/>
      <c r="N643" s="10"/>
      <c r="O643" s="10"/>
      <c r="P643" s="10"/>
      <c r="Q643" s="10"/>
      <c r="R643" s="10"/>
      <c r="S643" s="10"/>
      <c r="T643" s="10"/>
      <c r="U643" s="10"/>
      <c r="V643" s="10"/>
      <c r="W643" s="10"/>
      <c r="X643" s="10"/>
      <c r="Y643" s="10"/>
      <c r="Z643" s="10"/>
      <c r="AA643" s="10"/>
      <c r="AB643" s="10"/>
      <c r="AC643" s="10"/>
      <c r="AD643" s="10"/>
      <c r="AE643" s="10"/>
    </row>
    <row r="644" spans="1:31" x14ac:dyDescent="0.35">
      <c r="A644" s="10"/>
      <c r="B644" s="10"/>
      <c r="C644" s="10"/>
      <c r="D644" s="10"/>
      <c r="E644" s="10"/>
      <c r="F644" s="10"/>
      <c r="G644" s="10"/>
      <c r="H644" s="10"/>
      <c r="I644" s="10"/>
      <c r="J644" s="10"/>
      <c r="K644" s="10"/>
      <c r="L644" s="10"/>
      <c r="M644" s="10"/>
      <c r="N644" s="10"/>
      <c r="O644" s="10"/>
      <c r="P644" s="10"/>
      <c r="Q644" s="10"/>
      <c r="R644" s="10"/>
      <c r="S644" s="10"/>
      <c r="T644" s="10"/>
      <c r="U644" s="10"/>
      <c r="V644" s="10"/>
      <c r="W644" s="10"/>
      <c r="X644" s="10"/>
      <c r="Y644" s="10"/>
      <c r="Z644" s="10"/>
      <c r="AA644" s="10"/>
      <c r="AB644" s="10"/>
      <c r="AC644" s="10"/>
      <c r="AD644" s="10"/>
      <c r="AE644" s="10"/>
    </row>
    <row r="645" spans="1:31" x14ac:dyDescent="0.35">
      <c r="A645" s="10"/>
      <c r="B645" s="10"/>
      <c r="C645" s="10"/>
      <c r="D645" s="10"/>
      <c r="E645" s="10"/>
      <c r="F645" s="10"/>
      <c r="G645" s="10"/>
      <c r="H645" s="10"/>
      <c r="I645" s="10"/>
      <c r="J645" s="10"/>
      <c r="K645" s="10"/>
      <c r="L645" s="10"/>
      <c r="M645" s="10"/>
      <c r="N645" s="10"/>
      <c r="O645" s="10"/>
      <c r="P645" s="10"/>
      <c r="Q645" s="10"/>
      <c r="R645" s="10"/>
      <c r="S645" s="10"/>
      <c r="T645" s="10"/>
      <c r="U645" s="10"/>
      <c r="V645" s="10"/>
      <c r="W645" s="10"/>
      <c r="X645" s="10"/>
      <c r="Y645" s="10"/>
      <c r="Z645" s="10"/>
      <c r="AA645" s="10"/>
      <c r="AB645" s="10"/>
      <c r="AC645" s="10"/>
      <c r="AD645" s="10"/>
      <c r="AE645" s="10"/>
    </row>
    <row r="646" spans="1:31" x14ac:dyDescent="0.35">
      <c r="A646" s="10"/>
      <c r="B646" s="10"/>
      <c r="C646" s="10"/>
      <c r="D646" s="10"/>
      <c r="E646" s="10"/>
      <c r="F646" s="10"/>
      <c r="G646" s="10"/>
      <c r="H646" s="10"/>
      <c r="I646" s="10"/>
      <c r="J646" s="10"/>
      <c r="K646" s="10"/>
      <c r="L646" s="10"/>
      <c r="M646" s="10"/>
      <c r="N646" s="10"/>
      <c r="O646" s="10"/>
      <c r="P646" s="10"/>
      <c r="Q646" s="10"/>
      <c r="R646" s="10"/>
      <c r="S646" s="10"/>
      <c r="T646" s="10"/>
      <c r="U646" s="10"/>
      <c r="V646" s="10"/>
      <c r="W646" s="10"/>
      <c r="X646" s="10"/>
      <c r="Y646" s="10"/>
      <c r="Z646" s="10"/>
      <c r="AA646" s="10"/>
      <c r="AB646" s="10"/>
      <c r="AC646" s="10"/>
      <c r="AD646" s="10"/>
      <c r="AE646" s="10"/>
    </row>
    <row r="647" spans="1:31" x14ac:dyDescent="0.35">
      <c r="A647" s="10"/>
      <c r="B647" s="10"/>
      <c r="C647" s="10"/>
      <c r="D647" s="10"/>
      <c r="E647" s="10"/>
      <c r="F647" s="10"/>
      <c r="G647" s="10"/>
      <c r="H647" s="10"/>
      <c r="I647" s="10"/>
      <c r="J647" s="10"/>
      <c r="K647" s="10"/>
      <c r="L647" s="10"/>
      <c r="M647" s="10"/>
      <c r="N647" s="10"/>
      <c r="O647" s="10"/>
      <c r="P647" s="10"/>
      <c r="Q647" s="10"/>
      <c r="R647" s="10"/>
      <c r="S647" s="10"/>
      <c r="T647" s="10"/>
      <c r="U647" s="10"/>
      <c r="V647" s="10"/>
      <c r="W647" s="10"/>
      <c r="X647" s="10"/>
      <c r="Y647" s="10"/>
      <c r="Z647" s="10"/>
      <c r="AA647" s="10"/>
      <c r="AB647" s="10"/>
      <c r="AC647" s="10"/>
      <c r="AD647" s="10"/>
      <c r="AE647" s="10"/>
    </row>
    <row r="648" spans="1:31" x14ac:dyDescent="0.35">
      <c r="A648" s="10"/>
      <c r="B648" s="10"/>
      <c r="C648" s="10"/>
      <c r="D648" s="10"/>
      <c r="E648" s="10"/>
      <c r="F648" s="10"/>
      <c r="G648" s="10"/>
      <c r="H648" s="10"/>
      <c r="I648" s="10"/>
      <c r="J648" s="10"/>
      <c r="K648" s="10"/>
      <c r="L648" s="10"/>
      <c r="M648" s="10"/>
      <c r="N648" s="10"/>
      <c r="O648" s="10"/>
      <c r="P648" s="10"/>
      <c r="Q648" s="10"/>
      <c r="R648" s="10"/>
      <c r="S648" s="10"/>
      <c r="T648" s="10"/>
      <c r="U648" s="10"/>
      <c r="V648" s="10"/>
      <c r="W648" s="10"/>
      <c r="X648" s="10"/>
      <c r="Y648" s="10"/>
      <c r="Z648" s="10"/>
      <c r="AA648" s="10"/>
      <c r="AB648" s="10"/>
      <c r="AC648" s="10"/>
      <c r="AD648" s="10"/>
      <c r="AE648" s="10"/>
    </row>
    <row r="649" spans="1:31" x14ac:dyDescent="0.35">
      <c r="A649" s="10"/>
      <c r="B649" s="10"/>
      <c r="C649" s="10"/>
      <c r="D649" s="10"/>
      <c r="E649" s="10"/>
      <c r="F649" s="10"/>
      <c r="G649" s="10"/>
      <c r="H649" s="10"/>
      <c r="I649" s="10"/>
      <c r="J649" s="10"/>
      <c r="K649" s="10"/>
      <c r="L649" s="10"/>
      <c r="M649" s="10"/>
      <c r="N649" s="10"/>
      <c r="O649" s="10"/>
      <c r="P649" s="10"/>
      <c r="Q649" s="10"/>
      <c r="R649" s="10"/>
      <c r="S649" s="10"/>
      <c r="T649" s="10"/>
      <c r="U649" s="10"/>
      <c r="V649" s="10"/>
      <c r="W649" s="10"/>
      <c r="X649" s="10"/>
      <c r="Y649" s="10"/>
      <c r="Z649" s="10"/>
      <c r="AA649" s="10"/>
      <c r="AB649" s="10"/>
      <c r="AC649" s="10"/>
      <c r="AD649" s="10"/>
      <c r="AE649" s="10"/>
    </row>
    <row r="650" spans="1:31" x14ac:dyDescent="0.35">
      <c r="A650" s="10"/>
      <c r="B650" s="10"/>
      <c r="C650" s="10"/>
      <c r="D650" s="10"/>
      <c r="E650" s="10"/>
      <c r="F650" s="10"/>
      <c r="G650" s="10"/>
      <c r="H650" s="10"/>
      <c r="I650" s="10"/>
      <c r="J650" s="10"/>
      <c r="K650" s="10"/>
      <c r="L650" s="10"/>
      <c r="M650" s="10"/>
      <c r="N650" s="10"/>
      <c r="O650" s="10"/>
      <c r="P650" s="10"/>
      <c r="Q650" s="10"/>
      <c r="R650" s="10"/>
      <c r="S650" s="10"/>
      <c r="T650" s="10"/>
      <c r="U650" s="10"/>
      <c r="V650" s="10"/>
      <c r="W650" s="10"/>
      <c r="X650" s="10"/>
      <c r="Y650" s="10"/>
      <c r="Z650" s="10"/>
      <c r="AA650" s="10"/>
      <c r="AB650" s="10"/>
      <c r="AC650" s="10"/>
      <c r="AD650" s="10"/>
      <c r="AE650" s="10"/>
    </row>
    <row r="651" spans="1:31" x14ac:dyDescent="0.35">
      <c r="A651" s="10"/>
      <c r="B651" s="10"/>
      <c r="C651" s="10"/>
      <c r="D651" s="10"/>
      <c r="E651" s="10"/>
      <c r="F651" s="10"/>
      <c r="G651" s="10"/>
      <c r="H651" s="10"/>
      <c r="I651" s="10"/>
      <c r="J651" s="10"/>
      <c r="K651" s="10"/>
      <c r="L651" s="10"/>
      <c r="M651" s="10"/>
      <c r="N651" s="10"/>
      <c r="O651" s="10"/>
      <c r="P651" s="10"/>
      <c r="Q651" s="10"/>
      <c r="R651" s="10"/>
      <c r="S651" s="10"/>
      <c r="T651" s="10"/>
      <c r="U651" s="10"/>
      <c r="V651" s="10"/>
      <c r="W651" s="10"/>
      <c r="X651" s="10"/>
      <c r="Y651" s="10"/>
      <c r="Z651" s="10"/>
      <c r="AA651" s="10"/>
      <c r="AB651" s="10"/>
      <c r="AC651" s="10"/>
      <c r="AD651" s="10"/>
      <c r="AE651" s="10"/>
    </row>
    <row r="652" spans="1:31" x14ac:dyDescent="0.35">
      <c r="A652" s="10"/>
      <c r="B652" s="10"/>
      <c r="C652" s="10"/>
      <c r="D652" s="10"/>
      <c r="E652" s="10"/>
      <c r="F652" s="10"/>
      <c r="G652" s="10"/>
      <c r="H652" s="10"/>
      <c r="I652" s="10"/>
      <c r="J652" s="10"/>
      <c r="K652" s="10"/>
      <c r="L652" s="10"/>
      <c r="M652" s="10"/>
      <c r="N652" s="10"/>
      <c r="O652" s="10"/>
      <c r="P652" s="10"/>
      <c r="Q652" s="10"/>
      <c r="R652" s="10"/>
      <c r="S652" s="10"/>
      <c r="T652" s="10"/>
      <c r="U652" s="10"/>
      <c r="V652" s="10"/>
      <c r="W652" s="10"/>
      <c r="X652" s="10"/>
      <c r="Y652" s="10"/>
      <c r="Z652" s="10"/>
      <c r="AA652" s="10"/>
      <c r="AB652" s="10"/>
      <c r="AC652" s="10"/>
      <c r="AD652" s="10"/>
      <c r="AE652" s="10"/>
    </row>
    <row r="653" spans="1:31" x14ac:dyDescent="0.35">
      <c r="A653" s="10"/>
      <c r="B653" s="10"/>
      <c r="C653" s="10"/>
      <c r="D653" s="10"/>
      <c r="E653" s="10"/>
      <c r="F653" s="10"/>
      <c r="G653" s="10"/>
      <c r="H653" s="10"/>
      <c r="I653" s="10"/>
      <c r="J653" s="10"/>
      <c r="K653" s="10"/>
      <c r="L653" s="10"/>
      <c r="M653" s="10"/>
      <c r="N653" s="10"/>
      <c r="O653" s="10"/>
      <c r="P653" s="10"/>
      <c r="Q653" s="10"/>
      <c r="R653" s="10"/>
      <c r="S653" s="10"/>
      <c r="T653" s="10"/>
      <c r="U653" s="10"/>
      <c r="V653" s="10"/>
      <c r="W653" s="10"/>
      <c r="X653" s="10"/>
      <c r="Y653" s="10"/>
      <c r="Z653" s="10"/>
      <c r="AA653" s="10"/>
      <c r="AB653" s="10"/>
      <c r="AC653" s="10"/>
      <c r="AD653" s="10"/>
      <c r="AE653" s="10"/>
    </row>
    <row r="654" spans="1:31" x14ac:dyDescent="0.35">
      <c r="A654" s="10"/>
      <c r="B654" s="10"/>
      <c r="C654" s="10"/>
      <c r="D654" s="10"/>
      <c r="E654" s="10"/>
      <c r="F654" s="10"/>
      <c r="G654" s="10"/>
      <c r="H654" s="10"/>
      <c r="I654" s="10"/>
      <c r="J654" s="10"/>
      <c r="K654" s="10"/>
      <c r="L654" s="10"/>
      <c r="M654" s="10"/>
      <c r="N654" s="10"/>
      <c r="O654" s="10"/>
      <c r="P654" s="10"/>
      <c r="Q654" s="10"/>
      <c r="R654" s="10"/>
      <c r="S654" s="10"/>
      <c r="T654" s="10"/>
      <c r="U654" s="10"/>
      <c r="V654" s="10"/>
      <c r="W654" s="10"/>
      <c r="X654" s="10"/>
      <c r="Y654" s="10"/>
      <c r="Z654" s="10"/>
      <c r="AA654" s="10"/>
      <c r="AB654" s="10"/>
      <c r="AC654" s="10"/>
      <c r="AD654" s="10"/>
      <c r="AE654" s="10"/>
    </row>
    <row r="655" spans="1:31" x14ac:dyDescent="0.35">
      <c r="A655" s="10"/>
      <c r="B655" s="10"/>
      <c r="C655" s="10"/>
      <c r="D655" s="10"/>
      <c r="E655" s="10"/>
      <c r="F655" s="10"/>
      <c r="G655" s="10"/>
      <c r="H655" s="10"/>
      <c r="I655" s="10"/>
      <c r="J655" s="10"/>
      <c r="K655" s="10"/>
      <c r="L655" s="10"/>
      <c r="M655" s="10"/>
      <c r="N655" s="10"/>
      <c r="O655" s="10"/>
      <c r="P655" s="10"/>
      <c r="Q655" s="10"/>
      <c r="R655" s="10"/>
      <c r="S655" s="10"/>
      <c r="T655" s="10"/>
      <c r="U655" s="10"/>
      <c r="V655" s="10"/>
      <c r="W655" s="10"/>
      <c r="X655" s="10"/>
      <c r="Y655" s="10"/>
      <c r="Z655" s="10"/>
      <c r="AA655" s="10"/>
      <c r="AB655" s="10"/>
      <c r="AC655" s="10"/>
      <c r="AD655" s="10"/>
      <c r="AE655" s="10"/>
    </row>
    <row r="656" spans="1:31" x14ac:dyDescent="0.35">
      <c r="A656" s="10"/>
      <c r="B656" s="10"/>
      <c r="C656" s="10"/>
      <c r="D656" s="10"/>
      <c r="E656" s="10"/>
      <c r="F656" s="10"/>
      <c r="G656" s="10"/>
      <c r="H656" s="10"/>
      <c r="I656" s="10"/>
      <c r="J656" s="10"/>
      <c r="K656" s="10"/>
      <c r="L656" s="10"/>
      <c r="M656" s="10"/>
      <c r="N656" s="10"/>
      <c r="O656" s="10"/>
      <c r="P656" s="10"/>
      <c r="Q656" s="10"/>
      <c r="R656" s="10"/>
      <c r="S656" s="10"/>
      <c r="T656" s="10"/>
      <c r="U656" s="10"/>
      <c r="V656" s="10"/>
      <c r="W656" s="10"/>
      <c r="X656" s="10"/>
      <c r="Y656" s="10"/>
      <c r="Z656" s="10"/>
      <c r="AA656" s="10"/>
      <c r="AB656" s="10"/>
      <c r="AC656" s="10"/>
      <c r="AD656" s="10"/>
      <c r="AE656" s="10"/>
    </row>
    <row r="657" spans="1:31" x14ac:dyDescent="0.35">
      <c r="A657" s="10"/>
      <c r="B657" s="10"/>
      <c r="C657" s="10"/>
      <c r="D657" s="10"/>
      <c r="E657" s="10"/>
      <c r="F657" s="10"/>
      <c r="G657" s="10"/>
      <c r="H657" s="10"/>
      <c r="I657" s="10"/>
      <c r="J657" s="10"/>
      <c r="K657" s="10"/>
      <c r="L657" s="10"/>
      <c r="M657" s="10"/>
      <c r="N657" s="10"/>
      <c r="O657" s="10"/>
      <c r="P657" s="10"/>
      <c r="Q657" s="10"/>
      <c r="R657" s="10"/>
      <c r="S657" s="10"/>
      <c r="T657" s="10"/>
      <c r="U657" s="10"/>
      <c r="V657" s="10"/>
      <c r="W657" s="10"/>
      <c r="X657" s="10"/>
      <c r="Y657" s="10"/>
      <c r="Z657" s="10"/>
      <c r="AA657" s="10"/>
      <c r="AB657" s="10"/>
      <c r="AC657" s="10"/>
      <c r="AD657" s="10"/>
      <c r="AE657" s="10"/>
    </row>
    <row r="658" spans="1:31" x14ac:dyDescent="0.35">
      <c r="A658" s="10"/>
      <c r="B658" s="10"/>
      <c r="C658" s="10"/>
      <c r="D658" s="10"/>
      <c r="E658" s="10"/>
      <c r="F658" s="10"/>
      <c r="G658" s="10"/>
      <c r="H658" s="10"/>
      <c r="I658" s="10"/>
      <c r="J658" s="10"/>
      <c r="K658" s="10"/>
      <c r="L658" s="10"/>
      <c r="M658" s="10"/>
      <c r="N658" s="10"/>
      <c r="O658" s="10"/>
      <c r="P658" s="10"/>
      <c r="Q658" s="10"/>
      <c r="R658" s="10"/>
      <c r="S658" s="10"/>
      <c r="T658" s="10"/>
      <c r="U658" s="10"/>
      <c r="V658" s="10"/>
      <c r="W658" s="10"/>
      <c r="X658" s="10"/>
      <c r="Y658" s="10"/>
      <c r="Z658" s="10"/>
      <c r="AA658" s="10"/>
      <c r="AB658" s="10"/>
      <c r="AC658" s="10"/>
      <c r="AD658" s="10"/>
      <c r="AE658" s="10"/>
    </row>
    <row r="659" spans="1:31" x14ac:dyDescent="0.35">
      <c r="A659" s="10"/>
      <c r="B659" s="10"/>
      <c r="C659" s="10"/>
      <c r="D659" s="10"/>
      <c r="E659" s="10"/>
      <c r="F659" s="10"/>
      <c r="G659" s="10"/>
      <c r="H659" s="10"/>
      <c r="I659" s="10"/>
      <c r="J659" s="10"/>
      <c r="K659" s="10"/>
      <c r="L659" s="10"/>
      <c r="M659" s="10"/>
      <c r="N659" s="10"/>
      <c r="O659" s="10"/>
      <c r="P659" s="10"/>
      <c r="Q659" s="10"/>
      <c r="R659" s="10"/>
      <c r="S659" s="10"/>
      <c r="T659" s="10"/>
      <c r="U659" s="10"/>
      <c r="V659" s="10"/>
      <c r="W659" s="10"/>
      <c r="X659" s="10"/>
      <c r="Y659" s="10"/>
      <c r="Z659" s="10"/>
      <c r="AA659" s="10"/>
      <c r="AB659" s="10"/>
      <c r="AC659" s="10"/>
      <c r="AD659" s="10"/>
      <c r="AE659" s="10"/>
    </row>
    <row r="660" spans="1:31" x14ac:dyDescent="0.35">
      <c r="A660" s="10"/>
      <c r="B660" s="10"/>
      <c r="C660" s="10"/>
      <c r="D660" s="10"/>
      <c r="E660" s="10"/>
      <c r="F660" s="10"/>
      <c r="G660" s="10"/>
      <c r="H660" s="10"/>
      <c r="I660" s="10"/>
      <c r="J660" s="10"/>
      <c r="K660" s="10"/>
      <c r="L660" s="10"/>
      <c r="M660" s="10"/>
      <c r="N660" s="10"/>
      <c r="O660" s="10"/>
      <c r="P660" s="10"/>
      <c r="Q660" s="10"/>
      <c r="R660" s="10"/>
      <c r="S660" s="10"/>
      <c r="T660" s="10"/>
      <c r="U660" s="10"/>
      <c r="V660" s="10"/>
      <c r="W660" s="10"/>
      <c r="X660" s="10"/>
      <c r="Y660" s="10"/>
      <c r="Z660" s="10"/>
      <c r="AA660" s="10"/>
      <c r="AB660" s="10"/>
      <c r="AC660" s="10"/>
      <c r="AD660" s="10"/>
      <c r="AE660" s="10"/>
    </row>
    <row r="661" spans="1:31" x14ac:dyDescent="0.35">
      <c r="A661" s="10"/>
      <c r="B661" s="10"/>
      <c r="C661" s="10"/>
      <c r="D661" s="10"/>
      <c r="E661" s="10"/>
      <c r="F661" s="10"/>
      <c r="G661" s="10"/>
      <c r="H661" s="10"/>
      <c r="I661" s="10"/>
      <c r="J661" s="10"/>
      <c r="K661" s="10"/>
      <c r="L661" s="10"/>
      <c r="M661" s="10"/>
      <c r="N661" s="10"/>
      <c r="O661" s="10"/>
      <c r="P661" s="10"/>
      <c r="Q661" s="10"/>
      <c r="R661" s="10"/>
      <c r="S661" s="10"/>
      <c r="T661" s="10"/>
      <c r="U661" s="10"/>
      <c r="V661" s="10"/>
      <c r="W661" s="10"/>
      <c r="X661" s="10"/>
      <c r="Y661" s="10"/>
      <c r="Z661" s="10"/>
      <c r="AA661" s="10"/>
      <c r="AB661" s="10"/>
      <c r="AC661" s="10"/>
      <c r="AD661" s="10"/>
      <c r="AE661" s="10"/>
    </row>
    <row r="662" spans="1:31" x14ac:dyDescent="0.35">
      <c r="A662" s="10"/>
      <c r="B662" s="10"/>
      <c r="C662" s="10"/>
      <c r="D662" s="10"/>
      <c r="E662" s="10"/>
      <c r="F662" s="10"/>
      <c r="G662" s="10"/>
      <c r="H662" s="10"/>
      <c r="I662" s="10"/>
      <c r="J662" s="10"/>
      <c r="K662" s="10"/>
      <c r="L662" s="10"/>
      <c r="M662" s="10"/>
      <c r="N662" s="10"/>
      <c r="O662" s="10"/>
      <c r="P662" s="10"/>
      <c r="Q662" s="10"/>
      <c r="R662" s="10"/>
      <c r="S662" s="10"/>
      <c r="T662" s="10"/>
      <c r="U662" s="10"/>
      <c r="V662" s="10"/>
      <c r="W662" s="10"/>
      <c r="X662" s="10"/>
      <c r="Y662" s="10"/>
      <c r="Z662" s="10"/>
      <c r="AA662" s="10"/>
      <c r="AB662" s="10"/>
      <c r="AC662" s="10"/>
      <c r="AD662" s="10"/>
      <c r="AE662" s="10"/>
    </row>
    <row r="663" spans="1:31" x14ac:dyDescent="0.35">
      <c r="A663" s="10"/>
      <c r="B663" s="10"/>
      <c r="C663" s="10"/>
      <c r="D663" s="10"/>
      <c r="E663" s="10"/>
      <c r="F663" s="10"/>
      <c r="G663" s="10"/>
      <c r="H663" s="10"/>
      <c r="I663" s="10"/>
      <c r="J663" s="10"/>
      <c r="K663" s="10"/>
      <c r="L663" s="10"/>
      <c r="M663" s="10"/>
      <c r="N663" s="10"/>
      <c r="O663" s="10"/>
      <c r="P663" s="10"/>
      <c r="Q663" s="10"/>
      <c r="R663" s="10"/>
      <c r="S663" s="10"/>
      <c r="T663" s="10"/>
      <c r="U663" s="10"/>
      <c r="V663" s="10"/>
      <c r="W663" s="10"/>
      <c r="X663" s="10"/>
      <c r="Y663" s="10"/>
      <c r="Z663" s="10"/>
      <c r="AA663" s="10"/>
      <c r="AB663" s="10"/>
      <c r="AC663" s="10"/>
      <c r="AD663" s="10"/>
      <c r="AE663" s="10"/>
    </row>
    <row r="664" spans="1:31" x14ac:dyDescent="0.35">
      <c r="A664" s="10"/>
      <c r="B664" s="10"/>
      <c r="C664" s="10"/>
      <c r="D664" s="10"/>
      <c r="E664" s="10"/>
      <c r="F664" s="10"/>
      <c r="G664" s="10"/>
      <c r="H664" s="10"/>
      <c r="I664" s="10"/>
      <c r="J664" s="10"/>
      <c r="K664" s="10"/>
      <c r="L664" s="10"/>
      <c r="M664" s="10"/>
      <c r="N664" s="10"/>
      <c r="O664" s="10"/>
      <c r="P664" s="10"/>
      <c r="Q664" s="10"/>
      <c r="R664" s="10"/>
      <c r="S664" s="10"/>
      <c r="T664" s="10"/>
      <c r="U664" s="10"/>
      <c r="V664" s="10"/>
      <c r="W664" s="10"/>
      <c r="X664" s="10"/>
      <c r="Y664" s="10"/>
      <c r="Z664" s="10"/>
      <c r="AA664" s="10"/>
      <c r="AB664" s="10"/>
      <c r="AC664" s="10"/>
      <c r="AD664" s="10"/>
      <c r="AE664" s="10"/>
    </row>
    <row r="665" spans="1:31" x14ac:dyDescent="0.35">
      <c r="A665" s="10"/>
      <c r="B665" s="10"/>
      <c r="C665" s="10"/>
      <c r="D665" s="10"/>
      <c r="E665" s="10"/>
      <c r="F665" s="10"/>
      <c r="G665" s="10"/>
      <c r="H665" s="10"/>
      <c r="I665" s="10"/>
      <c r="J665" s="10"/>
      <c r="K665" s="10"/>
      <c r="L665" s="10"/>
      <c r="M665" s="10"/>
      <c r="N665" s="10"/>
      <c r="O665" s="10"/>
      <c r="P665" s="10"/>
      <c r="Q665" s="10"/>
      <c r="R665" s="10"/>
      <c r="S665" s="10"/>
      <c r="T665" s="10"/>
      <c r="U665" s="10"/>
      <c r="V665" s="10"/>
      <c r="W665" s="10"/>
      <c r="X665" s="10"/>
      <c r="Y665" s="10"/>
      <c r="Z665" s="10"/>
      <c r="AA665" s="10"/>
      <c r="AB665" s="10"/>
      <c r="AC665" s="10"/>
      <c r="AD665" s="10"/>
      <c r="AE665" s="10"/>
    </row>
    <row r="666" spans="1:31" x14ac:dyDescent="0.35">
      <c r="A666" s="10"/>
      <c r="B666" s="10"/>
      <c r="C666" s="10"/>
      <c r="D666" s="10"/>
      <c r="E666" s="10"/>
      <c r="F666" s="10"/>
      <c r="G666" s="10"/>
      <c r="H666" s="10"/>
      <c r="I666" s="10"/>
      <c r="J666" s="10"/>
      <c r="K666" s="10"/>
      <c r="L666" s="10"/>
      <c r="M666" s="10"/>
      <c r="N666" s="10"/>
      <c r="O666" s="10"/>
      <c r="P666" s="10"/>
      <c r="Q666" s="10"/>
      <c r="R666" s="10"/>
      <c r="S666" s="10"/>
      <c r="T666" s="10"/>
      <c r="U666" s="10"/>
      <c r="V666" s="10"/>
      <c r="W666" s="10"/>
      <c r="X666" s="10"/>
      <c r="Y666" s="10"/>
      <c r="Z666" s="10"/>
      <c r="AA666" s="10"/>
      <c r="AB666" s="10"/>
      <c r="AC666" s="10"/>
      <c r="AD666" s="10"/>
      <c r="AE666" s="10"/>
    </row>
    <row r="667" spans="1:31" x14ac:dyDescent="0.35">
      <c r="A667" s="10"/>
      <c r="B667" s="10"/>
      <c r="C667" s="10"/>
      <c r="D667" s="10"/>
      <c r="E667" s="10"/>
      <c r="F667" s="10"/>
      <c r="G667" s="10"/>
      <c r="H667" s="10"/>
      <c r="I667" s="10"/>
      <c r="J667" s="10"/>
      <c r="K667" s="10"/>
      <c r="L667" s="10"/>
      <c r="M667" s="10"/>
      <c r="N667" s="10"/>
      <c r="O667" s="10"/>
      <c r="P667" s="10"/>
      <c r="Q667" s="10"/>
      <c r="R667" s="10"/>
      <c r="S667" s="10"/>
      <c r="T667" s="10"/>
      <c r="U667" s="10"/>
      <c r="V667" s="10"/>
      <c r="W667" s="10"/>
      <c r="X667" s="10"/>
      <c r="Y667" s="10"/>
      <c r="Z667" s="10"/>
      <c r="AA667" s="10"/>
      <c r="AB667" s="10"/>
      <c r="AC667" s="10"/>
      <c r="AD667" s="10"/>
      <c r="AE667" s="10"/>
    </row>
    <row r="668" spans="1:31" x14ac:dyDescent="0.35">
      <c r="A668" s="10"/>
      <c r="B668" s="10"/>
      <c r="C668" s="10"/>
      <c r="D668" s="10"/>
      <c r="E668" s="10"/>
      <c r="F668" s="10"/>
      <c r="G668" s="10"/>
      <c r="H668" s="10"/>
      <c r="I668" s="10"/>
      <c r="J668" s="10"/>
      <c r="K668" s="10"/>
      <c r="L668" s="10"/>
      <c r="M668" s="10"/>
      <c r="N668" s="10"/>
      <c r="O668" s="10"/>
      <c r="P668" s="10"/>
      <c r="Q668" s="10"/>
      <c r="R668" s="10"/>
      <c r="S668" s="10"/>
      <c r="T668" s="10"/>
      <c r="U668" s="10"/>
      <c r="V668" s="10"/>
      <c r="W668" s="10"/>
      <c r="X668" s="10"/>
      <c r="Y668" s="10"/>
      <c r="Z668" s="10"/>
      <c r="AA668" s="10"/>
      <c r="AB668" s="10"/>
      <c r="AC668" s="10"/>
      <c r="AD668" s="10"/>
      <c r="AE668" s="10"/>
    </row>
    <row r="669" spans="1:31" x14ac:dyDescent="0.35">
      <c r="A669" s="10"/>
      <c r="B669" s="10"/>
      <c r="C669" s="10"/>
      <c r="D669" s="10"/>
      <c r="E669" s="10"/>
      <c r="F669" s="10"/>
      <c r="G669" s="10"/>
      <c r="H669" s="10"/>
      <c r="I669" s="10"/>
      <c r="J669" s="10"/>
      <c r="K669" s="10"/>
      <c r="L669" s="10"/>
      <c r="M669" s="10"/>
      <c r="N669" s="10"/>
      <c r="O669" s="10"/>
      <c r="P669" s="10"/>
      <c r="Q669" s="10"/>
      <c r="R669" s="10"/>
      <c r="S669" s="10"/>
      <c r="T669" s="10"/>
      <c r="U669" s="10"/>
      <c r="V669" s="10"/>
      <c r="W669" s="10"/>
      <c r="X669" s="10"/>
      <c r="Y669" s="10"/>
      <c r="Z669" s="10"/>
      <c r="AA669" s="10"/>
      <c r="AB669" s="10"/>
      <c r="AC669" s="10"/>
      <c r="AD669" s="10"/>
      <c r="AE669" s="10"/>
    </row>
    <row r="670" spans="1:31" x14ac:dyDescent="0.35">
      <c r="A670" s="10"/>
      <c r="B670" s="10"/>
      <c r="C670" s="10"/>
      <c r="D670" s="10"/>
      <c r="E670" s="10"/>
      <c r="F670" s="10"/>
      <c r="G670" s="10"/>
      <c r="H670" s="10"/>
      <c r="I670" s="10"/>
      <c r="J670" s="10"/>
      <c r="K670" s="10"/>
      <c r="L670" s="10"/>
      <c r="M670" s="10"/>
      <c r="N670" s="10"/>
      <c r="O670" s="10"/>
      <c r="P670" s="10"/>
      <c r="Q670" s="10"/>
      <c r="R670" s="10"/>
      <c r="S670" s="10"/>
      <c r="T670" s="10"/>
      <c r="U670" s="10"/>
      <c r="V670" s="10"/>
      <c r="W670" s="10"/>
      <c r="X670" s="10"/>
      <c r="Y670" s="10"/>
      <c r="Z670" s="10"/>
      <c r="AA670" s="10"/>
      <c r="AB670" s="10"/>
      <c r="AC670" s="10"/>
      <c r="AD670" s="10"/>
      <c r="AE670" s="10"/>
    </row>
    <row r="671" spans="1:31" x14ac:dyDescent="0.35">
      <c r="A671" s="10"/>
      <c r="B671" s="10"/>
      <c r="C671" s="10"/>
      <c r="D671" s="10"/>
      <c r="E671" s="10"/>
      <c r="F671" s="10"/>
      <c r="G671" s="10"/>
      <c r="H671" s="10"/>
      <c r="I671" s="10"/>
      <c r="J671" s="10"/>
      <c r="K671" s="10"/>
      <c r="L671" s="10"/>
      <c r="M671" s="10"/>
      <c r="N671" s="10"/>
      <c r="O671" s="10"/>
      <c r="P671" s="10"/>
      <c r="Q671" s="10"/>
      <c r="R671" s="10"/>
      <c r="S671" s="10"/>
      <c r="T671" s="10"/>
      <c r="U671" s="10"/>
      <c r="V671" s="10"/>
      <c r="W671" s="10"/>
      <c r="X671" s="10"/>
      <c r="Y671" s="10"/>
      <c r="Z671" s="10"/>
      <c r="AA671" s="10"/>
      <c r="AB671" s="10"/>
      <c r="AC671" s="10"/>
      <c r="AD671" s="10"/>
      <c r="AE671" s="10"/>
    </row>
    <row r="672" spans="1:31" x14ac:dyDescent="0.35">
      <c r="A672" s="10"/>
      <c r="B672" s="10"/>
      <c r="C672" s="10"/>
      <c r="D672" s="10"/>
      <c r="E672" s="10"/>
      <c r="F672" s="10"/>
      <c r="G672" s="10"/>
      <c r="H672" s="10"/>
      <c r="I672" s="10"/>
      <c r="J672" s="10"/>
      <c r="K672" s="10"/>
      <c r="L672" s="10"/>
      <c r="M672" s="10"/>
      <c r="N672" s="10"/>
      <c r="O672" s="10"/>
      <c r="P672" s="10"/>
      <c r="Q672" s="10"/>
      <c r="R672" s="10"/>
      <c r="S672" s="10"/>
      <c r="T672" s="10"/>
      <c r="U672" s="10"/>
      <c r="V672" s="10"/>
      <c r="W672" s="10"/>
      <c r="X672" s="10"/>
      <c r="Y672" s="10"/>
      <c r="Z672" s="10"/>
      <c r="AA672" s="10"/>
      <c r="AB672" s="10"/>
      <c r="AC672" s="10"/>
      <c r="AD672" s="10"/>
      <c r="AE672" s="10"/>
    </row>
    <row r="673" spans="1:31" x14ac:dyDescent="0.35">
      <c r="A673" s="10"/>
      <c r="B673" s="10"/>
      <c r="C673" s="10"/>
      <c r="D673" s="10"/>
      <c r="E673" s="10"/>
      <c r="F673" s="10"/>
      <c r="G673" s="10"/>
      <c r="H673" s="10"/>
      <c r="I673" s="10"/>
      <c r="J673" s="10"/>
      <c r="K673" s="10"/>
      <c r="L673" s="10"/>
      <c r="M673" s="10"/>
      <c r="N673" s="10"/>
      <c r="O673" s="10"/>
      <c r="P673" s="10"/>
      <c r="Q673" s="10"/>
      <c r="R673" s="10"/>
      <c r="S673" s="10"/>
      <c r="T673" s="10"/>
      <c r="U673" s="10"/>
      <c r="V673" s="10"/>
      <c r="W673" s="10"/>
      <c r="X673" s="10"/>
      <c r="Y673" s="10"/>
      <c r="Z673" s="10"/>
      <c r="AA673" s="10"/>
      <c r="AB673" s="10"/>
      <c r="AC673" s="10"/>
      <c r="AD673" s="10"/>
      <c r="AE673" s="10"/>
    </row>
    <row r="674" spans="1:31" x14ac:dyDescent="0.35">
      <c r="A674" s="10"/>
      <c r="B674" s="10"/>
      <c r="C674" s="10"/>
      <c r="D674" s="10"/>
      <c r="E674" s="10"/>
      <c r="F674" s="10"/>
      <c r="G674" s="10"/>
      <c r="H674" s="10"/>
      <c r="I674" s="10"/>
      <c r="J674" s="10"/>
      <c r="K674" s="10"/>
      <c r="L674" s="10"/>
      <c r="M674" s="10"/>
      <c r="N674" s="10"/>
      <c r="O674" s="10"/>
      <c r="P674" s="10"/>
      <c r="Q674" s="10"/>
      <c r="R674" s="10"/>
      <c r="S674" s="10"/>
      <c r="T674" s="10"/>
      <c r="U674" s="10"/>
      <c r="V674" s="10"/>
      <c r="W674" s="10"/>
      <c r="X674" s="10"/>
      <c r="Y674" s="10"/>
      <c r="Z674" s="10"/>
      <c r="AA674" s="10"/>
      <c r="AB674" s="10"/>
      <c r="AC674" s="10"/>
      <c r="AD674" s="10"/>
      <c r="AE674" s="10"/>
    </row>
    <row r="675" spans="1:31" x14ac:dyDescent="0.35">
      <c r="A675" s="10"/>
      <c r="B675" s="10"/>
      <c r="C675" s="10"/>
      <c r="D675" s="10"/>
      <c r="E675" s="10"/>
      <c r="F675" s="10"/>
      <c r="G675" s="10"/>
      <c r="H675" s="10"/>
      <c r="I675" s="10"/>
      <c r="J675" s="10"/>
      <c r="K675" s="10"/>
      <c r="L675" s="10"/>
      <c r="M675" s="10"/>
      <c r="N675" s="10"/>
      <c r="O675" s="10"/>
      <c r="P675" s="10"/>
      <c r="Q675" s="10"/>
      <c r="R675" s="10"/>
      <c r="S675" s="10"/>
      <c r="T675" s="10"/>
      <c r="U675" s="10"/>
      <c r="V675" s="10"/>
      <c r="W675" s="10"/>
      <c r="X675" s="10"/>
      <c r="Y675" s="10"/>
      <c r="Z675" s="10"/>
      <c r="AA675" s="10"/>
      <c r="AB675" s="10"/>
      <c r="AC675" s="10"/>
      <c r="AD675" s="10"/>
      <c r="AE675" s="10"/>
    </row>
    <row r="676" spans="1:31" x14ac:dyDescent="0.35">
      <c r="A676" s="10"/>
      <c r="B676" s="10"/>
      <c r="C676" s="10"/>
      <c r="D676" s="10"/>
      <c r="E676" s="10"/>
      <c r="F676" s="10"/>
      <c r="G676" s="10"/>
      <c r="H676" s="10"/>
      <c r="I676" s="10"/>
      <c r="J676" s="10"/>
      <c r="K676" s="10"/>
      <c r="L676" s="10"/>
      <c r="M676" s="10"/>
      <c r="N676" s="10"/>
      <c r="O676" s="10"/>
      <c r="P676" s="10"/>
      <c r="Q676" s="10"/>
      <c r="R676" s="10"/>
      <c r="S676" s="10"/>
      <c r="T676" s="10"/>
      <c r="U676" s="10"/>
      <c r="V676" s="10"/>
      <c r="W676" s="10"/>
      <c r="X676" s="10"/>
      <c r="Y676" s="10"/>
      <c r="Z676" s="10"/>
      <c r="AA676" s="10"/>
      <c r="AB676" s="10"/>
      <c r="AC676" s="10"/>
      <c r="AD676" s="10"/>
      <c r="AE676" s="10"/>
    </row>
    <row r="677" spans="1:31" x14ac:dyDescent="0.35">
      <c r="A677" s="10"/>
      <c r="B677" s="10"/>
      <c r="C677" s="10"/>
      <c r="D677" s="10"/>
      <c r="E677" s="10"/>
      <c r="F677" s="10"/>
      <c r="G677" s="10"/>
      <c r="H677" s="10"/>
      <c r="I677" s="10"/>
      <c r="J677" s="10"/>
      <c r="K677" s="10"/>
      <c r="L677" s="10"/>
      <c r="M677" s="10"/>
      <c r="N677" s="10"/>
      <c r="O677" s="10"/>
      <c r="P677" s="10"/>
      <c r="Q677" s="10"/>
      <c r="R677" s="10"/>
      <c r="S677" s="10"/>
      <c r="T677" s="10"/>
      <c r="U677" s="10"/>
      <c r="V677" s="10"/>
      <c r="W677" s="10"/>
      <c r="X677" s="10"/>
      <c r="Y677" s="10"/>
      <c r="Z677" s="10"/>
      <c r="AA677" s="10"/>
      <c r="AB677" s="10"/>
      <c r="AC677" s="10"/>
      <c r="AD677" s="10"/>
      <c r="AE677" s="10"/>
    </row>
    <row r="678" spans="1:31" x14ac:dyDescent="0.35">
      <c r="A678" s="10"/>
      <c r="B678" s="10"/>
      <c r="C678" s="10"/>
      <c r="D678" s="10"/>
      <c r="E678" s="10"/>
      <c r="F678" s="10"/>
      <c r="G678" s="10"/>
      <c r="H678" s="10"/>
      <c r="I678" s="10"/>
      <c r="J678" s="10"/>
      <c r="K678" s="10"/>
      <c r="L678" s="10"/>
      <c r="M678" s="10"/>
      <c r="N678" s="10"/>
      <c r="O678" s="10"/>
      <c r="P678" s="10"/>
      <c r="Q678" s="10"/>
      <c r="R678" s="10"/>
      <c r="S678" s="10"/>
      <c r="T678" s="10"/>
      <c r="U678" s="10"/>
      <c r="V678" s="10"/>
      <c r="W678" s="10"/>
      <c r="X678" s="10"/>
      <c r="Y678" s="10"/>
      <c r="Z678" s="10"/>
      <c r="AA678" s="10"/>
      <c r="AB678" s="10"/>
      <c r="AC678" s="10"/>
      <c r="AD678" s="10"/>
      <c r="AE678" s="10"/>
    </row>
    <row r="679" spans="1:31" x14ac:dyDescent="0.35">
      <c r="A679" s="10"/>
      <c r="B679" s="10"/>
      <c r="C679" s="10"/>
      <c r="D679" s="10"/>
      <c r="E679" s="10"/>
      <c r="F679" s="10"/>
      <c r="G679" s="10"/>
      <c r="H679" s="10"/>
      <c r="I679" s="10"/>
      <c r="J679" s="10"/>
      <c r="K679" s="10"/>
      <c r="L679" s="10"/>
      <c r="M679" s="10"/>
      <c r="N679" s="10"/>
      <c r="O679" s="10"/>
      <c r="P679" s="10"/>
      <c r="Q679" s="10"/>
      <c r="R679" s="10"/>
      <c r="S679" s="10"/>
      <c r="T679" s="10"/>
      <c r="U679" s="10"/>
      <c r="V679" s="10"/>
      <c r="W679" s="10"/>
      <c r="X679" s="10"/>
      <c r="Y679" s="10"/>
      <c r="Z679" s="10"/>
      <c r="AA679" s="10"/>
      <c r="AB679" s="10"/>
      <c r="AC679" s="10"/>
      <c r="AD679" s="10"/>
      <c r="AE679" s="10"/>
    </row>
    <row r="680" spans="1:31" x14ac:dyDescent="0.35">
      <c r="A680" s="10"/>
      <c r="B680" s="10"/>
      <c r="C680" s="10"/>
      <c r="D680" s="10"/>
      <c r="E680" s="10"/>
      <c r="F680" s="10"/>
      <c r="G680" s="10"/>
      <c r="H680" s="10"/>
      <c r="I680" s="10"/>
      <c r="J680" s="10"/>
      <c r="K680" s="10"/>
      <c r="L680" s="10"/>
      <c r="M680" s="10"/>
      <c r="N680" s="10"/>
      <c r="O680" s="10"/>
      <c r="P680" s="10"/>
      <c r="Q680" s="10"/>
      <c r="R680" s="10"/>
      <c r="S680" s="10"/>
      <c r="T680" s="10"/>
      <c r="U680" s="10"/>
      <c r="V680" s="10"/>
      <c r="W680" s="10"/>
      <c r="X680" s="10"/>
      <c r="Y680" s="10"/>
      <c r="Z680" s="10"/>
      <c r="AA680" s="10"/>
      <c r="AB680" s="10"/>
      <c r="AC680" s="10"/>
      <c r="AD680" s="10"/>
      <c r="AE680" s="10"/>
    </row>
    <row r="681" spans="1:31" x14ac:dyDescent="0.35">
      <c r="A681" s="10"/>
      <c r="B681" s="10"/>
      <c r="C681" s="10"/>
      <c r="D681" s="10"/>
      <c r="E681" s="10"/>
      <c r="F681" s="10"/>
      <c r="G681" s="10"/>
      <c r="H681" s="10"/>
      <c r="I681" s="10"/>
      <c r="J681" s="10"/>
      <c r="K681" s="10"/>
      <c r="L681" s="10"/>
      <c r="M681" s="10"/>
      <c r="N681" s="10"/>
      <c r="O681" s="10"/>
      <c r="P681" s="10"/>
      <c r="Q681" s="10"/>
      <c r="R681" s="10"/>
      <c r="S681" s="10"/>
      <c r="T681" s="10"/>
      <c r="U681" s="10"/>
      <c r="V681" s="10"/>
      <c r="W681" s="10"/>
      <c r="X681" s="10"/>
      <c r="Y681" s="10"/>
      <c r="Z681" s="10"/>
      <c r="AA681" s="10"/>
      <c r="AB681" s="10"/>
      <c r="AC681" s="10"/>
      <c r="AD681" s="10"/>
      <c r="AE681" s="10"/>
    </row>
    <row r="682" spans="1:31" x14ac:dyDescent="0.35">
      <c r="A682" s="10"/>
      <c r="B682" s="10"/>
      <c r="C682" s="10"/>
      <c r="D682" s="10"/>
      <c r="E682" s="10"/>
      <c r="F682" s="10"/>
      <c r="G682" s="10"/>
      <c r="H682" s="10"/>
      <c r="I682" s="10"/>
      <c r="J682" s="10"/>
      <c r="K682" s="10"/>
      <c r="L682" s="10"/>
      <c r="M682" s="10"/>
      <c r="N682" s="10"/>
      <c r="O682" s="10"/>
      <c r="P682" s="10"/>
      <c r="Q682" s="10"/>
      <c r="R682" s="10"/>
      <c r="S682" s="10"/>
      <c r="T682" s="10"/>
      <c r="U682" s="10"/>
      <c r="V682" s="10"/>
      <c r="W682" s="10"/>
      <c r="X682" s="10"/>
      <c r="Y682" s="10"/>
      <c r="Z682" s="10"/>
      <c r="AA682" s="10"/>
      <c r="AB682" s="10"/>
      <c r="AC682" s="10"/>
      <c r="AD682" s="10"/>
      <c r="AE682" s="10"/>
    </row>
    <row r="683" spans="1:31" x14ac:dyDescent="0.35">
      <c r="A683" s="10"/>
      <c r="B683" s="10"/>
      <c r="C683" s="10"/>
      <c r="D683" s="10"/>
      <c r="E683" s="10"/>
      <c r="F683" s="10"/>
      <c r="G683" s="10"/>
      <c r="H683" s="10"/>
      <c r="I683" s="10"/>
      <c r="J683" s="10"/>
      <c r="K683" s="10"/>
      <c r="L683" s="10"/>
      <c r="M683" s="10"/>
      <c r="N683" s="10"/>
      <c r="O683" s="10"/>
      <c r="P683" s="10"/>
      <c r="Q683" s="10"/>
      <c r="R683" s="10"/>
      <c r="S683" s="10"/>
      <c r="T683" s="10"/>
      <c r="U683" s="10"/>
      <c r="V683" s="10"/>
      <c r="W683" s="10"/>
      <c r="X683" s="10"/>
      <c r="Y683" s="10"/>
      <c r="Z683" s="10"/>
      <c r="AA683" s="10"/>
      <c r="AB683" s="10"/>
      <c r="AC683" s="10"/>
      <c r="AD683" s="10"/>
      <c r="AE683" s="10"/>
    </row>
    <row r="684" spans="1:31" x14ac:dyDescent="0.35">
      <c r="A684" s="10"/>
      <c r="B684" s="10"/>
      <c r="C684" s="10"/>
      <c r="D684" s="10"/>
      <c r="E684" s="10"/>
      <c r="F684" s="10"/>
      <c r="G684" s="10"/>
      <c r="H684" s="10"/>
      <c r="I684" s="10"/>
      <c r="J684" s="10"/>
      <c r="K684" s="10"/>
      <c r="L684" s="10"/>
      <c r="M684" s="10"/>
      <c r="N684" s="10"/>
      <c r="O684" s="10"/>
      <c r="P684" s="10"/>
      <c r="Q684" s="10"/>
      <c r="R684" s="10"/>
      <c r="S684" s="10"/>
      <c r="T684" s="10"/>
      <c r="U684" s="10"/>
      <c r="V684" s="10"/>
      <c r="W684" s="10"/>
      <c r="X684" s="10"/>
      <c r="Y684" s="10"/>
      <c r="Z684" s="10"/>
      <c r="AA684" s="10"/>
      <c r="AB684" s="10"/>
      <c r="AC684" s="10"/>
      <c r="AD684" s="10"/>
      <c r="AE684" s="10"/>
    </row>
    <row r="685" spans="1:31" x14ac:dyDescent="0.35">
      <c r="A685" s="10"/>
      <c r="B685" s="10"/>
      <c r="C685" s="10"/>
      <c r="D685" s="10"/>
      <c r="E685" s="10"/>
      <c r="F685" s="10"/>
      <c r="G685" s="10"/>
      <c r="H685" s="10"/>
      <c r="I685" s="10"/>
      <c r="J685" s="10"/>
      <c r="K685" s="10"/>
      <c r="L685" s="10"/>
      <c r="M685" s="10"/>
      <c r="N685" s="10"/>
      <c r="O685" s="10"/>
      <c r="P685" s="10"/>
      <c r="Q685" s="10"/>
      <c r="R685" s="10"/>
      <c r="S685" s="10"/>
      <c r="T685" s="10"/>
      <c r="U685" s="10"/>
      <c r="V685" s="10"/>
      <c r="W685" s="10"/>
      <c r="X685" s="10"/>
      <c r="Y685" s="10"/>
      <c r="Z685" s="10"/>
      <c r="AA685" s="10"/>
      <c r="AB685" s="10"/>
      <c r="AC685" s="10"/>
      <c r="AD685" s="10"/>
      <c r="AE685" s="10"/>
    </row>
    <row r="686" spans="1:31" x14ac:dyDescent="0.35">
      <c r="A686" s="10"/>
      <c r="B686" s="10"/>
      <c r="C686" s="10"/>
      <c r="D686" s="10"/>
      <c r="E686" s="10"/>
      <c r="F686" s="10"/>
      <c r="G686" s="10"/>
      <c r="H686" s="10"/>
      <c r="I686" s="10"/>
      <c r="J686" s="10"/>
      <c r="K686" s="10"/>
      <c r="L686" s="10"/>
      <c r="M686" s="10"/>
      <c r="N686" s="10"/>
      <c r="O686" s="10"/>
      <c r="P686" s="10"/>
      <c r="Q686" s="10"/>
      <c r="R686" s="10"/>
      <c r="S686" s="10"/>
      <c r="T686" s="10"/>
      <c r="U686" s="10"/>
      <c r="V686" s="10"/>
      <c r="W686" s="10"/>
      <c r="X686" s="10"/>
      <c r="Y686" s="10"/>
      <c r="Z686" s="10"/>
      <c r="AA686" s="10"/>
      <c r="AB686" s="10"/>
      <c r="AC686" s="10"/>
      <c r="AD686" s="10"/>
      <c r="AE686" s="10"/>
    </row>
    <row r="687" spans="1:31" x14ac:dyDescent="0.35">
      <c r="A687" s="10"/>
      <c r="B687" s="10"/>
      <c r="C687" s="10"/>
      <c r="D687" s="10"/>
      <c r="E687" s="10"/>
      <c r="F687" s="10"/>
      <c r="G687" s="10"/>
      <c r="H687" s="10"/>
      <c r="I687" s="10"/>
      <c r="J687" s="10"/>
      <c r="K687" s="10"/>
      <c r="L687" s="10"/>
      <c r="M687" s="10"/>
      <c r="N687" s="10"/>
      <c r="O687" s="10"/>
      <c r="P687" s="10"/>
      <c r="Q687" s="10"/>
      <c r="R687" s="10"/>
      <c r="S687" s="10"/>
      <c r="T687" s="10"/>
      <c r="U687" s="10"/>
      <c r="V687" s="10"/>
      <c r="W687" s="10"/>
      <c r="X687" s="10"/>
      <c r="Y687" s="10"/>
      <c r="Z687" s="10"/>
      <c r="AA687" s="10"/>
      <c r="AB687" s="10"/>
      <c r="AC687" s="10"/>
      <c r="AD687" s="10"/>
      <c r="AE687" s="10"/>
    </row>
    <row r="688" spans="1:31" x14ac:dyDescent="0.35">
      <c r="A688" s="10"/>
      <c r="B688" s="10"/>
      <c r="C688" s="10"/>
      <c r="D688" s="10"/>
      <c r="E688" s="10"/>
      <c r="F688" s="10"/>
      <c r="G688" s="10"/>
      <c r="H688" s="10"/>
      <c r="I688" s="10"/>
      <c r="J688" s="10"/>
      <c r="K688" s="10"/>
      <c r="L688" s="10"/>
      <c r="M688" s="10"/>
      <c r="N688" s="10"/>
      <c r="O688" s="10"/>
      <c r="P688" s="10"/>
      <c r="Q688" s="10"/>
      <c r="R688" s="10"/>
      <c r="S688" s="10"/>
      <c r="T688" s="10"/>
      <c r="U688" s="10"/>
      <c r="V688" s="10"/>
      <c r="W688" s="10"/>
      <c r="X688" s="10"/>
      <c r="Y688" s="10"/>
      <c r="Z688" s="10"/>
      <c r="AA688" s="10"/>
      <c r="AB688" s="10"/>
      <c r="AC688" s="10"/>
      <c r="AD688" s="10"/>
      <c r="AE688" s="10"/>
    </row>
    <row r="689" spans="1:31" x14ac:dyDescent="0.35">
      <c r="A689" s="10"/>
      <c r="B689" s="10"/>
      <c r="C689" s="10"/>
      <c r="D689" s="10"/>
      <c r="E689" s="10"/>
      <c r="F689" s="10"/>
      <c r="G689" s="10"/>
      <c r="H689" s="10"/>
      <c r="I689" s="10"/>
      <c r="J689" s="10"/>
      <c r="K689" s="10"/>
      <c r="L689" s="10"/>
      <c r="M689" s="10"/>
      <c r="N689" s="10"/>
      <c r="O689" s="10"/>
      <c r="P689" s="10"/>
      <c r="Q689" s="10"/>
      <c r="R689" s="10"/>
      <c r="S689" s="10"/>
      <c r="T689" s="10"/>
      <c r="U689" s="10"/>
      <c r="V689" s="10"/>
      <c r="W689" s="10"/>
      <c r="X689" s="10"/>
      <c r="Y689" s="10"/>
      <c r="Z689" s="10"/>
      <c r="AA689" s="10"/>
      <c r="AB689" s="10"/>
      <c r="AC689" s="10"/>
      <c r="AD689" s="10"/>
      <c r="AE689" s="10"/>
    </row>
    <row r="690" spans="1:31" x14ac:dyDescent="0.35">
      <c r="A690" s="10"/>
      <c r="B690" s="10"/>
      <c r="C690" s="10"/>
      <c r="D690" s="10"/>
      <c r="E690" s="10"/>
      <c r="F690" s="10"/>
      <c r="G690" s="10"/>
      <c r="H690" s="10"/>
      <c r="I690" s="10"/>
      <c r="J690" s="10"/>
      <c r="K690" s="10"/>
      <c r="L690" s="10"/>
      <c r="M690" s="10"/>
      <c r="N690" s="10"/>
      <c r="O690" s="10"/>
      <c r="P690" s="10"/>
      <c r="Q690" s="10"/>
      <c r="R690" s="10"/>
      <c r="S690" s="10"/>
      <c r="T690" s="10"/>
      <c r="U690" s="10"/>
      <c r="V690" s="10"/>
      <c r="W690" s="10"/>
      <c r="X690" s="10"/>
      <c r="Y690" s="10"/>
      <c r="Z690" s="10"/>
      <c r="AA690" s="10"/>
      <c r="AB690" s="10"/>
      <c r="AC690" s="10"/>
      <c r="AD690" s="10"/>
      <c r="AE690" s="10"/>
    </row>
    <row r="691" spans="1:31" x14ac:dyDescent="0.35">
      <c r="A691" s="10"/>
      <c r="B691" s="10"/>
      <c r="C691" s="10"/>
      <c r="D691" s="10"/>
      <c r="E691" s="10"/>
      <c r="F691" s="10"/>
      <c r="G691" s="10"/>
      <c r="H691" s="10"/>
      <c r="I691" s="10"/>
      <c r="J691" s="10"/>
      <c r="K691" s="10"/>
      <c r="L691" s="10"/>
      <c r="M691" s="10"/>
      <c r="N691" s="10"/>
      <c r="O691" s="10"/>
      <c r="P691" s="10"/>
      <c r="Q691" s="10"/>
      <c r="R691" s="10"/>
      <c r="S691" s="10"/>
      <c r="T691" s="10"/>
      <c r="U691" s="10"/>
      <c r="V691" s="10"/>
      <c r="W691" s="10"/>
      <c r="X691" s="10"/>
      <c r="Y691" s="10"/>
      <c r="Z691" s="10"/>
      <c r="AA691" s="10"/>
      <c r="AB691" s="10"/>
      <c r="AC691" s="10"/>
      <c r="AD691" s="10"/>
      <c r="AE691" s="10"/>
    </row>
    <row r="692" spans="1:31" x14ac:dyDescent="0.35">
      <c r="A692" s="10"/>
      <c r="B692" s="10"/>
      <c r="C692" s="10"/>
      <c r="D692" s="10"/>
      <c r="E692" s="10"/>
      <c r="F692" s="10"/>
      <c r="G692" s="10"/>
      <c r="H692" s="10"/>
      <c r="I692" s="10"/>
      <c r="J692" s="10"/>
      <c r="K692" s="10"/>
      <c r="L692" s="10"/>
      <c r="M692" s="10"/>
      <c r="N692" s="10"/>
      <c r="O692" s="10"/>
      <c r="P692" s="10"/>
      <c r="Q692" s="10"/>
      <c r="R692" s="10"/>
      <c r="S692" s="10"/>
      <c r="T692" s="10"/>
      <c r="U692" s="10"/>
      <c r="V692" s="10"/>
      <c r="W692" s="10"/>
      <c r="X692" s="10"/>
      <c r="Y692" s="10"/>
      <c r="Z692" s="10"/>
      <c r="AA692" s="10"/>
      <c r="AB692" s="10"/>
      <c r="AC692" s="10"/>
      <c r="AD692" s="10"/>
      <c r="AE692" s="10"/>
    </row>
    <row r="693" spans="1:31" x14ac:dyDescent="0.35">
      <c r="A693" s="10"/>
      <c r="B693" s="10"/>
      <c r="C693" s="10"/>
      <c r="D693" s="10"/>
      <c r="E693" s="10"/>
      <c r="F693" s="10"/>
      <c r="G693" s="10"/>
      <c r="H693" s="10"/>
      <c r="I693" s="10"/>
      <c r="J693" s="10"/>
      <c r="K693" s="10"/>
      <c r="L693" s="10"/>
      <c r="M693" s="10"/>
      <c r="N693" s="10"/>
      <c r="O693" s="10"/>
      <c r="P693" s="10"/>
      <c r="Q693" s="10"/>
      <c r="R693" s="10"/>
      <c r="S693" s="10"/>
      <c r="T693" s="10"/>
      <c r="U693" s="10"/>
      <c r="V693" s="10"/>
      <c r="W693" s="10"/>
      <c r="X693" s="10"/>
      <c r="Y693" s="10"/>
      <c r="Z693" s="10"/>
      <c r="AA693" s="10"/>
      <c r="AB693" s="10"/>
      <c r="AC693" s="10"/>
      <c r="AD693" s="10"/>
      <c r="AE693" s="10"/>
    </row>
    <row r="694" spans="1:31" x14ac:dyDescent="0.35">
      <c r="A694" s="10"/>
      <c r="B694" s="10"/>
      <c r="C694" s="10"/>
      <c r="D694" s="10"/>
      <c r="E694" s="10"/>
      <c r="F694" s="10"/>
      <c r="G694" s="10"/>
      <c r="H694" s="10"/>
      <c r="I694" s="10"/>
      <c r="J694" s="10"/>
      <c r="K694" s="10"/>
      <c r="L694" s="10"/>
      <c r="M694" s="10"/>
      <c r="N694" s="10"/>
      <c r="O694" s="10"/>
      <c r="P694" s="10"/>
      <c r="Q694" s="10"/>
      <c r="R694" s="10"/>
      <c r="S694" s="10"/>
      <c r="T694" s="10"/>
      <c r="U694" s="10"/>
      <c r="V694" s="10"/>
      <c r="W694" s="10"/>
      <c r="X694" s="10"/>
      <c r="Y694" s="10"/>
      <c r="Z694" s="10"/>
      <c r="AA694" s="10"/>
      <c r="AB694" s="10"/>
      <c r="AC694" s="10"/>
      <c r="AD694" s="10"/>
      <c r="AE694" s="10"/>
    </row>
    <row r="695" spans="1:31" x14ac:dyDescent="0.35">
      <c r="A695" s="10"/>
      <c r="B695" s="10"/>
      <c r="C695" s="10"/>
      <c r="D695" s="10"/>
      <c r="E695" s="10"/>
      <c r="F695" s="10"/>
      <c r="G695" s="10"/>
      <c r="H695" s="10"/>
      <c r="I695" s="10"/>
      <c r="J695" s="10"/>
      <c r="K695" s="10"/>
      <c r="L695" s="10"/>
      <c r="M695" s="10"/>
      <c r="N695" s="10"/>
      <c r="O695" s="10"/>
      <c r="P695" s="10"/>
      <c r="Q695" s="10"/>
      <c r="R695" s="10"/>
      <c r="S695" s="10"/>
      <c r="T695" s="10"/>
      <c r="U695" s="10"/>
      <c r="V695" s="10"/>
      <c r="W695" s="10"/>
      <c r="X695" s="10"/>
      <c r="Y695" s="10"/>
      <c r="Z695" s="10"/>
      <c r="AA695" s="10"/>
      <c r="AB695" s="10"/>
      <c r="AC695" s="10"/>
      <c r="AD695" s="10"/>
      <c r="AE695" s="10"/>
    </row>
    <row r="696" spans="1:31" x14ac:dyDescent="0.35">
      <c r="A696" s="10"/>
      <c r="B696" s="10"/>
      <c r="C696" s="10"/>
      <c r="D696" s="10"/>
      <c r="E696" s="10"/>
      <c r="F696" s="10"/>
      <c r="G696" s="10"/>
      <c r="H696" s="10"/>
      <c r="I696" s="10"/>
      <c r="J696" s="10"/>
      <c r="K696" s="10"/>
      <c r="L696" s="10"/>
      <c r="M696" s="10"/>
      <c r="N696" s="10"/>
      <c r="O696" s="10"/>
      <c r="P696" s="10"/>
      <c r="Q696" s="10"/>
      <c r="R696" s="10"/>
      <c r="S696" s="10"/>
      <c r="T696" s="10"/>
      <c r="U696" s="10"/>
      <c r="V696" s="10"/>
      <c r="W696" s="10"/>
      <c r="X696" s="10"/>
      <c r="Y696" s="10"/>
      <c r="Z696" s="10"/>
      <c r="AA696" s="10"/>
      <c r="AB696" s="10"/>
      <c r="AC696" s="10"/>
      <c r="AD696" s="10"/>
      <c r="AE696" s="10"/>
    </row>
    <row r="697" spans="1:31" x14ac:dyDescent="0.35">
      <c r="A697" s="10"/>
      <c r="B697" s="10"/>
      <c r="C697" s="10"/>
      <c r="D697" s="10"/>
      <c r="E697" s="10"/>
      <c r="F697" s="10"/>
      <c r="G697" s="10"/>
      <c r="H697" s="10"/>
      <c r="I697" s="10"/>
      <c r="J697" s="10"/>
      <c r="K697" s="10"/>
      <c r="L697" s="10"/>
      <c r="M697" s="10"/>
      <c r="N697" s="10"/>
      <c r="O697" s="10"/>
      <c r="P697" s="10"/>
      <c r="Q697" s="10"/>
      <c r="R697" s="10"/>
      <c r="S697" s="10"/>
      <c r="T697" s="10"/>
      <c r="U697" s="10"/>
      <c r="V697" s="10"/>
      <c r="W697" s="10"/>
      <c r="X697" s="10"/>
      <c r="Y697" s="10"/>
      <c r="Z697" s="10"/>
      <c r="AA697" s="10"/>
      <c r="AB697" s="10"/>
      <c r="AC697" s="10"/>
      <c r="AD697" s="10"/>
      <c r="AE697" s="10"/>
    </row>
    <row r="698" spans="1:31" x14ac:dyDescent="0.35">
      <c r="A698" s="10"/>
      <c r="B698" s="10"/>
      <c r="C698" s="10"/>
      <c r="D698" s="10"/>
      <c r="E698" s="10"/>
      <c r="F698" s="10"/>
      <c r="G698" s="10"/>
      <c r="H698" s="10"/>
      <c r="I698" s="10"/>
      <c r="J698" s="10"/>
      <c r="K698" s="10"/>
      <c r="L698" s="10"/>
      <c r="M698" s="10"/>
      <c r="N698" s="10"/>
      <c r="O698" s="10"/>
      <c r="P698" s="10"/>
      <c r="Q698" s="10"/>
      <c r="R698" s="10"/>
      <c r="S698" s="10"/>
      <c r="T698" s="10"/>
      <c r="U698" s="10"/>
      <c r="V698" s="10"/>
      <c r="W698" s="10"/>
      <c r="X698" s="10"/>
      <c r="Y698" s="10"/>
      <c r="Z698" s="10"/>
      <c r="AA698" s="10"/>
      <c r="AB698" s="10"/>
      <c r="AC698" s="10"/>
      <c r="AD698" s="10"/>
      <c r="AE698" s="10"/>
    </row>
    <row r="699" spans="1:31" x14ac:dyDescent="0.35">
      <c r="A699" s="10"/>
      <c r="B699" s="10"/>
      <c r="C699" s="10"/>
      <c r="D699" s="10"/>
      <c r="E699" s="10"/>
      <c r="F699" s="10"/>
      <c r="G699" s="10"/>
      <c r="H699" s="10"/>
      <c r="I699" s="10"/>
      <c r="J699" s="10"/>
      <c r="K699" s="10"/>
      <c r="L699" s="10"/>
      <c r="M699" s="10"/>
      <c r="N699" s="10"/>
      <c r="O699" s="10"/>
      <c r="P699" s="10"/>
      <c r="Q699" s="10"/>
      <c r="R699" s="10"/>
      <c r="S699" s="10"/>
      <c r="T699" s="10"/>
      <c r="U699" s="10"/>
      <c r="V699" s="10"/>
      <c r="W699" s="10"/>
      <c r="X699" s="10"/>
      <c r="Y699" s="10"/>
      <c r="Z699" s="10"/>
      <c r="AA699" s="10"/>
      <c r="AB699" s="10"/>
      <c r="AC699" s="10"/>
      <c r="AD699" s="10"/>
      <c r="AE699" s="10"/>
    </row>
    <row r="700" spans="1:31" x14ac:dyDescent="0.35">
      <c r="A700" s="10"/>
      <c r="B700" s="10"/>
      <c r="C700" s="10"/>
      <c r="D700" s="10"/>
      <c r="E700" s="10"/>
      <c r="F700" s="10"/>
      <c r="G700" s="10"/>
      <c r="H700" s="10"/>
      <c r="I700" s="10"/>
      <c r="J700" s="10"/>
      <c r="K700" s="10"/>
      <c r="L700" s="10"/>
      <c r="M700" s="10"/>
      <c r="N700" s="10"/>
      <c r="O700" s="10"/>
      <c r="P700" s="10"/>
      <c r="Q700" s="10"/>
      <c r="R700" s="10"/>
      <c r="S700" s="10"/>
      <c r="T700" s="10"/>
      <c r="U700" s="10"/>
      <c r="V700" s="10"/>
      <c r="W700" s="10"/>
      <c r="X700" s="10"/>
      <c r="Y700" s="10"/>
      <c r="Z700" s="10"/>
      <c r="AA700" s="10"/>
      <c r="AB700" s="10"/>
      <c r="AC700" s="10"/>
      <c r="AD700" s="10"/>
      <c r="AE700" s="10"/>
    </row>
    <row r="701" spans="1:31" x14ac:dyDescent="0.35">
      <c r="A701" s="10"/>
      <c r="B701" s="10"/>
      <c r="C701" s="10"/>
      <c r="D701" s="10"/>
      <c r="E701" s="10"/>
      <c r="F701" s="10"/>
      <c r="G701" s="10"/>
      <c r="H701" s="10"/>
      <c r="I701" s="10"/>
      <c r="J701" s="10"/>
      <c r="K701" s="10"/>
      <c r="L701" s="10"/>
      <c r="M701" s="10"/>
      <c r="N701" s="10"/>
      <c r="O701" s="10"/>
      <c r="P701" s="10"/>
      <c r="Q701" s="10"/>
      <c r="R701" s="10"/>
      <c r="S701" s="10"/>
      <c r="T701" s="10"/>
      <c r="U701" s="10"/>
      <c r="V701" s="10"/>
      <c r="W701" s="10"/>
      <c r="X701" s="10"/>
      <c r="Y701" s="10"/>
      <c r="Z701" s="10"/>
      <c r="AA701" s="10"/>
      <c r="AB701" s="10"/>
      <c r="AC701" s="10"/>
      <c r="AD701" s="10"/>
      <c r="AE701" s="10"/>
    </row>
    <row r="702" spans="1:31" x14ac:dyDescent="0.35">
      <c r="A702" s="10"/>
      <c r="B702" s="10"/>
      <c r="C702" s="10"/>
      <c r="D702" s="10"/>
      <c r="E702" s="10"/>
      <c r="F702" s="10"/>
      <c r="G702" s="10"/>
      <c r="H702" s="10"/>
      <c r="I702" s="10"/>
      <c r="J702" s="10"/>
      <c r="K702" s="10"/>
      <c r="L702" s="10"/>
      <c r="M702" s="10"/>
      <c r="N702" s="10"/>
      <c r="O702" s="10"/>
      <c r="P702" s="10"/>
      <c r="Q702" s="10"/>
      <c r="R702" s="10"/>
      <c r="S702" s="10"/>
      <c r="T702" s="10"/>
      <c r="U702" s="10"/>
      <c r="V702" s="10"/>
      <c r="W702" s="10"/>
      <c r="X702" s="10"/>
      <c r="Y702" s="10"/>
      <c r="Z702" s="10"/>
      <c r="AA702" s="10"/>
      <c r="AB702" s="10"/>
      <c r="AC702" s="10"/>
      <c r="AD702" s="10"/>
      <c r="AE702" s="10"/>
    </row>
    <row r="703" spans="1:31" x14ac:dyDescent="0.35">
      <c r="A703" s="10"/>
      <c r="B703" s="10"/>
      <c r="C703" s="10"/>
      <c r="D703" s="10"/>
      <c r="E703" s="10"/>
      <c r="F703" s="10"/>
      <c r="G703" s="10"/>
      <c r="H703" s="10"/>
      <c r="I703" s="10"/>
      <c r="J703" s="10"/>
      <c r="K703" s="10"/>
      <c r="L703" s="10"/>
      <c r="M703" s="10"/>
      <c r="N703" s="10"/>
      <c r="O703" s="10"/>
      <c r="P703" s="10"/>
      <c r="Q703" s="10"/>
      <c r="R703" s="10"/>
      <c r="S703" s="10"/>
      <c r="T703" s="10"/>
      <c r="U703" s="10"/>
      <c r="V703" s="10"/>
      <c r="W703" s="10"/>
      <c r="X703" s="10"/>
      <c r="Y703" s="10"/>
      <c r="Z703" s="10"/>
      <c r="AA703" s="10"/>
      <c r="AB703" s="10"/>
      <c r="AC703" s="10"/>
      <c r="AD703" s="10"/>
      <c r="AE703" s="10"/>
    </row>
    <row r="704" spans="1:31" x14ac:dyDescent="0.35">
      <c r="A704" s="10"/>
      <c r="B704" s="10"/>
      <c r="C704" s="10"/>
      <c r="D704" s="10"/>
      <c r="E704" s="10"/>
      <c r="F704" s="10"/>
      <c r="G704" s="10"/>
      <c r="H704" s="10"/>
      <c r="I704" s="10"/>
      <c r="J704" s="10"/>
      <c r="K704" s="10"/>
      <c r="L704" s="10"/>
      <c r="M704" s="10"/>
      <c r="N704" s="10"/>
      <c r="O704" s="10"/>
      <c r="P704" s="10"/>
      <c r="Q704" s="10"/>
      <c r="R704" s="10"/>
      <c r="S704" s="10"/>
      <c r="T704" s="10"/>
      <c r="U704" s="10"/>
      <c r="V704" s="10"/>
      <c r="W704" s="10"/>
      <c r="X704" s="10"/>
      <c r="Y704" s="10"/>
      <c r="Z704" s="10"/>
      <c r="AA704" s="10"/>
      <c r="AB704" s="10"/>
      <c r="AC704" s="10"/>
      <c r="AD704" s="10"/>
      <c r="AE704" s="10"/>
    </row>
    <row r="705" spans="1:31" x14ac:dyDescent="0.35">
      <c r="A705" s="10"/>
      <c r="B705" s="10"/>
      <c r="C705" s="10"/>
      <c r="D705" s="10"/>
      <c r="E705" s="10"/>
      <c r="F705" s="10"/>
      <c r="G705" s="10"/>
      <c r="H705" s="10"/>
      <c r="I705" s="10"/>
      <c r="J705" s="10"/>
      <c r="K705" s="10"/>
      <c r="L705" s="10"/>
      <c r="M705" s="10"/>
      <c r="N705" s="10"/>
      <c r="O705" s="10"/>
      <c r="P705" s="10"/>
      <c r="Q705" s="10"/>
      <c r="R705" s="10"/>
      <c r="S705" s="10"/>
      <c r="T705" s="10"/>
      <c r="U705" s="10"/>
      <c r="V705" s="10"/>
      <c r="W705" s="10"/>
      <c r="X705" s="10"/>
      <c r="Y705" s="10"/>
      <c r="Z705" s="10"/>
      <c r="AA705" s="10"/>
      <c r="AB705" s="10"/>
      <c r="AC705" s="10"/>
      <c r="AD705" s="10"/>
      <c r="AE705" s="10"/>
    </row>
    <row r="706" spans="1:31" x14ac:dyDescent="0.35">
      <c r="A706" s="10"/>
      <c r="B706" s="10"/>
      <c r="C706" s="10"/>
      <c r="D706" s="10"/>
      <c r="E706" s="10"/>
      <c r="F706" s="10"/>
      <c r="G706" s="10"/>
      <c r="H706" s="10"/>
      <c r="I706" s="10"/>
      <c r="J706" s="10"/>
      <c r="K706" s="10"/>
      <c r="L706" s="10"/>
      <c r="M706" s="10"/>
      <c r="N706" s="10"/>
      <c r="O706" s="10"/>
      <c r="P706" s="10"/>
      <c r="Q706" s="10"/>
      <c r="R706" s="10"/>
      <c r="S706" s="10"/>
      <c r="T706" s="10"/>
      <c r="U706" s="10"/>
      <c r="V706" s="10"/>
      <c r="W706" s="10"/>
      <c r="X706" s="10"/>
      <c r="Y706" s="10"/>
      <c r="Z706" s="10"/>
      <c r="AA706" s="10"/>
      <c r="AB706" s="10"/>
      <c r="AC706" s="10"/>
      <c r="AD706" s="10"/>
      <c r="AE706" s="10"/>
    </row>
    <row r="707" spans="1:31" x14ac:dyDescent="0.35">
      <c r="A707" s="10"/>
      <c r="B707" s="10"/>
      <c r="C707" s="10"/>
      <c r="D707" s="10"/>
      <c r="E707" s="10"/>
      <c r="F707" s="10"/>
      <c r="G707" s="10"/>
      <c r="H707" s="10"/>
      <c r="I707" s="10"/>
      <c r="J707" s="10"/>
      <c r="K707" s="10"/>
      <c r="L707" s="10"/>
      <c r="M707" s="10"/>
      <c r="N707" s="10"/>
      <c r="O707" s="10"/>
      <c r="P707" s="10"/>
      <c r="Q707" s="10"/>
      <c r="R707" s="10"/>
      <c r="S707" s="10"/>
      <c r="T707" s="10"/>
      <c r="U707" s="10"/>
      <c r="V707" s="10"/>
      <c r="W707" s="10"/>
      <c r="X707" s="10"/>
      <c r="Y707" s="10"/>
      <c r="Z707" s="10"/>
      <c r="AA707" s="10"/>
      <c r="AB707" s="10"/>
      <c r="AC707" s="10"/>
      <c r="AD707" s="10"/>
      <c r="AE707" s="10"/>
    </row>
    <row r="708" spans="1:31" x14ac:dyDescent="0.35">
      <c r="A708" s="10"/>
      <c r="B708" s="10"/>
      <c r="C708" s="10"/>
      <c r="D708" s="10"/>
      <c r="E708" s="10"/>
      <c r="F708" s="10"/>
      <c r="G708" s="10"/>
      <c r="H708" s="10"/>
      <c r="I708" s="10"/>
      <c r="J708" s="10"/>
      <c r="K708" s="10"/>
      <c r="L708" s="10"/>
      <c r="M708" s="10"/>
      <c r="N708" s="10"/>
      <c r="O708" s="10"/>
      <c r="P708" s="10"/>
      <c r="Q708" s="10"/>
      <c r="R708" s="10"/>
      <c r="S708" s="10"/>
      <c r="T708" s="10"/>
      <c r="U708" s="10"/>
      <c r="V708" s="10"/>
      <c r="W708" s="10"/>
      <c r="X708" s="10"/>
      <c r="Y708" s="10"/>
      <c r="Z708" s="10"/>
      <c r="AA708" s="10"/>
      <c r="AB708" s="10"/>
      <c r="AC708" s="10"/>
      <c r="AD708" s="10"/>
      <c r="AE708" s="10"/>
    </row>
    <row r="709" spans="1:31" x14ac:dyDescent="0.35">
      <c r="A709" s="10"/>
      <c r="B709" s="10"/>
      <c r="C709" s="10"/>
      <c r="D709" s="10"/>
      <c r="E709" s="10"/>
      <c r="F709" s="10"/>
      <c r="G709" s="10"/>
      <c r="H709" s="10"/>
      <c r="I709" s="10"/>
      <c r="J709" s="10"/>
      <c r="K709" s="10"/>
      <c r="L709" s="10"/>
      <c r="M709" s="10"/>
      <c r="N709" s="10"/>
      <c r="O709" s="10"/>
      <c r="P709" s="10"/>
      <c r="Q709" s="10"/>
      <c r="R709" s="10"/>
      <c r="S709" s="10"/>
      <c r="T709" s="10"/>
      <c r="U709" s="10"/>
      <c r="V709" s="10"/>
      <c r="W709" s="10"/>
      <c r="X709" s="10"/>
      <c r="Y709" s="10"/>
      <c r="Z709" s="10"/>
      <c r="AA709" s="10"/>
      <c r="AB709" s="10"/>
      <c r="AC709" s="10"/>
      <c r="AD709" s="10"/>
      <c r="AE709" s="10"/>
    </row>
    <row r="710" spans="1:31" x14ac:dyDescent="0.35">
      <c r="A710" s="10"/>
      <c r="B710" s="10"/>
      <c r="C710" s="10"/>
      <c r="D710" s="10"/>
      <c r="E710" s="10"/>
      <c r="F710" s="10"/>
      <c r="G710" s="10"/>
      <c r="H710" s="10"/>
      <c r="I710" s="10"/>
      <c r="J710" s="10"/>
      <c r="K710" s="10"/>
      <c r="L710" s="10"/>
      <c r="M710" s="10"/>
      <c r="N710" s="10"/>
      <c r="O710" s="10"/>
      <c r="P710" s="10"/>
      <c r="Q710" s="10"/>
      <c r="R710" s="10"/>
      <c r="S710" s="10"/>
      <c r="T710" s="10"/>
      <c r="U710" s="10"/>
      <c r="V710" s="10"/>
      <c r="W710" s="10"/>
      <c r="X710" s="10"/>
      <c r="Y710" s="10"/>
      <c r="Z710" s="10"/>
      <c r="AA710" s="10"/>
      <c r="AB710" s="10"/>
      <c r="AC710" s="10"/>
      <c r="AD710" s="10"/>
      <c r="AE710" s="10"/>
    </row>
    <row r="711" spans="1:31" x14ac:dyDescent="0.35">
      <c r="A711" s="10"/>
      <c r="B711" s="10"/>
      <c r="C711" s="10"/>
      <c r="D711" s="10"/>
      <c r="E711" s="10"/>
      <c r="F711" s="10"/>
      <c r="G711" s="10"/>
      <c r="H711" s="10"/>
      <c r="I711" s="10"/>
      <c r="J711" s="10"/>
      <c r="K711" s="10"/>
      <c r="L711" s="10"/>
      <c r="M711" s="10"/>
      <c r="N711" s="10"/>
      <c r="O711" s="10"/>
      <c r="P711" s="10"/>
      <c r="Q711" s="10"/>
      <c r="R711" s="10"/>
      <c r="S711" s="10"/>
      <c r="T711" s="10"/>
      <c r="U711" s="10"/>
      <c r="V711" s="10"/>
      <c r="W711" s="10"/>
      <c r="X711" s="10"/>
      <c r="Y711" s="10"/>
      <c r="Z711" s="10"/>
      <c r="AA711" s="10"/>
      <c r="AB711" s="10"/>
      <c r="AC711" s="10"/>
      <c r="AD711" s="10"/>
      <c r="AE711" s="10"/>
    </row>
    <row r="712" spans="1:31" x14ac:dyDescent="0.35">
      <c r="A712" s="10"/>
      <c r="B712" s="10"/>
      <c r="C712" s="10"/>
      <c r="D712" s="10"/>
      <c r="E712" s="10"/>
      <c r="F712" s="10"/>
      <c r="G712" s="10"/>
      <c r="H712" s="10"/>
      <c r="I712" s="10"/>
      <c r="J712" s="10"/>
      <c r="K712" s="10"/>
      <c r="L712" s="10"/>
      <c r="M712" s="10"/>
      <c r="N712" s="10"/>
      <c r="O712" s="10"/>
      <c r="P712" s="10"/>
      <c r="Q712" s="10"/>
      <c r="R712" s="10"/>
      <c r="S712" s="10"/>
      <c r="T712" s="10"/>
      <c r="U712" s="10"/>
      <c r="V712" s="10"/>
      <c r="W712" s="10"/>
      <c r="X712" s="10"/>
      <c r="Y712" s="10"/>
      <c r="Z712" s="10"/>
      <c r="AA712" s="10"/>
      <c r="AB712" s="10"/>
      <c r="AC712" s="10"/>
      <c r="AD712" s="10"/>
      <c r="AE712" s="10"/>
    </row>
    <row r="713" spans="1:31" x14ac:dyDescent="0.35">
      <c r="A713" s="10"/>
      <c r="B713" s="10"/>
      <c r="C713" s="10"/>
      <c r="D713" s="10"/>
      <c r="E713" s="10"/>
      <c r="F713" s="10"/>
      <c r="G713" s="10"/>
      <c r="H713" s="10"/>
      <c r="I713" s="10"/>
      <c r="J713" s="10"/>
      <c r="K713" s="10"/>
      <c r="L713" s="10"/>
      <c r="M713" s="10"/>
      <c r="N713" s="10"/>
      <c r="O713" s="10"/>
      <c r="P713" s="10"/>
      <c r="Q713" s="10"/>
      <c r="R713" s="10"/>
      <c r="S713" s="10"/>
      <c r="T713" s="10"/>
      <c r="U713" s="10"/>
      <c r="V713" s="10"/>
      <c r="W713" s="10"/>
      <c r="X713" s="10"/>
      <c r="Y713" s="10"/>
      <c r="Z713" s="10"/>
      <c r="AA713" s="10"/>
      <c r="AB713" s="10"/>
      <c r="AC713" s="10"/>
      <c r="AD713" s="10"/>
      <c r="AE713" s="10"/>
    </row>
    <row r="714" spans="1:31" x14ac:dyDescent="0.35">
      <c r="A714" s="10"/>
      <c r="B714" s="10"/>
      <c r="C714" s="10"/>
      <c r="D714" s="10"/>
      <c r="E714" s="10"/>
      <c r="F714" s="10"/>
      <c r="G714" s="10"/>
      <c r="H714" s="10"/>
      <c r="I714" s="10"/>
      <c r="J714" s="10"/>
      <c r="K714" s="10"/>
      <c r="L714" s="10"/>
      <c r="M714" s="10"/>
      <c r="N714" s="10"/>
      <c r="O714" s="10"/>
      <c r="P714" s="10"/>
      <c r="Q714" s="10"/>
      <c r="R714" s="10"/>
      <c r="S714" s="10"/>
      <c r="T714" s="10"/>
      <c r="U714" s="10"/>
      <c r="V714" s="10"/>
      <c r="W714" s="10"/>
      <c r="X714" s="10"/>
      <c r="Y714" s="10"/>
      <c r="Z714" s="10"/>
      <c r="AA714" s="10"/>
      <c r="AB714" s="10"/>
      <c r="AC714" s="10"/>
      <c r="AD714" s="10"/>
      <c r="AE714" s="10"/>
    </row>
    <row r="715" spans="1:31" x14ac:dyDescent="0.35">
      <c r="A715" s="10"/>
      <c r="B715" s="10"/>
      <c r="C715" s="10"/>
      <c r="D715" s="10"/>
      <c r="E715" s="10"/>
      <c r="F715" s="10"/>
      <c r="G715" s="10"/>
      <c r="H715" s="10"/>
      <c r="I715" s="10"/>
      <c r="J715" s="10"/>
      <c r="K715" s="10"/>
      <c r="L715" s="10"/>
      <c r="M715" s="10"/>
      <c r="N715" s="10"/>
      <c r="O715" s="10"/>
      <c r="P715" s="10"/>
      <c r="Q715" s="10"/>
      <c r="R715" s="10"/>
      <c r="S715" s="10"/>
      <c r="T715" s="10"/>
      <c r="U715" s="10"/>
      <c r="V715" s="10"/>
      <c r="W715" s="10"/>
      <c r="X715" s="10"/>
      <c r="Y715" s="10"/>
      <c r="Z715" s="10"/>
      <c r="AA715" s="10"/>
      <c r="AB715" s="10"/>
      <c r="AC715" s="10"/>
      <c r="AD715" s="10"/>
      <c r="AE715" s="10"/>
    </row>
    <row r="716" spans="1:31" x14ac:dyDescent="0.35">
      <c r="A716" s="10"/>
      <c r="B716" s="10"/>
      <c r="C716" s="10"/>
      <c r="D716" s="10"/>
      <c r="E716" s="10"/>
      <c r="F716" s="10"/>
      <c r="G716" s="10"/>
      <c r="H716" s="10"/>
      <c r="I716" s="10"/>
      <c r="J716" s="10"/>
      <c r="K716" s="10"/>
      <c r="L716" s="10"/>
      <c r="M716" s="10"/>
      <c r="N716" s="10"/>
      <c r="O716" s="10"/>
      <c r="P716" s="10"/>
      <c r="Q716" s="10"/>
      <c r="R716" s="10"/>
      <c r="S716" s="10"/>
      <c r="T716" s="10"/>
      <c r="U716" s="10"/>
      <c r="V716" s="10"/>
      <c r="W716" s="10"/>
      <c r="X716" s="10"/>
      <c r="Y716" s="10"/>
      <c r="Z716" s="10"/>
      <c r="AA716" s="10"/>
      <c r="AB716" s="10"/>
      <c r="AC716" s="10"/>
      <c r="AD716" s="10"/>
      <c r="AE716" s="10"/>
    </row>
    <row r="717" spans="1:31" x14ac:dyDescent="0.35">
      <c r="A717" s="10"/>
      <c r="B717" s="10"/>
      <c r="C717" s="10"/>
      <c r="D717" s="10"/>
      <c r="E717" s="10"/>
      <c r="F717" s="10"/>
      <c r="G717" s="10"/>
      <c r="H717" s="10"/>
      <c r="I717" s="10"/>
      <c r="J717" s="10"/>
      <c r="K717" s="10"/>
      <c r="L717" s="10"/>
      <c r="M717" s="10"/>
      <c r="N717" s="10"/>
      <c r="O717" s="10"/>
      <c r="P717" s="10"/>
      <c r="Q717" s="10"/>
      <c r="R717" s="10"/>
      <c r="S717" s="10"/>
      <c r="T717" s="10"/>
      <c r="U717" s="10"/>
      <c r="V717" s="10"/>
      <c r="W717" s="10"/>
      <c r="X717" s="10"/>
      <c r="Y717" s="10"/>
      <c r="Z717" s="10"/>
      <c r="AA717" s="10"/>
      <c r="AB717" s="10"/>
      <c r="AC717" s="10"/>
      <c r="AD717" s="10"/>
      <c r="AE717" s="10"/>
    </row>
    <row r="718" spans="1:31" x14ac:dyDescent="0.35">
      <c r="A718" s="10"/>
      <c r="B718" s="10"/>
      <c r="C718" s="10"/>
      <c r="D718" s="10"/>
      <c r="E718" s="10"/>
      <c r="F718" s="10"/>
      <c r="G718" s="10"/>
      <c r="H718" s="10"/>
      <c r="I718" s="10"/>
      <c r="J718" s="10"/>
      <c r="K718" s="10"/>
      <c r="L718" s="10"/>
      <c r="M718" s="10"/>
      <c r="N718" s="10"/>
      <c r="O718" s="10"/>
      <c r="P718" s="10"/>
      <c r="Q718" s="10"/>
      <c r="R718" s="10"/>
      <c r="S718" s="10"/>
      <c r="T718" s="10"/>
      <c r="U718" s="10"/>
      <c r="V718" s="10"/>
      <c r="W718" s="10"/>
      <c r="X718" s="10"/>
      <c r="Y718" s="10"/>
      <c r="Z718" s="10"/>
      <c r="AA718" s="10"/>
      <c r="AB718" s="10"/>
      <c r="AC718" s="10"/>
      <c r="AD718" s="10"/>
      <c r="AE718" s="10"/>
    </row>
    <row r="719" spans="1:31" x14ac:dyDescent="0.35">
      <c r="A719" s="10"/>
      <c r="B719" s="10"/>
      <c r="C719" s="10"/>
      <c r="D719" s="10"/>
      <c r="E719" s="10"/>
      <c r="F719" s="10"/>
      <c r="G719" s="10"/>
      <c r="H719" s="10"/>
      <c r="I719" s="10"/>
      <c r="J719" s="10"/>
      <c r="K719" s="10"/>
      <c r="L719" s="10"/>
      <c r="M719" s="10"/>
      <c r="N719" s="10"/>
      <c r="O719" s="10"/>
      <c r="P719" s="10"/>
      <c r="Q719" s="10"/>
      <c r="R719" s="10"/>
      <c r="S719" s="10"/>
      <c r="T719" s="10"/>
      <c r="U719" s="10"/>
      <c r="V719" s="10"/>
      <c r="W719" s="10"/>
      <c r="X719" s="10"/>
      <c r="Y719" s="10"/>
      <c r="Z719" s="10"/>
      <c r="AA719" s="10"/>
      <c r="AB719" s="10"/>
      <c r="AC719" s="10"/>
      <c r="AD719" s="10"/>
      <c r="AE719" s="10"/>
    </row>
    <row r="720" spans="1:31" x14ac:dyDescent="0.35">
      <c r="A720" s="10"/>
      <c r="B720" s="10"/>
      <c r="C720" s="10"/>
      <c r="D720" s="10"/>
      <c r="E720" s="10"/>
      <c r="F720" s="10"/>
      <c r="G720" s="10"/>
      <c r="H720" s="10"/>
      <c r="I720" s="10"/>
      <c r="J720" s="10"/>
      <c r="K720" s="10"/>
      <c r="L720" s="10"/>
      <c r="M720" s="10"/>
      <c r="N720" s="10"/>
      <c r="O720" s="10"/>
      <c r="P720" s="10"/>
      <c r="Q720" s="10"/>
      <c r="R720" s="10"/>
      <c r="S720" s="10"/>
      <c r="T720" s="10"/>
      <c r="U720" s="10"/>
      <c r="V720" s="10"/>
      <c r="W720" s="10"/>
      <c r="X720" s="10"/>
      <c r="Y720" s="10"/>
      <c r="Z720" s="10"/>
      <c r="AA720" s="10"/>
      <c r="AB720" s="10"/>
      <c r="AC720" s="10"/>
      <c r="AD720" s="10"/>
      <c r="AE720" s="10"/>
    </row>
    <row r="721" spans="1:31" x14ac:dyDescent="0.35">
      <c r="A721" s="10"/>
      <c r="B721" s="10"/>
      <c r="C721" s="10"/>
      <c r="D721" s="10"/>
      <c r="E721" s="10"/>
      <c r="F721" s="10"/>
      <c r="G721" s="10"/>
      <c r="H721" s="10"/>
      <c r="I721" s="10"/>
      <c r="J721" s="10"/>
      <c r="K721" s="10"/>
      <c r="L721" s="10"/>
      <c r="M721" s="10"/>
      <c r="N721" s="10"/>
      <c r="O721" s="10"/>
      <c r="P721" s="10"/>
      <c r="Q721" s="10"/>
      <c r="R721" s="10"/>
      <c r="S721" s="10"/>
      <c r="T721" s="10"/>
      <c r="U721" s="10"/>
      <c r="V721" s="10"/>
      <c r="W721" s="10"/>
      <c r="X721" s="10"/>
      <c r="Y721" s="10"/>
      <c r="Z721" s="10"/>
      <c r="AA721" s="10"/>
      <c r="AB721" s="10"/>
      <c r="AC721" s="10"/>
      <c r="AD721" s="10"/>
      <c r="AE721" s="10"/>
    </row>
    <row r="722" spans="1:31" x14ac:dyDescent="0.35">
      <c r="A722" s="10"/>
      <c r="B722" s="10"/>
      <c r="C722" s="10"/>
      <c r="D722" s="10"/>
      <c r="E722" s="10"/>
      <c r="F722" s="10"/>
      <c r="G722" s="10"/>
      <c r="H722" s="10"/>
      <c r="I722" s="10"/>
      <c r="J722" s="10"/>
      <c r="K722" s="10"/>
      <c r="L722" s="10"/>
      <c r="M722" s="10"/>
      <c r="N722" s="10"/>
      <c r="O722" s="10"/>
      <c r="P722" s="10"/>
      <c r="Q722" s="10"/>
      <c r="R722" s="10"/>
      <c r="S722" s="10"/>
      <c r="T722" s="10"/>
      <c r="U722" s="10"/>
      <c r="V722" s="10"/>
      <c r="W722" s="10"/>
      <c r="X722" s="10"/>
      <c r="Y722" s="10"/>
      <c r="Z722" s="10"/>
      <c r="AA722" s="10"/>
      <c r="AB722" s="10"/>
      <c r="AC722" s="10"/>
      <c r="AD722" s="10"/>
      <c r="AE722" s="10"/>
    </row>
    <row r="723" spans="1:31" x14ac:dyDescent="0.35">
      <c r="A723" s="10"/>
      <c r="B723" s="10"/>
      <c r="C723" s="10"/>
      <c r="D723" s="10"/>
      <c r="E723" s="10"/>
      <c r="F723" s="10"/>
      <c r="G723" s="10"/>
      <c r="H723" s="10"/>
      <c r="I723" s="10"/>
      <c r="J723" s="10"/>
      <c r="K723" s="10"/>
      <c r="L723" s="10"/>
      <c r="M723" s="10"/>
      <c r="N723" s="10"/>
      <c r="O723" s="10"/>
      <c r="P723" s="10"/>
      <c r="Q723" s="10"/>
      <c r="R723" s="10"/>
      <c r="S723" s="10"/>
      <c r="T723" s="10"/>
      <c r="U723" s="10"/>
      <c r="V723" s="10"/>
      <c r="W723" s="10"/>
      <c r="X723" s="10"/>
      <c r="Y723" s="10"/>
      <c r="Z723" s="10"/>
      <c r="AA723" s="10"/>
      <c r="AB723" s="10"/>
      <c r="AC723" s="10"/>
      <c r="AD723" s="10"/>
      <c r="AE723" s="10"/>
    </row>
    <row r="724" spans="1:31" x14ac:dyDescent="0.35">
      <c r="A724" s="10"/>
      <c r="B724" s="10"/>
      <c r="C724" s="10"/>
      <c r="D724" s="10"/>
      <c r="E724" s="10"/>
      <c r="F724" s="10"/>
      <c r="G724" s="10"/>
      <c r="H724" s="10"/>
      <c r="I724" s="10"/>
      <c r="J724" s="10"/>
      <c r="K724" s="10"/>
      <c r="L724" s="10"/>
      <c r="M724" s="10"/>
      <c r="N724" s="10"/>
      <c r="O724" s="10"/>
      <c r="P724" s="10"/>
      <c r="Q724" s="10"/>
      <c r="R724" s="10"/>
      <c r="S724" s="10"/>
      <c r="T724" s="10"/>
      <c r="U724" s="10"/>
      <c r="V724" s="10"/>
      <c r="W724" s="10"/>
      <c r="X724" s="10"/>
      <c r="Y724" s="10"/>
      <c r="Z724" s="10"/>
      <c r="AA724" s="10"/>
      <c r="AB724" s="10"/>
      <c r="AC724" s="10"/>
      <c r="AD724" s="10"/>
      <c r="AE724" s="10"/>
    </row>
    <row r="725" spans="1:31" x14ac:dyDescent="0.35">
      <c r="A725" s="10"/>
      <c r="B725" s="10"/>
      <c r="C725" s="10"/>
      <c r="D725" s="10"/>
      <c r="E725" s="10"/>
      <c r="F725" s="10"/>
      <c r="G725" s="10"/>
      <c r="H725" s="10"/>
      <c r="I725" s="10"/>
      <c r="J725" s="10"/>
      <c r="K725" s="10"/>
      <c r="L725" s="10"/>
      <c r="M725" s="10"/>
      <c r="N725" s="10"/>
      <c r="O725" s="10"/>
      <c r="P725" s="10"/>
      <c r="Q725" s="10"/>
      <c r="R725" s="10"/>
      <c r="S725" s="10"/>
      <c r="T725" s="10"/>
      <c r="U725" s="10"/>
      <c r="V725" s="10"/>
      <c r="W725" s="10"/>
      <c r="X725" s="10"/>
      <c r="Y725" s="10"/>
      <c r="Z725" s="10"/>
      <c r="AA725" s="10"/>
      <c r="AB725" s="10"/>
      <c r="AC725" s="10"/>
      <c r="AD725" s="10"/>
      <c r="AE725" s="10"/>
    </row>
    <row r="726" spans="1:31" x14ac:dyDescent="0.35">
      <c r="A726" s="10"/>
      <c r="B726" s="10"/>
      <c r="C726" s="10"/>
      <c r="D726" s="10"/>
      <c r="E726" s="10"/>
      <c r="F726" s="10"/>
      <c r="G726" s="10"/>
      <c r="H726" s="10"/>
      <c r="I726" s="10"/>
      <c r="J726" s="10"/>
      <c r="K726" s="10"/>
      <c r="L726" s="10"/>
      <c r="M726" s="10"/>
      <c r="N726" s="10"/>
      <c r="O726" s="10"/>
      <c r="P726" s="10"/>
      <c r="Q726" s="10"/>
      <c r="R726" s="10"/>
      <c r="S726" s="10"/>
      <c r="T726" s="10"/>
      <c r="U726" s="10"/>
      <c r="V726" s="10"/>
      <c r="W726" s="10"/>
      <c r="X726" s="10"/>
      <c r="Y726" s="10"/>
      <c r="Z726" s="10"/>
      <c r="AA726" s="10"/>
      <c r="AB726" s="10"/>
      <c r="AC726" s="10"/>
      <c r="AD726" s="10"/>
      <c r="AE726" s="10"/>
    </row>
    <row r="727" spans="1:31" x14ac:dyDescent="0.35">
      <c r="A727" s="10"/>
      <c r="B727" s="10"/>
      <c r="C727" s="10"/>
      <c r="D727" s="10"/>
      <c r="E727" s="10"/>
      <c r="F727" s="10"/>
      <c r="G727" s="10"/>
      <c r="H727" s="10"/>
      <c r="I727" s="10"/>
      <c r="J727" s="10"/>
      <c r="K727" s="10"/>
      <c r="L727" s="10"/>
      <c r="M727" s="10"/>
      <c r="N727" s="10"/>
      <c r="O727" s="10"/>
      <c r="P727" s="10"/>
      <c r="Q727" s="10"/>
      <c r="R727" s="10"/>
      <c r="S727" s="10"/>
      <c r="T727" s="10"/>
      <c r="U727" s="10"/>
      <c r="V727" s="10"/>
      <c r="W727" s="10"/>
      <c r="X727" s="10"/>
      <c r="Y727" s="10"/>
      <c r="Z727" s="10"/>
      <c r="AA727" s="10"/>
      <c r="AB727" s="10"/>
      <c r="AC727" s="10"/>
      <c r="AD727" s="10"/>
      <c r="AE727" s="10"/>
    </row>
    <row r="728" spans="1:31" x14ac:dyDescent="0.35">
      <c r="A728" s="10"/>
      <c r="B728" s="10"/>
      <c r="C728" s="10"/>
      <c r="D728" s="10"/>
      <c r="E728" s="10"/>
      <c r="F728" s="10"/>
      <c r="G728" s="10"/>
      <c r="H728" s="10"/>
      <c r="I728" s="10"/>
      <c r="J728" s="10"/>
      <c r="K728" s="10"/>
      <c r="L728" s="10"/>
      <c r="M728" s="10"/>
      <c r="N728" s="10"/>
      <c r="O728" s="10"/>
      <c r="P728" s="10"/>
      <c r="Q728" s="10"/>
      <c r="R728" s="10"/>
      <c r="S728" s="10"/>
      <c r="T728" s="10"/>
      <c r="U728" s="10"/>
      <c r="V728" s="10"/>
      <c r="W728" s="10"/>
      <c r="X728" s="10"/>
      <c r="Y728" s="10"/>
      <c r="Z728" s="10"/>
      <c r="AA728" s="10"/>
      <c r="AB728" s="10"/>
      <c r="AC728" s="10"/>
      <c r="AD728" s="10"/>
      <c r="AE728" s="10"/>
    </row>
    <row r="729" spans="1:31" x14ac:dyDescent="0.35">
      <c r="A729" s="10"/>
      <c r="B729" s="10"/>
      <c r="C729" s="10"/>
      <c r="D729" s="10"/>
      <c r="E729" s="10"/>
      <c r="F729" s="10"/>
      <c r="G729" s="10"/>
      <c r="H729" s="10"/>
      <c r="I729" s="10"/>
      <c r="J729" s="10"/>
      <c r="K729" s="10"/>
      <c r="L729" s="10"/>
      <c r="M729" s="10"/>
      <c r="N729" s="10"/>
      <c r="O729" s="10"/>
      <c r="P729" s="10"/>
      <c r="Q729" s="10"/>
      <c r="R729" s="10"/>
      <c r="S729" s="10"/>
      <c r="T729" s="10"/>
      <c r="U729" s="10"/>
      <c r="V729" s="10"/>
      <c r="W729" s="10"/>
      <c r="X729" s="10"/>
      <c r="Y729" s="10"/>
      <c r="Z729" s="10"/>
      <c r="AA729" s="10"/>
      <c r="AB729" s="10"/>
      <c r="AC729" s="10"/>
      <c r="AD729" s="10"/>
      <c r="AE729" s="10"/>
    </row>
    <row r="730" spans="1:31" x14ac:dyDescent="0.35">
      <c r="A730" s="10"/>
      <c r="B730" s="10"/>
      <c r="C730" s="10"/>
      <c r="D730" s="10"/>
      <c r="E730" s="10"/>
      <c r="F730" s="10"/>
      <c r="G730" s="10"/>
      <c r="H730" s="10"/>
      <c r="I730" s="10"/>
      <c r="J730" s="10"/>
      <c r="K730" s="10"/>
      <c r="L730" s="10"/>
      <c r="M730" s="10"/>
      <c r="N730" s="10"/>
      <c r="O730" s="10"/>
      <c r="P730" s="10"/>
      <c r="Q730" s="10"/>
      <c r="R730" s="10"/>
      <c r="S730" s="10"/>
      <c r="T730" s="10"/>
      <c r="U730" s="10"/>
      <c r="V730" s="10"/>
      <c r="W730" s="10"/>
      <c r="X730" s="10"/>
      <c r="Y730" s="10"/>
      <c r="Z730" s="10"/>
      <c r="AA730" s="10"/>
      <c r="AB730" s="10"/>
      <c r="AC730" s="10"/>
      <c r="AD730" s="10"/>
      <c r="AE730" s="10"/>
    </row>
    <row r="731" spans="1:31" x14ac:dyDescent="0.35">
      <c r="A731" s="10"/>
      <c r="B731" s="10"/>
      <c r="C731" s="10"/>
      <c r="D731" s="10"/>
      <c r="E731" s="10"/>
      <c r="F731" s="10"/>
      <c r="G731" s="10"/>
      <c r="H731" s="10"/>
      <c r="I731" s="10"/>
      <c r="J731" s="10"/>
      <c r="K731" s="10"/>
      <c r="L731" s="10"/>
      <c r="M731" s="10"/>
      <c r="N731" s="10"/>
      <c r="O731" s="10"/>
      <c r="P731" s="10"/>
      <c r="Q731" s="10"/>
      <c r="R731" s="10"/>
      <c r="S731" s="10"/>
      <c r="T731" s="10"/>
      <c r="U731" s="10"/>
      <c r="V731" s="10"/>
      <c r="W731" s="10"/>
      <c r="X731" s="10"/>
      <c r="Y731" s="10"/>
      <c r="Z731" s="10"/>
      <c r="AA731" s="10"/>
      <c r="AB731" s="10"/>
      <c r="AC731" s="10"/>
      <c r="AD731" s="10"/>
      <c r="AE731" s="10"/>
    </row>
    <row r="732" spans="1:31" x14ac:dyDescent="0.35">
      <c r="A732" s="10"/>
      <c r="B732" s="10"/>
      <c r="C732" s="10"/>
      <c r="D732" s="10"/>
      <c r="E732" s="10"/>
      <c r="F732" s="10"/>
      <c r="G732" s="10"/>
      <c r="H732" s="10"/>
      <c r="I732" s="10"/>
      <c r="J732" s="10"/>
      <c r="K732" s="10"/>
      <c r="L732" s="10"/>
      <c r="M732" s="10"/>
      <c r="N732" s="10"/>
      <c r="O732" s="10"/>
      <c r="P732" s="10"/>
      <c r="Q732" s="10"/>
      <c r="R732" s="10"/>
      <c r="S732" s="10"/>
      <c r="T732" s="10"/>
      <c r="U732" s="10"/>
      <c r="V732" s="10"/>
      <c r="W732" s="10"/>
      <c r="X732" s="10"/>
      <c r="Y732" s="10"/>
      <c r="Z732" s="10"/>
      <c r="AA732" s="10"/>
      <c r="AB732" s="10"/>
      <c r="AC732" s="10"/>
      <c r="AD732" s="10"/>
      <c r="AE732" s="10"/>
    </row>
    <row r="733" spans="1:31" x14ac:dyDescent="0.35">
      <c r="A733" s="10"/>
      <c r="B733" s="10"/>
      <c r="C733" s="10"/>
      <c r="D733" s="10"/>
      <c r="E733" s="10"/>
      <c r="F733" s="10"/>
      <c r="G733" s="10"/>
      <c r="H733" s="10"/>
      <c r="I733" s="10"/>
      <c r="J733" s="10"/>
      <c r="K733" s="10"/>
      <c r="L733" s="10"/>
      <c r="M733" s="10"/>
      <c r="N733" s="10"/>
      <c r="O733" s="10"/>
      <c r="P733" s="10"/>
      <c r="Q733" s="10"/>
      <c r="R733" s="10"/>
      <c r="S733" s="10"/>
      <c r="T733" s="10"/>
      <c r="U733" s="10"/>
      <c r="V733" s="10"/>
      <c r="W733" s="10"/>
      <c r="X733" s="10"/>
      <c r="Y733" s="10"/>
      <c r="Z733" s="10"/>
      <c r="AA733" s="10"/>
      <c r="AB733" s="10"/>
      <c r="AC733" s="10"/>
      <c r="AD733" s="10"/>
      <c r="AE733" s="10"/>
    </row>
    <row r="734" spans="1:31" x14ac:dyDescent="0.35">
      <c r="A734" s="10"/>
      <c r="B734" s="10"/>
      <c r="C734" s="10"/>
      <c r="D734" s="10"/>
      <c r="E734" s="10"/>
      <c r="F734" s="10"/>
      <c r="G734" s="10"/>
      <c r="H734" s="10"/>
      <c r="I734" s="10"/>
      <c r="J734" s="10"/>
      <c r="K734" s="10"/>
      <c r="L734" s="10"/>
      <c r="M734" s="10"/>
      <c r="N734" s="10"/>
      <c r="O734" s="10"/>
      <c r="P734" s="10"/>
      <c r="Q734" s="10"/>
      <c r="R734" s="10"/>
      <c r="S734" s="10"/>
      <c r="T734" s="10"/>
      <c r="U734" s="10"/>
      <c r="V734" s="10"/>
      <c r="W734" s="10"/>
      <c r="X734" s="10"/>
      <c r="Y734" s="10"/>
      <c r="Z734" s="10"/>
      <c r="AA734" s="10"/>
      <c r="AB734" s="10"/>
      <c r="AC734" s="10"/>
      <c r="AD734" s="10"/>
      <c r="AE734" s="10"/>
    </row>
    <row r="735" spans="1:31" x14ac:dyDescent="0.35">
      <c r="A735" s="10"/>
      <c r="B735" s="10"/>
      <c r="C735" s="10"/>
      <c r="D735" s="10"/>
      <c r="E735" s="10"/>
      <c r="F735" s="10"/>
      <c r="G735" s="10"/>
      <c r="H735" s="10"/>
      <c r="I735" s="10"/>
      <c r="J735" s="10"/>
      <c r="K735" s="10"/>
      <c r="L735" s="10"/>
      <c r="M735" s="10"/>
      <c r="N735" s="10"/>
      <c r="O735" s="10"/>
      <c r="P735" s="10"/>
      <c r="Q735" s="10"/>
      <c r="R735" s="10"/>
      <c r="S735" s="10"/>
      <c r="T735" s="10"/>
      <c r="U735" s="10"/>
      <c r="V735" s="10"/>
      <c r="W735" s="10"/>
      <c r="X735" s="10"/>
      <c r="Y735" s="10"/>
      <c r="Z735" s="10"/>
      <c r="AA735" s="10"/>
      <c r="AB735" s="10"/>
      <c r="AC735" s="10"/>
      <c r="AD735" s="10"/>
      <c r="AE735" s="10"/>
    </row>
    <row r="736" spans="1:31" x14ac:dyDescent="0.35">
      <c r="A736" s="10"/>
      <c r="B736" s="10"/>
      <c r="C736" s="10"/>
      <c r="D736" s="10"/>
      <c r="E736" s="10"/>
      <c r="F736" s="10"/>
      <c r="G736" s="10"/>
      <c r="H736" s="10"/>
      <c r="I736" s="10"/>
      <c r="J736" s="10"/>
      <c r="K736" s="10"/>
      <c r="L736" s="10"/>
      <c r="M736" s="10"/>
      <c r="N736" s="10"/>
      <c r="O736" s="10"/>
      <c r="P736" s="10"/>
      <c r="Q736" s="10"/>
      <c r="R736" s="10"/>
      <c r="S736" s="10"/>
      <c r="T736" s="10"/>
      <c r="U736" s="10"/>
      <c r="V736" s="10"/>
      <c r="W736" s="10"/>
      <c r="X736" s="10"/>
      <c r="Y736" s="10"/>
      <c r="Z736" s="10"/>
      <c r="AA736" s="10"/>
      <c r="AB736" s="10"/>
      <c r="AC736" s="10"/>
      <c r="AD736" s="10"/>
      <c r="AE736" s="10"/>
    </row>
    <row r="737" spans="1:31" x14ac:dyDescent="0.35">
      <c r="A737" s="10"/>
      <c r="B737" s="10"/>
      <c r="C737" s="10"/>
      <c r="D737" s="10"/>
      <c r="E737" s="10"/>
      <c r="F737" s="10"/>
      <c r="G737" s="10"/>
      <c r="H737" s="10"/>
      <c r="I737" s="10"/>
      <c r="J737" s="10"/>
      <c r="K737" s="10"/>
      <c r="L737" s="10"/>
      <c r="M737" s="10"/>
      <c r="N737" s="10"/>
      <c r="O737" s="10"/>
      <c r="P737" s="10"/>
      <c r="Q737" s="10"/>
      <c r="R737" s="10"/>
      <c r="S737" s="10"/>
      <c r="T737" s="10"/>
      <c r="U737" s="10"/>
      <c r="V737" s="10"/>
      <c r="W737" s="10"/>
      <c r="X737" s="10"/>
      <c r="Y737" s="10"/>
      <c r="Z737" s="10"/>
      <c r="AA737" s="10"/>
      <c r="AB737" s="10"/>
      <c r="AC737" s="10"/>
      <c r="AD737" s="10"/>
      <c r="AE737" s="10"/>
    </row>
    <row r="738" spans="1:31" x14ac:dyDescent="0.35">
      <c r="A738" s="10"/>
      <c r="B738" s="10"/>
      <c r="C738" s="10"/>
      <c r="D738" s="10"/>
      <c r="E738" s="10"/>
      <c r="F738" s="10"/>
      <c r="G738" s="10"/>
      <c r="H738" s="10"/>
      <c r="I738" s="10"/>
      <c r="J738" s="10"/>
      <c r="K738" s="10"/>
      <c r="L738" s="10"/>
      <c r="M738" s="10"/>
      <c r="N738" s="10"/>
      <c r="O738" s="10"/>
      <c r="P738" s="10"/>
      <c r="Q738" s="10"/>
      <c r="R738" s="10"/>
      <c r="S738" s="10"/>
      <c r="T738" s="10"/>
      <c r="U738" s="10"/>
      <c r="V738" s="10"/>
      <c r="W738" s="10"/>
      <c r="X738" s="10"/>
      <c r="Y738" s="10"/>
      <c r="Z738" s="10"/>
      <c r="AA738" s="10"/>
      <c r="AB738" s="10"/>
      <c r="AC738" s="10"/>
      <c r="AD738" s="10"/>
      <c r="AE738" s="10"/>
    </row>
    <row r="739" spans="1:31" x14ac:dyDescent="0.35">
      <c r="A739" s="10"/>
      <c r="B739" s="10"/>
      <c r="C739" s="10"/>
      <c r="D739" s="10"/>
      <c r="E739" s="10"/>
      <c r="F739" s="10"/>
      <c r="G739" s="10"/>
      <c r="H739" s="10"/>
      <c r="I739" s="10"/>
      <c r="J739" s="10"/>
      <c r="K739" s="10"/>
      <c r="L739" s="10"/>
      <c r="M739" s="10"/>
      <c r="N739" s="10"/>
      <c r="O739" s="10"/>
      <c r="P739" s="10"/>
      <c r="Q739" s="10"/>
      <c r="R739" s="10"/>
      <c r="S739" s="10"/>
      <c r="T739" s="10"/>
      <c r="U739" s="10"/>
      <c r="V739" s="10"/>
      <c r="W739" s="10"/>
      <c r="X739" s="10"/>
      <c r="Y739" s="10"/>
      <c r="Z739" s="10"/>
      <c r="AA739" s="10"/>
      <c r="AB739" s="10"/>
      <c r="AC739" s="10"/>
      <c r="AD739" s="10"/>
      <c r="AE739" s="10"/>
    </row>
    <row r="740" spans="1:31" x14ac:dyDescent="0.35">
      <c r="A740" s="10"/>
      <c r="B740" s="10"/>
      <c r="C740" s="10"/>
      <c r="D740" s="10"/>
      <c r="E740" s="10"/>
      <c r="F740" s="10"/>
      <c r="G740" s="10"/>
      <c r="H740" s="10"/>
      <c r="I740" s="10"/>
      <c r="J740" s="10"/>
      <c r="K740" s="10"/>
      <c r="L740" s="10"/>
      <c r="M740" s="10"/>
      <c r="N740" s="10"/>
      <c r="O740" s="10"/>
      <c r="P740" s="10"/>
      <c r="Q740" s="10"/>
      <c r="R740" s="10"/>
      <c r="S740" s="10"/>
      <c r="T740" s="10"/>
      <c r="U740" s="10"/>
      <c r="V740" s="10"/>
      <c r="W740" s="10"/>
      <c r="X740" s="10"/>
      <c r="Y740" s="10"/>
      <c r="Z740" s="10"/>
      <c r="AA740" s="10"/>
      <c r="AB740" s="10"/>
      <c r="AC740" s="10"/>
      <c r="AD740" s="10"/>
      <c r="AE740" s="10"/>
    </row>
    <row r="741" spans="1:31" x14ac:dyDescent="0.35">
      <c r="A741" s="10"/>
      <c r="B741" s="10"/>
      <c r="C741" s="10"/>
      <c r="D741" s="10"/>
      <c r="E741" s="10"/>
      <c r="F741" s="10"/>
      <c r="G741" s="10"/>
      <c r="H741" s="10"/>
      <c r="I741" s="10"/>
      <c r="J741" s="10"/>
      <c r="K741" s="10"/>
      <c r="L741" s="10"/>
      <c r="M741" s="10"/>
      <c r="N741" s="10"/>
      <c r="O741" s="10"/>
      <c r="P741" s="10"/>
      <c r="Q741" s="10"/>
      <c r="R741" s="10"/>
      <c r="S741" s="10"/>
      <c r="T741" s="10"/>
      <c r="U741" s="10"/>
      <c r="V741" s="10"/>
      <c r="W741" s="10"/>
      <c r="X741" s="10"/>
      <c r="Y741" s="10"/>
      <c r="Z741" s="10"/>
      <c r="AA741" s="10"/>
      <c r="AB741" s="10"/>
      <c r="AC741" s="10"/>
      <c r="AD741" s="10"/>
      <c r="AE741" s="10"/>
    </row>
    <row r="742" spans="1:31" x14ac:dyDescent="0.35">
      <c r="A742" s="10"/>
      <c r="B742" s="10"/>
      <c r="C742" s="10"/>
      <c r="D742" s="10"/>
      <c r="E742" s="10"/>
      <c r="F742" s="10"/>
      <c r="G742" s="10"/>
      <c r="H742" s="10"/>
      <c r="I742" s="10"/>
      <c r="J742" s="10"/>
      <c r="K742" s="10"/>
      <c r="L742" s="10"/>
      <c r="M742" s="10"/>
      <c r="N742" s="10"/>
      <c r="O742" s="10"/>
      <c r="P742" s="10"/>
      <c r="Q742" s="10"/>
      <c r="R742" s="10"/>
      <c r="S742" s="10"/>
      <c r="T742" s="10"/>
      <c r="U742" s="10"/>
      <c r="V742" s="10"/>
      <c r="W742" s="10"/>
      <c r="X742" s="10"/>
      <c r="Y742" s="10"/>
      <c r="Z742" s="10"/>
      <c r="AA742" s="10"/>
      <c r="AB742" s="10"/>
      <c r="AC742" s="10"/>
      <c r="AD742" s="10"/>
      <c r="AE742" s="10"/>
    </row>
    <row r="743" spans="1:31" x14ac:dyDescent="0.35">
      <c r="A743" s="10"/>
      <c r="B743" s="10"/>
      <c r="C743" s="10"/>
      <c r="D743" s="10"/>
      <c r="E743" s="10"/>
      <c r="F743" s="10"/>
      <c r="G743" s="10"/>
      <c r="H743" s="10"/>
      <c r="I743" s="10"/>
      <c r="J743" s="10"/>
      <c r="K743" s="10"/>
      <c r="L743" s="10"/>
      <c r="M743" s="10"/>
      <c r="N743" s="10"/>
      <c r="O743" s="10"/>
      <c r="P743" s="10"/>
      <c r="Q743" s="10"/>
      <c r="R743" s="10"/>
      <c r="S743" s="10"/>
      <c r="T743" s="10"/>
      <c r="U743" s="10"/>
      <c r="V743" s="10"/>
      <c r="W743" s="10"/>
      <c r="X743" s="10"/>
      <c r="Y743" s="10"/>
      <c r="Z743" s="10"/>
      <c r="AA743" s="10"/>
      <c r="AB743" s="10"/>
      <c r="AC743" s="10"/>
      <c r="AD743" s="10"/>
      <c r="AE743" s="10"/>
    </row>
    <row r="744" spans="1:31" x14ac:dyDescent="0.35">
      <c r="A744" s="10"/>
      <c r="B744" s="10"/>
      <c r="C744" s="10"/>
      <c r="D744" s="10"/>
      <c r="E744" s="10"/>
      <c r="F744" s="10"/>
      <c r="G744" s="10"/>
      <c r="H744" s="10"/>
      <c r="I744" s="10"/>
      <c r="J744" s="10"/>
      <c r="K744" s="10"/>
      <c r="L744" s="10"/>
      <c r="M744" s="10"/>
      <c r="N744" s="10"/>
      <c r="O744" s="10"/>
      <c r="P744" s="10"/>
      <c r="Q744" s="10"/>
      <c r="R744" s="10"/>
      <c r="S744" s="10"/>
      <c r="T744" s="10"/>
      <c r="U744" s="10"/>
      <c r="V744" s="10"/>
      <c r="W744" s="10"/>
      <c r="X744" s="10"/>
      <c r="Y744" s="10"/>
      <c r="Z744" s="10"/>
      <c r="AA744" s="10"/>
      <c r="AB744" s="10"/>
      <c r="AC744" s="10"/>
      <c r="AD744" s="10"/>
      <c r="AE744" s="10"/>
    </row>
    <row r="745" spans="1:31" x14ac:dyDescent="0.35">
      <c r="A745" s="10"/>
      <c r="B745" s="10"/>
      <c r="C745" s="10"/>
      <c r="D745" s="10"/>
      <c r="E745" s="10"/>
      <c r="F745" s="10"/>
      <c r="G745" s="10"/>
      <c r="H745" s="10"/>
      <c r="I745" s="10"/>
      <c r="J745" s="10"/>
      <c r="K745" s="10"/>
      <c r="L745" s="10"/>
      <c r="M745" s="10"/>
      <c r="N745" s="10"/>
      <c r="O745" s="10"/>
      <c r="P745" s="10"/>
      <c r="Q745" s="10"/>
      <c r="R745" s="10"/>
      <c r="S745" s="10"/>
      <c r="T745" s="10"/>
      <c r="U745" s="10"/>
      <c r="V745" s="10"/>
      <c r="W745" s="10"/>
      <c r="X745" s="10"/>
      <c r="Y745" s="10"/>
      <c r="Z745" s="10"/>
      <c r="AA745" s="10"/>
      <c r="AB745" s="10"/>
      <c r="AC745" s="10"/>
      <c r="AD745" s="10"/>
      <c r="AE745" s="10"/>
    </row>
    <row r="746" spans="1:31" x14ac:dyDescent="0.35">
      <c r="A746" s="10"/>
      <c r="B746" s="10"/>
      <c r="C746" s="10"/>
      <c r="D746" s="10"/>
      <c r="E746" s="10"/>
      <c r="F746" s="10"/>
      <c r="G746" s="10"/>
      <c r="H746" s="10"/>
      <c r="I746" s="10"/>
      <c r="J746" s="10"/>
      <c r="K746" s="10"/>
      <c r="L746" s="10"/>
      <c r="M746" s="10"/>
      <c r="N746" s="10"/>
      <c r="O746" s="10"/>
      <c r="P746" s="10"/>
      <c r="Q746" s="10"/>
      <c r="R746" s="10"/>
      <c r="S746" s="10"/>
      <c r="T746" s="10"/>
      <c r="U746" s="10"/>
      <c r="V746" s="10"/>
      <c r="W746" s="10"/>
      <c r="X746" s="10"/>
      <c r="Y746" s="10"/>
      <c r="Z746" s="10"/>
      <c r="AA746" s="10"/>
      <c r="AB746" s="10"/>
      <c r="AC746" s="10"/>
      <c r="AD746" s="10"/>
      <c r="AE746" s="10"/>
    </row>
    <row r="747" spans="1:31" x14ac:dyDescent="0.35">
      <c r="A747" s="10"/>
      <c r="B747" s="10"/>
      <c r="C747" s="10"/>
      <c r="D747" s="10"/>
      <c r="E747" s="10"/>
      <c r="F747" s="10"/>
      <c r="G747" s="10"/>
      <c r="H747" s="10"/>
      <c r="I747" s="10"/>
      <c r="J747" s="10"/>
      <c r="K747" s="10"/>
      <c r="L747" s="10"/>
      <c r="M747" s="10"/>
      <c r="N747" s="10"/>
      <c r="O747" s="10"/>
      <c r="P747" s="10"/>
      <c r="Q747" s="10"/>
      <c r="R747" s="10"/>
      <c r="S747" s="10"/>
      <c r="T747" s="10"/>
      <c r="U747" s="10"/>
      <c r="V747" s="10"/>
      <c r="W747" s="10"/>
      <c r="X747" s="10"/>
      <c r="Y747" s="10"/>
      <c r="Z747" s="10"/>
      <c r="AA747" s="10"/>
      <c r="AB747" s="10"/>
      <c r="AC747" s="10"/>
      <c r="AD747" s="10"/>
      <c r="AE747" s="10"/>
    </row>
    <row r="748" spans="1:31" x14ac:dyDescent="0.35">
      <c r="A748" s="10"/>
      <c r="B748" s="10"/>
      <c r="C748" s="10"/>
      <c r="D748" s="10"/>
      <c r="E748" s="10"/>
      <c r="F748" s="10"/>
      <c r="G748" s="10"/>
      <c r="H748" s="10"/>
      <c r="I748" s="10"/>
      <c r="J748" s="10"/>
      <c r="K748" s="10"/>
      <c r="L748" s="10"/>
      <c r="M748" s="10"/>
      <c r="N748" s="10"/>
      <c r="O748" s="10"/>
      <c r="P748" s="10"/>
      <c r="Q748" s="10"/>
      <c r="R748" s="10"/>
      <c r="S748" s="10"/>
      <c r="T748" s="10"/>
      <c r="U748" s="10"/>
      <c r="V748" s="10"/>
      <c r="W748" s="10"/>
      <c r="X748" s="10"/>
      <c r="Y748" s="10"/>
      <c r="Z748" s="10"/>
      <c r="AA748" s="10"/>
      <c r="AB748" s="10"/>
      <c r="AC748" s="10"/>
      <c r="AD748" s="10"/>
      <c r="AE748" s="10"/>
    </row>
    <row r="749" spans="1:31" x14ac:dyDescent="0.35">
      <c r="A749" s="10"/>
      <c r="B749" s="10"/>
      <c r="C749" s="10"/>
      <c r="D749" s="10"/>
      <c r="E749" s="10"/>
      <c r="F749" s="10"/>
      <c r="G749" s="10"/>
      <c r="H749" s="10"/>
      <c r="I749" s="10"/>
      <c r="J749" s="10"/>
      <c r="K749" s="10"/>
      <c r="L749" s="10"/>
      <c r="M749" s="10"/>
      <c r="N749" s="10"/>
      <c r="O749" s="10"/>
      <c r="P749" s="10"/>
      <c r="Q749" s="10"/>
      <c r="R749" s="10"/>
      <c r="S749" s="10"/>
      <c r="T749" s="10"/>
      <c r="U749" s="10"/>
      <c r="V749" s="10"/>
      <c r="W749" s="10"/>
      <c r="X749" s="10"/>
      <c r="Y749" s="10"/>
      <c r="Z749" s="10"/>
      <c r="AA749" s="10"/>
      <c r="AB749" s="10"/>
      <c r="AC749" s="10"/>
      <c r="AD749" s="10"/>
      <c r="AE749" s="10"/>
    </row>
    <row r="750" spans="1:31" x14ac:dyDescent="0.35">
      <c r="A750" s="10"/>
      <c r="B750" s="10"/>
      <c r="C750" s="10"/>
      <c r="D750" s="10"/>
      <c r="E750" s="10"/>
      <c r="F750" s="10"/>
      <c r="G750" s="10"/>
      <c r="H750" s="10"/>
      <c r="I750" s="10"/>
      <c r="J750" s="10"/>
      <c r="K750" s="10"/>
      <c r="L750" s="10"/>
      <c r="M750" s="10"/>
      <c r="N750" s="10"/>
      <c r="O750" s="10"/>
      <c r="P750" s="10"/>
      <c r="Q750" s="10"/>
      <c r="R750" s="10"/>
      <c r="S750" s="10"/>
      <c r="T750" s="10"/>
      <c r="U750" s="10"/>
      <c r="V750" s="10"/>
      <c r="W750" s="10"/>
      <c r="X750" s="10"/>
      <c r="Y750" s="10"/>
      <c r="Z750" s="10"/>
      <c r="AA750" s="10"/>
      <c r="AB750" s="10"/>
      <c r="AC750" s="10"/>
      <c r="AD750" s="10"/>
      <c r="AE750" s="10"/>
    </row>
    <row r="751" spans="1:31" x14ac:dyDescent="0.35">
      <c r="A751" s="10"/>
      <c r="B751" s="10"/>
      <c r="C751" s="10"/>
      <c r="D751" s="10"/>
      <c r="E751" s="10"/>
      <c r="F751" s="10"/>
      <c r="G751" s="10"/>
      <c r="H751" s="10"/>
      <c r="I751" s="10"/>
      <c r="J751" s="10"/>
      <c r="K751" s="10"/>
      <c r="L751" s="10"/>
      <c r="M751" s="10"/>
      <c r="N751" s="10"/>
      <c r="O751" s="10"/>
      <c r="P751" s="10"/>
      <c r="Q751" s="10"/>
      <c r="R751" s="10"/>
      <c r="S751" s="10"/>
      <c r="T751" s="10"/>
      <c r="U751" s="10"/>
      <c r="V751" s="10"/>
      <c r="W751" s="10"/>
      <c r="X751" s="10"/>
      <c r="Y751" s="10"/>
      <c r="Z751" s="10"/>
      <c r="AA751" s="10"/>
      <c r="AB751" s="10"/>
      <c r="AC751" s="10"/>
      <c r="AD751" s="10"/>
      <c r="AE751" s="10"/>
    </row>
    <row r="752" spans="1:31" x14ac:dyDescent="0.35">
      <c r="A752" s="10"/>
      <c r="B752" s="10"/>
      <c r="C752" s="10"/>
      <c r="D752" s="10"/>
      <c r="E752" s="10"/>
      <c r="F752" s="10"/>
      <c r="G752" s="10"/>
      <c r="H752" s="10"/>
      <c r="I752" s="10"/>
      <c r="J752" s="10"/>
      <c r="K752" s="10"/>
      <c r="L752" s="10"/>
      <c r="M752" s="10"/>
      <c r="N752" s="10"/>
      <c r="O752" s="10"/>
      <c r="P752" s="10"/>
      <c r="Q752" s="10"/>
      <c r="R752" s="10"/>
      <c r="S752" s="10"/>
      <c r="T752" s="10"/>
      <c r="U752" s="10"/>
      <c r="V752" s="10"/>
      <c r="W752" s="10"/>
      <c r="X752" s="10"/>
      <c r="Y752" s="10"/>
      <c r="Z752" s="10"/>
      <c r="AA752" s="10"/>
      <c r="AB752" s="10"/>
      <c r="AC752" s="10"/>
      <c r="AD752" s="10"/>
      <c r="AE752" s="10"/>
    </row>
    <row r="753" spans="1:31" x14ac:dyDescent="0.35">
      <c r="A753" s="10"/>
      <c r="B753" s="10"/>
      <c r="C753" s="10"/>
      <c r="D753" s="10"/>
      <c r="E753" s="10"/>
      <c r="F753" s="10"/>
      <c r="G753" s="10"/>
      <c r="H753" s="10"/>
      <c r="I753" s="10"/>
      <c r="J753" s="10"/>
      <c r="K753" s="10"/>
      <c r="L753" s="10"/>
      <c r="M753" s="10"/>
      <c r="N753" s="10"/>
      <c r="O753" s="10"/>
      <c r="P753" s="10"/>
      <c r="Q753" s="10"/>
      <c r="R753" s="10"/>
      <c r="S753" s="10"/>
      <c r="T753" s="10"/>
      <c r="U753" s="10"/>
      <c r="V753" s="10"/>
      <c r="W753" s="10"/>
      <c r="X753" s="10"/>
      <c r="Y753" s="10"/>
      <c r="Z753" s="10"/>
      <c r="AA753" s="10"/>
      <c r="AB753" s="10"/>
      <c r="AC753" s="10"/>
      <c r="AD753" s="10"/>
      <c r="AE753" s="10"/>
    </row>
    <row r="754" spans="1:31" x14ac:dyDescent="0.35">
      <c r="A754" s="10"/>
      <c r="B754" s="10"/>
      <c r="C754" s="10"/>
      <c r="D754" s="10"/>
      <c r="E754" s="10"/>
      <c r="F754" s="10"/>
      <c r="G754" s="10"/>
      <c r="H754" s="10"/>
      <c r="I754" s="10"/>
      <c r="J754" s="10"/>
      <c r="K754" s="10"/>
      <c r="L754" s="10"/>
      <c r="M754" s="10"/>
      <c r="N754" s="10"/>
      <c r="O754" s="10"/>
      <c r="P754" s="10"/>
      <c r="Q754" s="10"/>
      <c r="R754" s="10"/>
      <c r="S754" s="10"/>
      <c r="T754" s="10"/>
      <c r="U754" s="10"/>
      <c r="V754" s="10"/>
      <c r="W754" s="10"/>
      <c r="X754" s="10"/>
      <c r="Y754" s="10"/>
      <c r="Z754" s="10"/>
      <c r="AA754" s="10"/>
      <c r="AB754" s="10"/>
      <c r="AC754" s="10"/>
      <c r="AD754" s="10"/>
      <c r="AE754" s="10"/>
    </row>
    <row r="755" spans="1:31" x14ac:dyDescent="0.35">
      <c r="A755" s="10"/>
      <c r="B755" s="10"/>
      <c r="C755" s="10"/>
      <c r="D755" s="10"/>
      <c r="E755" s="10"/>
      <c r="F755" s="10"/>
      <c r="G755" s="10"/>
      <c r="H755" s="10"/>
      <c r="I755" s="10"/>
      <c r="J755" s="10"/>
      <c r="K755" s="10"/>
      <c r="L755" s="10"/>
      <c r="M755" s="10"/>
      <c r="N755" s="10"/>
      <c r="O755" s="10"/>
      <c r="P755" s="10"/>
      <c r="Q755" s="10"/>
      <c r="R755" s="10"/>
      <c r="S755" s="10"/>
      <c r="T755" s="10"/>
      <c r="U755" s="10"/>
      <c r="V755" s="10"/>
      <c r="W755" s="10"/>
      <c r="X755" s="10"/>
      <c r="Y755" s="10"/>
      <c r="Z755" s="10"/>
      <c r="AA755" s="10"/>
      <c r="AB755" s="10"/>
      <c r="AC755" s="10"/>
      <c r="AD755" s="10"/>
      <c r="AE755" s="10"/>
    </row>
    <row r="756" spans="1:31" x14ac:dyDescent="0.35">
      <c r="A756" s="10"/>
      <c r="B756" s="10"/>
      <c r="C756" s="10"/>
      <c r="D756" s="10"/>
      <c r="E756" s="10"/>
      <c r="F756" s="10"/>
      <c r="G756" s="10"/>
      <c r="H756" s="10"/>
      <c r="I756" s="10"/>
      <c r="J756" s="10"/>
      <c r="K756" s="10"/>
      <c r="L756" s="10"/>
      <c r="M756" s="10"/>
      <c r="N756" s="10"/>
      <c r="O756" s="10"/>
      <c r="P756" s="10"/>
      <c r="Q756" s="10"/>
      <c r="R756" s="10"/>
      <c r="S756" s="10"/>
      <c r="T756" s="10"/>
      <c r="U756" s="10"/>
      <c r="V756" s="10"/>
      <c r="W756" s="10"/>
      <c r="X756" s="10"/>
      <c r="Y756" s="10"/>
      <c r="Z756" s="10"/>
      <c r="AA756" s="10"/>
      <c r="AB756" s="10"/>
      <c r="AC756" s="10"/>
      <c r="AD756" s="10"/>
      <c r="AE756" s="10"/>
    </row>
    <row r="757" spans="1:31" x14ac:dyDescent="0.35">
      <c r="A757" s="10"/>
      <c r="B757" s="10"/>
      <c r="C757" s="10"/>
      <c r="D757" s="10"/>
      <c r="E757" s="10"/>
      <c r="F757" s="10"/>
      <c r="G757" s="10"/>
      <c r="H757" s="10"/>
      <c r="I757" s="10"/>
      <c r="J757" s="10"/>
      <c r="K757" s="10"/>
      <c r="L757" s="10"/>
      <c r="M757" s="10"/>
      <c r="N757" s="10"/>
      <c r="O757" s="10"/>
      <c r="P757" s="10"/>
      <c r="Q757" s="10"/>
      <c r="R757" s="10"/>
      <c r="S757" s="10"/>
      <c r="T757" s="10"/>
      <c r="U757" s="10"/>
      <c r="V757" s="10"/>
      <c r="W757" s="10"/>
      <c r="X757" s="10"/>
      <c r="Y757" s="10"/>
      <c r="Z757" s="10"/>
      <c r="AA757" s="10"/>
      <c r="AB757" s="10"/>
      <c r="AC757" s="10"/>
      <c r="AD757" s="10"/>
      <c r="AE757" s="10"/>
    </row>
    <row r="758" spans="1:31" x14ac:dyDescent="0.35">
      <c r="A758" s="10"/>
      <c r="B758" s="10"/>
      <c r="C758" s="10"/>
      <c r="D758" s="10"/>
      <c r="E758" s="10"/>
      <c r="F758" s="10"/>
      <c r="G758" s="10"/>
      <c r="H758" s="10"/>
      <c r="I758" s="10"/>
      <c r="J758" s="10"/>
      <c r="K758" s="10"/>
      <c r="L758" s="10"/>
      <c r="M758" s="10"/>
      <c r="N758" s="10"/>
      <c r="O758" s="10"/>
      <c r="P758" s="10"/>
      <c r="Q758" s="10"/>
      <c r="R758" s="10"/>
      <c r="S758" s="10"/>
      <c r="T758" s="10"/>
      <c r="U758" s="10"/>
      <c r="V758" s="10"/>
      <c r="W758" s="10"/>
      <c r="X758" s="10"/>
      <c r="Y758" s="10"/>
      <c r="Z758" s="10"/>
      <c r="AA758" s="10"/>
      <c r="AB758" s="10"/>
      <c r="AC758" s="10"/>
      <c r="AD758" s="10"/>
      <c r="AE758" s="10"/>
    </row>
    <row r="759" spans="1:31" x14ac:dyDescent="0.35">
      <c r="A759" s="10"/>
      <c r="B759" s="10"/>
      <c r="C759" s="10"/>
      <c r="D759" s="10"/>
      <c r="E759" s="10"/>
      <c r="F759" s="10"/>
      <c r="G759" s="10"/>
      <c r="H759" s="10"/>
      <c r="I759" s="10"/>
      <c r="J759" s="10"/>
      <c r="K759" s="10"/>
      <c r="L759" s="10"/>
      <c r="M759" s="10"/>
      <c r="N759" s="10"/>
      <c r="O759" s="10"/>
      <c r="P759" s="10"/>
      <c r="Q759" s="10"/>
      <c r="R759" s="10"/>
      <c r="S759" s="10"/>
      <c r="T759" s="10"/>
      <c r="U759" s="10"/>
      <c r="V759" s="10"/>
      <c r="W759" s="10"/>
      <c r="X759" s="10"/>
      <c r="Y759" s="10"/>
      <c r="Z759" s="10"/>
      <c r="AA759" s="10"/>
      <c r="AB759" s="10"/>
      <c r="AC759" s="10"/>
      <c r="AD759" s="10"/>
      <c r="AE759" s="10"/>
    </row>
    <row r="760" spans="1:31" x14ac:dyDescent="0.35">
      <c r="A760" s="10"/>
      <c r="B760" s="10"/>
      <c r="C760" s="10"/>
      <c r="D760" s="10"/>
      <c r="E760" s="10"/>
      <c r="F760" s="10"/>
      <c r="G760" s="10"/>
      <c r="H760" s="10"/>
      <c r="I760" s="10"/>
      <c r="J760" s="10"/>
      <c r="K760" s="10"/>
      <c r="L760" s="10"/>
      <c r="M760" s="10"/>
      <c r="N760" s="10"/>
      <c r="O760" s="10"/>
      <c r="P760" s="10"/>
      <c r="Q760" s="10"/>
      <c r="R760" s="10"/>
      <c r="S760" s="10"/>
      <c r="T760" s="10"/>
      <c r="U760" s="10"/>
      <c r="V760" s="10"/>
      <c r="W760" s="10"/>
      <c r="X760" s="10"/>
      <c r="Y760" s="10"/>
      <c r="Z760" s="10"/>
      <c r="AA760" s="10"/>
      <c r="AB760" s="10"/>
      <c r="AC760" s="10"/>
      <c r="AD760" s="10"/>
      <c r="AE760" s="10"/>
    </row>
    <row r="761" spans="1:31" x14ac:dyDescent="0.35">
      <c r="A761" s="10"/>
      <c r="B761" s="10"/>
      <c r="C761" s="10"/>
      <c r="D761" s="10"/>
      <c r="E761" s="10"/>
      <c r="F761" s="10"/>
      <c r="G761" s="10"/>
      <c r="H761" s="10"/>
      <c r="I761" s="10"/>
      <c r="J761" s="10"/>
      <c r="K761" s="10"/>
      <c r="L761" s="10"/>
      <c r="M761" s="10"/>
      <c r="N761" s="10"/>
      <c r="O761" s="10"/>
      <c r="P761" s="10"/>
      <c r="Q761" s="10"/>
      <c r="R761" s="10"/>
      <c r="S761" s="10"/>
      <c r="T761" s="10"/>
      <c r="U761" s="10"/>
      <c r="V761" s="10"/>
      <c r="W761" s="10"/>
      <c r="X761" s="10"/>
      <c r="Y761" s="10"/>
      <c r="Z761" s="10"/>
      <c r="AA761" s="10"/>
      <c r="AB761" s="10"/>
      <c r="AC761" s="10"/>
      <c r="AD761" s="10"/>
      <c r="AE761" s="10"/>
    </row>
    <row r="762" spans="1:31" x14ac:dyDescent="0.35">
      <c r="A762" s="10"/>
      <c r="B762" s="10"/>
      <c r="C762" s="10"/>
      <c r="D762" s="10"/>
      <c r="E762" s="10"/>
      <c r="F762" s="10"/>
      <c r="G762" s="10"/>
      <c r="H762" s="10"/>
      <c r="I762" s="10"/>
      <c r="J762" s="10"/>
      <c r="K762" s="10"/>
      <c r="L762" s="10"/>
      <c r="M762" s="10"/>
      <c r="N762" s="10"/>
      <c r="O762" s="10"/>
      <c r="P762" s="10"/>
      <c r="Q762" s="10"/>
      <c r="R762" s="10"/>
      <c r="S762" s="10"/>
      <c r="T762" s="10"/>
      <c r="U762" s="10"/>
      <c r="V762" s="10"/>
      <c r="W762" s="10"/>
      <c r="X762" s="10"/>
      <c r="Y762" s="10"/>
      <c r="Z762" s="10"/>
      <c r="AA762" s="10"/>
      <c r="AB762" s="10"/>
      <c r="AC762" s="10"/>
      <c r="AD762" s="10"/>
      <c r="AE762" s="10"/>
    </row>
    <row r="763" spans="1:31" x14ac:dyDescent="0.35">
      <c r="A763" s="10"/>
      <c r="B763" s="10"/>
      <c r="C763" s="10"/>
      <c r="D763" s="10"/>
      <c r="E763" s="10"/>
      <c r="F763" s="10"/>
      <c r="G763" s="10"/>
      <c r="H763" s="10"/>
      <c r="I763" s="10"/>
      <c r="J763" s="10"/>
      <c r="K763" s="10"/>
      <c r="L763" s="10"/>
      <c r="M763" s="10"/>
      <c r="N763" s="10"/>
      <c r="O763" s="10"/>
      <c r="P763" s="10"/>
      <c r="Q763" s="10"/>
      <c r="R763" s="10"/>
      <c r="S763" s="10"/>
      <c r="T763" s="10"/>
      <c r="U763" s="10"/>
      <c r="V763" s="10"/>
      <c r="W763" s="10"/>
      <c r="X763" s="10"/>
      <c r="Y763" s="10"/>
      <c r="Z763" s="10"/>
      <c r="AA763" s="10"/>
      <c r="AB763" s="10"/>
      <c r="AC763" s="10"/>
      <c r="AD763" s="10"/>
      <c r="AE763" s="10"/>
    </row>
    <row r="764" spans="1:31" x14ac:dyDescent="0.35">
      <c r="A764" s="10"/>
      <c r="B764" s="10"/>
      <c r="C764" s="10"/>
      <c r="D764" s="10"/>
      <c r="E764" s="10"/>
      <c r="F764" s="10"/>
      <c r="G764" s="10"/>
      <c r="H764" s="10"/>
      <c r="I764" s="10"/>
      <c r="J764" s="10"/>
      <c r="K764" s="10"/>
      <c r="L764" s="10"/>
      <c r="M764" s="10"/>
      <c r="N764" s="10"/>
      <c r="O764" s="10"/>
      <c r="P764" s="10"/>
      <c r="Q764" s="10"/>
      <c r="R764" s="10"/>
      <c r="S764" s="10"/>
      <c r="T764" s="10"/>
      <c r="U764" s="10"/>
      <c r="V764" s="10"/>
      <c r="W764" s="10"/>
      <c r="X764" s="10"/>
      <c r="Y764" s="10"/>
      <c r="Z764" s="10"/>
      <c r="AA764" s="10"/>
      <c r="AB764" s="10"/>
      <c r="AC764" s="10"/>
      <c r="AD764" s="10"/>
      <c r="AE764" s="10"/>
    </row>
    <row r="765" spans="1:31" x14ac:dyDescent="0.35">
      <c r="A765" s="10"/>
      <c r="B765" s="10"/>
      <c r="C765" s="10"/>
      <c r="D765" s="10"/>
      <c r="E765" s="10"/>
      <c r="F765" s="10"/>
      <c r="G765" s="10"/>
      <c r="H765" s="10"/>
      <c r="I765" s="10"/>
      <c r="J765" s="10"/>
      <c r="K765" s="10"/>
      <c r="L765" s="10"/>
      <c r="M765" s="10"/>
      <c r="N765" s="10"/>
      <c r="O765" s="10"/>
      <c r="P765" s="10"/>
      <c r="Q765" s="10"/>
      <c r="R765" s="10"/>
      <c r="S765" s="10"/>
      <c r="T765" s="10"/>
      <c r="U765" s="10"/>
      <c r="V765" s="10"/>
      <c r="W765" s="10"/>
      <c r="X765" s="10"/>
      <c r="Y765" s="10"/>
      <c r="Z765" s="10"/>
      <c r="AA765" s="10"/>
      <c r="AB765" s="10"/>
      <c r="AC765" s="10"/>
      <c r="AD765" s="10"/>
      <c r="AE765" s="10"/>
    </row>
    <row r="766" spans="1:31" x14ac:dyDescent="0.35">
      <c r="A766" s="10"/>
      <c r="B766" s="10"/>
      <c r="C766" s="10"/>
      <c r="D766" s="10"/>
      <c r="E766" s="10"/>
      <c r="F766" s="10"/>
      <c r="G766" s="10"/>
      <c r="H766" s="10"/>
      <c r="I766" s="10"/>
      <c r="J766" s="10"/>
      <c r="K766" s="10"/>
      <c r="L766" s="10"/>
      <c r="M766" s="10"/>
      <c r="N766" s="10"/>
      <c r="O766" s="10"/>
      <c r="P766" s="10"/>
      <c r="Q766" s="10"/>
      <c r="R766" s="10"/>
      <c r="S766" s="10"/>
      <c r="T766" s="10"/>
      <c r="U766" s="10"/>
      <c r="V766" s="10"/>
      <c r="W766" s="10"/>
      <c r="X766" s="10"/>
      <c r="Y766" s="10"/>
      <c r="Z766" s="10"/>
      <c r="AA766" s="10"/>
      <c r="AB766" s="10"/>
      <c r="AC766" s="10"/>
      <c r="AD766" s="10"/>
      <c r="AE766" s="10"/>
    </row>
    <row r="767" spans="1:31" x14ac:dyDescent="0.35">
      <c r="A767" s="10"/>
      <c r="B767" s="10"/>
      <c r="C767" s="10"/>
      <c r="D767" s="10"/>
      <c r="E767" s="10"/>
      <c r="F767" s="10"/>
      <c r="G767" s="10"/>
      <c r="H767" s="10"/>
      <c r="I767" s="10"/>
      <c r="J767" s="10"/>
      <c r="K767" s="10"/>
      <c r="L767" s="10"/>
      <c r="M767" s="10"/>
      <c r="N767" s="10"/>
      <c r="O767" s="10"/>
      <c r="P767" s="10"/>
      <c r="Q767" s="10"/>
      <c r="R767" s="10"/>
      <c r="S767" s="10"/>
      <c r="T767" s="10"/>
      <c r="U767" s="10"/>
      <c r="V767" s="10"/>
      <c r="W767" s="10"/>
      <c r="X767" s="10"/>
      <c r="Y767" s="10"/>
      <c r="Z767" s="10"/>
      <c r="AA767" s="10"/>
      <c r="AB767" s="10"/>
      <c r="AC767" s="10"/>
      <c r="AD767" s="10"/>
      <c r="AE767" s="10"/>
    </row>
    <row r="768" spans="1:31" x14ac:dyDescent="0.35">
      <c r="A768" s="10"/>
      <c r="B768" s="10"/>
      <c r="C768" s="10"/>
      <c r="D768" s="10"/>
      <c r="E768" s="10"/>
      <c r="F768" s="10"/>
      <c r="G768" s="10"/>
      <c r="H768" s="10"/>
      <c r="I768" s="10"/>
      <c r="J768" s="10"/>
      <c r="K768" s="10"/>
      <c r="L768" s="10"/>
      <c r="M768" s="10"/>
      <c r="N768" s="10"/>
      <c r="O768" s="10"/>
      <c r="P768" s="10"/>
      <c r="Q768" s="10"/>
      <c r="R768" s="10"/>
      <c r="S768" s="10"/>
      <c r="T768" s="10"/>
      <c r="U768" s="10"/>
      <c r="V768" s="10"/>
      <c r="W768" s="10"/>
      <c r="X768" s="10"/>
      <c r="Y768" s="10"/>
      <c r="Z768" s="10"/>
      <c r="AA768" s="10"/>
      <c r="AB768" s="10"/>
      <c r="AC768" s="10"/>
      <c r="AD768" s="10"/>
      <c r="AE768" s="10"/>
    </row>
    <row r="769" spans="1:31" x14ac:dyDescent="0.35">
      <c r="A769" s="10"/>
      <c r="B769" s="10"/>
      <c r="C769" s="10"/>
      <c r="D769" s="10"/>
      <c r="E769" s="10"/>
      <c r="F769" s="10"/>
      <c r="G769" s="10"/>
      <c r="H769" s="10"/>
      <c r="I769" s="10"/>
      <c r="J769" s="10"/>
      <c r="K769" s="10"/>
      <c r="L769" s="10"/>
      <c r="M769" s="10"/>
      <c r="N769" s="10"/>
      <c r="O769" s="10"/>
      <c r="P769" s="10"/>
      <c r="Q769" s="10"/>
      <c r="R769" s="10"/>
      <c r="S769" s="10"/>
      <c r="T769" s="10"/>
      <c r="U769" s="10"/>
      <c r="V769" s="10"/>
      <c r="W769" s="10"/>
      <c r="X769" s="10"/>
      <c r="Y769" s="10"/>
      <c r="Z769" s="10"/>
      <c r="AA769" s="10"/>
      <c r="AB769" s="10"/>
      <c r="AC769" s="10"/>
      <c r="AD769" s="10"/>
      <c r="AE769" s="10"/>
    </row>
    <row r="770" spans="1:31" x14ac:dyDescent="0.35">
      <c r="A770" s="10"/>
      <c r="B770" s="10"/>
      <c r="C770" s="10"/>
      <c r="D770" s="10"/>
      <c r="E770" s="10"/>
      <c r="F770" s="10"/>
      <c r="G770" s="10"/>
      <c r="H770" s="10"/>
      <c r="I770" s="10"/>
      <c r="J770" s="10"/>
      <c r="K770" s="10"/>
      <c r="L770" s="10"/>
      <c r="M770" s="10"/>
      <c r="N770" s="10"/>
      <c r="O770" s="10"/>
      <c r="P770" s="10"/>
      <c r="Q770" s="10"/>
      <c r="R770" s="10"/>
      <c r="S770" s="10"/>
      <c r="T770" s="10"/>
      <c r="U770" s="10"/>
      <c r="V770" s="10"/>
      <c r="W770" s="10"/>
      <c r="X770" s="10"/>
      <c r="Y770" s="10"/>
      <c r="Z770" s="10"/>
      <c r="AA770" s="10"/>
      <c r="AB770" s="10"/>
      <c r="AC770" s="10"/>
      <c r="AD770" s="10"/>
      <c r="AE770" s="10"/>
    </row>
    <row r="771" spans="1:31" x14ac:dyDescent="0.35">
      <c r="A771" s="10"/>
      <c r="B771" s="10"/>
      <c r="C771" s="10"/>
      <c r="D771" s="10"/>
      <c r="E771" s="10"/>
      <c r="F771" s="10"/>
      <c r="G771" s="10"/>
      <c r="H771" s="10"/>
      <c r="I771" s="10"/>
      <c r="J771" s="10"/>
      <c r="K771" s="10"/>
      <c r="L771" s="10"/>
      <c r="M771" s="10"/>
      <c r="N771" s="10"/>
      <c r="O771" s="10"/>
      <c r="P771" s="10"/>
      <c r="Q771" s="10"/>
      <c r="R771" s="10"/>
      <c r="S771" s="10"/>
      <c r="T771" s="10"/>
      <c r="U771" s="10"/>
      <c r="V771" s="10"/>
      <c r="W771" s="10"/>
      <c r="X771" s="10"/>
      <c r="Y771" s="10"/>
      <c r="Z771" s="10"/>
      <c r="AA771" s="10"/>
      <c r="AB771" s="10"/>
      <c r="AC771" s="10"/>
      <c r="AD771" s="10"/>
      <c r="AE771" s="10"/>
    </row>
    <row r="772" spans="1:31" x14ac:dyDescent="0.35">
      <c r="A772" s="10"/>
      <c r="B772" s="10"/>
      <c r="C772" s="10"/>
      <c r="D772" s="10"/>
      <c r="E772" s="10"/>
      <c r="F772" s="10"/>
      <c r="G772" s="10"/>
      <c r="H772" s="10"/>
      <c r="I772" s="10"/>
      <c r="J772" s="10"/>
      <c r="K772" s="10"/>
      <c r="L772" s="10"/>
      <c r="M772" s="10"/>
      <c r="N772" s="10"/>
      <c r="O772" s="10"/>
      <c r="P772" s="10"/>
      <c r="Q772" s="10"/>
      <c r="R772" s="10"/>
      <c r="S772" s="10"/>
      <c r="T772" s="10"/>
      <c r="U772" s="10"/>
      <c r="V772" s="10"/>
      <c r="W772" s="10"/>
      <c r="X772" s="10"/>
      <c r="Y772" s="10"/>
      <c r="Z772" s="10"/>
      <c r="AA772" s="10"/>
      <c r="AB772" s="10"/>
      <c r="AC772" s="10"/>
      <c r="AD772" s="10"/>
      <c r="AE772" s="10"/>
    </row>
    <row r="773" spans="1:31" x14ac:dyDescent="0.35">
      <c r="A773" s="10"/>
      <c r="B773" s="10"/>
      <c r="C773" s="10"/>
      <c r="D773" s="10"/>
      <c r="E773" s="10"/>
      <c r="F773" s="10"/>
      <c r="G773" s="10"/>
      <c r="H773" s="10"/>
      <c r="I773" s="10"/>
      <c r="J773" s="10"/>
      <c r="K773" s="10"/>
      <c r="L773" s="10"/>
      <c r="M773" s="10"/>
      <c r="N773" s="10"/>
      <c r="O773" s="10"/>
      <c r="P773" s="10"/>
      <c r="Q773" s="10"/>
      <c r="R773" s="10"/>
      <c r="S773" s="10"/>
      <c r="T773" s="10"/>
      <c r="U773" s="10"/>
      <c r="V773" s="10"/>
      <c r="W773" s="10"/>
      <c r="X773" s="10"/>
      <c r="Y773" s="10"/>
      <c r="Z773" s="10"/>
      <c r="AA773" s="10"/>
      <c r="AB773" s="10"/>
      <c r="AC773" s="10"/>
      <c r="AD773" s="10"/>
      <c r="AE773" s="10"/>
    </row>
    <row r="774" spans="1:31" x14ac:dyDescent="0.35">
      <c r="A774" s="10"/>
      <c r="B774" s="10"/>
      <c r="C774" s="10"/>
      <c r="D774" s="10"/>
      <c r="E774" s="10"/>
      <c r="F774" s="10"/>
      <c r="G774" s="10"/>
      <c r="H774" s="10"/>
      <c r="I774" s="10"/>
      <c r="J774" s="10"/>
      <c r="K774" s="10"/>
      <c r="L774" s="10"/>
      <c r="M774" s="10"/>
      <c r="N774" s="10"/>
      <c r="O774" s="10"/>
      <c r="P774" s="10"/>
      <c r="Q774" s="10"/>
      <c r="R774" s="10"/>
      <c r="S774" s="10"/>
      <c r="T774" s="10"/>
      <c r="U774" s="10"/>
      <c r="V774" s="10"/>
      <c r="W774" s="10"/>
      <c r="X774" s="10"/>
      <c r="Y774" s="10"/>
      <c r="Z774" s="10"/>
      <c r="AA774" s="10"/>
      <c r="AB774" s="10"/>
      <c r="AC774" s="10"/>
      <c r="AD774" s="10"/>
      <c r="AE774" s="10"/>
    </row>
    <row r="775" spans="1:31" x14ac:dyDescent="0.35">
      <c r="A775" s="10"/>
      <c r="B775" s="10"/>
      <c r="C775" s="10"/>
      <c r="D775" s="10"/>
      <c r="E775" s="10"/>
      <c r="F775" s="10"/>
      <c r="G775" s="10"/>
      <c r="H775" s="10"/>
      <c r="I775" s="10"/>
      <c r="J775" s="10"/>
      <c r="K775" s="10"/>
      <c r="L775" s="10"/>
      <c r="M775" s="10"/>
      <c r="N775" s="10"/>
      <c r="O775" s="10"/>
      <c r="P775" s="10"/>
      <c r="Q775" s="10"/>
      <c r="R775" s="10"/>
      <c r="S775" s="10"/>
      <c r="T775" s="10"/>
      <c r="U775" s="10"/>
      <c r="V775" s="10"/>
      <c r="W775" s="10"/>
      <c r="X775" s="10"/>
      <c r="Y775" s="10"/>
      <c r="Z775" s="10"/>
      <c r="AA775" s="10"/>
      <c r="AB775" s="10"/>
      <c r="AC775" s="10"/>
      <c r="AD775" s="10"/>
      <c r="AE775" s="10"/>
    </row>
    <row r="776" spans="1:31" x14ac:dyDescent="0.35">
      <c r="A776" s="10"/>
      <c r="B776" s="10"/>
      <c r="C776" s="10"/>
      <c r="D776" s="10"/>
      <c r="E776" s="10"/>
      <c r="F776" s="10"/>
      <c r="G776" s="10"/>
      <c r="H776" s="10"/>
      <c r="I776" s="10"/>
      <c r="J776" s="10"/>
      <c r="K776" s="10"/>
      <c r="L776" s="10"/>
      <c r="M776" s="10"/>
      <c r="N776" s="10"/>
      <c r="O776" s="10"/>
      <c r="P776" s="10"/>
      <c r="Q776" s="10"/>
      <c r="R776" s="10"/>
      <c r="S776" s="10"/>
      <c r="T776" s="10"/>
      <c r="U776" s="10"/>
      <c r="V776" s="10"/>
      <c r="W776" s="10"/>
      <c r="X776" s="10"/>
      <c r="Y776" s="10"/>
      <c r="Z776" s="10"/>
      <c r="AA776" s="10"/>
      <c r="AB776" s="10"/>
      <c r="AC776" s="10"/>
      <c r="AD776" s="10"/>
      <c r="AE776" s="10"/>
    </row>
    <row r="777" spans="1:31" x14ac:dyDescent="0.35">
      <c r="A777" s="10"/>
      <c r="B777" s="10"/>
      <c r="C777" s="10"/>
      <c r="D777" s="10"/>
      <c r="E777" s="10"/>
      <c r="F777" s="10"/>
      <c r="G777" s="10"/>
      <c r="H777" s="10"/>
      <c r="I777" s="10"/>
      <c r="J777" s="10"/>
      <c r="K777" s="10"/>
      <c r="L777" s="10"/>
      <c r="M777" s="10"/>
      <c r="N777" s="10"/>
      <c r="O777" s="10"/>
      <c r="P777" s="10"/>
      <c r="Q777" s="10"/>
      <c r="R777" s="10"/>
      <c r="S777" s="10"/>
      <c r="T777" s="10"/>
      <c r="U777" s="10"/>
      <c r="V777" s="10"/>
      <c r="W777" s="10"/>
      <c r="X777" s="10"/>
      <c r="Y777" s="10"/>
      <c r="Z777" s="10"/>
      <c r="AA777" s="10"/>
      <c r="AB777" s="10"/>
      <c r="AC777" s="10"/>
      <c r="AD777" s="10"/>
      <c r="AE777" s="10"/>
    </row>
    <row r="778" spans="1:31" x14ac:dyDescent="0.35">
      <c r="A778" s="10"/>
      <c r="B778" s="10"/>
      <c r="C778" s="10"/>
      <c r="D778" s="10"/>
      <c r="E778" s="10"/>
      <c r="F778" s="10"/>
      <c r="G778" s="10"/>
      <c r="H778" s="10"/>
      <c r="I778" s="10"/>
      <c r="J778" s="10"/>
      <c r="K778" s="10"/>
      <c r="L778" s="10"/>
      <c r="M778" s="10"/>
      <c r="N778" s="10"/>
      <c r="O778" s="10"/>
      <c r="P778" s="10"/>
      <c r="Q778" s="10"/>
      <c r="R778" s="10"/>
      <c r="S778" s="10"/>
      <c r="T778" s="10"/>
      <c r="U778" s="10"/>
      <c r="V778" s="10"/>
      <c r="W778" s="10"/>
      <c r="X778" s="10"/>
      <c r="Y778" s="10"/>
      <c r="Z778" s="10"/>
      <c r="AA778" s="10"/>
      <c r="AB778" s="10"/>
      <c r="AC778" s="10"/>
      <c r="AD778" s="10"/>
      <c r="AE778" s="10"/>
    </row>
    <row r="779" spans="1:31" x14ac:dyDescent="0.35">
      <c r="A779" s="10"/>
      <c r="B779" s="10"/>
      <c r="C779" s="10"/>
      <c r="D779" s="10"/>
      <c r="E779" s="10"/>
      <c r="F779" s="10"/>
      <c r="G779" s="10"/>
      <c r="H779" s="10"/>
      <c r="I779" s="10"/>
      <c r="J779" s="10"/>
      <c r="K779" s="10"/>
      <c r="L779" s="10"/>
      <c r="M779" s="10"/>
      <c r="N779" s="10"/>
      <c r="O779" s="10"/>
      <c r="P779" s="10"/>
      <c r="Q779" s="10"/>
      <c r="R779" s="10"/>
      <c r="S779" s="10"/>
      <c r="T779" s="10"/>
      <c r="U779" s="10"/>
      <c r="V779" s="10"/>
      <c r="W779" s="10"/>
      <c r="X779" s="10"/>
      <c r="Y779" s="10"/>
      <c r="Z779" s="10"/>
      <c r="AA779" s="10"/>
      <c r="AB779" s="10"/>
      <c r="AC779" s="10"/>
      <c r="AD779" s="10"/>
      <c r="AE779" s="10"/>
    </row>
    <row r="780" spans="1:31" x14ac:dyDescent="0.35">
      <c r="A780" s="10"/>
      <c r="B780" s="10"/>
      <c r="C780" s="10"/>
      <c r="D780" s="10"/>
      <c r="E780" s="10"/>
      <c r="F780" s="10"/>
      <c r="G780" s="10"/>
      <c r="H780" s="10"/>
      <c r="I780" s="10"/>
      <c r="J780" s="10"/>
      <c r="K780" s="10"/>
      <c r="L780" s="10"/>
      <c r="M780" s="10"/>
      <c r="N780" s="10"/>
      <c r="O780" s="10"/>
      <c r="P780" s="10"/>
      <c r="Q780" s="10"/>
      <c r="R780" s="10"/>
      <c r="S780" s="10"/>
      <c r="T780" s="10"/>
      <c r="U780" s="10"/>
      <c r="V780" s="10"/>
      <c r="W780" s="10"/>
      <c r="X780" s="10"/>
      <c r="Y780" s="10"/>
      <c r="Z780" s="10"/>
      <c r="AA780" s="10"/>
      <c r="AB780" s="10"/>
      <c r="AC780" s="10"/>
      <c r="AD780" s="10"/>
      <c r="AE780" s="10"/>
    </row>
    <row r="781" spans="1:31" x14ac:dyDescent="0.35">
      <c r="A781" s="10"/>
      <c r="B781" s="10"/>
      <c r="C781" s="10"/>
      <c r="D781" s="10"/>
      <c r="E781" s="10"/>
      <c r="F781" s="10"/>
      <c r="G781" s="10"/>
      <c r="H781" s="10"/>
      <c r="I781" s="10"/>
      <c r="J781" s="10"/>
      <c r="K781" s="10"/>
      <c r="L781" s="10"/>
      <c r="M781" s="10"/>
      <c r="N781" s="10"/>
      <c r="O781" s="10"/>
      <c r="P781" s="10"/>
      <c r="Q781" s="10"/>
      <c r="R781" s="10"/>
      <c r="S781" s="10"/>
      <c r="T781" s="10"/>
      <c r="U781" s="10"/>
      <c r="V781" s="10"/>
      <c r="W781" s="10"/>
      <c r="X781" s="10"/>
      <c r="Y781" s="10"/>
      <c r="Z781" s="10"/>
      <c r="AA781" s="10"/>
      <c r="AB781" s="10"/>
      <c r="AC781" s="10"/>
      <c r="AD781" s="10"/>
      <c r="AE781" s="10"/>
    </row>
    <row r="782" spans="1:31" x14ac:dyDescent="0.35">
      <c r="A782" s="10"/>
      <c r="B782" s="10"/>
      <c r="C782" s="10"/>
      <c r="D782" s="10"/>
      <c r="E782" s="10"/>
      <c r="F782" s="10"/>
      <c r="G782" s="10"/>
      <c r="H782" s="10"/>
      <c r="I782" s="10"/>
      <c r="J782" s="10"/>
      <c r="K782" s="10"/>
      <c r="L782" s="10"/>
      <c r="M782" s="10"/>
      <c r="N782" s="10"/>
      <c r="O782" s="10"/>
      <c r="P782" s="10"/>
      <c r="Q782" s="10"/>
      <c r="R782" s="10"/>
      <c r="S782" s="10"/>
      <c r="T782" s="10"/>
      <c r="U782" s="10"/>
      <c r="V782" s="10"/>
      <c r="W782" s="10"/>
      <c r="X782" s="10"/>
      <c r="Y782" s="10"/>
      <c r="Z782" s="10"/>
      <c r="AA782" s="10"/>
      <c r="AB782" s="10"/>
      <c r="AC782" s="10"/>
      <c r="AD782" s="10"/>
      <c r="AE782" s="10"/>
    </row>
    <row r="783" spans="1:31" x14ac:dyDescent="0.35">
      <c r="A783" s="10"/>
      <c r="B783" s="10"/>
      <c r="C783" s="10"/>
      <c r="D783" s="10"/>
      <c r="E783" s="10"/>
      <c r="F783" s="10"/>
      <c r="G783" s="10"/>
      <c r="H783" s="10"/>
      <c r="I783" s="10"/>
      <c r="J783" s="10"/>
      <c r="K783" s="10"/>
      <c r="L783" s="10"/>
      <c r="M783" s="10"/>
      <c r="N783" s="10"/>
      <c r="O783" s="10"/>
      <c r="P783" s="10"/>
      <c r="Q783" s="10"/>
      <c r="R783" s="10"/>
      <c r="S783" s="10"/>
      <c r="T783" s="10"/>
      <c r="U783" s="10"/>
      <c r="V783" s="10"/>
      <c r="W783" s="10"/>
      <c r="X783" s="10"/>
      <c r="Y783" s="10"/>
      <c r="Z783" s="10"/>
      <c r="AA783" s="10"/>
      <c r="AB783" s="10"/>
      <c r="AC783" s="10"/>
      <c r="AD783" s="10"/>
      <c r="AE783" s="10"/>
    </row>
    <row r="784" spans="1:31" x14ac:dyDescent="0.35">
      <c r="A784" s="10"/>
      <c r="B784" s="10"/>
      <c r="C784" s="10"/>
      <c r="D784" s="10"/>
      <c r="E784" s="10"/>
      <c r="F784" s="10"/>
      <c r="G784" s="10"/>
      <c r="H784" s="10"/>
      <c r="I784" s="10"/>
      <c r="J784" s="10"/>
      <c r="K784" s="10"/>
      <c r="L784" s="10"/>
      <c r="M784" s="10"/>
      <c r="N784" s="10"/>
      <c r="O784" s="10"/>
      <c r="P784" s="10"/>
      <c r="Q784" s="10"/>
      <c r="R784" s="10"/>
      <c r="S784" s="10"/>
      <c r="T784" s="10"/>
      <c r="U784" s="10"/>
      <c r="V784" s="10"/>
      <c r="W784" s="10"/>
      <c r="X784" s="10"/>
      <c r="Y784" s="10"/>
      <c r="Z784" s="10"/>
      <c r="AA784" s="10"/>
      <c r="AB784" s="10"/>
      <c r="AC784" s="10"/>
      <c r="AD784" s="10"/>
      <c r="AE784" s="10"/>
    </row>
    <row r="785" spans="1:31" x14ac:dyDescent="0.35">
      <c r="A785" s="10"/>
      <c r="B785" s="10"/>
      <c r="C785" s="10"/>
      <c r="D785" s="10"/>
      <c r="E785" s="10"/>
      <c r="F785" s="10"/>
      <c r="G785" s="10"/>
      <c r="H785" s="10"/>
      <c r="I785" s="10"/>
      <c r="J785" s="10"/>
      <c r="K785" s="10"/>
      <c r="L785" s="10"/>
      <c r="M785" s="10"/>
      <c r="N785" s="10"/>
      <c r="O785" s="10"/>
      <c r="P785" s="10"/>
      <c r="Q785" s="10"/>
      <c r="R785" s="10"/>
      <c r="S785" s="10"/>
      <c r="T785" s="10"/>
      <c r="U785" s="10"/>
      <c r="V785" s="10"/>
      <c r="W785" s="10"/>
      <c r="X785" s="10"/>
      <c r="Y785" s="10"/>
      <c r="Z785" s="10"/>
      <c r="AA785" s="10"/>
      <c r="AB785" s="10"/>
      <c r="AC785" s="10"/>
      <c r="AD785" s="10"/>
      <c r="AE785" s="10"/>
    </row>
    <row r="786" spans="1:31" x14ac:dyDescent="0.35">
      <c r="A786" s="10"/>
      <c r="B786" s="10"/>
      <c r="C786" s="10"/>
      <c r="D786" s="10"/>
      <c r="E786" s="10"/>
      <c r="F786" s="10"/>
      <c r="G786" s="10"/>
      <c r="H786" s="10"/>
      <c r="I786" s="10"/>
      <c r="J786" s="10"/>
      <c r="K786" s="10"/>
      <c r="L786" s="10"/>
      <c r="M786" s="10"/>
      <c r="N786" s="10"/>
      <c r="O786" s="10"/>
      <c r="P786" s="10"/>
      <c r="Q786" s="10"/>
      <c r="R786" s="10"/>
      <c r="S786" s="10"/>
      <c r="T786" s="10"/>
      <c r="U786" s="10"/>
      <c r="V786" s="10"/>
      <c r="W786" s="10"/>
      <c r="X786" s="10"/>
      <c r="Y786" s="10"/>
      <c r="Z786" s="10"/>
      <c r="AA786" s="10"/>
      <c r="AB786" s="10"/>
      <c r="AC786" s="10"/>
      <c r="AD786" s="10"/>
      <c r="AE786" s="10"/>
    </row>
    <row r="787" spans="1:31" x14ac:dyDescent="0.35">
      <c r="A787" s="10"/>
      <c r="B787" s="10"/>
      <c r="C787" s="10"/>
      <c r="D787" s="10"/>
      <c r="E787" s="10"/>
      <c r="F787" s="10"/>
      <c r="G787" s="10"/>
      <c r="H787" s="10"/>
      <c r="I787" s="10"/>
      <c r="J787" s="10"/>
      <c r="K787" s="10"/>
      <c r="L787" s="10"/>
      <c r="M787" s="10"/>
      <c r="N787" s="10"/>
      <c r="O787" s="10"/>
      <c r="P787" s="10"/>
      <c r="Q787" s="10"/>
      <c r="R787" s="10"/>
      <c r="S787" s="10"/>
      <c r="T787" s="10"/>
      <c r="U787" s="10"/>
      <c r="V787" s="10"/>
      <c r="W787" s="10"/>
      <c r="X787" s="10"/>
      <c r="Y787" s="10"/>
      <c r="Z787" s="10"/>
      <c r="AA787" s="10"/>
      <c r="AB787" s="10"/>
      <c r="AC787" s="10"/>
      <c r="AD787" s="10"/>
      <c r="AE787" s="10"/>
    </row>
    <row r="788" spans="1:31" x14ac:dyDescent="0.35">
      <c r="A788" s="10"/>
      <c r="B788" s="10"/>
      <c r="C788" s="10"/>
      <c r="D788" s="10"/>
      <c r="E788" s="10"/>
      <c r="F788" s="10"/>
      <c r="G788" s="10"/>
      <c r="H788" s="10"/>
      <c r="I788" s="10"/>
      <c r="J788" s="10"/>
      <c r="K788" s="10"/>
      <c r="L788" s="10"/>
      <c r="M788" s="10"/>
      <c r="N788" s="10"/>
      <c r="O788" s="10"/>
      <c r="P788" s="10"/>
      <c r="Q788" s="10"/>
      <c r="R788" s="10"/>
      <c r="S788" s="10"/>
      <c r="T788" s="10"/>
      <c r="U788" s="10"/>
      <c r="V788" s="10"/>
      <c r="W788" s="10"/>
      <c r="X788" s="10"/>
      <c r="Y788" s="10"/>
      <c r="Z788" s="10"/>
      <c r="AA788" s="10"/>
      <c r="AB788" s="10"/>
      <c r="AC788" s="10"/>
      <c r="AD788" s="10"/>
      <c r="AE788" s="10"/>
    </row>
    <row r="789" spans="1:31" x14ac:dyDescent="0.35">
      <c r="A789" s="10"/>
      <c r="B789" s="10"/>
      <c r="C789" s="10"/>
      <c r="D789" s="10"/>
      <c r="E789" s="10"/>
      <c r="F789" s="10"/>
      <c r="G789" s="10"/>
      <c r="H789" s="10"/>
      <c r="I789" s="10"/>
      <c r="J789" s="10"/>
      <c r="K789" s="10"/>
      <c r="L789" s="10"/>
      <c r="M789" s="10"/>
      <c r="N789" s="10"/>
      <c r="O789" s="10"/>
      <c r="P789" s="10"/>
      <c r="Q789" s="10"/>
      <c r="R789" s="10"/>
      <c r="S789" s="10"/>
      <c r="T789" s="10"/>
      <c r="U789" s="10"/>
      <c r="V789" s="10"/>
      <c r="W789" s="10"/>
      <c r="X789" s="10"/>
      <c r="Y789" s="10"/>
      <c r="Z789" s="10"/>
      <c r="AA789" s="10"/>
      <c r="AB789" s="10"/>
      <c r="AC789" s="10"/>
      <c r="AD789" s="10"/>
      <c r="AE789" s="10"/>
    </row>
    <row r="790" spans="1:31" x14ac:dyDescent="0.35">
      <c r="A790" s="10"/>
      <c r="B790" s="10"/>
      <c r="C790" s="10"/>
      <c r="D790" s="10"/>
      <c r="E790" s="10"/>
      <c r="F790" s="10"/>
      <c r="G790" s="10"/>
      <c r="H790" s="10"/>
      <c r="I790" s="10"/>
      <c r="J790" s="10"/>
      <c r="K790" s="10"/>
      <c r="L790" s="10"/>
      <c r="M790" s="10"/>
      <c r="N790" s="10"/>
      <c r="O790" s="10"/>
      <c r="P790" s="10"/>
      <c r="Q790" s="10"/>
      <c r="R790" s="10"/>
      <c r="S790" s="10"/>
      <c r="T790" s="10"/>
      <c r="U790" s="10"/>
      <c r="V790" s="10"/>
      <c r="W790" s="10"/>
      <c r="X790" s="10"/>
      <c r="Y790" s="10"/>
      <c r="Z790" s="10"/>
      <c r="AA790" s="10"/>
      <c r="AB790" s="10"/>
      <c r="AC790" s="10"/>
      <c r="AD790" s="10"/>
      <c r="AE790" s="10"/>
    </row>
    <row r="791" spans="1:31" x14ac:dyDescent="0.35">
      <c r="A791" s="10"/>
      <c r="B791" s="10"/>
      <c r="C791" s="10"/>
      <c r="D791" s="10"/>
      <c r="E791" s="10"/>
      <c r="F791" s="10"/>
      <c r="G791" s="10"/>
      <c r="H791" s="10"/>
      <c r="I791" s="10"/>
      <c r="J791" s="10"/>
      <c r="K791" s="10"/>
      <c r="L791" s="10"/>
      <c r="M791" s="10"/>
      <c r="N791" s="10"/>
      <c r="O791" s="10"/>
      <c r="P791" s="10"/>
      <c r="Q791" s="10"/>
      <c r="R791" s="10"/>
      <c r="S791" s="10"/>
      <c r="T791" s="10"/>
      <c r="U791" s="10"/>
      <c r="V791" s="10"/>
      <c r="W791" s="10"/>
      <c r="X791" s="10"/>
      <c r="Y791" s="10"/>
      <c r="Z791" s="10"/>
      <c r="AA791" s="10"/>
      <c r="AB791" s="10"/>
      <c r="AC791" s="10"/>
      <c r="AD791" s="10"/>
      <c r="AE791" s="10"/>
    </row>
    <row r="792" spans="1:31" x14ac:dyDescent="0.35">
      <c r="A792" s="10"/>
      <c r="B792" s="10"/>
      <c r="C792" s="10"/>
      <c r="D792" s="10"/>
      <c r="E792" s="10"/>
      <c r="F792" s="10"/>
      <c r="G792" s="10"/>
      <c r="H792" s="10"/>
      <c r="I792" s="10"/>
      <c r="J792" s="10"/>
      <c r="K792" s="10"/>
      <c r="L792" s="10"/>
      <c r="M792" s="10"/>
      <c r="N792" s="10"/>
      <c r="O792" s="10"/>
      <c r="P792" s="10"/>
      <c r="Q792" s="10"/>
      <c r="R792" s="10"/>
      <c r="S792" s="10"/>
      <c r="T792" s="10"/>
      <c r="U792" s="10"/>
      <c r="V792" s="10"/>
      <c r="W792" s="10"/>
      <c r="X792" s="10"/>
      <c r="Y792" s="10"/>
      <c r="Z792" s="10"/>
      <c r="AA792" s="10"/>
      <c r="AB792" s="10"/>
      <c r="AC792" s="10"/>
      <c r="AD792" s="10"/>
      <c r="AE792" s="10"/>
    </row>
    <row r="793" spans="1:31" x14ac:dyDescent="0.35">
      <c r="A793" s="10"/>
      <c r="B793" s="10"/>
      <c r="C793" s="10"/>
      <c r="D793" s="10"/>
      <c r="E793" s="10"/>
      <c r="F793" s="10"/>
      <c r="G793" s="10"/>
      <c r="H793" s="10"/>
      <c r="I793" s="10"/>
      <c r="J793" s="10"/>
      <c r="K793" s="10"/>
      <c r="L793" s="10"/>
      <c r="M793" s="10"/>
      <c r="N793" s="10"/>
      <c r="O793" s="10"/>
      <c r="P793" s="10"/>
      <c r="Q793" s="10"/>
      <c r="R793" s="10"/>
      <c r="S793" s="10"/>
      <c r="T793" s="10"/>
      <c r="U793" s="10"/>
      <c r="V793" s="10"/>
      <c r="W793" s="10"/>
      <c r="X793" s="10"/>
      <c r="Y793" s="10"/>
      <c r="Z793" s="10"/>
      <c r="AA793" s="10"/>
      <c r="AB793" s="10"/>
      <c r="AC793" s="10"/>
      <c r="AD793" s="10"/>
      <c r="AE793" s="10"/>
    </row>
    <row r="794" spans="1:31" x14ac:dyDescent="0.35">
      <c r="A794" s="10"/>
      <c r="B794" s="10"/>
      <c r="C794" s="10"/>
      <c r="D794" s="10"/>
      <c r="E794" s="10"/>
      <c r="F794" s="10"/>
      <c r="G794" s="10"/>
      <c r="H794" s="10"/>
      <c r="I794" s="10"/>
      <c r="J794" s="10"/>
      <c r="K794" s="10"/>
      <c r="L794" s="10"/>
      <c r="M794" s="10"/>
      <c r="N794" s="10"/>
      <c r="O794" s="10"/>
      <c r="P794" s="10"/>
      <c r="Q794" s="10"/>
      <c r="R794" s="10"/>
      <c r="S794" s="10"/>
      <c r="T794" s="10"/>
      <c r="U794" s="10"/>
      <c r="V794" s="10"/>
      <c r="W794" s="10"/>
      <c r="X794" s="10"/>
      <c r="Y794" s="10"/>
      <c r="Z794" s="10"/>
      <c r="AA794" s="10"/>
      <c r="AB794" s="10"/>
      <c r="AC794" s="10"/>
      <c r="AD794" s="10"/>
      <c r="AE794" s="10"/>
    </row>
    <row r="795" spans="1:31" x14ac:dyDescent="0.35">
      <c r="A795" s="10"/>
      <c r="B795" s="10"/>
      <c r="C795" s="10"/>
      <c r="D795" s="10"/>
      <c r="E795" s="10"/>
      <c r="F795" s="10"/>
      <c r="G795" s="10"/>
      <c r="H795" s="10"/>
      <c r="I795" s="10"/>
      <c r="J795" s="10"/>
      <c r="K795" s="10"/>
      <c r="L795" s="10"/>
      <c r="M795" s="10"/>
      <c r="N795" s="10"/>
      <c r="O795" s="10"/>
      <c r="P795" s="10"/>
      <c r="Q795" s="10"/>
      <c r="R795" s="10"/>
      <c r="S795" s="10"/>
      <c r="T795" s="10"/>
      <c r="U795" s="10"/>
      <c r="V795" s="10"/>
      <c r="W795" s="10"/>
      <c r="X795" s="10"/>
      <c r="Y795" s="10"/>
      <c r="Z795" s="10"/>
      <c r="AA795" s="10"/>
      <c r="AB795" s="10"/>
      <c r="AC795" s="10"/>
      <c r="AD795" s="10"/>
      <c r="AE795" s="10"/>
    </row>
    <row r="796" spans="1:31" x14ac:dyDescent="0.35">
      <c r="A796" s="10"/>
      <c r="B796" s="10"/>
      <c r="C796" s="10"/>
      <c r="D796" s="10"/>
      <c r="E796" s="10"/>
      <c r="F796" s="10"/>
      <c r="G796" s="10"/>
      <c r="H796" s="10"/>
      <c r="I796" s="10"/>
      <c r="J796" s="10"/>
      <c r="K796" s="10"/>
      <c r="L796" s="10"/>
      <c r="M796" s="10"/>
      <c r="N796" s="10"/>
      <c r="O796" s="10"/>
      <c r="P796" s="10"/>
      <c r="Q796" s="10"/>
      <c r="R796" s="10"/>
      <c r="S796" s="10"/>
      <c r="T796" s="10"/>
      <c r="U796" s="10"/>
      <c r="V796" s="10"/>
      <c r="W796" s="10"/>
      <c r="X796" s="10"/>
      <c r="Y796" s="10"/>
      <c r="Z796" s="10"/>
      <c r="AA796" s="10"/>
      <c r="AB796" s="10"/>
      <c r="AC796" s="10"/>
      <c r="AD796" s="10"/>
      <c r="AE796" s="10"/>
    </row>
    <row r="797" spans="1:31" x14ac:dyDescent="0.35">
      <c r="A797" s="10"/>
      <c r="B797" s="10"/>
      <c r="C797" s="10"/>
      <c r="D797" s="10"/>
      <c r="E797" s="10"/>
      <c r="F797" s="10"/>
      <c r="G797" s="10"/>
      <c r="H797" s="10"/>
      <c r="I797" s="10"/>
      <c r="J797" s="10"/>
      <c r="K797" s="10"/>
      <c r="L797" s="10"/>
      <c r="M797" s="10"/>
      <c r="N797" s="10"/>
      <c r="O797" s="10"/>
      <c r="P797" s="10"/>
      <c r="Q797" s="10"/>
      <c r="R797" s="10"/>
      <c r="S797" s="10"/>
      <c r="T797" s="10"/>
      <c r="U797" s="10"/>
      <c r="V797" s="10"/>
      <c r="W797" s="10"/>
      <c r="X797" s="10"/>
      <c r="Y797" s="10"/>
      <c r="Z797" s="10"/>
      <c r="AA797" s="10"/>
      <c r="AB797" s="10"/>
      <c r="AC797" s="10"/>
      <c r="AD797" s="10"/>
      <c r="AE797" s="10"/>
    </row>
    <row r="798" spans="1:31" x14ac:dyDescent="0.35">
      <c r="A798" s="10"/>
      <c r="B798" s="10"/>
      <c r="C798" s="10"/>
      <c r="D798" s="10"/>
      <c r="E798" s="10"/>
      <c r="F798" s="10"/>
      <c r="G798" s="10"/>
      <c r="H798" s="10"/>
      <c r="I798" s="10"/>
      <c r="J798" s="10"/>
      <c r="K798" s="10"/>
      <c r="L798" s="10"/>
      <c r="M798" s="10"/>
      <c r="N798" s="10"/>
      <c r="O798" s="10"/>
      <c r="P798" s="10"/>
      <c r="Q798" s="10"/>
      <c r="R798" s="10"/>
      <c r="S798" s="10"/>
      <c r="T798" s="10"/>
      <c r="U798" s="10"/>
      <c r="V798" s="10"/>
      <c r="W798" s="10"/>
      <c r="X798" s="10"/>
      <c r="Y798" s="10"/>
      <c r="Z798" s="10"/>
      <c r="AA798" s="10"/>
      <c r="AB798" s="10"/>
      <c r="AC798" s="10"/>
      <c r="AD798" s="10"/>
      <c r="AE798" s="10"/>
    </row>
    <row r="799" spans="1:31" x14ac:dyDescent="0.35">
      <c r="A799" s="10"/>
      <c r="B799" s="10"/>
      <c r="C799" s="10"/>
      <c r="D799" s="10"/>
      <c r="E799" s="10"/>
      <c r="F799" s="10"/>
      <c r="G799" s="10"/>
      <c r="H799" s="10"/>
      <c r="I799" s="10"/>
      <c r="J799" s="10"/>
      <c r="K799" s="10"/>
      <c r="L799" s="10"/>
      <c r="M799" s="10"/>
      <c r="N799" s="10"/>
      <c r="O799" s="10"/>
      <c r="P799" s="10"/>
      <c r="Q799" s="10"/>
      <c r="R799" s="10"/>
      <c r="S799" s="10"/>
      <c r="T799" s="10"/>
      <c r="U799" s="10"/>
      <c r="V799" s="10"/>
      <c r="W799" s="10"/>
      <c r="X799" s="10"/>
      <c r="Y799" s="10"/>
      <c r="Z799" s="10"/>
      <c r="AA799" s="10"/>
      <c r="AB799" s="10"/>
      <c r="AC799" s="10"/>
      <c r="AD799" s="10"/>
      <c r="AE799" s="10"/>
    </row>
    <row r="800" spans="1:31" x14ac:dyDescent="0.35">
      <c r="A800" s="10"/>
      <c r="B800" s="10"/>
      <c r="C800" s="10"/>
      <c r="D800" s="10"/>
      <c r="E800" s="10"/>
      <c r="F800" s="10"/>
      <c r="G800" s="10"/>
      <c r="H800" s="10"/>
      <c r="I800" s="10"/>
      <c r="J800" s="10"/>
      <c r="K800" s="10"/>
      <c r="L800" s="10"/>
      <c r="M800" s="10"/>
      <c r="N800" s="10"/>
      <c r="O800" s="10"/>
      <c r="P800" s="10"/>
      <c r="Q800" s="10"/>
      <c r="R800" s="10"/>
      <c r="S800" s="10"/>
      <c r="T800" s="10"/>
      <c r="U800" s="10"/>
      <c r="V800" s="10"/>
      <c r="W800" s="10"/>
      <c r="X800" s="10"/>
      <c r="Y800" s="10"/>
      <c r="Z800" s="10"/>
      <c r="AA800" s="10"/>
      <c r="AB800" s="10"/>
      <c r="AC800" s="10"/>
      <c r="AD800" s="10"/>
      <c r="AE800" s="10"/>
    </row>
    <row r="801" spans="1:31" x14ac:dyDescent="0.35">
      <c r="A801" s="10"/>
      <c r="B801" s="10"/>
      <c r="C801" s="10"/>
      <c r="D801" s="10"/>
      <c r="E801" s="10"/>
      <c r="F801" s="10"/>
      <c r="G801" s="10"/>
      <c r="H801" s="10"/>
      <c r="I801" s="10"/>
      <c r="J801" s="10"/>
      <c r="K801" s="10"/>
      <c r="L801" s="10"/>
      <c r="M801" s="10"/>
      <c r="N801" s="10"/>
      <c r="O801" s="10"/>
      <c r="P801" s="10"/>
      <c r="Q801" s="10"/>
      <c r="R801" s="10"/>
      <c r="S801" s="10"/>
      <c r="T801" s="10"/>
      <c r="U801" s="10"/>
      <c r="V801" s="10"/>
      <c r="W801" s="10"/>
      <c r="X801" s="10"/>
      <c r="Y801" s="10"/>
      <c r="Z801" s="10"/>
      <c r="AA801" s="10"/>
      <c r="AB801" s="10"/>
      <c r="AC801" s="10"/>
      <c r="AD801" s="10"/>
      <c r="AE801" s="10"/>
    </row>
    <row r="802" spans="1:31" x14ac:dyDescent="0.35">
      <c r="A802" s="10"/>
      <c r="B802" s="10"/>
      <c r="C802" s="10"/>
      <c r="D802" s="10"/>
      <c r="E802" s="10"/>
      <c r="F802" s="10"/>
      <c r="G802" s="10"/>
      <c r="H802" s="10"/>
      <c r="I802" s="10"/>
      <c r="J802" s="10"/>
      <c r="K802" s="10"/>
      <c r="L802" s="10"/>
      <c r="M802" s="10"/>
      <c r="N802" s="10"/>
      <c r="O802" s="10"/>
      <c r="P802" s="10"/>
      <c r="Q802" s="10"/>
      <c r="R802" s="10"/>
      <c r="S802" s="10"/>
      <c r="T802" s="10"/>
      <c r="U802" s="10"/>
      <c r="V802" s="10"/>
      <c r="W802" s="10"/>
      <c r="X802" s="10"/>
      <c r="Y802" s="10"/>
      <c r="Z802" s="10"/>
      <c r="AA802" s="10"/>
      <c r="AB802" s="10"/>
      <c r="AC802" s="10"/>
      <c r="AD802" s="10"/>
      <c r="AE802" s="10"/>
    </row>
    <row r="803" spans="1:31" x14ac:dyDescent="0.35">
      <c r="A803" s="10"/>
      <c r="B803" s="10"/>
      <c r="C803" s="10"/>
      <c r="D803" s="10"/>
      <c r="E803" s="10"/>
      <c r="F803" s="10"/>
      <c r="G803" s="10"/>
      <c r="H803" s="10"/>
      <c r="I803" s="10"/>
      <c r="J803" s="10"/>
      <c r="K803" s="10"/>
      <c r="L803" s="10"/>
      <c r="M803" s="10"/>
      <c r="N803" s="10"/>
      <c r="O803" s="10"/>
      <c r="P803" s="10"/>
      <c r="Q803" s="10"/>
      <c r="R803" s="10"/>
      <c r="S803" s="10"/>
      <c r="T803" s="10"/>
      <c r="U803" s="10"/>
      <c r="V803" s="10"/>
      <c r="W803" s="10"/>
      <c r="X803" s="10"/>
      <c r="Y803" s="10"/>
      <c r="Z803" s="10"/>
      <c r="AA803" s="10"/>
      <c r="AB803" s="10"/>
      <c r="AC803" s="10"/>
      <c r="AD803" s="10"/>
      <c r="AE803" s="10"/>
    </row>
    <row r="804" spans="1:31" x14ac:dyDescent="0.35">
      <c r="A804" s="10"/>
      <c r="B804" s="10"/>
      <c r="C804" s="10"/>
      <c r="D804" s="10"/>
      <c r="E804" s="10"/>
      <c r="F804" s="10"/>
      <c r="G804" s="10"/>
      <c r="H804" s="10"/>
      <c r="I804" s="10"/>
      <c r="J804" s="10"/>
      <c r="K804" s="10"/>
      <c r="L804" s="10"/>
      <c r="M804" s="10"/>
      <c r="N804" s="10"/>
      <c r="O804" s="10"/>
      <c r="P804" s="10"/>
      <c r="Q804" s="10"/>
      <c r="R804" s="10"/>
      <c r="S804" s="10"/>
      <c r="T804" s="10"/>
      <c r="U804" s="10"/>
      <c r="V804" s="10"/>
      <c r="W804" s="10"/>
      <c r="X804" s="10"/>
      <c r="Y804" s="10"/>
      <c r="Z804" s="10"/>
      <c r="AA804" s="10"/>
      <c r="AB804" s="10"/>
      <c r="AC804" s="10"/>
      <c r="AD804" s="10"/>
      <c r="AE804" s="10"/>
    </row>
    <row r="805" spans="1:31" x14ac:dyDescent="0.35">
      <c r="A805" s="10"/>
      <c r="B805" s="10"/>
      <c r="C805" s="10"/>
      <c r="D805" s="10"/>
      <c r="E805" s="10"/>
      <c r="F805" s="10"/>
      <c r="G805" s="10"/>
      <c r="H805" s="10"/>
      <c r="I805" s="10"/>
      <c r="J805" s="10"/>
      <c r="K805" s="10"/>
      <c r="L805" s="10"/>
      <c r="M805" s="10"/>
      <c r="N805" s="10"/>
      <c r="O805" s="10"/>
      <c r="P805" s="10"/>
      <c r="Q805" s="10"/>
      <c r="R805" s="10"/>
      <c r="S805" s="10"/>
      <c r="T805" s="10"/>
      <c r="U805" s="10"/>
      <c r="V805" s="10"/>
      <c r="W805" s="10"/>
      <c r="X805" s="10"/>
      <c r="Y805" s="10"/>
      <c r="Z805" s="10"/>
      <c r="AA805" s="10"/>
      <c r="AB805" s="10"/>
      <c r="AC805" s="10"/>
      <c r="AD805" s="10"/>
      <c r="AE805" s="10"/>
    </row>
    <row r="806" spans="1:31" x14ac:dyDescent="0.35">
      <c r="A806" s="10"/>
      <c r="B806" s="10"/>
      <c r="C806" s="10"/>
      <c r="D806" s="10"/>
      <c r="E806" s="10"/>
      <c r="F806" s="10"/>
      <c r="G806" s="10"/>
      <c r="H806" s="10"/>
      <c r="I806" s="10"/>
      <c r="J806" s="10"/>
      <c r="K806" s="10"/>
      <c r="L806" s="10"/>
      <c r="M806" s="10"/>
      <c r="N806" s="10"/>
      <c r="O806" s="10"/>
      <c r="P806" s="10"/>
      <c r="Q806" s="10"/>
      <c r="R806" s="10"/>
      <c r="S806" s="10"/>
      <c r="T806" s="10"/>
      <c r="U806" s="10"/>
      <c r="V806" s="10"/>
      <c r="W806" s="10"/>
      <c r="X806" s="10"/>
      <c r="Y806" s="10"/>
      <c r="Z806" s="10"/>
      <c r="AA806" s="10"/>
      <c r="AB806" s="10"/>
      <c r="AC806" s="10"/>
      <c r="AD806" s="10"/>
      <c r="AE806" s="10"/>
    </row>
    <row r="807" spans="1:31" x14ac:dyDescent="0.35">
      <c r="A807" s="10"/>
      <c r="B807" s="10"/>
      <c r="C807" s="10"/>
      <c r="D807" s="10"/>
      <c r="E807" s="10"/>
      <c r="F807" s="10"/>
      <c r="G807" s="10"/>
      <c r="H807" s="10"/>
      <c r="I807" s="10"/>
      <c r="J807" s="10"/>
      <c r="K807" s="10"/>
      <c r="L807" s="10"/>
      <c r="M807" s="10"/>
      <c r="N807" s="10"/>
      <c r="O807" s="10"/>
      <c r="P807" s="10"/>
      <c r="Q807" s="10"/>
      <c r="R807" s="10"/>
      <c r="S807" s="10"/>
      <c r="T807" s="10"/>
      <c r="U807" s="10"/>
      <c r="V807" s="10"/>
      <c r="W807" s="10"/>
      <c r="X807" s="10"/>
      <c r="Y807" s="10"/>
      <c r="Z807" s="10"/>
      <c r="AA807" s="10"/>
      <c r="AB807" s="10"/>
      <c r="AC807" s="10"/>
      <c r="AD807" s="10"/>
      <c r="AE807" s="10"/>
    </row>
    <row r="808" spans="1:31" x14ac:dyDescent="0.35">
      <c r="A808" s="10"/>
      <c r="B808" s="10"/>
      <c r="C808" s="10"/>
      <c r="D808" s="10"/>
      <c r="E808" s="10"/>
      <c r="F808" s="10"/>
      <c r="G808" s="10"/>
      <c r="H808" s="10"/>
      <c r="I808" s="10"/>
      <c r="J808" s="10"/>
      <c r="K808" s="10"/>
      <c r="L808" s="10"/>
      <c r="M808" s="10"/>
      <c r="N808" s="10"/>
      <c r="O808" s="10"/>
      <c r="P808" s="10"/>
      <c r="Q808" s="10"/>
      <c r="R808" s="10"/>
      <c r="S808" s="10"/>
      <c r="T808" s="10"/>
      <c r="U808" s="10"/>
      <c r="V808" s="10"/>
      <c r="W808" s="10"/>
      <c r="X808" s="10"/>
      <c r="Y808" s="10"/>
      <c r="Z808" s="10"/>
      <c r="AA808" s="10"/>
      <c r="AB808" s="10"/>
      <c r="AC808" s="10"/>
      <c r="AD808" s="10"/>
      <c r="AE808" s="10"/>
    </row>
    <row r="809" spans="1:31" x14ac:dyDescent="0.35">
      <c r="A809" s="10"/>
      <c r="B809" s="10"/>
      <c r="C809" s="10"/>
      <c r="D809" s="10"/>
      <c r="E809" s="10"/>
      <c r="F809" s="10"/>
      <c r="G809" s="10"/>
      <c r="H809" s="10"/>
      <c r="I809" s="10"/>
      <c r="J809" s="10"/>
      <c r="K809" s="10"/>
      <c r="L809" s="10"/>
      <c r="M809" s="10"/>
      <c r="N809" s="10"/>
      <c r="O809" s="10"/>
      <c r="P809" s="10"/>
      <c r="Q809" s="10"/>
      <c r="R809" s="10"/>
      <c r="S809" s="10"/>
      <c r="T809" s="10"/>
      <c r="U809" s="10"/>
      <c r="V809" s="10"/>
      <c r="W809" s="10"/>
      <c r="X809" s="10"/>
      <c r="Y809" s="10"/>
      <c r="Z809" s="10"/>
      <c r="AA809" s="10"/>
      <c r="AB809" s="10"/>
      <c r="AC809" s="10"/>
      <c r="AD809" s="10"/>
      <c r="AE809" s="10"/>
    </row>
    <row r="810" spans="1:31" x14ac:dyDescent="0.35">
      <c r="A810" s="10"/>
      <c r="B810" s="10"/>
      <c r="C810" s="10"/>
      <c r="D810" s="10"/>
      <c r="E810" s="10"/>
      <c r="F810" s="10"/>
      <c r="G810" s="10"/>
      <c r="H810" s="10"/>
      <c r="I810" s="10"/>
      <c r="J810" s="10"/>
      <c r="K810" s="10"/>
      <c r="L810" s="10"/>
      <c r="M810" s="10"/>
      <c r="N810" s="10"/>
      <c r="O810" s="10"/>
      <c r="P810" s="10"/>
      <c r="Q810" s="10"/>
      <c r="R810" s="10"/>
      <c r="S810" s="10"/>
      <c r="T810" s="10"/>
      <c r="U810" s="10"/>
      <c r="V810" s="10"/>
      <c r="W810" s="10"/>
      <c r="X810" s="10"/>
      <c r="Y810" s="10"/>
      <c r="Z810" s="10"/>
      <c r="AA810" s="10"/>
      <c r="AB810" s="10"/>
      <c r="AC810" s="10"/>
      <c r="AD810" s="10"/>
      <c r="AE810" s="10"/>
    </row>
    <row r="811" spans="1:31" x14ac:dyDescent="0.35">
      <c r="A811" s="10"/>
      <c r="B811" s="10"/>
      <c r="C811" s="10"/>
      <c r="D811" s="10"/>
      <c r="E811" s="10"/>
      <c r="F811" s="10"/>
      <c r="G811" s="10"/>
      <c r="H811" s="10"/>
      <c r="I811" s="10"/>
      <c r="J811" s="10"/>
      <c r="K811" s="10"/>
      <c r="L811" s="10"/>
      <c r="M811" s="10"/>
      <c r="N811" s="10"/>
      <c r="O811" s="10"/>
      <c r="P811" s="10"/>
      <c r="Q811" s="10"/>
      <c r="R811" s="10"/>
      <c r="S811" s="10"/>
      <c r="T811" s="10"/>
      <c r="U811" s="10"/>
      <c r="V811" s="10"/>
      <c r="W811" s="10"/>
      <c r="X811" s="10"/>
      <c r="Y811" s="10"/>
      <c r="Z811" s="10"/>
      <c r="AA811" s="10"/>
      <c r="AB811" s="10"/>
      <c r="AC811" s="10"/>
      <c r="AD811" s="10"/>
      <c r="AE811" s="10"/>
    </row>
    <row r="812" spans="1:31" x14ac:dyDescent="0.35">
      <c r="A812" s="10"/>
      <c r="B812" s="10"/>
      <c r="C812" s="10"/>
      <c r="D812" s="10"/>
      <c r="E812" s="10"/>
      <c r="F812" s="10"/>
      <c r="G812" s="10"/>
      <c r="H812" s="10"/>
      <c r="I812" s="10"/>
      <c r="J812" s="10"/>
      <c r="K812" s="10"/>
      <c r="L812" s="10"/>
      <c r="M812" s="10"/>
      <c r="N812" s="10"/>
      <c r="O812" s="10"/>
      <c r="P812" s="10"/>
      <c r="Q812" s="10"/>
      <c r="R812" s="10"/>
      <c r="S812" s="10"/>
      <c r="T812" s="10"/>
      <c r="U812" s="10"/>
      <c r="V812" s="10"/>
      <c r="W812" s="10"/>
      <c r="X812" s="10"/>
      <c r="Y812" s="10"/>
      <c r="Z812" s="10"/>
      <c r="AA812" s="10"/>
      <c r="AB812" s="10"/>
      <c r="AC812" s="10"/>
      <c r="AD812" s="10"/>
      <c r="AE812" s="10"/>
    </row>
    <row r="813" spans="1:31" x14ac:dyDescent="0.35">
      <c r="A813" s="10"/>
      <c r="B813" s="10"/>
      <c r="C813" s="10"/>
      <c r="D813" s="10"/>
      <c r="E813" s="10"/>
      <c r="F813" s="10"/>
      <c r="G813" s="10"/>
      <c r="H813" s="10"/>
      <c r="I813" s="10"/>
      <c r="J813" s="10"/>
      <c r="K813" s="10"/>
      <c r="L813" s="10"/>
      <c r="M813" s="10"/>
      <c r="N813" s="10"/>
      <c r="O813" s="10"/>
      <c r="P813" s="10"/>
      <c r="Q813" s="10"/>
      <c r="R813" s="10"/>
      <c r="S813" s="10"/>
      <c r="T813" s="10"/>
      <c r="U813" s="10"/>
      <c r="V813" s="10"/>
      <c r="W813" s="10"/>
      <c r="X813" s="10"/>
      <c r="Y813" s="10"/>
      <c r="Z813" s="10"/>
      <c r="AA813" s="10"/>
      <c r="AB813" s="10"/>
      <c r="AC813" s="10"/>
      <c r="AD813" s="10"/>
      <c r="AE813" s="10"/>
    </row>
    <row r="814" spans="1:31" x14ac:dyDescent="0.35">
      <c r="A814" s="10"/>
      <c r="B814" s="10"/>
      <c r="C814" s="10"/>
      <c r="D814" s="10"/>
      <c r="E814" s="10"/>
      <c r="F814" s="10"/>
      <c r="G814" s="10"/>
      <c r="H814" s="10"/>
      <c r="I814" s="10"/>
      <c r="J814" s="10"/>
      <c r="K814" s="10"/>
      <c r="L814" s="10"/>
      <c r="M814" s="10"/>
      <c r="N814" s="10"/>
      <c r="O814" s="10"/>
      <c r="P814" s="10"/>
      <c r="Q814" s="10"/>
      <c r="R814" s="10"/>
      <c r="S814" s="10"/>
      <c r="T814" s="10"/>
      <c r="U814" s="10"/>
      <c r="V814" s="10"/>
      <c r="W814" s="10"/>
      <c r="X814" s="10"/>
      <c r="Y814" s="10"/>
      <c r="Z814" s="10"/>
      <c r="AA814" s="10"/>
      <c r="AB814" s="10"/>
      <c r="AC814" s="10"/>
      <c r="AD814" s="10"/>
      <c r="AE814" s="10"/>
    </row>
    <row r="815" spans="1:31" x14ac:dyDescent="0.35">
      <c r="A815" s="10"/>
      <c r="B815" s="10"/>
      <c r="C815" s="10"/>
      <c r="D815" s="10"/>
      <c r="E815" s="10"/>
      <c r="F815" s="10"/>
      <c r="G815" s="10"/>
      <c r="H815" s="10"/>
      <c r="I815" s="10"/>
      <c r="J815" s="10"/>
      <c r="K815" s="10"/>
      <c r="L815" s="10"/>
      <c r="M815" s="10"/>
      <c r="N815" s="10"/>
      <c r="O815" s="10"/>
      <c r="P815" s="10"/>
      <c r="Q815" s="10"/>
      <c r="R815" s="10"/>
      <c r="S815" s="10"/>
      <c r="T815" s="10"/>
      <c r="U815" s="10"/>
      <c r="V815" s="10"/>
      <c r="W815" s="10"/>
      <c r="X815" s="10"/>
      <c r="Y815" s="10"/>
      <c r="Z815" s="10"/>
      <c r="AA815" s="10"/>
      <c r="AB815" s="10"/>
      <c r="AC815" s="10"/>
      <c r="AD815" s="10"/>
      <c r="AE815" s="10"/>
    </row>
    <row r="816" spans="1:31" x14ac:dyDescent="0.35">
      <c r="A816" s="10"/>
      <c r="B816" s="10"/>
      <c r="C816" s="10"/>
      <c r="D816" s="10"/>
      <c r="E816" s="10"/>
      <c r="F816" s="10"/>
      <c r="G816" s="10"/>
      <c r="H816" s="10"/>
      <c r="I816" s="10"/>
      <c r="J816" s="10"/>
      <c r="K816" s="10"/>
      <c r="L816" s="10"/>
      <c r="M816" s="10"/>
      <c r="N816" s="10"/>
      <c r="O816" s="10"/>
      <c r="P816" s="10"/>
      <c r="Q816" s="10"/>
      <c r="R816" s="10"/>
      <c r="S816" s="10"/>
      <c r="T816" s="10"/>
      <c r="U816" s="10"/>
      <c r="V816" s="10"/>
      <c r="W816" s="10"/>
      <c r="X816" s="10"/>
      <c r="Y816" s="10"/>
      <c r="Z816" s="10"/>
      <c r="AA816" s="10"/>
      <c r="AB816" s="10"/>
      <c r="AC816" s="10"/>
      <c r="AD816" s="10"/>
      <c r="AE816" s="10"/>
    </row>
    <row r="817" spans="1:31" x14ac:dyDescent="0.35">
      <c r="A817" s="10"/>
      <c r="B817" s="10"/>
      <c r="C817" s="10"/>
      <c r="D817" s="10"/>
      <c r="E817" s="10"/>
      <c r="F817" s="10"/>
      <c r="G817" s="10"/>
      <c r="H817" s="10"/>
      <c r="I817" s="10"/>
      <c r="J817" s="10"/>
      <c r="K817" s="10"/>
      <c r="L817" s="10"/>
      <c r="M817" s="10"/>
      <c r="N817" s="10"/>
      <c r="O817" s="10"/>
      <c r="P817" s="10"/>
      <c r="Q817" s="10"/>
      <c r="R817" s="10"/>
      <c r="S817" s="10"/>
      <c r="T817" s="10"/>
      <c r="U817" s="10"/>
      <c r="V817" s="10"/>
      <c r="W817" s="10"/>
      <c r="X817" s="10"/>
      <c r="Y817" s="10"/>
      <c r="Z817" s="10"/>
      <c r="AA817" s="10"/>
      <c r="AB817" s="10"/>
      <c r="AC817" s="10"/>
      <c r="AD817" s="10"/>
      <c r="AE817" s="10"/>
    </row>
    <row r="818" spans="1:31" x14ac:dyDescent="0.35">
      <c r="A818" s="10"/>
      <c r="B818" s="10"/>
      <c r="C818" s="10"/>
      <c r="D818" s="10"/>
      <c r="E818" s="10"/>
      <c r="F818" s="10"/>
      <c r="G818" s="10"/>
      <c r="H818" s="10"/>
      <c r="I818" s="10"/>
      <c r="J818" s="10"/>
      <c r="K818" s="10"/>
      <c r="L818" s="10"/>
      <c r="M818" s="10"/>
      <c r="N818" s="10"/>
      <c r="O818" s="10"/>
      <c r="P818" s="10"/>
      <c r="Q818" s="10"/>
      <c r="R818" s="10"/>
      <c r="S818" s="10"/>
      <c r="T818" s="10"/>
      <c r="U818" s="10"/>
      <c r="V818" s="10"/>
      <c r="W818" s="10"/>
      <c r="X818" s="10"/>
      <c r="Y818" s="10"/>
      <c r="Z818" s="10"/>
      <c r="AA818" s="10"/>
      <c r="AB818" s="10"/>
      <c r="AC818" s="10"/>
      <c r="AD818" s="10"/>
      <c r="AE818" s="10"/>
    </row>
    <row r="819" spans="1:31" x14ac:dyDescent="0.35">
      <c r="A819" s="10"/>
      <c r="B819" s="10"/>
      <c r="C819" s="10"/>
      <c r="D819" s="10"/>
      <c r="E819" s="10"/>
      <c r="F819" s="10"/>
      <c r="G819" s="10"/>
      <c r="H819" s="10"/>
      <c r="I819" s="10"/>
      <c r="J819" s="10"/>
      <c r="K819" s="10"/>
      <c r="L819" s="10"/>
      <c r="M819" s="10"/>
      <c r="N819" s="10"/>
      <c r="O819" s="10"/>
      <c r="P819" s="10"/>
      <c r="Q819" s="10"/>
      <c r="R819" s="10"/>
      <c r="S819" s="10"/>
      <c r="T819" s="10"/>
      <c r="U819" s="10"/>
      <c r="V819" s="10"/>
      <c r="W819" s="10"/>
      <c r="X819" s="10"/>
      <c r="Y819" s="10"/>
      <c r="Z819" s="10"/>
      <c r="AA819" s="10"/>
      <c r="AB819" s="10"/>
      <c r="AC819" s="10"/>
      <c r="AD819" s="10"/>
      <c r="AE819" s="10"/>
    </row>
    <row r="820" spans="1:31" x14ac:dyDescent="0.35">
      <c r="A820" s="10"/>
      <c r="B820" s="10"/>
      <c r="C820" s="10"/>
      <c r="D820" s="10"/>
      <c r="E820" s="10"/>
      <c r="F820" s="10"/>
      <c r="G820" s="10"/>
      <c r="H820" s="10"/>
      <c r="I820" s="10"/>
      <c r="J820" s="10"/>
      <c r="K820" s="10"/>
      <c r="L820" s="10"/>
      <c r="M820" s="10"/>
      <c r="N820" s="10"/>
      <c r="O820" s="10"/>
      <c r="P820" s="10"/>
      <c r="Q820" s="10"/>
      <c r="R820" s="10"/>
      <c r="S820" s="10"/>
      <c r="T820" s="10"/>
      <c r="U820" s="10"/>
      <c r="V820" s="10"/>
      <c r="W820" s="10"/>
      <c r="X820" s="10"/>
      <c r="Y820" s="10"/>
      <c r="Z820" s="10"/>
      <c r="AA820" s="10"/>
      <c r="AB820" s="10"/>
      <c r="AC820" s="10"/>
      <c r="AD820" s="10"/>
      <c r="AE820" s="10"/>
    </row>
    <row r="821" spans="1:31" x14ac:dyDescent="0.35">
      <c r="A821" s="10"/>
      <c r="B821" s="10"/>
      <c r="C821" s="10"/>
      <c r="D821" s="10"/>
      <c r="E821" s="10"/>
      <c r="F821" s="10"/>
      <c r="G821" s="10"/>
      <c r="H821" s="10"/>
      <c r="I821" s="10"/>
      <c r="J821" s="10"/>
      <c r="K821" s="10"/>
      <c r="L821" s="10"/>
      <c r="M821" s="10"/>
      <c r="N821" s="10"/>
      <c r="O821" s="10"/>
      <c r="P821" s="10"/>
      <c r="Q821" s="10"/>
      <c r="R821" s="10"/>
      <c r="S821" s="10"/>
      <c r="T821" s="10"/>
      <c r="U821" s="10"/>
      <c r="V821" s="10"/>
      <c r="W821" s="10"/>
      <c r="X821" s="10"/>
      <c r="Y821" s="10"/>
      <c r="Z821" s="10"/>
      <c r="AA821" s="10"/>
      <c r="AB821" s="10"/>
      <c r="AC821" s="10"/>
      <c r="AD821" s="10"/>
      <c r="AE821" s="10"/>
    </row>
    <row r="822" spans="1:31" x14ac:dyDescent="0.35">
      <c r="A822" s="10"/>
      <c r="B822" s="10"/>
      <c r="C822" s="10"/>
      <c r="D822" s="10"/>
      <c r="E822" s="10"/>
      <c r="F822" s="10"/>
      <c r="G822" s="10"/>
      <c r="H822" s="10"/>
      <c r="I822" s="10"/>
      <c r="J822" s="10"/>
      <c r="K822" s="10"/>
      <c r="L822" s="10"/>
      <c r="M822" s="10"/>
      <c r="N822" s="10"/>
      <c r="O822" s="10"/>
      <c r="P822" s="10"/>
      <c r="Q822" s="10"/>
      <c r="R822" s="10"/>
      <c r="S822" s="10"/>
      <c r="T822" s="10"/>
      <c r="U822" s="10"/>
      <c r="V822" s="10"/>
      <c r="W822" s="10"/>
      <c r="X822" s="10"/>
      <c r="Y822" s="10"/>
      <c r="Z822" s="10"/>
      <c r="AA822" s="10"/>
      <c r="AB822" s="10"/>
      <c r="AC822" s="10"/>
      <c r="AD822" s="10"/>
      <c r="AE822" s="10"/>
    </row>
    <row r="823" spans="1:31" x14ac:dyDescent="0.35">
      <c r="A823" s="10"/>
      <c r="B823" s="10"/>
      <c r="C823" s="10"/>
      <c r="D823" s="10"/>
      <c r="E823" s="10"/>
      <c r="F823" s="10"/>
      <c r="G823" s="10"/>
      <c r="H823" s="10"/>
      <c r="I823" s="10"/>
      <c r="J823" s="10"/>
      <c r="K823" s="10"/>
      <c r="L823" s="10"/>
      <c r="M823" s="10"/>
      <c r="N823" s="10"/>
      <c r="O823" s="10"/>
      <c r="P823" s="10"/>
      <c r="Q823" s="10"/>
      <c r="R823" s="10"/>
      <c r="S823" s="10"/>
      <c r="T823" s="10"/>
      <c r="U823" s="10"/>
      <c r="V823" s="10"/>
      <c r="W823" s="10"/>
      <c r="X823" s="10"/>
      <c r="Y823" s="10"/>
      <c r="Z823" s="10"/>
      <c r="AA823" s="10"/>
      <c r="AB823" s="10"/>
      <c r="AC823" s="10"/>
      <c r="AD823" s="10"/>
      <c r="AE823" s="10"/>
    </row>
    <row r="824" spans="1:31" x14ac:dyDescent="0.35">
      <c r="A824" s="10"/>
      <c r="B824" s="10"/>
      <c r="C824" s="10"/>
      <c r="D824" s="10"/>
      <c r="E824" s="10"/>
      <c r="F824" s="10"/>
      <c r="G824" s="10"/>
      <c r="H824" s="10"/>
      <c r="I824" s="10"/>
      <c r="J824" s="10"/>
      <c r="K824" s="10"/>
      <c r="L824" s="10"/>
      <c r="M824" s="10"/>
      <c r="N824" s="10"/>
      <c r="O824" s="10"/>
      <c r="P824" s="10"/>
      <c r="Q824" s="10"/>
      <c r="R824" s="10"/>
      <c r="S824" s="10"/>
      <c r="T824" s="10"/>
      <c r="U824" s="10"/>
      <c r="V824" s="10"/>
      <c r="W824" s="10"/>
      <c r="X824" s="10"/>
      <c r="Y824" s="10"/>
      <c r="Z824" s="10"/>
      <c r="AA824" s="10"/>
      <c r="AB824" s="10"/>
      <c r="AC824" s="10"/>
      <c r="AD824" s="10"/>
      <c r="AE824" s="10"/>
    </row>
    <row r="825" spans="1:31" x14ac:dyDescent="0.35">
      <c r="A825" s="10"/>
      <c r="B825" s="10"/>
      <c r="C825" s="10"/>
      <c r="D825" s="10"/>
      <c r="E825" s="10"/>
      <c r="F825" s="10"/>
      <c r="G825" s="10"/>
      <c r="H825" s="10"/>
      <c r="I825" s="10"/>
      <c r="J825" s="10"/>
      <c r="K825" s="10"/>
      <c r="L825" s="10"/>
      <c r="M825" s="10"/>
      <c r="N825" s="10"/>
      <c r="O825" s="10"/>
      <c r="P825" s="10"/>
      <c r="Q825" s="10"/>
      <c r="R825" s="10"/>
      <c r="S825" s="10"/>
      <c r="T825" s="10"/>
      <c r="U825" s="10"/>
      <c r="V825" s="10"/>
      <c r="W825" s="10"/>
      <c r="X825" s="10"/>
      <c r="Y825" s="10"/>
      <c r="Z825" s="10"/>
      <c r="AA825" s="10"/>
      <c r="AB825" s="10"/>
      <c r="AC825" s="10"/>
      <c r="AD825" s="10"/>
      <c r="AE825" s="10"/>
    </row>
    <row r="826" spans="1:31" x14ac:dyDescent="0.35">
      <c r="A826" s="10"/>
      <c r="B826" s="10"/>
      <c r="C826" s="10"/>
      <c r="D826" s="10"/>
      <c r="E826" s="10"/>
      <c r="F826" s="10"/>
      <c r="G826" s="10"/>
      <c r="H826" s="10"/>
      <c r="I826" s="10"/>
      <c r="J826" s="10"/>
      <c r="K826" s="10"/>
      <c r="L826" s="10"/>
      <c r="M826" s="10"/>
      <c r="N826" s="10"/>
      <c r="O826" s="10"/>
      <c r="P826" s="10"/>
      <c r="Q826" s="10"/>
      <c r="R826" s="10"/>
      <c r="S826" s="10"/>
      <c r="T826" s="10"/>
      <c r="U826" s="10"/>
      <c r="V826" s="10"/>
      <c r="W826" s="10"/>
      <c r="X826" s="10"/>
      <c r="Y826" s="10"/>
      <c r="Z826" s="10"/>
      <c r="AA826" s="10"/>
      <c r="AB826" s="10"/>
      <c r="AC826" s="10"/>
      <c r="AD826" s="10"/>
      <c r="AE826" s="10"/>
    </row>
    <row r="827" spans="1:31" x14ac:dyDescent="0.35">
      <c r="A827" s="10"/>
      <c r="B827" s="10"/>
      <c r="C827" s="10"/>
      <c r="D827" s="10"/>
      <c r="E827" s="10"/>
      <c r="F827" s="10"/>
      <c r="G827" s="10"/>
      <c r="H827" s="10"/>
      <c r="I827" s="10"/>
      <c r="J827" s="10"/>
      <c r="K827" s="10"/>
      <c r="L827" s="10"/>
      <c r="M827" s="10"/>
      <c r="N827" s="10"/>
      <c r="O827" s="10"/>
      <c r="P827" s="10"/>
      <c r="Q827" s="10"/>
      <c r="R827" s="10"/>
      <c r="S827" s="10"/>
      <c r="T827" s="10"/>
      <c r="U827" s="10"/>
      <c r="V827" s="10"/>
      <c r="W827" s="10"/>
      <c r="X827" s="10"/>
      <c r="Y827" s="10"/>
      <c r="Z827" s="10"/>
      <c r="AA827" s="10"/>
      <c r="AB827" s="10"/>
      <c r="AC827" s="10"/>
      <c r="AD827" s="10"/>
      <c r="AE827" s="10"/>
    </row>
    <row r="828" spans="1:31" x14ac:dyDescent="0.35">
      <c r="A828" s="10"/>
      <c r="B828" s="10"/>
      <c r="C828" s="10"/>
      <c r="D828" s="10"/>
      <c r="E828" s="10"/>
      <c r="F828" s="10"/>
      <c r="G828" s="10"/>
      <c r="H828" s="10"/>
      <c r="I828" s="10"/>
      <c r="J828" s="10"/>
      <c r="K828" s="10"/>
      <c r="L828" s="10"/>
      <c r="M828" s="10"/>
      <c r="N828" s="10"/>
      <c r="O828" s="10"/>
      <c r="P828" s="10"/>
      <c r="Q828" s="10"/>
      <c r="R828" s="10"/>
      <c r="S828" s="10"/>
      <c r="T828" s="10"/>
      <c r="U828" s="10"/>
      <c r="V828" s="10"/>
      <c r="W828" s="10"/>
      <c r="X828" s="10"/>
      <c r="Y828" s="10"/>
      <c r="Z828" s="10"/>
      <c r="AA828" s="10"/>
      <c r="AB828" s="10"/>
      <c r="AC828" s="10"/>
      <c r="AD828" s="10"/>
      <c r="AE828" s="10"/>
    </row>
    <row r="829" spans="1:31" x14ac:dyDescent="0.35">
      <c r="A829" s="10"/>
      <c r="B829" s="10"/>
      <c r="C829" s="10"/>
      <c r="D829" s="10"/>
      <c r="E829" s="10"/>
      <c r="F829" s="10"/>
      <c r="G829" s="10"/>
      <c r="H829" s="10"/>
      <c r="I829" s="10"/>
      <c r="J829" s="10"/>
      <c r="K829" s="10"/>
      <c r="L829" s="10"/>
      <c r="M829" s="10"/>
      <c r="N829" s="10"/>
      <c r="O829" s="10"/>
      <c r="P829" s="10"/>
      <c r="Q829" s="10"/>
      <c r="R829" s="10"/>
      <c r="S829" s="10"/>
      <c r="T829" s="10"/>
      <c r="U829" s="10"/>
      <c r="V829" s="10"/>
      <c r="W829" s="10"/>
      <c r="X829" s="10"/>
      <c r="Y829" s="10"/>
      <c r="Z829" s="10"/>
      <c r="AA829" s="10"/>
      <c r="AB829" s="10"/>
      <c r="AC829" s="10"/>
      <c r="AD829" s="10"/>
      <c r="AE829" s="10"/>
    </row>
    <row r="830" spans="1:31" x14ac:dyDescent="0.35">
      <c r="A830" s="10"/>
      <c r="B830" s="10"/>
      <c r="C830" s="10"/>
      <c r="D830" s="10"/>
      <c r="E830" s="10"/>
      <c r="F830" s="10"/>
      <c r="G830" s="10"/>
      <c r="H830" s="10"/>
      <c r="I830" s="10"/>
      <c r="J830" s="10"/>
      <c r="K830" s="10"/>
      <c r="L830" s="10"/>
      <c r="M830" s="10"/>
      <c r="N830" s="10"/>
      <c r="O830" s="10"/>
      <c r="P830" s="10"/>
      <c r="Q830" s="10"/>
      <c r="R830" s="10"/>
      <c r="S830" s="10"/>
      <c r="T830" s="10"/>
      <c r="U830" s="10"/>
      <c r="V830" s="10"/>
      <c r="W830" s="10"/>
      <c r="X830" s="10"/>
      <c r="Y830" s="10"/>
      <c r="Z830" s="10"/>
      <c r="AA830" s="10"/>
      <c r="AB830" s="10"/>
      <c r="AC830" s="10"/>
      <c r="AD830" s="10"/>
      <c r="AE830" s="10"/>
    </row>
    <row r="831" spans="1:31" x14ac:dyDescent="0.35">
      <c r="A831" s="10"/>
      <c r="B831" s="10"/>
      <c r="C831" s="10"/>
      <c r="D831" s="10"/>
      <c r="E831" s="10"/>
      <c r="F831" s="10"/>
      <c r="G831" s="10"/>
      <c r="H831" s="10"/>
      <c r="I831" s="10"/>
      <c r="J831" s="10"/>
      <c r="K831" s="10"/>
      <c r="L831" s="10"/>
      <c r="M831" s="10"/>
      <c r="N831" s="10"/>
      <c r="O831" s="10"/>
      <c r="P831" s="10"/>
      <c r="Q831" s="10"/>
      <c r="R831" s="10"/>
      <c r="S831" s="10"/>
      <c r="T831" s="10"/>
      <c r="U831" s="10"/>
      <c r="V831" s="10"/>
      <c r="W831" s="10"/>
      <c r="X831" s="10"/>
      <c r="Y831" s="10"/>
      <c r="Z831" s="10"/>
      <c r="AA831" s="10"/>
      <c r="AB831" s="10"/>
      <c r="AC831" s="10"/>
      <c r="AD831" s="10"/>
      <c r="AE831" s="10"/>
    </row>
    <row r="832" spans="1:31" x14ac:dyDescent="0.35">
      <c r="A832" s="10"/>
      <c r="B832" s="10"/>
      <c r="C832" s="10"/>
      <c r="D832" s="10"/>
      <c r="E832" s="10"/>
      <c r="F832" s="10"/>
      <c r="G832" s="10"/>
      <c r="H832" s="10"/>
      <c r="I832" s="10"/>
      <c r="J832" s="10"/>
      <c r="K832" s="10"/>
      <c r="L832" s="10"/>
      <c r="M832" s="10"/>
      <c r="N832" s="10"/>
      <c r="O832" s="10"/>
      <c r="P832" s="10"/>
      <c r="Q832" s="10"/>
      <c r="R832" s="10"/>
      <c r="S832" s="10"/>
      <c r="T832" s="10"/>
      <c r="U832" s="10"/>
      <c r="V832" s="10"/>
      <c r="W832" s="10"/>
      <c r="X832" s="10"/>
      <c r="Y832" s="10"/>
      <c r="Z832" s="10"/>
      <c r="AA832" s="10"/>
      <c r="AB832" s="10"/>
      <c r="AC832" s="10"/>
      <c r="AD832" s="10"/>
      <c r="AE832" s="10"/>
    </row>
    <row r="833" spans="1:31" x14ac:dyDescent="0.35">
      <c r="A833" s="10"/>
      <c r="B833" s="10"/>
      <c r="C833" s="10"/>
      <c r="D833" s="10"/>
      <c r="E833" s="10"/>
      <c r="F833" s="10"/>
      <c r="G833" s="10"/>
      <c r="H833" s="10"/>
      <c r="I833" s="10"/>
      <c r="J833" s="10"/>
      <c r="K833" s="10"/>
      <c r="L833" s="10"/>
      <c r="M833" s="10"/>
      <c r="N833" s="10"/>
      <c r="O833" s="10"/>
      <c r="P833" s="10"/>
      <c r="Q833" s="10"/>
      <c r="R833" s="10"/>
      <c r="S833" s="10"/>
      <c r="T833" s="10"/>
      <c r="U833" s="10"/>
      <c r="V833" s="10"/>
      <c r="W833" s="10"/>
      <c r="X833" s="10"/>
      <c r="Y833" s="10"/>
      <c r="Z833" s="10"/>
      <c r="AA833" s="10"/>
      <c r="AB833" s="10"/>
      <c r="AC833" s="10"/>
      <c r="AD833" s="10"/>
      <c r="AE833" s="10"/>
    </row>
    <row r="834" spans="1:31" x14ac:dyDescent="0.35">
      <c r="A834" s="10"/>
      <c r="B834" s="10"/>
      <c r="C834" s="10"/>
      <c r="D834" s="10"/>
      <c r="E834" s="10"/>
      <c r="F834" s="10"/>
      <c r="G834" s="10"/>
      <c r="H834" s="10"/>
      <c r="I834" s="10"/>
      <c r="J834" s="10"/>
      <c r="K834" s="10"/>
      <c r="L834" s="10"/>
      <c r="M834" s="10"/>
      <c r="N834" s="10"/>
      <c r="O834" s="10"/>
      <c r="P834" s="10"/>
      <c r="Q834" s="10"/>
      <c r="R834" s="10"/>
      <c r="S834" s="10"/>
      <c r="T834" s="10"/>
      <c r="U834" s="10"/>
      <c r="V834" s="10"/>
      <c r="W834" s="10"/>
      <c r="X834" s="10"/>
      <c r="Y834" s="10"/>
      <c r="Z834" s="10"/>
      <c r="AA834" s="10"/>
      <c r="AB834" s="10"/>
      <c r="AC834" s="10"/>
      <c r="AD834" s="10"/>
      <c r="AE834" s="10"/>
    </row>
    <row r="835" spans="1:31" x14ac:dyDescent="0.35">
      <c r="A835" s="10"/>
      <c r="B835" s="10"/>
      <c r="C835" s="10"/>
      <c r="D835" s="10"/>
      <c r="E835" s="10"/>
      <c r="F835" s="10"/>
      <c r="G835" s="10"/>
      <c r="H835" s="10"/>
      <c r="I835" s="10"/>
      <c r="J835" s="10"/>
      <c r="K835" s="10"/>
      <c r="L835" s="10"/>
      <c r="M835" s="10"/>
      <c r="N835" s="10"/>
      <c r="O835" s="10"/>
      <c r="P835" s="10"/>
      <c r="Q835" s="10"/>
      <c r="R835" s="10"/>
      <c r="S835" s="10"/>
      <c r="T835" s="10"/>
      <c r="U835" s="10"/>
      <c r="V835" s="10"/>
      <c r="W835" s="10"/>
      <c r="X835" s="10"/>
      <c r="Y835" s="10"/>
      <c r="Z835" s="10"/>
      <c r="AA835" s="10"/>
      <c r="AB835" s="10"/>
      <c r="AC835" s="10"/>
      <c r="AD835" s="10"/>
      <c r="AE835" s="10"/>
    </row>
    <row r="836" spans="1:31" x14ac:dyDescent="0.35">
      <c r="A836" s="10"/>
      <c r="B836" s="10"/>
      <c r="C836" s="10"/>
      <c r="D836" s="10"/>
      <c r="E836" s="10"/>
      <c r="F836" s="10"/>
      <c r="G836" s="10"/>
      <c r="H836" s="10"/>
      <c r="I836" s="10"/>
      <c r="J836" s="10"/>
      <c r="K836" s="10"/>
      <c r="L836" s="10"/>
      <c r="M836" s="10"/>
      <c r="N836" s="10"/>
      <c r="O836" s="10"/>
      <c r="P836" s="10"/>
      <c r="Q836" s="10"/>
      <c r="R836" s="10"/>
      <c r="S836" s="10"/>
      <c r="T836" s="10"/>
      <c r="U836" s="10"/>
      <c r="V836" s="10"/>
      <c r="W836" s="10"/>
      <c r="X836" s="10"/>
      <c r="Y836" s="10"/>
      <c r="Z836" s="10"/>
      <c r="AA836" s="10"/>
      <c r="AB836" s="10"/>
      <c r="AC836" s="10"/>
      <c r="AD836" s="10"/>
      <c r="AE836" s="10"/>
    </row>
    <row r="837" spans="1:31" x14ac:dyDescent="0.35">
      <c r="A837" s="10"/>
      <c r="B837" s="10"/>
      <c r="C837" s="10"/>
      <c r="D837" s="10"/>
      <c r="E837" s="10"/>
      <c r="F837" s="10"/>
      <c r="G837" s="10"/>
      <c r="H837" s="10"/>
      <c r="I837" s="10"/>
      <c r="J837" s="10"/>
      <c r="K837" s="10"/>
      <c r="L837" s="10"/>
      <c r="M837" s="10"/>
      <c r="N837" s="10"/>
      <c r="O837" s="10"/>
      <c r="P837" s="10"/>
      <c r="Q837" s="10"/>
      <c r="R837" s="10"/>
      <c r="S837" s="10"/>
      <c r="T837" s="10"/>
      <c r="U837" s="10"/>
      <c r="V837" s="10"/>
      <c r="W837" s="10"/>
      <c r="X837" s="10"/>
      <c r="Y837" s="10"/>
      <c r="Z837" s="10"/>
      <c r="AA837" s="10"/>
      <c r="AB837" s="10"/>
      <c r="AC837" s="10"/>
      <c r="AD837" s="10"/>
      <c r="AE837" s="10"/>
    </row>
    <row r="838" spans="1:31" x14ac:dyDescent="0.35">
      <c r="A838" s="10"/>
      <c r="B838" s="10"/>
      <c r="C838" s="10"/>
      <c r="D838" s="10"/>
      <c r="E838" s="10"/>
      <c r="F838" s="10"/>
      <c r="G838" s="10"/>
      <c r="H838" s="10"/>
      <c r="I838" s="10"/>
      <c r="J838" s="10"/>
      <c r="K838" s="10"/>
      <c r="L838" s="10"/>
      <c r="M838" s="10"/>
      <c r="N838" s="10"/>
      <c r="O838" s="10"/>
      <c r="P838" s="10"/>
      <c r="Q838" s="10"/>
      <c r="R838" s="10"/>
      <c r="S838" s="10"/>
      <c r="T838" s="10"/>
      <c r="U838" s="10"/>
      <c r="V838" s="10"/>
      <c r="W838" s="10"/>
      <c r="X838" s="10"/>
      <c r="Y838" s="10"/>
      <c r="Z838" s="10"/>
      <c r="AA838" s="10"/>
      <c r="AB838" s="10"/>
      <c r="AC838" s="10"/>
      <c r="AD838" s="10"/>
      <c r="AE838" s="10"/>
    </row>
    <row r="839" spans="1:31" x14ac:dyDescent="0.35">
      <c r="A839" s="10"/>
      <c r="B839" s="10"/>
      <c r="C839" s="10"/>
      <c r="D839" s="10"/>
      <c r="E839" s="10"/>
      <c r="F839" s="10"/>
      <c r="G839" s="10"/>
      <c r="H839" s="10"/>
      <c r="I839" s="10"/>
      <c r="J839" s="10"/>
      <c r="K839" s="10"/>
      <c r="L839" s="10"/>
      <c r="M839" s="10"/>
      <c r="N839" s="10"/>
      <c r="O839" s="10"/>
      <c r="P839" s="10"/>
      <c r="Q839" s="10"/>
      <c r="R839" s="10"/>
      <c r="S839" s="10"/>
      <c r="T839" s="10"/>
      <c r="U839" s="10"/>
      <c r="V839" s="10"/>
      <c r="W839" s="10"/>
      <c r="X839" s="10"/>
      <c r="Y839" s="10"/>
      <c r="Z839" s="10"/>
      <c r="AA839" s="10"/>
      <c r="AB839" s="10"/>
      <c r="AC839" s="10"/>
      <c r="AD839" s="10"/>
      <c r="AE839" s="10"/>
    </row>
    <row r="840" spans="1:31" x14ac:dyDescent="0.35">
      <c r="A840" s="10"/>
      <c r="B840" s="10"/>
      <c r="C840" s="10"/>
      <c r="D840" s="10"/>
      <c r="E840" s="10"/>
      <c r="F840" s="10"/>
      <c r="G840" s="10"/>
      <c r="H840" s="10"/>
      <c r="I840" s="10"/>
      <c r="J840" s="10"/>
      <c r="K840" s="10"/>
      <c r="L840" s="10"/>
      <c r="M840" s="10"/>
      <c r="N840" s="10"/>
      <c r="O840" s="10"/>
      <c r="P840" s="10"/>
      <c r="Q840" s="10"/>
      <c r="R840" s="10"/>
      <c r="S840" s="10"/>
      <c r="T840" s="10"/>
      <c r="U840" s="10"/>
      <c r="V840" s="10"/>
      <c r="W840" s="10"/>
      <c r="X840" s="10"/>
      <c r="Y840" s="10"/>
      <c r="Z840" s="10"/>
      <c r="AA840" s="10"/>
      <c r="AB840" s="10"/>
      <c r="AC840" s="10"/>
      <c r="AD840" s="10"/>
      <c r="AE840" s="10"/>
    </row>
    <row r="841" spans="1:31" x14ac:dyDescent="0.35">
      <c r="A841" s="10"/>
      <c r="B841" s="10"/>
      <c r="C841" s="10"/>
      <c r="D841" s="10"/>
      <c r="E841" s="10"/>
      <c r="F841" s="10"/>
      <c r="G841" s="10"/>
      <c r="H841" s="10"/>
      <c r="I841" s="10"/>
      <c r="J841" s="10"/>
      <c r="K841" s="10"/>
      <c r="L841" s="10"/>
      <c r="M841" s="10"/>
      <c r="N841" s="10"/>
      <c r="O841" s="10"/>
      <c r="P841" s="10"/>
      <c r="Q841" s="10"/>
      <c r="R841" s="10"/>
      <c r="S841" s="10"/>
      <c r="T841" s="10"/>
      <c r="U841" s="10"/>
      <c r="V841" s="10"/>
      <c r="W841" s="10"/>
      <c r="X841" s="10"/>
      <c r="Y841" s="10"/>
      <c r="Z841" s="10"/>
      <c r="AA841" s="10"/>
      <c r="AB841" s="10"/>
      <c r="AC841" s="10"/>
      <c r="AD841" s="10"/>
      <c r="AE841" s="10"/>
    </row>
    <row r="842" spans="1:31" x14ac:dyDescent="0.35">
      <c r="A842" s="10"/>
      <c r="B842" s="10"/>
      <c r="C842" s="10"/>
      <c r="D842" s="10"/>
      <c r="E842" s="10"/>
      <c r="F842" s="10"/>
      <c r="G842" s="10"/>
      <c r="H842" s="10"/>
      <c r="I842" s="10"/>
      <c r="J842" s="10"/>
      <c r="K842" s="10"/>
      <c r="L842" s="10"/>
      <c r="M842" s="10"/>
      <c r="N842" s="10"/>
      <c r="O842" s="10"/>
      <c r="P842" s="10"/>
      <c r="Q842" s="10"/>
      <c r="R842" s="10"/>
      <c r="S842" s="10"/>
      <c r="T842" s="10"/>
      <c r="U842" s="10"/>
      <c r="V842" s="10"/>
      <c r="W842" s="10"/>
      <c r="X842" s="10"/>
      <c r="Y842" s="10"/>
      <c r="Z842" s="10"/>
      <c r="AA842" s="10"/>
      <c r="AB842" s="10"/>
      <c r="AC842" s="10"/>
      <c r="AD842" s="10"/>
      <c r="AE842" s="10"/>
    </row>
    <row r="843" spans="1:31" x14ac:dyDescent="0.35">
      <c r="A843" s="10"/>
      <c r="B843" s="10"/>
      <c r="C843" s="10"/>
      <c r="D843" s="10"/>
      <c r="E843" s="10"/>
      <c r="F843" s="10"/>
      <c r="G843" s="10"/>
      <c r="H843" s="10"/>
      <c r="I843" s="10"/>
      <c r="J843" s="10"/>
      <c r="K843" s="10"/>
      <c r="L843" s="10"/>
      <c r="M843" s="10"/>
      <c r="N843" s="10"/>
      <c r="O843" s="10"/>
      <c r="P843" s="10"/>
      <c r="Q843" s="10"/>
      <c r="R843" s="10"/>
      <c r="S843" s="10"/>
      <c r="T843" s="10"/>
      <c r="U843" s="10"/>
      <c r="V843" s="10"/>
      <c r="W843" s="10"/>
      <c r="X843" s="10"/>
      <c r="Y843" s="10"/>
      <c r="Z843" s="10"/>
      <c r="AA843" s="10"/>
      <c r="AB843" s="10"/>
      <c r="AC843" s="10"/>
      <c r="AD843" s="10"/>
      <c r="AE843" s="10"/>
    </row>
    <row r="844" spans="1:31" x14ac:dyDescent="0.35">
      <c r="A844" s="10"/>
      <c r="B844" s="10"/>
      <c r="C844" s="10"/>
      <c r="D844" s="10"/>
      <c r="E844" s="10"/>
      <c r="F844" s="10"/>
      <c r="G844" s="10"/>
      <c r="H844" s="10"/>
      <c r="I844" s="10"/>
      <c r="J844" s="10"/>
      <c r="K844" s="10"/>
      <c r="L844" s="10"/>
      <c r="M844" s="10"/>
      <c r="N844" s="10"/>
      <c r="O844" s="10"/>
      <c r="P844" s="10"/>
      <c r="Q844" s="10"/>
      <c r="R844" s="10"/>
      <c r="S844" s="10"/>
      <c r="T844" s="10"/>
      <c r="U844" s="10"/>
      <c r="V844" s="10"/>
      <c r="W844" s="10"/>
      <c r="X844" s="10"/>
      <c r="Y844" s="10"/>
      <c r="Z844" s="10"/>
      <c r="AA844" s="10"/>
      <c r="AB844" s="10"/>
      <c r="AC844" s="10"/>
      <c r="AD844" s="10"/>
      <c r="AE844" s="10"/>
    </row>
    <row r="845" spans="1:31" x14ac:dyDescent="0.35">
      <c r="A845" s="10"/>
      <c r="B845" s="10"/>
      <c r="C845" s="10"/>
      <c r="D845" s="10"/>
      <c r="E845" s="10"/>
      <c r="F845" s="10"/>
      <c r="G845" s="10"/>
      <c r="H845" s="10"/>
      <c r="I845" s="10"/>
      <c r="J845" s="10"/>
      <c r="K845" s="10"/>
      <c r="L845" s="10"/>
      <c r="M845" s="10"/>
      <c r="N845" s="10"/>
      <c r="O845" s="10"/>
      <c r="P845" s="10"/>
      <c r="Q845" s="10"/>
      <c r="R845" s="10"/>
      <c r="S845" s="10"/>
      <c r="T845" s="10"/>
      <c r="U845" s="10"/>
      <c r="V845" s="10"/>
      <c r="W845" s="10"/>
      <c r="X845" s="10"/>
      <c r="Y845" s="10"/>
      <c r="Z845" s="10"/>
      <c r="AA845" s="10"/>
      <c r="AB845" s="10"/>
      <c r="AC845" s="10"/>
      <c r="AD845" s="10"/>
      <c r="AE845" s="10"/>
    </row>
    <row r="846" spans="1:31" x14ac:dyDescent="0.35">
      <c r="A846" s="10"/>
      <c r="B846" s="10"/>
      <c r="C846" s="10"/>
      <c r="D846" s="10"/>
      <c r="E846" s="10"/>
      <c r="F846" s="10"/>
      <c r="G846" s="10"/>
      <c r="H846" s="10"/>
      <c r="I846" s="10"/>
      <c r="J846" s="10"/>
      <c r="K846" s="10"/>
      <c r="L846" s="10"/>
      <c r="M846" s="10"/>
      <c r="N846" s="10"/>
      <c r="O846" s="10"/>
      <c r="P846" s="10"/>
      <c r="Q846" s="10"/>
      <c r="R846" s="10"/>
      <c r="S846" s="10"/>
      <c r="T846" s="10"/>
      <c r="U846" s="10"/>
      <c r="V846" s="10"/>
      <c r="W846" s="10"/>
      <c r="X846" s="10"/>
      <c r="Y846" s="10"/>
      <c r="Z846" s="10"/>
      <c r="AA846" s="10"/>
      <c r="AB846" s="10"/>
      <c r="AC846" s="10"/>
      <c r="AD846" s="10"/>
      <c r="AE846" s="10"/>
    </row>
    <row r="847" spans="1:31" x14ac:dyDescent="0.35">
      <c r="A847" s="10"/>
      <c r="B847" s="10"/>
      <c r="C847" s="10"/>
      <c r="D847" s="10"/>
      <c r="E847" s="10"/>
      <c r="F847" s="10"/>
      <c r="G847" s="10"/>
      <c r="H847" s="10"/>
      <c r="I847" s="10"/>
      <c r="J847" s="10"/>
      <c r="K847" s="10"/>
      <c r="L847" s="10"/>
      <c r="M847" s="10"/>
      <c r="N847" s="10"/>
      <c r="O847" s="10"/>
      <c r="P847" s="10"/>
      <c r="Q847" s="10"/>
      <c r="R847" s="10"/>
      <c r="S847" s="10"/>
      <c r="T847" s="10"/>
      <c r="U847" s="10"/>
      <c r="V847" s="10"/>
      <c r="W847" s="10"/>
      <c r="X847" s="10"/>
      <c r="Y847" s="10"/>
      <c r="Z847" s="10"/>
      <c r="AA847" s="10"/>
      <c r="AB847" s="10"/>
      <c r="AC847" s="10"/>
      <c r="AD847" s="10"/>
      <c r="AE847" s="10"/>
    </row>
    <row r="848" spans="1:31" x14ac:dyDescent="0.35">
      <c r="A848" s="10"/>
      <c r="B848" s="10"/>
      <c r="C848" s="10"/>
      <c r="D848" s="10"/>
      <c r="E848" s="10"/>
      <c r="F848" s="10"/>
      <c r="G848" s="10"/>
      <c r="H848" s="10"/>
      <c r="I848" s="10"/>
      <c r="J848" s="10"/>
      <c r="K848" s="10"/>
      <c r="L848" s="10"/>
      <c r="M848" s="10"/>
      <c r="N848" s="10"/>
      <c r="O848" s="10"/>
      <c r="P848" s="10"/>
      <c r="Q848" s="10"/>
      <c r="R848" s="10"/>
      <c r="S848" s="10"/>
      <c r="T848" s="10"/>
      <c r="U848" s="10"/>
      <c r="V848" s="10"/>
      <c r="W848" s="10"/>
      <c r="X848" s="10"/>
      <c r="Y848" s="10"/>
      <c r="Z848" s="10"/>
      <c r="AA848" s="10"/>
      <c r="AB848" s="10"/>
      <c r="AC848" s="10"/>
      <c r="AD848" s="10"/>
      <c r="AE848" s="10"/>
    </row>
    <row r="849" spans="1:31" x14ac:dyDescent="0.35">
      <c r="A849" s="10"/>
      <c r="B849" s="10"/>
      <c r="C849" s="10"/>
      <c r="D849" s="10"/>
      <c r="E849" s="10"/>
      <c r="F849" s="10"/>
      <c r="G849" s="10"/>
      <c r="H849" s="10"/>
      <c r="I849" s="10"/>
      <c r="J849" s="10"/>
      <c r="K849" s="10"/>
      <c r="L849" s="10"/>
      <c r="M849" s="10"/>
      <c r="N849" s="10"/>
      <c r="O849" s="10"/>
      <c r="P849" s="10"/>
      <c r="Q849" s="10"/>
      <c r="R849" s="10"/>
      <c r="S849" s="10"/>
      <c r="T849" s="10"/>
      <c r="U849" s="10"/>
      <c r="V849" s="10"/>
      <c r="W849" s="10"/>
      <c r="X849" s="10"/>
      <c r="Y849" s="10"/>
      <c r="Z849" s="10"/>
      <c r="AA849" s="10"/>
      <c r="AB849" s="10"/>
      <c r="AC849" s="10"/>
      <c r="AD849" s="10"/>
      <c r="AE849" s="10"/>
    </row>
    <row r="850" spans="1:31" x14ac:dyDescent="0.35">
      <c r="A850" s="10"/>
      <c r="B850" s="10"/>
      <c r="C850" s="10"/>
      <c r="D850" s="10"/>
      <c r="E850" s="10"/>
      <c r="F850" s="10"/>
      <c r="G850" s="10"/>
      <c r="H850" s="10"/>
      <c r="I850" s="10"/>
      <c r="J850" s="10"/>
      <c r="K850" s="10"/>
      <c r="L850" s="10"/>
      <c r="M850" s="10"/>
      <c r="N850" s="10"/>
      <c r="O850" s="10"/>
      <c r="P850" s="10"/>
      <c r="Q850" s="10"/>
      <c r="R850" s="10"/>
      <c r="S850" s="10"/>
      <c r="T850" s="10"/>
      <c r="U850" s="10"/>
      <c r="V850" s="10"/>
      <c r="W850" s="10"/>
      <c r="X850" s="10"/>
      <c r="Y850" s="10"/>
      <c r="Z850" s="10"/>
      <c r="AA850" s="10"/>
      <c r="AB850" s="10"/>
      <c r="AC850" s="10"/>
      <c r="AD850" s="10"/>
      <c r="AE850" s="10"/>
    </row>
    <row r="851" spans="1:31" x14ac:dyDescent="0.35">
      <c r="A851" s="10"/>
      <c r="B851" s="10"/>
      <c r="C851" s="10"/>
      <c r="D851" s="10"/>
      <c r="E851" s="10"/>
      <c r="F851" s="10"/>
      <c r="G851" s="10"/>
      <c r="H851" s="10"/>
      <c r="I851" s="10"/>
      <c r="J851" s="10"/>
      <c r="K851" s="10"/>
      <c r="L851" s="10"/>
      <c r="M851" s="10"/>
      <c r="N851" s="10"/>
      <c r="O851" s="10"/>
      <c r="P851" s="10"/>
      <c r="Q851" s="10"/>
      <c r="R851" s="10"/>
      <c r="S851" s="10"/>
      <c r="T851" s="10"/>
      <c r="U851" s="10"/>
      <c r="V851" s="10"/>
      <c r="W851" s="10"/>
      <c r="X851" s="10"/>
      <c r="Y851" s="10"/>
      <c r="Z851" s="10"/>
      <c r="AA851" s="10"/>
      <c r="AB851" s="10"/>
      <c r="AC851" s="10"/>
      <c r="AD851" s="10"/>
      <c r="AE851" s="10"/>
    </row>
    <row r="852" spans="1:31" x14ac:dyDescent="0.35">
      <c r="A852" s="10"/>
      <c r="B852" s="10"/>
      <c r="C852" s="10"/>
      <c r="D852" s="10"/>
      <c r="E852" s="10"/>
      <c r="F852" s="10"/>
      <c r="G852" s="10"/>
      <c r="H852" s="10"/>
      <c r="I852" s="10"/>
      <c r="J852" s="10"/>
      <c r="K852" s="10"/>
      <c r="L852" s="10"/>
      <c r="M852" s="10"/>
      <c r="N852" s="10"/>
      <c r="O852" s="10"/>
      <c r="P852" s="10"/>
      <c r="Q852" s="10"/>
      <c r="R852" s="10"/>
      <c r="S852" s="10"/>
      <c r="T852" s="10"/>
      <c r="U852" s="10"/>
      <c r="V852" s="10"/>
      <c r="W852" s="10"/>
      <c r="X852" s="10"/>
      <c r="Y852" s="10"/>
      <c r="Z852" s="10"/>
      <c r="AA852" s="10"/>
      <c r="AB852" s="10"/>
      <c r="AC852" s="10"/>
      <c r="AD852" s="10"/>
      <c r="AE852" s="10"/>
    </row>
    <row r="853" spans="1:31" x14ac:dyDescent="0.35">
      <c r="A853" s="10"/>
      <c r="B853" s="10"/>
      <c r="C853" s="10"/>
      <c r="D853" s="10"/>
      <c r="E853" s="10"/>
      <c r="F853" s="10"/>
      <c r="G853" s="10"/>
      <c r="H853" s="10"/>
      <c r="I853" s="10"/>
      <c r="J853" s="10"/>
      <c r="K853" s="10"/>
      <c r="L853" s="10"/>
      <c r="M853" s="10"/>
      <c r="N853" s="10"/>
      <c r="O853" s="10"/>
      <c r="P853" s="10"/>
      <c r="Q853" s="10"/>
      <c r="R853" s="10"/>
      <c r="S853" s="10"/>
      <c r="T853" s="10"/>
      <c r="U853" s="10"/>
      <c r="V853" s="10"/>
      <c r="W853" s="10"/>
      <c r="X853" s="10"/>
      <c r="Y853" s="10"/>
      <c r="Z853" s="10"/>
      <c r="AA853" s="10"/>
      <c r="AB853" s="10"/>
      <c r="AC853" s="10"/>
      <c r="AD853" s="10"/>
      <c r="AE853" s="10"/>
    </row>
    <row r="854" spans="1:31" x14ac:dyDescent="0.35">
      <c r="A854" s="10"/>
      <c r="B854" s="10"/>
      <c r="C854" s="10"/>
      <c r="D854" s="10"/>
      <c r="E854" s="10"/>
      <c r="F854" s="10"/>
      <c r="G854" s="10"/>
      <c r="H854" s="10"/>
      <c r="I854" s="10"/>
      <c r="J854" s="10"/>
      <c r="K854" s="10"/>
      <c r="L854" s="10"/>
      <c r="M854" s="10"/>
      <c r="N854" s="10"/>
      <c r="O854" s="10"/>
      <c r="P854" s="10"/>
      <c r="Q854" s="10"/>
      <c r="R854" s="10"/>
      <c r="S854" s="10"/>
      <c r="T854" s="10"/>
      <c r="U854" s="10"/>
      <c r="V854" s="10"/>
      <c r="W854" s="10"/>
      <c r="X854" s="10"/>
      <c r="Y854" s="10"/>
      <c r="Z854" s="10"/>
      <c r="AA854" s="10"/>
      <c r="AB854" s="10"/>
      <c r="AC854" s="10"/>
      <c r="AD854" s="10"/>
      <c r="AE854" s="10"/>
    </row>
    <row r="855" spans="1:31" x14ac:dyDescent="0.35">
      <c r="A855" s="10"/>
      <c r="B855" s="10"/>
      <c r="C855" s="10"/>
      <c r="D855" s="10"/>
      <c r="E855" s="10"/>
      <c r="F855" s="10"/>
      <c r="G855" s="10"/>
      <c r="H855" s="10"/>
      <c r="I855" s="10"/>
      <c r="J855" s="10"/>
      <c r="K855" s="10"/>
      <c r="L855" s="10"/>
      <c r="M855" s="10"/>
      <c r="N855" s="10"/>
      <c r="O855" s="10"/>
      <c r="P855" s="10"/>
      <c r="Q855" s="10"/>
      <c r="R855" s="10"/>
      <c r="S855" s="10"/>
      <c r="T855" s="10"/>
      <c r="U855" s="10"/>
      <c r="V855" s="10"/>
      <c r="W855" s="10"/>
      <c r="X855" s="10"/>
      <c r="Y855" s="10"/>
      <c r="Z855" s="10"/>
      <c r="AA855" s="10"/>
      <c r="AB855" s="10"/>
      <c r="AC855" s="10"/>
      <c r="AD855" s="10"/>
      <c r="AE855" s="10"/>
    </row>
    <row r="856" spans="1:31" x14ac:dyDescent="0.35">
      <c r="A856" s="10"/>
      <c r="B856" s="10"/>
      <c r="C856" s="10"/>
      <c r="D856" s="10"/>
      <c r="E856" s="10"/>
      <c r="F856" s="10"/>
      <c r="G856" s="10"/>
      <c r="H856" s="10"/>
      <c r="I856" s="10"/>
      <c r="J856" s="10"/>
      <c r="K856" s="10"/>
      <c r="L856" s="10"/>
      <c r="M856" s="10"/>
      <c r="N856" s="10"/>
      <c r="O856" s="10"/>
      <c r="P856" s="10"/>
      <c r="Q856" s="10"/>
      <c r="R856" s="10"/>
      <c r="S856" s="10"/>
      <c r="T856" s="10"/>
      <c r="U856" s="10"/>
      <c r="V856" s="10"/>
      <c r="W856" s="10"/>
      <c r="X856" s="10"/>
      <c r="Y856" s="10"/>
      <c r="Z856" s="10"/>
      <c r="AA856" s="10"/>
      <c r="AB856" s="10"/>
      <c r="AC856" s="10"/>
      <c r="AD856" s="10"/>
      <c r="AE856" s="10"/>
    </row>
    <row r="857" spans="1:31" x14ac:dyDescent="0.35">
      <c r="A857" s="10"/>
      <c r="B857" s="10"/>
      <c r="C857" s="10"/>
      <c r="D857" s="10"/>
      <c r="E857" s="10"/>
      <c r="F857" s="10"/>
      <c r="G857" s="10"/>
      <c r="H857" s="10"/>
      <c r="I857" s="10"/>
      <c r="J857" s="10"/>
      <c r="K857" s="10"/>
      <c r="L857" s="10"/>
      <c r="M857" s="10"/>
      <c r="N857" s="10"/>
      <c r="O857" s="10"/>
      <c r="P857" s="10"/>
      <c r="Q857" s="10"/>
      <c r="R857" s="10"/>
      <c r="S857" s="10"/>
      <c r="T857" s="10"/>
      <c r="U857" s="10"/>
      <c r="V857" s="10"/>
      <c r="W857" s="10"/>
      <c r="X857" s="10"/>
      <c r="Y857" s="10"/>
      <c r="Z857" s="10"/>
      <c r="AA857" s="10"/>
      <c r="AB857" s="10"/>
      <c r="AC857" s="10"/>
      <c r="AD857" s="10"/>
      <c r="AE857" s="10"/>
    </row>
    <row r="858" spans="1:31" x14ac:dyDescent="0.35">
      <c r="A858" s="10"/>
      <c r="B858" s="10"/>
      <c r="C858" s="10"/>
      <c r="D858" s="10"/>
      <c r="E858" s="10"/>
      <c r="F858" s="10"/>
      <c r="G858" s="10"/>
      <c r="H858" s="10"/>
      <c r="I858" s="10"/>
      <c r="J858" s="10"/>
      <c r="K858" s="10"/>
      <c r="L858" s="10"/>
      <c r="M858" s="10"/>
      <c r="N858" s="10"/>
      <c r="O858" s="10"/>
      <c r="P858" s="10"/>
      <c r="Q858" s="10"/>
      <c r="R858" s="10"/>
      <c r="S858" s="10"/>
      <c r="T858" s="10"/>
      <c r="U858" s="10"/>
      <c r="V858" s="10"/>
      <c r="W858" s="10"/>
      <c r="X858" s="10"/>
      <c r="Y858" s="10"/>
      <c r="Z858" s="10"/>
      <c r="AA858" s="10"/>
      <c r="AB858" s="10"/>
      <c r="AC858" s="10"/>
      <c r="AD858" s="10"/>
      <c r="AE858" s="10"/>
    </row>
    <row r="859" spans="1:31" x14ac:dyDescent="0.35">
      <c r="A859" s="10"/>
      <c r="B859" s="10"/>
      <c r="C859" s="10"/>
      <c r="D859" s="10"/>
      <c r="E859" s="10"/>
      <c r="F859" s="10"/>
      <c r="G859" s="10"/>
      <c r="H859" s="10"/>
      <c r="I859" s="10"/>
      <c r="J859" s="10"/>
      <c r="K859" s="10"/>
      <c r="L859" s="10"/>
      <c r="M859" s="10"/>
      <c r="N859" s="10"/>
      <c r="O859" s="10"/>
      <c r="P859" s="10"/>
      <c r="Q859" s="10"/>
      <c r="R859" s="10"/>
      <c r="S859" s="10"/>
      <c r="T859" s="10"/>
      <c r="U859" s="10"/>
      <c r="V859" s="10"/>
      <c r="W859" s="10"/>
      <c r="X859" s="10"/>
      <c r="Y859" s="10"/>
      <c r="Z859" s="10"/>
      <c r="AA859" s="10"/>
      <c r="AB859" s="10"/>
      <c r="AC859" s="10"/>
      <c r="AD859" s="10"/>
      <c r="AE859" s="10"/>
    </row>
    <row r="860" spans="1:31" x14ac:dyDescent="0.35">
      <c r="A860" s="10"/>
      <c r="B860" s="10"/>
      <c r="C860" s="10"/>
      <c r="D860" s="10"/>
      <c r="E860" s="10"/>
      <c r="F860" s="10"/>
      <c r="G860" s="10"/>
      <c r="H860" s="10"/>
      <c r="I860" s="10"/>
      <c r="J860" s="10"/>
      <c r="K860" s="10"/>
      <c r="L860" s="10"/>
      <c r="M860" s="10"/>
      <c r="N860" s="10"/>
      <c r="O860" s="10"/>
      <c r="P860" s="10"/>
      <c r="Q860" s="10"/>
      <c r="R860" s="10"/>
      <c r="S860" s="10"/>
      <c r="T860" s="10"/>
      <c r="U860" s="10"/>
      <c r="V860" s="10"/>
      <c r="W860" s="10"/>
      <c r="X860" s="10"/>
      <c r="Y860" s="10"/>
      <c r="Z860" s="10"/>
      <c r="AA860" s="10"/>
      <c r="AB860" s="10"/>
      <c r="AC860" s="10"/>
      <c r="AD860" s="10"/>
      <c r="AE860" s="10"/>
    </row>
    <row r="861" spans="1:31" x14ac:dyDescent="0.35">
      <c r="A861" s="10"/>
      <c r="B861" s="10"/>
      <c r="C861" s="10"/>
      <c r="D861" s="10"/>
      <c r="E861" s="10"/>
      <c r="F861" s="10"/>
      <c r="G861" s="10"/>
      <c r="H861" s="10"/>
      <c r="I861" s="10"/>
      <c r="J861" s="10"/>
      <c r="K861" s="10"/>
      <c r="L861" s="10"/>
      <c r="M861" s="10"/>
      <c r="N861" s="10"/>
      <c r="O861" s="10"/>
      <c r="P861" s="10"/>
      <c r="Q861" s="10"/>
      <c r="R861" s="10"/>
      <c r="S861" s="10"/>
      <c r="T861" s="10"/>
      <c r="U861" s="10"/>
      <c r="V861" s="10"/>
      <c r="W861" s="10"/>
      <c r="X861" s="10"/>
      <c r="Y861" s="10"/>
      <c r="Z861" s="10"/>
      <c r="AA861" s="10"/>
      <c r="AB861" s="10"/>
      <c r="AC861" s="10"/>
      <c r="AD861" s="10"/>
      <c r="AE861" s="10"/>
    </row>
    <row r="862" spans="1:31" x14ac:dyDescent="0.35">
      <c r="A862" s="10"/>
      <c r="B862" s="10"/>
      <c r="C862" s="10"/>
      <c r="D862" s="10"/>
      <c r="E862" s="10"/>
      <c r="F862" s="10"/>
      <c r="G862" s="10"/>
      <c r="H862" s="10"/>
      <c r="I862" s="10"/>
      <c r="J862" s="10"/>
      <c r="K862" s="10"/>
      <c r="L862" s="10"/>
      <c r="M862" s="10"/>
      <c r="N862" s="10"/>
      <c r="O862" s="10"/>
      <c r="P862" s="10"/>
      <c r="Q862" s="10"/>
      <c r="R862" s="10"/>
      <c r="S862" s="10"/>
      <c r="T862" s="10"/>
      <c r="U862" s="10"/>
      <c r="V862" s="10"/>
      <c r="W862" s="10"/>
      <c r="X862" s="10"/>
      <c r="Y862" s="10"/>
      <c r="Z862" s="10"/>
      <c r="AA862" s="10"/>
      <c r="AB862" s="10"/>
      <c r="AC862" s="10"/>
      <c r="AD862" s="10"/>
      <c r="AE862" s="10"/>
    </row>
    <row r="863" spans="1:31" x14ac:dyDescent="0.35">
      <c r="A863" s="10"/>
      <c r="B863" s="10"/>
      <c r="C863" s="10"/>
      <c r="D863" s="10"/>
      <c r="E863" s="10"/>
      <c r="F863" s="10"/>
      <c r="G863" s="10"/>
      <c r="H863" s="10"/>
      <c r="I863" s="10"/>
      <c r="J863" s="10"/>
      <c r="K863" s="10"/>
      <c r="L863" s="10"/>
      <c r="M863" s="10"/>
      <c r="N863" s="10"/>
      <c r="O863" s="10"/>
      <c r="P863" s="10"/>
      <c r="Q863" s="10"/>
      <c r="R863" s="10"/>
      <c r="S863" s="10"/>
      <c r="T863" s="10"/>
      <c r="U863" s="10"/>
      <c r="V863" s="10"/>
      <c r="W863" s="10"/>
      <c r="X863" s="10"/>
      <c r="Y863" s="10"/>
      <c r="Z863" s="10"/>
      <c r="AA863" s="10"/>
      <c r="AB863" s="10"/>
      <c r="AC863" s="10"/>
      <c r="AD863" s="10"/>
      <c r="AE863" s="10"/>
    </row>
    <row r="864" spans="1:31" x14ac:dyDescent="0.35">
      <c r="A864" s="10"/>
      <c r="B864" s="10"/>
      <c r="C864" s="10"/>
      <c r="D864" s="10"/>
      <c r="E864" s="10"/>
      <c r="F864" s="10"/>
      <c r="G864" s="10"/>
      <c r="H864" s="10"/>
      <c r="I864" s="10"/>
      <c r="J864" s="10"/>
      <c r="K864" s="10"/>
      <c r="L864" s="10"/>
      <c r="M864" s="10"/>
      <c r="N864" s="10"/>
      <c r="O864" s="10"/>
      <c r="P864" s="10"/>
      <c r="Q864" s="10"/>
      <c r="R864" s="10"/>
      <c r="S864" s="10"/>
      <c r="T864" s="10"/>
      <c r="U864" s="10"/>
      <c r="V864" s="10"/>
      <c r="W864" s="10"/>
      <c r="X864" s="10"/>
      <c r="Y864" s="10"/>
      <c r="Z864" s="10"/>
      <c r="AA864" s="10"/>
      <c r="AB864" s="10"/>
      <c r="AC864" s="10"/>
      <c r="AD864" s="10"/>
      <c r="AE864" s="10"/>
    </row>
    <row r="865" spans="1:31" x14ac:dyDescent="0.35">
      <c r="A865" s="10"/>
      <c r="B865" s="10"/>
      <c r="C865" s="10"/>
      <c r="D865" s="10"/>
      <c r="E865" s="10"/>
      <c r="F865" s="10"/>
      <c r="G865" s="10"/>
      <c r="H865" s="10"/>
      <c r="I865" s="10"/>
      <c r="J865" s="10"/>
      <c r="K865" s="10"/>
      <c r="L865" s="10"/>
      <c r="M865" s="10"/>
      <c r="N865" s="10"/>
      <c r="O865" s="10"/>
      <c r="P865" s="10"/>
      <c r="Q865" s="10"/>
      <c r="R865" s="10"/>
      <c r="S865" s="10"/>
      <c r="T865" s="10"/>
      <c r="U865" s="10"/>
      <c r="V865" s="10"/>
      <c r="W865" s="10"/>
      <c r="X865" s="10"/>
      <c r="Y865" s="10"/>
      <c r="Z865" s="10"/>
      <c r="AA865" s="10"/>
      <c r="AB865" s="10"/>
      <c r="AC865" s="10"/>
      <c r="AD865" s="10"/>
      <c r="AE865" s="10"/>
    </row>
    <row r="866" spans="1:31" x14ac:dyDescent="0.35">
      <c r="A866" s="10"/>
      <c r="B866" s="10"/>
      <c r="C866" s="10"/>
      <c r="D866" s="10"/>
      <c r="E866" s="10"/>
      <c r="F866" s="10"/>
      <c r="G866" s="10"/>
      <c r="H866" s="10"/>
      <c r="I866" s="10"/>
      <c r="J866" s="10"/>
      <c r="K866" s="10"/>
      <c r="L866" s="10"/>
      <c r="M866" s="10"/>
      <c r="N866" s="10"/>
      <c r="O866" s="10"/>
      <c r="P866" s="10"/>
      <c r="Q866" s="10"/>
      <c r="R866" s="10"/>
      <c r="S866" s="10"/>
      <c r="T866" s="10"/>
      <c r="U866" s="10"/>
      <c r="V866" s="10"/>
      <c r="W866" s="10"/>
      <c r="X866" s="10"/>
      <c r="Y866" s="10"/>
      <c r="Z866" s="10"/>
      <c r="AA866" s="10"/>
      <c r="AB866" s="10"/>
      <c r="AC866" s="10"/>
      <c r="AD866" s="10"/>
      <c r="AE866" s="10"/>
    </row>
    <row r="867" spans="1:31" x14ac:dyDescent="0.35">
      <c r="A867" s="10"/>
      <c r="B867" s="10"/>
      <c r="C867" s="10"/>
      <c r="D867" s="10"/>
      <c r="E867" s="10"/>
      <c r="F867" s="10"/>
      <c r="G867" s="10"/>
      <c r="H867" s="10"/>
      <c r="I867" s="10"/>
      <c r="J867" s="10"/>
      <c r="K867" s="10"/>
      <c r="L867" s="10"/>
      <c r="M867" s="10"/>
      <c r="N867" s="10"/>
      <c r="O867" s="10"/>
      <c r="P867" s="10"/>
      <c r="Q867" s="10"/>
      <c r="R867" s="10"/>
      <c r="S867" s="10"/>
      <c r="T867" s="10"/>
      <c r="U867" s="10"/>
      <c r="V867" s="10"/>
      <c r="W867" s="10"/>
      <c r="X867" s="10"/>
      <c r="Y867" s="10"/>
      <c r="Z867" s="10"/>
      <c r="AA867" s="10"/>
      <c r="AB867" s="10"/>
      <c r="AC867" s="10"/>
      <c r="AD867" s="10"/>
      <c r="AE867" s="10"/>
    </row>
    <row r="868" spans="1:31" x14ac:dyDescent="0.35">
      <c r="A868" s="10"/>
      <c r="B868" s="10"/>
      <c r="C868" s="10"/>
      <c r="D868" s="10"/>
      <c r="E868" s="10"/>
      <c r="F868" s="10"/>
      <c r="G868" s="10"/>
      <c r="H868" s="10"/>
      <c r="I868" s="10"/>
      <c r="J868" s="10"/>
      <c r="K868" s="10"/>
      <c r="L868" s="10"/>
      <c r="M868" s="10"/>
      <c r="N868" s="10"/>
      <c r="O868" s="10"/>
      <c r="P868" s="10"/>
      <c r="Q868" s="10"/>
      <c r="R868" s="10"/>
      <c r="S868" s="10"/>
      <c r="T868" s="10"/>
      <c r="U868" s="10"/>
      <c r="V868" s="10"/>
      <c r="W868" s="10"/>
      <c r="X868" s="10"/>
      <c r="Y868" s="10"/>
      <c r="Z868" s="10"/>
      <c r="AA868" s="10"/>
      <c r="AB868" s="10"/>
      <c r="AC868" s="10"/>
      <c r="AD868" s="10"/>
      <c r="AE868" s="10"/>
    </row>
    <row r="869" spans="1:31" x14ac:dyDescent="0.35">
      <c r="A869" s="10"/>
      <c r="B869" s="10"/>
      <c r="C869" s="10"/>
      <c r="D869" s="10"/>
      <c r="E869" s="10"/>
      <c r="F869" s="10"/>
      <c r="G869" s="10"/>
      <c r="H869" s="10"/>
      <c r="I869" s="10"/>
      <c r="J869" s="10"/>
      <c r="K869" s="10"/>
      <c r="L869" s="10"/>
      <c r="M869" s="10"/>
      <c r="N869" s="10"/>
      <c r="O869" s="10"/>
      <c r="P869" s="10"/>
      <c r="Q869" s="10"/>
      <c r="R869" s="10"/>
      <c r="S869" s="10"/>
      <c r="T869" s="10"/>
      <c r="U869" s="10"/>
      <c r="V869" s="10"/>
      <c r="W869" s="10"/>
      <c r="X869" s="10"/>
      <c r="Y869" s="10"/>
      <c r="Z869" s="10"/>
      <c r="AA869" s="10"/>
      <c r="AB869" s="10"/>
      <c r="AC869" s="10"/>
      <c r="AD869" s="10"/>
      <c r="AE869" s="10"/>
    </row>
    <row r="870" spans="1:31" x14ac:dyDescent="0.35">
      <c r="A870" s="10"/>
      <c r="B870" s="10"/>
      <c r="C870" s="10"/>
      <c r="D870" s="10"/>
      <c r="E870" s="10"/>
      <c r="F870" s="10"/>
      <c r="G870" s="10"/>
      <c r="H870" s="10"/>
      <c r="I870" s="10"/>
      <c r="J870" s="10"/>
      <c r="K870" s="10"/>
      <c r="L870" s="10"/>
      <c r="M870" s="10"/>
      <c r="N870" s="10"/>
      <c r="O870" s="10"/>
      <c r="P870" s="10"/>
      <c r="Q870" s="10"/>
      <c r="R870" s="10"/>
      <c r="S870" s="10"/>
      <c r="T870" s="10"/>
      <c r="U870" s="10"/>
      <c r="V870" s="10"/>
      <c r="W870" s="10"/>
      <c r="X870" s="10"/>
      <c r="Y870" s="10"/>
      <c r="Z870" s="10"/>
      <c r="AA870" s="10"/>
      <c r="AB870" s="10"/>
      <c r="AC870" s="10"/>
      <c r="AD870" s="10"/>
      <c r="AE870" s="10"/>
    </row>
    <row r="871" spans="1:31" x14ac:dyDescent="0.35">
      <c r="A871" s="10"/>
      <c r="B871" s="10"/>
      <c r="C871" s="10"/>
      <c r="D871" s="10"/>
      <c r="E871" s="10"/>
      <c r="F871" s="10"/>
      <c r="G871" s="10"/>
      <c r="H871" s="10"/>
      <c r="I871" s="10"/>
      <c r="J871" s="10"/>
      <c r="K871" s="10"/>
      <c r="L871" s="10"/>
      <c r="M871" s="10"/>
      <c r="N871" s="10"/>
      <c r="O871" s="10"/>
      <c r="P871" s="10"/>
      <c r="Q871" s="10"/>
      <c r="R871" s="10"/>
      <c r="S871" s="10"/>
      <c r="T871" s="10"/>
      <c r="U871" s="10"/>
      <c r="V871" s="10"/>
      <c r="W871" s="10"/>
      <c r="X871" s="10"/>
      <c r="Y871" s="10"/>
      <c r="Z871" s="10"/>
      <c r="AA871" s="10"/>
      <c r="AB871" s="10"/>
      <c r="AC871" s="10"/>
      <c r="AD871" s="10"/>
      <c r="AE871" s="10"/>
    </row>
    <row r="872" spans="1:31" x14ac:dyDescent="0.35">
      <c r="A872" s="10"/>
      <c r="B872" s="10"/>
      <c r="C872" s="10"/>
      <c r="D872" s="10"/>
      <c r="E872" s="10"/>
      <c r="F872" s="10"/>
      <c r="G872" s="10"/>
      <c r="H872" s="10"/>
      <c r="I872" s="10"/>
      <c r="J872" s="10"/>
      <c r="K872" s="10"/>
      <c r="L872" s="10"/>
      <c r="M872" s="10"/>
      <c r="N872" s="10"/>
      <c r="O872" s="10"/>
      <c r="P872" s="10"/>
      <c r="Q872" s="10"/>
      <c r="R872" s="10"/>
      <c r="S872" s="10"/>
      <c r="T872" s="10"/>
      <c r="U872" s="10"/>
      <c r="V872" s="10"/>
      <c r="W872" s="10"/>
      <c r="X872" s="10"/>
      <c r="Y872" s="10"/>
      <c r="Z872" s="10"/>
      <c r="AA872" s="10"/>
      <c r="AB872" s="10"/>
      <c r="AC872" s="10"/>
      <c r="AD872" s="10"/>
      <c r="AE872" s="10"/>
    </row>
    <row r="873" spans="1:31" x14ac:dyDescent="0.35">
      <c r="A873" s="10"/>
      <c r="B873" s="10"/>
      <c r="C873" s="10"/>
      <c r="D873" s="10"/>
      <c r="E873" s="10"/>
      <c r="F873" s="10"/>
      <c r="G873" s="10"/>
      <c r="H873" s="10"/>
      <c r="I873" s="10"/>
      <c r="J873" s="10"/>
      <c r="K873" s="10"/>
      <c r="L873" s="10"/>
      <c r="M873" s="10"/>
      <c r="N873" s="10"/>
      <c r="O873" s="10"/>
      <c r="P873" s="10"/>
      <c r="Q873" s="10"/>
      <c r="R873" s="10"/>
      <c r="S873" s="10"/>
      <c r="T873" s="10"/>
      <c r="U873" s="10"/>
      <c r="V873" s="10"/>
      <c r="W873" s="10"/>
      <c r="X873" s="10"/>
      <c r="Y873" s="10"/>
      <c r="Z873" s="10"/>
      <c r="AA873" s="10"/>
      <c r="AB873" s="10"/>
      <c r="AC873" s="10"/>
      <c r="AD873" s="10"/>
      <c r="AE873" s="10"/>
    </row>
    <row r="874" spans="1:31" x14ac:dyDescent="0.35">
      <c r="A874" s="10"/>
      <c r="B874" s="10"/>
      <c r="C874" s="10"/>
      <c r="D874" s="10"/>
      <c r="E874" s="10"/>
      <c r="F874" s="10"/>
      <c r="G874" s="10"/>
      <c r="H874" s="10"/>
      <c r="I874" s="10"/>
      <c r="J874" s="10"/>
      <c r="K874" s="10"/>
      <c r="L874" s="10"/>
      <c r="M874" s="10"/>
      <c r="N874" s="10"/>
      <c r="O874" s="10"/>
      <c r="P874" s="10"/>
      <c r="Q874" s="10"/>
      <c r="R874" s="10"/>
      <c r="S874" s="10"/>
      <c r="T874" s="10"/>
      <c r="U874" s="10"/>
      <c r="V874" s="10"/>
      <c r="W874" s="10"/>
      <c r="X874" s="10"/>
      <c r="Y874" s="10"/>
      <c r="Z874" s="10"/>
      <c r="AA874" s="10"/>
      <c r="AB874" s="10"/>
      <c r="AC874" s="10"/>
      <c r="AD874" s="10"/>
      <c r="AE874" s="10"/>
    </row>
    <row r="875" spans="1:31" x14ac:dyDescent="0.35">
      <c r="A875" s="10"/>
      <c r="B875" s="10"/>
      <c r="C875" s="10"/>
      <c r="D875" s="10"/>
      <c r="E875" s="10"/>
      <c r="F875" s="10"/>
      <c r="G875" s="10"/>
      <c r="H875" s="10"/>
      <c r="I875" s="10"/>
      <c r="J875" s="10"/>
      <c r="K875" s="10"/>
      <c r="L875" s="10"/>
      <c r="M875" s="10"/>
      <c r="N875" s="10"/>
      <c r="O875" s="10"/>
      <c r="P875" s="10"/>
      <c r="Q875" s="10"/>
      <c r="R875" s="10"/>
      <c r="S875" s="10"/>
      <c r="T875" s="10"/>
      <c r="U875" s="10"/>
      <c r="V875" s="10"/>
      <c r="W875" s="10"/>
      <c r="X875" s="10"/>
      <c r="Y875" s="10"/>
      <c r="Z875" s="10"/>
      <c r="AA875" s="10"/>
      <c r="AB875" s="10"/>
      <c r="AC875" s="10"/>
      <c r="AD875" s="10"/>
      <c r="AE875" s="10"/>
    </row>
    <row r="876" spans="1:31" x14ac:dyDescent="0.35">
      <c r="A876" s="10"/>
      <c r="B876" s="10"/>
      <c r="C876" s="10"/>
      <c r="D876" s="10"/>
      <c r="E876" s="10"/>
      <c r="F876" s="10"/>
      <c r="G876" s="10"/>
      <c r="H876" s="10"/>
      <c r="I876" s="10"/>
      <c r="J876" s="10"/>
      <c r="K876" s="10"/>
      <c r="L876" s="10"/>
      <c r="M876" s="10"/>
      <c r="N876" s="10"/>
      <c r="O876" s="10"/>
      <c r="P876" s="10"/>
      <c r="Q876" s="10"/>
      <c r="R876" s="10"/>
      <c r="S876" s="10"/>
      <c r="T876" s="10"/>
      <c r="U876" s="10"/>
      <c r="V876" s="10"/>
      <c r="W876" s="10"/>
      <c r="X876" s="10"/>
      <c r="Y876" s="10"/>
      <c r="Z876" s="10"/>
      <c r="AA876" s="10"/>
      <c r="AB876" s="10"/>
      <c r="AC876" s="10"/>
      <c r="AD876" s="10"/>
      <c r="AE876" s="10"/>
    </row>
    <row r="877" spans="1:31" x14ac:dyDescent="0.35">
      <c r="A877" s="10"/>
      <c r="B877" s="10"/>
      <c r="C877" s="10"/>
      <c r="D877" s="10"/>
      <c r="E877" s="10"/>
      <c r="F877" s="10"/>
      <c r="G877" s="10"/>
      <c r="H877" s="10"/>
      <c r="I877" s="10"/>
      <c r="J877" s="10"/>
      <c r="K877" s="10"/>
      <c r="L877" s="10"/>
      <c r="M877" s="10"/>
      <c r="N877" s="10"/>
      <c r="O877" s="10"/>
      <c r="P877" s="10"/>
      <c r="Q877" s="10"/>
      <c r="R877" s="10"/>
      <c r="S877" s="10"/>
      <c r="T877" s="10"/>
      <c r="U877" s="10"/>
      <c r="V877" s="10"/>
      <c r="W877" s="10"/>
      <c r="X877" s="10"/>
      <c r="Y877" s="10"/>
      <c r="Z877" s="10"/>
      <c r="AA877" s="10"/>
      <c r="AB877" s="10"/>
      <c r="AC877" s="10"/>
      <c r="AD877" s="10"/>
      <c r="AE877" s="10"/>
    </row>
    <row r="878" spans="1:31" x14ac:dyDescent="0.35">
      <c r="A878" s="10"/>
      <c r="B878" s="10"/>
      <c r="C878" s="10"/>
      <c r="D878" s="10"/>
      <c r="E878" s="10"/>
      <c r="F878" s="10"/>
      <c r="G878" s="10"/>
      <c r="H878" s="10"/>
      <c r="I878" s="10"/>
      <c r="J878" s="10"/>
      <c r="K878" s="10"/>
      <c r="L878" s="10"/>
      <c r="M878" s="10"/>
      <c r="N878" s="10"/>
      <c r="O878" s="10"/>
      <c r="P878" s="10"/>
      <c r="Q878" s="10"/>
      <c r="R878" s="10"/>
      <c r="S878" s="10"/>
      <c r="T878" s="10"/>
      <c r="U878" s="10"/>
      <c r="V878" s="10"/>
      <c r="W878" s="10"/>
      <c r="X878" s="10"/>
      <c r="Y878" s="10"/>
      <c r="Z878" s="10"/>
      <c r="AA878" s="10"/>
      <c r="AB878" s="10"/>
      <c r="AC878" s="10"/>
      <c r="AD878" s="10"/>
      <c r="AE878" s="10"/>
    </row>
    <row r="879" spans="1:31" x14ac:dyDescent="0.35">
      <c r="A879" s="10"/>
      <c r="B879" s="10"/>
      <c r="C879" s="10"/>
      <c r="D879" s="10"/>
      <c r="E879" s="10"/>
      <c r="F879" s="10"/>
      <c r="G879" s="10"/>
      <c r="H879" s="10"/>
      <c r="I879" s="10"/>
      <c r="J879" s="10"/>
      <c r="K879" s="10"/>
      <c r="L879" s="10"/>
      <c r="M879" s="10"/>
      <c r="N879" s="10"/>
      <c r="O879" s="10"/>
      <c r="P879" s="10"/>
      <c r="Q879" s="10"/>
      <c r="R879" s="10"/>
      <c r="S879" s="10"/>
      <c r="T879" s="10"/>
      <c r="U879" s="10"/>
      <c r="V879" s="10"/>
      <c r="W879" s="10"/>
      <c r="X879" s="10"/>
      <c r="Y879" s="10"/>
      <c r="Z879" s="10"/>
      <c r="AA879" s="10"/>
      <c r="AB879" s="10"/>
      <c r="AC879" s="10"/>
      <c r="AD879" s="10"/>
      <c r="AE879" s="10"/>
    </row>
    <row r="880" spans="1:31" x14ac:dyDescent="0.35">
      <c r="A880" s="10"/>
      <c r="B880" s="10"/>
      <c r="C880" s="10"/>
      <c r="D880" s="10"/>
      <c r="E880" s="10"/>
      <c r="F880" s="10"/>
      <c r="G880" s="10"/>
      <c r="H880" s="10"/>
      <c r="I880" s="10"/>
      <c r="J880" s="10"/>
      <c r="K880" s="10"/>
      <c r="L880" s="10"/>
      <c r="M880" s="10"/>
      <c r="N880" s="10"/>
      <c r="O880" s="10"/>
      <c r="P880" s="10"/>
      <c r="Q880" s="10"/>
      <c r="R880" s="10"/>
      <c r="S880" s="10"/>
      <c r="T880" s="10"/>
      <c r="U880" s="10"/>
      <c r="V880" s="10"/>
      <c r="W880" s="10"/>
      <c r="X880" s="10"/>
      <c r="Y880" s="10"/>
      <c r="Z880" s="10"/>
      <c r="AA880" s="10"/>
      <c r="AB880" s="10"/>
      <c r="AC880" s="10"/>
      <c r="AD880" s="10"/>
      <c r="AE880" s="10"/>
    </row>
    <row r="881" spans="1:31" x14ac:dyDescent="0.35">
      <c r="A881" s="10"/>
      <c r="B881" s="10"/>
      <c r="C881" s="10"/>
      <c r="D881" s="10"/>
      <c r="E881" s="10"/>
      <c r="F881" s="10"/>
      <c r="G881" s="10"/>
      <c r="H881" s="10"/>
      <c r="I881" s="10"/>
      <c r="J881" s="10"/>
      <c r="K881" s="10"/>
      <c r="L881" s="10"/>
      <c r="M881" s="10"/>
      <c r="N881" s="10"/>
      <c r="O881" s="10"/>
      <c r="P881" s="10"/>
      <c r="Q881" s="10"/>
      <c r="R881" s="10"/>
      <c r="S881" s="10"/>
      <c r="T881" s="10"/>
      <c r="U881" s="10"/>
      <c r="V881" s="10"/>
      <c r="W881" s="10"/>
      <c r="X881" s="10"/>
      <c r="Y881" s="10"/>
      <c r="Z881" s="10"/>
      <c r="AA881" s="10"/>
      <c r="AB881" s="10"/>
      <c r="AC881" s="10"/>
      <c r="AD881" s="10"/>
      <c r="AE881" s="10"/>
    </row>
    <row r="882" spans="1:31" x14ac:dyDescent="0.35">
      <c r="A882" s="10"/>
      <c r="B882" s="10"/>
      <c r="C882" s="10"/>
      <c r="D882" s="10"/>
      <c r="E882" s="10"/>
      <c r="F882" s="10"/>
      <c r="G882" s="10"/>
      <c r="H882" s="10"/>
      <c r="I882" s="10"/>
      <c r="J882" s="10"/>
      <c r="K882" s="10"/>
      <c r="L882" s="10"/>
      <c r="M882" s="10"/>
      <c r="N882" s="10"/>
      <c r="O882" s="10"/>
      <c r="P882" s="10"/>
      <c r="Q882" s="10"/>
      <c r="R882" s="10"/>
      <c r="S882" s="10"/>
      <c r="T882" s="10"/>
      <c r="U882" s="10"/>
      <c r="V882" s="10"/>
      <c r="W882" s="10"/>
      <c r="X882" s="10"/>
      <c r="Y882" s="10"/>
      <c r="Z882" s="10"/>
      <c r="AA882" s="10"/>
      <c r="AB882" s="10"/>
      <c r="AC882" s="10"/>
      <c r="AD882" s="10"/>
      <c r="AE882" s="10"/>
    </row>
    <row r="883" spans="1:31" x14ac:dyDescent="0.35">
      <c r="A883" s="10"/>
      <c r="B883" s="10"/>
      <c r="C883" s="10"/>
      <c r="D883" s="10"/>
      <c r="E883" s="10"/>
      <c r="F883" s="10"/>
      <c r="G883" s="10"/>
      <c r="H883" s="10"/>
      <c r="I883" s="10"/>
      <c r="J883" s="10"/>
      <c r="K883" s="10"/>
      <c r="L883" s="10"/>
      <c r="M883" s="10"/>
      <c r="N883" s="10"/>
      <c r="O883" s="10"/>
      <c r="P883" s="10"/>
      <c r="Q883" s="10"/>
      <c r="R883" s="10"/>
      <c r="S883" s="10"/>
      <c r="T883" s="10"/>
      <c r="U883" s="10"/>
      <c r="V883" s="10"/>
      <c r="W883" s="10"/>
      <c r="X883" s="10"/>
      <c r="Y883" s="10"/>
      <c r="Z883" s="10"/>
      <c r="AA883" s="10"/>
      <c r="AB883" s="10"/>
      <c r="AC883" s="10"/>
      <c r="AD883" s="10"/>
      <c r="AE883" s="10"/>
    </row>
    <row r="884" spans="1:31" x14ac:dyDescent="0.35">
      <c r="A884" s="10"/>
      <c r="B884" s="10"/>
      <c r="C884" s="10"/>
      <c r="D884" s="10"/>
      <c r="E884" s="10"/>
      <c r="F884" s="10"/>
      <c r="G884" s="10"/>
      <c r="H884" s="10"/>
      <c r="I884" s="10"/>
      <c r="J884" s="10"/>
      <c r="K884" s="10"/>
      <c r="L884" s="10"/>
      <c r="M884" s="10"/>
      <c r="N884" s="10"/>
      <c r="O884" s="10"/>
      <c r="P884" s="10"/>
      <c r="Q884" s="10"/>
      <c r="R884" s="10"/>
      <c r="S884" s="10"/>
      <c r="T884" s="10"/>
      <c r="U884" s="10"/>
      <c r="V884" s="10"/>
      <c r="W884" s="10"/>
      <c r="X884" s="10"/>
      <c r="Y884" s="10"/>
      <c r="Z884" s="10"/>
      <c r="AA884" s="10"/>
      <c r="AB884" s="10"/>
      <c r="AC884" s="10"/>
      <c r="AD884" s="10"/>
      <c r="AE884" s="10"/>
    </row>
    <row r="885" spans="1:31" x14ac:dyDescent="0.35">
      <c r="A885" s="10"/>
      <c r="B885" s="10"/>
      <c r="C885" s="10"/>
      <c r="D885" s="10"/>
      <c r="E885" s="10"/>
      <c r="F885" s="10"/>
      <c r="G885" s="10"/>
      <c r="H885" s="10"/>
      <c r="I885" s="10"/>
      <c r="J885" s="10"/>
      <c r="K885" s="10"/>
      <c r="L885" s="10"/>
      <c r="M885" s="10"/>
      <c r="N885" s="10"/>
      <c r="O885" s="10"/>
      <c r="P885" s="10"/>
      <c r="Q885" s="10"/>
      <c r="R885" s="10"/>
      <c r="S885" s="10"/>
      <c r="T885" s="10"/>
      <c r="U885" s="10"/>
      <c r="V885" s="10"/>
      <c r="W885" s="10"/>
      <c r="X885" s="10"/>
      <c r="Y885" s="10"/>
      <c r="Z885" s="10"/>
      <c r="AA885" s="10"/>
      <c r="AB885" s="10"/>
      <c r="AC885" s="10"/>
      <c r="AD885" s="10"/>
      <c r="AE885" s="10"/>
    </row>
    <row r="886" spans="1:31" x14ac:dyDescent="0.35">
      <c r="A886" s="10"/>
      <c r="B886" s="10"/>
      <c r="C886" s="10"/>
      <c r="D886" s="10"/>
      <c r="E886" s="10"/>
      <c r="F886" s="10"/>
      <c r="G886" s="10"/>
      <c r="H886" s="10"/>
      <c r="I886" s="10"/>
      <c r="J886" s="10"/>
      <c r="K886" s="10"/>
      <c r="L886" s="10"/>
      <c r="M886" s="10"/>
      <c r="N886" s="10"/>
      <c r="O886" s="10"/>
      <c r="P886" s="10"/>
      <c r="Q886" s="10"/>
      <c r="R886" s="10"/>
      <c r="S886" s="10"/>
      <c r="T886" s="10"/>
      <c r="U886" s="10"/>
      <c r="V886" s="10"/>
      <c r="W886" s="10"/>
      <c r="X886" s="10"/>
      <c r="Y886" s="10"/>
      <c r="Z886" s="10"/>
      <c r="AA886" s="10"/>
      <c r="AB886" s="10"/>
      <c r="AC886" s="10"/>
      <c r="AD886" s="10"/>
      <c r="AE886" s="10"/>
    </row>
    <row r="887" spans="1:31" x14ac:dyDescent="0.35">
      <c r="A887" s="10"/>
      <c r="B887" s="10"/>
      <c r="C887" s="10"/>
      <c r="D887" s="10"/>
      <c r="E887" s="10"/>
      <c r="F887" s="10"/>
      <c r="G887" s="10"/>
      <c r="H887" s="10"/>
      <c r="I887" s="10"/>
      <c r="J887" s="10"/>
      <c r="K887" s="10"/>
      <c r="L887" s="10"/>
      <c r="M887" s="10"/>
      <c r="N887" s="10"/>
      <c r="O887" s="10"/>
      <c r="P887" s="10"/>
      <c r="Q887" s="10"/>
      <c r="R887" s="10"/>
      <c r="S887" s="10"/>
      <c r="T887" s="10"/>
      <c r="U887" s="10"/>
      <c r="V887" s="10"/>
      <c r="W887" s="10"/>
      <c r="X887" s="10"/>
      <c r="Y887" s="10"/>
      <c r="Z887" s="10"/>
      <c r="AA887" s="10"/>
      <c r="AB887" s="10"/>
      <c r="AC887" s="10"/>
      <c r="AD887" s="10"/>
      <c r="AE887" s="10"/>
    </row>
    <row r="888" spans="1:31" x14ac:dyDescent="0.35">
      <c r="A888" s="10"/>
      <c r="B888" s="10"/>
      <c r="C888" s="10"/>
      <c r="D888" s="10"/>
      <c r="E888" s="10"/>
      <c r="F888" s="10"/>
      <c r="G888" s="10"/>
      <c r="H888" s="10"/>
      <c r="I888" s="10"/>
      <c r="J888" s="10"/>
      <c r="K888" s="10"/>
      <c r="L888" s="10"/>
      <c r="M888" s="10"/>
      <c r="N888" s="10"/>
      <c r="O888" s="10"/>
      <c r="P888" s="10"/>
      <c r="Q888" s="10"/>
      <c r="R888" s="10"/>
      <c r="S888" s="10"/>
      <c r="T888" s="10"/>
      <c r="U888" s="10"/>
      <c r="V888" s="10"/>
      <c r="W888" s="10"/>
      <c r="X888" s="10"/>
      <c r="Y888" s="10"/>
      <c r="Z888" s="10"/>
      <c r="AA888" s="10"/>
      <c r="AB888" s="10"/>
      <c r="AC888" s="10"/>
      <c r="AD888" s="10"/>
      <c r="AE888" s="10"/>
    </row>
    <row r="889" spans="1:31" x14ac:dyDescent="0.35">
      <c r="A889" s="10"/>
      <c r="B889" s="10"/>
      <c r="C889" s="10"/>
      <c r="D889" s="10"/>
      <c r="E889" s="10"/>
      <c r="F889" s="10"/>
      <c r="G889" s="10"/>
      <c r="H889" s="10"/>
      <c r="I889" s="10"/>
      <c r="J889" s="10"/>
      <c r="K889" s="10"/>
      <c r="L889" s="10"/>
      <c r="M889" s="10"/>
      <c r="N889" s="10"/>
      <c r="O889" s="10"/>
      <c r="P889" s="10"/>
      <c r="Q889" s="10"/>
      <c r="R889" s="10"/>
      <c r="S889" s="10"/>
      <c r="T889" s="10"/>
      <c r="U889" s="10"/>
      <c r="V889" s="10"/>
      <c r="W889" s="10"/>
      <c r="X889" s="10"/>
      <c r="Y889" s="10"/>
      <c r="Z889" s="10"/>
      <c r="AA889" s="10"/>
      <c r="AB889" s="10"/>
      <c r="AC889" s="10"/>
      <c r="AD889" s="10"/>
      <c r="AE889" s="10"/>
    </row>
    <row r="890" spans="1:31" x14ac:dyDescent="0.35">
      <c r="A890" s="10"/>
      <c r="B890" s="10"/>
      <c r="C890" s="10"/>
      <c r="D890" s="10"/>
      <c r="E890" s="10"/>
      <c r="F890" s="10"/>
      <c r="G890" s="10"/>
      <c r="H890" s="10"/>
      <c r="I890" s="10"/>
      <c r="J890" s="10"/>
      <c r="K890" s="10"/>
      <c r="L890" s="10"/>
      <c r="M890" s="10"/>
      <c r="N890" s="10"/>
      <c r="O890" s="10"/>
      <c r="P890" s="10"/>
      <c r="Q890" s="10"/>
      <c r="R890" s="10"/>
      <c r="S890" s="10"/>
      <c r="T890" s="10"/>
      <c r="U890" s="10"/>
      <c r="V890" s="10"/>
      <c r="W890" s="10"/>
      <c r="X890" s="10"/>
      <c r="Y890" s="10"/>
      <c r="Z890" s="10"/>
      <c r="AA890" s="10"/>
      <c r="AB890" s="10"/>
      <c r="AC890" s="10"/>
      <c r="AD890" s="10"/>
      <c r="AE890" s="10"/>
    </row>
    <row r="891" spans="1:31" x14ac:dyDescent="0.35">
      <c r="A891" s="10"/>
      <c r="B891" s="10"/>
      <c r="C891" s="10"/>
      <c r="D891" s="10"/>
      <c r="E891" s="10"/>
      <c r="F891" s="10"/>
      <c r="G891" s="10"/>
      <c r="H891" s="10"/>
      <c r="I891" s="10"/>
      <c r="J891" s="10"/>
      <c r="K891" s="10"/>
      <c r="L891" s="10"/>
      <c r="M891" s="10"/>
      <c r="N891" s="10"/>
      <c r="O891" s="10"/>
      <c r="P891" s="10"/>
      <c r="Q891" s="10"/>
      <c r="R891" s="10"/>
      <c r="S891" s="10"/>
      <c r="T891" s="10"/>
      <c r="U891" s="10"/>
      <c r="V891" s="10"/>
      <c r="W891" s="10"/>
      <c r="X891" s="10"/>
      <c r="Y891" s="10"/>
      <c r="Z891" s="10"/>
      <c r="AA891" s="10"/>
      <c r="AB891" s="10"/>
      <c r="AC891" s="10"/>
      <c r="AD891" s="10"/>
      <c r="AE891" s="10"/>
    </row>
    <row r="892" spans="1:31" x14ac:dyDescent="0.35">
      <c r="A892" s="10"/>
      <c r="B892" s="10"/>
      <c r="C892" s="10"/>
      <c r="D892" s="10"/>
      <c r="E892" s="10"/>
      <c r="F892" s="10"/>
      <c r="G892" s="10"/>
      <c r="H892" s="10"/>
      <c r="I892" s="10"/>
      <c r="J892" s="10"/>
      <c r="K892" s="10"/>
      <c r="L892" s="10"/>
      <c r="M892" s="10"/>
      <c r="N892" s="10"/>
      <c r="O892" s="10"/>
      <c r="P892" s="10"/>
      <c r="Q892" s="10"/>
      <c r="R892" s="10"/>
      <c r="S892" s="10"/>
      <c r="T892" s="10"/>
      <c r="U892" s="10"/>
      <c r="V892" s="10"/>
      <c r="W892" s="10"/>
      <c r="X892" s="10"/>
      <c r="Y892" s="10"/>
      <c r="Z892" s="10"/>
      <c r="AA892" s="10"/>
      <c r="AB892" s="10"/>
      <c r="AC892" s="10"/>
      <c r="AD892" s="10"/>
      <c r="AE892" s="10"/>
    </row>
    <row r="893" spans="1:31" x14ac:dyDescent="0.35">
      <c r="A893" s="10"/>
      <c r="B893" s="10"/>
      <c r="C893" s="10"/>
      <c r="D893" s="10"/>
      <c r="E893" s="10"/>
      <c r="F893" s="10"/>
      <c r="G893" s="10"/>
      <c r="H893" s="10"/>
      <c r="I893" s="10"/>
      <c r="J893" s="10"/>
      <c r="K893" s="10"/>
      <c r="L893" s="10"/>
      <c r="M893" s="10"/>
      <c r="N893" s="10"/>
      <c r="O893" s="10"/>
      <c r="P893" s="10"/>
      <c r="Q893" s="10"/>
      <c r="R893" s="10"/>
      <c r="S893" s="10"/>
      <c r="T893" s="10"/>
      <c r="U893" s="10"/>
      <c r="V893" s="10"/>
      <c r="W893" s="10"/>
      <c r="X893" s="10"/>
      <c r="Y893" s="10"/>
      <c r="Z893" s="10"/>
      <c r="AA893" s="10"/>
      <c r="AB893" s="10"/>
      <c r="AC893" s="10"/>
      <c r="AD893" s="10"/>
      <c r="AE893" s="10"/>
    </row>
    <row r="894" spans="1:31" x14ac:dyDescent="0.35">
      <c r="A894" s="10"/>
      <c r="B894" s="10"/>
      <c r="C894" s="10"/>
      <c r="D894" s="10"/>
      <c r="E894" s="10"/>
      <c r="F894" s="10"/>
      <c r="G894" s="10"/>
      <c r="H894" s="10"/>
      <c r="I894" s="10"/>
      <c r="J894" s="10"/>
      <c r="K894" s="10"/>
      <c r="L894" s="10"/>
      <c r="M894" s="10"/>
      <c r="N894" s="10"/>
      <c r="O894" s="10"/>
      <c r="P894" s="10"/>
      <c r="Q894" s="10"/>
      <c r="R894" s="10"/>
      <c r="S894" s="10"/>
      <c r="T894" s="10"/>
      <c r="U894" s="10"/>
      <c r="V894" s="10"/>
      <c r="W894" s="10"/>
      <c r="X894" s="10"/>
      <c r="Y894" s="10"/>
      <c r="Z894" s="10"/>
      <c r="AA894" s="10"/>
      <c r="AB894" s="10"/>
      <c r="AC894" s="10"/>
      <c r="AD894" s="10"/>
      <c r="AE894" s="10"/>
    </row>
    <row r="895" spans="1:31" x14ac:dyDescent="0.35">
      <c r="A895" s="10"/>
      <c r="B895" s="10"/>
      <c r="C895" s="10"/>
      <c r="D895" s="10"/>
      <c r="E895" s="10"/>
      <c r="F895" s="10"/>
      <c r="G895" s="10"/>
      <c r="H895" s="10"/>
      <c r="I895" s="10"/>
      <c r="J895" s="10"/>
      <c r="K895" s="10"/>
      <c r="L895" s="10"/>
      <c r="M895" s="10"/>
      <c r="N895" s="10"/>
      <c r="O895" s="10"/>
      <c r="P895" s="10"/>
      <c r="Q895" s="10"/>
      <c r="R895" s="10"/>
      <c r="S895" s="10"/>
      <c r="T895" s="10"/>
      <c r="U895" s="10"/>
      <c r="V895" s="10"/>
      <c r="W895" s="10"/>
      <c r="X895" s="10"/>
      <c r="Y895" s="10"/>
      <c r="Z895" s="10"/>
      <c r="AA895" s="10"/>
      <c r="AB895" s="10"/>
      <c r="AC895" s="10"/>
      <c r="AD895" s="10"/>
      <c r="AE895" s="10"/>
    </row>
    <row r="896" spans="1:31" x14ac:dyDescent="0.35">
      <c r="A896" s="10"/>
      <c r="B896" s="10"/>
      <c r="C896" s="10"/>
      <c r="D896" s="10"/>
      <c r="E896" s="10"/>
      <c r="F896" s="10"/>
      <c r="G896" s="10"/>
      <c r="H896" s="10"/>
      <c r="I896" s="10"/>
      <c r="J896" s="10"/>
      <c r="K896" s="10"/>
      <c r="L896" s="10"/>
      <c r="M896" s="10"/>
      <c r="N896" s="10"/>
      <c r="O896" s="10"/>
      <c r="P896" s="10"/>
      <c r="Q896" s="10"/>
      <c r="R896" s="10"/>
      <c r="S896" s="10"/>
      <c r="T896" s="10"/>
      <c r="U896" s="10"/>
      <c r="V896" s="10"/>
      <c r="W896" s="10"/>
      <c r="X896" s="10"/>
      <c r="Y896" s="10"/>
      <c r="Z896" s="10"/>
      <c r="AA896" s="10"/>
      <c r="AB896" s="10"/>
      <c r="AC896" s="10"/>
      <c r="AD896" s="10"/>
      <c r="AE896" s="10"/>
    </row>
    <row r="897" spans="1:31" x14ac:dyDescent="0.35">
      <c r="A897" s="10"/>
      <c r="B897" s="10"/>
      <c r="C897" s="10"/>
      <c r="D897" s="10"/>
      <c r="E897" s="10"/>
      <c r="F897" s="10"/>
      <c r="G897" s="10"/>
      <c r="H897" s="10"/>
      <c r="I897" s="10"/>
      <c r="J897" s="10"/>
      <c r="K897" s="10"/>
      <c r="L897" s="10"/>
      <c r="M897" s="10"/>
      <c r="N897" s="10"/>
      <c r="O897" s="10"/>
      <c r="P897" s="10"/>
      <c r="Q897" s="10"/>
      <c r="R897" s="10"/>
      <c r="S897" s="10"/>
      <c r="T897" s="10"/>
      <c r="U897" s="10"/>
      <c r="V897" s="10"/>
      <c r="W897" s="10"/>
      <c r="X897" s="10"/>
      <c r="Y897" s="10"/>
      <c r="Z897" s="10"/>
      <c r="AA897" s="10"/>
      <c r="AB897" s="10"/>
      <c r="AC897" s="10"/>
      <c r="AD897" s="10"/>
      <c r="AE897" s="10"/>
    </row>
    <row r="898" spans="1:31" x14ac:dyDescent="0.35">
      <c r="A898" s="10"/>
      <c r="B898" s="10"/>
      <c r="C898" s="10"/>
      <c r="D898" s="10"/>
      <c r="E898" s="10"/>
      <c r="F898" s="10"/>
      <c r="G898" s="10"/>
      <c r="H898" s="10"/>
      <c r="I898" s="10"/>
      <c r="J898" s="10"/>
      <c r="K898" s="10"/>
      <c r="L898" s="10"/>
      <c r="M898" s="10"/>
      <c r="N898" s="10"/>
      <c r="O898" s="10"/>
      <c r="P898" s="10"/>
      <c r="Q898" s="10"/>
      <c r="R898" s="10"/>
      <c r="S898" s="10"/>
      <c r="T898" s="10"/>
      <c r="U898" s="10"/>
      <c r="V898" s="10"/>
      <c r="W898" s="10"/>
      <c r="X898" s="10"/>
      <c r="Y898" s="10"/>
      <c r="Z898" s="10"/>
      <c r="AA898" s="10"/>
      <c r="AB898" s="10"/>
      <c r="AC898" s="10"/>
      <c r="AD898" s="10"/>
      <c r="AE898" s="10"/>
    </row>
    <row r="899" spans="1:31" x14ac:dyDescent="0.35">
      <c r="A899" s="10"/>
      <c r="B899" s="10"/>
      <c r="C899" s="10"/>
      <c r="D899" s="10"/>
      <c r="E899" s="10"/>
      <c r="F899" s="10"/>
      <c r="G899" s="10"/>
      <c r="H899" s="10"/>
      <c r="I899" s="10"/>
      <c r="J899" s="10"/>
      <c r="K899" s="10"/>
      <c r="L899" s="10"/>
      <c r="M899" s="10"/>
      <c r="N899" s="10"/>
      <c r="O899" s="10"/>
      <c r="P899" s="10"/>
      <c r="Q899" s="10"/>
      <c r="R899" s="10"/>
      <c r="S899" s="10"/>
      <c r="T899" s="10"/>
      <c r="U899" s="10"/>
      <c r="V899" s="10"/>
      <c r="W899" s="10"/>
      <c r="X899" s="10"/>
      <c r="Y899" s="10"/>
      <c r="Z899" s="10"/>
      <c r="AA899" s="10"/>
      <c r="AB899" s="10"/>
      <c r="AC899" s="10"/>
      <c r="AD899" s="10"/>
      <c r="AE899" s="10"/>
    </row>
    <row r="900" spans="1:31" x14ac:dyDescent="0.35">
      <c r="A900" s="10"/>
      <c r="B900" s="10"/>
      <c r="C900" s="10"/>
      <c r="D900" s="10"/>
      <c r="E900" s="10"/>
      <c r="F900" s="10"/>
      <c r="G900" s="10"/>
      <c r="H900" s="10"/>
      <c r="I900" s="10"/>
      <c r="J900" s="10"/>
      <c r="K900" s="10"/>
      <c r="L900" s="10"/>
      <c r="M900" s="10"/>
      <c r="N900" s="10"/>
      <c r="O900" s="10"/>
      <c r="P900" s="10"/>
      <c r="Q900" s="10"/>
      <c r="R900" s="10"/>
      <c r="S900" s="10"/>
      <c r="T900" s="10"/>
      <c r="U900" s="10"/>
      <c r="V900" s="10"/>
      <c r="W900" s="10"/>
      <c r="X900" s="10"/>
      <c r="Y900" s="10"/>
      <c r="Z900" s="10"/>
      <c r="AA900" s="10"/>
      <c r="AB900" s="10"/>
      <c r="AC900" s="10"/>
      <c r="AD900" s="10"/>
      <c r="AE900" s="10"/>
    </row>
    <row r="901" spans="1:31" x14ac:dyDescent="0.35">
      <c r="A901" s="10"/>
      <c r="B901" s="10"/>
      <c r="C901" s="10"/>
      <c r="D901" s="10"/>
      <c r="E901" s="10"/>
      <c r="F901" s="10"/>
      <c r="G901" s="10"/>
      <c r="H901" s="10"/>
      <c r="I901" s="10"/>
      <c r="J901" s="10"/>
      <c r="K901" s="10"/>
      <c r="L901" s="10"/>
      <c r="M901" s="10"/>
      <c r="N901" s="10"/>
      <c r="O901" s="10"/>
      <c r="P901" s="10"/>
      <c r="Q901" s="10"/>
      <c r="R901" s="10"/>
      <c r="S901" s="10"/>
      <c r="T901" s="10"/>
      <c r="U901" s="10"/>
      <c r="V901" s="10"/>
      <c r="W901" s="10"/>
      <c r="X901" s="10"/>
      <c r="Y901" s="10"/>
      <c r="Z901" s="10"/>
      <c r="AA901" s="10"/>
      <c r="AB901" s="10"/>
      <c r="AC901" s="10"/>
      <c r="AD901" s="10"/>
      <c r="AE901" s="10"/>
    </row>
    <row r="902" spans="1:31" x14ac:dyDescent="0.35">
      <c r="A902" s="10"/>
      <c r="B902" s="10"/>
      <c r="C902" s="10"/>
      <c r="D902" s="10"/>
      <c r="E902" s="10"/>
      <c r="F902" s="10"/>
      <c r="G902" s="10"/>
      <c r="H902" s="10"/>
      <c r="I902" s="10"/>
      <c r="J902" s="10"/>
      <c r="K902" s="10"/>
      <c r="L902" s="10"/>
      <c r="M902" s="10"/>
      <c r="N902" s="10"/>
      <c r="O902" s="10"/>
      <c r="P902" s="10"/>
      <c r="Q902" s="10"/>
      <c r="R902" s="10"/>
      <c r="S902" s="10"/>
      <c r="T902" s="10"/>
      <c r="U902" s="10"/>
      <c r="V902" s="10"/>
      <c r="W902" s="10"/>
      <c r="X902" s="10"/>
      <c r="Y902" s="10"/>
      <c r="Z902" s="10"/>
      <c r="AA902" s="10"/>
      <c r="AB902" s="10"/>
      <c r="AC902" s="10"/>
      <c r="AD902" s="10"/>
      <c r="AE902" s="10"/>
    </row>
    <row r="903" spans="1:31" x14ac:dyDescent="0.35">
      <c r="A903" s="10"/>
      <c r="B903" s="10"/>
      <c r="C903" s="10"/>
      <c r="D903" s="10"/>
      <c r="E903" s="10"/>
      <c r="F903" s="10"/>
      <c r="G903" s="10"/>
      <c r="H903" s="10"/>
      <c r="I903" s="10"/>
      <c r="J903" s="10"/>
      <c r="K903" s="10"/>
      <c r="L903" s="10"/>
      <c r="M903" s="10"/>
      <c r="N903" s="10"/>
      <c r="O903" s="10"/>
      <c r="P903" s="10"/>
      <c r="Q903" s="10"/>
      <c r="R903" s="10"/>
      <c r="S903" s="10"/>
      <c r="T903" s="10"/>
      <c r="U903" s="10"/>
      <c r="V903" s="10"/>
      <c r="W903" s="10"/>
      <c r="X903" s="10"/>
      <c r="Y903" s="10"/>
      <c r="Z903" s="10"/>
      <c r="AA903" s="10"/>
      <c r="AB903" s="10"/>
      <c r="AC903" s="10"/>
      <c r="AD903" s="10"/>
      <c r="AE903" s="10"/>
    </row>
    <row r="904" spans="1:31" x14ac:dyDescent="0.35">
      <c r="A904" s="10"/>
      <c r="B904" s="10"/>
      <c r="C904" s="10"/>
      <c r="D904" s="10"/>
      <c r="E904" s="10"/>
      <c r="F904" s="10"/>
      <c r="G904" s="10"/>
      <c r="H904" s="10"/>
      <c r="I904" s="10"/>
      <c r="J904" s="10"/>
      <c r="K904" s="10"/>
      <c r="L904" s="10"/>
      <c r="M904" s="10"/>
      <c r="N904" s="10"/>
      <c r="O904" s="10"/>
      <c r="P904" s="10"/>
      <c r="Q904" s="10"/>
      <c r="R904" s="10"/>
      <c r="S904" s="10"/>
      <c r="T904" s="10"/>
      <c r="U904" s="10"/>
      <c r="V904" s="10"/>
      <c r="W904" s="10"/>
      <c r="X904" s="10"/>
      <c r="Y904" s="10"/>
      <c r="Z904" s="10"/>
      <c r="AA904" s="10"/>
      <c r="AB904" s="10"/>
      <c r="AC904" s="10"/>
      <c r="AD904" s="10"/>
      <c r="AE904" s="10"/>
    </row>
    <row r="905" spans="1:31" x14ac:dyDescent="0.35">
      <c r="A905" s="10"/>
      <c r="B905" s="10"/>
      <c r="C905" s="10"/>
      <c r="D905" s="10"/>
      <c r="E905" s="10"/>
      <c r="F905" s="10"/>
      <c r="G905" s="10"/>
      <c r="H905" s="10"/>
      <c r="I905" s="10"/>
      <c r="J905" s="10"/>
      <c r="K905" s="10"/>
      <c r="L905" s="10"/>
      <c r="M905" s="10"/>
      <c r="N905" s="10"/>
      <c r="O905" s="10"/>
      <c r="P905" s="10"/>
      <c r="Q905" s="10"/>
      <c r="R905" s="10"/>
      <c r="S905" s="10"/>
      <c r="T905" s="10"/>
      <c r="U905" s="10"/>
      <c r="V905" s="10"/>
      <c r="W905" s="10"/>
      <c r="X905" s="10"/>
      <c r="Y905" s="10"/>
      <c r="Z905" s="10"/>
      <c r="AA905" s="10"/>
      <c r="AB905" s="10"/>
      <c r="AC905" s="10"/>
      <c r="AD905" s="10"/>
      <c r="AE905" s="10"/>
    </row>
    <row r="906" spans="1:31" x14ac:dyDescent="0.35">
      <c r="A906" s="10"/>
      <c r="B906" s="10"/>
      <c r="C906" s="10"/>
      <c r="D906" s="10"/>
      <c r="E906" s="10"/>
      <c r="F906" s="10"/>
      <c r="G906" s="10"/>
      <c r="H906" s="10"/>
      <c r="I906" s="10"/>
      <c r="J906" s="10"/>
      <c r="K906" s="10"/>
      <c r="L906" s="10"/>
      <c r="M906" s="10"/>
      <c r="N906" s="10"/>
      <c r="O906" s="10"/>
      <c r="P906" s="10"/>
      <c r="Q906" s="10"/>
      <c r="R906" s="10"/>
      <c r="S906" s="10"/>
      <c r="T906" s="10"/>
      <c r="U906" s="10"/>
      <c r="V906" s="10"/>
      <c r="W906" s="10"/>
      <c r="X906" s="10"/>
      <c r="Y906" s="10"/>
      <c r="Z906" s="10"/>
      <c r="AA906" s="10"/>
      <c r="AB906" s="10"/>
      <c r="AC906" s="10"/>
      <c r="AD906" s="10"/>
      <c r="AE906" s="10"/>
    </row>
    <row r="907" spans="1:31" x14ac:dyDescent="0.35">
      <c r="A907" s="10"/>
      <c r="B907" s="10"/>
      <c r="C907" s="10"/>
      <c r="D907" s="10"/>
      <c r="E907" s="10"/>
      <c r="F907" s="10"/>
      <c r="G907" s="10"/>
      <c r="H907" s="10"/>
      <c r="I907" s="10"/>
      <c r="J907" s="10"/>
      <c r="K907" s="10"/>
      <c r="L907" s="10"/>
      <c r="M907" s="10"/>
      <c r="N907" s="10"/>
      <c r="O907" s="10"/>
      <c r="P907" s="10"/>
      <c r="Q907" s="10"/>
      <c r="R907" s="10"/>
      <c r="S907" s="10"/>
      <c r="T907" s="10"/>
      <c r="U907" s="10"/>
      <c r="V907" s="10"/>
      <c r="W907" s="10"/>
      <c r="X907" s="10"/>
      <c r="Y907" s="10"/>
      <c r="Z907" s="10"/>
      <c r="AA907" s="10"/>
      <c r="AB907" s="10"/>
      <c r="AC907" s="10"/>
      <c r="AD907" s="10"/>
      <c r="AE907" s="10"/>
    </row>
    <row r="908" spans="1:31" x14ac:dyDescent="0.35">
      <c r="A908" s="10"/>
      <c r="B908" s="10"/>
      <c r="C908" s="10"/>
      <c r="D908" s="10"/>
      <c r="E908" s="10"/>
      <c r="F908" s="10"/>
      <c r="G908" s="10"/>
      <c r="H908" s="10"/>
      <c r="I908" s="10"/>
      <c r="J908" s="10"/>
      <c r="K908" s="10"/>
      <c r="L908" s="10"/>
      <c r="M908" s="10"/>
      <c r="N908" s="10"/>
      <c r="O908" s="10"/>
      <c r="P908" s="10"/>
      <c r="Q908" s="10"/>
      <c r="R908" s="10"/>
      <c r="S908" s="10"/>
      <c r="T908" s="10"/>
      <c r="U908" s="10"/>
      <c r="V908" s="10"/>
      <c r="W908" s="10"/>
      <c r="X908" s="10"/>
      <c r="Y908" s="10"/>
      <c r="Z908" s="10"/>
      <c r="AA908" s="10"/>
      <c r="AB908" s="10"/>
      <c r="AC908" s="10"/>
      <c r="AD908" s="10"/>
      <c r="AE908" s="10"/>
    </row>
    <row r="909" spans="1:31" x14ac:dyDescent="0.35">
      <c r="A909" s="10"/>
      <c r="B909" s="10"/>
      <c r="C909" s="10"/>
      <c r="D909" s="10"/>
      <c r="E909" s="10"/>
      <c r="F909" s="10"/>
      <c r="G909" s="10"/>
      <c r="H909" s="10"/>
      <c r="I909" s="10"/>
      <c r="J909" s="10"/>
      <c r="K909" s="10"/>
      <c r="L909" s="10"/>
      <c r="M909" s="10"/>
      <c r="N909" s="10"/>
      <c r="O909" s="10"/>
      <c r="P909" s="10"/>
      <c r="Q909" s="10"/>
      <c r="R909" s="10"/>
      <c r="S909" s="10"/>
      <c r="T909" s="10"/>
      <c r="U909" s="10"/>
      <c r="V909" s="10"/>
      <c r="W909" s="10"/>
      <c r="X909" s="10"/>
      <c r="Y909" s="10"/>
      <c r="Z909" s="10"/>
      <c r="AA909" s="10"/>
      <c r="AB909" s="10"/>
      <c r="AC909" s="10"/>
      <c r="AD909" s="10"/>
      <c r="AE909" s="10"/>
    </row>
    <row r="910" spans="1:31" x14ac:dyDescent="0.35">
      <c r="A910" s="10"/>
      <c r="B910" s="10"/>
      <c r="C910" s="10"/>
      <c r="D910" s="10"/>
      <c r="E910" s="10"/>
      <c r="F910" s="10"/>
      <c r="G910" s="10"/>
      <c r="H910" s="10"/>
      <c r="I910" s="10"/>
      <c r="J910" s="10"/>
      <c r="K910" s="10"/>
      <c r="L910" s="10"/>
      <c r="M910" s="10"/>
      <c r="N910" s="10"/>
      <c r="O910" s="10"/>
      <c r="P910" s="10"/>
      <c r="Q910" s="10"/>
      <c r="R910" s="10"/>
      <c r="S910" s="10"/>
      <c r="T910" s="10"/>
      <c r="U910" s="10"/>
      <c r="V910" s="10"/>
      <c r="W910" s="10"/>
      <c r="X910" s="10"/>
      <c r="Y910" s="10"/>
      <c r="Z910" s="10"/>
      <c r="AA910" s="10"/>
      <c r="AB910" s="10"/>
      <c r="AC910" s="10"/>
      <c r="AD910" s="10"/>
      <c r="AE910" s="10"/>
    </row>
    <row r="911" spans="1:31" x14ac:dyDescent="0.35">
      <c r="A911" s="10"/>
      <c r="B911" s="10"/>
      <c r="C911" s="10"/>
      <c r="D911" s="10"/>
      <c r="E911" s="10"/>
      <c r="F911" s="10"/>
      <c r="G911" s="10"/>
      <c r="H911" s="10"/>
      <c r="I911" s="10"/>
      <c r="J911" s="10"/>
      <c r="K911" s="10"/>
      <c r="L911" s="10"/>
      <c r="M911" s="10"/>
      <c r="N911" s="10"/>
      <c r="O911" s="10"/>
      <c r="P911" s="10"/>
      <c r="Q911" s="10"/>
      <c r="R911" s="10"/>
      <c r="S911" s="10"/>
      <c r="T911" s="10"/>
      <c r="U911" s="10"/>
      <c r="V911" s="10"/>
      <c r="W911" s="10"/>
      <c r="X911" s="10"/>
      <c r="Y911" s="10"/>
      <c r="Z911" s="10"/>
      <c r="AA911" s="10"/>
      <c r="AB911" s="10"/>
      <c r="AC911" s="10"/>
      <c r="AD911" s="10"/>
      <c r="AE911" s="10"/>
    </row>
    <row r="912" spans="1:31" x14ac:dyDescent="0.35">
      <c r="A912" s="10"/>
      <c r="B912" s="10"/>
      <c r="C912" s="10"/>
      <c r="D912" s="10"/>
      <c r="E912" s="10"/>
      <c r="F912" s="10"/>
      <c r="G912" s="10"/>
      <c r="H912" s="10"/>
      <c r="I912" s="10"/>
      <c r="J912" s="10"/>
      <c r="K912" s="10"/>
      <c r="L912" s="10"/>
      <c r="M912" s="10"/>
      <c r="N912" s="10"/>
      <c r="O912" s="10"/>
      <c r="P912" s="10"/>
      <c r="Q912" s="10"/>
      <c r="R912" s="10"/>
      <c r="S912" s="10"/>
      <c r="T912" s="10"/>
      <c r="U912" s="10"/>
      <c r="V912" s="10"/>
      <c r="W912" s="10"/>
      <c r="X912" s="10"/>
      <c r="Y912" s="10"/>
      <c r="Z912" s="10"/>
      <c r="AA912" s="10"/>
      <c r="AB912" s="10"/>
      <c r="AC912" s="10"/>
      <c r="AD912" s="10"/>
      <c r="AE912" s="10"/>
    </row>
    <row r="913" spans="1:31" x14ac:dyDescent="0.35">
      <c r="A913" s="10"/>
      <c r="B913" s="10"/>
      <c r="C913" s="10"/>
      <c r="D913" s="10"/>
      <c r="E913" s="10"/>
      <c r="F913" s="10"/>
      <c r="G913" s="10"/>
      <c r="H913" s="10"/>
      <c r="I913" s="10"/>
      <c r="J913" s="10"/>
      <c r="K913" s="10"/>
      <c r="L913" s="10"/>
      <c r="M913" s="10"/>
      <c r="N913" s="10"/>
      <c r="O913" s="10"/>
      <c r="P913" s="10"/>
      <c r="Q913" s="10"/>
      <c r="R913" s="10"/>
      <c r="S913" s="10"/>
      <c r="T913" s="10"/>
      <c r="U913" s="10"/>
      <c r="V913" s="10"/>
      <c r="W913" s="10"/>
      <c r="X913" s="10"/>
      <c r="Y913" s="10"/>
      <c r="Z913" s="10"/>
      <c r="AA913" s="10"/>
      <c r="AB913" s="10"/>
      <c r="AC913" s="10"/>
      <c r="AD913" s="10"/>
      <c r="AE913" s="10"/>
    </row>
    <row r="914" spans="1:31" x14ac:dyDescent="0.35">
      <c r="A914" s="10"/>
      <c r="B914" s="10"/>
      <c r="C914" s="10"/>
      <c r="D914" s="10"/>
      <c r="E914" s="10"/>
      <c r="F914" s="10"/>
      <c r="G914" s="10"/>
      <c r="H914" s="10"/>
      <c r="I914" s="10"/>
      <c r="J914" s="10"/>
      <c r="K914" s="10"/>
      <c r="L914" s="10"/>
      <c r="M914" s="10"/>
      <c r="N914" s="10"/>
      <c r="O914" s="10"/>
      <c r="P914" s="10"/>
      <c r="Q914" s="10"/>
      <c r="R914" s="10"/>
      <c r="S914" s="10"/>
      <c r="T914" s="10"/>
      <c r="U914" s="10"/>
      <c r="V914" s="10"/>
      <c r="W914" s="10"/>
      <c r="X914" s="10"/>
      <c r="Y914" s="10"/>
      <c r="Z914" s="10"/>
      <c r="AA914" s="10"/>
      <c r="AB914" s="10"/>
      <c r="AC914" s="10"/>
      <c r="AD914" s="10"/>
      <c r="AE914" s="10"/>
    </row>
    <row r="915" spans="1:31" x14ac:dyDescent="0.35">
      <c r="A915" s="10"/>
      <c r="B915" s="10"/>
      <c r="C915" s="10"/>
      <c r="D915" s="10"/>
      <c r="E915" s="10"/>
      <c r="F915" s="10"/>
      <c r="G915" s="10"/>
      <c r="H915" s="10"/>
      <c r="I915" s="10"/>
      <c r="J915" s="10"/>
      <c r="K915" s="10"/>
      <c r="L915" s="10"/>
      <c r="M915" s="10"/>
      <c r="N915" s="10"/>
      <c r="O915" s="10"/>
      <c r="P915" s="10"/>
      <c r="Q915" s="10"/>
      <c r="R915" s="10"/>
      <c r="S915" s="10"/>
      <c r="T915" s="10"/>
      <c r="U915" s="10"/>
      <c r="V915" s="10"/>
      <c r="W915" s="10"/>
      <c r="X915" s="10"/>
      <c r="Y915" s="10"/>
      <c r="Z915" s="10"/>
      <c r="AA915" s="10"/>
      <c r="AB915" s="10"/>
      <c r="AC915" s="10"/>
      <c r="AD915" s="10"/>
      <c r="AE915" s="10"/>
    </row>
    <row r="916" spans="1:31" x14ac:dyDescent="0.35">
      <c r="A916" s="10"/>
      <c r="B916" s="10"/>
      <c r="C916" s="10"/>
      <c r="D916" s="10"/>
      <c r="E916" s="10"/>
      <c r="F916" s="10"/>
      <c r="G916" s="10"/>
      <c r="H916" s="10"/>
      <c r="I916" s="10"/>
      <c r="J916" s="10"/>
      <c r="K916" s="10"/>
      <c r="L916" s="10"/>
      <c r="M916" s="10"/>
      <c r="N916" s="10"/>
      <c r="O916" s="10"/>
      <c r="P916" s="10"/>
      <c r="Q916" s="10"/>
      <c r="R916" s="10"/>
      <c r="S916" s="10"/>
      <c r="T916" s="10"/>
      <c r="U916" s="10"/>
      <c r="V916" s="10"/>
      <c r="W916" s="10"/>
      <c r="X916" s="10"/>
      <c r="Y916" s="10"/>
      <c r="Z916" s="10"/>
      <c r="AA916" s="10"/>
      <c r="AB916" s="10"/>
      <c r="AC916" s="10"/>
      <c r="AD916" s="10"/>
      <c r="AE916" s="10"/>
    </row>
    <row r="917" spans="1:31" x14ac:dyDescent="0.35">
      <c r="A917" s="10"/>
      <c r="B917" s="10"/>
      <c r="C917" s="10"/>
      <c r="D917" s="10"/>
      <c r="E917" s="10"/>
      <c r="F917" s="10"/>
      <c r="G917" s="10"/>
      <c r="H917" s="10"/>
      <c r="I917" s="10"/>
      <c r="J917" s="10"/>
      <c r="K917" s="10"/>
      <c r="L917" s="10"/>
      <c r="M917" s="10"/>
      <c r="N917" s="10"/>
      <c r="O917" s="10"/>
      <c r="P917" s="10"/>
      <c r="Q917" s="10"/>
      <c r="R917" s="10"/>
      <c r="S917" s="10"/>
      <c r="T917" s="10"/>
      <c r="U917" s="10"/>
      <c r="V917" s="10"/>
      <c r="W917" s="10"/>
      <c r="X917" s="10"/>
      <c r="Y917" s="10"/>
      <c r="Z917" s="10"/>
      <c r="AA917" s="10"/>
      <c r="AB917" s="10"/>
      <c r="AC917" s="10"/>
      <c r="AD917" s="10"/>
      <c r="AE917" s="10"/>
    </row>
    <row r="918" spans="1:31" x14ac:dyDescent="0.35">
      <c r="A918" s="10"/>
      <c r="B918" s="10"/>
      <c r="C918" s="10"/>
      <c r="D918" s="10"/>
      <c r="E918" s="10"/>
      <c r="F918" s="10"/>
      <c r="G918" s="10"/>
      <c r="H918" s="10"/>
      <c r="I918" s="10"/>
      <c r="J918" s="10"/>
      <c r="K918" s="10"/>
      <c r="L918" s="10"/>
      <c r="M918" s="10"/>
      <c r="N918" s="10"/>
      <c r="O918" s="10"/>
      <c r="P918" s="10"/>
      <c r="Q918" s="10"/>
      <c r="R918" s="10"/>
      <c r="S918" s="10"/>
      <c r="T918" s="10"/>
      <c r="U918" s="10"/>
      <c r="V918" s="10"/>
      <c r="W918" s="10"/>
      <c r="X918" s="10"/>
      <c r="Y918" s="10"/>
      <c r="Z918" s="10"/>
      <c r="AA918" s="10"/>
      <c r="AB918" s="10"/>
      <c r="AC918" s="10"/>
      <c r="AD918" s="10"/>
      <c r="AE918" s="10"/>
    </row>
    <row r="919" spans="1:31" x14ac:dyDescent="0.35">
      <c r="A919" s="10"/>
      <c r="B919" s="10"/>
      <c r="C919" s="10"/>
      <c r="D919" s="10"/>
      <c r="E919" s="10"/>
      <c r="F919" s="10"/>
      <c r="G919" s="10"/>
      <c r="H919" s="10"/>
      <c r="I919" s="10"/>
      <c r="J919" s="10"/>
      <c r="K919" s="10"/>
      <c r="L919" s="10"/>
      <c r="M919" s="10"/>
      <c r="N919" s="10"/>
      <c r="O919" s="10"/>
      <c r="P919" s="10"/>
      <c r="Q919" s="10"/>
      <c r="R919" s="10"/>
      <c r="S919" s="10"/>
      <c r="T919" s="10"/>
      <c r="U919" s="10"/>
      <c r="V919" s="10"/>
      <c r="W919" s="10"/>
      <c r="X919" s="10"/>
      <c r="Y919" s="10"/>
      <c r="Z919" s="10"/>
      <c r="AA919" s="10"/>
      <c r="AB919" s="10"/>
      <c r="AC919" s="10"/>
      <c r="AD919" s="10"/>
      <c r="AE919" s="10"/>
    </row>
    <row r="920" spans="1:31" x14ac:dyDescent="0.35">
      <c r="A920" s="10"/>
      <c r="B920" s="10"/>
      <c r="C920" s="10"/>
      <c r="D920" s="10"/>
      <c r="E920" s="10"/>
      <c r="F920" s="10"/>
      <c r="G920" s="10"/>
      <c r="H920" s="10"/>
      <c r="I920" s="10"/>
      <c r="J920" s="10"/>
      <c r="K920" s="10"/>
      <c r="L920" s="10"/>
      <c r="M920" s="10"/>
      <c r="N920" s="10"/>
      <c r="O920" s="10"/>
      <c r="P920" s="10"/>
      <c r="Q920" s="10"/>
      <c r="R920" s="10"/>
      <c r="S920" s="10"/>
      <c r="T920" s="10"/>
      <c r="U920" s="10"/>
      <c r="V920" s="10"/>
      <c r="W920" s="10"/>
      <c r="X920" s="10"/>
      <c r="Y920" s="10"/>
      <c r="Z920" s="10"/>
      <c r="AA920" s="10"/>
      <c r="AB920" s="10"/>
      <c r="AC920" s="10"/>
      <c r="AD920" s="10"/>
      <c r="AE920" s="10"/>
    </row>
    <row r="921" spans="1:31" x14ac:dyDescent="0.35">
      <c r="A921" s="10"/>
      <c r="B921" s="10"/>
      <c r="C921" s="10"/>
      <c r="D921" s="10"/>
      <c r="E921" s="10"/>
      <c r="F921" s="10"/>
      <c r="G921" s="10"/>
      <c r="H921" s="10"/>
      <c r="I921" s="10"/>
      <c r="J921" s="10"/>
      <c r="K921" s="10"/>
      <c r="L921" s="10"/>
      <c r="M921" s="10"/>
      <c r="N921" s="10"/>
      <c r="O921" s="10"/>
      <c r="P921" s="10"/>
      <c r="Q921" s="10"/>
      <c r="R921" s="10"/>
      <c r="S921" s="10"/>
      <c r="T921" s="10"/>
      <c r="U921" s="10"/>
      <c r="V921" s="10"/>
      <c r="W921" s="10"/>
      <c r="X921" s="10"/>
      <c r="Y921" s="10"/>
      <c r="Z921" s="10"/>
      <c r="AA921" s="10"/>
      <c r="AB921" s="10"/>
      <c r="AC921" s="10"/>
      <c r="AD921" s="10"/>
      <c r="AE921" s="10"/>
    </row>
    <row r="922" spans="1:31" x14ac:dyDescent="0.35">
      <c r="A922" s="10"/>
      <c r="B922" s="10"/>
      <c r="C922" s="10"/>
      <c r="D922" s="10"/>
      <c r="E922" s="10"/>
      <c r="F922" s="10"/>
      <c r="G922" s="10"/>
      <c r="H922" s="10"/>
      <c r="I922" s="10"/>
      <c r="J922" s="10"/>
      <c r="K922" s="10"/>
      <c r="L922" s="10"/>
      <c r="M922" s="10"/>
      <c r="N922" s="10"/>
      <c r="O922" s="10"/>
      <c r="P922" s="10"/>
      <c r="Q922" s="10"/>
      <c r="R922" s="10"/>
      <c r="S922" s="10"/>
      <c r="T922" s="10"/>
      <c r="U922" s="10"/>
      <c r="V922" s="10"/>
      <c r="W922" s="10"/>
      <c r="X922" s="10"/>
      <c r="Y922" s="10"/>
      <c r="Z922" s="10"/>
      <c r="AA922" s="10"/>
      <c r="AB922" s="10"/>
      <c r="AC922" s="10"/>
      <c r="AD922" s="10"/>
      <c r="AE922" s="10"/>
    </row>
    <row r="923" spans="1:31" x14ac:dyDescent="0.35">
      <c r="A923" s="10"/>
      <c r="B923" s="10"/>
      <c r="C923" s="10"/>
      <c r="D923" s="10"/>
      <c r="E923" s="10"/>
      <c r="F923" s="10"/>
      <c r="G923" s="10"/>
      <c r="H923" s="10"/>
      <c r="I923" s="10"/>
      <c r="J923" s="10"/>
      <c r="K923" s="10"/>
      <c r="L923" s="10"/>
      <c r="M923" s="10"/>
      <c r="N923" s="10"/>
      <c r="O923" s="10"/>
      <c r="P923" s="10"/>
      <c r="Q923" s="10"/>
      <c r="R923" s="10"/>
      <c r="S923" s="10"/>
      <c r="T923" s="10"/>
      <c r="U923" s="10"/>
      <c r="V923" s="10"/>
      <c r="W923" s="10"/>
      <c r="X923" s="10"/>
      <c r="Y923" s="10"/>
      <c r="Z923" s="10"/>
      <c r="AA923" s="10"/>
      <c r="AB923" s="10"/>
      <c r="AC923" s="10"/>
      <c r="AD923" s="10"/>
      <c r="AE923" s="10"/>
    </row>
    <row r="924" spans="1:31" x14ac:dyDescent="0.35">
      <c r="A924" s="10"/>
      <c r="B924" s="10"/>
      <c r="C924" s="10"/>
      <c r="D924" s="10"/>
      <c r="E924" s="10"/>
      <c r="F924" s="10"/>
      <c r="G924" s="10"/>
      <c r="H924" s="10"/>
      <c r="I924" s="10"/>
      <c r="J924" s="10"/>
      <c r="K924" s="10"/>
      <c r="L924" s="10"/>
      <c r="M924" s="10"/>
      <c r="N924" s="10"/>
      <c r="O924" s="10"/>
      <c r="P924" s="10"/>
      <c r="Q924" s="10"/>
      <c r="R924" s="10"/>
      <c r="S924" s="10"/>
      <c r="T924" s="10"/>
      <c r="U924" s="10"/>
      <c r="V924" s="10"/>
      <c r="W924" s="10"/>
      <c r="X924" s="10"/>
      <c r="Y924" s="10"/>
      <c r="Z924" s="10"/>
      <c r="AA924" s="10"/>
      <c r="AB924" s="10"/>
      <c r="AC924" s="10"/>
      <c r="AD924" s="10"/>
      <c r="AE924" s="10"/>
    </row>
    <row r="925" spans="1:31" x14ac:dyDescent="0.35">
      <c r="A925" s="10"/>
      <c r="B925" s="10"/>
      <c r="C925" s="10"/>
      <c r="D925" s="10"/>
      <c r="E925" s="10"/>
      <c r="F925" s="10"/>
      <c r="G925" s="10"/>
      <c r="H925" s="10"/>
      <c r="I925" s="10"/>
      <c r="J925" s="10"/>
      <c r="K925" s="10"/>
      <c r="L925" s="10"/>
      <c r="M925" s="10"/>
      <c r="N925" s="10"/>
      <c r="O925" s="10"/>
      <c r="P925" s="10"/>
      <c r="Q925" s="10"/>
      <c r="R925" s="10"/>
      <c r="S925" s="10"/>
      <c r="T925" s="10"/>
      <c r="U925" s="10"/>
      <c r="V925" s="10"/>
      <c r="W925" s="10"/>
      <c r="X925" s="10"/>
      <c r="Y925" s="10"/>
      <c r="Z925" s="10"/>
      <c r="AA925" s="10"/>
      <c r="AB925" s="10"/>
      <c r="AC925" s="10"/>
      <c r="AD925" s="10"/>
      <c r="AE925" s="10"/>
    </row>
    <row r="926" spans="1:31" x14ac:dyDescent="0.35">
      <c r="A926" s="10"/>
      <c r="B926" s="10"/>
      <c r="C926" s="10"/>
      <c r="D926" s="10"/>
      <c r="E926" s="10"/>
      <c r="F926" s="10"/>
      <c r="G926" s="10"/>
      <c r="H926" s="10"/>
      <c r="I926" s="10"/>
      <c r="J926" s="10"/>
      <c r="K926" s="10"/>
      <c r="L926" s="10"/>
      <c r="M926" s="10"/>
      <c r="N926" s="10"/>
      <c r="O926" s="10"/>
      <c r="P926" s="10"/>
      <c r="Q926" s="10"/>
      <c r="R926" s="10"/>
      <c r="S926" s="10"/>
      <c r="T926" s="10"/>
      <c r="U926" s="10"/>
      <c r="V926" s="10"/>
      <c r="W926" s="10"/>
      <c r="X926" s="10"/>
      <c r="Y926" s="10"/>
      <c r="Z926" s="10"/>
      <c r="AA926" s="10"/>
      <c r="AB926" s="10"/>
      <c r="AC926" s="10"/>
      <c r="AD926" s="10"/>
      <c r="AE926" s="10"/>
    </row>
    <row r="927" spans="1:31" x14ac:dyDescent="0.35">
      <c r="A927" s="10"/>
      <c r="B927" s="10"/>
      <c r="C927" s="10"/>
      <c r="D927" s="10"/>
      <c r="E927" s="10"/>
      <c r="F927" s="10"/>
      <c r="G927" s="10"/>
      <c r="H927" s="10"/>
      <c r="I927" s="10"/>
      <c r="J927" s="10"/>
      <c r="K927" s="10"/>
      <c r="L927" s="10"/>
      <c r="M927" s="10"/>
      <c r="N927" s="10"/>
      <c r="O927" s="10"/>
      <c r="P927" s="10"/>
      <c r="Q927" s="10"/>
      <c r="R927" s="10"/>
      <c r="S927" s="10"/>
      <c r="T927" s="10"/>
      <c r="U927" s="10"/>
      <c r="V927" s="10"/>
      <c r="W927" s="10"/>
      <c r="X927" s="10"/>
      <c r="Y927" s="10"/>
      <c r="Z927" s="10"/>
      <c r="AA927" s="10"/>
      <c r="AB927" s="10"/>
      <c r="AC927" s="10"/>
      <c r="AD927" s="10"/>
      <c r="AE927" s="10"/>
    </row>
    <row r="928" spans="1:31" x14ac:dyDescent="0.35">
      <c r="A928" s="10"/>
      <c r="B928" s="10"/>
      <c r="C928" s="10"/>
      <c r="D928" s="10"/>
      <c r="E928" s="10"/>
      <c r="F928" s="10"/>
      <c r="G928" s="10"/>
      <c r="H928" s="10"/>
      <c r="I928" s="10"/>
      <c r="J928" s="10"/>
      <c r="K928" s="10"/>
      <c r="L928" s="10"/>
      <c r="M928" s="10"/>
      <c r="N928" s="10"/>
      <c r="O928" s="10"/>
      <c r="P928" s="10"/>
      <c r="Q928" s="10"/>
      <c r="R928" s="10"/>
      <c r="S928" s="10"/>
      <c r="T928" s="10"/>
      <c r="U928" s="10"/>
      <c r="V928" s="10"/>
      <c r="W928" s="10"/>
      <c r="X928" s="10"/>
      <c r="Y928" s="10"/>
      <c r="Z928" s="10"/>
      <c r="AA928" s="10"/>
      <c r="AB928" s="10"/>
      <c r="AC928" s="10"/>
      <c r="AD928" s="10"/>
      <c r="AE928" s="10"/>
    </row>
    <row r="929" spans="1:31" x14ac:dyDescent="0.35">
      <c r="A929" s="10"/>
      <c r="B929" s="10"/>
      <c r="C929" s="10"/>
      <c r="D929" s="10"/>
      <c r="E929" s="10"/>
      <c r="F929" s="10"/>
      <c r="G929" s="10"/>
      <c r="H929" s="10"/>
      <c r="I929" s="10"/>
      <c r="J929" s="10"/>
      <c r="K929" s="10"/>
      <c r="L929" s="10"/>
      <c r="M929" s="10"/>
      <c r="N929" s="10"/>
      <c r="O929" s="10"/>
      <c r="P929" s="10"/>
      <c r="Q929" s="10"/>
      <c r="R929" s="10"/>
      <c r="S929" s="10"/>
      <c r="T929" s="10"/>
      <c r="U929" s="10"/>
      <c r="V929" s="10"/>
      <c r="W929" s="10"/>
      <c r="X929" s="10"/>
      <c r="Y929" s="10"/>
      <c r="Z929" s="10"/>
      <c r="AA929" s="10"/>
      <c r="AB929" s="10"/>
      <c r="AC929" s="10"/>
      <c r="AD929" s="10"/>
      <c r="AE929" s="10"/>
    </row>
    <row r="930" spans="1:31" x14ac:dyDescent="0.35">
      <c r="A930" s="10"/>
      <c r="B930" s="10"/>
      <c r="C930" s="10"/>
      <c r="D930" s="10"/>
      <c r="E930" s="10"/>
      <c r="F930" s="10"/>
      <c r="G930" s="10"/>
      <c r="H930" s="10"/>
      <c r="I930" s="10"/>
      <c r="J930" s="10"/>
      <c r="K930" s="10"/>
      <c r="L930" s="10"/>
      <c r="M930" s="10"/>
      <c r="N930" s="10"/>
      <c r="O930" s="10"/>
      <c r="P930" s="10"/>
      <c r="Q930" s="10"/>
      <c r="R930" s="10"/>
      <c r="S930" s="10"/>
      <c r="T930" s="10"/>
      <c r="U930" s="10"/>
      <c r="V930" s="10"/>
      <c r="W930" s="10"/>
      <c r="X930" s="10"/>
      <c r="Y930" s="10"/>
      <c r="Z930" s="10"/>
      <c r="AA930" s="10"/>
      <c r="AB930" s="10"/>
      <c r="AC930" s="10"/>
      <c r="AD930" s="10"/>
      <c r="AE930" s="10"/>
    </row>
    <row r="931" spans="1:31" x14ac:dyDescent="0.35">
      <c r="A931" s="10"/>
      <c r="B931" s="10"/>
      <c r="C931" s="10"/>
      <c r="D931" s="10"/>
      <c r="E931" s="10"/>
      <c r="F931" s="10"/>
      <c r="G931" s="10"/>
      <c r="H931" s="10"/>
      <c r="I931" s="10"/>
      <c r="J931" s="10"/>
      <c r="K931" s="10"/>
      <c r="L931" s="10"/>
      <c r="M931" s="10"/>
      <c r="N931" s="10"/>
      <c r="O931" s="10"/>
      <c r="P931" s="10"/>
      <c r="Q931" s="10"/>
      <c r="R931" s="10"/>
      <c r="S931" s="10"/>
      <c r="T931" s="10"/>
      <c r="U931" s="10"/>
      <c r="V931" s="10"/>
      <c r="W931" s="10"/>
      <c r="X931" s="10"/>
      <c r="Y931" s="10"/>
      <c r="Z931" s="10"/>
      <c r="AA931" s="10"/>
      <c r="AB931" s="10"/>
      <c r="AC931" s="10"/>
      <c r="AD931" s="10"/>
      <c r="AE931" s="10"/>
    </row>
    <row r="932" spans="1:31" x14ac:dyDescent="0.35">
      <c r="A932" s="10"/>
      <c r="B932" s="10"/>
      <c r="C932" s="10"/>
      <c r="D932" s="10"/>
      <c r="E932" s="10"/>
      <c r="F932" s="10"/>
      <c r="G932" s="10"/>
      <c r="H932" s="10"/>
      <c r="I932" s="10"/>
      <c r="J932" s="10"/>
      <c r="K932" s="10"/>
      <c r="L932" s="10"/>
      <c r="M932" s="10"/>
      <c r="N932" s="10"/>
      <c r="O932" s="10"/>
      <c r="P932" s="10"/>
      <c r="Q932" s="10"/>
      <c r="R932" s="10"/>
      <c r="S932" s="10"/>
      <c r="T932" s="10"/>
      <c r="U932" s="10"/>
      <c r="V932" s="10"/>
      <c r="W932" s="10"/>
      <c r="X932" s="10"/>
      <c r="Y932" s="10"/>
      <c r="Z932" s="10"/>
      <c r="AA932" s="10"/>
      <c r="AB932" s="10"/>
      <c r="AC932" s="10"/>
      <c r="AD932" s="10"/>
      <c r="AE932" s="10"/>
    </row>
    <row r="933" spans="1:31" x14ac:dyDescent="0.35">
      <c r="A933" s="10"/>
      <c r="B933" s="10"/>
      <c r="C933" s="10"/>
      <c r="D933" s="10"/>
      <c r="E933" s="10"/>
      <c r="F933" s="10"/>
      <c r="G933" s="10"/>
      <c r="H933" s="10"/>
      <c r="I933" s="10"/>
      <c r="J933" s="10"/>
      <c r="K933" s="10"/>
      <c r="L933" s="10"/>
      <c r="M933" s="10"/>
      <c r="N933" s="10"/>
      <c r="O933" s="10"/>
      <c r="P933" s="10"/>
      <c r="Q933" s="10"/>
      <c r="R933" s="10"/>
      <c r="S933" s="10"/>
      <c r="T933" s="10"/>
      <c r="U933" s="10"/>
      <c r="V933" s="10"/>
      <c r="W933" s="10"/>
      <c r="X933" s="10"/>
      <c r="Y933" s="10"/>
      <c r="Z933" s="10"/>
      <c r="AA933" s="10"/>
      <c r="AB933" s="10"/>
      <c r="AC933" s="10"/>
      <c r="AD933" s="10"/>
      <c r="AE933" s="10"/>
    </row>
    <row r="934" spans="1:31" x14ac:dyDescent="0.35">
      <c r="A934" s="10"/>
      <c r="B934" s="10"/>
      <c r="C934" s="10"/>
      <c r="D934" s="10"/>
      <c r="E934" s="10"/>
      <c r="F934" s="10"/>
      <c r="G934" s="10"/>
      <c r="H934" s="10"/>
      <c r="I934" s="10"/>
      <c r="J934" s="10"/>
      <c r="K934" s="10"/>
      <c r="L934" s="10"/>
      <c r="M934" s="10"/>
      <c r="N934" s="10"/>
      <c r="O934" s="10"/>
      <c r="P934" s="10"/>
      <c r="Q934" s="10"/>
      <c r="R934" s="10"/>
      <c r="S934" s="10"/>
      <c r="T934" s="10"/>
      <c r="U934" s="10"/>
      <c r="V934" s="10"/>
      <c r="W934" s="10"/>
      <c r="X934" s="10"/>
      <c r="Y934" s="10"/>
      <c r="Z934" s="10"/>
      <c r="AA934" s="10"/>
      <c r="AB934" s="10"/>
      <c r="AC934" s="10"/>
      <c r="AD934" s="10"/>
      <c r="AE934" s="10"/>
    </row>
    <row r="935" spans="1:31" x14ac:dyDescent="0.35">
      <c r="A935" s="10"/>
      <c r="B935" s="10"/>
      <c r="C935" s="10"/>
      <c r="D935" s="10"/>
      <c r="E935" s="10"/>
      <c r="F935" s="10"/>
      <c r="G935" s="10"/>
      <c r="H935" s="10"/>
      <c r="I935" s="10"/>
      <c r="J935" s="10"/>
      <c r="K935" s="10"/>
      <c r="L935" s="10"/>
      <c r="M935" s="10"/>
      <c r="N935" s="10"/>
      <c r="O935" s="10"/>
      <c r="P935" s="10"/>
      <c r="Q935" s="10"/>
      <c r="R935" s="10"/>
      <c r="S935" s="10"/>
      <c r="T935" s="10"/>
      <c r="U935" s="10"/>
      <c r="V935" s="10"/>
      <c r="W935" s="10"/>
      <c r="X935" s="10"/>
      <c r="Y935" s="10"/>
      <c r="Z935" s="10"/>
      <c r="AA935" s="10"/>
      <c r="AB935" s="10"/>
      <c r="AC935" s="10"/>
      <c r="AD935" s="10"/>
      <c r="AE935" s="10"/>
    </row>
    <row r="936" spans="1:31" x14ac:dyDescent="0.35">
      <c r="A936" s="10"/>
      <c r="B936" s="10"/>
      <c r="C936" s="10"/>
      <c r="D936" s="10"/>
      <c r="E936" s="10"/>
      <c r="F936" s="10"/>
      <c r="G936" s="10"/>
      <c r="H936" s="10"/>
      <c r="I936" s="10"/>
      <c r="J936" s="10"/>
      <c r="K936" s="10"/>
      <c r="L936" s="10"/>
      <c r="M936" s="10"/>
      <c r="N936" s="10"/>
      <c r="O936" s="10"/>
      <c r="P936" s="10"/>
      <c r="Q936" s="10"/>
      <c r="R936" s="10"/>
      <c r="S936" s="10"/>
      <c r="T936" s="10"/>
      <c r="U936" s="10"/>
      <c r="V936" s="10"/>
      <c r="W936" s="10"/>
      <c r="X936" s="10"/>
      <c r="Y936" s="10"/>
      <c r="Z936" s="10"/>
      <c r="AA936" s="10"/>
      <c r="AB936" s="10"/>
      <c r="AC936" s="10"/>
      <c r="AD936" s="10"/>
      <c r="AE936" s="10"/>
    </row>
    <row r="937" spans="1:31" x14ac:dyDescent="0.35">
      <c r="A937" s="10"/>
      <c r="B937" s="10"/>
      <c r="C937" s="10"/>
      <c r="D937" s="10"/>
      <c r="E937" s="10"/>
      <c r="F937" s="10"/>
      <c r="G937" s="10"/>
      <c r="H937" s="10"/>
      <c r="I937" s="10"/>
      <c r="J937" s="10"/>
      <c r="K937" s="10"/>
      <c r="L937" s="10"/>
      <c r="M937" s="10"/>
      <c r="N937" s="10"/>
      <c r="O937" s="10"/>
      <c r="P937" s="10"/>
      <c r="Q937" s="10"/>
      <c r="R937" s="10"/>
      <c r="S937" s="10"/>
      <c r="T937" s="10"/>
      <c r="U937" s="10"/>
      <c r="V937" s="10"/>
      <c r="W937" s="10"/>
      <c r="X937" s="10"/>
      <c r="Y937" s="10"/>
      <c r="Z937" s="10"/>
      <c r="AA937" s="10"/>
      <c r="AB937" s="10"/>
      <c r="AC937" s="10"/>
      <c r="AD937" s="10"/>
      <c r="AE937" s="10"/>
    </row>
    <row r="938" spans="1:31" x14ac:dyDescent="0.35">
      <c r="A938" s="10"/>
      <c r="B938" s="10"/>
      <c r="C938" s="10"/>
      <c r="D938" s="10"/>
      <c r="E938" s="10"/>
      <c r="F938" s="10"/>
      <c r="G938" s="10"/>
      <c r="H938" s="10"/>
      <c r="I938" s="10"/>
      <c r="J938" s="10"/>
      <c r="K938" s="10"/>
      <c r="L938" s="10"/>
      <c r="M938" s="10"/>
      <c r="N938" s="10"/>
      <c r="O938" s="10"/>
      <c r="P938" s="10"/>
      <c r="Q938" s="10"/>
      <c r="R938" s="10"/>
      <c r="S938" s="10"/>
      <c r="T938" s="10"/>
      <c r="U938" s="10"/>
      <c r="V938" s="10"/>
      <c r="W938" s="10"/>
      <c r="X938" s="10"/>
      <c r="Y938" s="10"/>
      <c r="Z938" s="10"/>
      <c r="AA938" s="10"/>
      <c r="AB938" s="10"/>
      <c r="AC938" s="10"/>
      <c r="AD938" s="10"/>
      <c r="AE938" s="10"/>
    </row>
    <row r="939" spans="1:31" x14ac:dyDescent="0.35">
      <c r="A939" s="10"/>
      <c r="B939" s="10"/>
      <c r="C939" s="10"/>
      <c r="D939" s="10"/>
      <c r="E939" s="10"/>
      <c r="F939" s="10"/>
      <c r="G939" s="10"/>
      <c r="H939" s="10"/>
      <c r="I939" s="10"/>
      <c r="J939" s="10"/>
      <c r="K939" s="10"/>
      <c r="L939" s="10"/>
      <c r="M939" s="10"/>
      <c r="N939" s="10"/>
      <c r="O939" s="10"/>
      <c r="P939" s="10"/>
      <c r="Q939" s="10"/>
      <c r="R939" s="10"/>
      <c r="S939" s="10"/>
      <c r="T939" s="10"/>
      <c r="U939" s="10"/>
      <c r="V939" s="10"/>
      <c r="W939" s="10"/>
      <c r="X939" s="10"/>
      <c r="Y939" s="10"/>
      <c r="Z939" s="10"/>
      <c r="AA939" s="10"/>
      <c r="AB939" s="10"/>
      <c r="AC939" s="10"/>
      <c r="AD939" s="10"/>
      <c r="AE939" s="10"/>
    </row>
    <row r="940" spans="1:31" x14ac:dyDescent="0.35">
      <c r="A940" s="10"/>
      <c r="B940" s="10"/>
      <c r="C940" s="10"/>
      <c r="D940" s="10"/>
      <c r="E940" s="10"/>
      <c r="F940" s="10"/>
      <c r="G940" s="10"/>
      <c r="H940" s="10"/>
      <c r="I940" s="10"/>
      <c r="J940" s="10"/>
      <c r="K940" s="10"/>
      <c r="L940" s="10"/>
      <c r="M940" s="10"/>
      <c r="N940" s="10"/>
      <c r="O940" s="10"/>
      <c r="P940" s="10"/>
      <c r="Q940" s="10"/>
      <c r="R940" s="10"/>
      <c r="S940" s="10"/>
      <c r="T940" s="10"/>
      <c r="U940" s="10"/>
      <c r="V940" s="10"/>
      <c r="W940" s="10"/>
      <c r="X940" s="10"/>
      <c r="Y940" s="10"/>
      <c r="Z940" s="10"/>
      <c r="AA940" s="10"/>
      <c r="AB940" s="10"/>
      <c r="AC940" s="10"/>
      <c r="AD940" s="10"/>
      <c r="AE940" s="10"/>
    </row>
    <row r="941" spans="1:31" x14ac:dyDescent="0.35">
      <c r="A941" s="10"/>
      <c r="B941" s="10"/>
      <c r="C941" s="10"/>
      <c r="D941" s="10"/>
      <c r="E941" s="10"/>
      <c r="F941" s="10"/>
      <c r="G941" s="10"/>
      <c r="H941" s="10"/>
      <c r="I941" s="10"/>
      <c r="J941" s="10"/>
      <c r="K941" s="10"/>
      <c r="L941" s="10"/>
      <c r="M941" s="10"/>
      <c r="N941" s="10"/>
      <c r="O941" s="10"/>
      <c r="P941" s="10"/>
      <c r="Q941" s="10"/>
      <c r="R941" s="10"/>
      <c r="S941" s="10"/>
      <c r="T941" s="10"/>
      <c r="U941" s="10"/>
      <c r="V941" s="10"/>
      <c r="W941" s="10"/>
      <c r="X941" s="10"/>
      <c r="Y941" s="10"/>
      <c r="Z941" s="10"/>
      <c r="AA941" s="10"/>
      <c r="AB941" s="10"/>
      <c r="AC941" s="10"/>
      <c r="AD941" s="10"/>
      <c r="AE941" s="10"/>
    </row>
    <row r="942" spans="1:31" x14ac:dyDescent="0.35">
      <c r="A942" s="10"/>
      <c r="B942" s="10"/>
      <c r="C942" s="10"/>
      <c r="D942" s="10"/>
      <c r="E942" s="10"/>
      <c r="F942" s="10"/>
      <c r="G942" s="10"/>
      <c r="H942" s="10"/>
      <c r="I942" s="10"/>
      <c r="J942" s="10"/>
      <c r="K942" s="10"/>
      <c r="L942" s="10"/>
      <c r="M942" s="10"/>
      <c r="N942" s="10"/>
      <c r="O942" s="10"/>
      <c r="P942" s="10"/>
      <c r="Q942" s="10"/>
      <c r="R942" s="10"/>
      <c r="S942" s="10"/>
      <c r="T942" s="10"/>
      <c r="U942" s="10"/>
      <c r="V942" s="10"/>
      <c r="W942" s="10"/>
      <c r="X942" s="10"/>
      <c r="Y942" s="10"/>
      <c r="Z942" s="10"/>
      <c r="AA942" s="10"/>
      <c r="AB942" s="10"/>
      <c r="AC942" s="10"/>
      <c r="AD942" s="10"/>
      <c r="AE942" s="10"/>
    </row>
    <row r="943" spans="1:31" x14ac:dyDescent="0.35">
      <c r="A943" s="10"/>
      <c r="B943" s="10"/>
      <c r="C943" s="10"/>
      <c r="D943" s="10"/>
      <c r="E943" s="10"/>
      <c r="F943" s="10"/>
      <c r="G943" s="10"/>
      <c r="H943" s="10"/>
      <c r="I943" s="10"/>
      <c r="J943" s="10"/>
      <c r="K943" s="10"/>
      <c r="L943" s="10"/>
      <c r="M943" s="10"/>
      <c r="N943" s="10"/>
      <c r="O943" s="10"/>
      <c r="P943" s="10"/>
      <c r="Q943" s="10"/>
      <c r="R943" s="10"/>
      <c r="S943" s="10"/>
      <c r="T943" s="10"/>
      <c r="U943" s="10"/>
      <c r="V943" s="10"/>
      <c r="W943" s="10"/>
      <c r="X943" s="10"/>
      <c r="Y943" s="10"/>
      <c r="Z943" s="10"/>
      <c r="AA943" s="10"/>
      <c r="AB943" s="10"/>
      <c r="AC943" s="10"/>
      <c r="AD943" s="10"/>
      <c r="AE943" s="10"/>
    </row>
    <row r="944" spans="1:31" x14ac:dyDescent="0.35">
      <c r="A944" s="10"/>
      <c r="B944" s="10"/>
      <c r="C944" s="10"/>
      <c r="D944" s="10"/>
      <c r="E944" s="10"/>
      <c r="F944" s="10"/>
      <c r="G944" s="10"/>
      <c r="H944" s="10"/>
      <c r="I944" s="10"/>
      <c r="J944" s="10"/>
      <c r="K944" s="10"/>
      <c r="L944" s="10"/>
      <c r="M944" s="10"/>
      <c r="N944" s="10"/>
      <c r="O944" s="10"/>
      <c r="P944" s="10"/>
      <c r="Q944" s="10"/>
      <c r="R944" s="10"/>
      <c r="S944" s="10"/>
      <c r="T944" s="10"/>
      <c r="U944" s="10"/>
      <c r="V944" s="10"/>
      <c r="W944" s="10"/>
      <c r="X944" s="10"/>
      <c r="Y944" s="10"/>
      <c r="Z944" s="10"/>
      <c r="AA944" s="10"/>
      <c r="AB944" s="10"/>
      <c r="AC944" s="10"/>
      <c r="AD944" s="10"/>
      <c r="AE944" s="10"/>
    </row>
    <row r="945" spans="1:31" x14ac:dyDescent="0.35">
      <c r="A945" s="10"/>
      <c r="B945" s="10"/>
      <c r="C945" s="10"/>
      <c r="D945" s="10"/>
      <c r="E945" s="10"/>
      <c r="F945" s="10"/>
      <c r="G945" s="10"/>
      <c r="H945" s="10"/>
      <c r="I945" s="10"/>
      <c r="J945" s="10"/>
      <c r="K945" s="10"/>
      <c r="L945" s="10"/>
      <c r="M945" s="10"/>
      <c r="N945" s="10"/>
      <c r="O945" s="10"/>
      <c r="P945" s="10"/>
      <c r="Q945" s="10"/>
      <c r="R945" s="10"/>
      <c r="S945" s="10"/>
      <c r="T945" s="10"/>
      <c r="U945" s="10"/>
      <c r="V945" s="10"/>
      <c r="W945" s="10"/>
      <c r="X945" s="10"/>
      <c r="Y945" s="10"/>
      <c r="Z945" s="10"/>
      <c r="AA945" s="10"/>
      <c r="AB945" s="10"/>
      <c r="AC945" s="10"/>
      <c r="AD945" s="10"/>
      <c r="AE945" s="10"/>
    </row>
    <row r="946" spans="1:31" x14ac:dyDescent="0.35">
      <c r="A946" s="10"/>
      <c r="B946" s="10"/>
      <c r="C946" s="10"/>
      <c r="D946" s="10"/>
      <c r="E946" s="10"/>
      <c r="F946" s="10"/>
      <c r="G946" s="10"/>
      <c r="H946" s="10"/>
      <c r="I946" s="10"/>
      <c r="J946" s="10"/>
      <c r="K946" s="10"/>
      <c r="L946" s="10"/>
      <c r="M946" s="10"/>
      <c r="N946" s="10"/>
      <c r="O946" s="10"/>
      <c r="P946" s="10"/>
      <c r="Q946" s="10"/>
      <c r="R946" s="10"/>
      <c r="S946" s="10"/>
      <c r="T946" s="10"/>
      <c r="U946" s="10"/>
      <c r="V946" s="10"/>
      <c r="W946" s="10"/>
      <c r="X946" s="10"/>
      <c r="Y946" s="10"/>
      <c r="Z946" s="10"/>
      <c r="AA946" s="10"/>
      <c r="AB946" s="10"/>
      <c r="AC946" s="10"/>
      <c r="AD946" s="10"/>
      <c r="AE946" s="10"/>
    </row>
    <row r="947" spans="1:31" x14ac:dyDescent="0.35">
      <c r="A947" s="10"/>
      <c r="B947" s="10"/>
      <c r="C947" s="10"/>
      <c r="D947" s="10"/>
      <c r="E947" s="10"/>
      <c r="F947" s="10"/>
      <c r="G947" s="10"/>
      <c r="H947" s="10"/>
      <c r="I947" s="10"/>
      <c r="J947" s="10"/>
      <c r="K947" s="10"/>
      <c r="L947" s="10"/>
      <c r="M947" s="10"/>
      <c r="N947" s="10"/>
      <c r="O947" s="10"/>
      <c r="P947" s="10"/>
      <c r="Q947" s="10"/>
      <c r="R947" s="10"/>
      <c r="S947" s="10"/>
      <c r="T947" s="10"/>
      <c r="U947" s="10"/>
      <c r="V947" s="10"/>
      <c r="W947" s="10"/>
      <c r="X947" s="10"/>
      <c r="Y947" s="10"/>
      <c r="Z947" s="10"/>
      <c r="AA947" s="10"/>
      <c r="AB947" s="10"/>
      <c r="AC947" s="10"/>
      <c r="AD947" s="10"/>
      <c r="AE947" s="10"/>
    </row>
    <row r="948" spans="1:31" x14ac:dyDescent="0.35">
      <c r="A948" s="10"/>
      <c r="B948" s="10"/>
      <c r="C948" s="10"/>
      <c r="D948" s="10"/>
      <c r="E948" s="10"/>
      <c r="F948" s="10"/>
      <c r="G948" s="10"/>
      <c r="H948" s="10"/>
      <c r="I948" s="10"/>
      <c r="J948" s="10"/>
      <c r="K948" s="10"/>
      <c r="L948" s="10"/>
      <c r="M948" s="10"/>
      <c r="N948" s="10"/>
      <c r="O948" s="10"/>
      <c r="P948" s="10"/>
      <c r="Q948" s="10"/>
      <c r="R948" s="10"/>
      <c r="S948" s="10"/>
      <c r="T948" s="10"/>
      <c r="U948" s="10"/>
      <c r="V948" s="10"/>
      <c r="W948" s="10"/>
      <c r="X948" s="10"/>
      <c r="Y948" s="10"/>
      <c r="Z948" s="10"/>
      <c r="AA948" s="10"/>
      <c r="AB948" s="10"/>
      <c r="AC948" s="10"/>
      <c r="AD948" s="10"/>
      <c r="AE948" s="10"/>
    </row>
    <row r="949" spans="1:31" x14ac:dyDescent="0.35">
      <c r="A949" s="10"/>
      <c r="B949" s="10"/>
      <c r="C949" s="10"/>
      <c r="D949" s="10"/>
      <c r="E949" s="10"/>
      <c r="F949" s="10"/>
      <c r="G949" s="10"/>
      <c r="H949" s="10"/>
      <c r="I949" s="10"/>
      <c r="J949" s="10"/>
      <c r="K949" s="10"/>
      <c r="L949" s="10"/>
      <c r="M949" s="10"/>
      <c r="N949" s="10"/>
      <c r="O949" s="10"/>
      <c r="P949" s="10"/>
      <c r="Q949" s="10"/>
      <c r="R949" s="10"/>
      <c r="S949" s="10"/>
      <c r="T949" s="10"/>
      <c r="U949" s="10"/>
      <c r="V949" s="10"/>
      <c r="W949" s="10"/>
      <c r="X949" s="10"/>
      <c r="Y949" s="10"/>
      <c r="Z949" s="10"/>
      <c r="AA949" s="10"/>
      <c r="AB949" s="10"/>
      <c r="AC949" s="10"/>
      <c r="AD949" s="10"/>
      <c r="AE949" s="10"/>
    </row>
    <row r="950" spans="1:31" x14ac:dyDescent="0.35">
      <c r="A950" s="10"/>
      <c r="B950" s="10"/>
      <c r="C950" s="10"/>
      <c r="D950" s="10"/>
      <c r="E950" s="10"/>
      <c r="F950" s="10"/>
      <c r="G950" s="10"/>
      <c r="H950" s="10"/>
      <c r="I950" s="10"/>
      <c r="J950" s="10"/>
      <c r="K950" s="10"/>
      <c r="L950" s="10"/>
      <c r="M950" s="10"/>
      <c r="N950" s="10"/>
      <c r="O950" s="10"/>
      <c r="P950" s="10"/>
      <c r="Q950" s="10"/>
      <c r="R950" s="10"/>
      <c r="S950" s="10"/>
      <c r="T950" s="10"/>
      <c r="U950" s="10"/>
      <c r="V950" s="10"/>
      <c r="W950" s="10"/>
      <c r="X950" s="10"/>
      <c r="Y950" s="10"/>
      <c r="Z950" s="10"/>
      <c r="AA950" s="10"/>
      <c r="AB950" s="10"/>
      <c r="AC950" s="10"/>
      <c r="AD950" s="10"/>
      <c r="AE950" s="10"/>
    </row>
    <row r="951" spans="1:31" x14ac:dyDescent="0.35">
      <c r="A951" s="10"/>
      <c r="B951" s="10"/>
      <c r="C951" s="10"/>
      <c r="D951" s="10"/>
      <c r="E951" s="10"/>
      <c r="F951" s="10"/>
      <c r="G951" s="10"/>
      <c r="H951" s="10"/>
      <c r="I951" s="10"/>
      <c r="J951" s="10"/>
      <c r="K951" s="10"/>
      <c r="L951" s="10"/>
      <c r="M951" s="10"/>
      <c r="N951" s="10"/>
      <c r="O951" s="10"/>
      <c r="P951" s="10"/>
      <c r="Q951" s="10"/>
      <c r="R951" s="10"/>
      <c r="S951" s="10"/>
      <c r="T951" s="10"/>
      <c r="U951" s="10"/>
      <c r="V951" s="10"/>
      <c r="W951" s="10"/>
      <c r="X951" s="10"/>
      <c r="Y951" s="10"/>
      <c r="Z951" s="10"/>
      <c r="AA951" s="10"/>
      <c r="AB951" s="10"/>
      <c r="AC951" s="10"/>
      <c r="AD951" s="10"/>
      <c r="AE951" s="10"/>
    </row>
    <row r="952" spans="1:31" x14ac:dyDescent="0.35">
      <c r="A952" s="10"/>
      <c r="B952" s="10"/>
      <c r="C952" s="10"/>
      <c r="D952" s="10"/>
      <c r="E952" s="10"/>
      <c r="F952" s="10"/>
      <c r="G952" s="10"/>
      <c r="H952" s="10"/>
      <c r="I952" s="10"/>
      <c r="J952" s="10"/>
      <c r="K952" s="10"/>
      <c r="L952" s="10"/>
      <c r="M952" s="10"/>
      <c r="N952" s="10"/>
      <c r="O952" s="10"/>
      <c r="P952" s="10"/>
      <c r="Q952" s="10"/>
      <c r="R952" s="10"/>
      <c r="S952" s="10"/>
      <c r="T952" s="10"/>
      <c r="U952" s="10"/>
      <c r="V952" s="10"/>
      <c r="W952" s="10"/>
      <c r="X952" s="10"/>
      <c r="Y952" s="10"/>
      <c r="Z952" s="10"/>
      <c r="AA952" s="10"/>
      <c r="AB952" s="10"/>
      <c r="AC952" s="10"/>
      <c r="AD952" s="10"/>
      <c r="AE952" s="10"/>
    </row>
    <row r="953" spans="1:31" x14ac:dyDescent="0.35">
      <c r="A953" s="10"/>
      <c r="B953" s="10"/>
      <c r="C953" s="10"/>
      <c r="D953" s="10"/>
      <c r="E953" s="10"/>
      <c r="F953" s="10"/>
      <c r="G953" s="10"/>
      <c r="H953" s="10"/>
      <c r="I953" s="10"/>
      <c r="J953" s="10"/>
      <c r="K953" s="10"/>
      <c r="L953" s="10"/>
      <c r="M953" s="10"/>
      <c r="N953" s="10"/>
      <c r="O953" s="10"/>
      <c r="P953" s="10"/>
      <c r="Q953" s="10"/>
      <c r="R953" s="10"/>
      <c r="S953" s="10"/>
      <c r="T953" s="10"/>
      <c r="U953" s="10"/>
      <c r="V953" s="10"/>
      <c r="W953" s="10"/>
      <c r="X953" s="10"/>
      <c r="Y953" s="10"/>
      <c r="Z953" s="10"/>
      <c r="AA953" s="10"/>
      <c r="AB953" s="10"/>
      <c r="AC953" s="10"/>
      <c r="AD953" s="10"/>
      <c r="AE953" s="10"/>
    </row>
    <row r="954" spans="1:31" x14ac:dyDescent="0.35">
      <c r="A954" s="10"/>
      <c r="B954" s="10"/>
      <c r="C954" s="10"/>
      <c r="D954" s="10"/>
      <c r="E954" s="10"/>
      <c r="F954" s="10"/>
      <c r="G954" s="10"/>
      <c r="H954" s="10"/>
      <c r="I954" s="10"/>
      <c r="J954" s="10"/>
      <c r="K954" s="10"/>
      <c r="L954" s="10"/>
      <c r="M954" s="10"/>
      <c r="N954" s="10"/>
      <c r="O954" s="10"/>
      <c r="P954" s="10"/>
      <c r="Q954" s="10"/>
      <c r="R954" s="10"/>
      <c r="S954" s="10"/>
      <c r="T954" s="10"/>
      <c r="U954" s="10"/>
      <c r="V954" s="10"/>
      <c r="W954" s="10"/>
      <c r="X954" s="10"/>
      <c r="Y954" s="10"/>
      <c r="Z954" s="10"/>
      <c r="AA954" s="10"/>
      <c r="AB954" s="10"/>
      <c r="AC954" s="10"/>
      <c r="AD954" s="10"/>
      <c r="AE954" s="10"/>
    </row>
    <row r="955" spans="1:31" x14ac:dyDescent="0.35">
      <c r="A955" s="10"/>
      <c r="B955" s="10"/>
      <c r="C955" s="10"/>
      <c r="D955" s="10"/>
      <c r="E955" s="10"/>
      <c r="F955" s="10"/>
      <c r="G955" s="10"/>
      <c r="H955" s="10"/>
      <c r="I955" s="10"/>
      <c r="J955" s="10"/>
      <c r="K955" s="10"/>
      <c r="L955" s="10"/>
      <c r="M955" s="10"/>
      <c r="N955" s="10"/>
      <c r="O955" s="10"/>
      <c r="P955" s="10"/>
      <c r="Q955" s="10"/>
      <c r="R955" s="10"/>
      <c r="S955" s="10"/>
      <c r="T955" s="10"/>
      <c r="U955" s="10"/>
      <c r="V955" s="10"/>
      <c r="W955" s="10"/>
      <c r="X955" s="10"/>
      <c r="Y955" s="10"/>
      <c r="Z955" s="10"/>
      <c r="AA955" s="10"/>
      <c r="AB955" s="10"/>
      <c r="AC955" s="10"/>
      <c r="AD955" s="10"/>
      <c r="AE955" s="10"/>
    </row>
    <row r="956" spans="1:31" x14ac:dyDescent="0.35">
      <c r="A956" s="10"/>
      <c r="B956" s="10"/>
      <c r="C956" s="10"/>
      <c r="D956" s="10"/>
      <c r="E956" s="10"/>
      <c r="F956" s="10"/>
      <c r="G956" s="10"/>
      <c r="H956" s="10"/>
      <c r="I956" s="10"/>
      <c r="J956" s="10"/>
      <c r="K956" s="10"/>
      <c r="L956" s="10"/>
      <c r="M956" s="10"/>
      <c r="N956" s="10"/>
      <c r="O956" s="10"/>
      <c r="P956" s="10"/>
      <c r="Q956" s="10"/>
      <c r="R956" s="10"/>
      <c r="S956" s="10"/>
      <c r="T956" s="10"/>
      <c r="U956" s="10"/>
      <c r="V956" s="10"/>
      <c r="W956" s="10"/>
      <c r="X956" s="10"/>
      <c r="Y956" s="10"/>
      <c r="Z956" s="10"/>
      <c r="AA956" s="10"/>
      <c r="AB956" s="10"/>
      <c r="AC956" s="10"/>
      <c r="AD956" s="10"/>
      <c r="AE956" s="10"/>
    </row>
    <row r="957" spans="1:31" x14ac:dyDescent="0.35">
      <c r="A957" s="10"/>
      <c r="B957" s="10"/>
      <c r="C957" s="10"/>
      <c r="D957" s="10"/>
      <c r="E957" s="10"/>
      <c r="F957" s="10"/>
      <c r="G957" s="10"/>
      <c r="H957" s="10"/>
      <c r="I957" s="10"/>
      <c r="J957" s="10"/>
      <c r="K957" s="10"/>
      <c r="L957" s="10"/>
      <c r="M957" s="10"/>
      <c r="N957" s="10"/>
      <c r="O957" s="10"/>
      <c r="P957" s="10"/>
      <c r="Q957" s="10"/>
      <c r="R957" s="10"/>
      <c r="S957" s="10"/>
      <c r="T957" s="10"/>
      <c r="U957" s="10"/>
      <c r="V957" s="10"/>
      <c r="W957" s="10"/>
      <c r="X957" s="10"/>
      <c r="Y957" s="10"/>
      <c r="Z957" s="10"/>
      <c r="AA957" s="10"/>
      <c r="AB957" s="10"/>
      <c r="AC957" s="10"/>
      <c r="AD957" s="10"/>
      <c r="AE957" s="10"/>
    </row>
    <row r="958" spans="1:31" x14ac:dyDescent="0.35">
      <c r="A958" s="10"/>
      <c r="B958" s="10"/>
      <c r="C958" s="10"/>
      <c r="D958" s="10"/>
      <c r="E958" s="10"/>
      <c r="F958" s="10"/>
      <c r="G958" s="10"/>
      <c r="H958" s="10"/>
      <c r="I958" s="10"/>
      <c r="J958" s="10"/>
      <c r="K958" s="10"/>
      <c r="L958" s="10"/>
      <c r="M958" s="10"/>
      <c r="N958" s="10"/>
      <c r="O958" s="10"/>
      <c r="P958" s="10"/>
      <c r="Q958" s="10"/>
      <c r="R958" s="10"/>
      <c r="S958" s="10"/>
      <c r="T958" s="10"/>
      <c r="U958" s="10"/>
      <c r="V958" s="10"/>
      <c r="W958" s="10"/>
      <c r="X958" s="10"/>
      <c r="Y958" s="10"/>
      <c r="Z958" s="10"/>
      <c r="AA958" s="10"/>
      <c r="AB958" s="10"/>
      <c r="AC958" s="10"/>
      <c r="AD958" s="10"/>
      <c r="AE958" s="10"/>
    </row>
    <row r="959" spans="1:31" x14ac:dyDescent="0.35">
      <c r="A959" s="10"/>
      <c r="B959" s="10"/>
      <c r="C959" s="10"/>
      <c r="D959" s="10"/>
      <c r="E959" s="10"/>
      <c r="F959" s="10"/>
      <c r="G959" s="10"/>
      <c r="H959" s="10"/>
      <c r="I959" s="10"/>
      <c r="J959" s="10"/>
      <c r="K959" s="10"/>
      <c r="L959" s="10"/>
      <c r="M959" s="10"/>
      <c r="N959" s="10"/>
      <c r="O959" s="10"/>
      <c r="P959" s="10"/>
      <c r="Q959" s="10"/>
      <c r="R959" s="10"/>
      <c r="S959" s="10"/>
      <c r="T959" s="10"/>
      <c r="U959" s="10"/>
      <c r="V959" s="10"/>
      <c r="W959" s="10"/>
      <c r="X959" s="10"/>
      <c r="Y959" s="10"/>
      <c r="Z959" s="10"/>
      <c r="AA959" s="10"/>
      <c r="AB959" s="10"/>
      <c r="AC959" s="10"/>
      <c r="AD959" s="10"/>
      <c r="AE959" s="10"/>
    </row>
    <row r="960" spans="1:31" x14ac:dyDescent="0.35">
      <c r="A960" s="10"/>
      <c r="B960" s="10"/>
      <c r="C960" s="10"/>
      <c r="D960" s="10"/>
      <c r="E960" s="10"/>
      <c r="F960" s="10"/>
      <c r="G960" s="10"/>
      <c r="H960" s="10"/>
      <c r="I960" s="10"/>
      <c r="J960" s="10"/>
      <c r="K960" s="10"/>
      <c r="L960" s="10"/>
      <c r="M960" s="10"/>
      <c r="N960" s="10"/>
      <c r="O960" s="10"/>
      <c r="P960" s="10"/>
      <c r="Q960" s="10"/>
      <c r="R960" s="10"/>
      <c r="S960" s="10"/>
      <c r="T960" s="10"/>
      <c r="U960" s="10"/>
      <c r="V960" s="10"/>
      <c r="W960" s="10"/>
      <c r="X960" s="10"/>
      <c r="Y960" s="10"/>
      <c r="Z960" s="10"/>
      <c r="AA960" s="10"/>
      <c r="AB960" s="10"/>
      <c r="AC960" s="10"/>
      <c r="AD960" s="10"/>
      <c r="AE960" s="10"/>
    </row>
    <row r="961" spans="1:31" x14ac:dyDescent="0.35">
      <c r="A961" s="10"/>
      <c r="B961" s="10"/>
      <c r="C961" s="10"/>
      <c r="D961" s="10"/>
      <c r="E961" s="10"/>
      <c r="F961" s="10"/>
      <c r="G961" s="10"/>
      <c r="H961" s="10"/>
      <c r="I961" s="10"/>
      <c r="J961" s="10"/>
      <c r="K961" s="10"/>
      <c r="L961" s="10"/>
      <c r="M961" s="10"/>
      <c r="N961" s="10"/>
      <c r="O961" s="10"/>
      <c r="P961" s="10"/>
      <c r="Q961" s="10"/>
      <c r="R961" s="10"/>
      <c r="S961" s="10"/>
      <c r="T961" s="10"/>
      <c r="U961" s="10"/>
      <c r="V961" s="10"/>
      <c r="W961" s="10"/>
      <c r="X961" s="10"/>
      <c r="Y961" s="10"/>
      <c r="Z961" s="10"/>
      <c r="AA961" s="10"/>
      <c r="AB961" s="10"/>
      <c r="AC961" s="10"/>
      <c r="AD961" s="10"/>
      <c r="AE961" s="10"/>
    </row>
    <row r="962" spans="1:31" x14ac:dyDescent="0.35">
      <c r="A962" s="10"/>
      <c r="B962" s="10"/>
      <c r="C962" s="10"/>
      <c r="D962" s="10"/>
      <c r="E962" s="10"/>
      <c r="F962" s="10"/>
      <c r="G962" s="10"/>
      <c r="H962" s="10"/>
      <c r="I962" s="10"/>
      <c r="J962" s="10"/>
      <c r="K962" s="10"/>
      <c r="L962" s="10"/>
      <c r="M962" s="10"/>
      <c r="N962" s="10"/>
      <c r="O962" s="10"/>
      <c r="P962" s="10"/>
      <c r="Q962" s="10"/>
      <c r="R962" s="10"/>
      <c r="S962" s="10"/>
      <c r="T962" s="10"/>
      <c r="U962" s="10"/>
      <c r="V962" s="10"/>
      <c r="W962" s="10"/>
      <c r="X962" s="10"/>
      <c r="Y962" s="10"/>
      <c r="Z962" s="10"/>
      <c r="AA962" s="10"/>
      <c r="AB962" s="10"/>
      <c r="AC962" s="10"/>
      <c r="AD962" s="10"/>
      <c r="AE962" s="10"/>
    </row>
    <row r="963" spans="1:31" x14ac:dyDescent="0.35">
      <c r="A963" s="10"/>
      <c r="B963" s="10"/>
      <c r="C963" s="10"/>
      <c r="D963" s="10"/>
      <c r="E963" s="10"/>
      <c r="F963" s="10"/>
      <c r="G963" s="10"/>
      <c r="H963" s="10"/>
      <c r="I963" s="10"/>
      <c r="J963" s="10"/>
      <c r="K963" s="10"/>
      <c r="L963" s="10"/>
      <c r="M963" s="10"/>
      <c r="N963" s="10"/>
      <c r="O963" s="10"/>
      <c r="P963" s="10"/>
      <c r="Q963" s="10"/>
      <c r="R963" s="10"/>
      <c r="S963" s="10"/>
      <c r="T963" s="10"/>
      <c r="U963" s="10"/>
      <c r="V963" s="10"/>
      <c r="W963" s="10"/>
      <c r="X963" s="10"/>
      <c r="Y963" s="10"/>
      <c r="Z963" s="10"/>
      <c r="AA963" s="10"/>
      <c r="AB963" s="10"/>
      <c r="AC963" s="10"/>
      <c r="AD963" s="10"/>
      <c r="AE963" s="10"/>
    </row>
    <row r="964" spans="1:31" x14ac:dyDescent="0.35">
      <c r="A964" s="10"/>
      <c r="B964" s="10"/>
      <c r="C964" s="10"/>
      <c r="D964" s="10"/>
      <c r="E964" s="10"/>
      <c r="F964" s="10"/>
      <c r="G964" s="10"/>
      <c r="H964" s="10"/>
      <c r="I964" s="10"/>
      <c r="J964" s="10"/>
      <c r="K964" s="10"/>
      <c r="L964" s="10"/>
      <c r="M964" s="10"/>
      <c r="N964" s="10"/>
      <c r="O964" s="10"/>
      <c r="P964" s="10"/>
      <c r="Q964" s="10"/>
      <c r="R964" s="10"/>
      <c r="S964" s="10"/>
      <c r="T964" s="10"/>
      <c r="U964" s="10"/>
      <c r="V964" s="10"/>
      <c r="W964" s="10"/>
      <c r="X964" s="10"/>
      <c r="Y964" s="10"/>
      <c r="Z964" s="10"/>
      <c r="AA964" s="10"/>
      <c r="AB964" s="10"/>
      <c r="AC964" s="10"/>
      <c r="AD964" s="10"/>
      <c r="AE964" s="10"/>
    </row>
    <row r="965" spans="1:31" x14ac:dyDescent="0.35">
      <c r="A965" s="10"/>
      <c r="B965" s="10"/>
      <c r="C965" s="10"/>
      <c r="D965" s="10"/>
      <c r="E965" s="10"/>
      <c r="F965" s="10"/>
      <c r="G965" s="10"/>
      <c r="H965" s="10"/>
      <c r="I965" s="10"/>
      <c r="J965" s="10"/>
      <c r="K965" s="10"/>
      <c r="L965" s="10"/>
      <c r="M965" s="10"/>
      <c r="N965" s="10"/>
      <c r="O965" s="10"/>
      <c r="P965" s="10"/>
      <c r="Q965" s="10"/>
      <c r="R965" s="10"/>
      <c r="S965" s="10"/>
      <c r="T965" s="10"/>
      <c r="U965" s="10"/>
      <c r="V965" s="10"/>
      <c r="W965" s="10"/>
      <c r="X965" s="10"/>
      <c r="Y965" s="10"/>
      <c r="Z965" s="10"/>
      <c r="AA965" s="10"/>
      <c r="AB965" s="10"/>
      <c r="AC965" s="10"/>
      <c r="AD965" s="10"/>
      <c r="AE965" s="10"/>
    </row>
    <row r="966" spans="1:31" x14ac:dyDescent="0.35">
      <c r="A966" s="10"/>
      <c r="B966" s="10"/>
      <c r="C966" s="10"/>
      <c r="D966" s="10"/>
      <c r="E966" s="10"/>
      <c r="F966" s="10"/>
      <c r="G966" s="10"/>
      <c r="H966" s="10"/>
      <c r="I966" s="10"/>
      <c r="J966" s="10"/>
      <c r="K966" s="10"/>
      <c r="L966" s="10"/>
      <c r="M966" s="10"/>
      <c r="N966" s="10"/>
      <c r="O966" s="10"/>
      <c r="P966" s="10"/>
      <c r="Q966" s="10"/>
      <c r="R966" s="10"/>
      <c r="S966" s="10"/>
      <c r="T966" s="10"/>
      <c r="U966" s="10"/>
      <c r="V966" s="10"/>
      <c r="W966" s="10"/>
      <c r="X966" s="10"/>
      <c r="Y966" s="10"/>
      <c r="Z966" s="10"/>
      <c r="AA966" s="10"/>
      <c r="AB966" s="10"/>
      <c r="AC966" s="10"/>
      <c r="AD966" s="10"/>
      <c r="AE966" s="10"/>
    </row>
    <row r="967" spans="1:31" x14ac:dyDescent="0.35">
      <c r="A967" s="10"/>
      <c r="B967" s="10"/>
      <c r="C967" s="10"/>
      <c r="D967" s="10"/>
      <c r="E967" s="10"/>
      <c r="F967" s="10"/>
      <c r="G967" s="10"/>
      <c r="H967" s="10"/>
      <c r="I967" s="10"/>
      <c r="J967" s="10"/>
      <c r="K967" s="10"/>
      <c r="L967" s="10"/>
      <c r="M967" s="10"/>
      <c r="N967" s="10"/>
      <c r="O967" s="10"/>
      <c r="P967" s="10"/>
      <c r="Q967" s="10"/>
      <c r="R967" s="10"/>
      <c r="S967" s="10"/>
      <c r="T967" s="10"/>
      <c r="U967" s="10"/>
      <c r="V967" s="10"/>
      <c r="W967" s="10"/>
      <c r="X967" s="10"/>
      <c r="Y967" s="10"/>
      <c r="Z967" s="10"/>
      <c r="AA967" s="10"/>
      <c r="AB967" s="10"/>
      <c r="AC967" s="10"/>
      <c r="AD967" s="10"/>
      <c r="AE967" s="10"/>
    </row>
    <row r="968" spans="1:31" x14ac:dyDescent="0.35">
      <c r="A968" s="10"/>
      <c r="B968" s="10"/>
      <c r="C968" s="10"/>
      <c r="D968" s="10"/>
      <c r="E968" s="10"/>
      <c r="F968" s="10"/>
      <c r="G968" s="10"/>
      <c r="H968" s="10"/>
      <c r="I968" s="10"/>
      <c r="J968" s="10"/>
      <c r="K968" s="10"/>
      <c r="L968" s="10"/>
      <c r="M968" s="10"/>
      <c r="N968" s="10"/>
      <c r="O968" s="10"/>
      <c r="P968" s="10"/>
      <c r="Q968" s="10"/>
      <c r="R968" s="10"/>
      <c r="S968" s="10"/>
      <c r="T968" s="10"/>
      <c r="U968" s="10"/>
      <c r="V968" s="10"/>
      <c r="W968" s="10"/>
      <c r="X968" s="10"/>
      <c r="Y968" s="10"/>
      <c r="Z968" s="10"/>
      <c r="AA968" s="10"/>
      <c r="AB968" s="10"/>
      <c r="AC968" s="10"/>
      <c r="AD968" s="10"/>
      <c r="AE968" s="10"/>
    </row>
    <row r="969" spans="1:31" x14ac:dyDescent="0.35">
      <c r="A969" s="10"/>
      <c r="B969" s="10"/>
      <c r="C969" s="10"/>
      <c r="D969" s="10"/>
      <c r="E969" s="10"/>
      <c r="F969" s="10"/>
      <c r="G969" s="10"/>
      <c r="H969" s="10"/>
      <c r="I969" s="10"/>
      <c r="J969" s="10"/>
      <c r="K969" s="10"/>
      <c r="L969" s="10"/>
      <c r="M969" s="10"/>
      <c r="N969" s="10"/>
      <c r="O969" s="10"/>
      <c r="P969" s="10"/>
      <c r="Q969" s="10"/>
      <c r="R969" s="10"/>
      <c r="S969" s="10"/>
      <c r="T969" s="10"/>
      <c r="U969" s="10"/>
      <c r="V969" s="10"/>
      <c r="W969" s="10"/>
      <c r="X969" s="10"/>
      <c r="Y969" s="10"/>
      <c r="Z969" s="10"/>
      <c r="AA969" s="10"/>
      <c r="AB969" s="10"/>
      <c r="AC969" s="10"/>
      <c r="AD969" s="10"/>
      <c r="AE969" s="10"/>
    </row>
    <row r="970" spans="1:31" x14ac:dyDescent="0.35">
      <c r="A970" s="10"/>
      <c r="B970" s="10"/>
      <c r="C970" s="10"/>
      <c r="D970" s="10"/>
      <c r="E970" s="10"/>
      <c r="F970" s="10"/>
      <c r="G970" s="10"/>
      <c r="H970" s="10"/>
      <c r="I970" s="10"/>
      <c r="J970" s="10"/>
      <c r="K970" s="10"/>
      <c r="L970" s="10"/>
      <c r="M970" s="10"/>
      <c r="N970" s="10"/>
      <c r="O970" s="10"/>
      <c r="P970" s="10"/>
      <c r="Q970" s="10"/>
      <c r="R970" s="10"/>
      <c r="S970" s="10"/>
      <c r="T970" s="10"/>
      <c r="U970" s="10"/>
      <c r="V970" s="10"/>
      <c r="W970" s="10"/>
      <c r="X970" s="10"/>
      <c r="Y970" s="10"/>
      <c r="Z970" s="10"/>
      <c r="AA970" s="10"/>
      <c r="AB970" s="10"/>
      <c r="AC970" s="10"/>
      <c r="AD970" s="10"/>
      <c r="AE970" s="10"/>
    </row>
    <row r="971" spans="1:31" x14ac:dyDescent="0.35">
      <c r="A971" s="10"/>
      <c r="B971" s="10"/>
      <c r="C971" s="10"/>
      <c r="D971" s="10"/>
      <c r="E971" s="10"/>
      <c r="F971" s="10"/>
      <c r="G971" s="10"/>
      <c r="H971" s="10"/>
      <c r="I971" s="10"/>
      <c r="J971" s="10"/>
      <c r="K971" s="10"/>
      <c r="L971" s="10"/>
      <c r="M971" s="10"/>
      <c r="N971" s="10"/>
      <c r="O971" s="10"/>
      <c r="P971" s="10"/>
      <c r="Q971" s="10"/>
      <c r="R971" s="10"/>
      <c r="S971" s="10"/>
      <c r="T971" s="10"/>
      <c r="U971" s="10"/>
      <c r="V971" s="10"/>
      <c r="W971" s="10"/>
      <c r="X971" s="10"/>
      <c r="Y971" s="10"/>
      <c r="Z971" s="10"/>
      <c r="AA971" s="10"/>
      <c r="AB971" s="10"/>
      <c r="AC971" s="10"/>
      <c r="AD971" s="10"/>
      <c r="AE971" s="10"/>
    </row>
    <row r="972" spans="1:31" x14ac:dyDescent="0.35">
      <c r="A972" s="10"/>
      <c r="B972" s="10"/>
      <c r="C972" s="10"/>
      <c r="D972" s="10"/>
      <c r="E972" s="10"/>
      <c r="F972" s="10"/>
      <c r="G972" s="10"/>
      <c r="H972" s="10"/>
      <c r="I972" s="10"/>
      <c r="J972" s="10"/>
      <c r="K972" s="10"/>
      <c r="L972" s="10"/>
      <c r="M972" s="10"/>
      <c r="N972" s="10"/>
      <c r="O972" s="10"/>
      <c r="P972" s="10"/>
      <c r="Q972" s="10"/>
      <c r="R972" s="10"/>
      <c r="S972" s="10"/>
      <c r="T972" s="10"/>
      <c r="U972" s="10"/>
      <c r="V972" s="10"/>
      <c r="W972" s="10"/>
      <c r="X972" s="10"/>
      <c r="Y972" s="10"/>
      <c r="Z972" s="10"/>
      <c r="AA972" s="10"/>
      <c r="AB972" s="10"/>
      <c r="AC972" s="10"/>
      <c r="AD972" s="10"/>
      <c r="AE972" s="10"/>
    </row>
    <row r="973" spans="1:31" x14ac:dyDescent="0.35">
      <c r="A973" s="10"/>
      <c r="B973" s="10"/>
      <c r="C973" s="10"/>
      <c r="D973" s="10"/>
      <c r="E973" s="10"/>
      <c r="F973" s="10"/>
      <c r="G973" s="10"/>
      <c r="H973" s="10"/>
      <c r="I973" s="10"/>
      <c r="J973" s="10"/>
      <c r="K973" s="10"/>
      <c r="L973" s="10"/>
      <c r="M973" s="10"/>
      <c r="N973" s="10"/>
      <c r="O973" s="10"/>
      <c r="P973" s="10"/>
      <c r="Q973" s="10"/>
      <c r="R973" s="10"/>
      <c r="S973" s="10"/>
      <c r="T973" s="10"/>
      <c r="U973" s="10"/>
      <c r="V973" s="10"/>
      <c r="W973" s="10"/>
      <c r="X973" s="10"/>
      <c r="Y973" s="10"/>
      <c r="Z973" s="10"/>
      <c r="AA973" s="10"/>
      <c r="AB973" s="10"/>
      <c r="AC973" s="10"/>
      <c r="AD973" s="10"/>
      <c r="AE973" s="10"/>
    </row>
    <row r="974" spans="1:31" x14ac:dyDescent="0.35">
      <c r="A974" s="10"/>
      <c r="B974" s="10"/>
      <c r="C974" s="10"/>
      <c r="D974" s="10"/>
      <c r="E974" s="10"/>
      <c r="F974" s="10"/>
      <c r="G974" s="10"/>
      <c r="H974" s="10"/>
      <c r="I974" s="10"/>
      <c r="J974" s="10"/>
      <c r="K974" s="10"/>
      <c r="L974" s="10"/>
      <c r="M974" s="10"/>
      <c r="N974" s="10"/>
      <c r="O974" s="10"/>
      <c r="P974" s="10"/>
      <c r="Q974" s="10"/>
      <c r="R974" s="10"/>
      <c r="S974" s="10"/>
      <c r="T974" s="10"/>
      <c r="U974" s="10"/>
      <c r="V974" s="10"/>
      <c r="W974" s="10"/>
      <c r="X974" s="10"/>
      <c r="Y974" s="10"/>
      <c r="Z974" s="10"/>
      <c r="AA974" s="10"/>
      <c r="AB974" s="10"/>
      <c r="AC974" s="10"/>
      <c r="AD974" s="10"/>
      <c r="AE974" s="10"/>
    </row>
    <row r="975" spans="1:31" x14ac:dyDescent="0.35">
      <c r="A975" s="10"/>
      <c r="B975" s="10"/>
      <c r="C975" s="10"/>
      <c r="D975" s="10"/>
      <c r="E975" s="10"/>
      <c r="F975" s="10"/>
      <c r="G975" s="10"/>
      <c r="H975" s="10"/>
      <c r="I975" s="10"/>
      <c r="J975" s="10"/>
      <c r="K975" s="10"/>
      <c r="L975" s="10"/>
      <c r="M975" s="10"/>
      <c r="N975" s="10"/>
      <c r="O975" s="10"/>
      <c r="P975" s="10"/>
      <c r="Q975" s="10"/>
      <c r="R975" s="10"/>
      <c r="S975" s="10"/>
      <c r="T975" s="10"/>
      <c r="U975" s="10"/>
      <c r="V975" s="10"/>
      <c r="W975" s="10"/>
      <c r="X975" s="10"/>
      <c r="Y975" s="10"/>
      <c r="Z975" s="10"/>
      <c r="AA975" s="10"/>
      <c r="AB975" s="10"/>
      <c r="AC975" s="10"/>
      <c r="AD975" s="10"/>
      <c r="AE975" s="10"/>
    </row>
    <row r="976" spans="1:31" x14ac:dyDescent="0.35">
      <c r="A976" s="10"/>
      <c r="B976" s="10"/>
      <c r="C976" s="10"/>
      <c r="D976" s="10"/>
      <c r="E976" s="10"/>
      <c r="F976" s="10"/>
      <c r="G976" s="10"/>
      <c r="H976" s="10"/>
      <c r="I976" s="10"/>
      <c r="J976" s="10"/>
      <c r="K976" s="10"/>
      <c r="L976" s="10"/>
      <c r="M976" s="10"/>
      <c r="N976" s="10"/>
      <c r="O976" s="10"/>
      <c r="P976" s="10"/>
      <c r="Q976" s="10"/>
      <c r="R976" s="10"/>
      <c r="S976" s="10"/>
      <c r="T976" s="10"/>
      <c r="U976" s="10"/>
      <c r="V976" s="10"/>
      <c r="W976" s="10"/>
      <c r="X976" s="10"/>
      <c r="Y976" s="10"/>
      <c r="Z976" s="10"/>
      <c r="AA976" s="10"/>
      <c r="AB976" s="10"/>
      <c r="AC976" s="10"/>
      <c r="AD976" s="10"/>
      <c r="AE976" s="10"/>
    </row>
    <row r="977" spans="1:31" x14ac:dyDescent="0.35">
      <c r="A977" s="10"/>
      <c r="B977" s="10"/>
      <c r="C977" s="10"/>
      <c r="D977" s="10"/>
      <c r="E977" s="10"/>
      <c r="F977" s="10"/>
      <c r="G977" s="10"/>
      <c r="H977" s="10"/>
      <c r="I977" s="10"/>
      <c r="J977" s="10"/>
      <c r="K977" s="10"/>
      <c r="L977" s="10"/>
      <c r="M977" s="10"/>
      <c r="N977" s="10"/>
      <c r="O977" s="10"/>
      <c r="P977" s="10"/>
      <c r="Q977" s="10"/>
      <c r="R977" s="10"/>
      <c r="S977" s="10"/>
      <c r="T977" s="10"/>
      <c r="U977" s="10"/>
      <c r="V977" s="10"/>
      <c r="W977" s="10"/>
      <c r="X977" s="10"/>
      <c r="Y977" s="10"/>
      <c r="Z977" s="10"/>
      <c r="AA977" s="10"/>
      <c r="AB977" s="10"/>
      <c r="AC977" s="10"/>
      <c r="AD977" s="10"/>
      <c r="AE977" s="10"/>
    </row>
    <row r="978" spans="1:31" x14ac:dyDescent="0.35">
      <c r="A978" s="10"/>
      <c r="B978" s="10"/>
      <c r="C978" s="10"/>
      <c r="D978" s="10"/>
      <c r="E978" s="10"/>
      <c r="F978" s="10"/>
      <c r="G978" s="10"/>
      <c r="H978" s="10"/>
      <c r="I978" s="10"/>
      <c r="J978" s="10"/>
      <c r="K978" s="10"/>
      <c r="L978" s="10"/>
      <c r="M978" s="10"/>
      <c r="N978" s="10"/>
      <c r="O978" s="10"/>
      <c r="P978" s="10"/>
      <c r="Q978" s="10"/>
      <c r="R978" s="10"/>
      <c r="S978" s="10"/>
      <c r="T978" s="10"/>
      <c r="U978" s="10"/>
      <c r="V978" s="10"/>
      <c r="W978" s="10"/>
      <c r="X978" s="10"/>
      <c r="Y978" s="10"/>
      <c r="Z978" s="10"/>
      <c r="AA978" s="10"/>
      <c r="AB978" s="10"/>
      <c r="AC978" s="10"/>
      <c r="AD978" s="10"/>
      <c r="AE978" s="10"/>
    </row>
    <row r="979" spans="1:31" x14ac:dyDescent="0.35">
      <c r="A979" s="10"/>
      <c r="B979" s="10"/>
      <c r="C979" s="10"/>
      <c r="D979" s="10"/>
      <c r="E979" s="10"/>
      <c r="F979" s="10"/>
      <c r="G979" s="10"/>
      <c r="H979" s="10"/>
      <c r="I979" s="10"/>
      <c r="J979" s="10"/>
      <c r="K979" s="10"/>
      <c r="L979" s="10"/>
      <c r="M979" s="10"/>
      <c r="N979" s="10"/>
      <c r="O979" s="10"/>
      <c r="P979" s="10"/>
      <c r="Q979" s="10"/>
      <c r="R979" s="10"/>
      <c r="S979" s="10"/>
      <c r="T979" s="10"/>
      <c r="U979" s="10"/>
      <c r="V979" s="10"/>
      <c r="W979" s="10"/>
      <c r="X979" s="10"/>
      <c r="Y979" s="10"/>
      <c r="Z979" s="10"/>
      <c r="AA979" s="10"/>
      <c r="AB979" s="10"/>
      <c r="AC979" s="10"/>
      <c r="AD979" s="10"/>
      <c r="AE979" s="10"/>
    </row>
    <row r="980" spans="1:31" x14ac:dyDescent="0.35">
      <c r="A980" s="10"/>
      <c r="B980" s="10"/>
      <c r="C980" s="10"/>
      <c r="D980" s="10"/>
      <c r="E980" s="10"/>
      <c r="F980" s="10"/>
      <c r="G980" s="10"/>
      <c r="H980" s="10"/>
      <c r="I980" s="10"/>
      <c r="J980" s="10"/>
      <c r="K980" s="10"/>
      <c r="L980" s="10"/>
      <c r="M980" s="10"/>
      <c r="N980" s="10"/>
      <c r="O980" s="10"/>
      <c r="P980" s="10"/>
      <c r="Q980" s="10"/>
      <c r="R980" s="10"/>
      <c r="S980" s="10"/>
      <c r="T980" s="10"/>
      <c r="U980" s="10"/>
      <c r="V980" s="10"/>
      <c r="W980" s="10"/>
      <c r="X980" s="10"/>
      <c r="Y980" s="10"/>
      <c r="Z980" s="10"/>
      <c r="AA980" s="10"/>
      <c r="AB980" s="10"/>
      <c r="AC980" s="10"/>
      <c r="AD980" s="10"/>
      <c r="AE980" s="10"/>
    </row>
    <row r="981" spans="1:31" x14ac:dyDescent="0.35">
      <c r="A981" s="10"/>
      <c r="B981" s="10"/>
      <c r="C981" s="10"/>
      <c r="D981" s="10"/>
      <c r="E981" s="10"/>
      <c r="F981" s="10"/>
      <c r="G981" s="10"/>
      <c r="H981" s="10"/>
      <c r="I981" s="10"/>
      <c r="J981" s="10"/>
      <c r="K981" s="10"/>
      <c r="L981" s="10"/>
      <c r="M981" s="10"/>
      <c r="N981" s="10"/>
      <c r="O981" s="10"/>
      <c r="P981" s="10"/>
      <c r="Q981" s="10"/>
      <c r="R981" s="10"/>
      <c r="S981" s="10"/>
      <c r="T981" s="10"/>
      <c r="U981" s="10"/>
      <c r="V981" s="10"/>
      <c r="W981" s="10"/>
      <c r="X981" s="10"/>
      <c r="Y981" s="10"/>
      <c r="Z981" s="10"/>
      <c r="AA981" s="10"/>
      <c r="AB981" s="10"/>
      <c r="AC981" s="10"/>
      <c r="AD981" s="10"/>
      <c r="AE981" s="10"/>
    </row>
    <row r="982" spans="1:31" x14ac:dyDescent="0.35">
      <c r="A982" s="10"/>
      <c r="B982" s="10"/>
      <c r="C982" s="10"/>
      <c r="D982" s="10"/>
      <c r="E982" s="10"/>
      <c r="F982" s="10"/>
      <c r="G982" s="10"/>
      <c r="H982" s="10"/>
      <c r="I982" s="10"/>
      <c r="J982" s="10"/>
      <c r="K982" s="10"/>
      <c r="L982" s="10"/>
      <c r="M982" s="10"/>
      <c r="N982" s="10"/>
      <c r="O982" s="10"/>
      <c r="P982" s="10"/>
      <c r="Q982" s="10"/>
      <c r="R982" s="10"/>
      <c r="S982" s="10"/>
      <c r="T982" s="10"/>
      <c r="U982" s="10"/>
      <c r="V982" s="10"/>
      <c r="W982" s="10"/>
      <c r="X982" s="10"/>
      <c r="Y982" s="10"/>
      <c r="Z982" s="10"/>
      <c r="AA982" s="10"/>
      <c r="AB982" s="10"/>
      <c r="AC982" s="10"/>
      <c r="AD982" s="10"/>
      <c r="AE982" s="10"/>
    </row>
    <row r="983" spans="1:31" x14ac:dyDescent="0.35">
      <c r="A983" s="10"/>
      <c r="B983" s="10"/>
      <c r="C983" s="10"/>
      <c r="D983" s="10"/>
      <c r="E983" s="10"/>
      <c r="F983" s="10"/>
      <c r="G983" s="10"/>
      <c r="H983" s="10"/>
      <c r="I983" s="10"/>
      <c r="J983" s="10"/>
      <c r="K983" s="10"/>
      <c r="L983" s="10"/>
      <c r="M983" s="10"/>
      <c r="N983" s="10"/>
      <c r="O983" s="10"/>
      <c r="P983" s="10"/>
      <c r="Q983" s="10"/>
      <c r="R983" s="10"/>
      <c r="S983" s="10"/>
      <c r="T983" s="10"/>
      <c r="U983" s="10"/>
      <c r="V983" s="10"/>
      <c r="W983" s="10"/>
      <c r="X983" s="10"/>
      <c r="Y983" s="10"/>
      <c r="Z983" s="10"/>
      <c r="AA983" s="10"/>
      <c r="AB983" s="10"/>
      <c r="AC983" s="10"/>
      <c r="AD983" s="10"/>
      <c r="AE983" s="10"/>
    </row>
    <row r="984" spans="1:31" x14ac:dyDescent="0.35">
      <c r="A984" s="10"/>
      <c r="B984" s="10"/>
      <c r="C984" s="10"/>
      <c r="D984" s="10"/>
      <c r="E984" s="10"/>
      <c r="F984" s="10"/>
      <c r="G984" s="10"/>
      <c r="H984" s="10"/>
      <c r="I984" s="10"/>
      <c r="J984" s="10"/>
      <c r="K984" s="10"/>
      <c r="L984" s="10"/>
      <c r="M984" s="10"/>
      <c r="N984" s="10"/>
      <c r="O984" s="10"/>
      <c r="P984" s="10"/>
      <c r="Q984" s="10"/>
      <c r="R984" s="10"/>
      <c r="S984" s="10"/>
      <c r="T984" s="10"/>
      <c r="U984" s="10"/>
      <c r="V984" s="10"/>
      <c r="W984" s="10"/>
      <c r="X984" s="10"/>
      <c r="Y984" s="10"/>
      <c r="Z984" s="10"/>
      <c r="AA984" s="10"/>
      <c r="AB984" s="10"/>
      <c r="AC984" s="10"/>
      <c r="AD984" s="10"/>
      <c r="AE984" s="10"/>
    </row>
    <row r="985" spans="1:31" x14ac:dyDescent="0.35">
      <c r="A985" s="10"/>
      <c r="B985" s="10"/>
      <c r="C985" s="10"/>
      <c r="D985" s="10"/>
      <c r="E985" s="10"/>
      <c r="F985" s="10"/>
      <c r="G985" s="10"/>
      <c r="H985" s="10"/>
      <c r="I985" s="10"/>
      <c r="J985" s="10"/>
      <c r="K985" s="10"/>
      <c r="L985" s="10"/>
      <c r="M985" s="10"/>
      <c r="N985" s="10"/>
      <c r="O985" s="10"/>
      <c r="P985" s="10"/>
      <c r="Q985" s="10"/>
      <c r="R985" s="10"/>
      <c r="S985" s="10"/>
      <c r="T985" s="10"/>
      <c r="U985" s="10"/>
      <c r="V985" s="10"/>
      <c r="W985" s="10"/>
      <c r="X985" s="10"/>
      <c r="Y985" s="10"/>
      <c r="Z985" s="10"/>
      <c r="AA985" s="10"/>
      <c r="AB985" s="10"/>
      <c r="AC985" s="10"/>
      <c r="AD985" s="10"/>
      <c r="AE985" s="10"/>
    </row>
    <row r="986" spans="1:31" x14ac:dyDescent="0.35">
      <c r="A986" s="10"/>
      <c r="B986" s="10"/>
      <c r="C986" s="10"/>
      <c r="D986" s="10"/>
      <c r="E986" s="10"/>
      <c r="F986" s="10"/>
      <c r="G986" s="10"/>
      <c r="H986" s="10"/>
      <c r="I986" s="10"/>
      <c r="J986" s="10"/>
      <c r="K986" s="10"/>
      <c r="L986" s="10"/>
      <c r="M986" s="10"/>
      <c r="N986" s="10"/>
      <c r="O986" s="10"/>
      <c r="P986" s="10"/>
      <c r="Q986" s="10"/>
      <c r="R986" s="10"/>
      <c r="S986" s="10"/>
      <c r="T986" s="10"/>
      <c r="U986" s="10"/>
      <c r="V986" s="10"/>
      <c r="W986" s="10"/>
      <c r="X986" s="10"/>
      <c r="Y986" s="10"/>
      <c r="Z986" s="10"/>
      <c r="AA986" s="10"/>
      <c r="AB986" s="10"/>
      <c r="AC986" s="10"/>
      <c r="AD986" s="10"/>
      <c r="AE986" s="10"/>
    </row>
    <row r="987" spans="1:31" x14ac:dyDescent="0.35">
      <c r="A987" s="10"/>
      <c r="B987" s="10"/>
      <c r="C987" s="10"/>
      <c r="D987" s="10"/>
      <c r="E987" s="10"/>
      <c r="F987" s="10"/>
      <c r="G987" s="10"/>
      <c r="H987" s="10"/>
      <c r="I987" s="10"/>
      <c r="J987" s="10"/>
      <c r="K987" s="10"/>
      <c r="L987" s="10"/>
      <c r="M987" s="10"/>
      <c r="N987" s="10"/>
      <c r="O987" s="10"/>
      <c r="P987" s="10"/>
      <c r="Q987" s="10"/>
      <c r="R987" s="10"/>
      <c r="S987" s="10"/>
      <c r="T987" s="10"/>
      <c r="U987" s="10"/>
      <c r="V987" s="10"/>
      <c r="W987" s="10"/>
      <c r="X987" s="10"/>
      <c r="Y987" s="10"/>
      <c r="Z987" s="10"/>
      <c r="AA987" s="10"/>
      <c r="AB987" s="10"/>
      <c r="AC987" s="10"/>
      <c r="AD987" s="10"/>
      <c r="AE987" s="10"/>
    </row>
    <row r="988" spans="1:31" x14ac:dyDescent="0.35">
      <c r="A988" s="10"/>
      <c r="B988" s="10"/>
      <c r="C988" s="10"/>
      <c r="D988" s="10"/>
      <c r="E988" s="10"/>
      <c r="F988" s="10"/>
      <c r="G988" s="10"/>
      <c r="H988" s="10"/>
      <c r="I988" s="10"/>
      <c r="J988" s="10"/>
      <c r="K988" s="10"/>
      <c r="L988" s="10"/>
      <c r="M988" s="10"/>
      <c r="N988" s="10"/>
      <c r="O988" s="10"/>
      <c r="P988" s="10"/>
      <c r="Q988" s="10"/>
      <c r="R988" s="10"/>
      <c r="S988" s="10"/>
      <c r="T988" s="10"/>
      <c r="U988" s="10"/>
      <c r="V988" s="10"/>
      <c r="W988" s="10"/>
      <c r="X988" s="10"/>
      <c r="Y988" s="10"/>
      <c r="Z988" s="10"/>
      <c r="AA988" s="10"/>
      <c r="AB988" s="10"/>
      <c r="AC988" s="10"/>
      <c r="AD988" s="10"/>
      <c r="AE988" s="10"/>
    </row>
    <row r="989" spans="1:31" x14ac:dyDescent="0.35">
      <c r="A989" s="10"/>
      <c r="B989" s="10"/>
      <c r="C989" s="10"/>
      <c r="D989" s="10"/>
      <c r="E989" s="10"/>
      <c r="F989" s="10"/>
      <c r="G989" s="10"/>
      <c r="H989" s="10"/>
      <c r="I989" s="10"/>
      <c r="J989" s="10"/>
      <c r="K989" s="10"/>
      <c r="L989" s="10"/>
      <c r="M989" s="10"/>
      <c r="N989" s="10"/>
      <c r="O989" s="10"/>
      <c r="P989" s="10"/>
      <c r="Q989" s="10"/>
      <c r="R989" s="10"/>
      <c r="S989" s="10"/>
      <c r="T989" s="10"/>
      <c r="U989" s="10"/>
      <c r="V989" s="10"/>
      <c r="W989" s="10"/>
      <c r="X989" s="10"/>
      <c r="Y989" s="10"/>
      <c r="Z989" s="10"/>
      <c r="AA989" s="10"/>
      <c r="AB989" s="10"/>
      <c r="AC989" s="10"/>
      <c r="AD989" s="10"/>
      <c r="AE989" s="10"/>
    </row>
    <row r="990" spans="1:31" x14ac:dyDescent="0.35">
      <c r="A990" s="10"/>
      <c r="B990" s="10"/>
      <c r="C990" s="10"/>
      <c r="D990" s="10"/>
      <c r="E990" s="10"/>
      <c r="F990" s="10"/>
      <c r="G990" s="10"/>
      <c r="H990" s="10"/>
      <c r="I990" s="10"/>
      <c r="J990" s="10"/>
      <c r="K990" s="10"/>
      <c r="L990" s="10"/>
      <c r="M990" s="10"/>
      <c r="N990" s="10"/>
      <c r="O990" s="10"/>
      <c r="P990" s="10"/>
      <c r="Q990" s="10"/>
      <c r="R990" s="10"/>
      <c r="S990" s="10"/>
      <c r="T990" s="10"/>
      <c r="U990" s="10"/>
      <c r="V990" s="10"/>
      <c r="W990" s="10"/>
      <c r="X990" s="10"/>
      <c r="Y990" s="10"/>
      <c r="Z990" s="10"/>
      <c r="AA990" s="10"/>
      <c r="AB990" s="10"/>
      <c r="AC990" s="10"/>
      <c r="AD990" s="10"/>
      <c r="AE990" s="10"/>
    </row>
    <row r="991" spans="1:31" x14ac:dyDescent="0.35">
      <c r="A991" s="10"/>
      <c r="B991" s="10"/>
      <c r="C991" s="10"/>
      <c r="D991" s="10"/>
      <c r="E991" s="10"/>
      <c r="F991" s="10"/>
      <c r="G991" s="10"/>
      <c r="H991" s="10"/>
      <c r="I991" s="10"/>
      <c r="J991" s="10"/>
      <c r="K991" s="10"/>
      <c r="L991" s="10"/>
      <c r="M991" s="10"/>
      <c r="N991" s="10"/>
      <c r="O991" s="10"/>
      <c r="P991" s="10"/>
      <c r="Q991" s="10"/>
      <c r="R991" s="10"/>
      <c r="S991" s="10"/>
      <c r="T991" s="10"/>
      <c r="U991" s="10"/>
      <c r="V991" s="10"/>
      <c r="W991" s="10"/>
      <c r="X991" s="10"/>
      <c r="Y991" s="10"/>
      <c r="Z991" s="10"/>
      <c r="AA991" s="10"/>
      <c r="AB991" s="10"/>
      <c r="AC991" s="10"/>
      <c r="AD991" s="10"/>
      <c r="AE991" s="10"/>
    </row>
    <row r="992" spans="1:31" x14ac:dyDescent="0.35">
      <c r="A992" s="10"/>
      <c r="B992" s="10"/>
      <c r="C992" s="10"/>
      <c r="D992" s="10"/>
      <c r="E992" s="10"/>
      <c r="F992" s="10"/>
      <c r="G992" s="10"/>
      <c r="H992" s="10"/>
      <c r="I992" s="10"/>
      <c r="J992" s="10"/>
      <c r="K992" s="10"/>
      <c r="L992" s="10"/>
      <c r="M992" s="10"/>
      <c r="N992" s="10"/>
      <c r="O992" s="10"/>
      <c r="P992" s="10"/>
      <c r="Q992" s="10"/>
      <c r="R992" s="10"/>
      <c r="S992" s="10"/>
      <c r="T992" s="10"/>
      <c r="U992" s="10"/>
      <c r="V992" s="10"/>
      <c r="W992" s="10"/>
      <c r="X992" s="10"/>
      <c r="Y992" s="10"/>
      <c r="Z992" s="10"/>
      <c r="AA992" s="10"/>
      <c r="AB992" s="10"/>
      <c r="AC992" s="10"/>
      <c r="AD992" s="10"/>
      <c r="AE992" s="10"/>
    </row>
    <row r="993" spans="1:31" x14ac:dyDescent="0.35">
      <c r="A993" s="10"/>
      <c r="B993" s="10"/>
      <c r="C993" s="10"/>
      <c r="D993" s="10"/>
      <c r="E993" s="10"/>
      <c r="F993" s="10"/>
      <c r="G993" s="10"/>
      <c r="H993" s="10"/>
      <c r="I993" s="10"/>
      <c r="J993" s="10"/>
      <c r="K993" s="10"/>
      <c r="L993" s="10"/>
      <c r="M993" s="10"/>
      <c r="N993" s="10"/>
      <c r="O993" s="10"/>
      <c r="P993" s="10"/>
      <c r="Q993" s="10"/>
      <c r="R993" s="10"/>
      <c r="S993" s="10"/>
      <c r="T993" s="10"/>
      <c r="U993" s="10"/>
      <c r="V993" s="10"/>
      <c r="W993" s="10"/>
      <c r="X993" s="10"/>
      <c r="Y993" s="10"/>
      <c r="Z993" s="10"/>
      <c r="AA993" s="10"/>
      <c r="AB993" s="10"/>
      <c r="AC993" s="10"/>
      <c r="AD993" s="10"/>
      <c r="AE993" s="10"/>
    </row>
    <row r="994" spans="1:31" x14ac:dyDescent="0.35">
      <c r="A994" s="10"/>
      <c r="B994" s="10"/>
      <c r="C994" s="10"/>
      <c r="D994" s="10"/>
      <c r="E994" s="10"/>
      <c r="F994" s="10"/>
      <c r="G994" s="10"/>
      <c r="H994" s="10"/>
      <c r="I994" s="10"/>
      <c r="J994" s="10"/>
      <c r="K994" s="10"/>
      <c r="L994" s="10"/>
      <c r="M994" s="10"/>
      <c r="N994" s="10"/>
      <c r="O994" s="10"/>
      <c r="P994" s="10"/>
      <c r="Q994" s="10"/>
      <c r="R994" s="10"/>
      <c r="S994" s="10"/>
      <c r="T994" s="10"/>
      <c r="U994" s="10"/>
      <c r="V994" s="10"/>
      <c r="W994" s="10"/>
      <c r="X994" s="10"/>
      <c r="Y994" s="10"/>
      <c r="Z994" s="10"/>
      <c r="AA994" s="10"/>
      <c r="AB994" s="10"/>
      <c r="AC994" s="10"/>
      <c r="AD994" s="10"/>
      <c r="AE994" s="10"/>
    </row>
    <row r="995" spans="1:31" x14ac:dyDescent="0.35">
      <c r="A995" s="10"/>
      <c r="B995" s="10"/>
      <c r="C995" s="10"/>
      <c r="D995" s="10"/>
      <c r="E995" s="10"/>
      <c r="F995" s="10"/>
      <c r="G995" s="10"/>
      <c r="H995" s="10"/>
      <c r="I995" s="10"/>
      <c r="J995" s="10"/>
      <c r="K995" s="10"/>
      <c r="L995" s="10"/>
      <c r="M995" s="10"/>
      <c r="N995" s="10"/>
      <c r="O995" s="10"/>
      <c r="P995" s="10"/>
      <c r="Q995" s="10"/>
      <c r="R995" s="10"/>
      <c r="S995" s="10"/>
      <c r="T995" s="10"/>
      <c r="U995" s="10"/>
      <c r="V995" s="10"/>
      <c r="W995" s="10"/>
      <c r="X995" s="10"/>
      <c r="Y995" s="10"/>
      <c r="Z995" s="10"/>
      <c r="AA995" s="10"/>
      <c r="AB995" s="10"/>
      <c r="AC995" s="10"/>
      <c r="AD995" s="10"/>
      <c r="AE995" s="10"/>
    </row>
    <row r="996" spans="1:31" x14ac:dyDescent="0.35">
      <c r="A996" s="10"/>
      <c r="B996" s="10"/>
      <c r="C996" s="10"/>
      <c r="D996" s="10"/>
      <c r="E996" s="10"/>
      <c r="F996" s="10"/>
      <c r="G996" s="10"/>
      <c r="H996" s="10"/>
      <c r="I996" s="10"/>
      <c r="J996" s="10"/>
      <c r="K996" s="10"/>
      <c r="L996" s="10"/>
      <c r="M996" s="10"/>
      <c r="N996" s="10"/>
      <c r="O996" s="10"/>
      <c r="P996" s="10"/>
      <c r="Q996" s="10"/>
      <c r="R996" s="10"/>
      <c r="S996" s="10"/>
      <c r="T996" s="10"/>
      <c r="U996" s="10"/>
      <c r="V996" s="10"/>
      <c r="W996" s="10"/>
      <c r="X996" s="10"/>
      <c r="Y996" s="10"/>
      <c r="Z996" s="10"/>
      <c r="AA996" s="10"/>
      <c r="AB996" s="10"/>
      <c r="AC996" s="10"/>
      <c r="AD996" s="10"/>
      <c r="AE996" s="10"/>
    </row>
    <row r="997" spans="1:31" x14ac:dyDescent="0.35">
      <c r="A997" s="10"/>
      <c r="B997" s="10"/>
      <c r="C997" s="10"/>
      <c r="D997" s="10"/>
      <c r="E997" s="10"/>
      <c r="F997" s="10"/>
      <c r="G997" s="10"/>
      <c r="H997" s="10"/>
      <c r="I997" s="10"/>
      <c r="J997" s="10"/>
      <c r="K997" s="10"/>
      <c r="L997" s="10"/>
      <c r="M997" s="10"/>
      <c r="N997" s="10"/>
      <c r="O997" s="10"/>
      <c r="P997" s="10"/>
      <c r="Q997" s="10"/>
      <c r="R997" s="10"/>
      <c r="S997" s="10"/>
      <c r="T997" s="10"/>
      <c r="U997" s="10"/>
      <c r="V997" s="10"/>
      <c r="W997" s="10"/>
      <c r="X997" s="10"/>
      <c r="Y997" s="10"/>
      <c r="Z997" s="10"/>
      <c r="AA997" s="10"/>
      <c r="AB997" s="10"/>
      <c r="AC997" s="10"/>
      <c r="AD997" s="10"/>
      <c r="AE997" s="10"/>
    </row>
    <row r="998" spans="1:31" x14ac:dyDescent="0.35">
      <c r="A998" s="10"/>
      <c r="B998" s="10"/>
      <c r="C998" s="10"/>
      <c r="D998" s="10"/>
      <c r="E998" s="10"/>
      <c r="F998" s="10"/>
      <c r="G998" s="10"/>
      <c r="H998" s="10"/>
      <c r="I998" s="10"/>
      <c r="J998" s="10"/>
      <c r="K998" s="10"/>
      <c r="L998" s="10"/>
      <c r="M998" s="10"/>
      <c r="N998" s="10"/>
      <c r="O998" s="10"/>
      <c r="P998" s="10"/>
      <c r="Q998" s="10"/>
      <c r="R998" s="10"/>
      <c r="S998" s="10"/>
      <c r="T998" s="10"/>
      <c r="U998" s="10"/>
      <c r="V998" s="10"/>
      <c r="W998" s="10"/>
      <c r="X998" s="10"/>
      <c r="Y998" s="10"/>
      <c r="Z998" s="10"/>
      <c r="AA998" s="10"/>
      <c r="AB998" s="10"/>
      <c r="AC998" s="10"/>
      <c r="AD998" s="10"/>
      <c r="AE998" s="10"/>
    </row>
    <row r="999" spans="1:31" x14ac:dyDescent="0.35">
      <c r="A999" s="10"/>
      <c r="B999" s="10"/>
      <c r="C999" s="10"/>
      <c r="D999" s="10"/>
      <c r="E999" s="10"/>
      <c r="F999" s="10"/>
      <c r="G999" s="10"/>
      <c r="H999" s="10"/>
      <c r="I999" s="10"/>
      <c r="J999" s="10"/>
      <c r="K999" s="10"/>
      <c r="L999" s="10"/>
      <c r="M999" s="10"/>
      <c r="N999" s="10"/>
      <c r="O999" s="10"/>
      <c r="P999" s="10"/>
      <c r="Q999" s="10"/>
      <c r="R999" s="10"/>
      <c r="S999" s="10"/>
      <c r="T999" s="10"/>
      <c r="U999" s="10"/>
      <c r="V999" s="10"/>
      <c r="W999" s="10"/>
      <c r="X999" s="10"/>
      <c r="Y999" s="10"/>
      <c r="Z999" s="10"/>
      <c r="AA999" s="10"/>
      <c r="AB999" s="10"/>
      <c r="AC999" s="10"/>
      <c r="AD999" s="10"/>
      <c r="AE999" s="10"/>
    </row>
    <row r="1000" spans="1:31" x14ac:dyDescent="0.35">
      <c r="A1000" s="10"/>
      <c r="B1000" s="10"/>
      <c r="C1000" s="10"/>
      <c r="D1000" s="10"/>
      <c r="E1000" s="10"/>
      <c r="F1000" s="10"/>
      <c r="G1000" s="10"/>
      <c r="H1000" s="10"/>
      <c r="I1000" s="10"/>
      <c r="J1000" s="10"/>
      <c r="K1000" s="10"/>
      <c r="L1000" s="10"/>
      <c r="M1000" s="10"/>
      <c r="N1000" s="10"/>
      <c r="O1000" s="10"/>
      <c r="P1000" s="10"/>
      <c r="Q1000" s="10"/>
      <c r="R1000" s="10"/>
      <c r="S1000" s="10"/>
      <c r="T1000" s="10"/>
      <c r="U1000" s="10"/>
      <c r="V1000" s="10"/>
      <c r="W1000" s="10"/>
      <c r="X1000" s="10"/>
      <c r="Y1000" s="10"/>
      <c r="Z1000" s="10"/>
      <c r="AA1000" s="10"/>
      <c r="AB1000" s="10"/>
      <c r="AC1000" s="10"/>
      <c r="AD1000" s="10"/>
      <c r="AE1000" s="10"/>
    </row>
    <row r="1001" spans="1:31" x14ac:dyDescent="0.35">
      <c r="A1001" s="10"/>
      <c r="B1001" s="10"/>
      <c r="C1001" s="10"/>
      <c r="D1001" s="10"/>
      <c r="E1001" s="10"/>
      <c r="F1001" s="10"/>
      <c r="G1001" s="10"/>
      <c r="H1001" s="10"/>
      <c r="I1001" s="10"/>
      <c r="J1001" s="10"/>
      <c r="K1001" s="10"/>
      <c r="L1001" s="10"/>
      <c r="M1001" s="10"/>
      <c r="N1001" s="10"/>
      <c r="O1001" s="10"/>
      <c r="P1001" s="10"/>
      <c r="Q1001" s="10"/>
      <c r="R1001" s="10"/>
      <c r="S1001" s="10"/>
      <c r="T1001" s="10"/>
      <c r="U1001" s="10"/>
      <c r="V1001" s="10"/>
      <c r="W1001" s="10"/>
      <c r="X1001" s="10"/>
      <c r="Y1001" s="10"/>
      <c r="Z1001" s="10"/>
      <c r="AA1001" s="10"/>
      <c r="AB1001" s="10"/>
      <c r="AC1001" s="10"/>
      <c r="AD1001" s="10"/>
      <c r="AE1001" s="10"/>
    </row>
  </sheetData>
  <pageMargins left="0.7" right="0.7" top="0.75" bottom="0.75" header="0" footer="0"/>
  <pageSetup paperSize="9" orientation="portrait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C44E65-2076-4823-8D20-637614FDD1CF}">
  <dimension ref="A1:DL1001"/>
  <sheetViews>
    <sheetView zoomScale="80" zoomScaleNormal="80" workbookViewId="0"/>
  </sheetViews>
  <sheetFormatPr defaultColWidth="12.58203125" defaultRowHeight="14" x14ac:dyDescent="0.3"/>
  <cols>
    <col min="1" max="1" width="55.1640625" style="72" bestFit="1" customWidth="1"/>
    <col min="2" max="2" width="7.5" style="89" bestFit="1" customWidth="1"/>
    <col min="3" max="3" width="25.33203125" style="72" bestFit="1" customWidth="1"/>
    <col min="4" max="4" width="22.25" style="72" bestFit="1" customWidth="1"/>
    <col min="5" max="5" width="28.58203125" style="72" bestFit="1" customWidth="1"/>
    <col min="6" max="6" width="27.75" style="72" bestFit="1" customWidth="1"/>
    <col min="7" max="7" width="32.58203125" style="72" bestFit="1" customWidth="1"/>
    <col min="8" max="8" width="23.33203125" style="72" bestFit="1" customWidth="1"/>
    <col min="9" max="9" width="29.33203125" style="72" bestFit="1" customWidth="1"/>
    <col min="10" max="10" width="25.83203125" style="72" bestFit="1" customWidth="1"/>
    <col min="11" max="11" width="13.33203125" style="72" bestFit="1" customWidth="1"/>
    <col min="12" max="12" width="18.25" style="72" bestFit="1" customWidth="1"/>
    <col min="13" max="13" width="31.75" style="72" bestFit="1" customWidth="1"/>
    <col min="14" max="14" width="33.83203125" style="72" bestFit="1" customWidth="1"/>
    <col min="15" max="15" width="22.5" style="72" bestFit="1" customWidth="1"/>
    <col min="16" max="16" width="33.83203125" style="72" bestFit="1" customWidth="1"/>
    <col min="17" max="17" width="28.58203125" style="72" bestFit="1" customWidth="1"/>
    <col min="18" max="18" width="21.33203125" style="72" bestFit="1" customWidth="1"/>
    <col min="19" max="19" width="20.58203125" style="72" bestFit="1" customWidth="1"/>
    <col min="20" max="20" width="26.83203125" style="72" bestFit="1" customWidth="1"/>
    <col min="21" max="21" width="21.33203125" style="72" bestFit="1" customWidth="1"/>
    <col min="22" max="22" width="27.5" style="72" bestFit="1" customWidth="1"/>
    <col min="23" max="23" width="24.83203125" style="72" bestFit="1" customWidth="1"/>
    <col min="24" max="24" width="27.58203125" style="72" bestFit="1" customWidth="1"/>
    <col min="25" max="25" width="26.08203125" style="72" bestFit="1" customWidth="1"/>
    <col min="26" max="26" width="33.83203125" style="72" bestFit="1" customWidth="1"/>
    <col min="27" max="27" width="23.33203125" style="72" bestFit="1" customWidth="1"/>
    <col min="28" max="28" width="26.58203125" style="72" bestFit="1" customWidth="1"/>
    <col min="29" max="29" width="29.08203125" style="72" bestFit="1" customWidth="1"/>
    <col min="30" max="30" width="15" style="72" bestFit="1" customWidth="1"/>
    <col min="31" max="31" width="8.83203125" style="72" bestFit="1" customWidth="1"/>
    <col min="32" max="32" width="14.83203125" style="72" bestFit="1" customWidth="1"/>
    <col min="33" max="33" width="12.58203125" style="72" bestFit="1" customWidth="1"/>
    <col min="34" max="34" width="9.33203125" style="72" bestFit="1" customWidth="1"/>
    <col min="35" max="35" width="33.83203125" style="72" bestFit="1" customWidth="1"/>
    <col min="36" max="36" width="12.83203125" style="72" bestFit="1" customWidth="1"/>
    <col min="37" max="37" width="12" style="72" bestFit="1" customWidth="1"/>
    <col min="38" max="38" width="10.58203125" style="72" bestFit="1" customWidth="1"/>
    <col min="39" max="39" width="13" style="72" bestFit="1" customWidth="1"/>
    <col min="40" max="40" width="10.08203125" style="72" bestFit="1" customWidth="1"/>
    <col min="41" max="41" width="11.08203125" style="72" bestFit="1" customWidth="1"/>
    <col min="42" max="42" width="11.75" style="72" bestFit="1" customWidth="1"/>
    <col min="43" max="43" width="12.08203125" style="72" bestFit="1" customWidth="1"/>
    <col min="44" max="44" width="10.75" style="72" bestFit="1" customWidth="1"/>
    <col min="45" max="45" width="13.5" style="72" bestFit="1" customWidth="1"/>
    <col min="46" max="46" width="12.25" style="72" bestFit="1" customWidth="1"/>
    <col min="47" max="47" width="10.58203125" style="72" bestFit="1" customWidth="1"/>
    <col min="48" max="48" width="12.33203125" style="72" bestFit="1" customWidth="1"/>
    <col min="49" max="50" width="10.33203125" style="72" bestFit="1" customWidth="1"/>
    <col min="51" max="51" width="13" style="72" bestFit="1" customWidth="1"/>
    <col min="52" max="52" width="15.25" style="72" bestFit="1" customWidth="1"/>
    <col min="53" max="53" width="9.08203125" style="72" bestFit="1" customWidth="1"/>
    <col min="54" max="54" width="12.58203125" style="72"/>
    <col min="55" max="55" width="12.33203125" style="72" bestFit="1" customWidth="1"/>
    <col min="56" max="56" width="33.83203125" style="72" bestFit="1" customWidth="1"/>
    <col min="57" max="57" width="12.33203125" style="72" bestFit="1" customWidth="1"/>
    <col min="58" max="58" width="9.83203125" style="72" bestFit="1" customWidth="1"/>
    <col min="59" max="59" width="13.08203125" style="72" bestFit="1" customWidth="1"/>
    <col min="60" max="60" width="11.75" style="72" bestFit="1" customWidth="1"/>
    <col min="61" max="61" width="17.5" style="72" bestFit="1" customWidth="1"/>
    <col min="62" max="62" width="12.58203125" style="72"/>
    <col min="63" max="63" width="10.33203125" style="72" bestFit="1" customWidth="1"/>
    <col min="64" max="64" width="13.5" style="72" bestFit="1" customWidth="1"/>
    <col min="65" max="65" width="12.08203125" style="72" bestFit="1" customWidth="1"/>
    <col min="66" max="66" width="14.83203125" style="72" bestFit="1" customWidth="1"/>
    <col min="67" max="67" width="15.08203125" style="72" bestFit="1" customWidth="1"/>
    <col min="68" max="68" width="11.33203125" style="72" bestFit="1" customWidth="1"/>
    <col min="69" max="69" width="12.58203125" style="72"/>
    <col min="70" max="70" width="12.25" style="72" bestFit="1" customWidth="1"/>
    <col min="71" max="71" width="10.5" style="72" bestFit="1" customWidth="1"/>
    <col min="72" max="72" width="12.08203125" style="72" bestFit="1" customWidth="1"/>
    <col min="73" max="73" width="10.83203125" style="72" bestFit="1" customWidth="1"/>
    <col min="74" max="74" width="10.75" style="72" bestFit="1" customWidth="1"/>
    <col min="75" max="75" width="11.83203125" style="72" bestFit="1" customWidth="1"/>
    <col min="76" max="76" width="13.58203125" style="72" bestFit="1" customWidth="1"/>
    <col min="77" max="77" width="11.83203125" style="72" bestFit="1" customWidth="1"/>
    <col min="78" max="78" width="12.33203125" style="72" bestFit="1" customWidth="1"/>
    <col min="79" max="79" width="11.08203125" style="72" bestFit="1" customWidth="1"/>
    <col min="80" max="80" width="12.58203125" style="72"/>
    <col min="81" max="81" width="10.83203125" style="72" bestFit="1" customWidth="1"/>
    <col min="82" max="82" width="14.75" style="72" bestFit="1" customWidth="1"/>
    <col min="83" max="83" width="12.58203125" style="72" bestFit="1" customWidth="1"/>
    <col min="84" max="84" width="9.58203125" style="72" bestFit="1" customWidth="1"/>
    <col min="85" max="85" width="12.58203125" style="72"/>
    <col min="86" max="86" width="33.83203125" style="72" bestFit="1" customWidth="1"/>
    <col min="87" max="87" width="13.33203125" style="72" bestFit="1" customWidth="1"/>
    <col min="88" max="88" width="12.58203125" style="72"/>
    <col min="89" max="89" width="10.58203125" style="72" bestFit="1" customWidth="1"/>
    <col min="90" max="90" width="12.33203125" style="72" bestFit="1" customWidth="1"/>
    <col min="91" max="91" width="12.08203125" style="72" bestFit="1" customWidth="1"/>
    <col min="92" max="16384" width="12.58203125" style="72"/>
  </cols>
  <sheetData>
    <row r="1" spans="1:91" ht="57.5" x14ac:dyDescent="0.3">
      <c r="A1" s="67" t="s">
        <v>0</v>
      </c>
      <c r="B1" s="68" t="s">
        <v>1</v>
      </c>
      <c r="C1" s="69" t="s">
        <v>904</v>
      </c>
      <c r="D1" s="69" t="s">
        <v>905</v>
      </c>
      <c r="E1" s="69" t="s">
        <v>906</v>
      </c>
      <c r="F1" s="69" t="s">
        <v>907</v>
      </c>
      <c r="G1" s="69" t="s">
        <v>908</v>
      </c>
      <c r="H1" s="69" t="s">
        <v>909</v>
      </c>
      <c r="I1" s="69" t="s">
        <v>910</v>
      </c>
      <c r="J1" s="69" t="s">
        <v>911</v>
      </c>
      <c r="K1" s="69" t="s">
        <v>912</v>
      </c>
      <c r="L1" s="69" t="s">
        <v>913</v>
      </c>
      <c r="M1" s="69" t="s">
        <v>914</v>
      </c>
      <c r="N1" s="69" t="s">
        <v>915</v>
      </c>
      <c r="O1" s="69" t="s">
        <v>916</v>
      </c>
      <c r="P1" s="69" t="s">
        <v>917</v>
      </c>
      <c r="Q1" s="69" t="s">
        <v>918</v>
      </c>
      <c r="R1" s="69" t="s">
        <v>919</v>
      </c>
      <c r="S1" s="69" t="s">
        <v>920</v>
      </c>
      <c r="T1" s="69" t="s">
        <v>921</v>
      </c>
      <c r="U1" s="69" t="s">
        <v>922</v>
      </c>
      <c r="V1" s="70" t="s">
        <v>923</v>
      </c>
      <c r="W1" s="69" t="s">
        <v>924</v>
      </c>
      <c r="X1" s="69" t="s">
        <v>925</v>
      </c>
      <c r="Y1" s="69" t="s">
        <v>926</v>
      </c>
      <c r="Z1" s="69" t="s">
        <v>927</v>
      </c>
      <c r="AA1" s="69" t="s">
        <v>928</v>
      </c>
      <c r="AB1" s="69" t="s">
        <v>929</v>
      </c>
      <c r="AC1" s="69" t="s">
        <v>930</v>
      </c>
      <c r="AD1" s="69" t="s">
        <v>931</v>
      </c>
      <c r="AE1" s="69" t="s">
        <v>932</v>
      </c>
      <c r="AF1" s="69" t="s">
        <v>933</v>
      </c>
      <c r="AG1" s="69" t="s">
        <v>934</v>
      </c>
      <c r="AH1" s="69" t="s">
        <v>935</v>
      </c>
      <c r="AI1" s="69" t="s">
        <v>936</v>
      </c>
      <c r="AJ1" s="69" t="s">
        <v>937</v>
      </c>
      <c r="AK1" s="69" t="s">
        <v>938</v>
      </c>
      <c r="AL1" s="69" t="s">
        <v>939</v>
      </c>
      <c r="AM1" s="69" t="s">
        <v>940</v>
      </c>
      <c r="AN1" s="69" t="s">
        <v>941</v>
      </c>
      <c r="AO1" s="69" t="s">
        <v>942</v>
      </c>
      <c r="AP1" s="69" t="s">
        <v>943</v>
      </c>
      <c r="AQ1" s="69" t="s">
        <v>944</v>
      </c>
      <c r="AR1" s="69" t="s">
        <v>945</v>
      </c>
      <c r="AS1" s="69" t="s">
        <v>946</v>
      </c>
      <c r="AT1" s="69" t="s">
        <v>947</v>
      </c>
      <c r="AU1" s="69" t="s">
        <v>948</v>
      </c>
      <c r="AV1" s="70" t="s">
        <v>949</v>
      </c>
      <c r="AW1" s="69" t="s">
        <v>950</v>
      </c>
      <c r="AX1" s="69" t="s">
        <v>951</v>
      </c>
      <c r="AY1" s="69" t="s">
        <v>952</v>
      </c>
      <c r="AZ1" s="69" t="s">
        <v>953</v>
      </c>
      <c r="BA1" s="69" t="s">
        <v>954</v>
      </c>
      <c r="BB1" s="69" t="s">
        <v>955</v>
      </c>
      <c r="BC1" s="70" t="s">
        <v>956</v>
      </c>
      <c r="BD1" s="69" t="s">
        <v>957</v>
      </c>
      <c r="BE1" s="70" t="s">
        <v>958</v>
      </c>
      <c r="BF1" s="69" t="s">
        <v>959</v>
      </c>
      <c r="BG1" s="69" t="s">
        <v>960</v>
      </c>
      <c r="BH1" s="69" t="s">
        <v>961</v>
      </c>
      <c r="BI1" s="69" t="s">
        <v>962</v>
      </c>
      <c r="BJ1" s="70" t="s">
        <v>963</v>
      </c>
      <c r="BK1" s="69" t="s">
        <v>964</v>
      </c>
      <c r="BL1" s="69" t="s">
        <v>965</v>
      </c>
      <c r="BM1" s="69" t="s">
        <v>966</v>
      </c>
      <c r="BN1" s="69" t="s">
        <v>967</v>
      </c>
      <c r="BO1" s="69" t="s">
        <v>968</v>
      </c>
      <c r="BP1" s="69" t="s">
        <v>969</v>
      </c>
      <c r="BQ1" s="69" t="s">
        <v>970</v>
      </c>
      <c r="BR1" s="69" t="s">
        <v>971</v>
      </c>
      <c r="BS1" s="69" t="s">
        <v>972</v>
      </c>
      <c r="BT1" s="69" t="s">
        <v>973</v>
      </c>
      <c r="BU1" s="69" t="s">
        <v>974</v>
      </c>
      <c r="BV1" s="69" t="s">
        <v>975</v>
      </c>
      <c r="BW1" s="69" t="s">
        <v>976</v>
      </c>
      <c r="BX1" s="69" t="s">
        <v>977</v>
      </c>
      <c r="BY1" s="69" t="s">
        <v>978</v>
      </c>
      <c r="BZ1" s="70" t="s">
        <v>979</v>
      </c>
      <c r="CA1" s="69" t="s">
        <v>980</v>
      </c>
      <c r="CB1" s="69" t="s">
        <v>981</v>
      </c>
      <c r="CC1" s="69" t="s">
        <v>982</v>
      </c>
      <c r="CD1" s="69" t="s">
        <v>983</v>
      </c>
      <c r="CE1" s="69" t="s">
        <v>984</v>
      </c>
      <c r="CF1" s="69" t="s">
        <v>985</v>
      </c>
      <c r="CG1" s="70" t="s">
        <v>986</v>
      </c>
      <c r="CH1" s="69" t="s">
        <v>987</v>
      </c>
      <c r="CI1" s="70" t="s">
        <v>988</v>
      </c>
      <c r="CJ1" s="69" t="s">
        <v>989</v>
      </c>
      <c r="CK1" s="69" t="s">
        <v>990</v>
      </c>
      <c r="CL1" s="70" t="s">
        <v>991</v>
      </c>
      <c r="CM1" s="71" t="s">
        <v>992</v>
      </c>
    </row>
    <row r="2" spans="1:91" ht="14.5" x14ac:dyDescent="0.3">
      <c r="A2" s="73" t="s">
        <v>64</v>
      </c>
      <c r="B2" s="74" t="s">
        <v>65</v>
      </c>
      <c r="C2" s="75" t="s">
        <v>993</v>
      </c>
      <c r="D2" s="76" t="s">
        <v>994</v>
      </c>
      <c r="E2" s="76" t="s">
        <v>995</v>
      </c>
      <c r="F2" s="76" t="s">
        <v>996</v>
      </c>
      <c r="G2" s="76" t="s">
        <v>997</v>
      </c>
      <c r="H2" s="76" t="s">
        <v>998</v>
      </c>
      <c r="I2" s="76" t="s">
        <v>999</v>
      </c>
      <c r="J2" s="76" t="s">
        <v>1000</v>
      </c>
      <c r="K2" s="76" t="s">
        <v>1001</v>
      </c>
      <c r="L2" s="76" t="s">
        <v>1002</v>
      </c>
      <c r="M2" s="76" t="s">
        <v>1003</v>
      </c>
      <c r="N2" s="76" t="s">
        <v>1004</v>
      </c>
      <c r="O2" s="76" t="s">
        <v>1005</v>
      </c>
      <c r="P2" s="76" t="s">
        <v>1006</v>
      </c>
      <c r="Q2" s="76" t="s">
        <v>1007</v>
      </c>
      <c r="R2" s="76" t="s">
        <v>1008</v>
      </c>
      <c r="S2" s="76" t="s">
        <v>1009</v>
      </c>
      <c r="T2" s="76" t="s">
        <v>1010</v>
      </c>
      <c r="U2" s="76" t="s">
        <v>1011</v>
      </c>
      <c r="V2" s="77" t="s">
        <v>1012</v>
      </c>
      <c r="W2" s="78" t="s">
        <v>1013</v>
      </c>
      <c r="X2" s="76" t="s">
        <v>1014</v>
      </c>
      <c r="Y2" s="76" t="s">
        <v>1015</v>
      </c>
      <c r="Z2" s="76" t="s">
        <v>1016</v>
      </c>
      <c r="AA2" s="76" t="s">
        <v>1017</v>
      </c>
      <c r="AB2" s="76" t="s">
        <v>1018</v>
      </c>
      <c r="AC2" s="76" t="s">
        <v>1019</v>
      </c>
      <c r="AD2" s="76" t="s">
        <v>1020</v>
      </c>
      <c r="AE2" s="79" t="s">
        <v>1021</v>
      </c>
      <c r="AF2" s="79" t="s">
        <v>1022</v>
      </c>
      <c r="AG2" s="79" t="s">
        <v>1023</v>
      </c>
      <c r="AH2" s="79" t="s">
        <v>1024</v>
      </c>
      <c r="AI2" s="79" t="s">
        <v>1025</v>
      </c>
      <c r="AJ2" s="79" t="s">
        <v>1026</v>
      </c>
      <c r="AK2" s="79" t="s">
        <v>1027</v>
      </c>
      <c r="AL2" s="79" t="s">
        <v>1028</v>
      </c>
      <c r="AM2" s="79" t="s">
        <v>1029</v>
      </c>
      <c r="AN2" s="79" t="s">
        <v>1030</v>
      </c>
      <c r="AO2" s="79" t="s">
        <v>1031</v>
      </c>
      <c r="AP2" s="79" t="s">
        <v>1032</v>
      </c>
      <c r="AQ2" s="79" t="s">
        <v>1033</v>
      </c>
      <c r="AR2" s="79" t="s">
        <v>1034</v>
      </c>
      <c r="AS2" s="79" t="s">
        <v>1035</v>
      </c>
      <c r="AT2" s="79" t="s">
        <v>1036</v>
      </c>
      <c r="AU2" s="79" t="s">
        <v>1037</v>
      </c>
      <c r="AV2" s="80" t="s">
        <v>1038</v>
      </c>
      <c r="AW2" s="79" t="s">
        <v>1039</v>
      </c>
      <c r="AX2" s="79" t="s">
        <v>1040</v>
      </c>
      <c r="AY2" s="79" t="s">
        <v>1041</v>
      </c>
      <c r="AZ2" s="79" t="s">
        <v>1042</v>
      </c>
      <c r="BA2" s="79" t="s">
        <v>1043</v>
      </c>
      <c r="BB2" s="79" t="s">
        <v>1044</v>
      </c>
      <c r="BC2" s="80" t="s">
        <v>1045</v>
      </c>
      <c r="BD2" s="79" t="s">
        <v>1046</v>
      </c>
      <c r="BE2" s="80" t="s">
        <v>1047</v>
      </c>
      <c r="BF2" s="79" t="s">
        <v>1048</v>
      </c>
      <c r="BG2" s="79" t="s">
        <v>1049</v>
      </c>
      <c r="BH2" s="79" t="s">
        <v>1050</v>
      </c>
      <c r="BI2" s="79" t="s">
        <v>1051</v>
      </c>
      <c r="BJ2" s="80" t="s">
        <v>1052</v>
      </c>
      <c r="BK2" s="79" t="s">
        <v>1053</v>
      </c>
      <c r="BL2" s="79" t="s">
        <v>1054</v>
      </c>
      <c r="BM2" s="79" t="s">
        <v>1055</v>
      </c>
      <c r="BN2" s="79" t="s">
        <v>1056</v>
      </c>
      <c r="BO2" s="79" t="s">
        <v>1057</v>
      </c>
      <c r="BP2" s="79" t="s">
        <v>1058</v>
      </c>
      <c r="BQ2" s="79" t="s">
        <v>1059</v>
      </c>
      <c r="BR2" s="79" t="s">
        <v>1060</v>
      </c>
      <c r="BS2" s="79" t="s">
        <v>1061</v>
      </c>
      <c r="BT2" s="79" t="s">
        <v>1062</v>
      </c>
      <c r="BU2" s="79" t="s">
        <v>1063</v>
      </c>
      <c r="BV2" s="79" t="s">
        <v>1064</v>
      </c>
      <c r="BW2" s="79" t="s">
        <v>1065</v>
      </c>
      <c r="BX2" s="79" t="s">
        <v>1066</v>
      </c>
      <c r="BY2" s="79" t="s">
        <v>1067</v>
      </c>
      <c r="BZ2" s="80" t="s">
        <v>1068</v>
      </c>
      <c r="CA2" s="79" t="s">
        <v>1069</v>
      </c>
      <c r="CB2" s="79" t="s">
        <v>1070</v>
      </c>
      <c r="CC2" s="79" t="s">
        <v>1071</v>
      </c>
      <c r="CD2" s="79" t="s">
        <v>1072</v>
      </c>
      <c r="CE2" s="79" t="s">
        <v>1073</v>
      </c>
      <c r="CF2" s="79" t="s">
        <v>1074</v>
      </c>
      <c r="CG2" s="80" t="s">
        <v>1075</v>
      </c>
      <c r="CH2" s="79" t="s">
        <v>1076</v>
      </c>
      <c r="CI2" s="80" t="s">
        <v>1077</v>
      </c>
      <c r="CJ2" s="79" t="s">
        <v>1078</v>
      </c>
      <c r="CK2" s="79" t="s">
        <v>1079</v>
      </c>
      <c r="CL2" s="80" t="s">
        <v>1080</v>
      </c>
    </row>
    <row r="3" spans="1:91" ht="14.5" x14ac:dyDescent="0.35">
      <c r="A3" s="10" t="s">
        <v>395</v>
      </c>
      <c r="B3" s="82">
        <v>2001</v>
      </c>
      <c r="C3" s="83"/>
      <c r="D3" s="83"/>
      <c r="E3" s="83"/>
      <c r="F3" s="83"/>
      <c r="G3" s="83"/>
      <c r="H3" s="83"/>
      <c r="I3" s="83"/>
      <c r="J3" s="83"/>
      <c r="K3" s="83"/>
      <c r="L3" s="83"/>
      <c r="M3" s="83"/>
      <c r="N3" s="83"/>
      <c r="O3" s="83"/>
      <c r="P3" s="83"/>
      <c r="Q3" s="83"/>
      <c r="R3" s="83"/>
      <c r="S3" s="83"/>
      <c r="T3" s="83"/>
      <c r="U3" s="83"/>
      <c r="V3" s="84">
        <f t="shared" ref="V3:V22" si="0">SUM(C3:U3)</f>
        <v>0</v>
      </c>
      <c r="W3" s="83"/>
      <c r="X3" s="83"/>
      <c r="Y3" s="83"/>
      <c r="Z3" s="83"/>
      <c r="AA3" s="83"/>
      <c r="AB3" s="83"/>
      <c r="AC3" s="83"/>
      <c r="AD3" s="83"/>
      <c r="AE3" s="83"/>
      <c r="AF3" s="83"/>
      <c r="AG3" s="83"/>
      <c r="AH3" s="83"/>
      <c r="AI3" s="83"/>
      <c r="AJ3" s="83"/>
      <c r="AK3" s="83"/>
      <c r="AL3" s="83"/>
      <c r="AM3" s="83"/>
      <c r="AN3" s="83"/>
      <c r="AO3" s="83"/>
      <c r="AP3" s="83"/>
      <c r="AQ3" s="83"/>
      <c r="AR3" s="83"/>
      <c r="AS3" s="83"/>
      <c r="AT3" s="83"/>
      <c r="AU3" s="83"/>
      <c r="AV3" s="84">
        <f t="shared" ref="AV3:AV22" si="1">SUM(W3:AU3)</f>
        <v>0</v>
      </c>
      <c r="AW3" s="83"/>
      <c r="AX3" s="83"/>
      <c r="AY3" s="83"/>
      <c r="AZ3" s="83"/>
      <c r="BA3" s="83"/>
      <c r="BB3" s="83"/>
      <c r="BC3" s="84">
        <f t="shared" ref="BC3:BC22" si="2">SUM(AW3:BB3)</f>
        <v>0</v>
      </c>
      <c r="BD3" s="83"/>
      <c r="BE3" s="84">
        <f>SUM(BD3:BD3)</f>
        <v>0</v>
      </c>
      <c r="BF3" s="83"/>
      <c r="BG3" s="83"/>
      <c r="BH3" s="83"/>
      <c r="BI3" s="83"/>
      <c r="BJ3" s="84">
        <f t="shared" ref="BJ3:BJ22" si="3">SUM(BF3:BI3)</f>
        <v>0</v>
      </c>
      <c r="BK3" s="83"/>
      <c r="BL3" s="83"/>
      <c r="BM3" s="83"/>
      <c r="BN3" s="83"/>
      <c r="BO3" s="83"/>
      <c r="BP3" s="83"/>
      <c r="BQ3" s="83"/>
      <c r="BR3" s="83"/>
      <c r="BS3" s="83"/>
      <c r="BT3" s="83"/>
      <c r="BU3" s="83"/>
      <c r="BV3" s="83"/>
      <c r="BW3" s="83"/>
      <c r="BX3" s="83"/>
      <c r="BY3" s="83"/>
      <c r="BZ3" s="84">
        <f t="shared" ref="BZ3:BZ22" si="4">SUM(BK3:BY3)</f>
        <v>0</v>
      </c>
      <c r="CA3" s="83"/>
      <c r="CB3" s="83"/>
      <c r="CC3" s="83"/>
      <c r="CD3" s="83"/>
      <c r="CE3" s="83"/>
      <c r="CF3" s="83"/>
      <c r="CG3" s="84">
        <f t="shared" ref="CG3:CG22" si="5">SUM(CA3:CF3)</f>
        <v>0</v>
      </c>
      <c r="CH3" s="83"/>
      <c r="CI3" s="84">
        <f t="shared" ref="CI3:CI22" si="6">SUM(CH3:CH3)</f>
        <v>0</v>
      </c>
      <c r="CJ3" s="83"/>
      <c r="CK3" s="83"/>
      <c r="CL3" s="84">
        <f t="shared" ref="CL3:CL22" si="7">SUM(CJ3:CK3)</f>
        <v>0</v>
      </c>
      <c r="CM3" s="85">
        <f>V3+AV3+BC3+BE3+BJ3+BZ3+CG3+CI3</f>
        <v>0</v>
      </c>
    </row>
    <row r="4" spans="1:91" ht="14.5" x14ac:dyDescent="0.35">
      <c r="A4" s="10" t="s">
        <v>395</v>
      </c>
      <c r="B4" s="82">
        <v>2002</v>
      </c>
      <c r="C4" s="83"/>
      <c r="D4" s="83"/>
      <c r="E4" s="83"/>
      <c r="F4" s="83"/>
      <c r="G4" s="83"/>
      <c r="H4" s="83"/>
      <c r="I4" s="83"/>
      <c r="J4" s="83"/>
      <c r="K4" s="83"/>
      <c r="L4" s="83"/>
      <c r="M4" s="83"/>
      <c r="N4" s="83"/>
      <c r="O4" s="83"/>
      <c r="P4" s="83"/>
      <c r="Q4" s="83"/>
      <c r="R4" s="83"/>
      <c r="S4" s="83"/>
      <c r="T4" s="83"/>
      <c r="U4" s="83"/>
      <c r="V4" s="84">
        <f t="shared" si="0"/>
        <v>0</v>
      </c>
      <c r="W4" s="83"/>
      <c r="X4" s="83"/>
      <c r="Y4" s="83"/>
      <c r="Z4" s="83"/>
      <c r="AA4" s="83"/>
      <c r="AB4" s="83"/>
      <c r="AC4" s="83"/>
      <c r="AD4" s="83"/>
      <c r="AE4" s="83"/>
      <c r="AF4" s="83"/>
      <c r="AG4" s="83"/>
      <c r="AH4" s="83"/>
      <c r="AI4" s="83"/>
      <c r="AJ4" s="83"/>
      <c r="AK4" s="83"/>
      <c r="AL4" s="83"/>
      <c r="AM4" s="83"/>
      <c r="AN4" s="83"/>
      <c r="AO4" s="83"/>
      <c r="AP4" s="83"/>
      <c r="AQ4" s="83"/>
      <c r="AR4" s="83"/>
      <c r="AS4" s="83"/>
      <c r="AT4" s="83"/>
      <c r="AU4" s="83"/>
      <c r="AV4" s="84">
        <f t="shared" si="1"/>
        <v>0</v>
      </c>
      <c r="AW4" s="83"/>
      <c r="AX4" s="83"/>
      <c r="AY4" s="83"/>
      <c r="AZ4" s="83"/>
      <c r="BA4" s="83"/>
      <c r="BB4" s="83"/>
      <c r="BC4" s="84">
        <f t="shared" si="2"/>
        <v>0</v>
      </c>
      <c r="BD4" s="83"/>
      <c r="BE4" s="84">
        <f t="shared" ref="BE4:BE23" si="8">SUM(BD4:BD4)</f>
        <v>0</v>
      </c>
      <c r="BF4" s="83"/>
      <c r="BG4" s="83"/>
      <c r="BH4" s="83"/>
      <c r="BI4" s="83"/>
      <c r="BJ4" s="84">
        <f t="shared" si="3"/>
        <v>0</v>
      </c>
      <c r="BK4" s="83"/>
      <c r="BL4" s="83"/>
      <c r="BM4" s="83"/>
      <c r="BN4" s="83"/>
      <c r="BO4" s="83"/>
      <c r="BP4" s="83"/>
      <c r="BQ4" s="83"/>
      <c r="BR4" s="83"/>
      <c r="BS4" s="83"/>
      <c r="BT4" s="83"/>
      <c r="BU4" s="83"/>
      <c r="BV4" s="83"/>
      <c r="BW4" s="83"/>
      <c r="BX4" s="83"/>
      <c r="BY4" s="83"/>
      <c r="BZ4" s="84">
        <f t="shared" si="4"/>
        <v>0</v>
      </c>
      <c r="CA4" s="83"/>
      <c r="CB4" s="83"/>
      <c r="CC4" s="83"/>
      <c r="CD4" s="83"/>
      <c r="CE4" s="83"/>
      <c r="CF4" s="83"/>
      <c r="CG4" s="84">
        <f t="shared" si="5"/>
        <v>0</v>
      </c>
      <c r="CH4" s="83"/>
      <c r="CI4" s="84">
        <f t="shared" si="6"/>
        <v>0</v>
      </c>
      <c r="CJ4" s="83"/>
      <c r="CK4" s="83"/>
      <c r="CL4" s="84">
        <f t="shared" si="7"/>
        <v>0</v>
      </c>
      <c r="CM4" s="85">
        <f t="shared" ref="CM4:CM23" si="9">V4+AV4+BC4+BE4+BJ4+BZ4+CG4+CI4</f>
        <v>0</v>
      </c>
    </row>
    <row r="5" spans="1:91" ht="14.5" x14ac:dyDescent="0.35">
      <c r="A5" s="10" t="s">
        <v>395</v>
      </c>
      <c r="B5" s="82">
        <v>2003</v>
      </c>
      <c r="C5" s="83"/>
      <c r="D5" s="83"/>
      <c r="E5" s="83"/>
      <c r="F5" s="83"/>
      <c r="G5" s="83"/>
      <c r="H5" s="83"/>
      <c r="I5" s="83"/>
      <c r="J5" s="83"/>
      <c r="K5" s="83"/>
      <c r="L5" s="83"/>
      <c r="M5" s="83"/>
      <c r="N5" s="83"/>
      <c r="O5" s="83"/>
      <c r="P5" s="83"/>
      <c r="Q5" s="83"/>
      <c r="R5" s="83"/>
      <c r="S5" s="83"/>
      <c r="T5" s="83"/>
      <c r="U5" s="83"/>
      <c r="V5" s="84">
        <f t="shared" si="0"/>
        <v>0</v>
      </c>
      <c r="W5" s="83"/>
      <c r="X5" s="83"/>
      <c r="Y5" s="83"/>
      <c r="Z5" s="83"/>
      <c r="AA5" s="83"/>
      <c r="AB5" s="83"/>
      <c r="AC5" s="83"/>
      <c r="AD5" s="83"/>
      <c r="AE5" s="83"/>
      <c r="AF5" s="83"/>
      <c r="AG5" s="83"/>
      <c r="AH5" s="83"/>
      <c r="AI5" s="83"/>
      <c r="AJ5" s="83"/>
      <c r="AK5" s="83"/>
      <c r="AL5" s="83"/>
      <c r="AM5" s="83"/>
      <c r="AN5" s="83"/>
      <c r="AO5" s="83"/>
      <c r="AP5" s="83"/>
      <c r="AQ5" s="83"/>
      <c r="AR5" s="83"/>
      <c r="AS5" s="83"/>
      <c r="AT5" s="83"/>
      <c r="AU5" s="83"/>
      <c r="AV5" s="84">
        <f t="shared" si="1"/>
        <v>0</v>
      </c>
      <c r="AW5" s="83"/>
      <c r="AX5" s="83"/>
      <c r="AY5" s="83"/>
      <c r="AZ5" s="83"/>
      <c r="BA5" s="83"/>
      <c r="BB5" s="83"/>
      <c r="BC5" s="84">
        <f t="shared" si="2"/>
        <v>0</v>
      </c>
      <c r="BD5" s="83"/>
      <c r="BE5" s="84">
        <f t="shared" si="8"/>
        <v>0</v>
      </c>
      <c r="BF5" s="83"/>
      <c r="BG5" s="83"/>
      <c r="BH5" s="83"/>
      <c r="BI5" s="83"/>
      <c r="BJ5" s="84">
        <f t="shared" si="3"/>
        <v>0</v>
      </c>
      <c r="BK5" s="83"/>
      <c r="BL5" s="83"/>
      <c r="BM5" s="83"/>
      <c r="BN5" s="83"/>
      <c r="BO5" s="83"/>
      <c r="BP5" s="83"/>
      <c r="BQ5" s="83"/>
      <c r="BR5" s="83"/>
      <c r="BS5" s="83"/>
      <c r="BT5" s="83"/>
      <c r="BU5" s="83"/>
      <c r="BV5" s="83"/>
      <c r="BW5" s="83"/>
      <c r="BX5" s="83"/>
      <c r="BY5" s="83"/>
      <c r="BZ5" s="84">
        <f t="shared" si="4"/>
        <v>0</v>
      </c>
      <c r="CA5" s="83"/>
      <c r="CB5" s="83"/>
      <c r="CC5" s="83"/>
      <c r="CD5" s="83"/>
      <c r="CE5" s="83"/>
      <c r="CF5" s="83"/>
      <c r="CG5" s="84">
        <f t="shared" si="5"/>
        <v>0</v>
      </c>
      <c r="CH5" s="83"/>
      <c r="CI5" s="84">
        <f t="shared" si="6"/>
        <v>0</v>
      </c>
      <c r="CJ5" s="83"/>
      <c r="CK5" s="83"/>
      <c r="CL5" s="84">
        <f t="shared" si="7"/>
        <v>0</v>
      </c>
      <c r="CM5" s="85">
        <f t="shared" si="9"/>
        <v>0</v>
      </c>
    </row>
    <row r="6" spans="1:91" ht="14.5" x14ac:dyDescent="0.35">
      <c r="A6" s="10" t="s">
        <v>395</v>
      </c>
      <c r="B6" s="82">
        <v>2004</v>
      </c>
      <c r="C6" s="83"/>
      <c r="D6" s="83"/>
      <c r="E6" s="83"/>
      <c r="F6" s="83"/>
      <c r="G6" s="83"/>
      <c r="H6" s="83"/>
      <c r="I6" s="83"/>
      <c r="J6" s="83"/>
      <c r="K6" s="83"/>
      <c r="L6" s="83"/>
      <c r="M6" s="83"/>
      <c r="N6" s="83"/>
      <c r="O6" s="83"/>
      <c r="P6" s="83"/>
      <c r="Q6" s="83"/>
      <c r="R6" s="83"/>
      <c r="S6" s="83"/>
      <c r="T6" s="83"/>
      <c r="U6" s="83"/>
      <c r="V6" s="84">
        <f t="shared" si="0"/>
        <v>0</v>
      </c>
      <c r="W6" s="83"/>
      <c r="X6" s="83"/>
      <c r="Y6" s="83"/>
      <c r="Z6" s="83"/>
      <c r="AA6" s="83"/>
      <c r="AB6" s="83"/>
      <c r="AC6" s="83"/>
      <c r="AD6" s="83"/>
      <c r="AE6" s="83"/>
      <c r="AF6" s="83"/>
      <c r="AG6" s="83"/>
      <c r="AH6" s="83"/>
      <c r="AI6" s="83"/>
      <c r="AJ6" s="83"/>
      <c r="AK6" s="83"/>
      <c r="AL6" s="83"/>
      <c r="AM6" s="83"/>
      <c r="AN6" s="83"/>
      <c r="AO6" s="83"/>
      <c r="AP6" s="83"/>
      <c r="AQ6" s="83"/>
      <c r="AR6" s="83"/>
      <c r="AS6" s="83"/>
      <c r="AT6" s="83"/>
      <c r="AU6" s="83"/>
      <c r="AV6" s="84">
        <f t="shared" si="1"/>
        <v>0</v>
      </c>
      <c r="AW6" s="83"/>
      <c r="AX6" s="83"/>
      <c r="AY6" s="83"/>
      <c r="AZ6" s="83"/>
      <c r="BA6" s="83"/>
      <c r="BB6" s="83"/>
      <c r="BC6" s="84">
        <f t="shared" si="2"/>
        <v>0</v>
      </c>
      <c r="BD6" s="83"/>
      <c r="BE6" s="84">
        <f t="shared" si="8"/>
        <v>0</v>
      </c>
      <c r="BF6" s="83"/>
      <c r="BG6" s="83"/>
      <c r="BH6" s="83"/>
      <c r="BI6" s="83"/>
      <c r="BJ6" s="84">
        <f t="shared" si="3"/>
        <v>0</v>
      </c>
      <c r="BK6" s="83"/>
      <c r="BL6" s="83"/>
      <c r="BM6" s="83"/>
      <c r="BN6" s="83"/>
      <c r="BO6" s="83"/>
      <c r="BP6" s="83"/>
      <c r="BQ6" s="83"/>
      <c r="BR6" s="83"/>
      <c r="BS6" s="83"/>
      <c r="BT6" s="83"/>
      <c r="BU6" s="83"/>
      <c r="BV6" s="83"/>
      <c r="BW6" s="83"/>
      <c r="BX6" s="83"/>
      <c r="BY6" s="83"/>
      <c r="BZ6" s="84">
        <f t="shared" si="4"/>
        <v>0</v>
      </c>
      <c r="CA6" s="83"/>
      <c r="CB6" s="83"/>
      <c r="CC6" s="83"/>
      <c r="CD6" s="83"/>
      <c r="CE6" s="83"/>
      <c r="CF6" s="83"/>
      <c r="CG6" s="84">
        <f t="shared" si="5"/>
        <v>0</v>
      </c>
      <c r="CH6" s="83"/>
      <c r="CI6" s="84">
        <f t="shared" si="6"/>
        <v>0</v>
      </c>
      <c r="CJ6" s="83"/>
      <c r="CK6" s="83"/>
      <c r="CL6" s="84">
        <f t="shared" si="7"/>
        <v>0</v>
      </c>
      <c r="CM6" s="85">
        <f t="shared" si="9"/>
        <v>0</v>
      </c>
    </row>
    <row r="7" spans="1:91" ht="14.5" x14ac:dyDescent="0.35">
      <c r="A7" s="10" t="s">
        <v>395</v>
      </c>
      <c r="B7" s="82">
        <v>2005</v>
      </c>
      <c r="C7" s="83"/>
      <c r="D7" s="83"/>
      <c r="E7" s="83"/>
      <c r="F7" s="83"/>
      <c r="G7" s="83"/>
      <c r="H7" s="83"/>
      <c r="I7" s="83"/>
      <c r="J7" s="83"/>
      <c r="K7" s="83"/>
      <c r="L7" s="83"/>
      <c r="M7" s="83"/>
      <c r="N7" s="83"/>
      <c r="O7" s="83"/>
      <c r="P7" s="83"/>
      <c r="Q7" s="83"/>
      <c r="R7" s="83"/>
      <c r="S7" s="83"/>
      <c r="T7" s="83"/>
      <c r="U7" s="83"/>
      <c r="V7" s="84">
        <f t="shared" si="0"/>
        <v>0</v>
      </c>
      <c r="W7" s="83"/>
      <c r="X7" s="83"/>
      <c r="Y7" s="83"/>
      <c r="Z7" s="83"/>
      <c r="AA7" s="83"/>
      <c r="AB7" s="83"/>
      <c r="AC7" s="83"/>
      <c r="AD7" s="83"/>
      <c r="AE7" s="83"/>
      <c r="AF7" s="83"/>
      <c r="AG7" s="83"/>
      <c r="AH7" s="83"/>
      <c r="AI7" s="83"/>
      <c r="AJ7" s="83"/>
      <c r="AK7" s="83"/>
      <c r="AL7" s="83"/>
      <c r="AM7" s="83"/>
      <c r="AN7" s="83"/>
      <c r="AO7" s="83"/>
      <c r="AP7" s="83"/>
      <c r="AQ7" s="83"/>
      <c r="AR7" s="83"/>
      <c r="AS7" s="83"/>
      <c r="AT7" s="83"/>
      <c r="AU7" s="83"/>
      <c r="AV7" s="84">
        <f t="shared" si="1"/>
        <v>0</v>
      </c>
      <c r="AW7" s="83"/>
      <c r="AX7" s="83"/>
      <c r="AY7" s="83"/>
      <c r="AZ7" s="83"/>
      <c r="BA7" s="83"/>
      <c r="BB7" s="83"/>
      <c r="BC7" s="84">
        <f t="shared" si="2"/>
        <v>0</v>
      </c>
      <c r="BD7" s="83"/>
      <c r="BE7" s="84">
        <f t="shared" si="8"/>
        <v>0</v>
      </c>
      <c r="BF7" s="83"/>
      <c r="BG7" s="83"/>
      <c r="BH7" s="83"/>
      <c r="BI7" s="83"/>
      <c r="BJ7" s="84">
        <f t="shared" si="3"/>
        <v>0</v>
      </c>
      <c r="BK7" s="83"/>
      <c r="BL7" s="83"/>
      <c r="BM7" s="83"/>
      <c r="BN7" s="83"/>
      <c r="BO7" s="83"/>
      <c r="BP7" s="83"/>
      <c r="BQ7" s="83"/>
      <c r="BR7" s="83"/>
      <c r="BS7" s="83"/>
      <c r="BT7" s="83"/>
      <c r="BU7" s="83"/>
      <c r="BV7" s="83"/>
      <c r="BW7" s="83"/>
      <c r="BX7" s="83"/>
      <c r="BY7" s="83"/>
      <c r="BZ7" s="84">
        <f t="shared" si="4"/>
        <v>0</v>
      </c>
      <c r="CA7" s="83"/>
      <c r="CB7" s="83"/>
      <c r="CC7" s="83"/>
      <c r="CD7" s="83"/>
      <c r="CE7" s="83"/>
      <c r="CF7" s="83"/>
      <c r="CG7" s="84">
        <f t="shared" si="5"/>
        <v>0</v>
      </c>
      <c r="CH7" s="83"/>
      <c r="CI7" s="84">
        <f t="shared" si="6"/>
        <v>0</v>
      </c>
      <c r="CJ7" s="83"/>
      <c r="CK7" s="83"/>
      <c r="CL7" s="84">
        <f t="shared" si="7"/>
        <v>0</v>
      </c>
      <c r="CM7" s="85">
        <f t="shared" si="9"/>
        <v>0</v>
      </c>
    </row>
    <row r="8" spans="1:91" ht="14.5" x14ac:dyDescent="0.35">
      <c r="A8" s="10" t="s">
        <v>395</v>
      </c>
      <c r="B8" s="82">
        <v>2006</v>
      </c>
      <c r="C8" s="83"/>
      <c r="D8" s="83"/>
      <c r="E8" s="83"/>
      <c r="F8" s="83"/>
      <c r="G8" s="83"/>
      <c r="H8" s="83"/>
      <c r="I8" s="83"/>
      <c r="J8" s="83"/>
      <c r="K8" s="83"/>
      <c r="L8" s="83"/>
      <c r="M8" s="83"/>
      <c r="N8" s="83"/>
      <c r="O8" s="83"/>
      <c r="P8" s="83"/>
      <c r="Q8" s="83"/>
      <c r="R8" s="83"/>
      <c r="S8" s="83"/>
      <c r="T8" s="83"/>
      <c r="U8" s="83"/>
      <c r="V8" s="84">
        <f t="shared" si="0"/>
        <v>0</v>
      </c>
      <c r="W8" s="83"/>
      <c r="X8" s="83"/>
      <c r="Y8" s="83"/>
      <c r="Z8" s="83"/>
      <c r="AA8" s="83"/>
      <c r="AB8" s="83"/>
      <c r="AC8" s="83"/>
      <c r="AD8" s="83"/>
      <c r="AE8" s="83"/>
      <c r="AF8" s="83"/>
      <c r="AG8" s="83"/>
      <c r="AH8" s="83"/>
      <c r="AI8" s="83"/>
      <c r="AJ8" s="83"/>
      <c r="AK8" s="83"/>
      <c r="AL8" s="83"/>
      <c r="AM8" s="83"/>
      <c r="AN8" s="83"/>
      <c r="AO8" s="83"/>
      <c r="AP8" s="83"/>
      <c r="AQ8" s="83"/>
      <c r="AR8" s="83"/>
      <c r="AS8" s="83"/>
      <c r="AT8" s="83"/>
      <c r="AU8" s="83"/>
      <c r="AV8" s="84">
        <f t="shared" si="1"/>
        <v>0</v>
      </c>
      <c r="AW8" s="83"/>
      <c r="AX8" s="83"/>
      <c r="AY8" s="83"/>
      <c r="AZ8" s="83"/>
      <c r="BA8" s="83"/>
      <c r="BB8" s="83"/>
      <c r="BC8" s="84">
        <f t="shared" si="2"/>
        <v>0</v>
      </c>
      <c r="BD8" s="83"/>
      <c r="BE8" s="84">
        <f t="shared" si="8"/>
        <v>0</v>
      </c>
      <c r="BF8" s="83"/>
      <c r="BG8" s="83"/>
      <c r="BH8" s="83"/>
      <c r="BI8" s="83"/>
      <c r="BJ8" s="84">
        <f t="shared" si="3"/>
        <v>0</v>
      </c>
      <c r="BK8" s="83"/>
      <c r="BL8" s="83"/>
      <c r="BM8" s="83"/>
      <c r="BN8" s="83"/>
      <c r="BO8" s="83"/>
      <c r="BP8" s="83"/>
      <c r="BQ8" s="83"/>
      <c r="BR8" s="83"/>
      <c r="BS8" s="83"/>
      <c r="BT8" s="83"/>
      <c r="BU8" s="83"/>
      <c r="BV8" s="83"/>
      <c r="BW8" s="83"/>
      <c r="BX8" s="83"/>
      <c r="BY8" s="83"/>
      <c r="BZ8" s="84">
        <f t="shared" si="4"/>
        <v>0</v>
      </c>
      <c r="CA8" s="83"/>
      <c r="CB8" s="83"/>
      <c r="CC8" s="83"/>
      <c r="CD8" s="83"/>
      <c r="CE8" s="83"/>
      <c r="CF8" s="83"/>
      <c r="CG8" s="84">
        <f t="shared" si="5"/>
        <v>0</v>
      </c>
      <c r="CH8" s="83"/>
      <c r="CI8" s="84">
        <f t="shared" si="6"/>
        <v>0</v>
      </c>
      <c r="CJ8" s="83"/>
      <c r="CK8" s="83"/>
      <c r="CL8" s="84">
        <f t="shared" si="7"/>
        <v>0</v>
      </c>
      <c r="CM8" s="85">
        <f t="shared" si="9"/>
        <v>0</v>
      </c>
    </row>
    <row r="9" spans="1:91" ht="14.5" x14ac:dyDescent="0.35">
      <c r="A9" s="10" t="s">
        <v>395</v>
      </c>
      <c r="B9" s="82">
        <v>2007</v>
      </c>
      <c r="C9" s="83"/>
      <c r="D9" s="83"/>
      <c r="E9" s="83"/>
      <c r="F9" s="83"/>
      <c r="G9" s="83"/>
      <c r="H9" s="83"/>
      <c r="I9" s="83"/>
      <c r="J9" s="83"/>
      <c r="K9" s="83"/>
      <c r="L9" s="83"/>
      <c r="M9" s="83"/>
      <c r="N9" s="83"/>
      <c r="O9" s="83"/>
      <c r="P9" s="83"/>
      <c r="Q9" s="83"/>
      <c r="R9" s="83"/>
      <c r="S9" s="83"/>
      <c r="T9" s="83"/>
      <c r="U9" s="83"/>
      <c r="V9" s="84">
        <f t="shared" si="0"/>
        <v>0</v>
      </c>
      <c r="W9" s="83"/>
      <c r="X9" s="83"/>
      <c r="Y9" s="83"/>
      <c r="Z9" s="83"/>
      <c r="AA9" s="83"/>
      <c r="AB9" s="83"/>
      <c r="AC9" s="83"/>
      <c r="AD9" s="83"/>
      <c r="AE9" s="83"/>
      <c r="AF9" s="83"/>
      <c r="AG9" s="83"/>
      <c r="AH9" s="83"/>
      <c r="AI9" s="83"/>
      <c r="AJ9" s="83"/>
      <c r="AK9" s="83"/>
      <c r="AL9" s="83"/>
      <c r="AM9" s="83"/>
      <c r="AN9" s="83"/>
      <c r="AO9" s="83"/>
      <c r="AP9" s="83"/>
      <c r="AQ9" s="83"/>
      <c r="AR9" s="83"/>
      <c r="AS9" s="83"/>
      <c r="AT9" s="83"/>
      <c r="AU9" s="83"/>
      <c r="AV9" s="84">
        <f t="shared" si="1"/>
        <v>0</v>
      </c>
      <c r="AW9" s="83"/>
      <c r="AX9" s="83"/>
      <c r="AY9" s="83"/>
      <c r="AZ9" s="83"/>
      <c r="BA9" s="83"/>
      <c r="BB9" s="83"/>
      <c r="BC9" s="84">
        <f t="shared" si="2"/>
        <v>0</v>
      </c>
      <c r="BD9" s="83"/>
      <c r="BE9" s="84">
        <f t="shared" si="8"/>
        <v>0</v>
      </c>
      <c r="BF9" s="83"/>
      <c r="BG9" s="83"/>
      <c r="BH9" s="83"/>
      <c r="BI9" s="83"/>
      <c r="BJ9" s="84">
        <f t="shared" si="3"/>
        <v>0</v>
      </c>
      <c r="BK9" s="83"/>
      <c r="BL9" s="83"/>
      <c r="BM9" s="83"/>
      <c r="BN9" s="83"/>
      <c r="BO9" s="83"/>
      <c r="BP9" s="83"/>
      <c r="BQ9" s="83"/>
      <c r="BR9" s="83"/>
      <c r="BS9" s="83"/>
      <c r="BT9" s="83"/>
      <c r="BU9" s="83"/>
      <c r="BV9" s="83"/>
      <c r="BW9" s="83"/>
      <c r="BX9" s="83"/>
      <c r="BY9" s="83"/>
      <c r="BZ9" s="84">
        <f t="shared" si="4"/>
        <v>0</v>
      </c>
      <c r="CA9" s="83"/>
      <c r="CB9" s="83"/>
      <c r="CC9" s="83"/>
      <c r="CD9" s="83"/>
      <c r="CE9" s="83"/>
      <c r="CF9" s="83"/>
      <c r="CG9" s="84">
        <f t="shared" si="5"/>
        <v>0</v>
      </c>
      <c r="CH9" s="83"/>
      <c r="CI9" s="84">
        <f t="shared" si="6"/>
        <v>0</v>
      </c>
      <c r="CJ9" s="83"/>
      <c r="CK9" s="83"/>
      <c r="CL9" s="84">
        <f t="shared" si="7"/>
        <v>0</v>
      </c>
      <c r="CM9" s="85">
        <f t="shared" si="9"/>
        <v>0</v>
      </c>
    </row>
    <row r="10" spans="1:91" ht="14.5" x14ac:dyDescent="0.35">
      <c r="A10" s="10" t="s">
        <v>395</v>
      </c>
      <c r="B10" s="82">
        <v>2008</v>
      </c>
      <c r="C10" s="83"/>
      <c r="D10" s="83"/>
      <c r="E10" s="83"/>
      <c r="F10" s="83"/>
      <c r="G10" s="83"/>
      <c r="H10" s="83"/>
      <c r="I10" s="83"/>
      <c r="J10" s="83"/>
      <c r="K10" s="83"/>
      <c r="L10" s="83"/>
      <c r="M10" s="83"/>
      <c r="N10" s="83"/>
      <c r="O10" s="83"/>
      <c r="P10" s="83"/>
      <c r="Q10" s="83"/>
      <c r="R10" s="83"/>
      <c r="S10" s="83"/>
      <c r="T10" s="83"/>
      <c r="U10" s="83"/>
      <c r="V10" s="84">
        <f t="shared" si="0"/>
        <v>0</v>
      </c>
      <c r="W10" s="83"/>
      <c r="X10" s="83"/>
      <c r="Y10" s="83"/>
      <c r="Z10" s="83"/>
      <c r="AA10" s="83"/>
      <c r="AB10" s="83"/>
      <c r="AC10" s="83"/>
      <c r="AD10" s="83"/>
      <c r="AE10" s="83"/>
      <c r="AF10" s="83"/>
      <c r="AG10" s="83"/>
      <c r="AH10" s="83"/>
      <c r="AI10" s="83"/>
      <c r="AJ10" s="83"/>
      <c r="AK10" s="83"/>
      <c r="AL10" s="83"/>
      <c r="AM10" s="83"/>
      <c r="AN10" s="83"/>
      <c r="AO10" s="83"/>
      <c r="AP10" s="83"/>
      <c r="AQ10" s="83"/>
      <c r="AR10" s="83"/>
      <c r="AS10" s="83"/>
      <c r="AT10" s="83"/>
      <c r="AU10" s="83"/>
      <c r="AV10" s="84">
        <f t="shared" si="1"/>
        <v>0</v>
      </c>
      <c r="AW10" s="83"/>
      <c r="AX10" s="83"/>
      <c r="AY10" s="83"/>
      <c r="AZ10" s="83"/>
      <c r="BA10" s="83"/>
      <c r="BB10" s="83"/>
      <c r="BC10" s="84">
        <f t="shared" si="2"/>
        <v>0</v>
      </c>
      <c r="BD10" s="83"/>
      <c r="BE10" s="84">
        <f t="shared" si="8"/>
        <v>0</v>
      </c>
      <c r="BF10" s="83"/>
      <c r="BG10" s="83"/>
      <c r="BH10" s="83"/>
      <c r="BI10" s="83"/>
      <c r="BJ10" s="84">
        <f t="shared" si="3"/>
        <v>0</v>
      </c>
      <c r="BK10" s="83"/>
      <c r="BL10" s="83"/>
      <c r="BM10" s="83"/>
      <c r="BN10" s="83"/>
      <c r="BO10" s="83"/>
      <c r="BP10" s="83"/>
      <c r="BQ10" s="83"/>
      <c r="BR10" s="83"/>
      <c r="BS10" s="83"/>
      <c r="BT10" s="83"/>
      <c r="BU10" s="83"/>
      <c r="BV10" s="83"/>
      <c r="BW10" s="83"/>
      <c r="BX10" s="83"/>
      <c r="BY10" s="83"/>
      <c r="BZ10" s="84">
        <f t="shared" si="4"/>
        <v>0</v>
      </c>
      <c r="CA10" s="83"/>
      <c r="CB10" s="83"/>
      <c r="CC10" s="83"/>
      <c r="CD10" s="83"/>
      <c r="CE10" s="83"/>
      <c r="CF10" s="83"/>
      <c r="CG10" s="84">
        <f t="shared" si="5"/>
        <v>0</v>
      </c>
      <c r="CH10" s="83"/>
      <c r="CI10" s="84">
        <f t="shared" si="6"/>
        <v>0</v>
      </c>
      <c r="CJ10" s="83"/>
      <c r="CK10" s="83"/>
      <c r="CL10" s="84">
        <f t="shared" si="7"/>
        <v>0</v>
      </c>
      <c r="CM10" s="85">
        <f t="shared" si="9"/>
        <v>0</v>
      </c>
    </row>
    <row r="11" spans="1:91" ht="14.5" x14ac:dyDescent="0.35">
      <c r="A11" s="10" t="s">
        <v>395</v>
      </c>
      <c r="B11" s="82">
        <v>2009</v>
      </c>
      <c r="C11" s="83"/>
      <c r="D11" s="83"/>
      <c r="E11" s="83"/>
      <c r="F11" s="83"/>
      <c r="G11" s="83"/>
      <c r="H11" s="83"/>
      <c r="I11" s="83"/>
      <c r="J11" s="83"/>
      <c r="K11" s="83"/>
      <c r="L11" s="83"/>
      <c r="M11" s="83"/>
      <c r="N11" s="83"/>
      <c r="O11" s="83"/>
      <c r="P11" s="83"/>
      <c r="Q11" s="83"/>
      <c r="R11" s="83"/>
      <c r="S11" s="83"/>
      <c r="T11" s="83"/>
      <c r="U11" s="83"/>
      <c r="V11" s="84">
        <f t="shared" si="0"/>
        <v>0</v>
      </c>
      <c r="W11" s="83"/>
      <c r="X11" s="83"/>
      <c r="Y11" s="83"/>
      <c r="Z11" s="83"/>
      <c r="AA11" s="83"/>
      <c r="AB11" s="83"/>
      <c r="AC11" s="83"/>
      <c r="AD11" s="83"/>
      <c r="AE11" s="83"/>
      <c r="AF11" s="83"/>
      <c r="AG11" s="83"/>
      <c r="AH11" s="83"/>
      <c r="AI11" s="83"/>
      <c r="AJ11" s="83"/>
      <c r="AK11" s="83"/>
      <c r="AL11" s="83"/>
      <c r="AM11" s="83"/>
      <c r="AN11" s="83"/>
      <c r="AO11" s="83"/>
      <c r="AP11" s="83"/>
      <c r="AQ11" s="83"/>
      <c r="AR11" s="83"/>
      <c r="AS11" s="83"/>
      <c r="AT11" s="83"/>
      <c r="AU11" s="83"/>
      <c r="AV11" s="84">
        <f t="shared" si="1"/>
        <v>0</v>
      </c>
      <c r="AW11" s="83"/>
      <c r="AX11" s="83"/>
      <c r="AY11" s="83"/>
      <c r="AZ11" s="83"/>
      <c r="BA11" s="83"/>
      <c r="BB11" s="83"/>
      <c r="BC11" s="84">
        <f t="shared" si="2"/>
        <v>0</v>
      </c>
      <c r="BD11" s="83"/>
      <c r="BE11" s="84">
        <f t="shared" si="8"/>
        <v>0</v>
      </c>
      <c r="BF11" s="83"/>
      <c r="BG11" s="83"/>
      <c r="BH11" s="83"/>
      <c r="BI11" s="83"/>
      <c r="BJ11" s="84">
        <f t="shared" si="3"/>
        <v>0</v>
      </c>
      <c r="BK11" s="83"/>
      <c r="BL11" s="83"/>
      <c r="BM11" s="83"/>
      <c r="BN11" s="83"/>
      <c r="BO11" s="83"/>
      <c r="BP11" s="83"/>
      <c r="BQ11" s="83"/>
      <c r="BR11" s="83"/>
      <c r="BS11" s="83"/>
      <c r="BT11" s="83"/>
      <c r="BU11" s="83"/>
      <c r="BV11" s="83"/>
      <c r="BW11" s="83"/>
      <c r="BX11" s="83"/>
      <c r="BY11" s="83"/>
      <c r="BZ11" s="84">
        <f t="shared" si="4"/>
        <v>0</v>
      </c>
      <c r="CA11" s="83"/>
      <c r="CB11" s="83"/>
      <c r="CC11" s="83"/>
      <c r="CD11" s="83"/>
      <c r="CE11" s="83"/>
      <c r="CF11" s="83"/>
      <c r="CG11" s="84">
        <f t="shared" si="5"/>
        <v>0</v>
      </c>
      <c r="CH11" s="83"/>
      <c r="CI11" s="84">
        <f t="shared" si="6"/>
        <v>0</v>
      </c>
      <c r="CJ11" s="83"/>
      <c r="CK11" s="83"/>
      <c r="CL11" s="84">
        <f t="shared" si="7"/>
        <v>0</v>
      </c>
      <c r="CM11" s="85">
        <f t="shared" si="9"/>
        <v>0</v>
      </c>
    </row>
    <row r="12" spans="1:91" ht="14.5" x14ac:dyDescent="0.35">
      <c r="A12" s="10" t="s">
        <v>395</v>
      </c>
      <c r="B12" s="82">
        <v>2010</v>
      </c>
      <c r="C12" s="83"/>
      <c r="D12" s="83"/>
      <c r="E12" s="83"/>
      <c r="F12" s="83"/>
      <c r="G12" s="83"/>
      <c r="H12" s="83"/>
      <c r="I12" s="83"/>
      <c r="J12" s="83"/>
      <c r="K12" s="83"/>
      <c r="L12" s="83"/>
      <c r="M12" s="83"/>
      <c r="N12" s="83"/>
      <c r="O12" s="83"/>
      <c r="P12" s="83"/>
      <c r="Q12" s="83"/>
      <c r="R12" s="83"/>
      <c r="S12" s="83"/>
      <c r="T12" s="83"/>
      <c r="U12" s="83"/>
      <c r="V12" s="84">
        <f t="shared" si="0"/>
        <v>0</v>
      </c>
      <c r="W12" s="83"/>
      <c r="X12" s="83"/>
      <c r="Y12" s="83"/>
      <c r="Z12" s="83"/>
      <c r="AA12" s="83"/>
      <c r="AB12" s="83"/>
      <c r="AC12" s="83"/>
      <c r="AD12" s="83"/>
      <c r="AE12" s="83"/>
      <c r="AF12" s="83"/>
      <c r="AG12" s="83"/>
      <c r="AH12" s="83"/>
      <c r="AI12" s="83"/>
      <c r="AJ12" s="83"/>
      <c r="AK12" s="83"/>
      <c r="AL12" s="83"/>
      <c r="AM12" s="83"/>
      <c r="AN12" s="83"/>
      <c r="AO12" s="83"/>
      <c r="AP12" s="83"/>
      <c r="AQ12" s="83"/>
      <c r="AR12" s="83"/>
      <c r="AS12" s="83"/>
      <c r="AT12" s="83"/>
      <c r="AU12" s="83"/>
      <c r="AV12" s="84">
        <f t="shared" si="1"/>
        <v>0</v>
      </c>
      <c r="AW12" s="83"/>
      <c r="AX12" s="83"/>
      <c r="AY12" s="83"/>
      <c r="AZ12" s="83"/>
      <c r="BA12" s="83"/>
      <c r="BB12" s="83"/>
      <c r="BC12" s="84">
        <f t="shared" si="2"/>
        <v>0</v>
      </c>
      <c r="BD12" s="83"/>
      <c r="BE12" s="84">
        <f t="shared" si="8"/>
        <v>0</v>
      </c>
      <c r="BF12" s="83"/>
      <c r="BG12" s="83"/>
      <c r="BH12" s="83"/>
      <c r="BI12" s="83"/>
      <c r="BJ12" s="84">
        <f t="shared" si="3"/>
        <v>0</v>
      </c>
      <c r="BK12" s="83"/>
      <c r="BL12" s="83"/>
      <c r="BM12" s="83"/>
      <c r="BN12" s="83"/>
      <c r="BO12" s="83"/>
      <c r="BP12" s="83"/>
      <c r="BQ12" s="83"/>
      <c r="BR12" s="83"/>
      <c r="BS12" s="83"/>
      <c r="BT12" s="83"/>
      <c r="BU12" s="83"/>
      <c r="BV12" s="83"/>
      <c r="BW12" s="83"/>
      <c r="BX12" s="83"/>
      <c r="BY12" s="83"/>
      <c r="BZ12" s="84">
        <f t="shared" si="4"/>
        <v>0</v>
      </c>
      <c r="CA12" s="83"/>
      <c r="CB12" s="83"/>
      <c r="CC12" s="83"/>
      <c r="CD12" s="83"/>
      <c r="CE12" s="83"/>
      <c r="CF12" s="83"/>
      <c r="CG12" s="84">
        <f t="shared" si="5"/>
        <v>0</v>
      </c>
      <c r="CH12" s="83"/>
      <c r="CI12" s="84">
        <f t="shared" si="6"/>
        <v>0</v>
      </c>
      <c r="CJ12" s="83"/>
      <c r="CK12" s="83"/>
      <c r="CL12" s="84">
        <f t="shared" si="7"/>
        <v>0</v>
      </c>
      <c r="CM12" s="85">
        <f t="shared" si="9"/>
        <v>0</v>
      </c>
    </row>
    <row r="13" spans="1:91" ht="14.5" x14ac:dyDescent="0.35">
      <c r="A13" s="10" t="s">
        <v>395</v>
      </c>
      <c r="B13" s="82">
        <v>2011</v>
      </c>
      <c r="C13" s="83"/>
      <c r="D13" s="83"/>
      <c r="E13" s="83"/>
      <c r="F13" s="83"/>
      <c r="G13" s="83"/>
      <c r="H13" s="83"/>
      <c r="I13" s="83"/>
      <c r="J13" s="83"/>
      <c r="K13" s="83"/>
      <c r="L13" s="83"/>
      <c r="M13" s="83"/>
      <c r="N13" s="83"/>
      <c r="O13" s="83"/>
      <c r="P13" s="83"/>
      <c r="Q13" s="83"/>
      <c r="R13" s="83"/>
      <c r="S13" s="83"/>
      <c r="T13" s="83"/>
      <c r="U13" s="83"/>
      <c r="V13" s="84">
        <f t="shared" si="0"/>
        <v>0</v>
      </c>
      <c r="W13" s="83"/>
      <c r="X13" s="83"/>
      <c r="Y13" s="83"/>
      <c r="Z13" s="83"/>
      <c r="AA13" s="83"/>
      <c r="AB13" s="83"/>
      <c r="AC13" s="83"/>
      <c r="AD13" s="83"/>
      <c r="AE13" s="83"/>
      <c r="AF13" s="83"/>
      <c r="AG13" s="83"/>
      <c r="AH13" s="83"/>
      <c r="AI13" s="83"/>
      <c r="AJ13" s="83"/>
      <c r="AK13" s="83"/>
      <c r="AL13" s="83"/>
      <c r="AM13" s="83"/>
      <c r="AN13" s="83"/>
      <c r="AO13" s="83"/>
      <c r="AP13" s="83"/>
      <c r="AQ13" s="83"/>
      <c r="AR13" s="83"/>
      <c r="AS13" s="83"/>
      <c r="AT13" s="83"/>
      <c r="AU13" s="83"/>
      <c r="AV13" s="84">
        <f t="shared" si="1"/>
        <v>0</v>
      </c>
      <c r="AW13" s="83"/>
      <c r="AX13" s="83"/>
      <c r="AY13" s="83"/>
      <c r="AZ13" s="83"/>
      <c r="BA13" s="83"/>
      <c r="BB13" s="83"/>
      <c r="BC13" s="84">
        <f t="shared" si="2"/>
        <v>0</v>
      </c>
      <c r="BD13" s="83"/>
      <c r="BE13" s="84">
        <f t="shared" si="8"/>
        <v>0</v>
      </c>
      <c r="BF13" s="83"/>
      <c r="BG13" s="83"/>
      <c r="BH13" s="83"/>
      <c r="BI13" s="83"/>
      <c r="BJ13" s="84">
        <f t="shared" si="3"/>
        <v>0</v>
      </c>
      <c r="BK13" s="83"/>
      <c r="BL13" s="83"/>
      <c r="BM13" s="83"/>
      <c r="BN13" s="83"/>
      <c r="BO13" s="83"/>
      <c r="BP13" s="83"/>
      <c r="BQ13" s="83"/>
      <c r="BR13" s="83"/>
      <c r="BS13" s="83"/>
      <c r="BT13" s="83"/>
      <c r="BU13" s="83"/>
      <c r="BV13" s="83"/>
      <c r="BW13" s="83"/>
      <c r="BX13" s="83"/>
      <c r="BY13" s="83"/>
      <c r="BZ13" s="84">
        <f t="shared" si="4"/>
        <v>0</v>
      </c>
      <c r="CA13" s="83"/>
      <c r="CB13" s="83"/>
      <c r="CC13" s="83"/>
      <c r="CD13" s="83"/>
      <c r="CE13" s="83"/>
      <c r="CF13" s="83"/>
      <c r="CG13" s="84">
        <f t="shared" si="5"/>
        <v>0</v>
      </c>
      <c r="CH13" s="83"/>
      <c r="CI13" s="84">
        <f t="shared" si="6"/>
        <v>0</v>
      </c>
      <c r="CJ13" s="83"/>
      <c r="CK13" s="83"/>
      <c r="CL13" s="84">
        <f t="shared" si="7"/>
        <v>0</v>
      </c>
      <c r="CM13" s="85">
        <f t="shared" si="9"/>
        <v>0</v>
      </c>
    </row>
    <row r="14" spans="1:91" ht="14.5" x14ac:dyDescent="0.35">
      <c r="A14" s="10" t="s">
        <v>395</v>
      </c>
      <c r="B14" s="82">
        <v>2012</v>
      </c>
      <c r="C14" s="83"/>
      <c r="D14" s="83"/>
      <c r="E14" s="83"/>
      <c r="F14" s="83"/>
      <c r="G14" s="83"/>
      <c r="H14" s="83"/>
      <c r="I14" s="83"/>
      <c r="J14" s="83"/>
      <c r="K14" s="83"/>
      <c r="L14" s="83"/>
      <c r="M14" s="83"/>
      <c r="N14" s="83"/>
      <c r="O14" s="83"/>
      <c r="P14" s="83"/>
      <c r="Q14" s="83"/>
      <c r="R14" s="83"/>
      <c r="S14" s="83"/>
      <c r="T14" s="83"/>
      <c r="U14" s="83"/>
      <c r="V14" s="84">
        <f t="shared" si="0"/>
        <v>0</v>
      </c>
      <c r="W14" s="83"/>
      <c r="X14" s="83"/>
      <c r="Y14" s="83"/>
      <c r="Z14" s="83"/>
      <c r="AA14" s="83"/>
      <c r="AB14" s="83"/>
      <c r="AC14" s="83"/>
      <c r="AD14" s="83"/>
      <c r="AE14" s="83"/>
      <c r="AF14" s="83"/>
      <c r="AG14" s="83"/>
      <c r="AH14" s="83"/>
      <c r="AI14" s="83"/>
      <c r="AJ14" s="83"/>
      <c r="AK14" s="83"/>
      <c r="AL14" s="83"/>
      <c r="AM14" s="83"/>
      <c r="AN14" s="83"/>
      <c r="AO14" s="83"/>
      <c r="AP14" s="83"/>
      <c r="AQ14" s="83"/>
      <c r="AR14" s="83"/>
      <c r="AS14" s="83"/>
      <c r="AT14" s="83"/>
      <c r="AU14" s="83"/>
      <c r="AV14" s="84">
        <f t="shared" si="1"/>
        <v>0</v>
      </c>
      <c r="AW14" s="83"/>
      <c r="AX14" s="83"/>
      <c r="AY14" s="83"/>
      <c r="AZ14" s="83"/>
      <c r="BA14" s="83"/>
      <c r="BB14" s="83"/>
      <c r="BC14" s="84">
        <f t="shared" si="2"/>
        <v>0</v>
      </c>
      <c r="BD14" s="83"/>
      <c r="BE14" s="84">
        <f t="shared" si="8"/>
        <v>0</v>
      </c>
      <c r="BF14" s="83"/>
      <c r="BG14" s="83"/>
      <c r="BH14" s="83"/>
      <c r="BI14" s="83"/>
      <c r="BJ14" s="84">
        <f t="shared" si="3"/>
        <v>0</v>
      </c>
      <c r="BK14" s="83"/>
      <c r="BL14" s="83"/>
      <c r="BM14" s="83"/>
      <c r="BN14" s="83"/>
      <c r="BO14" s="83"/>
      <c r="BP14" s="83"/>
      <c r="BQ14" s="83"/>
      <c r="BR14" s="83"/>
      <c r="BS14" s="83"/>
      <c r="BT14" s="83"/>
      <c r="BU14" s="83"/>
      <c r="BV14" s="83"/>
      <c r="BW14" s="83"/>
      <c r="BX14" s="83"/>
      <c r="BY14" s="83"/>
      <c r="BZ14" s="84">
        <f t="shared" si="4"/>
        <v>0</v>
      </c>
      <c r="CA14" s="83"/>
      <c r="CB14" s="83"/>
      <c r="CC14" s="83"/>
      <c r="CD14" s="83"/>
      <c r="CE14" s="83"/>
      <c r="CF14" s="83"/>
      <c r="CG14" s="84">
        <f t="shared" si="5"/>
        <v>0</v>
      </c>
      <c r="CH14" s="83"/>
      <c r="CI14" s="84">
        <f t="shared" si="6"/>
        <v>0</v>
      </c>
      <c r="CJ14" s="83"/>
      <c r="CK14" s="83"/>
      <c r="CL14" s="84">
        <f t="shared" si="7"/>
        <v>0</v>
      </c>
      <c r="CM14" s="85">
        <f t="shared" si="9"/>
        <v>0</v>
      </c>
    </row>
    <row r="15" spans="1:91" ht="14.5" x14ac:dyDescent="0.35">
      <c r="A15" s="10" t="s">
        <v>395</v>
      </c>
      <c r="B15" s="82">
        <v>2013</v>
      </c>
      <c r="C15" s="83"/>
      <c r="D15" s="83"/>
      <c r="E15" s="83"/>
      <c r="F15" s="83"/>
      <c r="G15" s="83"/>
      <c r="H15" s="83"/>
      <c r="I15" s="83"/>
      <c r="J15" s="83"/>
      <c r="K15" s="83"/>
      <c r="L15" s="83"/>
      <c r="M15" s="83"/>
      <c r="N15" s="83"/>
      <c r="O15" s="83"/>
      <c r="P15" s="83"/>
      <c r="Q15" s="83"/>
      <c r="R15" s="83"/>
      <c r="S15" s="83"/>
      <c r="T15" s="83"/>
      <c r="U15" s="83"/>
      <c r="V15" s="84">
        <f t="shared" si="0"/>
        <v>0</v>
      </c>
      <c r="W15" s="83"/>
      <c r="X15" s="83"/>
      <c r="Y15" s="83"/>
      <c r="Z15" s="83"/>
      <c r="AA15" s="83"/>
      <c r="AB15" s="83"/>
      <c r="AC15" s="83"/>
      <c r="AD15" s="83"/>
      <c r="AE15" s="83"/>
      <c r="AF15" s="83"/>
      <c r="AG15" s="83"/>
      <c r="AH15" s="83"/>
      <c r="AI15" s="83"/>
      <c r="AJ15" s="83"/>
      <c r="AK15" s="83"/>
      <c r="AL15" s="83"/>
      <c r="AM15" s="83"/>
      <c r="AN15" s="83"/>
      <c r="AO15" s="83"/>
      <c r="AP15" s="83"/>
      <c r="AQ15" s="83"/>
      <c r="AR15" s="83"/>
      <c r="AS15" s="83"/>
      <c r="AT15" s="83"/>
      <c r="AU15" s="83"/>
      <c r="AV15" s="84">
        <f t="shared" si="1"/>
        <v>0</v>
      </c>
      <c r="AW15" s="83"/>
      <c r="AX15" s="83"/>
      <c r="AY15" s="83"/>
      <c r="AZ15" s="83"/>
      <c r="BA15" s="83"/>
      <c r="BB15" s="83"/>
      <c r="BC15" s="84">
        <f t="shared" si="2"/>
        <v>0</v>
      </c>
      <c r="BD15" s="83"/>
      <c r="BE15" s="84">
        <f t="shared" si="8"/>
        <v>0</v>
      </c>
      <c r="BF15" s="83"/>
      <c r="BG15" s="83"/>
      <c r="BH15" s="83"/>
      <c r="BI15" s="83"/>
      <c r="BJ15" s="84">
        <f t="shared" si="3"/>
        <v>0</v>
      </c>
      <c r="BK15" s="83"/>
      <c r="BL15" s="83"/>
      <c r="BM15" s="83"/>
      <c r="BN15" s="83"/>
      <c r="BO15" s="83"/>
      <c r="BP15" s="83"/>
      <c r="BQ15" s="83"/>
      <c r="BR15" s="83"/>
      <c r="BS15" s="83"/>
      <c r="BT15" s="83"/>
      <c r="BU15" s="83"/>
      <c r="BV15" s="83"/>
      <c r="BW15" s="83"/>
      <c r="BX15" s="83"/>
      <c r="BY15" s="83"/>
      <c r="BZ15" s="84">
        <f t="shared" si="4"/>
        <v>0</v>
      </c>
      <c r="CA15" s="83"/>
      <c r="CB15" s="83"/>
      <c r="CC15" s="83"/>
      <c r="CD15" s="83"/>
      <c r="CE15" s="83"/>
      <c r="CF15" s="83"/>
      <c r="CG15" s="84">
        <f t="shared" si="5"/>
        <v>0</v>
      </c>
      <c r="CH15" s="83"/>
      <c r="CI15" s="84">
        <f t="shared" si="6"/>
        <v>0</v>
      </c>
      <c r="CJ15" s="83"/>
      <c r="CK15" s="83"/>
      <c r="CL15" s="84">
        <f t="shared" si="7"/>
        <v>0</v>
      </c>
      <c r="CM15" s="85">
        <f t="shared" si="9"/>
        <v>0</v>
      </c>
    </row>
    <row r="16" spans="1:91" ht="14.5" x14ac:dyDescent="0.35">
      <c r="A16" s="10" t="s">
        <v>395</v>
      </c>
      <c r="B16" s="82">
        <v>2014</v>
      </c>
      <c r="C16" s="83"/>
      <c r="D16" s="83"/>
      <c r="E16" s="83"/>
      <c r="F16" s="83"/>
      <c r="G16" s="83"/>
      <c r="H16" s="83"/>
      <c r="I16" s="83"/>
      <c r="J16" s="83"/>
      <c r="K16" s="83"/>
      <c r="L16" s="83"/>
      <c r="M16" s="83"/>
      <c r="N16" s="83"/>
      <c r="O16" s="83"/>
      <c r="P16" s="83"/>
      <c r="Q16" s="83"/>
      <c r="R16" s="83"/>
      <c r="S16" s="83"/>
      <c r="T16" s="83"/>
      <c r="U16" s="83"/>
      <c r="V16" s="84">
        <f t="shared" si="0"/>
        <v>0</v>
      </c>
      <c r="W16" s="83"/>
      <c r="X16" s="83"/>
      <c r="Y16" s="83"/>
      <c r="Z16" s="83"/>
      <c r="AA16" s="83"/>
      <c r="AB16" s="83"/>
      <c r="AC16" s="83"/>
      <c r="AD16" s="83"/>
      <c r="AE16" s="83"/>
      <c r="AF16" s="83"/>
      <c r="AG16" s="83"/>
      <c r="AH16" s="83"/>
      <c r="AI16" s="83"/>
      <c r="AJ16" s="83"/>
      <c r="AK16" s="83"/>
      <c r="AL16" s="83"/>
      <c r="AM16" s="83"/>
      <c r="AN16" s="83"/>
      <c r="AO16" s="83"/>
      <c r="AP16" s="83"/>
      <c r="AQ16" s="83"/>
      <c r="AR16" s="83"/>
      <c r="AS16" s="83"/>
      <c r="AT16" s="83"/>
      <c r="AU16" s="83"/>
      <c r="AV16" s="84">
        <f t="shared" si="1"/>
        <v>0</v>
      </c>
      <c r="AW16" s="83"/>
      <c r="AX16" s="83"/>
      <c r="AY16" s="83"/>
      <c r="AZ16" s="83"/>
      <c r="BA16" s="83"/>
      <c r="BB16" s="83"/>
      <c r="BC16" s="84">
        <f t="shared" si="2"/>
        <v>0</v>
      </c>
      <c r="BD16" s="83"/>
      <c r="BE16" s="84">
        <f t="shared" si="8"/>
        <v>0</v>
      </c>
      <c r="BF16" s="83"/>
      <c r="BG16" s="83"/>
      <c r="BH16" s="83"/>
      <c r="BI16" s="83"/>
      <c r="BJ16" s="84">
        <f t="shared" si="3"/>
        <v>0</v>
      </c>
      <c r="BK16" s="83"/>
      <c r="BL16" s="83"/>
      <c r="BM16" s="83"/>
      <c r="BN16" s="83"/>
      <c r="BO16" s="83"/>
      <c r="BP16" s="83"/>
      <c r="BQ16" s="83"/>
      <c r="BR16" s="83"/>
      <c r="BS16" s="83"/>
      <c r="BT16" s="83"/>
      <c r="BU16" s="83"/>
      <c r="BV16" s="83"/>
      <c r="BW16" s="83"/>
      <c r="BX16" s="83"/>
      <c r="BY16" s="83"/>
      <c r="BZ16" s="84">
        <f t="shared" si="4"/>
        <v>0</v>
      </c>
      <c r="CA16" s="83"/>
      <c r="CB16" s="83"/>
      <c r="CC16" s="83"/>
      <c r="CD16" s="83"/>
      <c r="CE16" s="83"/>
      <c r="CF16" s="83"/>
      <c r="CG16" s="84">
        <f t="shared" si="5"/>
        <v>0</v>
      </c>
      <c r="CH16" s="83"/>
      <c r="CI16" s="84">
        <f t="shared" si="6"/>
        <v>0</v>
      </c>
      <c r="CJ16" s="83"/>
      <c r="CK16" s="83"/>
      <c r="CL16" s="84">
        <f t="shared" si="7"/>
        <v>0</v>
      </c>
      <c r="CM16" s="85">
        <f t="shared" si="9"/>
        <v>0</v>
      </c>
    </row>
    <row r="17" spans="1:116" ht="14.5" x14ac:dyDescent="0.35">
      <c r="A17" s="10" t="s">
        <v>395</v>
      </c>
      <c r="B17" s="82">
        <v>2015</v>
      </c>
      <c r="C17" s="83"/>
      <c r="D17" s="83"/>
      <c r="E17" s="83"/>
      <c r="F17" s="83"/>
      <c r="G17" s="83"/>
      <c r="H17" s="83"/>
      <c r="I17" s="83"/>
      <c r="J17" s="83"/>
      <c r="K17" s="83"/>
      <c r="L17" s="83"/>
      <c r="M17" s="83"/>
      <c r="N17" s="83"/>
      <c r="O17" s="83"/>
      <c r="P17" s="83"/>
      <c r="Q17" s="83"/>
      <c r="R17" s="83"/>
      <c r="S17" s="83"/>
      <c r="T17" s="83"/>
      <c r="U17" s="83"/>
      <c r="V17" s="84">
        <f t="shared" si="0"/>
        <v>0</v>
      </c>
      <c r="W17" s="83"/>
      <c r="X17" s="83"/>
      <c r="Y17" s="83"/>
      <c r="Z17" s="83"/>
      <c r="AA17" s="83"/>
      <c r="AB17" s="83"/>
      <c r="AC17" s="83"/>
      <c r="AD17" s="83"/>
      <c r="AE17" s="83"/>
      <c r="AF17" s="83"/>
      <c r="AG17" s="83"/>
      <c r="AH17" s="83"/>
      <c r="AI17" s="83"/>
      <c r="AJ17" s="83"/>
      <c r="AK17" s="83"/>
      <c r="AL17" s="83"/>
      <c r="AM17" s="83"/>
      <c r="AN17" s="83"/>
      <c r="AO17" s="83"/>
      <c r="AP17" s="83"/>
      <c r="AQ17" s="83"/>
      <c r="AR17" s="83"/>
      <c r="AS17" s="83"/>
      <c r="AT17" s="83"/>
      <c r="AU17" s="83"/>
      <c r="AV17" s="84">
        <f t="shared" si="1"/>
        <v>0</v>
      </c>
      <c r="AW17" s="83"/>
      <c r="AX17" s="83"/>
      <c r="AY17" s="83"/>
      <c r="AZ17" s="83"/>
      <c r="BA17" s="83"/>
      <c r="BB17" s="83"/>
      <c r="BC17" s="84">
        <f t="shared" si="2"/>
        <v>0</v>
      </c>
      <c r="BD17" s="83"/>
      <c r="BE17" s="84">
        <f t="shared" si="8"/>
        <v>0</v>
      </c>
      <c r="BF17" s="83"/>
      <c r="BG17" s="83"/>
      <c r="BH17" s="83"/>
      <c r="BI17" s="83"/>
      <c r="BJ17" s="84">
        <f t="shared" si="3"/>
        <v>0</v>
      </c>
      <c r="BK17" s="83"/>
      <c r="BL17" s="83"/>
      <c r="BM17" s="83"/>
      <c r="BN17" s="83"/>
      <c r="BO17" s="83"/>
      <c r="BP17" s="83"/>
      <c r="BQ17" s="83"/>
      <c r="BR17" s="83"/>
      <c r="BS17" s="83"/>
      <c r="BT17" s="83"/>
      <c r="BU17" s="83"/>
      <c r="BV17" s="83"/>
      <c r="BW17" s="83"/>
      <c r="BX17" s="83"/>
      <c r="BY17" s="83"/>
      <c r="BZ17" s="84">
        <f t="shared" si="4"/>
        <v>0</v>
      </c>
      <c r="CA17" s="83"/>
      <c r="CB17" s="83"/>
      <c r="CC17" s="83"/>
      <c r="CD17" s="83"/>
      <c r="CE17" s="83"/>
      <c r="CF17" s="83"/>
      <c r="CG17" s="84">
        <f t="shared" si="5"/>
        <v>0</v>
      </c>
      <c r="CH17" s="83"/>
      <c r="CI17" s="84">
        <f t="shared" si="6"/>
        <v>0</v>
      </c>
      <c r="CJ17" s="83"/>
      <c r="CK17" s="83"/>
      <c r="CL17" s="84">
        <f t="shared" si="7"/>
        <v>0</v>
      </c>
      <c r="CM17" s="85">
        <f t="shared" si="9"/>
        <v>0</v>
      </c>
    </row>
    <row r="18" spans="1:116" ht="14.5" x14ac:dyDescent="0.35">
      <c r="A18" s="10" t="s">
        <v>395</v>
      </c>
      <c r="B18" s="82">
        <v>2016</v>
      </c>
      <c r="C18" s="83"/>
      <c r="D18" s="83"/>
      <c r="E18" s="83"/>
      <c r="F18" s="83"/>
      <c r="G18" s="83"/>
      <c r="H18" s="83"/>
      <c r="I18" s="83"/>
      <c r="J18" s="83"/>
      <c r="K18" s="83"/>
      <c r="L18" s="83"/>
      <c r="M18" s="83"/>
      <c r="N18" s="83"/>
      <c r="O18" s="83"/>
      <c r="P18" s="83"/>
      <c r="Q18" s="83"/>
      <c r="R18" s="83"/>
      <c r="S18" s="83"/>
      <c r="T18" s="83"/>
      <c r="U18" s="83"/>
      <c r="V18" s="84">
        <f t="shared" si="0"/>
        <v>0</v>
      </c>
      <c r="W18" s="83"/>
      <c r="X18" s="83"/>
      <c r="Y18" s="83"/>
      <c r="Z18" s="83"/>
      <c r="AA18" s="83"/>
      <c r="AB18" s="83"/>
      <c r="AC18" s="83"/>
      <c r="AD18" s="83"/>
      <c r="AE18" s="83"/>
      <c r="AF18" s="83"/>
      <c r="AG18" s="83"/>
      <c r="AH18" s="83"/>
      <c r="AI18" s="83"/>
      <c r="AJ18" s="83"/>
      <c r="AK18" s="83"/>
      <c r="AL18" s="83"/>
      <c r="AM18" s="83"/>
      <c r="AN18" s="83"/>
      <c r="AO18" s="83"/>
      <c r="AP18" s="83"/>
      <c r="AQ18" s="83"/>
      <c r="AR18" s="83"/>
      <c r="AS18" s="83"/>
      <c r="AT18" s="83"/>
      <c r="AU18" s="83"/>
      <c r="AV18" s="84">
        <f t="shared" si="1"/>
        <v>0</v>
      </c>
      <c r="AW18" s="83"/>
      <c r="AX18" s="83"/>
      <c r="AY18" s="83"/>
      <c r="AZ18" s="83"/>
      <c r="BA18" s="83"/>
      <c r="BB18" s="83"/>
      <c r="BC18" s="84">
        <f t="shared" si="2"/>
        <v>0</v>
      </c>
      <c r="BD18" s="83"/>
      <c r="BE18" s="84">
        <f t="shared" si="8"/>
        <v>0</v>
      </c>
      <c r="BF18" s="83"/>
      <c r="BG18" s="83"/>
      <c r="BH18" s="83"/>
      <c r="BI18" s="83"/>
      <c r="BJ18" s="84">
        <f t="shared" si="3"/>
        <v>0</v>
      </c>
      <c r="BK18" s="83"/>
      <c r="BL18" s="83"/>
      <c r="BM18" s="83"/>
      <c r="BN18" s="83"/>
      <c r="BO18" s="83"/>
      <c r="BP18" s="83"/>
      <c r="BQ18" s="83"/>
      <c r="BR18" s="83"/>
      <c r="BS18" s="83"/>
      <c r="BT18" s="83"/>
      <c r="BU18" s="83"/>
      <c r="BV18" s="83"/>
      <c r="BW18" s="83"/>
      <c r="BX18" s="83"/>
      <c r="BY18" s="83"/>
      <c r="BZ18" s="84">
        <f t="shared" si="4"/>
        <v>0</v>
      </c>
      <c r="CA18" s="83"/>
      <c r="CB18" s="83"/>
      <c r="CC18" s="83"/>
      <c r="CD18" s="83"/>
      <c r="CE18" s="83"/>
      <c r="CF18" s="83"/>
      <c r="CG18" s="84">
        <f t="shared" si="5"/>
        <v>0</v>
      </c>
      <c r="CH18" s="83"/>
      <c r="CI18" s="84">
        <f t="shared" si="6"/>
        <v>0</v>
      </c>
      <c r="CJ18" s="83"/>
      <c r="CK18" s="83"/>
      <c r="CL18" s="84">
        <f t="shared" si="7"/>
        <v>0</v>
      </c>
      <c r="CM18" s="85">
        <f t="shared" si="9"/>
        <v>0</v>
      </c>
    </row>
    <row r="19" spans="1:116" ht="14.5" x14ac:dyDescent="0.35">
      <c r="A19" s="10" t="s">
        <v>395</v>
      </c>
      <c r="B19" s="82">
        <v>2017</v>
      </c>
      <c r="C19" s="83"/>
      <c r="D19" s="83"/>
      <c r="E19" s="83"/>
      <c r="F19" s="83"/>
      <c r="G19" s="83"/>
      <c r="H19" s="83"/>
      <c r="I19" s="83"/>
      <c r="J19" s="83"/>
      <c r="K19" s="83"/>
      <c r="L19" s="83"/>
      <c r="M19" s="83"/>
      <c r="N19" s="83"/>
      <c r="O19" s="83"/>
      <c r="P19" s="83"/>
      <c r="Q19" s="83"/>
      <c r="R19" s="83"/>
      <c r="S19" s="83"/>
      <c r="T19" s="83"/>
      <c r="U19" s="83"/>
      <c r="V19" s="84">
        <f t="shared" si="0"/>
        <v>0</v>
      </c>
      <c r="W19" s="83"/>
      <c r="X19" s="83"/>
      <c r="Y19" s="83"/>
      <c r="Z19" s="83"/>
      <c r="AA19" s="83"/>
      <c r="AB19" s="83"/>
      <c r="AC19" s="83"/>
      <c r="AD19" s="83"/>
      <c r="AE19" s="83"/>
      <c r="AF19" s="83"/>
      <c r="AG19" s="83"/>
      <c r="AH19" s="83"/>
      <c r="AI19" s="83"/>
      <c r="AJ19" s="83"/>
      <c r="AK19" s="83"/>
      <c r="AL19" s="83"/>
      <c r="AM19" s="83"/>
      <c r="AN19" s="83"/>
      <c r="AO19" s="83"/>
      <c r="AP19" s="83"/>
      <c r="AQ19" s="83"/>
      <c r="AR19" s="83"/>
      <c r="AS19" s="83"/>
      <c r="AT19" s="83"/>
      <c r="AU19" s="83"/>
      <c r="AV19" s="84">
        <f t="shared" si="1"/>
        <v>0</v>
      </c>
      <c r="AW19" s="83"/>
      <c r="AX19" s="83"/>
      <c r="AY19" s="83"/>
      <c r="AZ19" s="83"/>
      <c r="BA19" s="83"/>
      <c r="BB19" s="83"/>
      <c r="BC19" s="84">
        <f t="shared" si="2"/>
        <v>0</v>
      </c>
      <c r="BD19" s="83"/>
      <c r="BE19" s="84">
        <f t="shared" si="8"/>
        <v>0</v>
      </c>
      <c r="BF19" s="83"/>
      <c r="BG19" s="83"/>
      <c r="BH19" s="83"/>
      <c r="BI19" s="83"/>
      <c r="BJ19" s="84">
        <f t="shared" si="3"/>
        <v>0</v>
      </c>
      <c r="BK19" s="83"/>
      <c r="BL19" s="83"/>
      <c r="BM19" s="83"/>
      <c r="BN19" s="83"/>
      <c r="BO19" s="83"/>
      <c r="BP19" s="83"/>
      <c r="BQ19" s="83"/>
      <c r="BR19" s="83"/>
      <c r="BS19" s="83"/>
      <c r="BT19" s="83"/>
      <c r="BU19" s="83"/>
      <c r="BV19" s="83"/>
      <c r="BW19" s="83"/>
      <c r="BX19" s="83"/>
      <c r="BY19" s="83"/>
      <c r="BZ19" s="84">
        <f t="shared" si="4"/>
        <v>0</v>
      </c>
      <c r="CA19" s="83"/>
      <c r="CB19" s="83"/>
      <c r="CC19" s="83"/>
      <c r="CD19" s="83"/>
      <c r="CE19" s="83"/>
      <c r="CF19" s="83"/>
      <c r="CG19" s="84">
        <f t="shared" si="5"/>
        <v>0</v>
      </c>
      <c r="CH19" s="83"/>
      <c r="CI19" s="84">
        <f t="shared" si="6"/>
        <v>0</v>
      </c>
      <c r="CJ19" s="83"/>
      <c r="CK19" s="83"/>
      <c r="CL19" s="84">
        <f t="shared" si="7"/>
        <v>0</v>
      </c>
      <c r="CM19" s="85">
        <f t="shared" si="9"/>
        <v>0</v>
      </c>
    </row>
    <row r="20" spans="1:116" ht="14.5" x14ac:dyDescent="0.35">
      <c r="A20" s="10" t="s">
        <v>395</v>
      </c>
      <c r="B20" s="82">
        <v>2018</v>
      </c>
      <c r="C20" s="83"/>
      <c r="D20" s="83"/>
      <c r="E20" s="83"/>
      <c r="F20" s="83"/>
      <c r="G20" s="83"/>
      <c r="H20" s="83"/>
      <c r="I20" s="83"/>
      <c r="J20" s="83"/>
      <c r="K20" s="83"/>
      <c r="L20" s="83"/>
      <c r="M20" s="83"/>
      <c r="N20" s="83"/>
      <c r="O20" s="83"/>
      <c r="P20" s="83"/>
      <c r="Q20" s="83"/>
      <c r="R20" s="83"/>
      <c r="S20" s="83"/>
      <c r="T20" s="83"/>
      <c r="U20" s="83"/>
      <c r="V20" s="84">
        <f t="shared" si="0"/>
        <v>0</v>
      </c>
      <c r="W20" s="83"/>
      <c r="X20" s="83"/>
      <c r="Y20" s="83"/>
      <c r="Z20" s="83"/>
      <c r="AA20" s="83"/>
      <c r="AB20" s="83"/>
      <c r="AC20" s="83"/>
      <c r="AD20" s="83"/>
      <c r="AE20" s="83"/>
      <c r="AF20" s="83"/>
      <c r="AG20" s="83"/>
      <c r="AH20" s="83"/>
      <c r="AI20" s="83"/>
      <c r="AJ20" s="83"/>
      <c r="AK20" s="83"/>
      <c r="AL20" s="83"/>
      <c r="AM20" s="83"/>
      <c r="AN20" s="83"/>
      <c r="AO20" s="83"/>
      <c r="AP20" s="83"/>
      <c r="AQ20" s="83"/>
      <c r="AR20" s="83"/>
      <c r="AS20" s="83"/>
      <c r="AT20" s="83"/>
      <c r="AU20" s="83"/>
      <c r="AV20" s="84">
        <f t="shared" si="1"/>
        <v>0</v>
      </c>
      <c r="AW20" s="83"/>
      <c r="AX20" s="83"/>
      <c r="AY20" s="83"/>
      <c r="AZ20" s="83"/>
      <c r="BA20" s="83"/>
      <c r="BB20" s="83"/>
      <c r="BC20" s="84">
        <f t="shared" si="2"/>
        <v>0</v>
      </c>
      <c r="BD20" s="83"/>
      <c r="BE20" s="84">
        <f t="shared" si="8"/>
        <v>0</v>
      </c>
      <c r="BF20" s="83"/>
      <c r="BG20" s="83"/>
      <c r="BH20" s="83"/>
      <c r="BI20" s="83"/>
      <c r="BJ20" s="84">
        <f t="shared" si="3"/>
        <v>0</v>
      </c>
      <c r="BK20" s="83"/>
      <c r="BL20" s="83"/>
      <c r="BM20" s="83"/>
      <c r="BN20" s="83"/>
      <c r="BO20" s="83"/>
      <c r="BP20" s="83"/>
      <c r="BQ20" s="83"/>
      <c r="BR20" s="83"/>
      <c r="BS20" s="83"/>
      <c r="BT20" s="83"/>
      <c r="BU20" s="83"/>
      <c r="BV20" s="83"/>
      <c r="BW20" s="83"/>
      <c r="BX20" s="83"/>
      <c r="BY20" s="83"/>
      <c r="BZ20" s="84">
        <f t="shared" si="4"/>
        <v>0</v>
      </c>
      <c r="CA20" s="83"/>
      <c r="CB20" s="83"/>
      <c r="CC20" s="83"/>
      <c r="CD20" s="83"/>
      <c r="CE20" s="83"/>
      <c r="CF20" s="83"/>
      <c r="CG20" s="84">
        <f t="shared" si="5"/>
        <v>0</v>
      </c>
      <c r="CH20" s="83"/>
      <c r="CI20" s="84">
        <f t="shared" si="6"/>
        <v>0</v>
      </c>
      <c r="CJ20" s="83"/>
      <c r="CK20" s="83"/>
      <c r="CL20" s="84">
        <f t="shared" si="7"/>
        <v>0</v>
      </c>
      <c r="CM20" s="85">
        <f t="shared" si="9"/>
        <v>0</v>
      </c>
    </row>
    <row r="21" spans="1:116" ht="14.5" x14ac:dyDescent="0.35">
      <c r="A21" s="10" t="s">
        <v>395</v>
      </c>
      <c r="B21" s="82">
        <v>2019</v>
      </c>
      <c r="C21" s="83"/>
      <c r="D21" s="83"/>
      <c r="E21" s="83"/>
      <c r="F21" s="83"/>
      <c r="G21" s="83"/>
      <c r="H21" s="83"/>
      <c r="I21" s="83"/>
      <c r="J21" s="83"/>
      <c r="K21" s="83"/>
      <c r="L21" s="83"/>
      <c r="M21" s="83"/>
      <c r="N21" s="83"/>
      <c r="O21" s="83"/>
      <c r="P21" s="83"/>
      <c r="Q21" s="83"/>
      <c r="R21" s="83"/>
      <c r="S21" s="83"/>
      <c r="T21" s="83"/>
      <c r="U21" s="83"/>
      <c r="V21" s="84">
        <f t="shared" si="0"/>
        <v>0</v>
      </c>
      <c r="W21" s="83"/>
      <c r="X21" s="83"/>
      <c r="Y21" s="83"/>
      <c r="Z21" s="83"/>
      <c r="AA21" s="83"/>
      <c r="AB21" s="83"/>
      <c r="AC21" s="83"/>
      <c r="AD21" s="83"/>
      <c r="AE21" s="83"/>
      <c r="AF21" s="83"/>
      <c r="AG21" s="83"/>
      <c r="AH21" s="83"/>
      <c r="AI21" s="83"/>
      <c r="AJ21" s="83"/>
      <c r="AK21" s="83"/>
      <c r="AL21" s="83"/>
      <c r="AM21" s="83"/>
      <c r="AN21" s="83"/>
      <c r="AO21" s="83"/>
      <c r="AP21" s="83"/>
      <c r="AQ21" s="83"/>
      <c r="AR21" s="83"/>
      <c r="AS21" s="83"/>
      <c r="AT21" s="83"/>
      <c r="AU21" s="83"/>
      <c r="AV21" s="84">
        <f t="shared" si="1"/>
        <v>0</v>
      </c>
      <c r="AW21" s="83"/>
      <c r="AX21" s="83"/>
      <c r="AY21" s="83"/>
      <c r="AZ21" s="83"/>
      <c r="BA21" s="83"/>
      <c r="BB21" s="83"/>
      <c r="BC21" s="84">
        <f t="shared" si="2"/>
        <v>0</v>
      </c>
      <c r="BD21" s="83"/>
      <c r="BE21" s="84">
        <f t="shared" si="8"/>
        <v>0</v>
      </c>
      <c r="BF21" s="83"/>
      <c r="BG21" s="83"/>
      <c r="BH21" s="83"/>
      <c r="BI21" s="83"/>
      <c r="BJ21" s="84">
        <f t="shared" si="3"/>
        <v>0</v>
      </c>
      <c r="BK21" s="83"/>
      <c r="BL21" s="83"/>
      <c r="BM21" s="83"/>
      <c r="BN21" s="83"/>
      <c r="BO21" s="83"/>
      <c r="BP21" s="83"/>
      <c r="BQ21" s="83"/>
      <c r="BR21" s="83"/>
      <c r="BS21" s="83"/>
      <c r="BT21" s="83"/>
      <c r="BU21" s="83"/>
      <c r="BV21" s="83"/>
      <c r="BW21" s="83"/>
      <c r="BX21" s="83"/>
      <c r="BY21" s="83"/>
      <c r="BZ21" s="84">
        <f t="shared" si="4"/>
        <v>0</v>
      </c>
      <c r="CA21" s="83"/>
      <c r="CB21" s="83"/>
      <c r="CC21" s="83"/>
      <c r="CD21" s="83"/>
      <c r="CE21" s="83"/>
      <c r="CF21" s="83"/>
      <c r="CG21" s="84">
        <f t="shared" si="5"/>
        <v>0</v>
      </c>
      <c r="CH21" s="83"/>
      <c r="CI21" s="84">
        <f t="shared" si="6"/>
        <v>0</v>
      </c>
      <c r="CJ21" s="83"/>
      <c r="CK21" s="83"/>
      <c r="CL21" s="84">
        <f t="shared" si="7"/>
        <v>0</v>
      </c>
      <c r="CM21" s="85">
        <f t="shared" si="9"/>
        <v>0</v>
      </c>
    </row>
    <row r="22" spans="1:116" ht="14.5" x14ac:dyDescent="0.35">
      <c r="A22" s="10" t="s">
        <v>395</v>
      </c>
      <c r="B22" s="82">
        <v>2020</v>
      </c>
      <c r="C22" s="83"/>
      <c r="D22" s="83"/>
      <c r="E22" s="83"/>
      <c r="F22" s="83"/>
      <c r="G22" s="83"/>
      <c r="H22" s="83"/>
      <c r="I22" s="83"/>
      <c r="J22" s="83"/>
      <c r="K22" s="83"/>
      <c r="L22" s="83"/>
      <c r="M22" s="83"/>
      <c r="N22" s="83"/>
      <c r="O22" s="83"/>
      <c r="P22" s="83"/>
      <c r="Q22" s="83"/>
      <c r="R22" s="83"/>
      <c r="S22" s="83"/>
      <c r="T22" s="83"/>
      <c r="U22" s="83"/>
      <c r="V22" s="84">
        <f t="shared" si="0"/>
        <v>0</v>
      </c>
      <c r="W22" s="83"/>
      <c r="X22" s="83"/>
      <c r="Y22" s="83"/>
      <c r="Z22" s="83"/>
      <c r="AA22" s="83"/>
      <c r="AB22" s="83"/>
      <c r="AC22" s="83"/>
      <c r="AD22" s="83"/>
      <c r="AE22" s="83"/>
      <c r="AF22" s="83"/>
      <c r="AG22" s="83"/>
      <c r="AH22" s="83"/>
      <c r="AI22" s="83"/>
      <c r="AJ22" s="83"/>
      <c r="AK22" s="83"/>
      <c r="AL22" s="83"/>
      <c r="AM22" s="83"/>
      <c r="AN22" s="83"/>
      <c r="AO22" s="83"/>
      <c r="AP22" s="83"/>
      <c r="AQ22" s="83"/>
      <c r="AR22" s="83"/>
      <c r="AS22" s="83"/>
      <c r="AT22" s="83"/>
      <c r="AU22" s="83"/>
      <c r="AV22" s="84">
        <f t="shared" si="1"/>
        <v>0</v>
      </c>
      <c r="AW22" s="83"/>
      <c r="AX22" s="83"/>
      <c r="AY22" s="83"/>
      <c r="AZ22" s="83"/>
      <c r="BA22" s="83"/>
      <c r="BB22" s="83"/>
      <c r="BC22" s="84">
        <f t="shared" si="2"/>
        <v>0</v>
      </c>
      <c r="BD22" s="83"/>
      <c r="BE22" s="84">
        <f t="shared" si="8"/>
        <v>0</v>
      </c>
      <c r="BF22" s="83"/>
      <c r="BG22" s="83"/>
      <c r="BH22" s="83"/>
      <c r="BI22" s="83"/>
      <c r="BJ22" s="84">
        <f t="shared" si="3"/>
        <v>0</v>
      </c>
      <c r="BK22" s="83"/>
      <c r="BL22" s="83"/>
      <c r="BM22" s="83"/>
      <c r="BN22" s="83"/>
      <c r="BO22" s="83"/>
      <c r="BP22" s="83"/>
      <c r="BQ22" s="83"/>
      <c r="BR22" s="83"/>
      <c r="BS22" s="83"/>
      <c r="BT22" s="83"/>
      <c r="BU22" s="83"/>
      <c r="BV22" s="83"/>
      <c r="BW22" s="83"/>
      <c r="BX22" s="83"/>
      <c r="BY22" s="83"/>
      <c r="BZ22" s="84">
        <f t="shared" si="4"/>
        <v>0</v>
      </c>
      <c r="CA22" s="83"/>
      <c r="CB22" s="83"/>
      <c r="CC22" s="83"/>
      <c r="CD22" s="83"/>
      <c r="CE22" s="83"/>
      <c r="CF22" s="83"/>
      <c r="CG22" s="84">
        <f t="shared" si="5"/>
        <v>0</v>
      </c>
      <c r="CH22" s="83"/>
      <c r="CI22" s="84">
        <f t="shared" si="6"/>
        <v>0</v>
      </c>
      <c r="CJ22" s="83"/>
      <c r="CK22" s="83"/>
      <c r="CL22" s="84">
        <f t="shared" si="7"/>
        <v>0</v>
      </c>
      <c r="CM22" s="85">
        <f t="shared" si="9"/>
        <v>0</v>
      </c>
    </row>
    <row r="23" spans="1:116" s="89" customFormat="1" ht="14.5" x14ac:dyDescent="0.35">
      <c r="A23" s="10" t="s">
        <v>395</v>
      </c>
      <c r="B23" s="82">
        <v>2021</v>
      </c>
      <c r="C23" s="86"/>
      <c r="D23" s="86"/>
      <c r="E23" s="86"/>
      <c r="F23" s="86"/>
      <c r="G23" s="86"/>
      <c r="H23" s="86"/>
      <c r="I23" s="86"/>
      <c r="J23" s="86"/>
      <c r="K23" s="86"/>
      <c r="L23" s="86"/>
      <c r="M23" s="86"/>
      <c r="N23" s="86"/>
      <c r="O23" s="86"/>
      <c r="P23" s="86"/>
      <c r="Q23" s="86"/>
      <c r="R23" s="86"/>
      <c r="S23" s="86"/>
      <c r="T23" s="86"/>
      <c r="U23" s="86"/>
      <c r="V23" s="87">
        <f>SUM(C23:U23)</f>
        <v>0</v>
      </c>
      <c r="W23" s="86"/>
      <c r="X23" s="86"/>
      <c r="Y23" s="86"/>
      <c r="Z23" s="86"/>
      <c r="AA23" s="86"/>
      <c r="AB23" s="86"/>
      <c r="AC23" s="86"/>
      <c r="AD23" s="86"/>
      <c r="AE23" s="86"/>
      <c r="AF23" s="86"/>
      <c r="AG23" s="86"/>
      <c r="AH23" s="86"/>
      <c r="AI23" s="86"/>
      <c r="AJ23" s="86"/>
      <c r="AK23" s="86"/>
      <c r="AL23" s="86"/>
      <c r="AM23" s="86"/>
      <c r="AN23" s="86"/>
      <c r="AO23" s="86"/>
      <c r="AP23" s="86"/>
      <c r="AQ23" s="86"/>
      <c r="AR23" s="86"/>
      <c r="AS23" s="86"/>
      <c r="AT23" s="86"/>
      <c r="AU23" s="86"/>
      <c r="AV23" s="87">
        <f>SUM(W23:AU23)</f>
        <v>0</v>
      </c>
      <c r="AW23" s="86"/>
      <c r="AX23" s="86"/>
      <c r="AY23" s="86"/>
      <c r="AZ23" s="86"/>
      <c r="BA23" s="86"/>
      <c r="BB23" s="86"/>
      <c r="BC23" s="87">
        <f>SUM(AW23:BB23)</f>
        <v>0</v>
      </c>
      <c r="BD23" s="86"/>
      <c r="BE23" s="87">
        <f t="shared" si="8"/>
        <v>0</v>
      </c>
      <c r="BF23" s="86"/>
      <c r="BG23" s="86"/>
      <c r="BH23" s="86"/>
      <c r="BI23" s="86"/>
      <c r="BJ23" s="87">
        <f>SUM(BF23:BI23)</f>
        <v>0</v>
      </c>
      <c r="BK23" s="86"/>
      <c r="BL23" s="86"/>
      <c r="BM23" s="86"/>
      <c r="BN23" s="86"/>
      <c r="BO23" s="86"/>
      <c r="BP23" s="86"/>
      <c r="BQ23" s="86"/>
      <c r="BR23" s="86"/>
      <c r="BS23" s="86"/>
      <c r="BT23" s="86"/>
      <c r="BU23" s="86"/>
      <c r="BV23" s="86"/>
      <c r="BW23" s="86"/>
      <c r="BX23" s="86"/>
      <c r="BY23" s="86"/>
      <c r="BZ23" s="87">
        <f>SUM(BK23:BY23)</f>
        <v>0</v>
      </c>
      <c r="CA23" s="86"/>
      <c r="CB23" s="86"/>
      <c r="CC23" s="86"/>
      <c r="CD23" s="86"/>
      <c r="CE23" s="86"/>
      <c r="CF23" s="86"/>
      <c r="CG23" s="87">
        <f>SUM(CA23:CF23)</f>
        <v>0</v>
      </c>
      <c r="CH23" s="86"/>
      <c r="CI23" s="87">
        <f>SUM(CH23:CH23)</f>
        <v>0</v>
      </c>
      <c r="CJ23" s="86"/>
      <c r="CK23" s="86"/>
      <c r="CL23" s="87">
        <f>SUM(CJ23:CK23)</f>
        <v>0</v>
      </c>
      <c r="CM23" s="88">
        <f t="shared" si="9"/>
        <v>0</v>
      </c>
      <c r="CN23" s="82"/>
      <c r="CO23" s="82"/>
      <c r="CP23" s="82"/>
      <c r="CQ23" s="82"/>
      <c r="CR23" s="82"/>
      <c r="CS23" s="82"/>
      <c r="CT23" s="82"/>
      <c r="CU23" s="82"/>
      <c r="CV23" s="82"/>
      <c r="CW23" s="82"/>
      <c r="CX23" s="82"/>
      <c r="CY23" s="82"/>
      <c r="CZ23" s="82"/>
      <c r="DA23" s="82"/>
      <c r="DB23" s="82"/>
      <c r="DC23" s="82"/>
      <c r="DD23" s="82"/>
      <c r="DE23" s="82"/>
      <c r="DF23" s="82"/>
      <c r="DG23" s="82"/>
      <c r="DH23" s="82"/>
      <c r="DI23" s="82"/>
      <c r="DJ23" s="82"/>
      <c r="DK23" s="82"/>
      <c r="DL23" s="82"/>
    </row>
    <row r="24" spans="1:116" ht="14.5" x14ac:dyDescent="0.35">
      <c r="A24" s="90"/>
      <c r="B24" s="82"/>
      <c r="C24" s="90"/>
      <c r="D24" s="90"/>
      <c r="E24" s="91"/>
      <c r="F24" s="90"/>
      <c r="G24" s="90"/>
      <c r="H24" s="91"/>
      <c r="I24" s="90"/>
      <c r="J24" s="90"/>
      <c r="K24" s="90"/>
      <c r="L24" s="90"/>
      <c r="M24" s="90"/>
      <c r="N24" s="90"/>
      <c r="O24" s="92"/>
      <c r="P24" s="90"/>
      <c r="Q24" s="90"/>
      <c r="R24" s="90"/>
      <c r="S24" s="90"/>
      <c r="T24" s="90"/>
      <c r="U24" s="90"/>
      <c r="V24" s="90"/>
      <c r="W24" s="90"/>
      <c r="X24" s="90"/>
      <c r="Y24" s="91"/>
      <c r="Z24" s="90"/>
      <c r="AA24" s="90"/>
      <c r="AB24" s="90"/>
      <c r="AC24" s="90"/>
      <c r="AD24" s="90"/>
    </row>
    <row r="25" spans="1:116" ht="14.5" x14ac:dyDescent="0.35">
      <c r="A25" s="93" t="s">
        <v>129</v>
      </c>
      <c r="B25" s="82"/>
      <c r="C25" s="90"/>
      <c r="D25" s="90"/>
      <c r="E25" s="90"/>
      <c r="F25" s="90"/>
      <c r="G25" s="90"/>
      <c r="H25" s="90"/>
      <c r="I25" s="90"/>
      <c r="J25" s="90"/>
      <c r="K25" s="90"/>
      <c r="L25" s="90"/>
      <c r="M25" s="90"/>
      <c r="N25" s="90"/>
      <c r="O25" s="90"/>
      <c r="P25" s="90"/>
      <c r="Q25" s="90"/>
      <c r="R25" s="90"/>
      <c r="S25" s="90"/>
      <c r="T25" s="90"/>
      <c r="U25" s="90"/>
      <c r="V25" s="90"/>
      <c r="W25" s="90"/>
      <c r="X25" s="90"/>
      <c r="Y25" s="90"/>
      <c r="Z25" s="90"/>
      <c r="AA25" s="90"/>
      <c r="AB25" s="90"/>
      <c r="AC25" s="90"/>
      <c r="AD25" s="90"/>
    </row>
    <row r="26" spans="1:116" ht="14.5" x14ac:dyDescent="0.35">
      <c r="A26" s="10" t="s">
        <v>395</v>
      </c>
      <c r="B26" s="82">
        <v>2001</v>
      </c>
      <c r="C26" s="90"/>
      <c r="D26" s="90"/>
      <c r="E26" s="90"/>
      <c r="F26" s="90"/>
      <c r="H26" s="90"/>
      <c r="I26" s="90"/>
      <c r="J26" s="90"/>
      <c r="K26" s="90"/>
      <c r="L26" s="90"/>
      <c r="M26" s="90"/>
      <c r="N26" s="90"/>
      <c r="O26" s="90"/>
      <c r="P26" s="90"/>
      <c r="Q26" s="90"/>
      <c r="R26" s="90"/>
      <c r="S26" s="90"/>
      <c r="T26" s="90"/>
      <c r="U26" s="90"/>
      <c r="V26" s="90"/>
      <c r="W26" s="90"/>
      <c r="X26" s="90"/>
      <c r="Y26" s="90"/>
      <c r="Z26" s="90"/>
      <c r="AA26" s="90"/>
      <c r="AB26" s="90"/>
      <c r="AC26" s="90"/>
      <c r="AD26" s="90"/>
    </row>
    <row r="27" spans="1:116" ht="14.5" x14ac:dyDescent="0.35">
      <c r="A27" s="10" t="s">
        <v>395</v>
      </c>
      <c r="B27" s="82">
        <v>2002</v>
      </c>
      <c r="C27" s="90"/>
      <c r="D27" s="90"/>
      <c r="E27" s="90"/>
      <c r="F27" s="90"/>
      <c r="H27" s="90"/>
      <c r="I27" s="90"/>
      <c r="J27" s="90"/>
      <c r="K27" s="90"/>
      <c r="L27" s="90"/>
      <c r="M27" s="90"/>
      <c r="N27" s="90"/>
      <c r="O27" s="90"/>
      <c r="P27" s="90"/>
      <c r="Q27" s="90"/>
      <c r="R27" s="90"/>
      <c r="S27" s="90"/>
      <c r="T27" s="90"/>
      <c r="U27" s="90"/>
      <c r="V27" s="90"/>
      <c r="W27" s="90"/>
      <c r="X27" s="90"/>
      <c r="Y27" s="90"/>
      <c r="Z27" s="90"/>
      <c r="AA27" s="90"/>
      <c r="AB27" s="90"/>
      <c r="AC27" s="90"/>
      <c r="AD27" s="90"/>
    </row>
    <row r="28" spans="1:116" ht="14.5" x14ac:dyDescent="0.35">
      <c r="A28" s="10" t="s">
        <v>395</v>
      </c>
      <c r="B28" s="82">
        <v>2003</v>
      </c>
      <c r="C28" s="90"/>
      <c r="D28" s="90"/>
      <c r="E28" s="90"/>
      <c r="F28" s="90"/>
      <c r="G28" s="90"/>
      <c r="H28" s="90"/>
      <c r="I28" s="90"/>
      <c r="J28" s="90"/>
      <c r="K28" s="90"/>
      <c r="L28" s="90"/>
      <c r="M28" s="90"/>
      <c r="N28" s="90"/>
      <c r="O28" s="90"/>
      <c r="P28" s="90"/>
      <c r="Q28" s="90"/>
      <c r="R28" s="90"/>
      <c r="S28" s="90"/>
      <c r="T28" s="90"/>
      <c r="U28" s="90"/>
      <c r="V28" s="90"/>
      <c r="W28" s="90"/>
      <c r="X28" s="90"/>
      <c r="Y28" s="90"/>
      <c r="Z28" s="90"/>
      <c r="AA28" s="90"/>
      <c r="AB28" s="90"/>
      <c r="AC28" s="90"/>
      <c r="AD28" s="90"/>
    </row>
    <row r="29" spans="1:116" ht="14.5" x14ac:dyDescent="0.35">
      <c r="A29" s="10" t="s">
        <v>395</v>
      </c>
      <c r="B29" s="82">
        <v>2004</v>
      </c>
      <c r="C29" s="90"/>
      <c r="D29" s="90"/>
      <c r="E29" s="90"/>
      <c r="F29" s="90"/>
      <c r="G29" s="90"/>
      <c r="H29" s="90"/>
      <c r="I29" s="90"/>
      <c r="J29" s="90"/>
      <c r="K29" s="90"/>
      <c r="L29" s="90"/>
      <c r="M29" s="90"/>
      <c r="N29" s="90"/>
      <c r="O29" s="90"/>
      <c r="P29" s="90"/>
      <c r="Q29" s="90"/>
      <c r="R29" s="90"/>
      <c r="S29" s="90"/>
      <c r="T29" s="90"/>
      <c r="U29" s="90"/>
      <c r="V29" s="90"/>
      <c r="W29" s="90"/>
      <c r="X29" s="90"/>
      <c r="Y29" s="90"/>
      <c r="Z29" s="90"/>
      <c r="AA29" s="90"/>
      <c r="AB29" s="90"/>
      <c r="AC29" s="90"/>
      <c r="AD29" s="90"/>
    </row>
    <row r="30" spans="1:116" ht="14.5" x14ac:dyDescent="0.35">
      <c r="A30" s="10" t="s">
        <v>395</v>
      </c>
      <c r="B30" s="82">
        <v>2005</v>
      </c>
      <c r="C30" s="90"/>
      <c r="D30" s="90"/>
      <c r="E30" s="90"/>
      <c r="F30" s="90"/>
      <c r="G30" s="90"/>
      <c r="H30" s="90"/>
      <c r="I30" s="90"/>
      <c r="J30" s="90"/>
      <c r="K30" s="90"/>
      <c r="L30" s="90"/>
      <c r="M30" s="90"/>
      <c r="N30" s="90"/>
      <c r="O30" s="90"/>
      <c r="P30" s="90"/>
      <c r="Q30" s="90"/>
      <c r="R30" s="90"/>
      <c r="S30" s="90"/>
      <c r="T30" s="90"/>
      <c r="U30" s="90"/>
      <c r="V30" s="90"/>
      <c r="W30" s="90"/>
      <c r="X30" s="90"/>
      <c r="Y30" s="90"/>
      <c r="Z30" s="90"/>
      <c r="AA30" s="90"/>
      <c r="AB30" s="90"/>
      <c r="AC30" s="90"/>
      <c r="AD30" s="90"/>
    </row>
    <row r="31" spans="1:116" ht="14.5" x14ac:dyDescent="0.35">
      <c r="A31" s="10" t="s">
        <v>395</v>
      </c>
      <c r="B31" s="82">
        <v>2006</v>
      </c>
      <c r="C31" s="90"/>
      <c r="D31" s="90"/>
      <c r="E31" s="90"/>
      <c r="F31" s="90"/>
      <c r="G31" s="90"/>
      <c r="H31" s="90"/>
      <c r="I31" s="90"/>
      <c r="J31" s="90"/>
      <c r="K31" s="90"/>
      <c r="L31" s="90"/>
      <c r="M31" s="90"/>
      <c r="N31" s="90"/>
      <c r="O31" s="90"/>
      <c r="P31" s="90"/>
      <c r="Q31" s="90"/>
      <c r="R31" s="90"/>
      <c r="S31" s="90"/>
      <c r="T31" s="90"/>
      <c r="U31" s="90"/>
      <c r="V31" s="90"/>
      <c r="W31" s="90"/>
      <c r="X31" s="90"/>
      <c r="Y31" s="90"/>
      <c r="Z31" s="90"/>
      <c r="AA31" s="90"/>
      <c r="AB31" s="90"/>
      <c r="AC31" s="90"/>
      <c r="AD31" s="90"/>
    </row>
    <row r="32" spans="1:116" ht="14.5" x14ac:dyDescent="0.35">
      <c r="A32" s="10" t="s">
        <v>395</v>
      </c>
      <c r="B32" s="82">
        <v>2007</v>
      </c>
      <c r="C32" s="90"/>
      <c r="D32" s="90"/>
      <c r="E32" s="90"/>
      <c r="F32" s="90"/>
      <c r="G32" s="90"/>
      <c r="H32" s="90"/>
      <c r="I32" s="90"/>
      <c r="J32" s="90"/>
      <c r="K32" s="90"/>
      <c r="L32" s="90"/>
      <c r="M32" s="90"/>
      <c r="N32" s="90"/>
      <c r="O32" s="90"/>
      <c r="P32" s="90"/>
      <c r="Q32" s="90"/>
      <c r="R32" s="90"/>
      <c r="S32" s="90"/>
      <c r="T32" s="90"/>
      <c r="U32" s="90"/>
      <c r="V32" s="90"/>
      <c r="W32" s="90"/>
      <c r="X32" s="90"/>
      <c r="Y32" s="90"/>
      <c r="Z32" s="90"/>
      <c r="AA32" s="90"/>
      <c r="AB32" s="90"/>
      <c r="AC32" s="90"/>
      <c r="AD32" s="90"/>
    </row>
    <row r="33" spans="1:89" ht="14.5" x14ac:dyDescent="0.35">
      <c r="A33" s="10" t="s">
        <v>395</v>
      </c>
      <c r="B33" s="82">
        <v>2008</v>
      </c>
      <c r="C33" s="90"/>
      <c r="D33" s="90"/>
      <c r="E33" s="90"/>
      <c r="F33" s="90"/>
      <c r="G33" s="90"/>
      <c r="H33" s="90"/>
      <c r="I33" s="90"/>
      <c r="J33" s="90"/>
      <c r="K33" s="90"/>
      <c r="L33" s="90"/>
      <c r="M33" s="90"/>
      <c r="N33" s="90"/>
      <c r="O33" s="90"/>
      <c r="P33" s="90"/>
      <c r="Q33" s="90"/>
      <c r="R33" s="90"/>
      <c r="S33" s="90"/>
      <c r="T33" s="90"/>
      <c r="U33" s="90"/>
      <c r="V33" s="90"/>
      <c r="W33" s="90"/>
      <c r="X33" s="90"/>
      <c r="Y33" s="90"/>
      <c r="Z33" s="90"/>
      <c r="AA33" s="90"/>
      <c r="AB33" s="90"/>
      <c r="AC33" s="90"/>
      <c r="AD33" s="90"/>
    </row>
    <row r="34" spans="1:89" ht="14.5" x14ac:dyDescent="0.35">
      <c r="A34" s="10" t="s">
        <v>395</v>
      </c>
      <c r="B34" s="82">
        <v>2009</v>
      </c>
      <c r="C34" s="90"/>
      <c r="D34" s="90"/>
      <c r="E34" s="90"/>
      <c r="F34" s="90"/>
      <c r="G34" s="90"/>
      <c r="H34" s="90"/>
      <c r="I34" s="90"/>
      <c r="J34" s="90"/>
      <c r="K34" s="90"/>
      <c r="L34" s="90"/>
      <c r="M34" s="90"/>
      <c r="N34" s="90"/>
      <c r="O34" s="90"/>
      <c r="P34" s="90"/>
      <c r="Q34" s="90"/>
      <c r="R34" s="90"/>
      <c r="S34" s="90"/>
      <c r="T34" s="90"/>
      <c r="U34" s="90"/>
      <c r="V34" s="90"/>
      <c r="W34" s="90"/>
      <c r="X34" s="90"/>
      <c r="Y34" s="90"/>
      <c r="Z34" s="90"/>
      <c r="AA34" s="90"/>
      <c r="AB34" s="90"/>
      <c r="AC34" s="90"/>
      <c r="AD34" s="90"/>
    </row>
    <row r="35" spans="1:89" ht="14.5" x14ac:dyDescent="0.35">
      <c r="A35" s="10" t="s">
        <v>395</v>
      </c>
      <c r="B35" s="82">
        <v>2010</v>
      </c>
      <c r="C35" s="90"/>
      <c r="D35" s="90"/>
      <c r="E35" s="90"/>
      <c r="F35" s="90"/>
      <c r="G35" s="90"/>
      <c r="H35" s="90"/>
      <c r="I35" s="90"/>
      <c r="J35" s="90"/>
      <c r="K35" s="90"/>
      <c r="L35" s="90"/>
      <c r="M35" s="90"/>
      <c r="N35" s="90"/>
      <c r="O35" s="90"/>
      <c r="P35" s="90"/>
      <c r="Q35" s="90"/>
      <c r="R35" s="90"/>
      <c r="S35" s="90"/>
      <c r="T35" s="90"/>
      <c r="U35" s="90"/>
      <c r="V35" s="90"/>
      <c r="W35" s="90"/>
      <c r="X35" s="90"/>
      <c r="Y35" s="90"/>
      <c r="Z35" s="90"/>
      <c r="AA35" s="90"/>
      <c r="AB35" s="90"/>
      <c r="AC35" s="90"/>
      <c r="AD35" s="90"/>
    </row>
    <row r="36" spans="1:89" ht="14.5" x14ac:dyDescent="0.35">
      <c r="A36" s="10" t="s">
        <v>395</v>
      </c>
      <c r="B36" s="82">
        <v>2011</v>
      </c>
      <c r="C36" s="90"/>
      <c r="D36" s="90"/>
      <c r="E36" s="90"/>
      <c r="F36" s="90"/>
      <c r="G36" s="90"/>
      <c r="H36" s="90"/>
      <c r="I36" s="90"/>
      <c r="J36" s="90"/>
      <c r="K36" s="90"/>
      <c r="L36" s="90"/>
      <c r="M36" s="90"/>
      <c r="N36" s="90"/>
      <c r="O36" s="90"/>
      <c r="P36" s="90"/>
      <c r="Q36" s="90"/>
      <c r="R36" s="90"/>
      <c r="S36" s="90"/>
      <c r="T36" s="90"/>
      <c r="U36" s="90"/>
      <c r="V36" s="90"/>
      <c r="W36" s="90"/>
      <c r="X36" s="90"/>
      <c r="Y36" s="90"/>
      <c r="Z36" s="90"/>
      <c r="AA36" s="90"/>
      <c r="AB36" s="90"/>
      <c r="AC36" s="90"/>
      <c r="AD36" s="90"/>
    </row>
    <row r="37" spans="1:89" ht="14.5" x14ac:dyDescent="0.35">
      <c r="A37" s="10" t="s">
        <v>395</v>
      </c>
      <c r="B37" s="82">
        <v>2012</v>
      </c>
      <c r="C37" s="90"/>
      <c r="D37" s="90"/>
      <c r="E37" s="90"/>
      <c r="F37" s="90"/>
      <c r="G37" s="90"/>
      <c r="H37" s="90"/>
      <c r="I37" s="90"/>
      <c r="J37" s="90"/>
      <c r="K37" s="90"/>
      <c r="L37" s="90"/>
      <c r="M37" s="90"/>
      <c r="N37" s="90"/>
      <c r="O37" s="90"/>
      <c r="P37" s="90"/>
      <c r="Q37" s="90"/>
      <c r="R37" s="90"/>
      <c r="S37" s="90"/>
      <c r="T37" s="90"/>
      <c r="U37" s="90"/>
      <c r="V37" s="90"/>
      <c r="W37" s="90"/>
      <c r="X37" s="90"/>
      <c r="Y37" s="90"/>
      <c r="Z37" s="90"/>
      <c r="AA37" s="90"/>
      <c r="AB37" s="90"/>
      <c r="AC37" s="90"/>
      <c r="AD37" s="90"/>
    </row>
    <row r="38" spans="1:89" ht="14.5" x14ac:dyDescent="0.35">
      <c r="A38" s="10" t="s">
        <v>395</v>
      </c>
      <c r="B38" s="82">
        <v>2013</v>
      </c>
      <c r="C38" s="90"/>
      <c r="D38" s="90"/>
      <c r="E38" s="90"/>
      <c r="F38" s="90"/>
      <c r="G38" s="90"/>
      <c r="H38" s="90"/>
      <c r="I38" s="90"/>
      <c r="J38" s="90"/>
      <c r="K38" s="90"/>
      <c r="L38" s="90"/>
      <c r="M38" s="90"/>
      <c r="N38" s="90"/>
      <c r="O38" s="90"/>
      <c r="P38" s="90"/>
      <c r="Q38" s="90"/>
      <c r="R38" s="90"/>
      <c r="S38" s="90"/>
      <c r="T38" s="90"/>
      <c r="U38" s="90"/>
      <c r="V38" s="90"/>
      <c r="W38" s="90"/>
      <c r="X38" s="90"/>
      <c r="Y38" s="90"/>
      <c r="Z38" s="90"/>
      <c r="AA38" s="90"/>
      <c r="AB38" s="90"/>
      <c r="AC38" s="90"/>
      <c r="AD38" s="90"/>
    </row>
    <row r="39" spans="1:89" ht="14.5" x14ac:dyDescent="0.35">
      <c r="A39" s="10" t="s">
        <v>395</v>
      </c>
      <c r="B39" s="82">
        <v>2014</v>
      </c>
      <c r="C39" s="90"/>
      <c r="D39" s="90"/>
      <c r="E39" s="90"/>
      <c r="F39" s="90"/>
      <c r="G39" s="90"/>
      <c r="H39" s="90"/>
      <c r="I39" s="90"/>
      <c r="J39" s="90"/>
      <c r="M39" s="90"/>
      <c r="N39" s="90"/>
      <c r="O39" s="90"/>
      <c r="P39" s="90"/>
      <c r="Q39" s="90"/>
      <c r="R39" s="90"/>
      <c r="S39" s="90"/>
      <c r="T39" s="90"/>
      <c r="U39" s="90"/>
      <c r="V39" s="90"/>
      <c r="W39" s="90"/>
      <c r="X39" s="90"/>
      <c r="Y39" s="90"/>
      <c r="Z39" s="90"/>
      <c r="AA39" s="90"/>
      <c r="AB39" s="90"/>
      <c r="AC39" s="90"/>
      <c r="AD39" s="90"/>
    </row>
    <row r="40" spans="1:89" ht="14.5" x14ac:dyDescent="0.35">
      <c r="A40" s="10" t="s">
        <v>395</v>
      </c>
      <c r="B40" s="82">
        <v>2015</v>
      </c>
      <c r="C40" s="90"/>
      <c r="D40" s="90"/>
      <c r="E40" s="90"/>
      <c r="F40" s="90"/>
      <c r="G40" s="90"/>
      <c r="H40" s="90"/>
      <c r="I40" s="90"/>
      <c r="J40" s="90"/>
      <c r="M40" s="90"/>
      <c r="N40" s="90"/>
      <c r="O40" s="90"/>
      <c r="P40" s="90"/>
      <c r="Q40" s="90"/>
      <c r="R40" s="90"/>
      <c r="S40" s="90"/>
      <c r="T40" s="90"/>
      <c r="U40" s="90"/>
      <c r="V40" s="90"/>
      <c r="W40" s="90"/>
      <c r="X40" s="90"/>
      <c r="Y40" s="90"/>
      <c r="Z40" s="90"/>
      <c r="AA40" s="90"/>
      <c r="AB40" s="90"/>
      <c r="AC40" s="90"/>
      <c r="AD40" s="90"/>
    </row>
    <row r="41" spans="1:89" ht="14.5" x14ac:dyDescent="0.35">
      <c r="A41" s="10" t="s">
        <v>395</v>
      </c>
      <c r="B41" s="82">
        <v>2016</v>
      </c>
      <c r="C41" s="90"/>
      <c r="D41" s="90"/>
      <c r="E41" s="90"/>
      <c r="F41" s="90"/>
      <c r="G41" s="90"/>
      <c r="H41" s="90"/>
      <c r="I41" s="90"/>
      <c r="J41" s="90"/>
      <c r="M41" s="90"/>
      <c r="N41" s="90"/>
      <c r="O41" s="90"/>
      <c r="P41" s="90"/>
      <c r="Q41" s="90"/>
      <c r="R41" s="90"/>
      <c r="S41" s="90"/>
      <c r="T41" s="90"/>
      <c r="U41" s="90"/>
      <c r="V41" s="90"/>
      <c r="W41" s="90"/>
      <c r="X41" s="90"/>
      <c r="Y41" s="90"/>
      <c r="Z41" s="90"/>
      <c r="AA41" s="90"/>
      <c r="AB41" s="90"/>
      <c r="AC41" s="90"/>
      <c r="AD41" s="90"/>
    </row>
    <row r="42" spans="1:89" ht="14.5" x14ac:dyDescent="0.35">
      <c r="A42" s="10" t="s">
        <v>395</v>
      </c>
      <c r="B42" s="82">
        <v>2017</v>
      </c>
      <c r="C42" s="90"/>
      <c r="D42" s="90"/>
      <c r="E42" s="90"/>
      <c r="F42" s="90"/>
      <c r="G42" s="90"/>
      <c r="H42" s="90"/>
      <c r="I42" s="90"/>
      <c r="J42" s="90"/>
      <c r="M42" s="90"/>
      <c r="N42" s="90"/>
      <c r="O42" s="90"/>
      <c r="P42" s="90"/>
      <c r="Q42" s="90"/>
      <c r="R42" s="90"/>
      <c r="S42" s="90"/>
      <c r="T42" s="90"/>
      <c r="U42" s="90"/>
      <c r="V42" s="90"/>
      <c r="W42" s="90"/>
      <c r="X42" s="90"/>
      <c r="Y42" s="90"/>
      <c r="Z42" s="90"/>
      <c r="AA42" s="90"/>
      <c r="AB42" s="90"/>
      <c r="AC42" s="90"/>
      <c r="AD42" s="90"/>
    </row>
    <row r="43" spans="1:89" ht="14.5" x14ac:dyDescent="0.35">
      <c r="A43" s="10" t="s">
        <v>395</v>
      </c>
      <c r="B43" s="82">
        <v>2018</v>
      </c>
      <c r="C43" s="90"/>
      <c r="D43" s="90"/>
      <c r="E43" s="90"/>
      <c r="F43" s="90"/>
      <c r="G43" s="90"/>
      <c r="H43" s="90"/>
      <c r="I43" s="90"/>
      <c r="J43" s="90"/>
      <c r="M43" s="90"/>
      <c r="N43" s="90"/>
      <c r="O43" s="90"/>
      <c r="P43" s="90"/>
      <c r="Q43" s="90"/>
      <c r="R43" s="90"/>
      <c r="S43" s="90"/>
      <c r="T43" s="90"/>
      <c r="U43" s="90"/>
      <c r="V43" s="90"/>
      <c r="W43" s="90"/>
      <c r="X43" s="90"/>
      <c r="Y43" s="90"/>
      <c r="Z43" s="90"/>
      <c r="AA43" s="90"/>
      <c r="AB43" s="90"/>
      <c r="AC43" s="90"/>
      <c r="AD43" s="90"/>
    </row>
    <row r="44" spans="1:89" ht="14.5" x14ac:dyDescent="0.35">
      <c r="A44" s="10" t="s">
        <v>395</v>
      </c>
      <c r="B44" s="82">
        <v>2019</v>
      </c>
      <c r="C44" s="90"/>
      <c r="D44" s="90"/>
      <c r="E44" s="90"/>
      <c r="F44" s="90"/>
      <c r="G44" s="90"/>
      <c r="H44" s="90"/>
      <c r="I44" s="90"/>
      <c r="J44" s="90"/>
      <c r="M44" s="90"/>
      <c r="N44" s="90"/>
      <c r="O44" s="90"/>
      <c r="P44" s="90"/>
      <c r="Q44" s="90"/>
      <c r="R44" s="90"/>
      <c r="S44" s="90"/>
      <c r="T44" s="90"/>
      <c r="U44" s="90"/>
      <c r="V44" s="90"/>
      <c r="W44" s="90"/>
      <c r="X44" s="90"/>
      <c r="Y44" s="90"/>
      <c r="Z44" s="90"/>
      <c r="AA44" s="90"/>
      <c r="AB44" s="90"/>
      <c r="AC44" s="90"/>
      <c r="AD44" s="90"/>
    </row>
    <row r="45" spans="1:89" ht="14.5" x14ac:dyDescent="0.35">
      <c r="A45" s="10" t="s">
        <v>395</v>
      </c>
      <c r="B45" s="82">
        <v>2020</v>
      </c>
      <c r="C45" s="90"/>
      <c r="D45" s="90"/>
      <c r="E45" s="90"/>
      <c r="F45" s="90"/>
      <c r="G45" s="90"/>
      <c r="H45" s="90"/>
      <c r="I45" s="90"/>
      <c r="J45" s="90"/>
      <c r="M45" s="90"/>
      <c r="N45" s="81"/>
      <c r="O45" s="90"/>
      <c r="P45" s="90"/>
      <c r="Q45" s="90"/>
      <c r="R45" s="90"/>
      <c r="S45" s="90"/>
      <c r="T45" s="90"/>
      <c r="U45" s="90"/>
      <c r="V45" s="90"/>
      <c r="W45" s="90"/>
      <c r="X45" s="90"/>
      <c r="Y45" s="90"/>
      <c r="Z45" s="90"/>
      <c r="AA45" s="90"/>
      <c r="AB45" s="90"/>
      <c r="AC45" s="90"/>
      <c r="AD45" s="90"/>
    </row>
    <row r="46" spans="1:89" ht="14.5" x14ac:dyDescent="0.35">
      <c r="A46" s="10" t="s">
        <v>395</v>
      </c>
      <c r="B46" s="82">
        <v>2021</v>
      </c>
      <c r="C46" s="90"/>
      <c r="D46" s="90"/>
      <c r="E46" s="90"/>
      <c r="F46" s="90"/>
      <c r="G46" s="90"/>
      <c r="H46" s="90"/>
      <c r="I46" s="90"/>
      <c r="J46" s="90"/>
      <c r="M46" s="90"/>
      <c r="N46" s="90"/>
      <c r="O46" s="90"/>
      <c r="P46" s="90"/>
      <c r="Q46" s="90"/>
      <c r="R46" s="90"/>
      <c r="S46" s="90"/>
      <c r="T46" s="90"/>
      <c r="U46" s="90"/>
      <c r="V46" s="90"/>
      <c r="W46" s="90"/>
      <c r="X46" s="90"/>
      <c r="Y46" s="90"/>
      <c r="Z46" s="90"/>
      <c r="AA46" s="90"/>
      <c r="AB46" s="90"/>
      <c r="AC46" s="90"/>
      <c r="AD46" s="90"/>
      <c r="AI46" s="90"/>
      <c r="AZ46" s="90"/>
      <c r="BD46" s="90"/>
      <c r="BK46" s="90"/>
      <c r="CH46" s="90"/>
      <c r="CK46" s="90"/>
    </row>
    <row r="47" spans="1:89" ht="14.5" x14ac:dyDescent="0.35">
      <c r="A47" s="90"/>
      <c r="B47" s="82"/>
      <c r="C47" s="90"/>
      <c r="D47" s="90"/>
      <c r="E47" s="90"/>
      <c r="F47" s="90"/>
      <c r="G47" s="90"/>
      <c r="H47" s="90"/>
      <c r="I47" s="90"/>
      <c r="J47" s="90"/>
      <c r="K47" s="90"/>
      <c r="L47" s="90"/>
      <c r="M47" s="90"/>
      <c r="N47" s="90"/>
      <c r="O47" s="90"/>
      <c r="P47" s="90"/>
      <c r="Q47" s="90"/>
      <c r="R47" s="90"/>
      <c r="S47" s="90"/>
      <c r="T47" s="90"/>
      <c r="U47" s="90"/>
      <c r="V47" s="90"/>
      <c r="W47" s="90"/>
      <c r="X47" s="90"/>
      <c r="Y47" s="90"/>
      <c r="Z47" s="90"/>
      <c r="AA47" s="90"/>
      <c r="AB47" s="90"/>
      <c r="AC47" s="90"/>
      <c r="AD47" s="90"/>
    </row>
    <row r="48" spans="1:89" ht="14.5" x14ac:dyDescent="0.35">
      <c r="A48" s="90"/>
      <c r="B48" s="82"/>
      <c r="C48" s="90"/>
      <c r="D48" s="90"/>
      <c r="E48" s="90"/>
      <c r="F48" s="90"/>
      <c r="G48" s="90"/>
      <c r="H48" s="90"/>
      <c r="I48" s="90"/>
      <c r="J48" s="90"/>
      <c r="K48" s="90"/>
      <c r="L48" s="90"/>
      <c r="M48" s="90"/>
      <c r="N48" s="90"/>
      <c r="O48" s="90"/>
      <c r="P48" s="90"/>
      <c r="Q48" s="90"/>
      <c r="R48" s="90"/>
      <c r="S48" s="90"/>
      <c r="T48" s="90"/>
      <c r="U48" s="90"/>
      <c r="V48" s="90"/>
      <c r="W48" s="90"/>
      <c r="X48" s="90"/>
      <c r="Y48" s="90"/>
      <c r="Z48" s="90"/>
      <c r="AA48" s="90"/>
      <c r="AB48" s="90"/>
      <c r="AC48" s="90"/>
      <c r="AD48" s="90"/>
    </row>
    <row r="49" spans="1:30" ht="14.5" x14ac:dyDescent="0.35">
      <c r="A49" s="90"/>
      <c r="B49" s="82"/>
      <c r="C49" s="90"/>
      <c r="D49" s="90"/>
      <c r="E49" s="90"/>
      <c r="F49" s="90"/>
      <c r="G49" s="90"/>
      <c r="H49" s="90"/>
      <c r="I49" s="90"/>
      <c r="J49" s="90"/>
      <c r="K49" s="90"/>
      <c r="L49" s="90"/>
      <c r="M49" s="90"/>
      <c r="N49" s="90"/>
      <c r="O49" s="90"/>
      <c r="P49" s="90"/>
      <c r="Q49" s="90"/>
      <c r="R49" s="90"/>
      <c r="S49" s="90"/>
      <c r="T49" s="90"/>
      <c r="U49" s="90"/>
      <c r="V49" s="90"/>
      <c r="W49" s="90"/>
      <c r="X49" s="90"/>
      <c r="Y49" s="90"/>
      <c r="Z49" s="90"/>
      <c r="AA49" s="90"/>
      <c r="AB49" s="90"/>
      <c r="AC49" s="90"/>
      <c r="AD49" s="90"/>
    </row>
    <row r="50" spans="1:30" ht="14.5" x14ac:dyDescent="0.35">
      <c r="A50" s="90"/>
      <c r="B50" s="82"/>
      <c r="C50" s="90"/>
      <c r="D50" s="90"/>
      <c r="E50" s="90"/>
      <c r="F50" s="90"/>
      <c r="G50" s="90"/>
      <c r="H50" s="90"/>
      <c r="I50" s="90"/>
      <c r="J50" s="90"/>
      <c r="K50" s="90"/>
      <c r="L50" s="90"/>
      <c r="M50" s="90"/>
      <c r="N50" s="90"/>
      <c r="O50" s="90"/>
      <c r="P50" s="90"/>
      <c r="Q50" s="90"/>
      <c r="R50" s="90"/>
      <c r="S50" s="90"/>
      <c r="T50" s="90"/>
      <c r="U50" s="90"/>
      <c r="V50" s="90"/>
      <c r="W50" s="90"/>
      <c r="X50" s="90"/>
      <c r="Y50" s="90"/>
      <c r="Z50" s="90"/>
      <c r="AA50" s="90"/>
      <c r="AB50" s="90"/>
      <c r="AC50" s="90"/>
      <c r="AD50" s="90"/>
    </row>
    <row r="51" spans="1:30" ht="14.5" x14ac:dyDescent="0.35">
      <c r="A51" s="90"/>
      <c r="B51" s="82"/>
      <c r="C51" s="90"/>
      <c r="D51" s="90"/>
      <c r="E51" s="90"/>
      <c r="F51" s="90"/>
      <c r="G51" s="90"/>
      <c r="H51" s="90"/>
      <c r="I51" s="90"/>
      <c r="J51" s="90"/>
      <c r="K51" s="90"/>
      <c r="L51" s="90"/>
      <c r="M51" s="90"/>
      <c r="N51" s="90"/>
      <c r="O51" s="90"/>
      <c r="P51" s="90"/>
      <c r="Q51" s="90"/>
      <c r="R51" s="90"/>
      <c r="S51" s="90"/>
      <c r="T51" s="90"/>
      <c r="U51" s="90"/>
      <c r="V51" s="90"/>
      <c r="W51" s="90"/>
      <c r="X51" s="90"/>
      <c r="Y51" s="90"/>
      <c r="Z51" s="90"/>
      <c r="AA51" s="90"/>
      <c r="AB51" s="90"/>
      <c r="AC51" s="90"/>
      <c r="AD51" s="90"/>
    </row>
    <row r="52" spans="1:30" ht="14.5" x14ac:dyDescent="0.35">
      <c r="A52" s="90"/>
      <c r="B52" s="82"/>
      <c r="C52" s="90"/>
      <c r="D52" s="90"/>
      <c r="E52" s="90"/>
      <c r="F52" s="90"/>
      <c r="G52" s="90"/>
      <c r="H52" s="90"/>
      <c r="I52" s="90"/>
      <c r="J52" s="90"/>
      <c r="K52" s="90"/>
      <c r="L52" s="90"/>
      <c r="M52" s="90"/>
      <c r="N52" s="90"/>
      <c r="O52" s="90"/>
      <c r="P52" s="90"/>
      <c r="Q52" s="90"/>
      <c r="R52" s="90"/>
      <c r="S52" s="90"/>
      <c r="T52" s="90"/>
      <c r="U52" s="90"/>
      <c r="V52" s="90"/>
      <c r="W52" s="90"/>
      <c r="X52" s="90"/>
      <c r="Y52" s="90"/>
      <c r="Z52" s="90"/>
      <c r="AA52" s="90"/>
      <c r="AB52" s="90"/>
      <c r="AC52" s="90"/>
      <c r="AD52" s="90"/>
    </row>
    <row r="53" spans="1:30" ht="14.5" x14ac:dyDescent="0.35">
      <c r="A53" s="90"/>
      <c r="B53" s="82"/>
      <c r="C53" s="90"/>
      <c r="D53" s="90"/>
      <c r="E53" s="90"/>
      <c r="F53" s="90"/>
      <c r="G53" s="90"/>
      <c r="H53" s="90"/>
      <c r="I53" s="90"/>
      <c r="J53" s="90"/>
      <c r="K53" s="90"/>
      <c r="L53" s="90"/>
      <c r="M53" s="90"/>
      <c r="N53" s="90"/>
      <c r="O53" s="90"/>
      <c r="P53" s="90"/>
      <c r="Q53" s="90"/>
      <c r="R53" s="90"/>
      <c r="S53" s="90"/>
      <c r="T53" s="90"/>
      <c r="U53" s="90"/>
      <c r="V53" s="90"/>
      <c r="W53" s="90"/>
      <c r="X53" s="90"/>
      <c r="Y53" s="90"/>
      <c r="Z53" s="90"/>
      <c r="AA53" s="90"/>
      <c r="AB53" s="90"/>
      <c r="AC53" s="90"/>
      <c r="AD53" s="90"/>
    </row>
    <row r="54" spans="1:30" ht="14.5" x14ac:dyDescent="0.35">
      <c r="A54" s="90"/>
      <c r="B54" s="82"/>
      <c r="C54" s="90"/>
      <c r="D54" s="90"/>
      <c r="E54" s="90"/>
      <c r="F54" s="90"/>
      <c r="G54" s="90"/>
      <c r="H54" s="90"/>
      <c r="I54" s="90"/>
      <c r="J54" s="90"/>
      <c r="K54" s="90"/>
      <c r="L54" s="90"/>
      <c r="M54" s="90"/>
      <c r="N54" s="90"/>
      <c r="O54" s="90"/>
      <c r="P54" s="90"/>
      <c r="Q54" s="90"/>
      <c r="R54" s="90"/>
      <c r="S54" s="90"/>
      <c r="T54" s="90"/>
      <c r="U54" s="90"/>
      <c r="V54" s="90"/>
      <c r="W54" s="90"/>
      <c r="X54" s="90"/>
      <c r="Y54" s="90"/>
      <c r="Z54" s="90"/>
      <c r="AA54" s="90"/>
      <c r="AB54" s="90"/>
      <c r="AC54" s="90"/>
      <c r="AD54" s="90"/>
    </row>
    <row r="55" spans="1:30" ht="14.5" x14ac:dyDescent="0.35">
      <c r="A55" s="90"/>
      <c r="B55" s="82"/>
      <c r="C55" s="90"/>
      <c r="D55" s="90"/>
      <c r="E55" s="90"/>
      <c r="F55" s="90"/>
      <c r="G55" s="90"/>
      <c r="H55" s="90"/>
      <c r="I55" s="90"/>
      <c r="J55" s="90"/>
      <c r="K55" s="90"/>
      <c r="L55" s="90"/>
      <c r="M55" s="90"/>
      <c r="N55" s="90"/>
      <c r="O55" s="90"/>
      <c r="P55" s="90"/>
      <c r="Q55" s="90"/>
      <c r="R55" s="90"/>
      <c r="S55" s="90"/>
      <c r="T55" s="90"/>
      <c r="U55" s="90"/>
      <c r="V55" s="90"/>
      <c r="W55" s="90"/>
      <c r="X55" s="90"/>
      <c r="Y55" s="90"/>
      <c r="Z55" s="90"/>
      <c r="AA55" s="90"/>
      <c r="AB55" s="90"/>
      <c r="AC55" s="90"/>
      <c r="AD55" s="90"/>
    </row>
    <row r="56" spans="1:30" ht="14.5" x14ac:dyDescent="0.35">
      <c r="A56" s="90"/>
      <c r="B56" s="82"/>
      <c r="C56" s="90"/>
      <c r="D56" s="90"/>
      <c r="E56" s="90"/>
      <c r="F56" s="90"/>
      <c r="G56" s="90"/>
      <c r="H56" s="90"/>
      <c r="I56" s="90"/>
      <c r="J56" s="90"/>
      <c r="K56" s="90"/>
      <c r="L56" s="90"/>
      <c r="M56" s="90"/>
      <c r="N56" s="90"/>
      <c r="O56" s="90"/>
      <c r="P56" s="90"/>
      <c r="Q56" s="90"/>
      <c r="R56" s="90"/>
      <c r="S56" s="90"/>
      <c r="T56" s="90"/>
      <c r="U56" s="90"/>
      <c r="V56" s="90"/>
      <c r="W56" s="90"/>
      <c r="X56" s="90"/>
      <c r="Y56" s="90"/>
      <c r="Z56" s="90"/>
      <c r="AA56" s="90"/>
      <c r="AB56" s="90"/>
      <c r="AC56" s="90"/>
      <c r="AD56" s="90"/>
    </row>
    <row r="57" spans="1:30" ht="14.5" x14ac:dyDescent="0.35">
      <c r="A57" s="90"/>
      <c r="B57" s="82"/>
      <c r="C57" s="90"/>
      <c r="D57" s="90"/>
      <c r="E57" s="90"/>
      <c r="F57" s="90"/>
      <c r="G57" s="90"/>
      <c r="H57" s="90"/>
      <c r="I57" s="90"/>
      <c r="J57" s="90"/>
      <c r="K57" s="90"/>
      <c r="L57" s="90"/>
      <c r="M57" s="90"/>
      <c r="N57" s="90"/>
      <c r="O57" s="90"/>
      <c r="P57" s="90"/>
      <c r="Q57" s="90"/>
      <c r="R57" s="90"/>
      <c r="S57" s="90"/>
      <c r="T57" s="90"/>
      <c r="U57" s="90"/>
      <c r="V57" s="90"/>
      <c r="W57" s="90"/>
      <c r="X57" s="90"/>
      <c r="Y57" s="90"/>
      <c r="Z57" s="90"/>
      <c r="AA57" s="90"/>
      <c r="AB57" s="90"/>
      <c r="AC57" s="90"/>
      <c r="AD57" s="90"/>
    </row>
    <row r="58" spans="1:30" ht="14.5" x14ac:dyDescent="0.35">
      <c r="A58" s="90"/>
      <c r="B58" s="82"/>
      <c r="C58" s="90"/>
      <c r="D58" s="90"/>
      <c r="E58" s="90"/>
      <c r="F58" s="90"/>
      <c r="G58" s="90"/>
      <c r="H58" s="90"/>
      <c r="I58" s="90"/>
      <c r="J58" s="90"/>
      <c r="K58" s="90"/>
      <c r="L58" s="90"/>
      <c r="M58" s="90"/>
      <c r="N58" s="90"/>
      <c r="O58" s="90"/>
      <c r="P58" s="90"/>
      <c r="Q58" s="90"/>
      <c r="R58" s="90"/>
      <c r="S58" s="90"/>
      <c r="T58" s="90"/>
      <c r="U58" s="90"/>
      <c r="V58" s="90"/>
      <c r="W58" s="90"/>
      <c r="X58" s="90"/>
      <c r="Y58" s="90"/>
      <c r="Z58" s="90"/>
      <c r="AA58" s="90"/>
      <c r="AB58" s="90"/>
      <c r="AC58" s="90"/>
      <c r="AD58" s="90"/>
    </row>
    <row r="59" spans="1:30" ht="14.5" x14ac:dyDescent="0.35">
      <c r="A59" s="90"/>
      <c r="B59" s="82"/>
      <c r="C59" s="90"/>
      <c r="D59" s="90"/>
      <c r="E59" s="90"/>
      <c r="F59" s="90"/>
      <c r="G59" s="90"/>
      <c r="H59" s="90"/>
      <c r="I59" s="90"/>
      <c r="J59" s="90"/>
      <c r="K59" s="90"/>
      <c r="L59" s="90"/>
      <c r="M59" s="90"/>
      <c r="N59" s="90"/>
      <c r="O59" s="90"/>
      <c r="P59" s="90"/>
      <c r="Q59" s="90"/>
      <c r="R59" s="90"/>
      <c r="S59" s="90"/>
      <c r="T59" s="90"/>
      <c r="U59" s="90"/>
      <c r="V59" s="90"/>
      <c r="W59" s="90"/>
      <c r="X59" s="90"/>
      <c r="Y59" s="90"/>
      <c r="Z59" s="90"/>
      <c r="AA59" s="90"/>
      <c r="AB59" s="90"/>
      <c r="AC59" s="90"/>
      <c r="AD59" s="90"/>
    </row>
    <row r="60" spans="1:30" ht="14.5" x14ac:dyDescent="0.35">
      <c r="A60" s="90"/>
      <c r="B60" s="82"/>
      <c r="C60" s="90"/>
      <c r="D60" s="90"/>
      <c r="E60" s="90"/>
      <c r="F60" s="90"/>
      <c r="G60" s="90"/>
      <c r="H60" s="90"/>
      <c r="I60" s="90"/>
      <c r="J60" s="90"/>
      <c r="K60" s="90"/>
      <c r="L60" s="90"/>
      <c r="M60" s="90"/>
      <c r="N60" s="90"/>
      <c r="O60" s="90"/>
      <c r="P60" s="90"/>
      <c r="Q60" s="90"/>
      <c r="R60" s="90"/>
      <c r="S60" s="90"/>
      <c r="T60" s="90"/>
      <c r="U60" s="90"/>
      <c r="V60" s="90"/>
      <c r="W60" s="90"/>
      <c r="X60" s="90"/>
      <c r="Y60" s="90"/>
      <c r="Z60" s="90"/>
      <c r="AA60" s="90"/>
      <c r="AB60" s="90"/>
      <c r="AC60" s="90"/>
      <c r="AD60" s="90"/>
    </row>
    <row r="61" spans="1:30" ht="14.5" x14ac:dyDescent="0.35">
      <c r="A61" s="90"/>
      <c r="B61" s="82"/>
      <c r="C61" s="90"/>
      <c r="D61" s="90"/>
      <c r="E61" s="90"/>
      <c r="F61" s="90"/>
      <c r="G61" s="90"/>
      <c r="H61" s="90"/>
      <c r="I61" s="90"/>
      <c r="J61" s="90"/>
      <c r="K61" s="90"/>
      <c r="L61" s="90"/>
      <c r="M61" s="90"/>
      <c r="N61" s="90"/>
      <c r="O61" s="90"/>
      <c r="P61" s="90"/>
      <c r="Q61" s="90"/>
      <c r="R61" s="90"/>
      <c r="S61" s="90"/>
      <c r="T61" s="90"/>
      <c r="U61" s="90"/>
      <c r="V61" s="90"/>
      <c r="W61" s="90"/>
      <c r="X61" s="90"/>
      <c r="Y61" s="90"/>
      <c r="Z61" s="90"/>
      <c r="AA61" s="90"/>
      <c r="AB61" s="90"/>
      <c r="AC61" s="90"/>
      <c r="AD61" s="90"/>
    </row>
    <row r="62" spans="1:30" ht="14.5" x14ac:dyDescent="0.35">
      <c r="A62" s="90"/>
      <c r="B62" s="82"/>
      <c r="C62" s="90"/>
      <c r="D62" s="90"/>
      <c r="E62" s="90"/>
      <c r="F62" s="90"/>
      <c r="G62" s="90"/>
      <c r="H62" s="90"/>
      <c r="I62" s="90"/>
      <c r="J62" s="90"/>
      <c r="K62" s="90"/>
      <c r="L62" s="90"/>
      <c r="M62" s="90"/>
      <c r="N62" s="90"/>
      <c r="O62" s="90"/>
      <c r="P62" s="90"/>
      <c r="Q62" s="90"/>
      <c r="R62" s="90"/>
      <c r="S62" s="90"/>
      <c r="T62" s="90"/>
      <c r="U62" s="90"/>
      <c r="V62" s="90"/>
      <c r="W62" s="90"/>
      <c r="X62" s="90"/>
      <c r="Y62" s="90"/>
      <c r="Z62" s="90"/>
      <c r="AA62" s="90"/>
      <c r="AB62" s="90"/>
      <c r="AC62" s="90"/>
      <c r="AD62" s="90"/>
    </row>
    <row r="63" spans="1:30" ht="14.5" x14ac:dyDescent="0.35">
      <c r="A63" s="90"/>
      <c r="B63" s="82"/>
      <c r="C63" s="90"/>
      <c r="D63" s="90"/>
      <c r="E63" s="90"/>
      <c r="F63" s="90"/>
      <c r="G63" s="90"/>
      <c r="H63" s="90"/>
      <c r="I63" s="90"/>
      <c r="J63" s="90"/>
      <c r="K63" s="90"/>
      <c r="L63" s="90"/>
      <c r="M63" s="90"/>
      <c r="N63" s="90"/>
      <c r="O63" s="90"/>
      <c r="P63" s="90"/>
      <c r="Q63" s="90"/>
      <c r="R63" s="90"/>
      <c r="S63" s="90"/>
      <c r="T63" s="90"/>
      <c r="U63" s="90"/>
      <c r="V63" s="90"/>
      <c r="W63" s="90"/>
      <c r="X63" s="90"/>
      <c r="Y63" s="90"/>
      <c r="Z63" s="90"/>
      <c r="AA63" s="90"/>
      <c r="AB63" s="90"/>
      <c r="AC63" s="90"/>
      <c r="AD63" s="90"/>
    </row>
    <row r="64" spans="1:30" ht="14.5" x14ac:dyDescent="0.35">
      <c r="A64" s="90"/>
      <c r="B64" s="82"/>
      <c r="C64" s="90"/>
      <c r="D64" s="90"/>
      <c r="E64" s="90"/>
      <c r="F64" s="90"/>
      <c r="G64" s="90"/>
      <c r="H64" s="90"/>
      <c r="I64" s="90"/>
      <c r="J64" s="90"/>
      <c r="K64" s="90"/>
      <c r="L64" s="90"/>
      <c r="M64" s="90"/>
      <c r="N64" s="90"/>
      <c r="O64" s="90"/>
      <c r="P64" s="90"/>
      <c r="Q64" s="90"/>
      <c r="R64" s="90"/>
      <c r="S64" s="90"/>
      <c r="T64" s="90"/>
      <c r="U64" s="90"/>
      <c r="V64" s="90"/>
      <c r="W64" s="90"/>
      <c r="X64" s="90"/>
      <c r="Y64" s="90"/>
      <c r="Z64" s="90"/>
      <c r="AA64" s="90"/>
      <c r="AB64" s="90"/>
      <c r="AC64" s="90"/>
      <c r="AD64" s="90"/>
    </row>
    <row r="65" spans="1:30" ht="14.5" x14ac:dyDescent="0.35">
      <c r="A65" s="90"/>
      <c r="B65" s="82"/>
      <c r="C65" s="90"/>
      <c r="D65" s="90"/>
      <c r="E65" s="90"/>
      <c r="F65" s="90"/>
      <c r="G65" s="90"/>
      <c r="H65" s="90"/>
      <c r="I65" s="90"/>
      <c r="J65" s="90"/>
      <c r="K65" s="90"/>
      <c r="L65" s="90"/>
      <c r="M65" s="90"/>
      <c r="N65" s="90"/>
      <c r="O65" s="90"/>
      <c r="P65" s="90"/>
      <c r="Q65" s="90"/>
      <c r="R65" s="90"/>
      <c r="S65" s="90"/>
      <c r="T65" s="90"/>
      <c r="U65" s="90"/>
      <c r="V65" s="90"/>
      <c r="W65" s="90"/>
      <c r="X65" s="90"/>
      <c r="Y65" s="90"/>
      <c r="Z65" s="90"/>
      <c r="AA65" s="90"/>
      <c r="AB65" s="90"/>
      <c r="AC65" s="90"/>
      <c r="AD65" s="90"/>
    </row>
    <row r="66" spans="1:30" ht="14.5" x14ac:dyDescent="0.35">
      <c r="A66" s="90"/>
      <c r="B66" s="82"/>
      <c r="C66" s="90"/>
      <c r="D66" s="90"/>
      <c r="E66" s="90"/>
      <c r="F66" s="90"/>
      <c r="G66" s="90"/>
      <c r="H66" s="90"/>
      <c r="I66" s="90"/>
      <c r="J66" s="90"/>
      <c r="K66" s="90"/>
      <c r="L66" s="90"/>
      <c r="M66" s="90"/>
      <c r="N66" s="90"/>
      <c r="O66" s="90"/>
      <c r="P66" s="90"/>
      <c r="Q66" s="90"/>
      <c r="R66" s="90"/>
      <c r="S66" s="90"/>
      <c r="T66" s="90"/>
      <c r="U66" s="90"/>
      <c r="V66" s="90"/>
      <c r="W66" s="90"/>
      <c r="X66" s="90"/>
      <c r="Y66" s="90"/>
      <c r="Z66" s="90"/>
      <c r="AA66" s="90"/>
      <c r="AB66" s="90"/>
      <c r="AC66" s="90"/>
      <c r="AD66" s="90"/>
    </row>
    <row r="67" spans="1:30" ht="14.5" x14ac:dyDescent="0.35">
      <c r="A67" s="90"/>
      <c r="B67" s="82"/>
      <c r="C67" s="90"/>
      <c r="D67" s="90"/>
      <c r="E67" s="90"/>
      <c r="F67" s="90"/>
      <c r="G67" s="90"/>
      <c r="H67" s="90"/>
      <c r="I67" s="90"/>
      <c r="J67" s="90"/>
      <c r="K67" s="90"/>
      <c r="L67" s="90"/>
      <c r="M67" s="90"/>
      <c r="N67" s="90"/>
      <c r="O67" s="90"/>
      <c r="P67" s="90"/>
      <c r="Q67" s="90"/>
      <c r="R67" s="90"/>
      <c r="S67" s="90"/>
      <c r="T67" s="90"/>
      <c r="U67" s="90"/>
      <c r="V67" s="90"/>
      <c r="W67" s="90"/>
      <c r="X67" s="90"/>
      <c r="Y67" s="90"/>
      <c r="Z67" s="90"/>
      <c r="AA67" s="90"/>
      <c r="AB67" s="90"/>
      <c r="AC67" s="90"/>
      <c r="AD67" s="90"/>
    </row>
    <row r="68" spans="1:30" ht="14.5" x14ac:dyDescent="0.35">
      <c r="A68" s="90"/>
      <c r="B68" s="82"/>
      <c r="C68" s="90"/>
      <c r="D68" s="90"/>
      <c r="E68" s="90"/>
      <c r="F68" s="90"/>
      <c r="G68" s="90"/>
      <c r="H68" s="90"/>
      <c r="I68" s="90"/>
      <c r="J68" s="90"/>
      <c r="K68" s="90"/>
      <c r="L68" s="90"/>
      <c r="M68" s="90"/>
      <c r="N68" s="90"/>
      <c r="O68" s="90"/>
      <c r="P68" s="90"/>
      <c r="Q68" s="90"/>
      <c r="R68" s="90"/>
      <c r="S68" s="90"/>
      <c r="T68" s="90"/>
      <c r="U68" s="90"/>
      <c r="V68" s="90"/>
      <c r="W68" s="90"/>
      <c r="X68" s="90"/>
      <c r="Y68" s="90"/>
      <c r="Z68" s="90"/>
      <c r="AA68" s="90"/>
      <c r="AB68" s="90"/>
      <c r="AC68" s="90"/>
      <c r="AD68" s="90"/>
    </row>
    <row r="69" spans="1:30" ht="14.5" x14ac:dyDescent="0.35">
      <c r="A69" s="90"/>
      <c r="B69" s="82"/>
      <c r="C69" s="90"/>
      <c r="D69" s="90"/>
      <c r="E69" s="90"/>
      <c r="F69" s="90"/>
      <c r="G69" s="90"/>
      <c r="H69" s="90"/>
      <c r="I69" s="90"/>
      <c r="J69" s="90"/>
      <c r="K69" s="90"/>
      <c r="L69" s="90"/>
      <c r="M69" s="90"/>
      <c r="N69" s="90"/>
      <c r="O69" s="90"/>
      <c r="P69" s="90"/>
      <c r="Q69" s="90"/>
      <c r="R69" s="90"/>
      <c r="S69" s="90"/>
      <c r="T69" s="90"/>
      <c r="U69" s="90"/>
      <c r="V69" s="90"/>
      <c r="W69" s="90"/>
      <c r="X69" s="90"/>
      <c r="Y69" s="90"/>
      <c r="Z69" s="90"/>
      <c r="AA69" s="90"/>
      <c r="AB69" s="90"/>
      <c r="AC69" s="90"/>
      <c r="AD69" s="90"/>
    </row>
    <row r="70" spans="1:30" ht="14.5" x14ac:dyDescent="0.35">
      <c r="A70" s="90"/>
      <c r="B70" s="82"/>
      <c r="C70" s="90"/>
      <c r="D70" s="90"/>
      <c r="E70" s="90"/>
      <c r="F70" s="90"/>
      <c r="G70" s="90"/>
      <c r="H70" s="90"/>
      <c r="I70" s="90"/>
      <c r="J70" s="90"/>
      <c r="K70" s="90"/>
      <c r="L70" s="90"/>
      <c r="M70" s="90"/>
      <c r="N70" s="90"/>
      <c r="O70" s="90"/>
      <c r="P70" s="90"/>
      <c r="Q70" s="90"/>
      <c r="R70" s="90"/>
      <c r="S70" s="90"/>
      <c r="T70" s="90"/>
      <c r="U70" s="90"/>
      <c r="V70" s="90"/>
      <c r="W70" s="90"/>
      <c r="X70" s="90"/>
      <c r="Y70" s="90"/>
      <c r="Z70" s="90"/>
      <c r="AA70" s="90"/>
      <c r="AB70" s="90"/>
      <c r="AC70" s="90"/>
      <c r="AD70" s="90"/>
    </row>
    <row r="71" spans="1:30" ht="14.5" x14ac:dyDescent="0.35">
      <c r="A71" s="90"/>
      <c r="B71" s="82"/>
      <c r="C71" s="90"/>
      <c r="D71" s="90"/>
      <c r="E71" s="90"/>
      <c r="F71" s="90"/>
      <c r="G71" s="90"/>
      <c r="H71" s="90"/>
      <c r="I71" s="90"/>
      <c r="J71" s="90"/>
      <c r="K71" s="90"/>
      <c r="L71" s="90"/>
      <c r="M71" s="90"/>
      <c r="N71" s="90"/>
      <c r="O71" s="90"/>
      <c r="P71" s="90"/>
      <c r="Q71" s="90"/>
      <c r="R71" s="90"/>
      <c r="S71" s="90"/>
      <c r="T71" s="90"/>
      <c r="U71" s="90"/>
      <c r="V71" s="90"/>
      <c r="W71" s="90"/>
      <c r="X71" s="90"/>
      <c r="Y71" s="90"/>
      <c r="Z71" s="90"/>
      <c r="AA71" s="90"/>
      <c r="AB71" s="90"/>
      <c r="AC71" s="90"/>
      <c r="AD71" s="90"/>
    </row>
    <row r="72" spans="1:30" ht="14.5" x14ac:dyDescent="0.35">
      <c r="A72" s="90"/>
      <c r="B72" s="82"/>
      <c r="C72" s="90"/>
      <c r="D72" s="90"/>
      <c r="E72" s="90"/>
      <c r="F72" s="90"/>
      <c r="G72" s="90"/>
      <c r="H72" s="90"/>
      <c r="I72" s="90"/>
      <c r="J72" s="90"/>
      <c r="K72" s="90"/>
      <c r="L72" s="90"/>
      <c r="M72" s="90"/>
      <c r="N72" s="90"/>
      <c r="O72" s="90"/>
      <c r="P72" s="90"/>
      <c r="Q72" s="90"/>
      <c r="R72" s="90"/>
      <c r="S72" s="90"/>
      <c r="T72" s="90"/>
      <c r="U72" s="90"/>
      <c r="V72" s="90"/>
      <c r="W72" s="90"/>
      <c r="X72" s="90"/>
      <c r="Y72" s="90"/>
      <c r="Z72" s="90"/>
      <c r="AA72" s="90"/>
      <c r="AB72" s="90"/>
      <c r="AC72" s="90"/>
      <c r="AD72" s="90"/>
    </row>
    <row r="73" spans="1:30" ht="14.5" x14ac:dyDescent="0.35">
      <c r="A73" s="90"/>
      <c r="B73" s="82"/>
      <c r="C73" s="90"/>
      <c r="D73" s="90"/>
      <c r="E73" s="90"/>
      <c r="F73" s="90"/>
      <c r="G73" s="90"/>
      <c r="H73" s="90"/>
      <c r="I73" s="90"/>
      <c r="J73" s="90"/>
      <c r="K73" s="90"/>
      <c r="L73" s="90"/>
      <c r="M73" s="90"/>
      <c r="N73" s="90"/>
      <c r="O73" s="90"/>
      <c r="P73" s="90"/>
      <c r="Q73" s="90"/>
      <c r="R73" s="90"/>
      <c r="S73" s="90"/>
      <c r="T73" s="90"/>
      <c r="U73" s="90"/>
      <c r="V73" s="90"/>
      <c r="W73" s="90"/>
      <c r="X73" s="90"/>
      <c r="Y73" s="90"/>
      <c r="Z73" s="90"/>
      <c r="AA73" s="90"/>
      <c r="AB73" s="90"/>
      <c r="AC73" s="90"/>
      <c r="AD73" s="90"/>
    </row>
    <row r="74" spans="1:30" ht="14.5" x14ac:dyDescent="0.35">
      <c r="A74" s="90"/>
      <c r="B74" s="82"/>
      <c r="C74" s="90"/>
      <c r="D74" s="90"/>
      <c r="E74" s="90"/>
      <c r="F74" s="90"/>
      <c r="G74" s="90"/>
      <c r="H74" s="90"/>
      <c r="I74" s="90"/>
      <c r="J74" s="90"/>
      <c r="K74" s="90"/>
      <c r="L74" s="90"/>
      <c r="M74" s="90"/>
      <c r="N74" s="90"/>
      <c r="O74" s="90"/>
      <c r="P74" s="90"/>
      <c r="Q74" s="90"/>
      <c r="R74" s="90"/>
      <c r="S74" s="90"/>
      <c r="T74" s="90"/>
      <c r="U74" s="90"/>
      <c r="V74" s="90"/>
      <c r="W74" s="90"/>
      <c r="X74" s="90"/>
      <c r="Y74" s="90"/>
      <c r="Z74" s="90"/>
      <c r="AA74" s="90"/>
      <c r="AB74" s="90"/>
      <c r="AC74" s="90"/>
      <c r="AD74" s="90"/>
    </row>
    <row r="75" spans="1:30" ht="14.5" x14ac:dyDescent="0.35">
      <c r="A75" s="90"/>
      <c r="B75" s="82"/>
      <c r="C75" s="90"/>
      <c r="D75" s="90"/>
      <c r="E75" s="90"/>
      <c r="F75" s="90"/>
      <c r="G75" s="90"/>
      <c r="H75" s="90"/>
      <c r="I75" s="90"/>
      <c r="J75" s="90"/>
      <c r="K75" s="90"/>
      <c r="L75" s="90"/>
      <c r="M75" s="90"/>
      <c r="N75" s="90"/>
      <c r="O75" s="90"/>
      <c r="P75" s="90"/>
      <c r="Q75" s="90"/>
      <c r="R75" s="90"/>
      <c r="S75" s="90"/>
      <c r="T75" s="90"/>
      <c r="U75" s="90"/>
      <c r="V75" s="90"/>
      <c r="W75" s="90"/>
      <c r="X75" s="90"/>
      <c r="Y75" s="90"/>
      <c r="Z75" s="90"/>
      <c r="AA75" s="90"/>
      <c r="AB75" s="90"/>
      <c r="AC75" s="90"/>
      <c r="AD75" s="90"/>
    </row>
    <row r="76" spans="1:30" ht="14.5" x14ac:dyDescent="0.35">
      <c r="A76" s="90"/>
      <c r="B76" s="82"/>
      <c r="C76" s="90"/>
      <c r="D76" s="90"/>
      <c r="E76" s="90"/>
      <c r="F76" s="90"/>
      <c r="G76" s="90"/>
      <c r="H76" s="90"/>
      <c r="I76" s="90"/>
      <c r="J76" s="90"/>
      <c r="K76" s="90"/>
      <c r="L76" s="90"/>
      <c r="M76" s="90"/>
      <c r="N76" s="90"/>
      <c r="O76" s="90"/>
      <c r="P76" s="90"/>
      <c r="Q76" s="90"/>
      <c r="R76" s="90"/>
      <c r="S76" s="90"/>
      <c r="T76" s="90"/>
      <c r="U76" s="90"/>
      <c r="V76" s="90"/>
      <c r="W76" s="90"/>
      <c r="X76" s="90"/>
      <c r="Y76" s="90"/>
      <c r="Z76" s="90"/>
      <c r="AA76" s="90"/>
      <c r="AB76" s="90"/>
      <c r="AC76" s="90"/>
      <c r="AD76" s="90"/>
    </row>
    <row r="77" spans="1:30" ht="14.5" x14ac:dyDescent="0.35">
      <c r="A77" s="90"/>
      <c r="B77" s="82"/>
      <c r="C77" s="90"/>
      <c r="D77" s="90"/>
      <c r="E77" s="90"/>
      <c r="F77" s="90"/>
      <c r="G77" s="90"/>
      <c r="H77" s="90"/>
      <c r="I77" s="90"/>
      <c r="J77" s="90"/>
      <c r="K77" s="90"/>
      <c r="L77" s="90"/>
      <c r="M77" s="90"/>
      <c r="N77" s="90"/>
      <c r="O77" s="90"/>
      <c r="P77" s="90"/>
      <c r="Q77" s="90"/>
      <c r="R77" s="90"/>
      <c r="S77" s="90"/>
      <c r="T77" s="90"/>
      <c r="U77" s="90"/>
      <c r="V77" s="90"/>
      <c r="W77" s="90"/>
      <c r="X77" s="90"/>
      <c r="Y77" s="90"/>
      <c r="Z77" s="90"/>
      <c r="AA77" s="90"/>
      <c r="AB77" s="90"/>
      <c r="AC77" s="90"/>
      <c r="AD77" s="90"/>
    </row>
    <row r="78" spans="1:30" ht="14.5" x14ac:dyDescent="0.35">
      <c r="A78" s="90"/>
      <c r="B78" s="82"/>
      <c r="C78" s="90"/>
      <c r="D78" s="90"/>
      <c r="E78" s="90"/>
      <c r="F78" s="90"/>
      <c r="G78" s="90"/>
      <c r="H78" s="90"/>
      <c r="I78" s="90"/>
      <c r="J78" s="90"/>
      <c r="K78" s="90"/>
      <c r="L78" s="90"/>
      <c r="M78" s="90"/>
      <c r="N78" s="90"/>
      <c r="O78" s="90"/>
      <c r="P78" s="90"/>
      <c r="Q78" s="90"/>
      <c r="R78" s="90"/>
      <c r="S78" s="90"/>
      <c r="T78" s="90"/>
      <c r="U78" s="90"/>
      <c r="V78" s="90"/>
      <c r="W78" s="90"/>
      <c r="X78" s="90"/>
      <c r="Y78" s="90"/>
      <c r="Z78" s="90"/>
      <c r="AA78" s="90"/>
      <c r="AB78" s="90"/>
      <c r="AC78" s="90"/>
      <c r="AD78" s="90"/>
    </row>
    <row r="79" spans="1:30" ht="14.5" x14ac:dyDescent="0.35">
      <c r="A79" s="90"/>
      <c r="B79" s="82"/>
      <c r="C79" s="90"/>
      <c r="D79" s="90"/>
      <c r="E79" s="90"/>
      <c r="F79" s="90"/>
      <c r="G79" s="90"/>
      <c r="H79" s="90"/>
      <c r="I79" s="90"/>
      <c r="J79" s="90"/>
      <c r="K79" s="90"/>
      <c r="L79" s="90"/>
      <c r="M79" s="90"/>
      <c r="N79" s="90"/>
      <c r="O79" s="90"/>
      <c r="P79" s="90"/>
      <c r="Q79" s="90"/>
      <c r="R79" s="90"/>
      <c r="S79" s="90"/>
      <c r="T79" s="90"/>
      <c r="U79" s="90"/>
      <c r="V79" s="90"/>
      <c r="W79" s="90"/>
      <c r="X79" s="90"/>
      <c r="Y79" s="90"/>
      <c r="Z79" s="90"/>
      <c r="AA79" s="90"/>
      <c r="AB79" s="90"/>
      <c r="AC79" s="90"/>
      <c r="AD79" s="90"/>
    </row>
    <row r="80" spans="1:30" ht="14.5" x14ac:dyDescent="0.35">
      <c r="A80" s="90"/>
      <c r="B80" s="82"/>
      <c r="C80" s="90"/>
      <c r="D80" s="90"/>
      <c r="E80" s="90"/>
      <c r="F80" s="90"/>
      <c r="G80" s="90"/>
      <c r="H80" s="90"/>
      <c r="I80" s="90"/>
      <c r="J80" s="90"/>
      <c r="K80" s="90"/>
      <c r="L80" s="90"/>
      <c r="M80" s="90"/>
      <c r="N80" s="90"/>
      <c r="O80" s="90"/>
      <c r="P80" s="90"/>
      <c r="Q80" s="90"/>
      <c r="R80" s="90"/>
      <c r="S80" s="90"/>
      <c r="T80" s="90"/>
      <c r="U80" s="90"/>
      <c r="V80" s="90"/>
      <c r="W80" s="90"/>
      <c r="X80" s="90"/>
      <c r="Y80" s="90"/>
      <c r="Z80" s="90"/>
      <c r="AA80" s="90"/>
      <c r="AB80" s="90"/>
      <c r="AC80" s="90"/>
      <c r="AD80" s="90"/>
    </row>
    <row r="81" spans="1:30" ht="14.5" x14ac:dyDescent="0.35">
      <c r="A81" s="90"/>
      <c r="B81" s="82"/>
      <c r="C81" s="90"/>
      <c r="D81" s="90"/>
      <c r="E81" s="90"/>
      <c r="F81" s="90"/>
      <c r="G81" s="90"/>
      <c r="H81" s="90"/>
      <c r="I81" s="90"/>
      <c r="J81" s="90"/>
      <c r="K81" s="90"/>
      <c r="L81" s="90"/>
      <c r="M81" s="90"/>
      <c r="N81" s="90"/>
      <c r="O81" s="90"/>
      <c r="P81" s="90"/>
      <c r="Q81" s="90"/>
      <c r="R81" s="90"/>
      <c r="S81" s="90"/>
      <c r="T81" s="90"/>
      <c r="U81" s="90"/>
      <c r="V81" s="90"/>
      <c r="W81" s="90"/>
      <c r="X81" s="90"/>
      <c r="Y81" s="90"/>
      <c r="Z81" s="90"/>
      <c r="AA81" s="90"/>
      <c r="AB81" s="90"/>
      <c r="AC81" s="90"/>
      <c r="AD81" s="90"/>
    </row>
    <row r="82" spans="1:30" ht="14.5" x14ac:dyDescent="0.35">
      <c r="A82" s="90"/>
      <c r="B82" s="82"/>
      <c r="C82" s="90"/>
      <c r="D82" s="90"/>
      <c r="E82" s="90"/>
      <c r="F82" s="90"/>
      <c r="G82" s="90"/>
      <c r="H82" s="90"/>
      <c r="I82" s="90"/>
      <c r="J82" s="90"/>
      <c r="K82" s="90"/>
      <c r="L82" s="90"/>
      <c r="M82" s="90"/>
      <c r="N82" s="90"/>
      <c r="O82" s="90"/>
      <c r="P82" s="90"/>
      <c r="Q82" s="90"/>
      <c r="R82" s="90"/>
      <c r="S82" s="90"/>
      <c r="T82" s="90"/>
      <c r="U82" s="90"/>
      <c r="V82" s="90"/>
      <c r="W82" s="90"/>
      <c r="X82" s="90"/>
      <c r="Y82" s="90"/>
      <c r="Z82" s="90"/>
      <c r="AA82" s="90"/>
      <c r="AB82" s="90"/>
      <c r="AC82" s="90"/>
      <c r="AD82" s="90"/>
    </row>
    <row r="83" spans="1:30" ht="14.5" x14ac:dyDescent="0.35">
      <c r="A83" s="90"/>
      <c r="B83" s="82"/>
      <c r="C83" s="90"/>
      <c r="D83" s="90"/>
      <c r="E83" s="90"/>
      <c r="F83" s="90"/>
      <c r="G83" s="90"/>
      <c r="H83" s="90"/>
      <c r="I83" s="90"/>
      <c r="J83" s="90"/>
      <c r="K83" s="90"/>
      <c r="L83" s="90"/>
      <c r="M83" s="90"/>
      <c r="N83" s="90"/>
      <c r="O83" s="90"/>
      <c r="P83" s="90"/>
      <c r="Q83" s="90"/>
      <c r="R83" s="90"/>
      <c r="S83" s="90"/>
      <c r="T83" s="90"/>
      <c r="U83" s="90"/>
      <c r="V83" s="90"/>
      <c r="W83" s="90"/>
      <c r="X83" s="90"/>
      <c r="Y83" s="90"/>
      <c r="Z83" s="90"/>
      <c r="AA83" s="90"/>
      <c r="AB83" s="90"/>
      <c r="AC83" s="90"/>
      <c r="AD83" s="90"/>
    </row>
    <row r="84" spans="1:30" ht="14.5" x14ac:dyDescent="0.35">
      <c r="A84" s="90"/>
      <c r="B84" s="82"/>
      <c r="C84" s="90"/>
      <c r="D84" s="90"/>
      <c r="E84" s="90"/>
      <c r="F84" s="90"/>
      <c r="G84" s="90"/>
      <c r="H84" s="90"/>
      <c r="I84" s="90"/>
      <c r="J84" s="90"/>
      <c r="K84" s="90"/>
      <c r="L84" s="90"/>
      <c r="M84" s="90"/>
      <c r="N84" s="90"/>
      <c r="O84" s="90"/>
      <c r="P84" s="90"/>
      <c r="Q84" s="90"/>
      <c r="R84" s="90"/>
      <c r="S84" s="90"/>
      <c r="T84" s="90"/>
      <c r="U84" s="90"/>
      <c r="V84" s="90"/>
      <c r="W84" s="90"/>
      <c r="X84" s="90"/>
      <c r="Y84" s="90"/>
      <c r="Z84" s="90"/>
      <c r="AA84" s="90"/>
      <c r="AB84" s="90"/>
      <c r="AC84" s="90"/>
      <c r="AD84" s="90"/>
    </row>
    <row r="85" spans="1:30" ht="14.5" x14ac:dyDescent="0.35">
      <c r="A85" s="90"/>
      <c r="B85" s="82"/>
      <c r="C85" s="90"/>
      <c r="D85" s="90"/>
      <c r="E85" s="90"/>
      <c r="F85" s="90"/>
      <c r="G85" s="90"/>
      <c r="H85" s="90"/>
      <c r="I85" s="90"/>
      <c r="J85" s="90"/>
      <c r="K85" s="90"/>
      <c r="L85" s="90"/>
      <c r="M85" s="90"/>
      <c r="N85" s="90"/>
      <c r="O85" s="90"/>
      <c r="P85" s="90"/>
      <c r="Q85" s="90"/>
      <c r="R85" s="90"/>
      <c r="S85" s="90"/>
      <c r="T85" s="90"/>
      <c r="U85" s="90"/>
      <c r="V85" s="90"/>
      <c r="W85" s="90"/>
      <c r="X85" s="90"/>
      <c r="Y85" s="90"/>
      <c r="Z85" s="90"/>
      <c r="AA85" s="90"/>
      <c r="AB85" s="90"/>
      <c r="AC85" s="90"/>
      <c r="AD85" s="90"/>
    </row>
    <row r="86" spans="1:30" ht="14.5" x14ac:dyDescent="0.35">
      <c r="A86" s="90"/>
      <c r="B86" s="82"/>
      <c r="C86" s="90"/>
      <c r="D86" s="90"/>
      <c r="E86" s="90"/>
      <c r="F86" s="90"/>
      <c r="G86" s="90"/>
      <c r="H86" s="90"/>
      <c r="I86" s="90"/>
      <c r="J86" s="90"/>
      <c r="K86" s="90"/>
      <c r="L86" s="90"/>
      <c r="M86" s="90"/>
      <c r="N86" s="90"/>
      <c r="O86" s="90"/>
      <c r="P86" s="90"/>
      <c r="Q86" s="90"/>
      <c r="R86" s="90"/>
      <c r="S86" s="90"/>
      <c r="T86" s="90"/>
      <c r="U86" s="90"/>
      <c r="V86" s="90"/>
      <c r="W86" s="90"/>
      <c r="X86" s="90"/>
      <c r="Y86" s="90"/>
      <c r="Z86" s="90"/>
      <c r="AA86" s="90"/>
      <c r="AB86" s="90"/>
      <c r="AC86" s="90"/>
      <c r="AD86" s="90"/>
    </row>
    <row r="87" spans="1:30" ht="14.5" x14ac:dyDescent="0.35">
      <c r="A87" s="90"/>
      <c r="B87" s="82"/>
      <c r="C87" s="90"/>
      <c r="D87" s="90"/>
      <c r="E87" s="90"/>
      <c r="F87" s="90"/>
      <c r="G87" s="90"/>
      <c r="H87" s="90"/>
      <c r="I87" s="90"/>
      <c r="J87" s="90"/>
      <c r="K87" s="90"/>
      <c r="L87" s="90"/>
      <c r="M87" s="90"/>
      <c r="N87" s="90"/>
      <c r="O87" s="90"/>
      <c r="P87" s="90"/>
      <c r="Q87" s="90"/>
      <c r="R87" s="90"/>
      <c r="S87" s="90"/>
      <c r="T87" s="90"/>
      <c r="U87" s="90"/>
      <c r="V87" s="90"/>
      <c r="W87" s="90"/>
      <c r="X87" s="90"/>
      <c r="Y87" s="90"/>
      <c r="Z87" s="90"/>
      <c r="AA87" s="90"/>
      <c r="AB87" s="90"/>
      <c r="AC87" s="90"/>
      <c r="AD87" s="90"/>
    </row>
    <row r="88" spans="1:30" ht="14.5" x14ac:dyDescent="0.35">
      <c r="A88" s="90"/>
      <c r="B88" s="82"/>
      <c r="C88" s="90"/>
      <c r="D88" s="90"/>
      <c r="E88" s="90"/>
      <c r="F88" s="90"/>
      <c r="G88" s="90"/>
      <c r="H88" s="90"/>
      <c r="I88" s="90"/>
      <c r="J88" s="90"/>
      <c r="K88" s="90"/>
      <c r="L88" s="90"/>
      <c r="M88" s="90"/>
      <c r="N88" s="90"/>
      <c r="O88" s="90"/>
      <c r="P88" s="90"/>
      <c r="Q88" s="90"/>
      <c r="R88" s="90"/>
      <c r="S88" s="90"/>
      <c r="T88" s="90"/>
      <c r="U88" s="90"/>
      <c r="V88" s="90"/>
      <c r="W88" s="90"/>
      <c r="X88" s="90"/>
      <c r="Y88" s="90"/>
      <c r="Z88" s="90"/>
      <c r="AA88" s="90"/>
      <c r="AB88" s="90"/>
      <c r="AC88" s="90"/>
      <c r="AD88" s="90"/>
    </row>
    <row r="89" spans="1:30" ht="14.5" x14ac:dyDescent="0.35">
      <c r="A89" s="90"/>
      <c r="B89" s="82"/>
      <c r="C89" s="90"/>
      <c r="D89" s="90"/>
      <c r="E89" s="90"/>
      <c r="F89" s="90"/>
      <c r="G89" s="90"/>
      <c r="H89" s="90"/>
      <c r="I89" s="90"/>
      <c r="J89" s="90"/>
      <c r="K89" s="90"/>
      <c r="L89" s="90"/>
      <c r="M89" s="90"/>
      <c r="N89" s="90"/>
      <c r="O89" s="90"/>
      <c r="P89" s="90"/>
      <c r="Q89" s="90"/>
      <c r="R89" s="90"/>
      <c r="S89" s="90"/>
      <c r="T89" s="90"/>
      <c r="U89" s="90"/>
      <c r="V89" s="90"/>
      <c r="W89" s="90"/>
      <c r="X89" s="90"/>
      <c r="Y89" s="90"/>
      <c r="Z89" s="90"/>
      <c r="AA89" s="90"/>
      <c r="AB89" s="90"/>
      <c r="AC89" s="90"/>
      <c r="AD89" s="90"/>
    </row>
    <row r="90" spans="1:30" ht="14.5" x14ac:dyDescent="0.35">
      <c r="A90" s="90"/>
      <c r="B90" s="82"/>
      <c r="C90" s="90"/>
      <c r="D90" s="90"/>
      <c r="E90" s="90"/>
      <c r="F90" s="90"/>
      <c r="G90" s="90"/>
      <c r="H90" s="90"/>
      <c r="I90" s="90"/>
      <c r="J90" s="90"/>
      <c r="K90" s="90"/>
      <c r="L90" s="90"/>
      <c r="M90" s="90"/>
      <c r="N90" s="90"/>
      <c r="O90" s="90"/>
      <c r="P90" s="90"/>
      <c r="Q90" s="90"/>
      <c r="R90" s="90"/>
      <c r="S90" s="90"/>
      <c r="T90" s="90"/>
      <c r="U90" s="90"/>
      <c r="V90" s="90"/>
      <c r="W90" s="90"/>
      <c r="X90" s="90"/>
      <c r="Y90" s="90"/>
      <c r="Z90" s="90"/>
      <c r="AA90" s="90"/>
      <c r="AB90" s="90"/>
      <c r="AC90" s="90"/>
      <c r="AD90" s="90"/>
    </row>
    <row r="91" spans="1:30" ht="14.5" x14ac:dyDescent="0.35">
      <c r="A91" s="90"/>
      <c r="B91" s="82"/>
      <c r="C91" s="90"/>
      <c r="D91" s="90"/>
      <c r="E91" s="90"/>
      <c r="F91" s="90"/>
      <c r="G91" s="90"/>
      <c r="H91" s="90"/>
      <c r="I91" s="90"/>
      <c r="J91" s="90"/>
      <c r="K91" s="90"/>
      <c r="L91" s="90"/>
      <c r="M91" s="90"/>
      <c r="N91" s="90"/>
      <c r="O91" s="90"/>
      <c r="P91" s="90"/>
      <c r="Q91" s="90"/>
      <c r="R91" s="90"/>
      <c r="S91" s="90"/>
      <c r="T91" s="90"/>
      <c r="U91" s="90"/>
      <c r="V91" s="90"/>
      <c r="W91" s="90"/>
      <c r="X91" s="90"/>
      <c r="Y91" s="90"/>
      <c r="Z91" s="90"/>
      <c r="AA91" s="90"/>
      <c r="AB91" s="90"/>
      <c r="AC91" s="90"/>
      <c r="AD91" s="90"/>
    </row>
    <row r="92" spans="1:30" ht="14.5" x14ac:dyDescent="0.35">
      <c r="A92" s="90"/>
      <c r="B92" s="82"/>
      <c r="C92" s="90"/>
      <c r="D92" s="90"/>
      <c r="E92" s="90"/>
      <c r="F92" s="90"/>
      <c r="G92" s="90"/>
      <c r="H92" s="90"/>
      <c r="I92" s="90"/>
      <c r="J92" s="90"/>
      <c r="K92" s="90"/>
      <c r="L92" s="90"/>
      <c r="M92" s="90"/>
      <c r="N92" s="90"/>
      <c r="O92" s="90"/>
      <c r="P92" s="90"/>
      <c r="Q92" s="90"/>
      <c r="R92" s="90"/>
      <c r="S92" s="90"/>
      <c r="T92" s="90"/>
      <c r="U92" s="90"/>
      <c r="V92" s="90"/>
      <c r="W92" s="90"/>
      <c r="X92" s="90"/>
      <c r="Y92" s="90"/>
      <c r="Z92" s="90"/>
      <c r="AA92" s="90"/>
      <c r="AB92" s="90"/>
      <c r="AC92" s="90"/>
      <c r="AD92" s="90"/>
    </row>
    <row r="93" spans="1:30" ht="14.5" x14ac:dyDescent="0.35">
      <c r="A93" s="90"/>
      <c r="B93" s="82"/>
      <c r="C93" s="90"/>
      <c r="D93" s="90"/>
      <c r="E93" s="90"/>
      <c r="F93" s="90"/>
      <c r="G93" s="90"/>
      <c r="H93" s="90"/>
      <c r="I93" s="90"/>
      <c r="J93" s="90"/>
      <c r="K93" s="90"/>
      <c r="L93" s="90"/>
      <c r="M93" s="90"/>
      <c r="N93" s="90"/>
      <c r="O93" s="90"/>
      <c r="P93" s="90"/>
      <c r="Q93" s="90"/>
      <c r="R93" s="90"/>
      <c r="S93" s="90"/>
      <c r="T93" s="90"/>
      <c r="U93" s="90"/>
      <c r="V93" s="90"/>
      <c r="W93" s="90"/>
      <c r="X93" s="90"/>
      <c r="Y93" s="90"/>
      <c r="Z93" s="90"/>
      <c r="AA93" s="90"/>
      <c r="AB93" s="90"/>
      <c r="AC93" s="90"/>
      <c r="AD93" s="90"/>
    </row>
    <row r="94" spans="1:30" ht="14.5" x14ac:dyDescent="0.35">
      <c r="A94" s="90"/>
      <c r="B94" s="82"/>
      <c r="C94" s="90"/>
      <c r="D94" s="90"/>
      <c r="E94" s="90"/>
      <c r="F94" s="90"/>
      <c r="G94" s="90"/>
      <c r="H94" s="90"/>
      <c r="I94" s="90"/>
      <c r="J94" s="90"/>
      <c r="K94" s="90"/>
      <c r="L94" s="90"/>
      <c r="M94" s="90"/>
      <c r="N94" s="90"/>
      <c r="O94" s="90"/>
      <c r="P94" s="90"/>
      <c r="Q94" s="90"/>
      <c r="R94" s="90"/>
      <c r="S94" s="90"/>
      <c r="T94" s="90"/>
      <c r="U94" s="90"/>
      <c r="V94" s="90"/>
      <c r="W94" s="90"/>
      <c r="X94" s="90"/>
      <c r="Y94" s="90"/>
      <c r="Z94" s="90"/>
      <c r="AA94" s="90"/>
      <c r="AB94" s="90"/>
      <c r="AC94" s="90"/>
      <c r="AD94" s="90"/>
    </row>
    <row r="95" spans="1:30" ht="14.5" x14ac:dyDescent="0.35">
      <c r="A95" s="90"/>
      <c r="B95" s="82"/>
      <c r="C95" s="90"/>
      <c r="D95" s="90"/>
      <c r="E95" s="90"/>
      <c r="F95" s="90"/>
      <c r="G95" s="90"/>
      <c r="H95" s="90"/>
      <c r="I95" s="90"/>
      <c r="J95" s="90"/>
      <c r="K95" s="90"/>
      <c r="L95" s="90"/>
      <c r="M95" s="90"/>
      <c r="N95" s="90"/>
      <c r="O95" s="90"/>
      <c r="P95" s="90"/>
      <c r="Q95" s="90"/>
      <c r="R95" s="90"/>
      <c r="S95" s="90"/>
      <c r="T95" s="90"/>
      <c r="U95" s="90"/>
      <c r="V95" s="90"/>
      <c r="W95" s="90"/>
      <c r="X95" s="90"/>
      <c r="Y95" s="90"/>
      <c r="Z95" s="90"/>
      <c r="AA95" s="90"/>
      <c r="AB95" s="90"/>
      <c r="AC95" s="90"/>
      <c r="AD95" s="90"/>
    </row>
    <row r="96" spans="1:30" ht="14.5" x14ac:dyDescent="0.35">
      <c r="A96" s="90"/>
      <c r="B96" s="82"/>
      <c r="C96" s="90"/>
      <c r="D96" s="90"/>
      <c r="E96" s="90"/>
      <c r="F96" s="90"/>
      <c r="G96" s="90"/>
      <c r="H96" s="90"/>
      <c r="I96" s="90"/>
      <c r="J96" s="90"/>
      <c r="K96" s="90"/>
      <c r="L96" s="90"/>
      <c r="M96" s="90"/>
      <c r="N96" s="90"/>
      <c r="O96" s="90"/>
      <c r="P96" s="90"/>
      <c r="Q96" s="90"/>
      <c r="R96" s="90"/>
      <c r="S96" s="90"/>
      <c r="T96" s="90"/>
      <c r="U96" s="90"/>
      <c r="V96" s="90"/>
      <c r="W96" s="90"/>
      <c r="X96" s="90"/>
      <c r="Y96" s="90"/>
      <c r="Z96" s="90"/>
      <c r="AA96" s="90"/>
      <c r="AB96" s="90"/>
      <c r="AC96" s="90"/>
      <c r="AD96" s="90"/>
    </row>
    <row r="97" spans="1:30" ht="14.5" x14ac:dyDescent="0.35">
      <c r="A97" s="90"/>
      <c r="B97" s="82"/>
      <c r="C97" s="90"/>
      <c r="D97" s="90"/>
      <c r="E97" s="90"/>
      <c r="F97" s="90"/>
      <c r="G97" s="90"/>
      <c r="H97" s="90"/>
      <c r="I97" s="90"/>
      <c r="J97" s="90"/>
      <c r="K97" s="90"/>
      <c r="L97" s="90"/>
      <c r="M97" s="90"/>
      <c r="N97" s="90"/>
      <c r="O97" s="90"/>
      <c r="P97" s="90"/>
      <c r="Q97" s="90"/>
      <c r="R97" s="90"/>
      <c r="S97" s="90"/>
      <c r="T97" s="90"/>
      <c r="U97" s="90"/>
      <c r="V97" s="90"/>
      <c r="W97" s="90"/>
      <c r="X97" s="90"/>
      <c r="Y97" s="90"/>
      <c r="Z97" s="90"/>
      <c r="AA97" s="90"/>
      <c r="AB97" s="90"/>
      <c r="AC97" s="90"/>
      <c r="AD97" s="90"/>
    </row>
    <row r="98" spans="1:30" ht="14.5" x14ac:dyDescent="0.35">
      <c r="A98" s="90"/>
      <c r="B98" s="82"/>
      <c r="C98" s="90"/>
      <c r="D98" s="90"/>
      <c r="E98" s="90"/>
      <c r="F98" s="90"/>
      <c r="G98" s="90"/>
      <c r="H98" s="90"/>
      <c r="I98" s="90"/>
      <c r="J98" s="90"/>
      <c r="K98" s="90"/>
      <c r="L98" s="90"/>
      <c r="M98" s="90"/>
      <c r="N98" s="90"/>
      <c r="O98" s="90"/>
      <c r="P98" s="90"/>
      <c r="Q98" s="90"/>
      <c r="R98" s="90"/>
      <c r="S98" s="90"/>
      <c r="T98" s="90"/>
      <c r="U98" s="90"/>
      <c r="V98" s="90"/>
      <c r="W98" s="90"/>
      <c r="X98" s="90"/>
      <c r="Y98" s="90"/>
      <c r="Z98" s="90"/>
      <c r="AA98" s="90"/>
      <c r="AB98" s="90"/>
      <c r="AC98" s="90"/>
      <c r="AD98" s="90"/>
    </row>
    <row r="99" spans="1:30" ht="14.5" x14ac:dyDescent="0.35">
      <c r="A99" s="90"/>
      <c r="B99" s="82"/>
      <c r="C99" s="90"/>
      <c r="D99" s="90"/>
      <c r="E99" s="90"/>
      <c r="F99" s="90"/>
      <c r="G99" s="90"/>
      <c r="H99" s="90"/>
      <c r="I99" s="90"/>
      <c r="J99" s="90"/>
      <c r="K99" s="90"/>
      <c r="L99" s="90"/>
      <c r="M99" s="90"/>
      <c r="N99" s="90"/>
      <c r="O99" s="90"/>
      <c r="P99" s="90"/>
      <c r="Q99" s="90"/>
      <c r="R99" s="90"/>
      <c r="S99" s="90"/>
      <c r="T99" s="90"/>
      <c r="U99" s="90"/>
      <c r="V99" s="90"/>
      <c r="W99" s="90"/>
      <c r="X99" s="90"/>
      <c r="Y99" s="90"/>
      <c r="Z99" s="90"/>
      <c r="AA99" s="90"/>
      <c r="AB99" s="90"/>
      <c r="AC99" s="90"/>
      <c r="AD99" s="90"/>
    </row>
    <row r="100" spans="1:30" ht="14.5" x14ac:dyDescent="0.35">
      <c r="A100" s="90"/>
      <c r="B100" s="82"/>
      <c r="C100" s="90"/>
      <c r="D100" s="90"/>
      <c r="E100" s="90"/>
      <c r="F100" s="90"/>
      <c r="G100" s="90"/>
      <c r="H100" s="90"/>
      <c r="I100" s="90"/>
      <c r="J100" s="90"/>
      <c r="K100" s="90"/>
      <c r="L100" s="90"/>
      <c r="M100" s="90"/>
      <c r="N100" s="90"/>
      <c r="O100" s="90"/>
      <c r="P100" s="90"/>
      <c r="Q100" s="90"/>
      <c r="R100" s="90"/>
      <c r="S100" s="90"/>
      <c r="T100" s="90"/>
      <c r="U100" s="90"/>
      <c r="V100" s="90"/>
      <c r="W100" s="90"/>
      <c r="X100" s="90"/>
      <c r="Y100" s="90"/>
      <c r="Z100" s="90"/>
      <c r="AA100" s="90"/>
      <c r="AB100" s="90"/>
      <c r="AC100" s="90"/>
      <c r="AD100" s="90"/>
    </row>
    <row r="101" spans="1:30" ht="14.5" x14ac:dyDescent="0.35">
      <c r="A101" s="90"/>
      <c r="B101" s="82"/>
      <c r="C101" s="90"/>
      <c r="D101" s="90"/>
      <c r="E101" s="90"/>
      <c r="F101" s="90"/>
      <c r="G101" s="90"/>
      <c r="H101" s="90"/>
      <c r="I101" s="90"/>
      <c r="J101" s="90"/>
      <c r="K101" s="90"/>
      <c r="L101" s="90"/>
      <c r="M101" s="90"/>
      <c r="N101" s="90"/>
      <c r="O101" s="90"/>
      <c r="P101" s="90"/>
      <c r="Q101" s="90"/>
      <c r="R101" s="90"/>
      <c r="S101" s="90"/>
      <c r="T101" s="90"/>
      <c r="U101" s="90"/>
      <c r="V101" s="90"/>
      <c r="W101" s="90"/>
      <c r="X101" s="90"/>
      <c r="Y101" s="90"/>
      <c r="Z101" s="90"/>
      <c r="AA101" s="90"/>
      <c r="AB101" s="90"/>
      <c r="AC101" s="90"/>
      <c r="AD101" s="90"/>
    </row>
    <row r="102" spans="1:30" ht="14.5" x14ac:dyDescent="0.35">
      <c r="A102" s="90"/>
      <c r="B102" s="82"/>
      <c r="C102" s="90"/>
      <c r="D102" s="90"/>
      <c r="E102" s="90"/>
      <c r="F102" s="90"/>
      <c r="G102" s="90"/>
      <c r="H102" s="90"/>
      <c r="I102" s="90"/>
      <c r="J102" s="90"/>
      <c r="K102" s="90"/>
      <c r="L102" s="90"/>
      <c r="M102" s="90"/>
      <c r="N102" s="90"/>
      <c r="O102" s="90"/>
      <c r="P102" s="90"/>
      <c r="Q102" s="90"/>
      <c r="R102" s="90"/>
      <c r="S102" s="90"/>
      <c r="T102" s="90"/>
      <c r="U102" s="90"/>
      <c r="V102" s="90"/>
      <c r="W102" s="90"/>
      <c r="X102" s="90"/>
      <c r="Y102" s="90"/>
      <c r="Z102" s="90"/>
      <c r="AA102" s="90"/>
      <c r="AB102" s="90"/>
      <c r="AC102" s="90"/>
      <c r="AD102" s="90"/>
    </row>
    <row r="103" spans="1:30" ht="14.5" x14ac:dyDescent="0.35">
      <c r="A103" s="90"/>
      <c r="B103" s="82"/>
      <c r="C103" s="90"/>
      <c r="D103" s="90"/>
      <c r="E103" s="90"/>
      <c r="F103" s="90"/>
      <c r="G103" s="90"/>
      <c r="H103" s="90"/>
      <c r="I103" s="90"/>
      <c r="J103" s="90"/>
      <c r="K103" s="90"/>
      <c r="L103" s="90"/>
      <c r="M103" s="90"/>
      <c r="N103" s="90"/>
      <c r="O103" s="90"/>
      <c r="P103" s="90"/>
      <c r="Q103" s="90"/>
      <c r="R103" s="90"/>
      <c r="S103" s="90"/>
      <c r="T103" s="90"/>
      <c r="U103" s="90"/>
      <c r="V103" s="90"/>
      <c r="W103" s="90"/>
      <c r="X103" s="90"/>
      <c r="Y103" s="90"/>
      <c r="Z103" s="90"/>
      <c r="AA103" s="90"/>
      <c r="AB103" s="90"/>
      <c r="AC103" s="90"/>
      <c r="AD103" s="90"/>
    </row>
    <row r="104" spans="1:30" ht="14.5" x14ac:dyDescent="0.35">
      <c r="A104" s="90"/>
      <c r="B104" s="82"/>
      <c r="C104" s="90"/>
      <c r="D104" s="90"/>
      <c r="E104" s="90"/>
      <c r="F104" s="90"/>
      <c r="G104" s="90"/>
      <c r="H104" s="90"/>
      <c r="I104" s="90"/>
      <c r="J104" s="90"/>
      <c r="K104" s="90"/>
      <c r="L104" s="90"/>
      <c r="M104" s="90"/>
      <c r="N104" s="90"/>
      <c r="O104" s="90"/>
      <c r="P104" s="90"/>
      <c r="Q104" s="90"/>
      <c r="R104" s="90"/>
      <c r="S104" s="90"/>
      <c r="T104" s="90"/>
      <c r="U104" s="90"/>
      <c r="V104" s="90"/>
      <c r="W104" s="90"/>
      <c r="X104" s="90"/>
      <c r="Y104" s="90"/>
      <c r="Z104" s="90"/>
      <c r="AA104" s="90"/>
      <c r="AB104" s="90"/>
      <c r="AC104" s="90"/>
      <c r="AD104" s="90"/>
    </row>
    <row r="105" spans="1:30" ht="14.5" x14ac:dyDescent="0.35">
      <c r="A105" s="90"/>
      <c r="B105" s="82"/>
      <c r="C105" s="90"/>
      <c r="D105" s="90"/>
      <c r="E105" s="90"/>
      <c r="F105" s="90"/>
      <c r="G105" s="90"/>
      <c r="H105" s="90"/>
      <c r="I105" s="90"/>
      <c r="J105" s="90"/>
      <c r="K105" s="90"/>
      <c r="L105" s="90"/>
      <c r="M105" s="90"/>
      <c r="N105" s="90"/>
      <c r="O105" s="90"/>
      <c r="P105" s="90"/>
      <c r="Q105" s="90"/>
      <c r="R105" s="90"/>
      <c r="S105" s="90"/>
      <c r="T105" s="90"/>
      <c r="U105" s="90"/>
      <c r="V105" s="90"/>
      <c r="W105" s="90"/>
      <c r="X105" s="90"/>
      <c r="Y105" s="90"/>
      <c r="Z105" s="90"/>
      <c r="AA105" s="90"/>
      <c r="AB105" s="90"/>
      <c r="AC105" s="90"/>
      <c r="AD105" s="90"/>
    </row>
    <row r="106" spans="1:30" ht="14.5" x14ac:dyDescent="0.35">
      <c r="A106" s="90"/>
      <c r="B106" s="82"/>
      <c r="C106" s="90"/>
      <c r="D106" s="90"/>
      <c r="E106" s="90"/>
      <c r="F106" s="90"/>
      <c r="G106" s="90"/>
      <c r="H106" s="90"/>
      <c r="I106" s="90"/>
      <c r="J106" s="90"/>
      <c r="K106" s="90"/>
      <c r="L106" s="90"/>
      <c r="M106" s="90"/>
      <c r="N106" s="90"/>
      <c r="O106" s="90"/>
      <c r="P106" s="90"/>
      <c r="Q106" s="90"/>
      <c r="R106" s="90"/>
      <c r="S106" s="90"/>
      <c r="T106" s="90"/>
      <c r="U106" s="90"/>
      <c r="V106" s="90"/>
      <c r="W106" s="90"/>
      <c r="X106" s="90"/>
      <c r="Y106" s="90"/>
      <c r="Z106" s="90"/>
      <c r="AA106" s="90"/>
      <c r="AB106" s="90"/>
      <c r="AC106" s="90"/>
      <c r="AD106" s="90"/>
    </row>
    <row r="107" spans="1:30" ht="14.5" x14ac:dyDescent="0.35">
      <c r="A107" s="90"/>
      <c r="B107" s="82"/>
      <c r="C107" s="90"/>
      <c r="D107" s="90"/>
      <c r="E107" s="90"/>
      <c r="F107" s="90"/>
      <c r="G107" s="90"/>
      <c r="H107" s="90"/>
      <c r="I107" s="90"/>
      <c r="J107" s="90"/>
      <c r="K107" s="90"/>
      <c r="L107" s="90"/>
      <c r="M107" s="90"/>
      <c r="N107" s="90"/>
      <c r="O107" s="90"/>
      <c r="P107" s="90"/>
      <c r="Q107" s="90"/>
      <c r="R107" s="90"/>
      <c r="S107" s="90"/>
      <c r="T107" s="90"/>
      <c r="U107" s="90"/>
      <c r="V107" s="90"/>
      <c r="W107" s="90"/>
      <c r="X107" s="90"/>
      <c r="Y107" s="90"/>
      <c r="Z107" s="90"/>
      <c r="AA107" s="90"/>
      <c r="AB107" s="90"/>
      <c r="AC107" s="90"/>
      <c r="AD107" s="90"/>
    </row>
    <row r="108" spans="1:30" ht="14.5" x14ac:dyDescent="0.35">
      <c r="A108" s="90"/>
      <c r="B108" s="82"/>
      <c r="C108" s="90"/>
      <c r="D108" s="90"/>
      <c r="E108" s="90"/>
      <c r="F108" s="90"/>
      <c r="G108" s="90"/>
      <c r="H108" s="90"/>
      <c r="I108" s="90"/>
      <c r="J108" s="90"/>
      <c r="K108" s="90"/>
      <c r="L108" s="90"/>
      <c r="M108" s="90"/>
      <c r="N108" s="90"/>
      <c r="O108" s="90"/>
      <c r="P108" s="90"/>
      <c r="Q108" s="90"/>
      <c r="R108" s="90"/>
      <c r="S108" s="90"/>
      <c r="T108" s="90"/>
      <c r="U108" s="90"/>
      <c r="V108" s="90"/>
      <c r="W108" s="90"/>
      <c r="X108" s="90"/>
      <c r="Y108" s="90"/>
      <c r="Z108" s="90"/>
      <c r="AA108" s="90"/>
      <c r="AB108" s="90"/>
      <c r="AC108" s="90"/>
      <c r="AD108" s="90"/>
    </row>
    <row r="109" spans="1:30" ht="14.5" x14ac:dyDescent="0.35">
      <c r="A109" s="90"/>
      <c r="B109" s="82"/>
      <c r="C109" s="90"/>
      <c r="D109" s="90"/>
      <c r="E109" s="90"/>
      <c r="F109" s="90"/>
      <c r="G109" s="90"/>
      <c r="H109" s="90"/>
      <c r="I109" s="90"/>
      <c r="J109" s="90"/>
      <c r="K109" s="90"/>
      <c r="L109" s="90"/>
      <c r="M109" s="90"/>
      <c r="N109" s="90"/>
      <c r="O109" s="90"/>
      <c r="P109" s="90"/>
      <c r="Q109" s="90"/>
      <c r="R109" s="90"/>
      <c r="S109" s="90"/>
      <c r="T109" s="90"/>
      <c r="U109" s="90"/>
      <c r="V109" s="90"/>
      <c r="W109" s="90"/>
      <c r="X109" s="90"/>
      <c r="Y109" s="90"/>
      <c r="Z109" s="90"/>
      <c r="AA109" s="90"/>
      <c r="AB109" s="90"/>
      <c r="AC109" s="90"/>
      <c r="AD109" s="90"/>
    </row>
    <row r="110" spans="1:30" ht="14.5" x14ac:dyDescent="0.35">
      <c r="A110" s="90"/>
      <c r="B110" s="82"/>
      <c r="C110" s="90"/>
      <c r="D110" s="90"/>
      <c r="E110" s="90"/>
      <c r="F110" s="90"/>
      <c r="G110" s="90"/>
      <c r="H110" s="90"/>
      <c r="I110" s="90"/>
      <c r="J110" s="90"/>
      <c r="K110" s="90"/>
      <c r="L110" s="90"/>
      <c r="M110" s="90"/>
      <c r="N110" s="90"/>
      <c r="O110" s="90"/>
      <c r="P110" s="90"/>
      <c r="Q110" s="90"/>
      <c r="R110" s="90"/>
      <c r="S110" s="90"/>
      <c r="T110" s="90"/>
      <c r="U110" s="90"/>
      <c r="V110" s="90"/>
      <c r="W110" s="90"/>
      <c r="X110" s="90"/>
      <c r="Y110" s="90"/>
      <c r="Z110" s="90"/>
      <c r="AA110" s="90"/>
      <c r="AB110" s="90"/>
      <c r="AC110" s="90"/>
      <c r="AD110" s="90"/>
    </row>
    <row r="111" spans="1:30" ht="14.5" x14ac:dyDescent="0.35">
      <c r="A111" s="90"/>
      <c r="B111" s="82"/>
      <c r="C111" s="90"/>
      <c r="D111" s="90"/>
      <c r="E111" s="90"/>
      <c r="F111" s="90"/>
      <c r="G111" s="90"/>
      <c r="H111" s="90"/>
      <c r="I111" s="90"/>
      <c r="J111" s="90"/>
      <c r="K111" s="90"/>
      <c r="L111" s="90"/>
      <c r="M111" s="90"/>
      <c r="N111" s="90"/>
      <c r="O111" s="90"/>
      <c r="P111" s="90"/>
      <c r="Q111" s="90"/>
      <c r="R111" s="90"/>
      <c r="S111" s="90"/>
      <c r="T111" s="90"/>
      <c r="U111" s="90"/>
      <c r="V111" s="90"/>
      <c r="W111" s="90"/>
      <c r="X111" s="90"/>
      <c r="Y111" s="90"/>
      <c r="Z111" s="90"/>
      <c r="AA111" s="90"/>
      <c r="AB111" s="90"/>
      <c r="AC111" s="90"/>
      <c r="AD111" s="90"/>
    </row>
    <row r="112" spans="1:30" ht="14.5" x14ac:dyDescent="0.35">
      <c r="A112" s="90"/>
      <c r="B112" s="82"/>
      <c r="C112" s="90"/>
      <c r="D112" s="90"/>
      <c r="E112" s="90"/>
      <c r="F112" s="90"/>
      <c r="G112" s="90"/>
      <c r="H112" s="90"/>
      <c r="I112" s="90"/>
      <c r="J112" s="90"/>
      <c r="K112" s="90"/>
      <c r="L112" s="90"/>
      <c r="M112" s="90"/>
      <c r="N112" s="90"/>
      <c r="O112" s="90"/>
      <c r="P112" s="90"/>
      <c r="Q112" s="90"/>
      <c r="R112" s="90"/>
      <c r="S112" s="90"/>
      <c r="T112" s="90"/>
      <c r="U112" s="90"/>
      <c r="V112" s="90"/>
      <c r="W112" s="90"/>
      <c r="X112" s="90"/>
      <c r="Y112" s="90"/>
      <c r="Z112" s="90"/>
      <c r="AA112" s="90"/>
      <c r="AB112" s="90"/>
      <c r="AC112" s="90"/>
      <c r="AD112" s="90"/>
    </row>
    <row r="113" spans="1:30" ht="14.5" x14ac:dyDescent="0.35">
      <c r="A113" s="90"/>
      <c r="B113" s="82"/>
      <c r="C113" s="90"/>
      <c r="D113" s="90"/>
      <c r="E113" s="90"/>
      <c r="F113" s="90"/>
      <c r="G113" s="90"/>
      <c r="H113" s="90"/>
      <c r="I113" s="90"/>
      <c r="J113" s="90"/>
      <c r="K113" s="90"/>
      <c r="L113" s="90"/>
      <c r="M113" s="90"/>
      <c r="N113" s="90"/>
      <c r="O113" s="90"/>
      <c r="P113" s="90"/>
      <c r="Q113" s="90"/>
      <c r="R113" s="90"/>
      <c r="S113" s="90"/>
      <c r="T113" s="90"/>
      <c r="U113" s="90"/>
      <c r="V113" s="90"/>
      <c r="W113" s="90"/>
      <c r="X113" s="90"/>
      <c r="Y113" s="90"/>
      <c r="Z113" s="90"/>
      <c r="AA113" s="90"/>
      <c r="AB113" s="90"/>
      <c r="AC113" s="90"/>
      <c r="AD113" s="90"/>
    </row>
    <row r="114" spans="1:30" ht="14.5" x14ac:dyDescent="0.35">
      <c r="A114" s="90"/>
      <c r="B114" s="82"/>
      <c r="C114" s="90"/>
      <c r="D114" s="90"/>
      <c r="E114" s="90"/>
      <c r="F114" s="90"/>
      <c r="G114" s="90"/>
      <c r="H114" s="90"/>
      <c r="I114" s="90"/>
      <c r="J114" s="90"/>
      <c r="K114" s="90"/>
      <c r="L114" s="90"/>
      <c r="M114" s="90"/>
      <c r="N114" s="90"/>
      <c r="O114" s="90"/>
      <c r="P114" s="90"/>
      <c r="Q114" s="90"/>
      <c r="R114" s="90"/>
      <c r="S114" s="90"/>
      <c r="T114" s="90"/>
      <c r="U114" s="90"/>
      <c r="V114" s="90"/>
      <c r="W114" s="90"/>
      <c r="X114" s="90"/>
      <c r="Y114" s="90"/>
      <c r="Z114" s="90"/>
      <c r="AA114" s="90"/>
      <c r="AB114" s="90"/>
      <c r="AC114" s="90"/>
      <c r="AD114" s="90"/>
    </row>
    <row r="115" spans="1:30" ht="14.5" x14ac:dyDescent="0.35">
      <c r="A115" s="90"/>
      <c r="B115" s="82"/>
      <c r="C115" s="90"/>
      <c r="D115" s="90"/>
      <c r="E115" s="90"/>
      <c r="F115" s="90"/>
      <c r="G115" s="90"/>
      <c r="H115" s="90"/>
      <c r="I115" s="90"/>
      <c r="J115" s="90"/>
      <c r="K115" s="90"/>
      <c r="L115" s="90"/>
      <c r="M115" s="90"/>
      <c r="N115" s="90"/>
      <c r="O115" s="90"/>
      <c r="P115" s="90"/>
      <c r="Q115" s="90"/>
      <c r="R115" s="90"/>
      <c r="S115" s="90"/>
      <c r="T115" s="90"/>
      <c r="U115" s="90"/>
      <c r="V115" s="90"/>
      <c r="W115" s="90"/>
      <c r="X115" s="90"/>
      <c r="Y115" s="90"/>
      <c r="Z115" s="90"/>
      <c r="AA115" s="90"/>
      <c r="AB115" s="90"/>
      <c r="AC115" s="90"/>
      <c r="AD115" s="90"/>
    </row>
    <row r="116" spans="1:30" ht="14.5" x14ac:dyDescent="0.35">
      <c r="A116" s="90"/>
      <c r="B116" s="82"/>
      <c r="C116" s="90"/>
      <c r="D116" s="90"/>
      <c r="E116" s="90"/>
      <c r="F116" s="90"/>
      <c r="G116" s="90"/>
      <c r="H116" s="90"/>
      <c r="I116" s="90"/>
      <c r="J116" s="90"/>
      <c r="K116" s="90"/>
      <c r="L116" s="90"/>
      <c r="M116" s="90"/>
      <c r="N116" s="90"/>
      <c r="O116" s="90"/>
      <c r="P116" s="90"/>
      <c r="Q116" s="90"/>
      <c r="R116" s="90"/>
      <c r="S116" s="90"/>
      <c r="T116" s="90"/>
      <c r="U116" s="90"/>
      <c r="V116" s="90"/>
      <c r="W116" s="90"/>
      <c r="X116" s="90"/>
      <c r="Y116" s="90"/>
      <c r="Z116" s="90"/>
      <c r="AA116" s="90"/>
      <c r="AB116" s="90"/>
      <c r="AC116" s="90"/>
      <c r="AD116" s="90"/>
    </row>
    <row r="117" spans="1:30" ht="14.5" x14ac:dyDescent="0.35">
      <c r="A117" s="90"/>
      <c r="B117" s="82"/>
      <c r="C117" s="90"/>
      <c r="D117" s="90"/>
      <c r="E117" s="90"/>
      <c r="F117" s="90"/>
      <c r="G117" s="90"/>
      <c r="H117" s="90"/>
      <c r="I117" s="90"/>
      <c r="J117" s="90"/>
      <c r="K117" s="90"/>
      <c r="L117" s="90"/>
      <c r="M117" s="90"/>
      <c r="N117" s="90"/>
      <c r="O117" s="90"/>
      <c r="P117" s="90"/>
      <c r="Q117" s="90"/>
      <c r="R117" s="90"/>
      <c r="S117" s="90"/>
      <c r="T117" s="90"/>
      <c r="U117" s="90"/>
      <c r="V117" s="90"/>
      <c r="W117" s="90"/>
      <c r="X117" s="90"/>
      <c r="Y117" s="90"/>
      <c r="Z117" s="90"/>
      <c r="AA117" s="90"/>
      <c r="AB117" s="90"/>
      <c r="AC117" s="90"/>
      <c r="AD117" s="90"/>
    </row>
    <row r="118" spans="1:30" ht="14.5" x14ac:dyDescent="0.35">
      <c r="A118" s="90"/>
      <c r="B118" s="82"/>
      <c r="C118" s="90"/>
      <c r="D118" s="90"/>
      <c r="E118" s="90"/>
      <c r="F118" s="90"/>
      <c r="G118" s="90"/>
      <c r="H118" s="90"/>
      <c r="I118" s="90"/>
      <c r="J118" s="90"/>
      <c r="K118" s="90"/>
      <c r="L118" s="90"/>
      <c r="M118" s="90"/>
      <c r="N118" s="90"/>
      <c r="O118" s="90"/>
      <c r="P118" s="90"/>
      <c r="Q118" s="90"/>
      <c r="R118" s="90"/>
      <c r="S118" s="90"/>
      <c r="T118" s="90"/>
      <c r="U118" s="90"/>
      <c r="V118" s="90"/>
      <c r="W118" s="90"/>
      <c r="X118" s="90"/>
      <c r="Y118" s="90"/>
      <c r="Z118" s="90"/>
      <c r="AA118" s="90"/>
      <c r="AB118" s="90"/>
      <c r="AC118" s="90"/>
      <c r="AD118" s="90"/>
    </row>
    <row r="119" spans="1:30" ht="14.5" x14ac:dyDescent="0.35">
      <c r="A119" s="90"/>
      <c r="B119" s="82"/>
      <c r="C119" s="90"/>
      <c r="D119" s="90"/>
      <c r="E119" s="90"/>
      <c r="F119" s="90"/>
      <c r="G119" s="90"/>
      <c r="H119" s="90"/>
      <c r="I119" s="90"/>
      <c r="J119" s="90"/>
      <c r="K119" s="90"/>
      <c r="L119" s="90"/>
      <c r="M119" s="90"/>
      <c r="N119" s="90"/>
      <c r="O119" s="90"/>
      <c r="P119" s="90"/>
      <c r="Q119" s="90"/>
      <c r="R119" s="90"/>
      <c r="S119" s="90"/>
      <c r="T119" s="90"/>
      <c r="U119" s="90"/>
      <c r="V119" s="90"/>
      <c r="W119" s="90"/>
      <c r="X119" s="90"/>
      <c r="Y119" s="90"/>
      <c r="Z119" s="90"/>
      <c r="AA119" s="90"/>
      <c r="AB119" s="90"/>
      <c r="AC119" s="90"/>
      <c r="AD119" s="90"/>
    </row>
    <row r="120" spans="1:30" ht="14.5" x14ac:dyDescent="0.35">
      <c r="A120" s="90"/>
      <c r="B120" s="82"/>
      <c r="C120" s="90"/>
      <c r="D120" s="90"/>
      <c r="E120" s="90"/>
      <c r="F120" s="90"/>
      <c r="G120" s="90"/>
      <c r="H120" s="90"/>
      <c r="I120" s="90"/>
      <c r="J120" s="90"/>
      <c r="K120" s="90"/>
      <c r="L120" s="90"/>
      <c r="M120" s="90"/>
      <c r="N120" s="90"/>
      <c r="O120" s="90"/>
      <c r="P120" s="90"/>
      <c r="Q120" s="90"/>
      <c r="R120" s="90"/>
      <c r="S120" s="90"/>
      <c r="T120" s="90"/>
      <c r="U120" s="90"/>
      <c r="V120" s="90"/>
      <c r="W120" s="90"/>
      <c r="X120" s="90"/>
      <c r="Y120" s="90"/>
      <c r="Z120" s="90"/>
      <c r="AA120" s="90"/>
      <c r="AB120" s="90"/>
      <c r="AC120" s="90"/>
      <c r="AD120" s="90"/>
    </row>
    <row r="121" spans="1:30" ht="14.5" x14ac:dyDescent="0.35">
      <c r="A121" s="90"/>
      <c r="B121" s="82"/>
      <c r="C121" s="90"/>
      <c r="D121" s="90"/>
      <c r="E121" s="90"/>
      <c r="F121" s="90"/>
      <c r="G121" s="90"/>
      <c r="H121" s="90"/>
      <c r="I121" s="90"/>
      <c r="J121" s="90"/>
      <c r="K121" s="90"/>
      <c r="L121" s="90"/>
      <c r="M121" s="90"/>
      <c r="N121" s="90"/>
      <c r="O121" s="90"/>
      <c r="P121" s="90"/>
      <c r="Q121" s="90"/>
      <c r="R121" s="90"/>
      <c r="S121" s="90"/>
      <c r="T121" s="90"/>
      <c r="U121" s="90"/>
      <c r="V121" s="90"/>
      <c r="W121" s="90"/>
      <c r="X121" s="90"/>
      <c r="Y121" s="90"/>
      <c r="Z121" s="90"/>
      <c r="AA121" s="90"/>
      <c r="AB121" s="90"/>
      <c r="AC121" s="90"/>
      <c r="AD121" s="90"/>
    </row>
    <row r="122" spans="1:30" ht="14.5" x14ac:dyDescent="0.35">
      <c r="A122" s="90"/>
      <c r="B122" s="82"/>
      <c r="C122" s="90"/>
      <c r="D122" s="90"/>
      <c r="E122" s="90"/>
      <c r="F122" s="90"/>
      <c r="G122" s="90"/>
      <c r="H122" s="90"/>
      <c r="I122" s="90"/>
      <c r="J122" s="90"/>
      <c r="K122" s="90"/>
      <c r="L122" s="90"/>
      <c r="M122" s="90"/>
      <c r="N122" s="90"/>
      <c r="O122" s="90"/>
      <c r="P122" s="90"/>
      <c r="Q122" s="90"/>
      <c r="R122" s="90"/>
      <c r="S122" s="90"/>
      <c r="T122" s="90"/>
      <c r="U122" s="90"/>
      <c r="V122" s="90"/>
      <c r="W122" s="90"/>
      <c r="X122" s="90"/>
      <c r="Y122" s="90"/>
      <c r="Z122" s="90"/>
      <c r="AA122" s="90"/>
      <c r="AB122" s="90"/>
      <c r="AC122" s="90"/>
      <c r="AD122" s="90"/>
    </row>
    <row r="123" spans="1:30" ht="14.5" x14ac:dyDescent="0.35">
      <c r="A123" s="90"/>
      <c r="B123" s="82"/>
      <c r="C123" s="90"/>
      <c r="D123" s="90"/>
      <c r="E123" s="90"/>
      <c r="F123" s="90"/>
      <c r="G123" s="90"/>
      <c r="H123" s="90"/>
      <c r="I123" s="90"/>
      <c r="J123" s="90"/>
      <c r="K123" s="90"/>
      <c r="L123" s="90"/>
      <c r="M123" s="90"/>
      <c r="N123" s="90"/>
      <c r="O123" s="90"/>
      <c r="P123" s="90"/>
      <c r="Q123" s="90"/>
      <c r="R123" s="90"/>
      <c r="S123" s="90"/>
      <c r="T123" s="90"/>
      <c r="U123" s="90"/>
      <c r="V123" s="90"/>
      <c r="W123" s="90"/>
      <c r="X123" s="90"/>
      <c r="Y123" s="90"/>
      <c r="Z123" s="90"/>
      <c r="AA123" s="90"/>
      <c r="AB123" s="90"/>
      <c r="AC123" s="90"/>
      <c r="AD123" s="90"/>
    </row>
    <row r="124" spans="1:30" ht="14.5" x14ac:dyDescent="0.35">
      <c r="A124" s="90"/>
      <c r="B124" s="82"/>
      <c r="C124" s="90"/>
      <c r="D124" s="90"/>
      <c r="E124" s="90"/>
      <c r="F124" s="90"/>
      <c r="G124" s="90"/>
      <c r="H124" s="90"/>
      <c r="I124" s="90"/>
      <c r="J124" s="90"/>
      <c r="K124" s="90"/>
      <c r="L124" s="90"/>
      <c r="M124" s="90"/>
      <c r="N124" s="90"/>
      <c r="O124" s="90"/>
      <c r="P124" s="90"/>
      <c r="Q124" s="90"/>
      <c r="R124" s="90"/>
      <c r="S124" s="90"/>
      <c r="T124" s="90"/>
      <c r="U124" s="90"/>
      <c r="V124" s="90"/>
      <c r="W124" s="90"/>
      <c r="X124" s="90"/>
      <c r="Y124" s="90"/>
      <c r="Z124" s="90"/>
      <c r="AA124" s="90"/>
      <c r="AB124" s="90"/>
      <c r="AC124" s="90"/>
      <c r="AD124" s="90"/>
    </row>
    <row r="125" spans="1:30" ht="14.5" x14ac:dyDescent="0.35">
      <c r="A125" s="90"/>
      <c r="B125" s="82"/>
      <c r="C125" s="90"/>
      <c r="D125" s="90"/>
      <c r="E125" s="90"/>
      <c r="F125" s="90"/>
      <c r="G125" s="90"/>
      <c r="H125" s="90"/>
      <c r="I125" s="90"/>
      <c r="J125" s="90"/>
      <c r="K125" s="90"/>
      <c r="L125" s="90"/>
      <c r="M125" s="90"/>
      <c r="N125" s="90"/>
      <c r="O125" s="90"/>
      <c r="P125" s="90"/>
      <c r="Q125" s="90"/>
      <c r="R125" s="90"/>
      <c r="S125" s="90"/>
      <c r="T125" s="90"/>
      <c r="U125" s="90"/>
      <c r="V125" s="90"/>
      <c r="W125" s="90"/>
      <c r="X125" s="90"/>
      <c r="Y125" s="90"/>
      <c r="Z125" s="90"/>
      <c r="AA125" s="90"/>
      <c r="AB125" s="90"/>
      <c r="AC125" s="90"/>
      <c r="AD125" s="90"/>
    </row>
    <row r="126" spans="1:30" ht="14.5" x14ac:dyDescent="0.35">
      <c r="A126" s="90"/>
      <c r="B126" s="82"/>
      <c r="C126" s="90"/>
      <c r="D126" s="90"/>
      <c r="E126" s="90"/>
      <c r="F126" s="90"/>
      <c r="G126" s="90"/>
      <c r="H126" s="90"/>
      <c r="I126" s="90"/>
      <c r="J126" s="90"/>
      <c r="K126" s="90"/>
      <c r="L126" s="90"/>
      <c r="M126" s="90"/>
      <c r="N126" s="90"/>
      <c r="O126" s="90"/>
      <c r="P126" s="90"/>
      <c r="Q126" s="90"/>
      <c r="R126" s="90"/>
      <c r="S126" s="90"/>
      <c r="T126" s="90"/>
      <c r="U126" s="90"/>
      <c r="V126" s="90"/>
      <c r="W126" s="90"/>
      <c r="X126" s="90"/>
      <c r="Y126" s="90"/>
      <c r="Z126" s="90"/>
      <c r="AA126" s="90"/>
      <c r="AB126" s="90"/>
      <c r="AC126" s="90"/>
      <c r="AD126" s="90"/>
    </row>
    <row r="127" spans="1:30" ht="14.5" x14ac:dyDescent="0.35">
      <c r="A127" s="90"/>
      <c r="B127" s="82"/>
      <c r="C127" s="90"/>
      <c r="D127" s="90"/>
      <c r="E127" s="90"/>
      <c r="F127" s="90"/>
      <c r="G127" s="90"/>
      <c r="H127" s="90"/>
      <c r="I127" s="90"/>
      <c r="J127" s="90"/>
      <c r="K127" s="90"/>
      <c r="L127" s="90"/>
      <c r="M127" s="90"/>
      <c r="N127" s="90"/>
      <c r="O127" s="90"/>
      <c r="P127" s="90"/>
      <c r="Q127" s="90"/>
      <c r="R127" s="90"/>
      <c r="S127" s="90"/>
      <c r="T127" s="90"/>
      <c r="U127" s="90"/>
      <c r="V127" s="90"/>
      <c r="W127" s="90"/>
      <c r="X127" s="90"/>
      <c r="Y127" s="90"/>
      <c r="Z127" s="90"/>
      <c r="AA127" s="90"/>
      <c r="AB127" s="90"/>
      <c r="AC127" s="90"/>
      <c r="AD127" s="90"/>
    </row>
    <row r="128" spans="1:30" ht="14.5" x14ac:dyDescent="0.35">
      <c r="A128" s="90"/>
      <c r="B128" s="82"/>
      <c r="C128" s="90"/>
      <c r="D128" s="90"/>
      <c r="E128" s="90"/>
      <c r="F128" s="90"/>
      <c r="G128" s="90"/>
      <c r="H128" s="90"/>
      <c r="I128" s="90"/>
      <c r="J128" s="90"/>
      <c r="K128" s="90"/>
      <c r="L128" s="90"/>
      <c r="M128" s="90"/>
      <c r="N128" s="90"/>
      <c r="O128" s="90"/>
      <c r="P128" s="90"/>
      <c r="Q128" s="90"/>
      <c r="R128" s="90"/>
      <c r="S128" s="90"/>
      <c r="T128" s="90"/>
      <c r="U128" s="90"/>
      <c r="V128" s="90"/>
      <c r="W128" s="90"/>
      <c r="X128" s="90"/>
      <c r="Y128" s="90"/>
      <c r="Z128" s="90"/>
      <c r="AA128" s="90"/>
      <c r="AB128" s="90"/>
      <c r="AC128" s="90"/>
      <c r="AD128" s="90"/>
    </row>
    <row r="129" spans="1:30" ht="14.5" x14ac:dyDescent="0.35">
      <c r="A129" s="90"/>
      <c r="B129" s="82"/>
      <c r="C129" s="90"/>
      <c r="D129" s="90"/>
      <c r="E129" s="90"/>
      <c r="F129" s="90"/>
      <c r="G129" s="90"/>
      <c r="H129" s="90"/>
      <c r="I129" s="90"/>
      <c r="J129" s="90"/>
      <c r="K129" s="90"/>
      <c r="L129" s="90"/>
      <c r="M129" s="90"/>
      <c r="N129" s="90"/>
      <c r="O129" s="90"/>
      <c r="P129" s="90"/>
      <c r="Q129" s="90"/>
      <c r="R129" s="90"/>
      <c r="S129" s="90"/>
      <c r="T129" s="90"/>
      <c r="U129" s="90"/>
      <c r="V129" s="90"/>
      <c r="W129" s="90"/>
      <c r="X129" s="90"/>
      <c r="Y129" s="90"/>
      <c r="Z129" s="90"/>
      <c r="AA129" s="90"/>
      <c r="AB129" s="90"/>
      <c r="AC129" s="90"/>
      <c r="AD129" s="90"/>
    </row>
    <row r="130" spans="1:30" ht="14.5" x14ac:dyDescent="0.35">
      <c r="A130" s="90"/>
      <c r="B130" s="82"/>
      <c r="C130" s="90"/>
      <c r="D130" s="90"/>
      <c r="E130" s="90"/>
      <c r="F130" s="90"/>
      <c r="G130" s="90"/>
      <c r="H130" s="90"/>
      <c r="I130" s="90"/>
      <c r="J130" s="90"/>
      <c r="K130" s="90"/>
      <c r="L130" s="90"/>
      <c r="M130" s="90"/>
      <c r="N130" s="90"/>
      <c r="O130" s="90"/>
      <c r="P130" s="90"/>
      <c r="Q130" s="90"/>
      <c r="R130" s="90"/>
      <c r="S130" s="90"/>
      <c r="T130" s="90"/>
      <c r="U130" s="90"/>
      <c r="V130" s="90"/>
      <c r="W130" s="90"/>
      <c r="X130" s="90"/>
      <c r="Y130" s="90"/>
      <c r="Z130" s="90"/>
      <c r="AA130" s="90"/>
      <c r="AB130" s="90"/>
      <c r="AC130" s="90"/>
      <c r="AD130" s="90"/>
    </row>
    <row r="131" spans="1:30" ht="14.5" x14ac:dyDescent="0.35">
      <c r="A131" s="90"/>
      <c r="B131" s="82"/>
      <c r="C131" s="90"/>
      <c r="D131" s="90"/>
      <c r="E131" s="90"/>
      <c r="F131" s="90"/>
      <c r="G131" s="90"/>
      <c r="H131" s="90"/>
      <c r="I131" s="90"/>
      <c r="J131" s="90"/>
      <c r="K131" s="90"/>
      <c r="L131" s="90"/>
      <c r="M131" s="90"/>
      <c r="N131" s="90"/>
      <c r="O131" s="90"/>
      <c r="P131" s="90"/>
      <c r="Q131" s="90"/>
      <c r="R131" s="90"/>
      <c r="S131" s="90"/>
      <c r="T131" s="90"/>
      <c r="U131" s="90"/>
      <c r="V131" s="90"/>
      <c r="W131" s="90"/>
      <c r="X131" s="90"/>
      <c r="Y131" s="90"/>
      <c r="Z131" s="90"/>
      <c r="AA131" s="90"/>
      <c r="AB131" s="90"/>
      <c r="AC131" s="90"/>
      <c r="AD131" s="90"/>
    </row>
    <row r="132" spans="1:30" ht="14.5" x14ac:dyDescent="0.35">
      <c r="A132" s="90"/>
      <c r="B132" s="82"/>
      <c r="C132" s="90"/>
      <c r="D132" s="90"/>
      <c r="E132" s="90"/>
      <c r="F132" s="90"/>
      <c r="G132" s="90"/>
      <c r="H132" s="90"/>
      <c r="I132" s="90"/>
      <c r="J132" s="90"/>
      <c r="K132" s="90"/>
      <c r="L132" s="90"/>
      <c r="M132" s="90"/>
      <c r="N132" s="90"/>
      <c r="O132" s="90"/>
      <c r="P132" s="90"/>
      <c r="Q132" s="90"/>
      <c r="R132" s="90"/>
      <c r="S132" s="90"/>
      <c r="T132" s="90"/>
      <c r="U132" s="90"/>
      <c r="V132" s="90"/>
      <c r="W132" s="90"/>
      <c r="X132" s="90"/>
      <c r="Y132" s="90"/>
      <c r="Z132" s="90"/>
      <c r="AA132" s="90"/>
      <c r="AB132" s="90"/>
      <c r="AC132" s="90"/>
      <c r="AD132" s="90"/>
    </row>
    <row r="133" spans="1:30" ht="14.5" x14ac:dyDescent="0.35">
      <c r="A133" s="90"/>
      <c r="B133" s="82"/>
      <c r="C133" s="90"/>
      <c r="D133" s="90"/>
      <c r="E133" s="90"/>
      <c r="F133" s="90"/>
      <c r="G133" s="90"/>
      <c r="H133" s="90"/>
      <c r="I133" s="90"/>
      <c r="J133" s="90"/>
      <c r="K133" s="90"/>
      <c r="L133" s="90"/>
      <c r="M133" s="90"/>
      <c r="N133" s="90"/>
      <c r="O133" s="90"/>
      <c r="P133" s="90"/>
      <c r="Q133" s="90"/>
      <c r="R133" s="90"/>
      <c r="S133" s="90"/>
      <c r="T133" s="90"/>
      <c r="U133" s="90"/>
      <c r="V133" s="90"/>
      <c r="W133" s="90"/>
      <c r="X133" s="90"/>
      <c r="Y133" s="90"/>
      <c r="Z133" s="90"/>
      <c r="AA133" s="90"/>
      <c r="AB133" s="90"/>
      <c r="AC133" s="90"/>
      <c r="AD133" s="90"/>
    </row>
    <row r="134" spans="1:30" ht="14.5" x14ac:dyDescent="0.35">
      <c r="A134" s="90"/>
      <c r="B134" s="82"/>
      <c r="C134" s="90"/>
      <c r="D134" s="90"/>
      <c r="E134" s="90"/>
      <c r="F134" s="90"/>
      <c r="G134" s="90"/>
      <c r="H134" s="90"/>
      <c r="I134" s="90"/>
      <c r="J134" s="90"/>
      <c r="K134" s="90"/>
      <c r="L134" s="90"/>
      <c r="M134" s="90"/>
      <c r="N134" s="90"/>
      <c r="O134" s="90"/>
      <c r="P134" s="90"/>
      <c r="Q134" s="90"/>
      <c r="R134" s="90"/>
      <c r="S134" s="90"/>
      <c r="T134" s="90"/>
      <c r="U134" s="90"/>
      <c r="V134" s="90"/>
      <c r="W134" s="90"/>
      <c r="X134" s="90"/>
      <c r="Y134" s="90"/>
      <c r="Z134" s="90"/>
      <c r="AA134" s="90"/>
      <c r="AB134" s="90"/>
      <c r="AC134" s="90"/>
      <c r="AD134" s="90"/>
    </row>
    <row r="135" spans="1:30" ht="14.5" x14ac:dyDescent="0.35">
      <c r="A135" s="90"/>
      <c r="B135" s="82"/>
      <c r="C135" s="90"/>
      <c r="D135" s="90"/>
      <c r="E135" s="90"/>
      <c r="F135" s="90"/>
      <c r="G135" s="90"/>
      <c r="H135" s="90"/>
      <c r="I135" s="90"/>
      <c r="J135" s="90"/>
      <c r="K135" s="90"/>
      <c r="L135" s="90"/>
      <c r="M135" s="90"/>
      <c r="N135" s="90"/>
      <c r="O135" s="90"/>
      <c r="P135" s="90"/>
      <c r="Q135" s="90"/>
      <c r="R135" s="90"/>
      <c r="S135" s="90"/>
      <c r="T135" s="90"/>
      <c r="U135" s="90"/>
      <c r="V135" s="90"/>
      <c r="W135" s="90"/>
      <c r="X135" s="90"/>
      <c r="Y135" s="90"/>
      <c r="Z135" s="90"/>
      <c r="AA135" s="90"/>
      <c r="AB135" s="90"/>
      <c r="AC135" s="90"/>
      <c r="AD135" s="90"/>
    </row>
    <row r="136" spans="1:30" ht="14.5" x14ac:dyDescent="0.35">
      <c r="A136" s="90"/>
      <c r="B136" s="82"/>
      <c r="C136" s="90"/>
      <c r="D136" s="90"/>
      <c r="E136" s="90"/>
      <c r="F136" s="90"/>
      <c r="G136" s="90"/>
      <c r="H136" s="90"/>
      <c r="I136" s="90"/>
      <c r="J136" s="90"/>
      <c r="K136" s="90"/>
      <c r="L136" s="90"/>
      <c r="M136" s="90"/>
      <c r="N136" s="90"/>
      <c r="O136" s="90"/>
      <c r="P136" s="90"/>
      <c r="Q136" s="90"/>
      <c r="R136" s="90"/>
      <c r="S136" s="90"/>
      <c r="T136" s="90"/>
      <c r="U136" s="90"/>
      <c r="V136" s="90"/>
      <c r="W136" s="90"/>
      <c r="X136" s="90"/>
      <c r="Y136" s="90"/>
      <c r="Z136" s="90"/>
      <c r="AA136" s="90"/>
      <c r="AB136" s="90"/>
      <c r="AC136" s="90"/>
      <c r="AD136" s="90"/>
    </row>
    <row r="137" spans="1:30" ht="14.5" x14ac:dyDescent="0.35">
      <c r="A137" s="90"/>
      <c r="B137" s="82"/>
      <c r="C137" s="90"/>
      <c r="D137" s="90"/>
      <c r="E137" s="90"/>
      <c r="F137" s="90"/>
      <c r="G137" s="90"/>
      <c r="H137" s="90"/>
      <c r="I137" s="90"/>
      <c r="J137" s="90"/>
      <c r="K137" s="90"/>
      <c r="L137" s="90"/>
      <c r="M137" s="90"/>
      <c r="N137" s="90"/>
      <c r="O137" s="90"/>
      <c r="P137" s="90"/>
      <c r="Q137" s="90"/>
      <c r="R137" s="90"/>
      <c r="S137" s="90"/>
      <c r="T137" s="90"/>
      <c r="U137" s="90"/>
      <c r="V137" s="90"/>
      <c r="W137" s="90"/>
      <c r="X137" s="90"/>
      <c r="Y137" s="90"/>
      <c r="Z137" s="90"/>
      <c r="AA137" s="90"/>
      <c r="AB137" s="90"/>
      <c r="AC137" s="90"/>
      <c r="AD137" s="90"/>
    </row>
    <row r="138" spans="1:30" ht="14.5" x14ac:dyDescent="0.35">
      <c r="A138" s="90"/>
      <c r="B138" s="82"/>
      <c r="C138" s="90"/>
      <c r="D138" s="90"/>
      <c r="E138" s="90"/>
      <c r="F138" s="90"/>
      <c r="G138" s="90"/>
      <c r="H138" s="90"/>
      <c r="I138" s="90"/>
      <c r="J138" s="90"/>
      <c r="K138" s="90"/>
      <c r="L138" s="90"/>
      <c r="M138" s="90"/>
      <c r="N138" s="90"/>
      <c r="O138" s="90"/>
      <c r="P138" s="90"/>
      <c r="Q138" s="90"/>
      <c r="R138" s="90"/>
      <c r="S138" s="90"/>
      <c r="T138" s="90"/>
      <c r="U138" s="90"/>
      <c r="V138" s="90"/>
      <c r="W138" s="90"/>
      <c r="X138" s="90"/>
      <c r="Y138" s="90"/>
      <c r="Z138" s="90"/>
      <c r="AA138" s="90"/>
      <c r="AB138" s="90"/>
      <c r="AC138" s="90"/>
      <c r="AD138" s="90"/>
    </row>
    <row r="139" spans="1:30" ht="14.5" x14ac:dyDescent="0.35">
      <c r="A139" s="90"/>
      <c r="B139" s="82"/>
      <c r="C139" s="90"/>
      <c r="D139" s="90"/>
      <c r="E139" s="90"/>
      <c r="F139" s="90"/>
      <c r="G139" s="90"/>
      <c r="H139" s="90"/>
      <c r="I139" s="90"/>
      <c r="J139" s="90"/>
      <c r="K139" s="90"/>
      <c r="L139" s="90"/>
      <c r="M139" s="90"/>
      <c r="N139" s="90"/>
      <c r="O139" s="90"/>
      <c r="P139" s="90"/>
      <c r="Q139" s="90"/>
      <c r="R139" s="90"/>
      <c r="S139" s="90"/>
      <c r="T139" s="90"/>
      <c r="U139" s="90"/>
      <c r="V139" s="90"/>
      <c r="W139" s="90"/>
      <c r="X139" s="90"/>
      <c r="Y139" s="90"/>
      <c r="Z139" s="90"/>
      <c r="AA139" s="90"/>
      <c r="AB139" s="90"/>
      <c r="AC139" s="90"/>
      <c r="AD139" s="90"/>
    </row>
    <row r="140" spans="1:30" ht="14.5" x14ac:dyDescent="0.35">
      <c r="A140" s="90"/>
      <c r="B140" s="82"/>
      <c r="C140" s="90"/>
      <c r="D140" s="90"/>
      <c r="E140" s="90"/>
      <c r="F140" s="90"/>
      <c r="G140" s="90"/>
      <c r="H140" s="90"/>
      <c r="I140" s="90"/>
      <c r="J140" s="90"/>
      <c r="K140" s="90"/>
      <c r="L140" s="90"/>
      <c r="M140" s="90"/>
      <c r="N140" s="90"/>
      <c r="O140" s="90"/>
      <c r="P140" s="90"/>
      <c r="Q140" s="90"/>
      <c r="R140" s="90"/>
      <c r="S140" s="90"/>
      <c r="T140" s="90"/>
      <c r="U140" s="90"/>
      <c r="V140" s="90"/>
      <c r="W140" s="90"/>
      <c r="X140" s="90"/>
      <c r="Y140" s="90"/>
      <c r="Z140" s="90"/>
      <c r="AA140" s="90"/>
      <c r="AB140" s="90"/>
      <c r="AC140" s="90"/>
      <c r="AD140" s="90"/>
    </row>
    <row r="141" spans="1:30" ht="14.5" x14ac:dyDescent="0.35">
      <c r="A141" s="90"/>
      <c r="B141" s="82"/>
      <c r="C141" s="90"/>
      <c r="D141" s="90"/>
      <c r="E141" s="90"/>
      <c r="F141" s="90"/>
      <c r="G141" s="90"/>
      <c r="H141" s="90"/>
      <c r="I141" s="90"/>
      <c r="J141" s="90"/>
      <c r="K141" s="90"/>
      <c r="L141" s="90"/>
      <c r="M141" s="90"/>
      <c r="N141" s="90"/>
      <c r="O141" s="90"/>
      <c r="P141" s="90"/>
      <c r="Q141" s="90"/>
      <c r="R141" s="90"/>
      <c r="S141" s="90"/>
      <c r="T141" s="90"/>
      <c r="U141" s="90"/>
      <c r="V141" s="90"/>
      <c r="W141" s="90"/>
      <c r="X141" s="90"/>
      <c r="Y141" s="90"/>
      <c r="Z141" s="90"/>
      <c r="AA141" s="90"/>
      <c r="AB141" s="90"/>
      <c r="AC141" s="90"/>
      <c r="AD141" s="90"/>
    </row>
    <row r="142" spans="1:30" ht="14.5" x14ac:dyDescent="0.35">
      <c r="A142" s="90"/>
      <c r="B142" s="82"/>
      <c r="C142" s="90"/>
      <c r="D142" s="90"/>
      <c r="E142" s="90"/>
      <c r="F142" s="90"/>
      <c r="G142" s="90"/>
      <c r="H142" s="90"/>
      <c r="I142" s="90"/>
      <c r="J142" s="90"/>
      <c r="K142" s="90"/>
      <c r="L142" s="90"/>
      <c r="M142" s="90"/>
      <c r="N142" s="90"/>
      <c r="O142" s="90"/>
      <c r="P142" s="90"/>
      <c r="Q142" s="90"/>
      <c r="R142" s="90"/>
      <c r="S142" s="90"/>
      <c r="T142" s="90"/>
      <c r="U142" s="90"/>
      <c r="V142" s="90"/>
      <c r="W142" s="90"/>
      <c r="X142" s="90"/>
      <c r="Y142" s="90"/>
      <c r="Z142" s="90"/>
      <c r="AA142" s="90"/>
      <c r="AB142" s="90"/>
      <c r="AC142" s="90"/>
      <c r="AD142" s="90"/>
    </row>
    <row r="143" spans="1:30" ht="14.5" x14ac:dyDescent="0.35">
      <c r="A143" s="90"/>
      <c r="B143" s="82"/>
      <c r="C143" s="90"/>
      <c r="D143" s="90"/>
      <c r="E143" s="90"/>
      <c r="F143" s="90"/>
      <c r="G143" s="90"/>
      <c r="H143" s="90"/>
      <c r="I143" s="90"/>
      <c r="J143" s="90"/>
      <c r="K143" s="90"/>
      <c r="L143" s="90"/>
      <c r="M143" s="90"/>
      <c r="N143" s="90"/>
      <c r="O143" s="90"/>
      <c r="P143" s="90"/>
      <c r="Q143" s="90"/>
      <c r="R143" s="90"/>
      <c r="S143" s="90"/>
      <c r="T143" s="90"/>
      <c r="U143" s="90"/>
      <c r="V143" s="90"/>
      <c r="W143" s="90"/>
      <c r="X143" s="90"/>
      <c r="Y143" s="90"/>
      <c r="Z143" s="90"/>
      <c r="AA143" s="90"/>
      <c r="AB143" s="90"/>
      <c r="AC143" s="90"/>
      <c r="AD143" s="90"/>
    </row>
    <row r="144" spans="1:30" ht="14.5" x14ac:dyDescent="0.35">
      <c r="A144" s="90"/>
      <c r="B144" s="82"/>
      <c r="C144" s="90"/>
      <c r="D144" s="90"/>
      <c r="E144" s="90"/>
      <c r="F144" s="90"/>
      <c r="G144" s="90"/>
      <c r="H144" s="90"/>
      <c r="I144" s="90"/>
      <c r="J144" s="90"/>
      <c r="K144" s="90"/>
      <c r="L144" s="90"/>
      <c r="M144" s="90"/>
      <c r="N144" s="90"/>
      <c r="O144" s="90"/>
      <c r="P144" s="90"/>
      <c r="Q144" s="90"/>
      <c r="R144" s="90"/>
      <c r="S144" s="90"/>
      <c r="T144" s="90"/>
      <c r="U144" s="90"/>
      <c r="V144" s="90"/>
      <c r="W144" s="90"/>
      <c r="X144" s="90"/>
      <c r="Y144" s="90"/>
      <c r="Z144" s="90"/>
      <c r="AA144" s="90"/>
      <c r="AB144" s="90"/>
      <c r="AC144" s="90"/>
      <c r="AD144" s="90"/>
    </row>
    <row r="145" spans="1:30" ht="14.5" x14ac:dyDescent="0.35">
      <c r="A145" s="90"/>
      <c r="B145" s="82"/>
      <c r="C145" s="90"/>
      <c r="D145" s="90"/>
      <c r="E145" s="90"/>
      <c r="F145" s="90"/>
      <c r="G145" s="90"/>
      <c r="H145" s="90"/>
      <c r="I145" s="90"/>
      <c r="J145" s="90"/>
      <c r="K145" s="90"/>
      <c r="L145" s="90"/>
      <c r="M145" s="90"/>
      <c r="N145" s="90"/>
      <c r="O145" s="90"/>
      <c r="P145" s="90"/>
      <c r="Q145" s="90"/>
      <c r="R145" s="90"/>
      <c r="S145" s="90"/>
      <c r="T145" s="90"/>
      <c r="U145" s="90"/>
      <c r="V145" s="90"/>
      <c r="W145" s="90"/>
      <c r="X145" s="90"/>
      <c r="Y145" s="90"/>
      <c r="Z145" s="90"/>
      <c r="AA145" s="90"/>
      <c r="AB145" s="90"/>
      <c r="AC145" s="90"/>
      <c r="AD145" s="90"/>
    </row>
    <row r="146" spans="1:30" ht="14.5" x14ac:dyDescent="0.35">
      <c r="A146" s="90"/>
      <c r="B146" s="82"/>
      <c r="C146" s="90"/>
      <c r="D146" s="90"/>
      <c r="E146" s="90"/>
      <c r="F146" s="90"/>
      <c r="G146" s="90"/>
      <c r="H146" s="90"/>
      <c r="I146" s="90"/>
      <c r="J146" s="90"/>
      <c r="K146" s="90"/>
      <c r="L146" s="90"/>
      <c r="M146" s="90"/>
      <c r="N146" s="90"/>
      <c r="O146" s="90"/>
      <c r="P146" s="90"/>
      <c r="Q146" s="90"/>
      <c r="R146" s="90"/>
      <c r="S146" s="90"/>
      <c r="T146" s="90"/>
      <c r="U146" s="90"/>
      <c r="V146" s="90"/>
      <c r="W146" s="90"/>
      <c r="X146" s="90"/>
      <c r="Y146" s="90"/>
      <c r="Z146" s="90"/>
      <c r="AA146" s="90"/>
      <c r="AB146" s="90"/>
      <c r="AC146" s="90"/>
      <c r="AD146" s="90"/>
    </row>
    <row r="147" spans="1:30" ht="14.5" x14ac:dyDescent="0.35">
      <c r="A147" s="90"/>
      <c r="B147" s="82"/>
      <c r="C147" s="90"/>
      <c r="D147" s="90"/>
      <c r="E147" s="90"/>
      <c r="F147" s="90"/>
      <c r="G147" s="90"/>
      <c r="H147" s="90"/>
      <c r="I147" s="90"/>
      <c r="J147" s="90"/>
      <c r="K147" s="90"/>
      <c r="L147" s="90"/>
      <c r="M147" s="90"/>
      <c r="N147" s="90"/>
      <c r="O147" s="90"/>
      <c r="P147" s="90"/>
      <c r="Q147" s="90"/>
      <c r="R147" s="90"/>
      <c r="S147" s="90"/>
      <c r="T147" s="90"/>
      <c r="U147" s="90"/>
      <c r="V147" s="90"/>
      <c r="W147" s="90"/>
      <c r="X147" s="90"/>
      <c r="Y147" s="90"/>
      <c r="Z147" s="90"/>
      <c r="AA147" s="90"/>
      <c r="AB147" s="90"/>
      <c r="AC147" s="90"/>
      <c r="AD147" s="90"/>
    </row>
    <row r="148" spans="1:30" ht="14.5" x14ac:dyDescent="0.35">
      <c r="A148" s="90"/>
      <c r="B148" s="82"/>
      <c r="C148" s="90"/>
      <c r="D148" s="90"/>
      <c r="E148" s="90"/>
      <c r="F148" s="90"/>
      <c r="G148" s="90"/>
      <c r="H148" s="90"/>
      <c r="I148" s="90"/>
      <c r="J148" s="90"/>
      <c r="K148" s="90"/>
      <c r="L148" s="90"/>
      <c r="M148" s="90"/>
      <c r="N148" s="90"/>
      <c r="O148" s="90"/>
      <c r="P148" s="90"/>
      <c r="Q148" s="90"/>
      <c r="R148" s="90"/>
      <c r="S148" s="90"/>
      <c r="T148" s="90"/>
      <c r="U148" s="90"/>
      <c r="V148" s="90"/>
      <c r="W148" s="90"/>
      <c r="X148" s="90"/>
      <c r="Y148" s="90"/>
      <c r="Z148" s="90"/>
      <c r="AA148" s="90"/>
      <c r="AB148" s="90"/>
      <c r="AC148" s="90"/>
      <c r="AD148" s="90"/>
    </row>
    <row r="149" spans="1:30" ht="14.5" x14ac:dyDescent="0.35">
      <c r="A149" s="90"/>
      <c r="B149" s="82"/>
      <c r="C149" s="90"/>
      <c r="D149" s="90"/>
      <c r="E149" s="90"/>
      <c r="F149" s="90"/>
      <c r="G149" s="90"/>
      <c r="H149" s="90"/>
      <c r="I149" s="90"/>
      <c r="J149" s="90"/>
      <c r="K149" s="90"/>
      <c r="L149" s="90"/>
      <c r="M149" s="90"/>
      <c r="N149" s="90"/>
      <c r="O149" s="90"/>
      <c r="P149" s="90"/>
      <c r="Q149" s="90"/>
      <c r="R149" s="90"/>
      <c r="S149" s="90"/>
      <c r="T149" s="90"/>
      <c r="U149" s="90"/>
      <c r="V149" s="90"/>
      <c r="W149" s="90"/>
      <c r="X149" s="90"/>
      <c r="Y149" s="90"/>
      <c r="Z149" s="90"/>
      <c r="AA149" s="90"/>
      <c r="AB149" s="90"/>
      <c r="AC149" s="90"/>
      <c r="AD149" s="90"/>
    </row>
    <row r="150" spans="1:30" ht="14.5" x14ac:dyDescent="0.35">
      <c r="A150" s="90"/>
      <c r="B150" s="82"/>
      <c r="C150" s="90"/>
      <c r="D150" s="90"/>
      <c r="E150" s="90"/>
      <c r="F150" s="90"/>
      <c r="G150" s="90"/>
      <c r="H150" s="90"/>
      <c r="I150" s="90"/>
      <c r="J150" s="90"/>
      <c r="K150" s="90"/>
      <c r="L150" s="90"/>
      <c r="M150" s="90"/>
      <c r="N150" s="90"/>
      <c r="O150" s="90"/>
      <c r="P150" s="90"/>
      <c r="Q150" s="90"/>
      <c r="R150" s="90"/>
      <c r="S150" s="90"/>
      <c r="T150" s="90"/>
      <c r="U150" s="90"/>
      <c r="V150" s="90"/>
      <c r="W150" s="90"/>
      <c r="X150" s="90"/>
      <c r="Y150" s="90"/>
      <c r="Z150" s="90"/>
      <c r="AA150" s="90"/>
      <c r="AB150" s="90"/>
      <c r="AC150" s="90"/>
      <c r="AD150" s="90"/>
    </row>
    <row r="151" spans="1:30" ht="14.5" x14ac:dyDescent="0.35">
      <c r="A151" s="90"/>
      <c r="B151" s="82"/>
      <c r="C151" s="90"/>
      <c r="D151" s="90"/>
      <c r="E151" s="90"/>
      <c r="F151" s="90"/>
      <c r="G151" s="90"/>
      <c r="H151" s="90"/>
      <c r="I151" s="90"/>
      <c r="J151" s="90"/>
      <c r="K151" s="90"/>
      <c r="L151" s="90"/>
      <c r="M151" s="90"/>
      <c r="N151" s="90"/>
      <c r="O151" s="90"/>
      <c r="P151" s="90"/>
      <c r="Q151" s="90"/>
      <c r="R151" s="90"/>
      <c r="S151" s="90"/>
      <c r="T151" s="90"/>
      <c r="U151" s="90"/>
      <c r="V151" s="90"/>
      <c r="W151" s="90"/>
      <c r="X151" s="90"/>
      <c r="Y151" s="90"/>
      <c r="Z151" s="90"/>
      <c r="AA151" s="90"/>
      <c r="AB151" s="90"/>
      <c r="AC151" s="90"/>
      <c r="AD151" s="90"/>
    </row>
    <row r="152" spans="1:30" ht="14.5" x14ac:dyDescent="0.35">
      <c r="A152" s="90"/>
      <c r="B152" s="82"/>
      <c r="C152" s="90"/>
      <c r="D152" s="90"/>
      <c r="E152" s="90"/>
      <c r="F152" s="90"/>
      <c r="G152" s="90"/>
      <c r="H152" s="90"/>
      <c r="I152" s="90"/>
      <c r="J152" s="90"/>
      <c r="K152" s="90"/>
      <c r="L152" s="90"/>
      <c r="M152" s="90"/>
      <c r="N152" s="90"/>
      <c r="O152" s="90"/>
      <c r="P152" s="90"/>
      <c r="Q152" s="90"/>
      <c r="R152" s="90"/>
      <c r="S152" s="90"/>
      <c r="T152" s="90"/>
      <c r="U152" s="90"/>
      <c r="V152" s="90"/>
      <c r="W152" s="90"/>
      <c r="X152" s="90"/>
      <c r="Y152" s="90"/>
      <c r="Z152" s="90"/>
      <c r="AA152" s="90"/>
      <c r="AB152" s="90"/>
      <c r="AC152" s="90"/>
      <c r="AD152" s="90"/>
    </row>
    <row r="153" spans="1:30" ht="14.5" x14ac:dyDescent="0.35">
      <c r="A153" s="90"/>
      <c r="B153" s="82"/>
      <c r="C153" s="90"/>
      <c r="D153" s="90"/>
      <c r="E153" s="90"/>
      <c r="F153" s="90"/>
      <c r="G153" s="90"/>
      <c r="H153" s="90"/>
      <c r="I153" s="90"/>
      <c r="J153" s="90"/>
      <c r="K153" s="90"/>
      <c r="L153" s="90"/>
      <c r="M153" s="90"/>
      <c r="N153" s="90"/>
      <c r="O153" s="90"/>
      <c r="P153" s="90"/>
      <c r="Q153" s="90"/>
      <c r="R153" s="90"/>
      <c r="S153" s="90"/>
      <c r="T153" s="90"/>
      <c r="U153" s="90"/>
      <c r="V153" s="90"/>
      <c r="W153" s="90"/>
      <c r="X153" s="90"/>
      <c r="Y153" s="90"/>
      <c r="Z153" s="90"/>
      <c r="AA153" s="90"/>
      <c r="AB153" s="90"/>
      <c r="AC153" s="90"/>
      <c r="AD153" s="90"/>
    </row>
    <row r="154" spans="1:30" ht="14.5" x14ac:dyDescent="0.35">
      <c r="A154" s="90"/>
      <c r="B154" s="82"/>
      <c r="C154" s="90"/>
      <c r="D154" s="90"/>
      <c r="E154" s="90"/>
      <c r="F154" s="90"/>
      <c r="G154" s="90"/>
      <c r="H154" s="90"/>
      <c r="I154" s="90"/>
      <c r="J154" s="90"/>
      <c r="K154" s="90"/>
      <c r="L154" s="90"/>
      <c r="M154" s="90"/>
      <c r="N154" s="90"/>
      <c r="O154" s="90"/>
      <c r="P154" s="90"/>
      <c r="Q154" s="90"/>
      <c r="R154" s="90"/>
      <c r="S154" s="90"/>
      <c r="T154" s="90"/>
      <c r="U154" s="90"/>
      <c r="V154" s="90"/>
      <c r="W154" s="90"/>
      <c r="X154" s="90"/>
      <c r="Y154" s="90"/>
      <c r="Z154" s="90"/>
      <c r="AA154" s="90"/>
      <c r="AB154" s="90"/>
      <c r="AC154" s="90"/>
      <c r="AD154" s="90"/>
    </row>
    <row r="155" spans="1:30" ht="14.5" x14ac:dyDescent="0.35">
      <c r="A155" s="90"/>
      <c r="B155" s="82"/>
      <c r="C155" s="90"/>
      <c r="D155" s="90"/>
      <c r="E155" s="90"/>
      <c r="F155" s="90"/>
      <c r="G155" s="90"/>
      <c r="H155" s="90"/>
      <c r="I155" s="90"/>
      <c r="J155" s="90"/>
      <c r="K155" s="90"/>
      <c r="L155" s="90"/>
      <c r="M155" s="90"/>
      <c r="N155" s="90"/>
      <c r="O155" s="90"/>
      <c r="P155" s="90"/>
      <c r="Q155" s="90"/>
      <c r="R155" s="90"/>
      <c r="S155" s="90"/>
      <c r="T155" s="90"/>
      <c r="U155" s="90"/>
      <c r="V155" s="90"/>
      <c r="W155" s="90"/>
      <c r="X155" s="90"/>
      <c r="Y155" s="90"/>
      <c r="Z155" s="90"/>
      <c r="AA155" s="90"/>
      <c r="AB155" s="90"/>
      <c r="AC155" s="90"/>
      <c r="AD155" s="90"/>
    </row>
    <row r="156" spans="1:30" ht="14.5" x14ac:dyDescent="0.35">
      <c r="A156" s="90"/>
      <c r="B156" s="82"/>
      <c r="C156" s="90"/>
      <c r="D156" s="90"/>
      <c r="E156" s="90"/>
      <c r="F156" s="90"/>
      <c r="G156" s="90"/>
      <c r="H156" s="90"/>
      <c r="I156" s="90"/>
      <c r="J156" s="90"/>
      <c r="K156" s="90"/>
      <c r="L156" s="90"/>
      <c r="M156" s="90"/>
      <c r="N156" s="90"/>
      <c r="O156" s="90"/>
      <c r="P156" s="90"/>
      <c r="Q156" s="90"/>
      <c r="R156" s="90"/>
      <c r="S156" s="90"/>
      <c r="T156" s="90"/>
      <c r="U156" s="90"/>
      <c r="V156" s="90"/>
      <c r="W156" s="90"/>
      <c r="X156" s="90"/>
      <c r="Y156" s="90"/>
      <c r="Z156" s="90"/>
      <c r="AA156" s="90"/>
      <c r="AB156" s="90"/>
      <c r="AC156" s="90"/>
      <c r="AD156" s="90"/>
    </row>
    <row r="157" spans="1:30" ht="14.5" x14ac:dyDescent="0.35">
      <c r="A157" s="90"/>
      <c r="B157" s="82"/>
      <c r="C157" s="90"/>
      <c r="D157" s="90"/>
      <c r="E157" s="90"/>
      <c r="F157" s="90"/>
      <c r="G157" s="90"/>
      <c r="H157" s="90"/>
      <c r="I157" s="90"/>
      <c r="J157" s="90"/>
      <c r="K157" s="90"/>
      <c r="L157" s="90"/>
      <c r="M157" s="90"/>
      <c r="N157" s="90"/>
      <c r="O157" s="90"/>
      <c r="P157" s="90"/>
      <c r="Q157" s="90"/>
      <c r="R157" s="90"/>
      <c r="S157" s="90"/>
      <c r="T157" s="90"/>
      <c r="U157" s="90"/>
      <c r="V157" s="90"/>
      <c r="W157" s="90"/>
      <c r="X157" s="90"/>
      <c r="Y157" s="90"/>
      <c r="Z157" s="90"/>
      <c r="AA157" s="90"/>
      <c r="AB157" s="90"/>
      <c r="AC157" s="90"/>
      <c r="AD157" s="90"/>
    </row>
    <row r="158" spans="1:30" ht="14.5" x14ac:dyDescent="0.35">
      <c r="A158" s="90"/>
      <c r="B158" s="82"/>
      <c r="C158" s="90"/>
      <c r="D158" s="90"/>
      <c r="E158" s="90"/>
      <c r="F158" s="90"/>
      <c r="G158" s="90"/>
      <c r="H158" s="90"/>
      <c r="I158" s="90"/>
      <c r="J158" s="90"/>
      <c r="K158" s="90"/>
      <c r="L158" s="90"/>
      <c r="M158" s="90"/>
      <c r="N158" s="90"/>
      <c r="O158" s="90"/>
      <c r="P158" s="90"/>
      <c r="Q158" s="90"/>
      <c r="R158" s="90"/>
      <c r="S158" s="90"/>
      <c r="T158" s="90"/>
      <c r="U158" s="90"/>
      <c r="V158" s="90"/>
      <c r="W158" s="90"/>
      <c r="X158" s="90"/>
      <c r="Y158" s="90"/>
      <c r="Z158" s="90"/>
      <c r="AA158" s="90"/>
      <c r="AB158" s="90"/>
      <c r="AC158" s="90"/>
      <c r="AD158" s="90"/>
    </row>
    <row r="159" spans="1:30" ht="14.5" x14ac:dyDescent="0.35">
      <c r="A159" s="90"/>
      <c r="B159" s="82"/>
      <c r="C159" s="90"/>
      <c r="D159" s="90"/>
      <c r="E159" s="90"/>
      <c r="F159" s="90"/>
      <c r="G159" s="90"/>
      <c r="H159" s="90"/>
      <c r="I159" s="90"/>
      <c r="J159" s="90"/>
      <c r="K159" s="90"/>
      <c r="L159" s="90"/>
      <c r="M159" s="90"/>
      <c r="N159" s="90"/>
      <c r="O159" s="90"/>
      <c r="P159" s="90"/>
      <c r="Q159" s="90"/>
      <c r="R159" s="90"/>
      <c r="S159" s="90"/>
      <c r="T159" s="90"/>
      <c r="U159" s="90"/>
      <c r="V159" s="90"/>
      <c r="W159" s="90"/>
      <c r="X159" s="90"/>
      <c r="Y159" s="90"/>
      <c r="Z159" s="90"/>
      <c r="AA159" s="90"/>
      <c r="AB159" s="90"/>
      <c r="AC159" s="90"/>
      <c r="AD159" s="90"/>
    </row>
    <row r="160" spans="1:30" ht="14.5" x14ac:dyDescent="0.35">
      <c r="A160" s="90"/>
      <c r="B160" s="82"/>
      <c r="C160" s="90"/>
      <c r="D160" s="90"/>
      <c r="E160" s="90"/>
      <c r="F160" s="90"/>
      <c r="G160" s="90"/>
      <c r="H160" s="90"/>
      <c r="I160" s="90"/>
      <c r="J160" s="90"/>
      <c r="K160" s="90"/>
      <c r="L160" s="90"/>
      <c r="M160" s="90"/>
      <c r="N160" s="90"/>
      <c r="O160" s="90"/>
      <c r="P160" s="90"/>
      <c r="Q160" s="90"/>
      <c r="R160" s="90"/>
      <c r="S160" s="90"/>
      <c r="T160" s="90"/>
      <c r="U160" s="90"/>
      <c r="V160" s="90"/>
      <c r="W160" s="90"/>
      <c r="X160" s="90"/>
      <c r="Y160" s="90"/>
      <c r="Z160" s="90"/>
      <c r="AA160" s="90"/>
      <c r="AB160" s="90"/>
      <c r="AC160" s="90"/>
      <c r="AD160" s="90"/>
    </row>
    <row r="161" spans="1:30" ht="14.5" x14ac:dyDescent="0.35">
      <c r="A161" s="90"/>
      <c r="B161" s="82"/>
      <c r="C161" s="90"/>
      <c r="D161" s="90"/>
      <c r="E161" s="90"/>
      <c r="F161" s="90"/>
      <c r="G161" s="90"/>
      <c r="H161" s="90"/>
      <c r="I161" s="90"/>
      <c r="J161" s="90"/>
      <c r="K161" s="90"/>
      <c r="L161" s="90"/>
      <c r="M161" s="90"/>
      <c r="N161" s="90"/>
      <c r="O161" s="90"/>
      <c r="P161" s="90"/>
      <c r="Q161" s="90"/>
      <c r="R161" s="90"/>
      <c r="S161" s="90"/>
      <c r="T161" s="90"/>
      <c r="U161" s="90"/>
      <c r="V161" s="90"/>
      <c r="W161" s="90"/>
      <c r="X161" s="90"/>
      <c r="Y161" s="90"/>
      <c r="Z161" s="90"/>
      <c r="AA161" s="90"/>
      <c r="AB161" s="90"/>
      <c r="AC161" s="90"/>
      <c r="AD161" s="90"/>
    </row>
    <row r="162" spans="1:30" ht="14.5" x14ac:dyDescent="0.35">
      <c r="A162" s="90"/>
      <c r="B162" s="82"/>
      <c r="C162" s="90"/>
      <c r="D162" s="90"/>
      <c r="E162" s="90"/>
      <c r="F162" s="90"/>
      <c r="G162" s="90"/>
      <c r="H162" s="90"/>
      <c r="I162" s="90"/>
      <c r="J162" s="90"/>
      <c r="K162" s="90"/>
      <c r="L162" s="90"/>
      <c r="M162" s="90"/>
      <c r="N162" s="90"/>
      <c r="O162" s="90"/>
      <c r="P162" s="90"/>
      <c r="Q162" s="90"/>
      <c r="R162" s="90"/>
      <c r="S162" s="90"/>
      <c r="T162" s="90"/>
      <c r="U162" s="90"/>
      <c r="V162" s="90"/>
      <c r="W162" s="90"/>
      <c r="X162" s="90"/>
      <c r="Y162" s="90"/>
      <c r="Z162" s="90"/>
      <c r="AA162" s="90"/>
      <c r="AB162" s="90"/>
      <c r="AC162" s="90"/>
      <c r="AD162" s="90"/>
    </row>
    <row r="163" spans="1:30" ht="14.5" x14ac:dyDescent="0.35">
      <c r="A163" s="90"/>
      <c r="B163" s="82"/>
      <c r="C163" s="90"/>
      <c r="D163" s="90"/>
      <c r="E163" s="90"/>
      <c r="F163" s="90"/>
      <c r="G163" s="90"/>
      <c r="H163" s="90"/>
      <c r="I163" s="90"/>
      <c r="J163" s="90"/>
      <c r="K163" s="90"/>
      <c r="L163" s="90"/>
      <c r="M163" s="90"/>
      <c r="N163" s="90"/>
      <c r="O163" s="90"/>
      <c r="P163" s="90"/>
      <c r="Q163" s="90"/>
      <c r="R163" s="90"/>
      <c r="S163" s="90"/>
      <c r="T163" s="90"/>
      <c r="U163" s="90"/>
      <c r="V163" s="90"/>
      <c r="W163" s="90"/>
      <c r="X163" s="90"/>
      <c r="Y163" s="90"/>
      <c r="Z163" s="90"/>
      <c r="AA163" s="90"/>
      <c r="AB163" s="90"/>
      <c r="AC163" s="90"/>
      <c r="AD163" s="90"/>
    </row>
    <row r="164" spans="1:30" ht="14.5" x14ac:dyDescent="0.35">
      <c r="A164" s="90"/>
      <c r="B164" s="82"/>
      <c r="C164" s="90"/>
      <c r="D164" s="90"/>
      <c r="E164" s="90"/>
      <c r="F164" s="90"/>
      <c r="G164" s="90"/>
      <c r="H164" s="90"/>
      <c r="I164" s="90"/>
      <c r="J164" s="90"/>
      <c r="K164" s="90"/>
      <c r="L164" s="90"/>
      <c r="M164" s="90"/>
      <c r="N164" s="90"/>
      <c r="O164" s="90"/>
      <c r="P164" s="90"/>
      <c r="Q164" s="90"/>
      <c r="R164" s="90"/>
      <c r="S164" s="90"/>
      <c r="T164" s="90"/>
      <c r="U164" s="90"/>
      <c r="V164" s="90"/>
      <c r="W164" s="90"/>
      <c r="X164" s="90"/>
      <c r="Y164" s="90"/>
      <c r="Z164" s="90"/>
      <c r="AA164" s="90"/>
      <c r="AB164" s="90"/>
      <c r="AC164" s="90"/>
      <c r="AD164" s="90"/>
    </row>
    <row r="165" spans="1:30" ht="14.5" x14ac:dyDescent="0.35">
      <c r="A165" s="90"/>
      <c r="B165" s="82"/>
      <c r="C165" s="90"/>
      <c r="D165" s="90"/>
      <c r="E165" s="90"/>
      <c r="F165" s="90"/>
      <c r="G165" s="90"/>
      <c r="H165" s="90"/>
      <c r="I165" s="90"/>
      <c r="J165" s="90"/>
      <c r="K165" s="90"/>
      <c r="L165" s="90"/>
      <c r="M165" s="90"/>
      <c r="N165" s="90"/>
      <c r="O165" s="90"/>
      <c r="P165" s="90"/>
      <c r="Q165" s="90"/>
      <c r="R165" s="90"/>
      <c r="S165" s="90"/>
      <c r="T165" s="90"/>
      <c r="U165" s="90"/>
      <c r="V165" s="90"/>
      <c r="W165" s="90"/>
      <c r="X165" s="90"/>
      <c r="Y165" s="90"/>
      <c r="Z165" s="90"/>
      <c r="AA165" s="90"/>
      <c r="AB165" s="90"/>
      <c r="AC165" s="90"/>
      <c r="AD165" s="90"/>
    </row>
    <row r="166" spans="1:30" ht="14.5" x14ac:dyDescent="0.35">
      <c r="A166" s="90"/>
      <c r="B166" s="82"/>
      <c r="C166" s="90"/>
      <c r="D166" s="90"/>
      <c r="E166" s="90"/>
      <c r="F166" s="90"/>
      <c r="G166" s="90"/>
      <c r="H166" s="90"/>
      <c r="I166" s="90"/>
      <c r="J166" s="90"/>
      <c r="K166" s="90"/>
      <c r="L166" s="90"/>
      <c r="M166" s="90"/>
      <c r="N166" s="90"/>
      <c r="O166" s="90"/>
      <c r="P166" s="90"/>
      <c r="Q166" s="90"/>
      <c r="R166" s="90"/>
      <c r="S166" s="90"/>
      <c r="T166" s="90"/>
      <c r="U166" s="90"/>
      <c r="V166" s="90"/>
      <c r="W166" s="90"/>
      <c r="X166" s="90"/>
      <c r="Y166" s="90"/>
      <c r="Z166" s="90"/>
      <c r="AA166" s="90"/>
      <c r="AB166" s="90"/>
      <c r="AC166" s="90"/>
      <c r="AD166" s="90"/>
    </row>
    <row r="167" spans="1:30" ht="14.5" x14ac:dyDescent="0.35">
      <c r="A167" s="90"/>
      <c r="B167" s="82"/>
      <c r="C167" s="90"/>
      <c r="D167" s="90"/>
      <c r="E167" s="90"/>
      <c r="F167" s="90"/>
      <c r="G167" s="90"/>
      <c r="H167" s="90"/>
      <c r="I167" s="90"/>
      <c r="J167" s="90"/>
      <c r="K167" s="90"/>
      <c r="L167" s="90"/>
      <c r="M167" s="90"/>
      <c r="N167" s="90"/>
      <c r="O167" s="90"/>
      <c r="P167" s="90"/>
      <c r="Q167" s="90"/>
      <c r="R167" s="90"/>
      <c r="S167" s="90"/>
      <c r="T167" s="90"/>
      <c r="U167" s="90"/>
      <c r="V167" s="90"/>
      <c r="W167" s="90"/>
      <c r="X167" s="90"/>
      <c r="Y167" s="90"/>
      <c r="Z167" s="90"/>
      <c r="AA167" s="90"/>
      <c r="AB167" s="90"/>
      <c r="AC167" s="90"/>
      <c r="AD167" s="90"/>
    </row>
    <row r="168" spans="1:30" ht="14.5" x14ac:dyDescent="0.35">
      <c r="A168" s="90"/>
      <c r="B168" s="82"/>
      <c r="C168" s="90"/>
      <c r="D168" s="90"/>
      <c r="E168" s="90"/>
      <c r="F168" s="90"/>
      <c r="G168" s="90"/>
      <c r="H168" s="90"/>
      <c r="I168" s="90"/>
      <c r="J168" s="90"/>
      <c r="K168" s="90"/>
      <c r="L168" s="90"/>
      <c r="M168" s="90"/>
      <c r="N168" s="90"/>
      <c r="O168" s="90"/>
      <c r="P168" s="90"/>
      <c r="Q168" s="90"/>
      <c r="R168" s="90"/>
      <c r="S168" s="90"/>
      <c r="T168" s="90"/>
      <c r="U168" s="90"/>
      <c r="V168" s="90"/>
      <c r="W168" s="90"/>
      <c r="X168" s="90"/>
      <c r="Y168" s="90"/>
      <c r="Z168" s="90"/>
      <c r="AA168" s="90"/>
      <c r="AB168" s="90"/>
      <c r="AC168" s="90"/>
      <c r="AD168" s="90"/>
    </row>
    <row r="169" spans="1:30" ht="14.5" x14ac:dyDescent="0.35">
      <c r="A169" s="90"/>
      <c r="B169" s="82"/>
      <c r="C169" s="90"/>
      <c r="D169" s="90"/>
      <c r="E169" s="90"/>
      <c r="F169" s="90"/>
      <c r="G169" s="90"/>
      <c r="H169" s="90"/>
      <c r="I169" s="90"/>
      <c r="J169" s="90"/>
      <c r="K169" s="90"/>
      <c r="L169" s="90"/>
      <c r="M169" s="90"/>
      <c r="N169" s="90"/>
      <c r="O169" s="90"/>
      <c r="P169" s="90"/>
      <c r="Q169" s="90"/>
      <c r="R169" s="90"/>
      <c r="S169" s="90"/>
      <c r="T169" s="90"/>
      <c r="U169" s="90"/>
      <c r="V169" s="90"/>
      <c r="W169" s="90"/>
      <c r="X169" s="90"/>
      <c r="Y169" s="90"/>
      <c r="Z169" s="90"/>
      <c r="AA169" s="90"/>
      <c r="AB169" s="90"/>
      <c r="AC169" s="90"/>
      <c r="AD169" s="90"/>
    </row>
    <row r="170" spans="1:30" ht="14.5" x14ac:dyDescent="0.35">
      <c r="A170" s="90"/>
      <c r="B170" s="82"/>
      <c r="C170" s="90"/>
      <c r="D170" s="90"/>
      <c r="E170" s="90"/>
      <c r="F170" s="90"/>
      <c r="G170" s="90"/>
      <c r="H170" s="90"/>
      <c r="I170" s="90"/>
      <c r="J170" s="90"/>
      <c r="K170" s="90"/>
      <c r="L170" s="90"/>
      <c r="M170" s="90"/>
      <c r="N170" s="90"/>
      <c r="O170" s="90"/>
      <c r="P170" s="90"/>
      <c r="Q170" s="90"/>
      <c r="R170" s="90"/>
      <c r="S170" s="90"/>
      <c r="T170" s="90"/>
      <c r="U170" s="90"/>
      <c r="V170" s="90"/>
      <c r="W170" s="90"/>
      <c r="X170" s="90"/>
      <c r="Y170" s="90"/>
      <c r="Z170" s="90"/>
      <c r="AA170" s="90"/>
      <c r="AB170" s="90"/>
      <c r="AC170" s="90"/>
      <c r="AD170" s="90"/>
    </row>
    <row r="171" spans="1:30" ht="14.5" x14ac:dyDescent="0.35">
      <c r="A171" s="90"/>
      <c r="B171" s="82"/>
      <c r="C171" s="90"/>
      <c r="D171" s="90"/>
      <c r="E171" s="90"/>
      <c r="F171" s="90"/>
      <c r="G171" s="90"/>
      <c r="H171" s="90"/>
      <c r="I171" s="90"/>
      <c r="J171" s="90"/>
      <c r="K171" s="90"/>
      <c r="L171" s="90"/>
      <c r="M171" s="90"/>
      <c r="N171" s="90"/>
      <c r="O171" s="90"/>
      <c r="P171" s="90"/>
      <c r="Q171" s="90"/>
      <c r="R171" s="90"/>
      <c r="S171" s="90"/>
      <c r="T171" s="90"/>
      <c r="U171" s="90"/>
      <c r="V171" s="90"/>
      <c r="W171" s="90"/>
      <c r="X171" s="90"/>
      <c r="Y171" s="90"/>
      <c r="Z171" s="90"/>
      <c r="AA171" s="90"/>
      <c r="AB171" s="90"/>
      <c r="AC171" s="90"/>
      <c r="AD171" s="90"/>
    </row>
    <row r="172" spans="1:30" ht="14.5" x14ac:dyDescent="0.35">
      <c r="A172" s="90"/>
      <c r="B172" s="82"/>
      <c r="C172" s="90"/>
      <c r="D172" s="90"/>
      <c r="E172" s="90"/>
      <c r="F172" s="90"/>
      <c r="G172" s="90"/>
      <c r="H172" s="90"/>
      <c r="I172" s="90"/>
      <c r="J172" s="90"/>
      <c r="K172" s="90"/>
      <c r="L172" s="90"/>
      <c r="M172" s="90"/>
      <c r="N172" s="90"/>
      <c r="O172" s="90"/>
      <c r="P172" s="90"/>
      <c r="Q172" s="90"/>
      <c r="R172" s="90"/>
      <c r="S172" s="90"/>
      <c r="T172" s="90"/>
      <c r="U172" s="90"/>
      <c r="V172" s="90"/>
      <c r="W172" s="90"/>
      <c r="X172" s="90"/>
      <c r="Y172" s="90"/>
      <c r="Z172" s="90"/>
      <c r="AA172" s="90"/>
      <c r="AB172" s="90"/>
      <c r="AC172" s="90"/>
      <c r="AD172" s="90"/>
    </row>
    <row r="173" spans="1:30" ht="14.5" x14ac:dyDescent="0.35">
      <c r="A173" s="90"/>
      <c r="B173" s="82"/>
      <c r="C173" s="90"/>
      <c r="D173" s="90"/>
      <c r="E173" s="90"/>
      <c r="F173" s="90"/>
      <c r="G173" s="90"/>
      <c r="H173" s="90"/>
      <c r="I173" s="90"/>
      <c r="J173" s="90"/>
      <c r="K173" s="90"/>
      <c r="L173" s="90"/>
      <c r="M173" s="90"/>
      <c r="N173" s="90"/>
      <c r="O173" s="90"/>
      <c r="P173" s="90"/>
      <c r="Q173" s="90"/>
      <c r="R173" s="90"/>
      <c r="S173" s="90"/>
      <c r="T173" s="90"/>
      <c r="U173" s="90"/>
      <c r="V173" s="90"/>
      <c r="W173" s="90"/>
      <c r="X173" s="90"/>
      <c r="Y173" s="90"/>
      <c r="Z173" s="90"/>
      <c r="AA173" s="90"/>
      <c r="AB173" s="90"/>
      <c r="AC173" s="90"/>
      <c r="AD173" s="90"/>
    </row>
    <row r="174" spans="1:30" ht="14.5" x14ac:dyDescent="0.35">
      <c r="A174" s="90"/>
      <c r="B174" s="82"/>
      <c r="C174" s="90"/>
      <c r="D174" s="90"/>
      <c r="E174" s="90"/>
      <c r="F174" s="90"/>
      <c r="G174" s="90"/>
      <c r="H174" s="90"/>
      <c r="I174" s="90"/>
      <c r="J174" s="90"/>
      <c r="K174" s="90"/>
      <c r="L174" s="90"/>
      <c r="M174" s="90"/>
      <c r="N174" s="90"/>
      <c r="O174" s="90"/>
      <c r="P174" s="90"/>
      <c r="Q174" s="90"/>
      <c r="R174" s="90"/>
      <c r="S174" s="90"/>
      <c r="T174" s="90"/>
      <c r="U174" s="90"/>
      <c r="V174" s="90"/>
      <c r="W174" s="90"/>
      <c r="X174" s="90"/>
      <c r="Y174" s="90"/>
      <c r="Z174" s="90"/>
      <c r="AA174" s="90"/>
      <c r="AB174" s="90"/>
      <c r="AC174" s="90"/>
      <c r="AD174" s="90"/>
    </row>
    <row r="175" spans="1:30" ht="14.5" x14ac:dyDescent="0.35">
      <c r="A175" s="90"/>
      <c r="B175" s="82"/>
      <c r="C175" s="90"/>
      <c r="D175" s="90"/>
      <c r="E175" s="90"/>
      <c r="F175" s="90"/>
      <c r="G175" s="90"/>
      <c r="H175" s="90"/>
      <c r="I175" s="90"/>
      <c r="J175" s="90"/>
      <c r="K175" s="90"/>
      <c r="L175" s="90"/>
      <c r="M175" s="90"/>
      <c r="N175" s="90"/>
      <c r="O175" s="90"/>
      <c r="P175" s="90"/>
      <c r="Q175" s="90"/>
      <c r="R175" s="90"/>
      <c r="S175" s="90"/>
      <c r="T175" s="90"/>
      <c r="U175" s="90"/>
      <c r="V175" s="90"/>
      <c r="W175" s="90"/>
      <c r="X175" s="90"/>
      <c r="Y175" s="90"/>
      <c r="Z175" s="90"/>
      <c r="AA175" s="90"/>
      <c r="AB175" s="90"/>
      <c r="AC175" s="90"/>
      <c r="AD175" s="90"/>
    </row>
    <row r="176" spans="1:30" ht="14.5" x14ac:dyDescent="0.35">
      <c r="A176" s="90"/>
      <c r="B176" s="82"/>
      <c r="C176" s="90"/>
      <c r="D176" s="90"/>
      <c r="E176" s="90"/>
      <c r="F176" s="90"/>
      <c r="G176" s="90"/>
      <c r="H176" s="90"/>
      <c r="I176" s="90"/>
      <c r="J176" s="90"/>
      <c r="K176" s="90"/>
      <c r="L176" s="90"/>
      <c r="M176" s="90"/>
      <c r="N176" s="90"/>
      <c r="O176" s="90"/>
      <c r="P176" s="90"/>
      <c r="Q176" s="90"/>
      <c r="R176" s="90"/>
      <c r="S176" s="90"/>
      <c r="T176" s="90"/>
      <c r="U176" s="90"/>
      <c r="V176" s="90"/>
      <c r="W176" s="90"/>
      <c r="X176" s="90"/>
      <c r="Y176" s="90"/>
      <c r="Z176" s="90"/>
      <c r="AA176" s="90"/>
      <c r="AB176" s="90"/>
      <c r="AC176" s="90"/>
      <c r="AD176" s="90"/>
    </row>
    <row r="177" spans="1:30" ht="14.5" x14ac:dyDescent="0.35">
      <c r="A177" s="90"/>
      <c r="B177" s="82"/>
      <c r="C177" s="90"/>
      <c r="D177" s="90"/>
      <c r="E177" s="90"/>
      <c r="F177" s="90"/>
      <c r="G177" s="90"/>
      <c r="H177" s="90"/>
      <c r="I177" s="90"/>
      <c r="J177" s="90"/>
      <c r="K177" s="90"/>
      <c r="L177" s="90"/>
      <c r="M177" s="90"/>
      <c r="N177" s="90"/>
      <c r="O177" s="90"/>
      <c r="P177" s="90"/>
      <c r="Q177" s="90"/>
      <c r="R177" s="90"/>
      <c r="S177" s="90"/>
      <c r="T177" s="90"/>
      <c r="U177" s="90"/>
      <c r="V177" s="90"/>
      <c r="W177" s="90"/>
      <c r="X177" s="90"/>
      <c r="Y177" s="90"/>
      <c r="Z177" s="90"/>
      <c r="AA177" s="90"/>
      <c r="AB177" s="90"/>
      <c r="AC177" s="90"/>
      <c r="AD177" s="90"/>
    </row>
    <row r="178" spans="1:30" ht="14.5" x14ac:dyDescent="0.35">
      <c r="A178" s="90"/>
      <c r="B178" s="82"/>
      <c r="C178" s="90"/>
      <c r="D178" s="90"/>
      <c r="E178" s="90"/>
      <c r="F178" s="90"/>
      <c r="G178" s="90"/>
      <c r="H178" s="90"/>
      <c r="I178" s="90"/>
      <c r="J178" s="90"/>
      <c r="K178" s="90"/>
      <c r="L178" s="90"/>
      <c r="M178" s="90"/>
      <c r="N178" s="90"/>
      <c r="O178" s="90"/>
      <c r="P178" s="90"/>
      <c r="Q178" s="90"/>
      <c r="R178" s="90"/>
      <c r="S178" s="90"/>
      <c r="T178" s="90"/>
      <c r="U178" s="90"/>
      <c r="V178" s="90"/>
      <c r="W178" s="90"/>
      <c r="X178" s="90"/>
      <c r="Y178" s="90"/>
      <c r="Z178" s="90"/>
      <c r="AA178" s="90"/>
      <c r="AB178" s="90"/>
      <c r="AC178" s="90"/>
      <c r="AD178" s="90"/>
    </row>
    <row r="179" spans="1:30" ht="14.5" x14ac:dyDescent="0.35">
      <c r="A179" s="90"/>
      <c r="B179" s="82"/>
      <c r="C179" s="90"/>
      <c r="D179" s="90"/>
      <c r="E179" s="90"/>
      <c r="F179" s="90"/>
      <c r="G179" s="90"/>
      <c r="H179" s="90"/>
      <c r="I179" s="90"/>
      <c r="J179" s="90"/>
      <c r="K179" s="90"/>
      <c r="L179" s="90"/>
      <c r="M179" s="90"/>
      <c r="N179" s="90"/>
      <c r="O179" s="90"/>
      <c r="P179" s="90"/>
      <c r="Q179" s="90"/>
      <c r="R179" s="90"/>
      <c r="S179" s="90"/>
      <c r="T179" s="90"/>
      <c r="U179" s="90"/>
      <c r="V179" s="90"/>
      <c r="W179" s="90"/>
      <c r="X179" s="90"/>
      <c r="Y179" s="90"/>
      <c r="Z179" s="90"/>
      <c r="AA179" s="90"/>
      <c r="AB179" s="90"/>
      <c r="AC179" s="90"/>
      <c r="AD179" s="90"/>
    </row>
    <row r="180" spans="1:30" ht="14.5" x14ac:dyDescent="0.35">
      <c r="A180" s="90"/>
      <c r="B180" s="82"/>
      <c r="C180" s="90"/>
      <c r="D180" s="90"/>
      <c r="E180" s="90"/>
      <c r="F180" s="90"/>
      <c r="G180" s="90"/>
      <c r="H180" s="90"/>
      <c r="I180" s="90"/>
      <c r="J180" s="90"/>
      <c r="K180" s="90"/>
      <c r="L180" s="90"/>
      <c r="M180" s="90"/>
      <c r="N180" s="90"/>
      <c r="O180" s="90"/>
      <c r="P180" s="90"/>
      <c r="Q180" s="90"/>
      <c r="R180" s="90"/>
      <c r="S180" s="90"/>
      <c r="T180" s="90"/>
      <c r="U180" s="90"/>
      <c r="V180" s="90"/>
      <c r="W180" s="90"/>
      <c r="X180" s="90"/>
      <c r="Y180" s="90"/>
      <c r="Z180" s="90"/>
      <c r="AA180" s="90"/>
      <c r="AB180" s="90"/>
      <c r="AC180" s="90"/>
      <c r="AD180" s="90"/>
    </row>
    <row r="181" spans="1:30" ht="14.5" x14ac:dyDescent="0.35">
      <c r="A181" s="90"/>
      <c r="B181" s="82"/>
      <c r="C181" s="90"/>
      <c r="D181" s="90"/>
      <c r="E181" s="90"/>
      <c r="F181" s="90"/>
      <c r="G181" s="90"/>
      <c r="H181" s="90"/>
      <c r="I181" s="90"/>
      <c r="J181" s="90"/>
      <c r="K181" s="90"/>
      <c r="L181" s="90"/>
      <c r="M181" s="90"/>
      <c r="N181" s="90"/>
      <c r="O181" s="90"/>
      <c r="P181" s="90"/>
      <c r="Q181" s="90"/>
      <c r="R181" s="90"/>
      <c r="S181" s="90"/>
      <c r="T181" s="90"/>
      <c r="U181" s="90"/>
      <c r="V181" s="90"/>
      <c r="W181" s="90"/>
      <c r="X181" s="90"/>
      <c r="Y181" s="90"/>
      <c r="Z181" s="90"/>
      <c r="AA181" s="90"/>
      <c r="AB181" s="90"/>
      <c r="AC181" s="90"/>
      <c r="AD181" s="90"/>
    </row>
    <row r="182" spans="1:30" ht="14.5" x14ac:dyDescent="0.35">
      <c r="A182" s="90"/>
      <c r="B182" s="82"/>
      <c r="C182" s="90"/>
      <c r="D182" s="90"/>
      <c r="E182" s="90"/>
      <c r="F182" s="90"/>
      <c r="G182" s="90"/>
      <c r="H182" s="90"/>
      <c r="I182" s="90"/>
      <c r="J182" s="90"/>
      <c r="K182" s="90"/>
      <c r="L182" s="90"/>
      <c r="M182" s="90"/>
      <c r="N182" s="90"/>
      <c r="O182" s="90"/>
      <c r="P182" s="90"/>
      <c r="Q182" s="90"/>
      <c r="R182" s="90"/>
      <c r="S182" s="90"/>
      <c r="T182" s="90"/>
      <c r="U182" s="90"/>
      <c r="V182" s="90"/>
      <c r="W182" s="90"/>
      <c r="X182" s="90"/>
      <c r="Y182" s="90"/>
      <c r="Z182" s="90"/>
      <c r="AA182" s="90"/>
      <c r="AB182" s="90"/>
      <c r="AC182" s="90"/>
      <c r="AD182" s="90"/>
    </row>
    <row r="183" spans="1:30" ht="14.5" x14ac:dyDescent="0.35">
      <c r="A183" s="90"/>
      <c r="B183" s="82"/>
      <c r="C183" s="90"/>
      <c r="D183" s="90"/>
      <c r="E183" s="90"/>
      <c r="F183" s="90"/>
      <c r="G183" s="90"/>
      <c r="H183" s="90"/>
      <c r="I183" s="90"/>
      <c r="J183" s="90"/>
      <c r="K183" s="90"/>
      <c r="L183" s="90"/>
      <c r="M183" s="90"/>
      <c r="N183" s="90"/>
      <c r="O183" s="90"/>
      <c r="P183" s="90"/>
      <c r="Q183" s="90"/>
      <c r="R183" s="90"/>
      <c r="S183" s="90"/>
      <c r="T183" s="90"/>
      <c r="U183" s="90"/>
      <c r="V183" s="90"/>
      <c r="W183" s="90"/>
      <c r="X183" s="90"/>
      <c r="Y183" s="90"/>
      <c r="Z183" s="90"/>
      <c r="AA183" s="90"/>
      <c r="AB183" s="90"/>
      <c r="AC183" s="90"/>
      <c r="AD183" s="90"/>
    </row>
    <row r="184" spans="1:30" ht="14.5" x14ac:dyDescent="0.35">
      <c r="A184" s="90"/>
      <c r="B184" s="82"/>
      <c r="C184" s="90"/>
      <c r="D184" s="90"/>
      <c r="E184" s="90"/>
      <c r="F184" s="90"/>
      <c r="G184" s="90"/>
      <c r="H184" s="90"/>
      <c r="I184" s="90"/>
      <c r="J184" s="90"/>
      <c r="K184" s="90"/>
      <c r="L184" s="90"/>
      <c r="M184" s="90"/>
      <c r="N184" s="90"/>
      <c r="O184" s="90"/>
      <c r="P184" s="90"/>
      <c r="Q184" s="90"/>
      <c r="R184" s="90"/>
      <c r="S184" s="90"/>
      <c r="T184" s="90"/>
      <c r="U184" s="90"/>
      <c r="V184" s="90"/>
      <c r="W184" s="90"/>
      <c r="X184" s="90"/>
      <c r="Y184" s="90"/>
      <c r="Z184" s="90"/>
      <c r="AA184" s="90"/>
      <c r="AB184" s="90"/>
      <c r="AC184" s="90"/>
      <c r="AD184" s="90"/>
    </row>
    <row r="185" spans="1:30" ht="14.5" x14ac:dyDescent="0.35">
      <c r="A185" s="90"/>
      <c r="B185" s="82"/>
      <c r="C185" s="90"/>
      <c r="D185" s="90"/>
      <c r="E185" s="90"/>
      <c r="F185" s="90"/>
      <c r="G185" s="90"/>
      <c r="H185" s="90"/>
      <c r="I185" s="90"/>
      <c r="J185" s="90"/>
      <c r="K185" s="90"/>
      <c r="L185" s="90"/>
      <c r="M185" s="90"/>
      <c r="N185" s="90"/>
      <c r="O185" s="90"/>
      <c r="P185" s="90"/>
      <c r="Q185" s="90"/>
      <c r="R185" s="90"/>
      <c r="S185" s="90"/>
      <c r="T185" s="90"/>
      <c r="U185" s="90"/>
      <c r="V185" s="90"/>
      <c r="W185" s="90"/>
      <c r="X185" s="90"/>
      <c r="Y185" s="90"/>
      <c r="Z185" s="90"/>
      <c r="AA185" s="90"/>
      <c r="AB185" s="90"/>
      <c r="AC185" s="90"/>
      <c r="AD185" s="90"/>
    </row>
    <row r="186" spans="1:30" ht="14.5" x14ac:dyDescent="0.35">
      <c r="A186" s="90"/>
      <c r="B186" s="82"/>
      <c r="C186" s="90"/>
      <c r="D186" s="90"/>
      <c r="E186" s="90"/>
      <c r="F186" s="90"/>
      <c r="G186" s="90"/>
      <c r="H186" s="90"/>
      <c r="I186" s="90"/>
      <c r="J186" s="90"/>
      <c r="K186" s="90"/>
      <c r="L186" s="90"/>
      <c r="M186" s="90"/>
      <c r="N186" s="90"/>
      <c r="O186" s="90"/>
      <c r="P186" s="90"/>
      <c r="Q186" s="90"/>
      <c r="R186" s="90"/>
      <c r="S186" s="90"/>
      <c r="T186" s="90"/>
      <c r="U186" s="90"/>
      <c r="V186" s="90"/>
      <c r="W186" s="90"/>
      <c r="X186" s="90"/>
      <c r="Y186" s="90"/>
      <c r="Z186" s="90"/>
      <c r="AA186" s="90"/>
      <c r="AB186" s="90"/>
      <c r="AC186" s="90"/>
      <c r="AD186" s="90"/>
    </row>
    <row r="187" spans="1:30" ht="14.5" x14ac:dyDescent="0.35">
      <c r="A187" s="90"/>
      <c r="B187" s="82"/>
      <c r="C187" s="90"/>
      <c r="D187" s="90"/>
      <c r="E187" s="90"/>
      <c r="F187" s="90"/>
      <c r="G187" s="90"/>
      <c r="H187" s="90"/>
      <c r="I187" s="90"/>
      <c r="J187" s="90"/>
      <c r="K187" s="90"/>
      <c r="L187" s="90"/>
      <c r="M187" s="90"/>
      <c r="N187" s="90"/>
      <c r="O187" s="90"/>
      <c r="P187" s="90"/>
      <c r="Q187" s="90"/>
      <c r="R187" s="90"/>
      <c r="S187" s="90"/>
      <c r="T187" s="90"/>
      <c r="U187" s="90"/>
      <c r="V187" s="90"/>
      <c r="W187" s="90"/>
      <c r="X187" s="90"/>
      <c r="Y187" s="90"/>
      <c r="Z187" s="90"/>
      <c r="AA187" s="90"/>
      <c r="AB187" s="90"/>
      <c r="AC187" s="90"/>
      <c r="AD187" s="90"/>
    </row>
    <row r="188" spans="1:30" ht="14.5" x14ac:dyDescent="0.35">
      <c r="A188" s="90"/>
      <c r="B188" s="82"/>
      <c r="C188" s="90"/>
      <c r="D188" s="90"/>
      <c r="E188" s="90"/>
      <c r="F188" s="90"/>
      <c r="G188" s="90"/>
      <c r="H188" s="90"/>
      <c r="I188" s="90"/>
      <c r="J188" s="90"/>
      <c r="K188" s="90"/>
      <c r="L188" s="90"/>
      <c r="M188" s="90"/>
      <c r="N188" s="90"/>
      <c r="O188" s="90"/>
      <c r="P188" s="90"/>
      <c r="Q188" s="90"/>
      <c r="R188" s="90"/>
      <c r="S188" s="90"/>
      <c r="T188" s="90"/>
      <c r="U188" s="90"/>
      <c r="V188" s="90"/>
      <c r="W188" s="90"/>
      <c r="X188" s="90"/>
      <c r="Y188" s="90"/>
      <c r="Z188" s="90"/>
      <c r="AA188" s="90"/>
      <c r="AB188" s="90"/>
      <c r="AC188" s="90"/>
      <c r="AD188" s="90"/>
    </row>
    <row r="189" spans="1:30" ht="14.5" x14ac:dyDescent="0.35">
      <c r="A189" s="90"/>
      <c r="B189" s="82"/>
      <c r="C189" s="90"/>
      <c r="D189" s="90"/>
      <c r="E189" s="90"/>
      <c r="F189" s="90"/>
      <c r="G189" s="90"/>
      <c r="H189" s="90"/>
      <c r="I189" s="90"/>
      <c r="J189" s="90"/>
      <c r="K189" s="90"/>
      <c r="L189" s="90"/>
      <c r="M189" s="90"/>
      <c r="N189" s="90"/>
      <c r="O189" s="90"/>
      <c r="P189" s="90"/>
      <c r="Q189" s="90"/>
      <c r="R189" s="90"/>
      <c r="S189" s="90"/>
      <c r="T189" s="90"/>
      <c r="U189" s="90"/>
      <c r="V189" s="90"/>
      <c r="W189" s="90"/>
      <c r="X189" s="90"/>
      <c r="Y189" s="90"/>
      <c r="Z189" s="90"/>
      <c r="AA189" s="90"/>
      <c r="AB189" s="90"/>
      <c r="AC189" s="90"/>
      <c r="AD189" s="90"/>
    </row>
    <row r="190" spans="1:30" ht="14.5" x14ac:dyDescent="0.35">
      <c r="A190" s="90"/>
      <c r="B190" s="82"/>
      <c r="C190" s="90"/>
      <c r="D190" s="90"/>
      <c r="E190" s="90"/>
      <c r="F190" s="90"/>
      <c r="G190" s="90"/>
      <c r="H190" s="90"/>
      <c r="I190" s="90"/>
      <c r="J190" s="90"/>
      <c r="K190" s="90"/>
      <c r="L190" s="90"/>
      <c r="M190" s="90"/>
      <c r="N190" s="90"/>
      <c r="O190" s="90"/>
      <c r="P190" s="90"/>
      <c r="Q190" s="90"/>
      <c r="R190" s="90"/>
      <c r="S190" s="90"/>
      <c r="T190" s="90"/>
      <c r="U190" s="90"/>
      <c r="V190" s="90"/>
      <c r="W190" s="90"/>
      <c r="X190" s="90"/>
      <c r="Y190" s="90"/>
      <c r="Z190" s="90"/>
      <c r="AA190" s="90"/>
      <c r="AB190" s="90"/>
      <c r="AC190" s="90"/>
      <c r="AD190" s="90"/>
    </row>
    <row r="191" spans="1:30" ht="14.5" x14ac:dyDescent="0.35">
      <c r="A191" s="90"/>
      <c r="B191" s="82"/>
      <c r="C191" s="90"/>
      <c r="D191" s="90"/>
      <c r="E191" s="90"/>
      <c r="F191" s="90"/>
      <c r="G191" s="90"/>
      <c r="H191" s="90"/>
      <c r="I191" s="90"/>
      <c r="J191" s="90"/>
      <c r="K191" s="90"/>
      <c r="L191" s="90"/>
      <c r="M191" s="90"/>
      <c r="N191" s="90"/>
      <c r="O191" s="90"/>
      <c r="P191" s="90"/>
      <c r="Q191" s="90"/>
      <c r="R191" s="90"/>
      <c r="S191" s="90"/>
      <c r="T191" s="90"/>
      <c r="U191" s="90"/>
      <c r="V191" s="90"/>
      <c r="W191" s="90"/>
      <c r="X191" s="90"/>
      <c r="Y191" s="90"/>
      <c r="Z191" s="90"/>
      <c r="AA191" s="90"/>
      <c r="AB191" s="90"/>
      <c r="AC191" s="90"/>
      <c r="AD191" s="90"/>
    </row>
    <row r="192" spans="1:30" ht="14.5" x14ac:dyDescent="0.35">
      <c r="A192" s="90"/>
      <c r="B192" s="82"/>
      <c r="C192" s="90"/>
      <c r="D192" s="90"/>
      <c r="E192" s="90"/>
      <c r="F192" s="90"/>
      <c r="G192" s="90"/>
      <c r="H192" s="90"/>
      <c r="I192" s="90"/>
      <c r="J192" s="90"/>
      <c r="K192" s="90"/>
      <c r="L192" s="90"/>
      <c r="M192" s="90"/>
      <c r="N192" s="90"/>
      <c r="O192" s="90"/>
      <c r="P192" s="90"/>
      <c r="Q192" s="90"/>
      <c r="R192" s="90"/>
      <c r="S192" s="90"/>
      <c r="T192" s="90"/>
      <c r="U192" s="90"/>
      <c r="V192" s="90"/>
      <c r="W192" s="90"/>
      <c r="X192" s="90"/>
      <c r="Y192" s="90"/>
      <c r="Z192" s="90"/>
      <c r="AA192" s="90"/>
      <c r="AB192" s="90"/>
      <c r="AC192" s="90"/>
      <c r="AD192" s="90"/>
    </row>
    <row r="193" spans="1:30" ht="14.5" x14ac:dyDescent="0.35">
      <c r="A193" s="90"/>
      <c r="B193" s="82"/>
      <c r="C193" s="90"/>
      <c r="D193" s="90"/>
      <c r="E193" s="90"/>
      <c r="F193" s="90"/>
      <c r="G193" s="90"/>
      <c r="H193" s="90"/>
      <c r="I193" s="90"/>
      <c r="J193" s="90"/>
      <c r="K193" s="90"/>
      <c r="L193" s="90"/>
      <c r="M193" s="90"/>
      <c r="N193" s="90"/>
      <c r="O193" s="90"/>
      <c r="P193" s="90"/>
      <c r="Q193" s="90"/>
      <c r="R193" s="90"/>
      <c r="S193" s="90"/>
      <c r="T193" s="90"/>
      <c r="U193" s="90"/>
      <c r="V193" s="90"/>
      <c r="W193" s="90"/>
      <c r="X193" s="90"/>
      <c r="Y193" s="90"/>
      <c r="Z193" s="90"/>
      <c r="AA193" s="90"/>
      <c r="AB193" s="90"/>
      <c r="AC193" s="90"/>
      <c r="AD193" s="90"/>
    </row>
    <row r="194" spans="1:30" ht="14.5" x14ac:dyDescent="0.35">
      <c r="A194" s="90"/>
      <c r="B194" s="82"/>
      <c r="C194" s="90"/>
      <c r="D194" s="90"/>
      <c r="E194" s="90"/>
      <c r="F194" s="90"/>
      <c r="G194" s="90"/>
      <c r="H194" s="90"/>
      <c r="I194" s="90"/>
      <c r="J194" s="90"/>
      <c r="K194" s="90"/>
      <c r="L194" s="90"/>
      <c r="M194" s="90"/>
      <c r="N194" s="90"/>
      <c r="O194" s="90"/>
      <c r="P194" s="90"/>
      <c r="Q194" s="90"/>
      <c r="R194" s="90"/>
      <c r="S194" s="90"/>
      <c r="T194" s="90"/>
      <c r="U194" s="90"/>
      <c r="V194" s="90"/>
      <c r="W194" s="90"/>
      <c r="X194" s="90"/>
      <c r="Y194" s="90"/>
      <c r="Z194" s="90"/>
      <c r="AA194" s="90"/>
      <c r="AB194" s="90"/>
      <c r="AC194" s="90"/>
      <c r="AD194" s="90"/>
    </row>
    <row r="195" spans="1:30" ht="14.5" x14ac:dyDescent="0.35">
      <c r="A195" s="90"/>
      <c r="B195" s="82"/>
      <c r="C195" s="90"/>
      <c r="D195" s="90"/>
      <c r="E195" s="90"/>
      <c r="F195" s="90"/>
      <c r="G195" s="90"/>
      <c r="H195" s="90"/>
      <c r="I195" s="90"/>
      <c r="J195" s="90"/>
      <c r="K195" s="90"/>
      <c r="L195" s="90"/>
      <c r="M195" s="90"/>
      <c r="N195" s="90"/>
      <c r="O195" s="90"/>
      <c r="P195" s="90"/>
      <c r="Q195" s="90"/>
      <c r="R195" s="90"/>
      <c r="S195" s="90"/>
      <c r="T195" s="90"/>
      <c r="U195" s="90"/>
      <c r="V195" s="90"/>
      <c r="W195" s="90"/>
      <c r="X195" s="90"/>
      <c r="Y195" s="90"/>
      <c r="Z195" s="90"/>
      <c r="AA195" s="90"/>
      <c r="AB195" s="90"/>
      <c r="AC195" s="90"/>
      <c r="AD195" s="90"/>
    </row>
    <row r="196" spans="1:30" ht="14.5" x14ac:dyDescent="0.35">
      <c r="A196" s="90"/>
      <c r="B196" s="82"/>
      <c r="C196" s="90"/>
      <c r="D196" s="90"/>
      <c r="E196" s="90"/>
      <c r="F196" s="90"/>
      <c r="G196" s="90"/>
      <c r="H196" s="90"/>
      <c r="I196" s="90"/>
      <c r="J196" s="90"/>
      <c r="K196" s="90"/>
      <c r="L196" s="90"/>
      <c r="M196" s="90"/>
      <c r="N196" s="90"/>
      <c r="O196" s="90"/>
      <c r="P196" s="90"/>
      <c r="Q196" s="90"/>
      <c r="R196" s="90"/>
      <c r="S196" s="90"/>
      <c r="T196" s="90"/>
      <c r="U196" s="90"/>
      <c r="V196" s="90"/>
      <c r="W196" s="90"/>
      <c r="X196" s="90"/>
      <c r="Y196" s="90"/>
      <c r="Z196" s="90"/>
      <c r="AA196" s="90"/>
      <c r="AB196" s="90"/>
      <c r="AC196" s="90"/>
      <c r="AD196" s="90"/>
    </row>
    <row r="197" spans="1:30" ht="14.5" x14ac:dyDescent="0.35">
      <c r="A197" s="90"/>
      <c r="B197" s="82"/>
      <c r="C197" s="90"/>
      <c r="D197" s="90"/>
      <c r="E197" s="90"/>
      <c r="F197" s="90"/>
      <c r="G197" s="90"/>
      <c r="H197" s="90"/>
      <c r="I197" s="90"/>
      <c r="J197" s="90"/>
      <c r="K197" s="90"/>
      <c r="L197" s="90"/>
      <c r="M197" s="90"/>
      <c r="N197" s="90"/>
      <c r="O197" s="90"/>
      <c r="P197" s="90"/>
      <c r="Q197" s="90"/>
      <c r="R197" s="90"/>
      <c r="S197" s="90"/>
      <c r="T197" s="90"/>
      <c r="U197" s="90"/>
      <c r="V197" s="90"/>
      <c r="W197" s="90"/>
      <c r="X197" s="90"/>
      <c r="Y197" s="90"/>
      <c r="Z197" s="90"/>
      <c r="AA197" s="90"/>
      <c r="AB197" s="90"/>
      <c r="AC197" s="90"/>
      <c r="AD197" s="90"/>
    </row>
    <row r="198" spans="1:30" ht="14.5" x14ac:dyDescent="0.35">
      <c r="A198" s="90"/>
      <c r="B198" s="82"/>
      <c r="C198" s="90"/>
      <c r="D198" s="90"/>
      <c r="E198" s="90"/>
      <c r="F198" s="90"/>
      <c r="G198" s="90"/>
      <c r="H198" s="90"/>
      <c r="I198" s="90"/>
      <c r="J198" s="90"/>
      <c r="K198" s="90"/>
      <c r="L198" s="90"/>
      <c r="M198" s="90"/>
      <c r="N198" s="90"/>
      <c r="O198" s="90"/>
      <c r="P198" s="90"/>
      <c r="Q198" s="90"/>
      <c r="R198" s="90"/>
      <c r="S198" s="90"/>
      <c r="T198" s="90"/>
      <c r="U198" s="90"/>
      <c r="V198" s="90"/>
      <c r="W198" s="90"/>
      <c r="X198" s="90"/>
      <c r="Y198" s="90"/>
      <c r="Z198" s="90"/>
      <c r="AA198" s="90"/>
      <c r="AB198" s="90"/>
      <c r="AC198" s="90"/>
      <c r="AD198" s="90"/>
    </row>
    <row r="199" spans="1:30" ht="14.5" x14ac:dyDescent="0.35">
      <c r="A199" s="90"/>
      <c r="B199" s="82"/>
      <c r="C199" s="90"/>
      <c r="D199" s="90"/>
      <c r="E199" s="90"/>
      <c r="F199" s="90"/>
      <c r="G199" s="90"/>
      <c r="H199" s="90"/>
      <c r="I199" s="90"/>
      <c r="J199" s="90"/>
      <c r="K199" s="90"/>
      <c r="L199" s="90"/>
      <c r="M199" s="90"/>
      <c r="N199" s="90"/>
      <c r="O199" s="90"/>
      <c r="P199" s="90"/>
      <c r="Q199" s="90"/>
      <c r="R199" s="90"/>
      <c r="S199" s="90"/>
      <c r="T199" s="90"/>
      <c r="U199" s="90"/>
      <c r="V199" s="90"/>
      <c r="W199" s="90"/>
      <c r="X199" s="90"/>
      <c r="Y199" s="90"/>
      <c r="Z199" s="90"/>
      <c r="AA199" s="90"/>
      <c r="AB199" s="90"/>
      <c r="AC199" s="90"/>
      <c r="AD199" s="90"/>
    </row>
    <row r="200" spans="1:30" ht="14.5" x14ac:dyDescent="0.35">
      <c r="A200" s="90"/>
      <c r="B200" s="82"/>
      <c r="C200" s="90"/>
      <c r="D200" s="90"/>
      <c r="E200" s="90"/>
      <c r="F200" s="90"/>
      <c r="G200" s="90"/>
      <c r="H200" s="90"/>
      <c r="I200" s="90"/>
      <c r="J200" s="90"/>
      <c r="K200" s="90"/>
      <c r="L200" s="90"/>
      <c r="M200" s="90"/>
      <c r="N200" s="90"/>
      <c r="O200" s="90"/>
      <c r="P200" s="90"/>
      <c r="Q200" s="90"/>
      <c r="R200" s="90"/>
      <c r="S200" s="90"/>
      <c r="T200" s="90"/>
      <c r="U200" s="90"/>
      <c r="V200" s="90"/>
      <c r="W200" s="90"/>
      <c r="X200" s="90"/>
      <c r="Y200" s="90"/>
      <c r="Z200" s="90"/>
      <c r="AA200" s="90"/>
      <c r="AB200" s="90"/>
      <c r="AC200" s="90"/>
      <c r="AD200" s="90"/>
    </row>
    <row r="201" spans="1:30" ht="14.5" x14ac:dyDescent="0.35">
      <c r="A201" s="90"/>
      <c r="B201" s="82"/>
      <c r="C201" s="90"/>
      <c r="D201" s="90"/>
      <c r="E201" s="90"/>
      <c r="F201" s="90"/>
      <c r="G201" s="90"/>
      <c r="H201" s="90"/>
      <c r="I201" s="90"/>
      <c r="J201" s="90"/>
      <c r="K201" s="90"/>
      <c r="L201" s="90"/>
      <c r="M201" s="90"/>
      <c r="N201" s="90"/>
      <c r="O201" s="90"/>
      <c r="P201" s="90"/>
      <c r="Q201" s="90"/>
      <c r="R201" s="90"/>
      <c r="S201" s="90"/>
      <c r="T201" s="90"/>
      <c r="U201" s="90"/>
      <c r="V201" s="90"/>
      <c r="W201" s="90"/>
      <c r="X201" s="90"/>
      <c r="Y201" s="90"/>
      <c r="Z201" s="90"/>
      <c r="AA201" s="90"/>
      <c r="AB201" s="90"/>
      <c r="AC201" s="90"/>
      <c r="AD201" s="90"/>
    </row>
    <row r="202" spans="1:30" ht="14.5" x14ac:dyDescent="0.35">
      <c r="A202" s="90"/>
      <c r="B202" s="82"/>
      <c r="C202" s="90"/>
      <c r="D202" s="90"/>
      <c r="E202" s="90"/>
      <c r="F202" s="90"/>
      <c r="G202" s="90"/>
      <c r="H202" s="90"/>
      <c r="I202" s="90"/>
      <c r="J202" s="90"/>
      <c r="K202" s="90"/>
      <c r="L202" s="90"/>
      <c r="M202" s="90"/>
      <c r="N202" s="90"/>
      <c r="O202" s="90"/>
      <c r="P202" s="90"/>
      <c r="Q202" s="90"/>
      <c r="R202" s="90"/>
      <c r="S202" s="90"/>
      <c r="T202" s="90"/>
      <c r="U202" s="90"/>
      <c r="V202" s="90"/>
      <c r="W202" s="90"/>
      <c r="X202" s="90"/>
      <c r="Y202" s="90"/>
      <c r="Z202" s="90"/>
      <c r="AA202" s="90"/>
      <c r="AB202" s="90"/>
      <c r="AC202" s="90"/>
      <c r="AD202" s="90"/>
    </row>
    <row r="203" spans="1:30" ht="14.5" x14ac:dyDescent="0.35">
      <c r="A203" s="90"/>
      <c r="B203" s="82"/>
      <c r="C203" s="90"/>
      <c r="D203" s="90"/>
      <c r="E203" s="90"/>
      <c r="F203" s="90"/>
      <c r="G203" s="90"/>
      <c r="H203" s="90"/>
      <c r="I203" s="90"/>
      <c r="J203" s="90"/>
      <c r="K203" s="90"/>
      <c r="L203" s="90"/>
      <c r="M203" s="90"/>
      <c r="N203" s="90"/>
      <c r="O203" s="90"/>
      <c r="P203" s="90"/>
      <c r="Q203" s="90"/>
      <c r="R203" s="90"/>
      <c r="S203" s="90"/>
      <c r="T203" s="90"/>
      <c r="U203" s="90"/>
      <c r="V203" s="90"/>
      <c r="W203" s="90"/>
      <c r="X203" s="90"/>
      <c r="Y203" s="90"/>
      <c r="Z203" s="90"/>
      <c r="AA203" s="90"/>
      <c r="AB203" s="90"/>
      <c r="AC203" s="90"/>
      <c r="AD203" s="90"/>
    </row>
    <row r="204" spans="1:30" ht="14.5" x14ac:dyDescent="0.35">
      <c r="A204" s="90"/>
      <c r="B204" s="82"/>
      <c r="C204" s="90"/>
      <c r="D204" s="90"/>
      <c r="E204" s="90"/>
      <c r="F204" s="90"/>
      <c r="G204" s="90"/>
      <c r="H204" s="90"/>
      <c r="I204" s="90"/>
      <c r="J204" s="90"/>
      <c r="K204" s="90"/>
      <c r="L204" s="90"/>
      <c r="M204" s="90"/>
      <c r="N204" s="90"/>
      <c r="O204" s="90"/>
      <c r="P204" s="90"/>
      <c r="Q204" s="90"/>
      <c r="R204" s="90"/>
      <c r="S204" s="90"/>
      <c r="T204" s="90"/>
      <c r="U204" s="90"/>
      <c r="V204" s="90"/>
      <c r="W204" s="90"/>
      <c r="X204" s="90"/>
      <c r="Y204" s="90"/>
      <c r="Z204" s="90"/>
      <c r="AA204" s="90"/>
      <c r="AB204" s="90"/>
      <c r="AC204" s="90"/>
      <c r="AD204" s="90"/>
    </row>
    <row r="205" spans="1:30" ht="14.5" x14ac:dyDescent="0.35">
      <c r="A205" s="90"/>
      <c r="B205" s="82"/>
      <c r="C205" s="90"/>
      <c r="D205" s="90"/>
      <c r="E205" s="90"/>
      <c r="F205" s="90"/>
      <c r="G205" s="90"/>
      <c r="H205" s="90"/>
      <c r="I205" s="90"/>
      <c r="J205" s="90"/>
      <c r="K205" s="90"/>
      <c r="L205" s="90"/>
      <c r="M205" s="90"/>
      <c r="N205" s="90"/>
      <c r="O205" s="90"/>
      <c r="P205" s="90"/>
      <c r="Q205" s="90"/>
      <c r="R205" s="90"/>
      <c r="S205" s="90"/>
      <c r="T205" s="90"/>
      <c r="U205" s="90"/>
      <c r="V205" s="90"/>
      <c r="W205" s="90"/>
      <c r="X205" s="90"/>
      <c r="Y205" s="90"/>
      <c r="Z205" s="90"/>
      <c r="AA205" s="90"/>
      <c r="AB205" s="90"/>
      <c r="AC205" s="90"/>
      <c r="AD205" s="90"/>
    </row>
    <row r="206" spans="1:30" ht="14.5" x14ac:dyDescent="0.35">
      <c r="A206" s="90"/>
      <c r="B206" s="82"/>
      <c r="C206" s="90"/>
      <c r="D206" s="90"/>
      <c r="E206" s="90"/>
      <c r="F206" s="90"/>
      <c r="G206" s="90"/>
      <c r="H206" s="90"/>
      <c r="I206" s="90"/>
      <c r="J206" s="90"/>
      <c r="K206" s="90"/>
      <c r="L206" s="90"/>
      <c r="M206" s="90"/>
      <c r="N206" s="90"/>
      <c r="O206" s="90"/>
      <c r="P206" s="90"/>
      <c r="Q206" s="90"/>
      <c r="R206" s="90"/>
      <c r="S206" s="90"/>
      <c r="T206" s="90"/>
      <c r="U206" s="90"/>
      <c r="V206" s="90"/>
      <c r="W206" s="90"/>
      <c r="X206" s="90"/>
      <c r="Y206" s="90"/>
      <c r="Z206" s="90"/>
      <c r="AA206" s="90"/>
      <c r="AB206" s="90"/>
      <c r="AC206" s="90"/>
      <c r="AD206" s="90"/>
    </row>
    <row r="207" spans="1:30" ht="14.5" x14ac:dyDescent="0.35">
      <c r="A207" s="90"/>
      <c r="B207" s="82"/>
      <c r="C207" s="90"/>
      <c r="D207" s="90"/>
      <c r="E207" s="90"/>
      <c r="F207" s="90"/>
      <c r="G207" s="90"/>
      <c r="H207" s="90"/>
      <c r="I207" s="90"/>
      <c r="J207" s="90"/>
      <c r="K207" s="90"/>
      <c r="L207" s="90"/>
      <c r="M207" s="90"/>
      <c r="N207" s="90"/>
      <c r="O207" s="90"/>
      <c r="P207" s="90"/>
      <c r="Q207" s="90"/>
      <c r="R207" s="90"/>
      <c r="S207" s="90"/>
      <c r="T207" s="90"/>
      <c r="U207" s="90"/>
      <c r="V207" s="90"/>
      <c r="W207" s="90"/>
      <c r="X207" s="90"/>
      <c r="Y207" s="90"/>
      <c r="Z207" s="90"/>
      <c r="AA207" s="90"/>
      <c r="AB207" s="90"/>
      <c r="AC207" s="90"/>
      <c r="AD207" s="90"/>
    </row>
    <row r="208" spans="1:30" ht="14.5" x14ac:dyDescent="0.35">
      <c r="A208" s="90"/>
      <c r="B208" s="82"/>
      <c r="C208" s="90"/>
      <c r="D208" s="90"/>
      <c r="E208" s="90"/>
      <c r="F208" s="90"/>
      <c r="G208" s="90"/>
      <c r="H208" s="90"/>
      <c r="I208" s="90"/>
      <c r="J208" s="90"/>
      <c r="K208" s="90"/>
      <c r="L208" s="90"/>
      <c r="M208" s="90"/>
      <c r="N208" s="90"/>
      <c r="O208" s="90"/>
      <c r="P208" s="90"/>
      <c r="Q208" s="90"/>
      <c r="R208" s="90"/>
      <c r="S208" s="90"/>
      <c r="T208" s="90"/>
      <c r="U208" s="90"/>
      <c r="V208" s="90"/>
      <c r="W208" s="90"/>
      <c r="X208" s="90"/>
      <c r="Y208" s="90"/>
      <c r="Z208" s="90"/>
      <c r="AA208" s="90"/>
      <c r="AB208" s="90"/>
      <c r="AC208" s="90"/>
      <c r="AD208" s="90"/>
    </row>
    <row r="209" spans="1:30" ht="14.5" x14ac:dyDescent="0.35">
      <c r="A209" s="90"/>
      <c r="B209" s="82"/>
      <c r="C209" s="90"/>
      <c r="D209" s="90"/>
      <c r="E209" s="90"/>
      <c r="F209" s="90"/>
      <c r="G209" s="90"/>
      <c r="H209" s="90"/>
      <c r="I209" s="90"/>
      <c r="J209" s="90"/>
      <c r="K209" s="90"/>
      <c r="L209" s="90"/>
      <c r="M209" s="90"/>
      <c r="N209" s="90"/>
      <c r="O209" s="90"/>
      <c r="P209" s="90"/>
      <c r="Q209" s="90"/>
      <c r="R209" s="90"/>
      <c r="S209" s="90"/>
      <c r="T209" s="90"/>
      <c r="U209" s="90"/>
      <c r="V209" s="90"/>
      <c r="W209" s="90"/>
      <c r="X209" s="90"/>
      <c r="Y209" s="90"/>
      <c r="Z209" s="90"/>
      <c r="AA209" s="90"/>
      <c r="AB209" s="90"/>
      <c r="AC209" s="90"/>
      <c r="AD209" s="90"/>
    </row>
    <row r="210" spans="1:30" ht="14.5" x14ac:dyDescent="0.35">
      <c r="A210" s="90"/>
      <c r="B210" s="82"/>
      <c r="C210" s="90"/>
      <c r="D210" s="90"/>
      <c r="E210" s="90"/>
      <c r="F210" s="90"/>
      <c r="G210" s="90"/>
      <c r="H210" s="90"/>
      <c r="I210" s="90"/>
      <c r="J210" s="90"/>
      <c r="K210" s="90"/>
      <c r="L210" s="90"/>
      <c r="M210" s="90"/>
      <c r="N210" s="90"/>
      <c r="O210" s="90"/>
      <c r="P210" s="90"/>
      <c r="Q210" s="90"/>
      <c r="R210" s="90"/>
      <c r="S210" s="90"/>
      <c r="T210" s="90"/>
      <c r="U210" s="90"/>
      <c r="V210" s="90"/>
      <c r="W210" s="90"/>
      <c r="X210" s="90"/>
      <c r="Y210" s="90"/>
      <c r="Z210" s="90"/>
      <c r="AA210" s="90"/>
      <c r="AB210" s="90"/>
      <c r="AC210" s="90"/>
      <c r="AD210" s="90"/>
    </row>
    <row r="211" spans="1:30" ht="14.5" x14ac:dyDescent="0.35">
      <c r="A211" s="90"/>
      <c r="B211" s="82"/>
      <c r="C211" s="90"/>
      <c r="D211" s="90"/>
      <c r="E211" s="90"/>
      <c r="F211" s="90"/>
      <c r="G211" s="90"/>
      <c r="H211" s="90"/>
      <c r="I211" s="90"/>
      <c r="J211" s="90"/>
      <c r="K211" s="90"/>
      <c r="L211" s="90"/>
      <c r="M211" s="90"/>
      <c r="N211" s="90"/>
      <c r="O211" s="90"/>
      <c r="P211" s="90"/>
      <c r="Q211" s="90"/>
      <c r="R211" s="90"/>
      <c r="S211" s="90"/>
      <c r="T211" s="90"/>
      <c r="U211" s="90"/>
      <c r="V211" s="90"/>
      <c r="W211" s="90"/>
      <c r="X211" s="90"/>
      <c r="Y211" s="90"/>
      <c r="Z211" s="90"/>
      <c r="AA211" s="90"/>
      <c r="AB211" s="90"/>
      <c r="AC211" s="90"/>
      <c r="AD211" s="90"/>
    </row>
    <row r="212" spans="1:30" ht="14.5" x14ac:dyDescent="0.35">
      <c r="A212" s="90"/>
      <c r="B212" s="82"/>
      <c r="C212" s="90"/>
      <c r="D212" s="90"/>
      <c r="E212" s="90"/>
      <c r="F212" s="90"/>
      <c r="G212" s="90"/>
      <c r="H212" s="90"/>
      <c r="I212" s="90"/>
      <c r="J212" s="90"/>
      <c r="K212" s="90"/>
      <c r="L212" s="90"/>
      <c r="M212" s="90"/>
      <c r="N212" s="90"/>
      <c r="O212" s="90"/>
      <c r="P212" s="90"/>
      <c r="Q212" s="90"/>
      <c r="R212" s="90"/>
      <c r="S212" s="90"/>
      <c r="T212" s="90"/>
      <c r="U212" s="90"/>
      <c r="V212" s="90"/>
      <c r="W212" s="90"/>
      <c r="X212" s="90"/>
      <c r="Y212" s="90"/>
      <c r="Z212" s="90"/>
      <c r="AA212" s="90"/>
      <c r="AB212" s="90"/>
      <c r="AC212" s="90"/>
      <c r="AD212" s="90"/>
    </row>
    <row r="213" spans="1:30" ht="14.5" x14ac:dyDescent="0.35">
      <c r="A213" s="90"/>
      <c r="B213" s="82"/>
      <c r="C213" s="90"/>
      <c r="D213" s="90"/>
      <c r="E213" s="90"/>
      <c r="F213" s="90"/>
      <c r="G213" s="90"/>
      <c r="H213" s="90"/>
      <c r="I213" s="90"/>
      <c r="J213" s="90"/>
      <c r="K213" s="90"/>
      <c r="L213" s="90"/>
      <c r="M213" s="90"/>
      <c r="N213" s="90"/>
      <c r="O213" s="90"/>
      <c r="P213" s="90"/>
      <c r="Q213" s="90"/>
      <c r="R213" s="90"/>
      <c r="S213" s="90"/>
      <c r="T213" s="90"/>
      <c r="U213" s="90"/>
      <c r="V213" s="90"/>
      <c r="W213" s="90"/>
      <c r="X213" s="90"/>
      <c r="Y213" s="90"/>
      <c r="Z213" s="90"/>
      <c r="AA213" s="90"/>
      <c r="AB213" s="90"/>
      <c r="AC213" s="90"/>
      <c r="AD213" s="90"/>
    </row>
    <row r="214" spans="1:30" ht="14.5" x14ac:dyDescent="0.35">
      <c r="A214" s="90"/>
      <c r="B214" s="82"/>
      <c r="C214" s="90"/>
      <c r="D214" s="90"/>
      <c r="E214" s="90"/>
      <c r="F214" s="90"/>
      <c r="G214" s="90"/>
      <c r="H214" s="90"/>
      <c r="I214" s="90"/>
      <c r="J214" s="90"/>
      <c r="K214" s="90"/>
      <c r="L214" s="90"/>
      <c r="M214" s="90"/>
      <c r="N214" s="90"/>
      <c r="O214" s="90"/>
      <c r="P214" s="90"/>
      <c r="Q214" s="90"/>
      <c r="R214" s="90"/>
      <c r="S214" s="90"/>
      <c r="T214" s="90"/>
      <c r="U214" s="90"/>
      <c r="V214" s="90"/>
      <c r="W214" s="90"/>
      <c r="X214" s="90"/>
      <c r="Y214" s="90"/>
      <c r="Z214" s="90"/>
      <c r="AA214" s="90"/>
      <c r="AB214" s="90"/>
      <c r="AC214" s="90"/>
      <c r="AD214" s="90"/>
    </row>
    <row r="215" spans="1:30" ht="14.5" x14ac:dyDescent="0.35">
      <c r="A215" s="90"/>
      <c r="B215" s="82"/>
      <c r="C215" s="90"/>
      <c r="D215" s="90"/>
      <c r="E215" s="90"/>
      <c r="F215" s="90"/>
      <c r="G215" s="90"/>
      <c r="H215" s="90"/>
      <c r="I215" s="90"/>
      <c r="J215" s="90"/>
      <c r="K215" s="90"/>
      <c r="L215" s="90"/>
      <c r="M215" s="90"/>
      <c r="N215" s="90"/>
      <c r="O215" s="90"/>
      <c r="P215" s="90"/>
      <c r="Q215" s="90"/>
      <c r="R215" s="90"/>
      <c r="S215" s="90"/>
      <c r="T215" s="90"/>
      <c r="U215" s="90"/>
      <c r="V215" s="90"/>
      <c r="W215" s="90"/>
      <c r="X215" s="90"/>
      <c r="Y215" s="90"/>
      <c r="Z215" s="90"/>
      <c r="AA215" s="90"/>
      <c r="AB215" s="90"/>
      <c r="AC215" s="90"/>
      <c r="AD215" s="90"/>
    </row>
    <row r="216" spans="1:30" ht="14.5" x14ac:dyDescent="0.35">
      <c r="A216" s="90"/>
      <c r="B216" s="82"/>
      <c r="C216" s="90"/>
      <c r="D216" s="90"/>
      <c r="E216" s="90"/>
      <c r="F216" s="90"/>
      <c r="G216" s="90"/>
      <c r="H216" s="90"/>
      <c r="I216" s="90"/>
      <c r="J216" s="90"/>
      <c r="K216" s="90"/>
      <c r="L216" s="90"/>
      <c r="M216" s="90"/>
      <c r="N216" s="90"/>
      <c r="O216" s="90"/>
      <c r="P216" s="90"/>
      <c r="Q216" s="90"/>
      <c r="R216" s="90"/>
      <c r="S216" s="90"/>
      <c r="T216" s="90"/>
      <c r="U216" s="90"/>
      <c r="V216" s="90"/>
      <c r="W216" s="90"/>
      <c r="X216" s="90"/>
      <c r="Y216" s="90"/>
      <c r="Z216" s="90"/>
      <c r="AA216" s="90"/>
      <c r="AB216" s="90"/>
      <c r="AC216" s="90"/>
      <c r="AD216" s="90"/>
    </row>
    <row r="217" spans="1:30" ht="14.5" x14ac:dyDescent="0.35">
      <c r="A217" s="90"/>
      <c r="B217" s="82"/>
      <c r="C217" s="90"/>
      <c r="D217" s="90"/>
      <c r="E217" s="90"/>
      <c r="F217" s="90"/>
      <c r="G217" s="90"/>
      <c r="H217" s="90"/>
      <c r="I217" s="90"/>
      <c r="J217" s="90"/>
      <c r="K217" s="90"/>
      <c r="L217" s="90"/>
      <c r="M217" s="90"/>
      <c r="N217" s="90"/>
      <c r="O217" s="90"/>
      <c r="P217" s="90"/>
      <c r="Q217" s="90"/>
      <c r="R217" s="90"/>
      <c r="S217" s="90"/>
      <c r="T217" s="90"/>
      <c r="U217" s="90"/>
      <c r="V217" s="90"/>
      <c r="W217" s="90"/>
      <c r="X217" s="90"/>
      <c r="Y217" s="90"/>
      <c r="Z217" s="90"/>
      <c r="AA217" s="90"/>
      <c r="AB217" s="90"/>
      <c r="AC217" s="90"/>
      <c r="AD217" s="90"/>
    </row>
    <row r="218" spans="1:30" ht="14.5" x14ac:dyDescent="0.35">
      <c r="A218" s="90"/>
      <c r="B218" s="82"/>
      <c r="C218" s="90"/>
      <c r="D218" s="90"/>
      <c r="E218" s="90"/>
      <c r="F218" s="90"/>
      <c r="G218" s="90"/>
      <c r="H218" s="90"/>
      <c r="I218" s="90"/>
      <c r="J218" s="90"/>
      <c r="K218" s="90"/>
      <c r="L218" s="90"/>
      <c r="M218" s="90"/>
      <c r="N218" s="90"/>
      <c r="O218" s="90"/>
      <c r="P218" s="90"/>
      <c r="Q218" s="90"/>
      <c r="R218" s="90"/>
      <c r="S218" s="90"/>
      <c r="T218" s="90"/>
      <c r="U218" s="90"/>
      <c r="V218" s="90"/>
      <c r="W218" s="90"/>
      <c r="X218" s="90"/>
      <c r="Y218" s="90"/>
      <c r="Z218" s="90"/>
      <c r="AA218" s="90"/>
      <c r="AB218" s="90"/>
      <c r="AC218" s="90"/>
      <c r="AD218" s="90"/>
    </row>
    <row r="219" spans="1:30" ht="14.5" x14ac:dyDescent="0.35">
      <c r="A219" s="90"/>
      <c r="B219" s="82"/>
      <c r="C219" s="90"/>
      <c r="D219" s="90"/>
      <c r="E219" s="90"/>
      <c r="F219" s="90"/>
      <c r="G219" s="90"/>
      <c r="H219" s="90"/>
      <c r="I219" s="90"/>
      <c r="J219" s="90"/>
      <c r="K219" s="90"/>
      <c r="L219" s="90"/>
      <c r="M219" s="90"/>
      <c r="N219" s="90"/>
      <c r="O219" s="90"/>
      <c r="P219" s="90"/>
      <c r="Q219" s="90"/>
      <c r="R219" s="90"/>
      <c r="S219" s="90"/>
      <c r="T219" s="90"/>
      <c r="U219" s="90"/>
      <c r="V219" s="90"/>
      <c r="W219" s="90"/>
      <c r="X219" s="90"/>
      <c r="Y219" s="90"/>
      <c r="Z219" s="90"/>
      <c r="AA219" s="90"/>
      <c r="AB219" s="90"/>
      <c r="AC219" s="90"/>
      <c r="AD219" s="90"/>
    </row>
    <row r="220" spans="1:30" ht="14.5" x14ac:dyDescent="0.35">
      <c r="A220" s="90"/>
      <c r="B220" s="82"/>
      <c r="C220" s="90"/>
      <c r="D220" s="90"/>
      <c r="E220" s="90"/>
      <c r="F220" s="90"/>
      <c r="G220" s="90"/>
      <c r="H220" s="90"/>
      <c r="I220" s="90"/>
      <c r="J220" s="90"/>
      <c r="K220" s="90"/>
      <c r="L220" s="90"/>
      <c r="M220" s="90"/>
      <c r="N220" s="90"/>
      <c r="O220" s="90"/>
      <c r="P220" s="90"/>
      <c r="Q220" s="90"/>
      <c r="R220" s="90"/>
      <c r="S220" s="90"/>
      <c r="T220" s="90"/>
      <c r="U220" s="90"/>
      <c r="V220" s="90"/>
      <c r="W220" s="90"/>
      <c r="X220" s="90"/>
      <c r="Y220" s="90"/>
      <c r="Z220" s="90"/>
      <c r="AA220" s="90"/>
      <c r="AB220" s="90"/>
      <c r="AC220" s="90"/>
      <c r="AD220" s="90"/>
    </row>
    <row r="221" spans="1:30" ht="14.5" x14ac:dyDescent="0.35">
      <c r="A221" s="90"/>
      <c r="B221" s="82"/>
      <c r="C221" s="90"/>
      <c r="D221" s="90"/>
      <c r="E221" s="90"/>
      <c r="F221" s="90"/>
      <c r="G221" s="90"/>
      <c r="H221" s="90"/>
      <c r="I221" s="90"/>
      <c r="J221" s="90"/>
      <c r="K221" s="90"/>
      <c r="L221" s="90"/>
      <c r="M221" s="90"/>
      <c r="N221" s="90"/>
      <c r="O221" s="90"/>
      <c r="P221" s="90"/>
      <c r="Q221" s="90"/>
      <c r="R221" s="90"/>
      <c r="S221" s="90"/>
      <c r="T221" s="90"/>
      <c r="U221" s="90"/>
      <c r="V221" s="90"/>
      <c r="W221" s="90"/>
      <c r="X221" s="90"/>
      <c r="Y221" s="90"/>
      <c r="Z221" s="90"/>
      <c r="AA221" s="90"/>
      <c r="AB221" s="90"/>
      <c r="AC221" s="90"/>
      <c r="AD221" s="90"/>
    </row>
    <row r="222" spans="1:30" ht="14.5" x14ac:dyDescent="0.35">
      <c r="A222" s="90"/>
      <c r="B222" s="82"/>
      <c r="C222" s="90"/>
      <c r="D222" s="90"/>
      <c r="E222" s="90"/>
      <c r="F222" s="90"/>
      <c r="G222" s="90"/>
      <c r="H222" s="90"/>
      <c r="I222" s="90"/>
      <c r="J222" s="90"/>
      <c r="K222" s="90"/>
      <c r="L222" s="90"/>
      <c r="M222" s="90"/>
      <c r="N222" s="90"/>
      <c r="O222" s="90"/>
      <c r="P222" s="90"/>
      <c r="Q222" s="90"/>
      <c r="R222" s="90"/>
      <c r="S222" s="90"/>
      <c r="T222" s="90"/>
      <c r="U222" s="90"/>
      <c r="V222" s="90"/>
      <c r="W222" s="90"/>
      <c r="X222" s="90"/>
      <c r="Y222" s="90"/>
      <c r="Z222" s="90"/>
      <c r="AA222" s="90"/>
      <c r="AB222" s="90"/>
      <c r="AC222" s="90"/>
      <c r="AD222" s="90"/>
    </row>
    <row r="223" spans="1:30" ht="14.5" x14ac:dyDescent="0.35">
      <c r="A223" s="90"/>
      <c r="B223" s="82"/>
      <c r="C223" s="90"/>
      <c r="D223" s="90"/>
      <c r="E223" s="90"/>
      <c r="F223" s="90"/>
      <c r="G223" s="90"/>
      <c r="H223" s="90"/>
      <c r="I223" s="90"/>
      <c r="J223" s="90"/>
      <c r="K223" s="90"/>
      <c r="L223" s="90"/>
      <c r="M223" s="90"/>
      <c r="N223" s="90"/>
      <c r="O223" s="90"/>
      <c r="P223" s="90"/>
      <c r="Q223" s="90"/>
      <c r="R223" s="90"/>
      <c r="S223" s="90"/>
      <c r="T223" s="90"/>
      <c r="U223" s="90"/>
      <c r="V223" s="90"/>
      <c r="W223" s="90"/>
      <c r="X223" s="90"/>
      <c r="Y223" s="90"/>
      <c r="Z223" s="90"/>
      <c r="AA223" s="90"/>
      <c r="AB223" s="90"/>
      <c r="AC223" s="90"/>
      <c r="AD223" s="90"/>
    </row>
    <row r="224" spans="1:30" ht="14.5" x14ac:dyDescent="0.35">
      <c r="A224" s="90"/>
      <c r="B224" s="82"/>
      <c r="C224" s="90"/>
      <c r="D224" s="90"/>
      <c r="E224" s="90"/>
      <c r="F224" s="90"/>
      <c r="G224" s="90"/>
      <c r="H224" s="90"/>
      <c r="I224" s="90"/>
      <c r="J224" s="90"/>
      <c r="K224" s="90"/>
      <c r="L224" s="90"/>
      <c r="M224" s="90"/>
      <c r="N224" s="90"/>
      <c r="O224" s="90"/>
      <c r="P224" s="90"/>
      <c r="Q224" s="90"/>
      <c r="R224" s="90"/>
      <c r="S224" s="90"/>
      <c r="T224" s="90"/>
      <c r="U224" s="90"/>
      <c r="V224" s="90"/>
      <c r="W224" s="90"/>
      <c r="X224" s="90"/>
      <c r="Y224" s="90"/>
      <c r="Z224" s="90"/>
      <c r="AA224" s="90"/>
      <c r="AB224" s="90"/>
      <c r="AC224" s="90"/>
      <c r="AD224" s="90"/>
    </row>
    <row r="225" spans="1:30" ht="14.5" x14ac:dyDescent="0.35">
      <c r="A225" s="90"/>
      <c r="B225" s="82"/>
      <c r="C225" s="90"/>
      <c r="D225" s="90"/>
      <c r="E225" s="90"/>
      <c r="F225" s="90"/>
      <c r="G225" s="90"/>
      <c r="H225" s="90"/>
      <c r="I225" s="90"/>
      <c r="J225" s="90"/>
      <c r="K225" s="90"/>
      <c r="L225" s="90"/>
      <c r="M225" s="90"/>
      <c r="N225" s="90"/>
      <c r="O225" s="90"/>
      <c r="P225" s="90"/>
      <c r="Q225" s="90"/>
      <c r="R225" s="90"/>
      <c r="S225" s="90"/>
      <c r="T225" s="90"/>
      <c r="U225" s="90"/>
      <c r="V225" s="90"/>
      <c r="W225" s="90"/>
      <c r="X225" s="90"/>
      <c r="Y225" s="90"/>
      <c r="Z225" s="90"/>
      <c r="AA225" s="90"/>
      <c r="AB225" s="90"/>
      <c r="AC225" s="90"/>
      <c r="AD225" s="90"/>
    </row>
    <row r="226" spans="1:30" ht="14.5" x14ac:dyDescent="0.35">
      <c r="A226" s="90"/>
      <c r="B226" s="82"/>
      <c r="C226" s="90"/>
      <c r="D226" s="90"/>
      <c r="E226" s="90"/>
      <c r="F226" s="90"/>
      <c r="G226" s="90"/>
      <c r="H226" s="90"/>
      <c r="I226" s="90"/>
      <c r="J226" s="90"/>
      <c r="K226" s="90"/>
      <c r="L226" s="90"/>
      <c r="M226" s="90"/>
      <c r="N226" s="90"/>
      <c r="O226" s="90"/>
      <c r="P226" s="90"/>
      <c r="Q226" s="90"/>
      <c r="R226" s="90"/>
      <c r="S226" s="90"/>
      <c r="T226" s="90"/>
      <c r="U226" s="90"/>
      <c r="V226" s="90"/>
      <c r="W226" s="90"/>
      <c r="X226" s="90"/>
      <c r="Y226" s="90"/>
      <c r="Z226" s="90"/>
      <c r="AA226" s="90"/>
      <c r="AB226" s="90"/>
      <c r="AC226" s="90"/>
      <c r="AD226" s="90"/>
    </row>
    <row r="227" spans="1:30" ht="14.5" x14ac:dyDescent="0.35">
      <c r="A227" s="90"/>
      <c r="B227" s="82"/>
      <c r="C227" s="90"/>
      <c r="D227" s="90"/>
      <c r="E227" s="90"/>
      <c r="F227" s="90"/>
      <c r="G227" s="90"/>
      <c r="H227" s="90"/>
      <c r="I227" s="90"/>
      <c r="J227" s="90"/>
      <c r="K227" s="90"/>
      <c r="L227" s="90"/>
      <c r="M227" s="90"/>
      <c r="N227" s="90"/>
      <c r="O227" s="90"/>
      <c r="P227" s="90"/>
      <c r="Q227" s="90"/>
      <c r="R227" s="90"/>
      <c r="S227" s="90"/>
      <c r="T227" s="90"/>
      <c r="U227" s="90"/>
      <c r="V227" s="90"/>
      <c r="W227" s="90"/>
      <c r="X227" s="90"/>
      <c r="Y227" s="90"/>
      <c r="Z227" s="90"/>
      <c r="AA227" s="90"/>
      <c r="AB227" s="90"/>
      <c r="AC227" s="90"/>
      <c r="AD227" s="90"/>
    </row>
    <row r="228" spans="1:30" ht="14.5" x14ac:dyDescent="0.35">
      <c r="A228" s="90"/>
      <c r="B228" s="82"/>
      <c r="C228" s="90"/>
      <c r="D228" s="90"/>
      <c r="E228" s="90"/>
      <c r="F228" s="90"/>
      <c r="G228" s="90"/>
      <c r="H228" s="90"/>
      <c r="I228" s="90"/>
      <c r="J228" s="90"/>
      <c r="K228" s="90"/>
      <c r="L228" s="90"/>
      <c r="M228" s="90"/>
      <c r="N228" s="90"/>
      <c r="O228" s="90"/>
      <c r="P228" s="90"/>
      <c r="Q228" s="90"/>
      <c r="R228" s="90"/>
      <c r="S228" s="90"/>
      <c r="T228" s="90"/>
      <c r="U228" s="90"/>
      <c r="V228" s="90"/>
      <c r="W228" s="90"/>
      <c r="X228" s="90"/>
      <c r="Y228" s="90"/>
      <c r="Z228" s="90"/>
      <c r="AA228" s="90"/>
      <c r="AB228" s="90"/>
      <c r="AC228" s="90"/>
      <c r="AD228" s="90"/>
    </row>
    <row r="229" spans="1:30" ht="14.5" x14ac:dyDescent="0.35">
      <c r="A229" s="90"/>
      <c r="B229" s="82"/>
      <c r="C229" s="90"/>
      <c r="D229" s="90"/>
      <c r="E229" s="90"/>
      <c r="F229" s="90"/>
      <c r="G229" s="90"/>
      <c r="H229" s="90"/>
      <c r="I229" s="90"/>
      <c r="J229" s="90"/>
      <c r="K229" s="90"/>
      <c r="L229" s="90"/>
      <c r="M229" s="90"/>
      <c r="N229" s="90"/>
      <c r="O229" s="90"/>
      <c r="P229" s="90"/>
      <c r="Q229" s="90"/>
      <c r="R229" s="90"/>
      <c r="S229" s="90"/>
      <c r="T229" s="90"/>
      <c r="U229" s="90"/>
      <c r="V229" s="90"/>
      <c r="W229" s="90"/>
      <c r="X229" s="90"/>
      <c r="Y229" s="90"/>
      <c r="Z229" s="90"/>
      <c r="AA229" s="90"/>
      <c r="AB229" s="90"/>
      <c r="AC229" s="90"/>
      <c r="AD229" s="90"/>
    </row>
    <row r="230" spans="1:30" ht="14.5" x14ac:dyDescent="0.35">
      <c r="A230" s="90"/>
      <c r="B230" s="82"/>
      <c r="C230" s="90"/>
      <c r="D230" s="90"/>
      <c r="E230" s="90"/>
      <c r="F230" s="90"/>
      <c r="G230" s="90"/>
      <c r="H230" s="90"/>
      <c r="I230" s="90"/>
      <c r="J230" s="90"/>
      <c r="K230" s="90"/>
      <c r="L230" s="90"/>
      <c r="M230" s="90"/>
      <c r="N230" s="90"/>
      <c r="O230" s="90"/>
      <c r="P230" s="90"/>
      <c r="Q230" s="90"/>
      <c r="R230" s="90"/>
      <c r="S230" s="90"/>
      <c r="T230" s="90"/>
      <c r="U230" s="90"/>
      <c r="V230" s="90"/>
      <c r="W230" s="90"/>
      <c r="X230" s="90"/>
      <c r="Y230" s="90"/>
      <c r="Z230" s="90"/>
      <c r="AA230" s="90"/>
      <c r="AB230" s="90"/>
      <c r="AC230" s="90"/>
      <c r="AD230" s="90"/>
    </row>
    <row r="231" spans="1:30" ht="14.5" x14ac:dyDescent="0.35">
      <c r="A231" s="90"/>
      <c r="B231" s="82"/>
      <c r="C231" s="90"/>
      <c r="D231" s="90"/>
      <c r="E231" s="90"/>
      <c r="F231" s="90"/>
      <c r="G231" s="90"/>
      <c r="H231" s="90"/>
      <c r="I231" s="90"/>
      <c r="J231" s="90"/>
      <c r="K231" s="90"/>
      <c r="L231" s="90"/>
      <c r="M231" s="90"/>
      <c r="N231" s="90"/>
      <c r="O231" s="90"/>
      <c r="P231" s="90"/>
      <c r="Q231" s="90"/>
      <c r="R231" s="90"/>
      <c r="S231" s="90"/>
      <c r="T231" s="90"/>
      <c r="U231" s="90"/>
      <c r="V231" s="90"/>
      <c r="W231" s="90"/>
      <c r="X231" s="90"/>
      <c r="Y231" s="90"/>
      <c r="Z231" s="90"/>
      <c r="AA231" s="90"/>
      <c r="AB231" s="90"/>
      <c r="AC231" s="90"/>
      <c r="AD231" s="90"/>
    </row>
    <row r="232" spans="1:30" ht="14.5" x14ac:dyDescent="0.35">
      <c r="A232" s="90"/>
      <c r="B232" s="82"/>
      <c r="C232" s="90"/>
      <c r="D232" s="90"/>
      <c r="E232" s="90"/>
      <c r="F232" s="90"/>
      <c r="G232" s="90"/>
      <c r="H232" s="90"/>
      <c r="I232" s="90"/>
      <c r="J232" s="90"/>
      <c r="K232" s="90"/>
      <c r="L232" s="90"/>
      <c r="M232" s="90"/>
      <c r="N232" s="90"/>
      <c r="O232" s="90"/>
      <c r="P232" s="90"/>
      <c r="Q232" s="90"/>
      <c r="R232" s="90"/>
      <c r="S232" s="90"/>
      <c r="T232" s="90"/>
      <c r="U232" s="90"/>
      <c r="V232" s="90"/>
      <c r="W232" s="90"/>
      <c r="X232" s="90"/>
      <c r="Y232" s="90"/>
      <c r="Z232" s="90"/>
      <c r="AA232" s="90"/>
      <c r="AB232" s="90"/>
      <c r="AC232" s="90"/>
      <c r="AD232" s="90"/>
    </row>
    <row r="233" spans="1:30" ht="14.5" x14ac:dyDescent="0.35">
      <c r="A233" s="90"/>
      <c r="B233" s="82"/>
      <c r="C233" s="90"/>
      <c r="D233" s="90"/>
      <c r="E233" s="90"/>
      <c r="F233" s="90"/>
      <c r="G233" s="90"/>
      <c r="H233" s="90"/>
      <c r="I233" s="90"/>
      <c r="J233" s="90"/>
      <c r="K233" s="90"/>
      <c r="L233" s="90"/>
      <c r="M233" s="90"/>
      <c r="N233" s="90"/>
      <c r="O233" s="90"/>
      <c r="P233" s="90"/>
      <c r="Q233" s="90"/>
      <c r="R233" s="90"/>
      <c r="S233" s="90"/>
      <c r="T233" s="90"/>
      <c r="U233" s="90"/>
      <c r="V233" s="90"/>
      <c r="W233" s="90"/>
      <c r="X233" s="90"/>
      <c r="Y233" s="90"/>
      <c r="Z233" s="90"/>
      <c r="AA233" s="90"/>
      <c r="AB233" s="90"/>
      <c r="AC233" s="90"/>
      <c r="AD233" s="90"/>
    </row>
    <row r="234" spans="1:30" ht="14.5" x14ac:dyDescent="0.35">
      <c r="A234" s="90"/>
      <c r="B234" s="82"/>
      <c r="C234" s="90"/>
      <c r="D234" s="90"/>
      <c r="E234" s="90"/>
      <c r="F234" s="90"/>
      <c r="G234" s="90"/>
      <c r="H234" s="90"/>
      <c r="I234" s="90"/>
      <c r="J234" s="90"/>
      <c r="K234" s="90"/>
      <c r="L234" s="90"/>
      <c r="M234" s="90"/>
      <c r="N234" s="90"/>
      <c r="O234" s="90"/>
      <c r="P234" s="90"/>
      <c r="Q234" s="90"/>
      <c r="R234" s="90"/>
      <c r="S234" s="90"/>
      <c r="T234" s="90"/>
      <c r="U234" s="90"/>
      <c r="V234" s="90"/>
      <c r="W234" s="90"/>
      <c r="X234" s="90"/>
      <c r="Y234" s="90"/>
      <c r="Z234" s="90"/>
      <c r="AA234" s="90"/>
      <c r="AB234" s="90"/>
      <c r="AC234" s="90"/>
      <c r="AD234" s="90"/>
    </row>
    <row r="235" spans="1:30" ht="14.5" x14ac:dyDescent="0.35">
      <c r="A235" s="90"/>
      <c r="B235" s="82"/>
      <c r="C235" s="90"/>
      <c r="D235" s="90"/>
      <c r="E235" s="90"/>
      <c r="F235" s="90"/>
      <c r="G235" s="90"/>
      <c r="H235" s="90"/>
      <c r="I235" s="90"/>
      <c r="J235" s="90"/>
      <c r="K235" s="90"/>
      <c r="L235" s="90"/>
      <c r="M235" s="90"/>
      <c r="N235" s="90"/>
      <c r="O235" s="90"/>
      <c r="P235" s="90"/>
      <c r="Q235" s="90"/>
      <c r="R235" s="90"/>
      <c r="S235" s="90"/>
      <c r="T235" s="90"/>
      <c r="U235" s="90"/>
      <c r="V235" s="90"/>
      <c r="W235" s="90"/>
      <c r="X235" s="90"/>
      <c r="Y235" s="90"/>
      <c r="Z235" s="90"/>
      <c r="AA235" s="90"/>
      <c r="AB235" s="90"/>
      <c r="AC235" s="90"/>
      <c r="AD235" s="90"/>
    </row>
    <row r="236" spans="1:30" ht="14.5" x14ac:dyDescent="0.35">
      <c r="A236" s="90"/>
      <c r="B236" s="82"/>
      <c r="C236" s="90"/>
      <c r="D236" s="90"/>
      <c r="E236" s="90"/>
      <c r="F236" s="90"/>
      <c r="G236" s="90"/>
      <c r="H236" s="90"/>
      <c r="I236" s="90"/>
      <c r="J236" s="90"/>
      <c r="K236" s="90"/>
      <c r="L236" s="90"/>
      <c r="M236" s="90"/>
      <c r="N236" s="90"/>
      <c r="O236" s="90"/>
      <c r="P236" s="90"/>
      <c r="Q236" s="90"/>
      <c r="R236" s="90"/>
      <c r="S236" s="90"/>
      <c r="T236" s="90"/>
      <c r="U236" s="90"/>
      <c r="V236" s="90"/>
      <c r="W236" s="90"/>
      <c r="X236" s="90"/>
      <c r="Y236" s="90"/>
      <c r="Z236" s="90"/>
      <c r="AA236" s="90"/>
      <c r="AB236" s="90"/>
      <c r="AC236" s="90"/>
      <c r="AD236" s="90"/>
    </row>
    <row r="237" spans="1:30" ht="14.5" x14ac:dyDescent="0.35">
      <c r="A237" s="90"/>
      <c r="B237" s="82"/>
      <c r="C237" s="90"/>
      <c r="D237" s="90"/>
      <c r="E237" s="90"/>
      <c r="F237" s="90"/>
      <c r="G237" s="90"/>
      <c r="H237" s="90"/>
      <c r="I237" s="90"/>
      <c r="J237" s="90"/>
      <c r="K237" s="90"/>
      <c r="L237" s="90"/>
      <c r="M237" s="90"/>
      <c r="N237" s="90"/>
      <c r="O237" s="90"/>
      <c r="P237" s="90"/>
      <c r="Q237" s="90"/>
      <c r="R237" s="90"/>
      <c r="S237" s="90"/>
      <c r="T237" s="90"/>
      <c r="U237" s="90"/>
      <c r="V237" s="90"/>
      <c r="W237" s="90"/>
      <c r="X237" s="90"/>
      <c r="Y237" s="90"/>
      <c r="Z237" s="90"/>
      <c r="AA237" s="90"/>
      <c r="AB237" s="90"/>
      <c r="AC237" s="90"/>
      <c r="AD237" s="90"/>
    </row>
    <row r="238" spans="1:30" ht="14.5" x14ac:dyDescent="0.35">
      <c r="A238" s="90"/>
      <c r="B238" s="82"/>
      <c r="C238" s="90"/>
      <c r="D238" s="90"/>
      <c r="E238" s="90"/>
      <c r="F238" s="90"/>
      <c r="G238" s="90"/>
      <c r="H238" s="90"/>
      <c r="I238" s="90"/>
      <c r="J238" s="90"/>
      <c r="K238" s="90"/>
      <c r="L238" s="90"/>
      <c r="M238" s="90"/>
      <c r="N238" s="90"/>
      <c r="O238" s="90"/>
      <c r="P238" s="90"/>
      <c r="Q238" s="90"/>
      <c r="R238" s="90"/>
      <c r="S238" s="90"/>
      <c r="T238" s="90"/>
      <c r="U238" s="90"/>
      <c r="V238" s="90"/>
      <c r="W238" s="90"/>
      <c r="X238" s="90"/>
      <c r="Y238" s="90"/>
      <c r="Z238" s="90"/>
      <c r="AA238" s="90"/>
      <c r="AB238" s="90"/>
      <c r="AC238" s="90"/>
      <c r="AD238" s="90"/>
    </row>
    <row r="239" spans="1:30" ht="14.5" x14ac:dyDescent="0.35">
      <c r="A239" s="90"/>
      <c r="B239" s="82"/>
      <c r="C239" s="90"/>
      <c r="D239" s="90"/>
      <c r="E239" s="90"/>
      <c r="F239" s="90"/>
      <c r="G239" s="90"/>
      <c r="H239" s="90"/>
      <c r="I239" s="90"/>
      <c r="J239" s="90"/>
      <c r="K239" s="90"/>
      <c r="L239" s="90"/>
      <c r="M239" s="90"/>
      <c r="N239" s="90"/>
      <c r="O239" s="90"/>
      <c r="P239" s="90"/>
      <c r="Q239" s="90"/>
      <c r="R239" s="90"/>
      <c r="S239" s="90"/>
      <c r="T239" s="90"/>
      <c r="U239" s="90"/>
      <c r="V239" s="90"/>
      <c r="W239" s="90"/>
      <c r="X239" s="90"/>
      <c r="Y239" s="90"/>
      <c r="Z239" s="90"/>
      <c r="AA239" s="90"/>
      <c r="AB239" s="90"/>
      <c r="AC239" s="90"/>
      <c r="AD239" s="90"/>
    </row>
    <row r="240" spans="1:30" ht="14.5" x14ac:dyDescent="0.35">
      <c r="A240" s="90"/>
      <c r="B240" s="82"/>
      <c r="C240" s="90"/>
      <c r="D240" s="90"/>
      <c r="E240" s="90"/>
      <c r="F240" s="90"/>
      <c r="G240" s="90"/>
      <c r="H240" s="90"/>
      <c r="I240" s="90"/>
      <c r="J240" s="90"/>
      <c r="K240" s="90"/>
      <c r="L240" s="90"/>
      <c r="M240" s="90"/>
      <c r="N240" s="90"/>
      <c r="O240" s="90"/>
      <c r="P240" s="90"/>
      <c r="Q240" s="90"/>
      <c r="R240" s="90"/>
      <c r="S240" s="90"/>
      <c r="T240" s="90"/>
      <c r="U240" s="90"/>
      <c r="V240" s="90"/>
      <c r="W240" s="90"/>
      <c r="X240" s="90"/>
      <c r="Y240" s="90"/>
      <c r="Z240" s="90"/>
      <c r="AA240" s="90"/>
      <c r="AB240" s="90"/>
      <c r="AC240" s="90"/>
      <c r="AD240" s="90"/>
    </row>
    <row r="241" spans="1:30" ht="14.5" x14ac:dyDescent="0.35">
      <c r="A241" s="90"/>
      <c r="B241" s="82"/>
      <c r="C241" s="90"/>
      <c r="D241" s="90"/>
      <c r="E241" s="90"/>
      <c r="F241" s="90"/>
      <c r="G241" s="90"/>
      <c r="H241" s="90"/>
      <c r="I241" s="90"/>
      <c r="J241" s="90"/>
      <c r="K241" s="90"/>
      <c r="L241" s="90"/>
      <c r="M241" s="90"/>
      <c r="N241" s="90"/>
      <c r="O241" s="90"/>
      <c r="P241" s="90"/>
      <c r="Q241" s="90"/>
      <c r="R241" s="90"/>
      <c r="S241" s="90"/>
      <c r="T241" s="90"/>
      <c r="U241" s="90"/>
      <c r="V241" s="90"/>
      <c r="W241" s="90"/>
      <c r="X241" s="90"/>
      <c r="Y241" s="90"/>
      <c r="Z241" s="90"/>
      <c r="AA241" s="90"/>
      <c r="AB241" s="90"/>
      <c r="AC241" s="90"/>
      <c r="AD241" s="90"/>
    </row>
    <row r="242" spans="1:30" ht="14.5" x14ac:dyDescent="0.35">
      <c r="A242" s="90"/>
      <c r="B242" s="82"/>
      <c r="C242" s="90"/>
      <c r="D242" s="90"/>
      <c r="E242" s="90"/>
      <c r="F242" s="90"/>
      <c r="G242" s="90"/>
      <c r="H242" s="90"/>
      <c r="I242" s="90"/>
      <c r="J242" s="90"/>
      <c r="K242" s="90"/>
      <c r="L242" s="90"/>
      <c r="M242" s="90"/>
      <c r="N242" s="90"/>
      <c r="O242" s="90"/>
      <c r="P242" s="90"/>
      <c r="Q242" s="90"/>
      <c r="R242" s="90"/>
      <c r="S242" s="90"/>
      <c r="T242" s="90"/>
      <c r="U242" s="90"/>
      <c r="V242" s="90"/>
      <c r="W242" s="90"/>
      <c r="X242" s="90"/>
      <c r="Y242" s="90"/>
      <c r="Z242" s="90"/>
      <c r="AA242" s="90"/>
      <c r="AB242" s="90"/>
      <c r="AC242" s="90"/>
      <c r="AD242" s="90"/>
    </row>
    <row r="243" spans="1:30" ht="14.5" x14ac:dyDescent="0.35">
      <c r="A243" s="90"/>
      <c r="B243" s="82"/>
      <c r="C243" s="90"/>
      <c r="D243" s="90"/>
      <c r="E243" s="90"/>
      <c r="F243" s="90"/>
      <c r="G243" s="90"/>
      <c r="H243" s="90"/>
      <c r="I243" s="90"/>
      <c r="J243" s="90"/>
      <c r="K243" s="90"/>
      <c r="L243" s="90"/>
      <c r="M243" s="90"/>
      <c r="N243" s="90"/>
      <c r="O243" s="90"/>
      <c r="P243" s="90"/>
      <c r="Q243" s="90"/>
      <c r="R243" s="90"/>
      <c r="S243" s="90"/>
      <c r="T243" s="90"/>
      <c r="U243" s="90"/>
      <c r="V243" s="90"/>
      <c r="W243" s="90"/>
      <c r="X243" s="90"/>
      <c r="Y243" s="90"/>
      <c r="Z243" s="90"/>
      <c r="AA243" s="90"/>
      <c r="AB243" s="90"/>
      <c r="AC243" s="90"/>
      <c r="AD243" s="90"/>
    </row>
    <row r="244" spans="1:30" ht="14.5" x14ac:dyDescent="0.35">
      <c r="A244" s="90"/>
      <c r="B244" s="82"/>
      <c r="C244" s="90"/>
      <c r="D244" s="90"/>
      <c r="E244" s="90"/>
      <c r="F244" s="90"/>
      <c r="G244" s="90"/>
      <c r="H244" s="90"/>
      <c r="I244" s="90"/>
      <c r="J244" s="90"/>
      <c r="K244" s="90"/>
      <c r="L244" s="90"/>
      <c r="M244" s="90"/>
      <c r="N244" s="90"/>
      <c r="O244" s="90"/>
      <c r="P244" s="90"/>
      <c r="Q244" s="90"/>
      <c r="R244" s="90"/>
      <c r="S244" s="90"/>
      <c r="T244" s="90"/>
      <c r="U244" s="90"/>
      <c r="V244" s="90"/>
      <c r="W244" s="90"/>
      <c r="X244" s="90"/>
      <c r="Y244" s="90"/>
      <c r="Z244" s="90"/>
      <c r="AA244" s="90"/>
      <c r="AB244" s="90"/>
      <c r="AC244" s="90"/>
      <c r="AD244" s="90"/>
    </row>
    <row r="245" spans="1:30" ht="14.5" x14ac:dyDescent="0.35">
      <c r="A245" s="90"/>
      <c r="B245" s="82"/>
      <c r="C245" s="90"/>
      <c r="D245" s="90"/>
      <c r="E245" s="90"/>
      <c r="F245" s="90"/>
      <c r="G245" s="90"/>
      <c r="H245" s="90"/>
      <c r="I245" s="90"/>
      <c r="J245" s="90"/>
      <c r="K245" s="90"/>
      <c r="L245" s="90"/>
      <c r="M245" s="90"/>
      <c r="N245" s="90"/>
      <c r="O245" s="90"/>
      <c r="P245" s="90"/>
      <c r="Q245" s="90"/>
      <c r="R245" s="90"/>
      <c r="S245" s="90"/>
      <c r="T245" s="90"/>
      <c r="U245" s="90"/>
      <c r="V245" s="90"/>
      <c r="W245" s="90"/>
      <c r="X245" s="90"/>
      <c r="Y245" s="90"/>
      <c r="Z245" s="90"/>
      <c r="AA245" s="90"/>
      <c r="AB245" s="90"/>
      <c r="AC245" s="90"/>
      <c r="AD245" s="90"/>
    </row>
    <row r="246" spans="1:30" ht="14.5" x14ac:dyDescent="0.35">
      <c r="A246" s="90"/>
      <c r="B246" s="82"/>
      <c r="C246" s="90"/>
      <c r="D246" s="90"/>
      <c r="E246" s="90"/>
      <c r="F246" s="90"/>
      <c r="G246" s="90"/>
      <c r="H246" s="90"/>
      <c r="I246" s="90"/>
      <c r="J246" s="90"/>
      <c r="K246" s="90"/>
      <c r="L246" s="90"/>
      <c r="M246" s="90"/>
      <c r="N246" s="90"/>
      <c r="O246" s="90"/>
      <c r="P246" s="90"/>
      <c r="Q246" s="90"/>
      <c r="R246" s="90"/>
      <c r="S246" s="90"/>
      <c r="T246" s="90"/>
      <c r="U246" s="90"/>
      <c r="V246" s="90"/>
      <c r="W246" s="90"/>
      <c r="X246" s="90"/>
      <c r="Y246" s="90"/>
      <c r="Z246" s="90"/>
      <c r="AA246" s="90"/>
      <c r="AB246" s="90"/>
      <c r="AC246" s="90"/>
      <c r="AD246" s="90"/>
    </row>
    <row r="247" spans="1:30" ht="14.5" x14ac:dyDescent="0.35">
      <c r="A247" s="90"/>
      <c r="B247" s="82"/>
      <c r="C247" s="90"/>
      <c r="D247" s="90"/>
      <c r="E247" s="90"/>
      <c r="F247" s="90"/>
      <c r="G247" s="90"/>
      <c r="H247" s="90"/>
      <c r="I247" s="90"/>
      <c r="J247" s="90"/>
      <c r="K247" s="90"/>
      <c r="L247" s="90"/>
      <c r="M247" s="90"/>
      <c r="N247" s="90"/>
      <c r="O247" s="90"/>
      <c r="P247" s="90"/>
      <c r="Q247" s="90"/>
      <c r="R247" s="90"/>
      <c r="S247" s="90"/>
      <c r="T247" s="90"/>
      <c r="U247" s="90"/>
      <c r="V247" s="90"/>
      <c r="W247" s="90"/>
      <c r="X247" s="90"/>
      <c r="Y247" s="90"/>
      <c r="Z247" s="90"/>
      <c r="AA247" s="90"/>
      <c r="AB247" s="90"/>
      <c r="AC247" s="90"/>
      <c r="AD247" s="90"/>
    </row>
    <row r="248" spans="1:30" ht="14.5" x14ac:dyDescent="0.35">
      <c r="A248" s="90"/>
      <c r="B248" s="82"/>
      <c r="C248" s="90"/>
      <c r="D248" s="90"/>
      <c r="E248" s="90"/>
      <c r="F248" s="90"/>
      <c r="G248" s="90"/>
      <c r="H248" s="90"/>
      <c r="I248" s="90"/>
      <c r="J248" s="90"/>
      <c r="K248" s="90"/>
      <c r="L248" s="90"/>
      <c r="M248" s="90"/>
      <c r="N248" s="90"/>
      <c r="O248" s="90"/>
      <c r="P248" s="90"/>
      <c r="Q248" s="90"/>
      <c r="R248" s="90"/>
      <c r="S248" s="90"/>
      <c r="T248" s="90"/>
      <c r="U248" s="90"/>
      <c r="V248" s="90"/>
      <c r="W248" s="90"/>
      <c r="X248" s="90"/>
      <c r="Y248" s="90"/>
      <c r="Z248" s="90"/>
      <c r="AA248" s="90"/>
      <c r="AB248" s="90"/>
      <c r="AC248" s="90"/>
      <c r="AD248" s="90"/>
    </row>
    <row r="249" spans="1:30" ht="14.5" x14ac:dyDescent="0.35">
      <c r="A249" s="90"/>
      <c r="B249" s="82"/>
      <c r="C249" s="90"/>
      <c r="D249" s="90"/>
      <c r="E249" s="90"/>
      <c r="F249" s="90"/>
      <c r="G249" s="90"/>
      <c r="H249" s="90"/>
      <c r="I249" s="90"/>
      <c r="J249" s="90"/>
      <c r="K249" s="90"/>
      <c r="L249" s="90"/>
      <c r="M249" s="90"/>
      <c r="N249" s="90"/>
      <c r="O249" s="90"/>
      <c r="P249" s="90"/>
      <c r="Q249" s="90"/>
      <c r="R249" s="90"/>
      <c r="S249" s="90"/>
      <c r="T249" s="90"/>
      <c r="U249" s="90"/>
      <c r="V249" s="90"/>
      <c r="W249" s="90"/>
      <c r="X249" s="90"/>
      <c r="Y249" s="90"/>
      <c r="Z249" s="90"/>
      <c r="AA249" s="90"/>
      <c r="AB249" s="90"/>
      <c r="AC249" s="90"/>
      <c r="AD249" s="90"/>
    </row>
    <row r="250" spans="1:30" ht="14.5" x14ac:dyDescent="0.35">
      <c r="A250" s="90"/>
      <c r="B250" s="82"/>
      <c r="C250" s="90"/>
      <c r="D250" s="90"/>
      <c r="E250" s="90"/>
      <c r="F250" s="90"/>
      <c r="G250" s="90"/>
      <c r="H250" s="90"/>
      <c r="I250" s="90"/>
      <c r="J250" s="90"/>
      <c r="K250" s="90"/>
      <c r="L250" s="90"/>
      <c r="M250" s="90"/>
      <c r="N250" s="90"/>
      <c r="O250" s="90"/>
      <c r="P250" s="90"/>
      <c r="Q250" s="90"/>
      <c r="R250" s="90"/>
      <c r="S250" s="90"/>
      <c r="T250" s="90"/>
      <c r="U250" s="90"/>
      <c r="V250" s="90"/>
      <c r="W250" s="90"/>
      <c r="X250" s="90"/>
      <c r="Y250" s="90"/>
      <c r="Z250" s="90"/>
      <c r="AA250" s="90"/>
      <c r="AB250" s="90"/>
      <c r="AC250" s="90"/>
      <c r="AD250" s="90"/>
    </row>
    <row r="251" spans="1:30" ht="14.5" x14ac:dyDescent="0.35">
      <c r="A251" s="90"/>
      <c r="B251" s="82"/>
      <c r="C251" s="90"/>
      <c r="D251" s="90"/>
      <c r="E251" s="90"/>
      <c r="F251" s="90"/>
      <c r="G251" s="90"/>
      <c r="H251" s="90"/>
      <c r="I251" s="90"/>
      <c r="J251" s="90"/>
      <c r="K251" s="90"/>
      <c r="L251" s="90"/>
      <c r="M251" s="90"/>
      <c r="N251" s="90"/>
      <c r="O251" s="90"/>
      <c r="P251" s="90"/>
      <c r="Q251" s="90"/>
      <c r="R251" s="90"/>
      <c r="S251" s="90"/>
      <c r="T251" s="90"/>
      <c r="U251" s="90"/>
      <c r="V251" s="90"/>
      <c r="W251" s="90"/>
      <c r="X251" s="90"/>
      <c r="Y251" s="90"/>
      <c r="Z251" s="90"/>
      <c r="AA251" s="90"/>
      <c r="AB251" s="90"/>
      <c r="AC251" s="90"/>
      <c r="AD251" s="90"/>
    </row>
    <row r="252" spans="1:30" ht="14.5" x14ac:dyDescent="0.35">
      <c r="A252" s="90"/>
      <c r="B252" s="82"/>
      <c r="C252" s="90"/>
      <c r="D252" s="90"/>
      <c r="E252" s="90"/>
      <c r="F252" s="90"/>
      <c r="G252" s="90"/>
      <c r="H252" s="90"/>
      <c r="I252" s="90"/>
      <c r="J252" s="90"/>
      <c r="K252" s="90"/>
      <c r="L252" s="90"/>
      <c r="M252" s="90"/>
      <c r="N252" s="90"/>
      <c r="O252" s="90"/>
      <c r="P252" s="90"/>
      <c r="Q252" s="90"/>
      <c r="R252" s="90"/>
      <c r="S252" s="90"/>
      <c r="T252" s="90"/>
      <c r="U252" s="90"/>
      <c r="V252" s="90"/>
      <c r="W252" s="90"/>
      <c r="X252" s="90"/>
      <c r="Y252" s="90"/>
      <c r="Z252" s="90"/>
      <c r="AA252" s="90"/>
      <c r="AB252" s="90"/>
      <c r="AC252" s="90"/>
      <c r="AD252" s="90"/>
    </row>
    <row r="253" spans="1:30" ht="14.5" x14ac:dyDescent="0.35">
      <c r="A253" s="90"/>
      <c r="B253" s="82"/>
      <c r="C253" s="90"/>
      <c r="D253" s="90"/>
      <c r="E253" s="90"/>
      <c r="F253" s="90"/>
      <c r="G253" s="90"/>
      <c r="H253" s="90"/>
      <c r="I253" s="90"/>
      <c r="J253" s="90"/>
      <c r="K253" s="90"/>
      <c r="L253" s="90"/>
      <c r="M253" s="90"/>
      <c r="N253" s="90"/>
      <c r="O253" s="90"/>
      <c r="P253" s="90"/>
      <c r="Q253" s="90"/>
      <c r="R253" s="90"/>
      <c r="S253" s="90"/>
      <c r="T253" s="90"/>
      <c r="U253" s="90"/>
      <c r="V253" s="90"/>
      <c r="W253" s="90"/>
      <c r="X253" s="90"/>
      <c r="Y253" s="90"/>
      <c r="Z253" s="90"/>
      <c r="AA253" s="90"/>
      <c r="AB253" s="90"/>
      <c r="AC253" s="90"/>
      <c r="AD253" s="90"/>
    </row>
    <row r="254" spans="1:30" ht="14.5" x14ac:dyDescent="0.35">
      <c r="A254" s="90"/>
      <c r="B254" s="82"/>
      <c r="C254" s="90"/>
      <c r="D254" s="90"/>
      <c r="E254" s="90"/>
      <c r="F254" s="90"/>
      <c r="G254" s="90"/>
      <c r="H254" s="90"/>
      <c r="I254" s="90"/>
      <c r="J254" s="90"/>
      <c r="K254" s="90"/>
      <c r="L254" s="90"/>
      <c r="M254" s="90"/>
      <c r="N254" s="90"/>
      <c r="O254" s="90"/>
      <c r="P254" s="90"/>
      <c r="Q254" s="90"/>
      <c r="R254" s="90"/>
      <c r="S254" s="90"/>
      <c r="T254" s="90"/>
      <c r="U254" s="90"/>
      <c r="V254" s="90"/>
      <c r="W254" s="90"/>
      <c r="X254" s="90"/>
      <c r="Y254" s="90"/>
      <c r="Z254" s="90"/>
      <c r="AA254" s="90"/>
      <c r="AB254" s="90"/>
      <c r="AC254" s="90"/>
      <c r="AD254" s="90"/>
    </row>
    <row r="255" spans="1:30" ht="14.5" x14ac:dyDescent="0.35">
      <c r="A255" s="90"/>
      <c r="B255" s="82"/>
      <c r="C255" s="90"/>
      <c r="D255" s="90"/>
      <c r="E255" s="90"/>
      <c r="F255" s="90"/>
      <c r="G255" s="90"/>
      <c r="H255" s="90"/>
      <c r="I255" s="90"/>
      <c r="J255" s="90"/>
      <c r="K255" s="90"/>
      <c r="L255" s="90"/>
      <c r="M255" s="90"/>
      <c r="N255" s="90"/>
      <c r="O255" s="90"/>
      <c r="P255" s="90"/>
      <c r="Q255" s="90"/>
      <c r="R255" s="90"/>
      <c r="S255" s="90"/>
      <c r="T255" s="90"/>
      <c r="U255" s="90"/>
      <c r="V255" s="90"/>
      <c r="W255" s="90"/>
      <c r="X255" s="90"/>
      <c r="Y255" s="90"/>
      <c r="Z255" s="90"/>
      <c r="AA255" s="90"/>
      <c r="AB255" s="90"/>
      <c r="AC255" s="90"/>
      <c r="AD255" s="90"/>
    </row>
    <row r="256" spans="1:30" ht="14.5" x14ac:dyDescent="0.35">
      <c r="A256" s="90"/>
      <c r="B256" s="82"/>
      <c r="C256" s="90"/>
      <c r="D256" s="90"/>
      <c r="E256" s="90"/>
      <c r="F256" s="90"/>
      <c r="G256" s="90"/>
      <c r="H256" s="90"/>
      <c r="I256" s="90"/>
      <c r="J256" s="90"/>
      <c r="K256" s="90"/>
      <c r="L256" s="90"/>
      <c r="M256" s="90"/>
      <c r="N256" s="90"/>
      <c r="O256" s="90"/>
      <c r="P256" s="90"/>
      <c r="Q256" s="90"/>
      <c r="R256" s="90"/>
      <c r="S256" s="90"/>
      <c r="T256" s="90"/>
      <c r="U256" s="90"/>
      <c r="V256" s="90"/>
      <c r="W256" s="90"/>
      <c r="X256" s="90"/>
      <c r="Y256" s="90"/>
      <c r="Z256" s="90"/>
      <c r="AA256" s="90"/>
      <c r="AB256" s="90"/>
      <c r="AC256" s="90"/>
      <c r="AD256" s="90"/>
    </row>
    <row r="257" spans="1:30" ht="14.5" x14ac:dyDescent="0.35">
      <c r="A257" s="90"/>
      <c r="B257" s="82"/>
      <c r="C257" s="90"/>
      <c r="D257" s="90"/>
      <c r="E257" s="90"/>
      <c r="F257" s="90"/>
      <c r="G257" s="90"/>
      <c r="H257" s="90"/>
      <c r="I257" s="90"/>
      <c r="J257" s="90"/>
      <c r="K257" s="90"/>
      <c r="L257" s="90"/>
      <c r="M257" s="90"/>
      <c r="N257" s="90"/>
      <c r="O257" s="90"/>
      <c r="P257" s="90"/>
      <c r="Q257" s="90"/>
      <c r="R257" s="90"/>
      <c r="S257" s="90"/>
      <c r="T257" s="90"/>
      <c r="U257" s="90"/>
      <c r="V257" s="90"/>
      <c r="W257" s="90"/>
      <c r="X257" s="90"/>
      <c r="Y257" s="90"/>
      <c r="Z257" s="90"/>
      <c r="AA257" s="90"/>
      <c r="AB257" s="90"/>
      <c r="AC257" s="90"/>
      <c r="AD257" s="90"/>
    </row>
    <row r="258" spans="1:30" ht="14.5" x14ac:dyDescent="0.35">
      <c r="A258" s="90"/>
      <c r="B258" s="82"/>
      <c r="C258" s="90"/>
      <c r="D258" s="90"/>
      <c r="E258" s="90"/>
      <c r="F258" s="90"/>
      <c r="G258" s="90"/>
      <c r="H258" s="90"/>
      <c r="I258" s="90"/>
      <c r="J258" s="90"/>
      <c r="K258" s="90"/>
      <c r="L258" s="90"/>
      <c r="M258" s="90"/>
      <c r="N258" s="90"/>
      <c r="O258" s="90"/>
      <c r="P258" s="90"/>
      <c r="Q258" s="90"/>
      <c r="R258" s="90"/>
      <c r="S258" s="90"/>
      <c r="T258" s="90"/>
      <c r="U258" s="90"/>
      <c r="V258" s="90"/>
      <c r="W258" s="90"/>
      <c r="X258" s="90"/>
      <c r="Y258" s="90"/>
      <c r="Z258" s="90"/>
      <c r="AA258" s="90"/>
      <c r="AB258" s="90"/>
      <c r="AC258" s="90"/>
      <c r="AD258" s="90"/>
    </row>
    <row r="259" spans="1:30" ht="14.5" x14ac:dyDescent="0.35">
      <c r="A259" s="90"/>
      <c r="B259" s="82"/>
      <c r="C259" s="90"/>
      <c r="D259" s="90"/>
      <c r="E259" s="90"/>
      <c r="F259" s="90"/>
      <c r="G259" s="90"/>
      <c r="H259" s="90"/>
      <c r="I259" s="90"/>
      <c r="J259" s="90"/>
      <c r="K259" s="90"/>
      <c r="L259" s="90"/>
      <c r="M259" s="90"/>
      <c r="N259" s="90"/>
      <c r="O259" s="90"/>
      <c r="P259" s="90"/>
      <c r="Q259" s="90"/>
      <c r="R259" s="90"/>
      <c r="S259" s="90"/>
      <c r="T259" s="90"/>
      <c r="U259" s="90"/>
      <c r="V259" s="90"/>
      <c r="W259" s="90"/>
      <c r="X259" s="90"/>
      <c r="Y259" s="90"/>
      <c r="Z259" s="90"/>
      <c r="AA259" s="90"/>
      <c r="AB259" s="90"/>
      <c r="AC259" s="90"/>
      <c r="AD259" s="90"/>
    </row>
    <row r="260" spans="1:30" ht="14.5" x14ac:dyDescent="0.35">
      <c r="A260" s="90"/>
      <c r="B260" s="82"/>
      <c r="C260" s="90"/>
      <c r="D260" s="90"/>
      <c r="E260" s="90"/>
      <c r="F260" s="90"/>
      <c r="G260" s="90"/>
      <c r="H260" s="90"/>
      <c r="I260" s="90"/>
      <c r="J260" s="90"/>
      <c r="K260" s="90"/>
      <c r="L260" s="90"/>
      <c r="M260" s="90"/>
      <c r="N260" s="90"/>
      <c r="O260" s="90"/>
      <c r="P260" s="90"/>
      <c r="Q260" s="90"/>
      <c r="R260" s="90"/>
      <c r="S260" s="90"/>
      <c r="T260" s="90"/>
      <c r="U260" s="90"/>
      <c r="V260" s="90"/>
      <c r="W260" s="90"/>
      <c r="X260" s="90"/>
      <c r="Y260" s="90"/>
      <c r="Z260" s="90"/>
      <c r="AA260" s="90"/>
      <c r="AB260" s="90"/>
      <c r="AC260" s="90"/>
      <c r="AD260" s="90"/>
    </row>
    <row r="261" spans="1:30" ht="14.5" x14ac:dyDescent="0.35">
      <c r="A261" s="90"/>
      <c r="B261" s="82"/>
      <c r="C261" s="90"/>
      <c r="D261" s="90"/>
      <c r="E261" s="90"/>
      <c r="F261" s="90"/>
      <c r="G261" s="90"/>
      <c r="H261" s="90"/>
      <c r="I261" s="90"/>
      <c r="J261" s="90"/>
      <c r="K261" s="90"/>
      <c r="L261" s="90"/>
      <c r="M261" s="90"/>
      <c r="N261" s="90"/>
      <c r="O261" s="90"/>
      <c r="P261" s="90"/>
      <c r="Q261" s="90"/>
      <c r="R261" s="90"/>
      <c r="S261" s="90"/>
      <c r="T261" s="90"/>
      <c r="U261" s="90"/>
      <c r="V261" s="90"/>
      <c r="W261" s="90"/>
      <c r="X261" s="90"/>
      <c r="Y261" s="90"/>
      <c r="Z261" s="90"/>
      <c r="AA261" s="90"/>
      <c r="AB261" s="90"/>
      <c r="AC261" s="90"/>
      <c r="AD261" s="90"/>
    </row>
    <row r="262" spans="1:30" ht="14.5" x14ac:dyDescent="0.35">
      <c r="A262" s="90"/>
      <c r="B262" s="82"/>
      <c r="C262" s="90"/>
      <c r="D262" s="90"/>
      <c r="E262" s="90"/>
      <c r="F262" s="90"/>
      <c r="G262" s="90"/>
      <c r="H262" s="90"/>
      <c r="I262" s="90"/>
      <c r="J262" s="90"/>
      <c r="K262" s="90"/>
      <c r="L262" s="90"/>
      <c r="M262" s="90"/>
      <c r="N262" s="90"/>
      <c r="O262" s="90"/>
      <c r="P262" s="90"/>
      <c r="Q262" s="90"/>
      <c r="R262" s="90"/>
      <c r="S262" s="90"/>
      <c r="T262" s="90"/>
      <c r="U262" s="90"/>
      <c r="V262" s="90"/>
      <c r="W262" s="90"/>
      <c r="X262" s="90"/>
      <c r="Y262" s="90"/>
      <c r="Z262" s="90"/>
      <c r="AA262" s="90"/>
      <c r="AB262" s="90"/>
      <c r="AC262" s="90"/>
      <c r="AD262" s="90"/>
    </row>
    <row r="263" spans="1:30" ht="14.5" x14ac:dyDescent="0.35">
      <c r="A263" s="90"/>
      <c r="B263" s="82"/>
      <c r="C263" s="90"/>
      <c r="D263" s="90"/>
      <c r="E263" s="90"/>
      <c r="F263" s="90"/>
      <c r="G263" s="90"/>
      <c r="H263" s="90"/>
      <c r="I263" s="90"/>
      <c r="J263" s="90"/>
      <c r="K263" s="90"/>
      <c r="L263" s="90"/>
      <c r="M263" s="90"/>
      <c r="N263" s="90"/>
      <c r="O263" s="90"/>
      <c r="P263" s="90"/>
      <c r="Q263" s="90"/>
      <c r="R263" s="90"/>
      <c r="S263" s="90"/>
      <c r="T263" s="90"/>
      <c r="U263" s="90"/>
      <c r="V263" s="90"/>
      <c r="W263" s="90"/>
      <c r="X263" s="90"/>
      <c r="Y263" s="90"/>
      <c r="Z263" s="90"/>
      <c r="AA263" s="90"/>
      <c r="AB263" s="90"/>
      <c r="AC263" s="90"/>
      <c r="AD263" s="90"/>
    </row>
    <row r="264" spans="1:30" ht="14.5" x14ac:dyDescent="0.35">
      <c r="A264" s="90"/>
      <c r="B264" s="82"/>
      <c r="C264" s="90"/>
      <c r="D264" s="90"/>
      <c r="E264" s="90"/>
      <c r="F264" s="90"/>
      <c r="G264" s="90"/>
      <c r="H264" s="90"/>
      <c r="I264" s="90"/>
      <c r="J264" s="90"/>
      <c r="K264" s="90"/>
      <c r="L264" s="90"/>
      <c r="M264" s="90"/>
      <c r="N264" s="90"/>
      <c r="O264" s="90"/>
      <c r="P264" s="90"/>
      <c r="Q264" s="90"/>
      <c r="R264" s="90"/>
      <c r="S264" s="90"/>
      <c r="T264" s="90"/>
      <c r="U264" s="90"/>
      <c r="V264" s="90"/>
      <c r="W264" s="90"/>
      <c r="X264" s="90"/>
      <c r="Y264" s="90"/>
      <c r="Z264" s="90"/>
      <c r="AA264" s="90"/>
      <c r="AB264" s="90"/>
      <c r="AC264" s="90"/>
      <c r="AD264" s="90"/>
    </row>
    <row r="265" spans="1:30" ht="14.5" x14ac:dyDescent="0.35">
      <c r="A265" s="90"/>
      <c r="B265" s="82"/>
      <c r="C265" s="90"/>
      <c r="D265" s="90"/>
      <c r="E265" s="90"/>
      <c r="F265" s="90"/>
      <c r="G265" s="90"/>
      <c r="H265" s="90"/>
      <c r="I265" s="90"/>
      <c r="J265" s="90"/>
      <c r="K265" s="90"/>
      <c r="L265" s="90"/>
      <c r="M265" s="90"/>
      <c r="N265" s="90"/>
      <c r="O265" s="90"/>
      <c r="P265" s="90"/>
      <c r="Q265" s="90"/>
      <c r="R265" s="90"/>
      <c r="S265" s="90"/>
      <c r="T265" s="90"/>
      <c r="U265" s="90"/>
      <c r="V265" s="90"/>
      <c r="W265" s="90"/>
      <c r="X265" s="90"/>
      <c r="Y265" s="90"/>
      <c r="Z265" s="90"/>
      <c r="AA265" s="90"/>
      <c r="AB265" s="90"/>
      <c r="AC265" s="90"/>
      <c r="AD265" s="90"/>
    </row>
    <row r="266" spans="1:30" ht="14.5" x14ac:dyDescent="0.35">
      <c r="A266" s="90"/>
      <c r="B266" s="82"/>
      <c r="C266" s="90"/>
      <c r="D266" s="90"/>
      <c r="E266" s="90"/>
      <c r="F266" s="90"/>
      <c r="G266" s="90"/>
      <c r="H266" s="90"/>
      <c r="I266" s="90"/>
      <c r="J266" s="90"/>
      <c r="K266" s="90"/>
      <c r="L266" s="90"/>
      <c r="M266" s="90"/>
      <c r="N266" s="90"/>
      <c r="O266" s="90"/>
      <c r="P266" s="90"/>
      <c r="Q266" s="90"/>
      <c r="R266" s="90"/>
      <c r="S266" s="90"/>
      <c r="T266" s="90"/>
      <c r="U266" s="90"/>
      <c r="V266" s="90"/>
      <c r="W266" s="90"/>
      <c r="X266" s="90"/>
      <c r="Y266" s="90"/>
      <c r="Z266" s="90"/>
      <c r="AA266" s="90"/>
      <c r="AB266" s="90"/>
      <c r="AC266" s="90"/>
      <c r="AD266" s="90"/>
    </row>
    <row r="267" spans="1:30" ht="14.5" x14ac:dyDescent="0.35">
      <c r="A267" s="90"/>
      <c r="B267" s="82"/>
      <c r="C267" s="90"/>
      <c r="D267" s="90"/>
      <c r="E267" s="90"/>
      <c r="F267" s="90"/>
      <c r="G267" s="90"/>
      <c r="H267" s="90"/>
      <c r="I267" s="90"/>
      <c r="J267" s="90"/>
      <c r="K267" s="90"/>
      <c r="L267" s="90"/>
      <c r="M267" s="90"/>
      <c r="N267" s="90"/>
      <c r="O267" s="90"/>
      <c r="P267" s="90"/>
      <c r="Q267" s="90"/>
      <c r="R267" s="90"/>
      <c r="S267" s="90"/>
      <c r="T267" s="90"/>
      <c r="U267" s="90"/>
      <c r="V267" s="90"/>
      <c r="W267" s="90"/>
      <c r="X267" s="90"/>
      <c r="Y267" s="90"/>
      <c r="Z267" s="90"/>
      <c r="AA267" s="90"/>
      <c r="AB267" s="90"/>
      <c r="AC267" s="90"/>
      <c r="AD267" s="90"/>
    </row>
    <row r="268" spans="1:30" ht="14.5" x14ac:dyDescent="0.35">
      <c r="A268" s="90"/>
      <c r="B268" s="82"/>
      <c r="C268" s="90"/>
      <c r="D268" s="90"/>
      <c r="E268" s="90"/>
      <c r="F268" s="90"/>
      <c r="G268" s="90"/>
      <c r="H268" s="90"/>
      <c r="I268" s="90"/>
      <c r="J268" s="90"/>
      <c r="K268" s="90"/>
      <c r="L268" s="90"/>
      <c r="M268" s="90"/>
      <c r="N268" s="90"/>
      <c r="O268" s="90"/>
      <c r="P268" s="90"/>
      <c r="Q268" s="90"/>
      <c r="R268" s="90"/>
      <c r="S268" s="90"/>
      <c r="T268" s="90"/>
      <c r="U268" s="90"/>
      <c r="V268" s="90"/>
      <c r="W268" s="90"/>
      <c r="X268" s="90"/>
      <c r="Y268" s="90"/>
      <c r="Z268" s="90"/>
      <c r="AA268" s="90"/>
      <c r="AB268" s="90"/>
      <c r="AC268" s="90"/>
      <c r="AD268" s="90"/>
    </row>
    <row r="269" spans="1:30" ht="14.5" x14ac:dyDescent="0.35">
      <c r="A269" s="90"/>
      <c r="B269" s="82"/>
      <c r="C269" s="90"/>
      <c r="D269" s="90"/>
      <c r="E269" s="90"/>
      <c r="F269" s="90"/>
      <c r="G269" s="90"/>
      <c r="H269" s="90"/>
      <c r="I269" s="90"/>
      <c r="J269" s="90"/>
      <c r="K269" s="90"/>
      <c r="L269" s="90"/>
      <c r="M269" s="90"/>
      <c r="N269" s="90"/>
      <c r="O269" s="90"/>
      <c r="P269" s="90"/>
      <c r="Q269" s="90"/>
      <c r="R269" s="90"/>
      <c r="S269" s="90"/>
      <c r="T269" s="90"/>
      <c r="U269" s="90"/>
      <c r="V269" s="90"/>
      <c r="W269" s="90"/>
      <c r="X269" s="90"/>
      <c r="Y269" s="90"/>
      <c r="Z269" s="90"/>
      <c r="AA269" s="90"/>
      <c r="AB269" s="90"/>
      <c r="AC269" s="90"/>
      <c r="AD269" s="90"/>
    </row>
    <row r="270" spans="1:30" ht="14.5" x14ac:dyDescent="0.35">
      <c r="A270" s="90"/>
      <c r="B270" s="82"/>
      <c r="C270" s="90"/>
      <c r="D270" s="90"/>
      <c r="E270" s="90"/>
      <c r="F270" s="90"/>
      <c r="G270" s="90"/>
      <c r="H270" s="90"/>
      <c r="I270" s="90"/>
      <c r="J270" s="90"/>
      <c r="K270" s="90"/>
      <c r="L270" s="90"/>
      <c r="M270" s="90"/>
      <c r="N270" s="90"/>
      <c r="O270" s="90"/>
      <c r="P270" s="90"/>
      <c r="Q270" s="90"/>
      <c r="R270" s="90"/>
      <c r="S270" s="90"/>
      <c r="T270" s="90"/>
      <c r="U270" s="90"/>
      <c r="V270" s="90"/>
      <c r="W270" s="90"/>
      <c r="X270" s="90"/>
      <c r="Y270" s="90"/>
      <c r="Z270" s="90"/>
      <c r="AA270" s="90"/>
      <c r="AB270" s="90"/>
      <c r="AC270" s="90"/>
      <c r="AD270" s="90"/>
    </row>
    <row r="271" spans="1:30" ht="14.5" x14ac:dyDescent="0.35">
      <c r="A271" s="90"/>
      <c r="B271" s="82"/>
      <c r="C271" s="90"/>
      <c r="D271" s="90"/>
      <c r="E271" s="90"/>
      <c r="F271" s="90"/>
      <c r="G271" s="90"/>
      <c r="H271" s="90"/>
      <c r="I271" s="90"/>
      <c r="J271" s="90"/>
      <c r="K271" s="90"/>
      <c r="L271" s="90"/>
      <c r="M271" s="90"/>
      <c r="N271" s="90"/>
      <c r="O271" s="90"/>
      <c r="P271" s="90"/>
      <c r="Q271" s="90"/>
      <c r="R271" s="90"/>
      <c r="S271" s="90"/>
      <c r="T271" s="90"/>
      <c r="U271" s="90"/>
      <c r="V271" s="90"/>
      <c r="W271" s="90"/>
      <c r="X271" s="90"/>
      <c r="Y271" s="90"/>
      <c r="Z271" s="90"/>
      <c r="AA271" s="90"/>
      <c r="AB271" s="90"/>
      <c r="AC271" s="90"/>
      <c r="AD271" s="90"/>
    </row>
    <row r="272" spans="1:30" ht="14.5" x14ac:dyDescent="0.35">
      <c r="A272" s="90"/>
      <c r="B272" s="82"/>
      <c r="C272" s="90"/>
      <c r="D272" s="90"/>
      <c r="E272" s="90"/>
      <c r="F272" s="90"/>
      <c r="G272" s="90"/>
      <c r="H272" s="90"/>
      <c r="I272" s="90"/>
      <c r="J272" s="90"/>
      <c r="K272" s="90"/>
      <c r="L272" s="90"/>
      <c r="M272" s="90"/>
      <c r="N272" s="90"/>
      <c r="O272" s="90"/>
      <c r="P272" s="90"/>
      <c r="Q272" s="90"/>
      <c r="R272" s="90"/>
      <c r="S272" s="90"/>
      <c r="T272" s="90"/>
      <c r="U272" s="90"/>
      <c r="V272" s="90"/>
      <c r="W272" s="90"/>
      <c r="X272" s="90"/>
      <c r="Y272" s="90"/>
      <c r="Z272" s="90"/>
      <c r="AA272" s="90"/>
      <c r="AB272" s="90"/>
      <c r="AC272" s="90"/>
      <c r="AD272" s="90"/>
    </row>
    <row r="273" spans="1:30" ht="14.5" x14ac:dyDescent="0.35">
      <c r="A273" s="90"/>
      <c r="B273" s="82"/>
      <c r="C273" s="90"/>
      <c r="D273" s="90"/>
      <c r="E273" s="90"/>
      <c r="F273" s="90"/>
      <c r="G273" s="90"/>
      <c r="H273" s="90"/>
      <c r="I273" s="90"/>
      <c r="J273" s="90"/>
      <c r="K273" s="90"/>
      <c r="L273" s="90"/>
      <c r="M273" s="90"/>
      <c r="N273" s="90"/>
      <c r="O273" s="90"/>
      <c r="P273" s="90"/>
      <c r="Q273" s="90"/>
      <c r="R273" s="90"/>
      <c r="S273" s="90"/>
      <c r="T273" s="90"/>
      <c r="U273" s="90"/>
      <c r="V273" s="90"/>
      <c r="W273" s="90"/>
      <c r="X273" s="90"/>
      <c r="Y273" s="90"/>
      <c r="Z273" s="90"/>
      <c r="AA273" s="90"/>
      <c r="AB273" s="90"/>
      <c r="AC273" s="90"/>
      <c r="AD273" s="90"/>
    </row>
    <row r="274" spans="1:30" ht="14.5" x14ac:dyDescent="0.35">
      <c r="A274" s="90"/>
      <c r="B274" s="82"/>
      <c r="C274" s="90"/>
      <c r="D274" s="90"/>
      <c r="E274" s="90"/>
      <c r="F274" s="90"/>
      <c r="G274" s="90"/>
      <c r="H274" s="90"/>
      <c r="I274" s="90"/>
      <c r="J274" s="90"/>
      <c r="K274" s="90"/>
      <c r="L274" s="90"/>
      <c r="M274" s="90"/>
      <c r="N274" s="90"/>
      <c r="O274" s="90"/>
      <c r="P274" s="90"/>
      <c r="Q274" s="90"/>
      <c r="R274" s="90"/>
      <c r="S274" s="90"/>
      <c r="T274" s="90"/>
      <c r="U274" s="90"/>
      <c r="V274" s="90"/>
      <c r="W274" s="90"/>
      <c r="X274" s="90"/>
      <c r="Y274" s="90"/>
      <c r="Z274" s="90"/>
      <c r="AA274" s="90"/>
      <c r="AB274" s="90"/>
      <c r="AC274" s="90"/>
      <c r="AD274" s="90"/>
    </row>
    <row r="275" spans="1:30" ht="14.5" x14ac:dyDescent="0.35">
      <c r="A275" s="90"/>
      <c r="B275" s="82"/>
      <c r="C275" s="90"/>
      <c r="D275" s="90"/>
      <c r="E275" s="90"/>
      <c r="F275" s="90"/>
      <c r="G275" s="90"/>
      <c r="H275" s="90"/>
      <c r="I275" s="90"/>
      <c r="J275" s="90"/>
      <c r="K275" s="90"/>
      <c r="L275" s="90"/>
      <c r="M275" s="90"/>
      <c r="N275" s="90"/>
      <c r="O275" s="90"/>
      <c r="P275" s="90"/>
      <c r="Q275" s="90"/>
      <c r="R275" s="90"/>
      <c r="S275" s="90"/>
      <c r="T275" s="90"/>
      <c r="U275" s="90"/>
      <c r="V275" s="90"/>
      <c r="W275" s="90"/>
      <c r="X275" s="90"/>
      <c r="Y275" s="90"/>
      <c r="Z275" s="90"/>
      <c r="AA275" s="90"/>
      <c r="AB275" s="90"/>
      <c r="AC275" s="90"/>
      <c r="AD275" s="90"/>
    </row>
    <row r="276" spans="1:30" ht="14.5" x14ac:dyDescent="0.35">
      <c r="A276" s="90"/>
      <c r="B276" s="82"/>
      <c r="C276" s="90"/>
      <c r="D276" s="90"/>
      <c r="E276" s="90"/>
      <c r="F276" s="90"/>
      <c r="G276" s="90"/>
      <c r="H276" s="90"/>
      <c r="I276" s="90"/>
      <c r="J276" s="90"/>
      <c r="K276" s="90"/>
      <c r="L276" s="90"/>
      <c r="M276" s="90"/>
      <c r="N276" s="90"/>
      <c r="O276" s="90"/>
      <c r="P276" s="90"/>
      <c r="Q276" s="90"/>
      <c r="R276" s="90"/>
      <c r="S276" s="90"/>
      <c r="T276" s="90"/>
      <c r="U276" s="90"/>
      <c r="V276" s="90"/>
      <c r="W276" s="90"/>
      <c r="X276" s="90"/>
      <c r="Y276" s="90"/>
      <c r="Z276" s="90"/>
      <c r="AA276" s="90"/>
      <c r="AB276" s="90"/>
      <c r="AC276" s="90"/>
      <c r="AD276" s="90"/>
    </row>
    <row r="277" spans="1:30" ht="14.5" x14ac:dyDescent="0.35">
      <c r="A277" s="90"/>
      <c r="B277" s="82"/>
      <c r="C277" s="90"/>
      <c r="D277" s="90"/>
      <c r="E277" s="90"/>
      <c r="F277" s="90"/>
      <c r="G277" s="90"/>
      <c r="H277" s="90"/>
      <c r="I277" s="90"/>
      <c r="J277" s="90"/>
      <c r="K277" s="90"/>
      <c r="L277" s="90"/>
      <c r="M277" s="90"/>
      <c r="N277" s="90"/>
      <c r="O277" s="90"/>
      <c r="P277" s="90"/>
      <c r="Q277" s="90"/>
      <c r="R277" s="90"/>
      <c r="S277" s="90"/>
      <c r="T277" s="90"/>
      <c r="U277" s="90"/>
      <c r="V277" s="90"/>
      <c r="W277" s="90"/>
      <c r="X277" s="90"/>
      <c r="Y277" s="90"/>
      <c r="Z277" s="90"/>
      <c r="AA277" s="90"/>
      <c r="AB277" s="90"/>
      <c r="AC277" s="90"/>
      <c r="AD277" s="90"/>
    </row>
    <row r="278" spans="1:30" ht="14.5" x14ac:dyDescent="0.35">
      <c r="A278" s="90"/>
      <c r="B278" s="82"/>
      <c r="C278" s="90"/>
      <c r="D278" s="90"/>
      <c r="E278" s="90"/>
      <c r="F278" s="90"/>
      <c r="G278" s="90"/>
      <c r="H278" s="90"/>
      <c r="I278" s="90"/>
      <c r="J278" s="90"/>
      <c r="K278" s="90"/>
      <c r="L278" s="90"/>
      <c r="M278" s="90"/>
      <c r="N278" s="90"/>
      <c r="O278" s="90"/>
      <c r="P278" s="90"/>
      <c r="Q278" s="90"/>
      <c r="R278" s="90"/>
      <c r="S278" s="90"/>
      <c r="T278" s="90"/>
      <c r="U278" s="90"/>
      <c r="V278" s="90"/>
      <c r="W278" s="90"/>
      <c r="X278" s="90"/>
      <c r="Y278" s="90"/>
      <c r="Z278" s="90"/>
      <c r="AA278" s="90"/>
      <c r="AB278" s="90"/>
      <c r="AC278" s="90"/>
      <c r="AD278" s="90"/>
    </row>
    <row r="279" spans="1:30" ht="14.5" x14ac:dyDescent="0.35">
      <c r="A279" s="90"/>
      <c r="B279" s="82"/>
      <c r="C279" s="90"/>
      <c r="D279" s="90"/>
      <c r="E279" s="90"/>
      <c r="F279" s="90"/>
      <c r="G279" s="90"/>
      <c r="H279" s="90"/>
      <c r="I279" s="90"/>
      <c r="J279" s="90"/>
      <c r="K279" s="90"/>
      <c r="L279" s="90"/>
      <c r="M279" s="90"/>
      <c r="N279" s="90"/>
      <c r="O279" s="90"/>
      <c r="P279" s="90"/>
      <c r="Q279" s="90"/>
      <c r="R279" s="90"/>
      <c r="S279" s="90"/>
      <c r="T279" s="90"/>
      <c r="U279" s="90"/>
      <c r="V279" s="90"/>
      <c r="W279" s="90"/>
      <c r="X279" s="90"/>
      <c r="Y279" s="90"/>
      <c r="Z279" s="90"/>
      <c r="AA279" s="90"/>
      <c r="AB279" s="90"/>
      <c r="AC279" s="90"/>
      <c r="AD279" s="90"/>
    </row>
    <row r="280" spans="1:30" ht="14.5" x14ac:dyDescent="0.35">
      <c r="A280" s="90"/>
      <c r="B280" s="82"/>
      <c r="C280" s="90"/>
      <c r="D280" s="90"/>
      <c r="E280" s="90"/>
      <c r="F280" s="90"/>
      <c r="G280" s="90"/>
      <c r="H280" s="90"/>
      <c r="I280" s="90"/>
      <c r="J280" s="90"/>
      <c r="K280" s="90"/>
      <c r="L280" s="90"/>
      <c r="M280" s="90"/>
      <c r="N280" s="90"/>
      <c r="O280" s="90"/>
      <c r="P280" s="90"/>
      <c r="Q280" s="90"/>
      <c r="R280" s="90"/>
      <c r="S280" s="90"/>
      <c r="T280" s="90"/>
      <c r="U280" s="90"/>
      <c r="V280" s="90"/>
      <c r="W280" s="90"/>
      <c r="X280" s="90"/>
      <c r="Y280" s="90"/>
      <c r="Z280" s="90"/>
      <c r="AA280" s="90"/>
      <c r="AB280" s="90"/>
      <c r="AC280" s="90"/>
      <c r="AD280" s="90"/>
    </row>
    <row r="281" spans="1:30" ht="14.5" x14ac:dyDescent="0.35">
      <c r="A281" s="90"/>
      <c r="B281" s="82"/>
      <c r="C281" s="90"/>
      <c r="D281" s="90"/>
      <c r="E281" s="90"/>
      <c r="F281" s="90"/>
      <c r="G281" s="90"/>
      <c r="H281" s="90"/>
      <c r="I281" s="90"/>
      <c r="J281" s="90"/>
      <c r="K281" s="90"/>
      <c r="L281" s="90"/>
      <c r="M281" s="90"/>
      <c r="N281" s="90"/>
      <c r="O281" s="90"/>
      <c r="P281" s="90"/>
      <c r="Q281" s="90"/>
      <c r="R281" s="90"/>
      <c r="S281" s="90"/>
      <c r="T281" s="90"/>
      <c r="U281" s="90"/>
      <c r="V281" s="90"/>
      <c r="W281" s="90"/>
      <c r="X281" s="90"/>
      <c r="Y281" s="90"/>
      <c r="Z281" s="90"/>
      <c r="AA281" s="90"/>
      <c r="AB281" s="90"/>
      <c r="AC281" s="90"/>
      <c r="AD281" s="90"/>
    </row>
    <row r="282" spans="1:30" ht="14.5" x14ac:dyDescent="0.35">
      <c r="A282" s="90"/>
      <c r="B282" s="82"/>
      <c r="C282" s="90"/>
      <c r="D282" s="90"/>
      <c r="E282" s="90"/>
      <c r="F282" s="90"/>
      <c r="G282" s="90"/>
      <c r="H282" s="90"/>
      <c r="I282" s="90"/>
      <c r="J282" s="90"/>
      <c r="K282" s="90"/>
      <c r="L282" s="90"/>
      <c r="M282" s="90"/>
      <c r="N282" s="90"/>
      <c r="O282" s="90"/>
      <c r="P282" s="90"/>
      <c r="Q282" s="90"/>
      <c r="R282" s="90"/>
      <c r="S282" s="90"/>
      <c r="T282" s="90"/>
      <c r="U282" s="90"/>
      <c r="V282" s="90"/>
      <c r="W282" s="90"/>
      <c r="X282" s="90"/>
      <c r="Y282" s="90"/>
      <c r="Z282" s="90"/>
      <c r="AA282" s="90"/>
      <c r="AB282" s="90"/>
      <c r="AC282" s="90"/>
      <c r="AD282" s="90"/>
    </row>
    <row r="283" spans="1:30" ht="14.5" x14ac:dyDescent="0.35">
      <c r="A283" s="90"/>
      <c r="B283" s="82"/>
      <c r="C283" s="90"/>
      <c r="D283" s="90"/>
      <c r="E283" s="90"/>
      <c r="F283" s="90"/>
      <c r="G283" s="90"/>
      <c r="H283" s="90"/>
      <c r="I283" s="90"/>
      <c r="J283" s="90"/>
      <c r="K283" s="90"/>
      <c r="L283" s="90"/>
      <c r="M283" s="90"/>
      <c r="N283" s="90"/>
      <c r="O283" s="90"/>
      <c r="P283" s="90"/>
      <c r="Q283" s="90"/>
      <c r="R283" s="90"/>
      <c r="S283" s="90"/>
      <c r="T283" s="90"/>
      <c r="U283" s="90"/>
      <c r="V283" s="90"/>
      <c r="W283" s="90"/>
      <c r="X283" s="90"/>
      <c r="Y283" s="90"/>
      <c r="Z283" s="90"/>
      <c r="AA283" s="90"/>
      <c r="AB283" s="90"/>
      <c r="AC283" s="90"/>
      <c r="AD283" s="90"/>
    </row>
    <row r="284" spans="1:30" ht="14.5" x14ac:dyDescent="0.35">
      <c r="A284" s="90"/>
      <c r="B284" s="82"/>
      <c r="C284" s="90"/>
      <c r="D284" s="90"/>
      <c r="E284" s="90"/>
      <c r="F284" s="90"/>
      <c r="G284" s="90"/>
      <c r="H284" s="90"/>
      <c r="I284" s="90"/>
      <c r="J284" s="90"/>
      <c r="K284" s="90"/>
      <c r="L284" s="90"/>
      <c r="M284" s="90"/>
      <c r="N284" s="90"/>
      <c r="O284" s="90"/>
      <c r="P284" s="90"/>
      <c r="Q284" s="90"/>
      <c r="R284" s="90"/>
      <c r="S284" s="90"/>
      <c r="T284" s="90"/>
      <c r="U284" s="90"/>
      <c r="V284" s="90"/>
      <c r="W284" s="90"/>
      <c r="X284" s="90"/>
      <c r="Y284" s="90"/>
      <c r="Z284" s="90"/>
      <c r="AA284" s="90"/>
      <c r="AB284" s="90"/>
      <c r="AC284" s="90"/>
      <c r="AD284" s="90"/>
    </row>
    <row r="285" spans="1:30" ht="14.5" x14ac:dyDescent="0.35">
      <c r="A285" s="90"/>
      <c r="B285" s="82"/>
      <c r="C285" s="90"/>
      <c r="D285" s="90"/>
      <c r="E285" s="90"/>
      <c r="F285" s="90"/>
      <c r="G285" s="90"/>
      <c r="H285" s="90"/>
      <c r="I285" s="90"/>
      <c r="J285" s="90"/>
      <c r="K285" s="90"/>
      <c r="L285" s="90"/>
      <c r="M285" s="90"/>
      <c r="N285" s="90"/>
      <c r="O285" s="90"/>
      <c r="P285" s="90"/>
      <c r="Q285" s="90"/>
      <c r="R285" s="90"/>
      <c r="S285" s="90"/>
      <c r="T285" s="90"/>
      <c r="U285" s="90"/>
      <c r="V285" s="90"/>
      <c r="W285" s="90"/>
      <c r="X285" s="90"/>
      <c r="Y285" s="90"/>
      <c r="Z285" s="90"/>
      <c r="AA285" s="90"/>
      <c r="AB285" s="90"/>
      <c r="AC285" s="90"/>
      <c r="AD285" s="90"/>
    </row>
    <row r="286" spans="1:30" ht="14.5" x14ac:dyDescent="0.35">
      <c r="A286" s="90"/>
      <c r="B286" s="82"/>
      <c r="C286" s="90"/>
      <c r="D286" s="90"/>
      <c r="E286" s="90"/>
      <c r="F286" s="90"/>
      <c r="G286" s="90"/>
      <c r="H286" s="90"/>
      <c r="I286" s="90"/>
      <c r="J286" s="90"/>
      <c r="K286" s="90"/>
      <c r="L286" s="90"/>
      <c r="M286" s="90"/>
      <c r="N286" s="90"/>
      <c r="O286" s="90"/>
      <c r="P286" s="90"/>
      <c r="Q286" s="90"/>
      <c r="R286" s="90"/>
      <c r="S286" s="90"/>
      <c r="T286" s="90"/>
      <c r="U286" s="90"/>
      <c r="V286" s="90"/>
      <c r="W286" s="90"/>
      <c r="X286" s="90"/>
      <c r="Y286" s="90"/>
      <c r="Z286" s="90"/>
      <c r="AA286" s="90"/>
      <c r="AB286" s="90"/>
      <c r="AC286" s="90"/>
      <c r="AD286" s="90"/>
    </row>
    <row r="287" spans="1:30" ht="14.5" x14ac:dyDescent="0.35">
      <c r="A287" s="90"/>
      <c r="B287" s="82"/>
      <c r="C287" s="90"/>
      <c r="D287" s="90"/>
      <c r="E287" s="90"/>
      <c r="F287" s="90"/>
      <c r="G287" s="90"/>
      <c r="H287" s="90"/>
      <c r="I287" s="90"/>
      <c r="J287" s="90"/>
      <c r="K287" s="90"/>
      <c r="L287" s="90"/>
      <c r="M287" s="90"/>
      <c r="N287" s="90"/>
      <c r="O287" s="90"/>
      <c r="P287" s="90"/>
      <c r="Q287" s="90"/>
      <c r="R287" s="90"/>
      <c r="S287" s="90"/>
      <c r="T287" s="90"/>
      <c r="U287" s="90"/>
      <c r="V287" s="90"/>
      <c r="W287" s="90"/>
      <c r="X287" s="90"/>
      <c r="Y287" s="90"/>
      <c r="Z287" s="90"/>
      <c r="AA287" s="90"/>
      <c r="AB287" s="90"/>
      <c r="AC287" s="90"/>
      <c r="AD287" s="90"/>
    </row>
    <row r="288" spans="1:30" ht="14.5" x14ac:dyDescent="0.35">
      <c r="A288" s="90"/>
      <c r="B288" s="82"/>
      <c r="C288" s="90"/>
      <c r="D288" s="90"/>
      <c r="E288" s="90"/>
      <c r="F288" s="90"/>
      <c r="G288" s="90"/>
      <c r="H288" s="90"/>
      <c r="I288" s="90"/>
      <c r="J288" s="90"/>
      <c r="K288" s="90"/>
      <c r="L288" s="90"/>
      <c r="M288" s="90"/>
      <c r="N288" s="90"/>
      <c r="O288" s="90"/>
      <c r="P288" s="90"/>
      <c r="Q288" s="90"/>
      <c r="R288" s="90"/>
      <c r="S288" s="90"/>
      <c r="T288" s="90"/>
      <c r="U288" s="90"/>
      <c r="V288" s="90"/>
      <c r="W288" s="90"/>
      <c r="X288" s="90"/>
      <c r="Y288" s="90"/>
      <c r="Z288" s="90"/>
      <c r="AA288" s="90"/>
      <c r="AB288" s="90"/>
      <c r="AC288" s="90"/>
      <c r="AD288" s="90"/>
    </row>
    <row r="289" spans="1:30" ht="14.5" x14ac:dyDescent="0.35">
      <c r="A289" s="90"/>
      <c r="B289" s="82"/>
      <c r="C289" s="90"/>
      <c r="D289" s="90"/>
      <c r="E289" s="90"/>
      <c r="F289" s="90"/>
      <c r="G289" s="90"/>
      <c r="H289" s="90"/>
      <c r="I289" s="90"/>
      <c r="J289" s="90"/>
      <c r="K289" s="90"/>
      <c r="L289" s="90"/>
      <c r="M289" s="90"/>
      <c r="N289" s="90"/>
      <c r="O289" s="90"/>
      <c r="P289" s="90"/>
      <c r="Q289" s="90"/>
      <c r="R289" s="90"/>
      <c r="S289" s="90"/>
      <c r="T289" s="90"/>
      <c r="U289" s="90"/>
      <c r="V289" s="90"/>
      <c r="W289" s="90"/>
      <c r="X289" s="90"/>
      <c r="Y289" s="90"/>
      <c r="Z289" s="90"/>
      <c r="AA289" s="90"/>
      <c r="AB289" s="90"/>
      <c r="AC289" s="90"/>
      <c r="AD289" s="90"/>
    </row>
    <row r="290" spans="1:30" ht="14.5" x14ac:dyDescent="0.35">
      <c r="A290" s="90"/>
      <c r="B290" s="82"/>
      <c r="C290" s="90"/>
      <c r="D290" s="90"/>
      <c r="E290" s="90"/>
      <c r="F290" s="90"/>
      <c r="G290" s="90"/>
      <c r="H290" s="90"/>
      <c r="I290" s="90"/>
      <c r="J290" s="90"/>
      <c r="K290" s="90"/>
      <c r="L290" s="90"/>
      <c r="M290" s="90"/>
      <c r="N290" s="90"/>
      <c r="O290" s="90"/>
      <c r="P290" s="90"/>
      <c r="Q290" s="90"/>
      <c r="R290" s="90"/>
      <c r="S290" s="90"/>
      <c r="T290" s="90"/>
      <c r="U290" s="90"/>
      <c r="V290" s="90"/>
      <c r="W290" s="90"/>
      <c r="X290" s="90"/>
      <c r="Y290" s="90"/>
      <c r="Z290" s="90"/>
      <c r="AA290" s="90"/>
      <c r="AB290" s="90"/>
      <c r="AC290" s="90"/>
      <c r="AD290" s="90"/>
    </row>
    <row r="291" spans="1:30" ht="14.5" x14ac:dyDescent="0.35">
      <c r="A291" s="90"/>
      <c r="B291" s="82"/>
      <c r="C291" s="90"/>
      <c r="D291" s="90"/>
      <c r="E291" s="90"/>
      <c r="F291" s="90"/>
      <c r="G291" s="90"/>
      <c r="H291" s="90"/>
      <c r="I291" s="90"/>
      <c r="J291" s="90"/>
      <c r="K291" s="90"/>
      <c r="L291" s="90"/>
      <c r="M291" s="90"/>
      <c r="N291" s="90"/>
      <c r="O291" s="90"/>
      <c r="P291" s="90"/>
      <c r="Q291" s="90"/>
      <c r="R291" s="90"/>
      <c r="S291" s="90"/>
      <c r="T291" s="90"/>
      <c r="U291" s="90"/>
      <c r="V291" s="90"/>
      <c r="W291" s="90"/>
      <c r="X291" s="90"/>
      <c r="Y291" s="90"/>
      <c r="Z291" s="90"/>
      <c r="AA291" s="90"/>
      <c r="AB291" s="90"/>
      <c r="AC291" s="90"/>
      <c r="AD291" s="90"/>
    </row>
    <row r="292" spans="1:30" ht="14.5" x14ac:dyDescent="0.35">
      <c r="A292" s="90"/>
      <c r="B292" s="82"/>
      <c r="C292" s="90"/>
      <c r="D292" s="90"/>
      <c r="E292" s="90"/>
      <c r="F292" s="90"/>
      <c r="G292" s="90"/>
      <c r="H292" s="90"/>
      <c r="I292" s="90"/>
      <c r="J292" s="90"/>
      <c r="K292" s="90"/>
      <c r="L292" s="90"/>
      <c r="M292" s="90"/>
      <c r="N292" s="90"/>
      <c r="O292" s="90"/>
      <c r="P292" s="90"/>
      <c r="Q292" s="90"/>
      <c r="R292" s="90"/>
      <c r="S292" s="90"/>
      <c r="T292" s="90"/>
      <c r="U292" s="90"/>
      <c r="V292" s="90"/>
      <c r="W292" s="90"/>
      <c r="X292" s="90"/>
      <c r="Y292" s="90"/>
      <c r="Z292" s="90"/>
      <c r="AA292" s="90"/>
      <c r="AB292" s="90"/>
      <c r="AC292" s="90"/>
      <c r="AD292" s="90"/>
    </row>
    <row r="293" spans="1:30" ht="14.5" x14ac:dyDescent="0.35">
      <c r="A293" s="90"/>
      <c r="B293" s="82"/>
      <c r="C293" s="90"/>
      <c r="D293" s="90"/>
      <c r="E293" s="90"/>
      <c r="F293" s="90"/>
      <c r="G293" s="90"/>
      <c r="H293" s="90"/>
      <c r="I293" s="90"/>
      <c r="J293" s="90"/>
      <c r="K293" s="90"/>
      <c r="L293" s="90"/>
      <c r="M293" s="90"/>
      <c r="N293" s="90"/>
      <c r="O293" s="90"/>
      <c r="P293" s="90"/>
      <c r="Q293" s="90"/>
      <c r="R293" s="90"/>
      <c r="S293" s="90"/>
      <c r="T293" s="90"/>
      <c r="U293" s="90"/>
      <c r="V293" s="90"/>
      <c r="W293" s="90"/>
      <c r="X293" s="90"/>
      <c r="Y293" s="90"/>
      <c r="Z293" s="90"/>
      <c r="AA293" s="90"/>
      <c r="AB293" s="90"/>
      <c r="AC293" s="90"/>
      <c r="AD293" s="90"/>
    </row>
    <row r="294" spans="1:30" ht="14.5" x14ac:dyDescent="0.35">
      <c r="A294" s="90"/>
      <c r="B294" s="82"/>
      <c r="C294" s="90"/>
      <c r="D294" s="90"/>
      <c r="E294" s="90"/>
      <c r="F294" s="90"/>
      <c r="G294" s="90"/>
      <c r="H294" s="90"/>
      <c r="I294" s="90"/>
      <c r="J294" s="90"/>
      <c r="K294" s="90"/>
      <c r="L294" s="90"/>
      <c r="M294" s="90"/>
      <c r="N294" s="90"/>
      <c r="O294" s="90"/>
      <c r="P294" s="90"/>
      <c r="Q294" s="90"/>
      <c r="R294" s="90"/>
      <c r="S294" s="90"/>
      <c r="T294" s="90"/>
      <c r="U294" s="90"/>
      <c r="V294" s="90"/>
      <c r="W294" s="90"/>
      <c r="X294" s="90"/>
      <c r="Y294" s="90"/>
      <c r="Z294" s="90"/>
      <c r="AA294" s="90"/>
      <c r="AB294" s="90"/>
      <c r="AC294" s="90"/>
      <c r="AD294" s="90"/>
    </row>
    <row r="295" spans="1:30" ht="14.5" x14ac:dyDescent="0.35">
      <c r="A295" s="90"/>
      <c r="B295" s="82"/>
      <c r="C295" s="90"/>
      <c r="D295" s="90"/>
      <c r="E295" s="90"/>
      <c r="F295" s="90"/>
      <c r="G295" s="90"/>
      <c r="H295" s="90"/>
      <c r="I295" s="90"/>
      <c r="J295" s="90"/>
      <c r="K295" s="90"/>
      <c r="L295" s="90"/>
      <c r="M295" s="90"/>
      <c r="N295" s="90"/>
      <c r="O295" s="90"/>
      <c r="P295" s="90"/>
      <c r="Q295" s="90"/>
      <c r="R295" s="90"/>
      <c r="S295" s="90"/>
      <c r="T295" s="90"/>
      <c r="U295" s="90"/>
      <c r="V295" s="90"/>
      <c r="W295" s="90"/>
      <c r="X295" s="90"/>
      <c r="Y295" s="90"/>
      <c r="Z295" s="90"/>
      <c r="AA295" s="90"/>
      <c r="AB295" s="90"/>
      <c r="AC295" s="90"/>
      <c r="AD295" s="90"/>
    </row>
    <row r="296" spans="1:30" ht="14.5" x14ac:dyDescent="0.35">
      <c r="A296" s="90"/>
      <c r="B296" s="82"/>
      <c r="C296" s="90"/>
      <c r="D296" s="90"/>
      <c r="E296" s="90"/>
      <c r="F296" s="90"/>
      <c r="G296" s="90"/>
      <c r="H296" s="90"/>
      <c r="I296" s="90"/>
      <c r="J296" s="90"/>
      <c r="K296" s="90"/>
      <c r="L296" s="90"/>
      <c r="M296" s="90"/>
      <c r="N296" s="90"/>
      <c r="O296" s="90"/>
      <c r="P296" s="90"/>
      <c r="Q296" s="90"/>
      <c r="R296" s="90"/>
      <c r="S296" s="90"/>
      <c r="T296" s="90"/>
      <c r="U296" s="90"/>
      <c r="V296" s="90"/>
      <c r="W296" s="90"/>
      <c r="X296" s="90"/>
      <c r="Y296" s="90"/>
      <c r="Z296" s="90"/>
      <c r="AA296" s="90"/>
      <c r="AB296" s="90"/>
      <c r="AC296" s="90"/>
      <c r="AD296" s="90"/>
    </row>
    <row r="297" spans="1:30" ht="14.5" x14ac:dyDescent="0.35">
      <c r="A297" s="90"/>
      <c r="B297" s="82"/>
      <c r="C297" s="90"/>
      <c r="D297" s="90"/>
      <c r="E297" s="90"/>
      <c r="F297" s="90"/>
      <c r="G297" s="90"/>
      <c r="H297" s="90"/>
      <c r="I297" s="90"/>
      <c r="J297" s="90"/>
      <c r="K297" s="90"/>
      <c r="L297" s="90"/>
      <c r="M297" s="90"/>
      <c r="N297" s="90"/>
      <c r="O297" s="90"/>
      <c r="P297" s="90"/>
      <c r="Q297" s="90"/>
      <c r="R297" s="90"/>
      <c r="S297" s="90"/>
      <c r="T297" s="90"/>
      <c r="U297" s="90"/>
      <c r="V297" s="90"/>
      <c r="W297" s="90"/>
      <c r="X297" s="90"/>
      <c r="Y297" s="90"/>
      <c r="Z297" s="90"/>
      <c r="AA297" s="90"/>
      <c r="AB297" s="90"/>
      <c r="AC297" s="90"/>
      <c r="AD297" s="90"/>
    </row>
    <row r="298" spans="1:30" ht="14.5" x14ac:dyDescent="0.35">
      <c r="A298" s="90"/>
      <c r="B298" s="82"/>
      <c r="C298" s="90"/>
      <c r="D298" s="90"/>
      <c r="E298" s="90"/>
      <c r="F298" s="90"/>
      <c r="G298" s="90"/>
      <c r="H298" s="90"/>
      <c r="I298" s="90"/>
      <c r="J298" s="90"/>
      <c r="K298" s="90"/>
      <c r="L298" s="90"/>
      <c r="M298" s="90"/>
      <c r="N298" s="90"/>
      <c r="O298" s="90"/>
      <c r="P298" s="90"/>
      <c r="Q298" s="90"/>
      <c r="R298" s="90"/>
      <c r="S298" s="90"/>
      <c r="T298" s="90"/>
      <c r="U298" s="90"/>
      <c r="V298" s="90"/>
      <c r="W298" s="90"/>
      <c r="X298" s="90"/>
      <c r="Y298" s="90"/>
      <c r="Z298" s="90"/>
      <c r="AA298" s="90"/>
      <c r="AB298" s="90"/>
      <c r="AC298" s="90"/>
      <c r="AD298" s="90"/>
    </row>
    <row r="299" spans="1:30" ht="14.5" x14ac:dyDescent="0.35">
      <c r="A299" s="90"/>
      <c r="B299" s="82"/>
      <c r="C299" s="90"/>
      <c r="D299" s="90"/>
      <c r="E299" s="90"/>
      <c r="F299" s="90"/>
      <c r="G299" s="90"/>
      <c r="H299" s="90"/>
      <c r="I299" s="90"/>
      <c r="J299" s="90"/>
      <c r="K299" s="90"/>
      <c r="L299" s="90"/>
      <c r="M299" s="90"/>
      <c r="N299" s="90"/>
      <c r="O299" s="90"/>
      <c r="P299" s="90"/>
      <c r="Q299" s="90"/>
      <c r="R299" s="90"/>
      <c r="S299" s="90"/>
      <c r="T299" s="90"/>
      <c r="U299" s="90"/>
      <c r="V299" s="90"/>
      <c r="W299" s="90"/>
      <c r="X299" s="90"/>
      <c r="Y299" s="90"/>
      <c r="Z299" s="90"/>
      <c r="AA299" s="90"/>
      <c r="AB299" s="90"/>
      <c r="AC299" s="90"/>
      <c r="AD299" s="90"/>
    </row>
    <row r="300" spans="1:30" ht="14.5" x14ac:dyDescent="0.35">
      <c r="A300" s="90"/>
      <c r="B300" s="82"/>
      <c r="C300" s="90"/>
      <c r="D300" s="90"/>
      <c r="E300" s="90"/>
      <c r="F300" s="90"/>
      <c r="G300" s="90"/>
      <c r="H300" s="90"/>
      <c r="I300" s="90"/>
      <c r="J300" s="90"/>
      <c r="K300" s="90"/>
      <c r="L300" s="90"/>
      <c r="M300" s="90"/>
      <c r="N300" s="90"/>
      <c r="O300" s="90"/>
      <c r="P300" s="90"/>
      <c r="Q300" s="90"/>
      <c r="R300" s="90"/>
      <c r="S300" s="90"/>
      <c r="T300" s="90"/>
      <c r="U300" s="90"/>
      <c r="V300" s="90"/>
      <c r="W300" s="90"/>
      <c r="X300" s="90"/>
      <c r="Y300" s="90"/>
      <c r="Z300" s="90"/>
      <c r="AA300" s="90"/>
      <c r="AB300" s="90"/>
      <c r="AC300" s="90"/>
      <c r="AD300" s="90"/>
    </row>
    <row r="301" spans="1:30" ht="14.5" x14ac:dyDescent="0.35">
      <c r="A301" s="90"/>
      <c r="B301" s="82"/>
      <c r="C301" s="90"/>
      <c r="D301" s="90"/>
      <c r="E301" s="90"/>
      <c r="F301" s="90"/>
      <c r="G301" s="90"/>
      <c r="H301" s="90"/>
      <c r="I301" s="90"/>
      <c r="J301" s="90"/>
      <c r="K301" s="90"/>
      <c r="L301" s="90"/>
      <c r="M301" s="90"/>
      <c r="N301" s="90"/>
      <c r="O301" s="90"/>
      <c r="P301" s="90"/>
      <c r="Q301" s="90"/>
      <c r="R301" s="90"/>
      <c r="S301" s="90"/>
      <c r="T301" s="90"/>
      <c r="U301" s="90"/>
      <c r="V301" s="90"/>
      <c r="W301" s="90"/>
      <c r="X301" s="90"/>
      <c r="Y301" s="90"/>
      <c r="Z301" s="90"/>
      <c r="AA301" s="90"/>
      <c r="AB301" s="90"/>
      <c r="AC301" s="90"/>
      <c r="AD301" s="90"/>
    </row>
    <row r="302" spans="1:30" ht="14.5" x14ac:dyDescent="0.35">
      <c r="A302" s="90"/>
      <c r="B302" s="82"/>
      <c r="C302" s="90"/>
      <c r="D302" s="90"/>
      <c r="E302" s="90"/>
      <c r="F302" s="90"/>
      <c r="G302" s="90"/>
      <c r="H302" s="90"/>
      <c r="I302" s="90"/>
      <c r="J302" s="90"/>
      <c r="K302" s="90"/>
      <c r="L302" s="90"/>
      <c r="M302" s="90"/>
      <c r="N302" s="90"/>
      <c r="O302" s="90"/>
      <c r="P302" s="90"/>
      <c r="Q302" s="90"/>
      <c r="R302" s="90"/>
      <c r="S302" s="90"/>
      <c r="T302" s="90"/>
      <c r="U302" s="90"/>
      <c r="V302" s="90"/>
      <c r="W302" s="90"/>
      <c r="X302" s="90"/>
      <c r="Y302" s="90"/>
      <c r="Z302" s="90"/>
      <c r="AA302" s="90"/>
      <c r="AB302" s="90"/>
      <c r="AC302" s="90"/>
      <c r="AD302" s="90"/>
    </row>
    <row r="303" spans="1:30" ht="14.5" x14ac:dyDescent="0.35">
      <c r="A303" s="90"/>
      <c r="B303" s="82"/>
      <c r="C303" s="90"/>
      <c r="D303" s="90"/>
      <c r="E303" s="90"/>
      <c r="F303" s="90"/>
      <c r="G303" s="90"/>
      <c r="H303" s="90"/>
      <c r="I303" s="90"/>
      <c r="J303" s="90"/>
      <c r="K303" s="90"/>
      <c r="L303" s="90"/>
      <c r="M303" s="90"/>
      <c r="N303" s="90"/>
      <c r="O303" s="90"/>
      <c r="P303" s="90"/>
      <c r="Q303" s="90"/>
      <c r="R303" s="90"/>
      <c r="S303" s="90"/>
      <c r="T303" s="90"/>
      <c r="U303" s="90"/>
      <c r="V303" s="90"/>
      <c r="W303" s="90"/>
      <c r="X303" s="90"/>
      <c r="Y303" s="90"/>
      <c r="Z303" s="90"/>
      <c r="AA303" s="90"/>
      <c r="AB303" s="90"/>
      <c r="AC303" s="90"/>
      <c r="AD303" s="90"/>
    </row>
    <row r="304" spans="1:30" ht="14.5" x14ac:dyDescent="0.35">
      <c r="A304" s="90"/>
      <c r="B304" s="82"/>
      <c r="C304" s="90"/>
      <c r="D304" s="90"/>
      <c r="E304" s="90"/>
      <c r="F304" s="90"/>
      <c r="G304" s="90"/>
      <c r="H304" s="90"/>
      <c r="I304" s="90"/>
      <c r="J304" s="90"/>
      <c r="K304" s="90"/>
      <c r="L304" s="90"/>
      <c r="M304" s="90"/>
      <c r="N304" s="90"/>
      <c r="O304" s="90"/>
      <c r="P304" s="90"/>
      <c r="Q304" s="90"/>
      <c r="R304" s="90"/>
      <c r="S304" s="90"/>
      <c r="T304" s="90"/>
      <c r="U304" s="90"/>
      <c r="V304" s="90"/>
      <c r="W304" s="90"/>
      <c r="X304" s="90"/>
      <c r="Y304" s="90"/>
      <c r="Z304" s="90"/>
      <c r="AA304" s="90"/>
      <c r="AB304" s="90"/>
      <c r="AC304" s="90"/>
      <c r="AD304" s="90"/>
    </row>
    <row r="305" spans="1:30" ht="14.5" x14ac:dyDescent="0.35">
      <c r="A305" s="90"/>
      <c r="B305" s="82"/>
      <c r="C305" s="90"/>
      <c r="D305" s="90"/>
      <c r="E305" s="90"/>
      <c r="F305" s="90"/>
      <c r="G305" s="90"/>
      <c r="H305" s="90"/>
      <c r="I305" s="90"/>
      <c r="J305" s="90"/>
      <c r="K305" s="90"/>
      <c r="L305" s="90"/>
      <c r="M305" s="90"/>
      <c r="N305" s="90"/>
      <c r="O305" s="90"/>
      <c r="P305" s="90"/>
      <c r="Q305" s="90"/>
      <c r="R305" s="90"/>
      <c r="S305" s="90"/>
      <c r="T305" s="90"/>
      <c r="U305" s="90"/>
      <c r="V305" s="90"/>
      <c r="W305" s="90"/>
      <c r="X305" s="90"/>
      <c r="Y305" s="90"/>
      <c r="Z305" s="90"/>
      <c r="AA305" s="90"/>
      <c r="AB305" s="90"/>
      <c r="AC305" s="90"/>
      <c r="AD305" s="90"/>
    </row>
    <row r="306" spans="1:30" ht="14.5" x14ac:dyDescent="0.35">
      <c r="A306" s="90"/>
      <c r="B306" s="82"/>
      <c r="C306" s="90"/>
      <c r="D306" s="90"/>
      <c r="E306" s="90"/>
      <c r="F306" s="90"/>
      <c r="G306" s="90"/>
      <c r="H306" s="90"/>
      <c r="I306" s="90"/>
      <c r="J306" s="90"/>
      <c r="K306" s="90"/>
      <c r="L306" s="90"/>
      <c r="M306" s="90"/>
      <c r="N306" s="90"/>
      <c r="O306" s="90"/>
      <c r="P306" s="90"/>
      <c r="Q306" s="90"/>
      <c r="R306" s="90"/>
      <c r="S306" s="90"/>
      <c r="T306" s="90"/>
      <c r="U306" s="90"/>
      <c r="V306" s="90"/>
      <c r="W306" s="90"/>
      <c r="X306" s="90"/>
      <c r="Y306" s="90"/>
      <c r="Z306" s="90"/>
      <c r="AA306" s="90"/>
      <c r="AB306" s="90"/>
      <c r="AC306" s="90"/>
      <c r="AD306" s="90"/>
    </row>
    <row r="307" spans="1:30" ht="14.5" x14ac:dyDescent="0.35">
      <c r="A307" s="90"/>
      <c r="B307" s="82"/>
      <c r="C307" s="90"/>
      <c r="D307" s="90"/>
      <c r="E307" s="90"/>
      <c r="F307" s="90"/>
      <c r="G307" s="90"/>
      <c r="H307" s="90"/>
      <c r="I307" s="90"/>
      <c r="J307" s="90"/>
      <c r="K307" s="90"/>
      <c r="L307" s="90"/>
      <c r="M307" s="90"/>
      <c r="N307" s="90"/>
      <c r="O307" s="90"/>
      <c r="P307" s="90"/>
      <c r="Q307" s="90"/>
      <c r="R307" s="90"/>
      <c r="S307" s="90"/>
      <c r="T307" s="90"/>
      <c r="U307" s="90"/>
      <c r="V307" s="90"/>
      <c r="W307" s="90"/>
      <c r="X307" s="90"/>
      <c r="Y307" s="90"/>
      <c r="Z307" s="90"/>
      <c r="AA307" s="90"/>
      <c r="AB307" s="90"/>
      <c r="AC307" s="90"/>
      <c r="AD307" s="90"/>
    </row>
    <row r="308" spans="1:30" ht="14.5" x14ac:dyDescent="0.35">
      <c r="A308" s="90"/>
      <c r="B308" s="82"/>
      <c r="C308" s="90"/>
      <c r="D308" s="90"/>
      <c r="E308" s="90"/>
      <c r="F308" s="90"/>
      <c r="G308" s="90"/>
      <c r="H308" s="90"/>
      <c r="I308" s="90"/>
      <c r="J308" s="90"/>
      <c r="K308" s="90"/>
      <c r="L308" s="90"/>
      <c r="M308" s="90"/>
      <c r="N308" s="90"/>
      <c r="O308" s="90"/>
      <c r="P308" s="90"/>
      <c r="Q308" s="90"/>
      <c r="R308" s="90"/>
      <c r="S308" s="90"/>
      <c r="T308" s="90"/>
      <c r="U308" s="90"/>
      <c r="V308" s="90"/>
      <c r="W308" s="90"/>
      <c r="X308" s="90"/>
      <c r="Y308" s="90"/>
      <c r="Z308" s="90"/>
      <c r="AA308" s="90"/>
      <c r="AB308" s="90"/>
      <c r="AC308" s="90"/>
      <c r="AD308" s="90"/>
    </row>
    <row r="309" spans="1:30" ht="14.5" x14ac:dyDescent="0.35">
      <c r="A309" s="90"/>
      <c r="B309" s="82"/>
      <c r="C309" s="90"/>
      <c r="D309" s="90"/>
      <c r="E309" s="90"/>
      <c r="F309" s="90"/>
      <c r="G309" s="90"/>
      <c r="H309" s="90"/>
      <c r="I309" s="90"/>
      <c r="J309" s="90"/>
      <c r="K309" s="90"/>
      <c r="L309" s="90"/>
      <c r="M309" s="90"/>
      <c r="N309" s="90"/>
      <c r="O309" s="90"/>
      <c r="P309" s="90"/>
      <c r="Q309" s="90"/>
      <c r="R309" s="90"/>
      <c r="S309" s="90"/>
      <c r="T309" s="90"/>
      <c r="U309" s="90"/>
      <c r="V309" s="90"/>
      <c r="W309" s="90"/>
      <c r="X309" s="90"/>
      <c r="Y309" s="90"/>
      <c r="Z309" s="90"/>
      <c r="AA309" s="90"/>
      <c r="AB309" s="90"/>
      <c r="AC309" s="90"/>
      <c r="AD309" s="90"/>
    </row>
    <row r="310" spans="1:30" ht="14.5" x14ac:dyDescent="0.35">
      <c r="A310" s="90"/>
      <c r="B310" s="82"/>
      <c r="C310" s="90"/>
      <c r="D310" s="90"/>
      <c r="E310" s="90"/>
      <c r="F310" s="90"/>
      <c r="G310" s="90"/>
      <c r="H310" s="90"/>
      <c r="I310" s="90"/>
      <c r="J310" s="90"/>
      <c r="K310" s="90"/>
      <c r="L310" s="90"/>
      <c r="M310" s="90"/>
      <c r="N310" s="90"/>
      <c r="O310" s="90"/>
      <c r="P310" s="90"/>
      <c r="Q310" s="90"/>
      <c r="R310" s="90"/>
      <c r="S310" s="90"/>
      <c r="T310" s="90"/>
      <c r="U310" s="90"/>
      <c r="V310" s="90"/>
      <c r="W310" s="90"/>
      <c r="X310" s="90"/>
      <c r="Y310" s="90"/>
      <c r="Z310" s="90"/>
      <c r="AA310" s="90"/>
      <c r="AB310" s="90"/>
      <c r="AC310" s="90"/>
      <c r="AD310" s="90"/>
    </row>
    <row r="311" spans="1:30" ht="14.5" x14ac:dyDescent="0.35">
      <c r="A311" s="90"/>
      <c r="B311" s="82"/>
      <c r="C311" s="90"/>
      <c r="D311" s="90"/>
      <c r="E311" s="90"/>
      <c r="F311" s="90"/>
      <c r="G311" s="90"/>
      <c r="H311" s="90"/>
      <c r="I311" s="90"/>
      <c r="J311" s="90"/>
      <c r="K311" s="90"/>
      <c r="L311" s="90"/>
      <c r="M311" s="90"/>
      <c r="N311" s="90"/>
      <c r="O311" s="90"/>
      <c r="P311" s="90"/>
      <c r="Q311" s="90"/>
      <c r="R311" s="90"/>
      <c r="S311" s="90"/>
      <c r="T311" s="90"/>
      <c r="U311" s="90"/>
      <c r="V311" s="90"/>
      <c r="W311" s="90"/>
      <c r="X311" s="90"/>
      <c r="Y311" s="90"/>
      <c r="Z311" s="90"/>
      <c r="AA311" s="90"/>
      <c r="AB311" s="90"/>
      <c r="AC311" s="90"/>
      <c r="AD311" s="90"/>
    </row>
    <row r="312" spans="1:30" ht="14.5" x14ac:dyDescent="0.35">
      <c r="A312" s="90"/>
      <c r="B312" s="82"/>
      <c r="C312" s="90"/>
      <c r="D312" s="90"/>
      <c r="E312" s="90"/>
      <c r="F312" s="90"/>
      <c r="G312" s="90"/>
      <c r="H312" s="90"/>
      <c r="I312" s="90"/>
      <c r="J312" s="90"/>
      <c r="K312" s="90"/>
      <c r="L312" s="90"/>
      <c r="M312" s="90"/>
      <c r="N312" s="90"/>
      <c r="O312" s="90"/>
      <c r="P312" s="90"/>
      <c r="Q312" s="90"/>
      <c r="R312" s="90"/>
      <c r="S312" s="90"/>
      <c r="T312" s="90"/>
      <c r="U312" s="90"/>
      <c r="V312" s="90"/>
      <c r="W312" s="90"/>
      <c r="X312" s="90"/>
      <c r="Y312" s="90"/>
      <c r="Z312" s="90"/>
      <c r="AA312" s="90"/>
      <c r="AB312" s="90"/>
      <c r="AC312" s="90"/>
      <c r="AD312" s="90"/>
    </row>
    <row r="313" spans="1:30" ht="14.5" x14ac:dyDescent="0.35">
      <c r="A313" s="90"/>
      <c r="B313" s="82"/>
      <c r="C313" s="90"/>
      <c r="D313" s="90"/>
      <c r="E313" s="90"/>
      <c r="F313" s="90"/>
      <c r="G313" s="90"/>
      <c r="H313" s="90"/>
      <c r="I313" s="90"/>
      <c r="J313" s="90"/>
      <c r="K313" s="90"/>
      <c r="L313" s="90"/>
      <c r="M313" s="90"/>
      <c r="N313" s="90"/>
      <c r="O313" s="90"/>
      <c r="P313" s="90"/>
      <c r="Q313" s="90"/>
      <c r="R313" s="90"/>
      <c r="S313" s="90"/>
      <c r="T313" s="90"/>
      <c r="U313" s="90"/>
      <c r="V313" s="90"/>
      <c r="W313" s="90"/>
      <c r="X313" s="90"/>
      <c r="Y313" s="90"/>
      <c r="Z313" s="90"/>
      <c r="AA313" s="90"/>
      <c r="AB313" s="90"/>
      <c r="AC313" s="90"/>
      <c r="AD313" s="90"/>
    </row>
    <row r="314" spans="1:30" ht="14.5" x14ac:dyDescent="0.35">
      <c r="A314" s="90"/>
      <c r="B314" s="82"/>
      <c r="C314" s="90"/>
      <c r="D314" s="90"/>
      <c r="E314" s="90"/>
      <c r="F314" s="90"/>
      <c r="G314" s="90"/>
      <c r="H314" s="90"/>
      <c r="I314" s="90"/>
      <c r="J314" s="90"/>
      <c r="K314" s="90"/>
      <c r="L314" s="90"/>
      <c r="M314" s="90"/>
      <c r="N314" s="90"/>
      <c r="O314" s="90"/>
      <c r="P314" s="90"/>
      <c r="Q314" s="90"/>
      <c r="R314" s="90"/>
      <c r="S314" s="90"/>
      <c r="T314" s="90"/>
      <c r="U314" s="90"/>
      <c r="V314" s="90"/>
      <c r="W314" s="90"/>
      <c r="X314" s="90"/>
      <c r="Y314" s="90"/>
      <c r="Z314" s="90"/>
      <c r="AA314" s="90"/>
      <c r="AB314" s="90"/>
      <c r="AC314" s="90"/>
      <c r="AD314" s="90"/>
    </row>
    <row r="315" spans="1:30" ht="14.5" x14ac:dyDescent="0.35">
      <c r="A315" s="90"/>
      <c r="B315" s="82"/>
      <c r="C315" s="90"/>
      <c r="D315" s="90"/>
      <c r="E315" s="90"/>
      <c r="F315" s="90"/>
      <c r="G315" s="90"/>
      <c r="H315" s="90"/>
      <c r="I315" s="90"/>
      <c r="J315" s="90"/>
      <c r="K315" s="90"/>
      <c r="L315" s="90"/>
      <c r="M315" s="90"/>
      <c r="N315" s="90"/>
      <c r="O315" s="90"/>
      <c r="P315" s="90"/>
      <c r="Q315" s="90"/>
      <c r="R315" s="90"/>
      <c r="S315" s="90"/>
      <c r="T315" s="90"/>
      <c r="U315" s="90"/>
      <c r="V315" s="90"/>
      <c r="W315" s="90"/>
      <c r="X315" s="90"/>
      <c r="Y315" s="90"/>
      <c r="Z315" s="90"/>
      <c r="AA315" s="90"/>
      <c r="AB315" s="90"/>
      <c r="AC315" s="90"/>
      <c r="AD315" s="90"/>
    </row>
    <row r="316" spans="1:30" ht="14.5" x14ac:dyDescent="0.35">
      <c r="A316" s="90"/>
      <c r="B316" s="82"/>
      <c r="C316" s="90"/>
      <c r="D316" s="90"/>
      <c r="E316" s="90"/>
      <c r="F316" s="90"/>
      <c r="G316" s="90"/>
      <c r="H316" s="90"/>
      <c r="I316" s="90"/>
      <c r="J316" s="90"/>
      <c r="K316" s="90"/>
      <c r="L316" s="90"/>
      <c r="M316" s="90"/>
      <c r="N316" s="90"/>
      <c r="O316" s="90"/>
      <c r="P316" s="90"/>
      <c r="Q316" s="90"/>
      <c r="R316" s="90"/>
      <c r="S316" s="90"/>
      <c r="T316" s="90"/>
      <c r="U316" s="90"/>
      <c r="V316" s="90"/>
      <c r="W316" s="90"/>
      <c r="X316" s="90"/>
      <c r="Y316" s="90"/>
      <c r="Z316" s="90"/>
      <c r="AA316" s="90"/>
      <c r="AB316" s="90"/>
      <c r="AC316" s="90"/>
      <c r="AD316" s="90"/>
    </row>
    <row r="317" spans="1:30" ht="14.5" x14ac:dyDescent="0.35">
      <c r="A317" s="90"/>
      <c r="B317" s="82"/>
      <c r="C317" s="90"/>
      <c r="D317" s="90"/>
      <c r="E317" s="90"/>
      <c r="F317" s="90"/>
      <c r="G317" s="90"/>
      <c r="H317" s="90"/>
      <c r="I317" s="90"/>
      <c r="J317" s="90"/>
      <c r="K317" s="90"/>
      <c r="L317" s="90"/>
      <c r="M317" s="90"/>
      <c r="N317" s="90"/>
      <c r="O317" s="90"/>
      <c r="P317" s="90"/>
      <c r="Q317" s="90"/>
      <c r="R317" s="90"/>
      <c r="S317" s="90"/>
      <c r="T317" s="90"/>
      <c r="U317" s="90"/>
      <c r="V317" s="90"/>
      <c r="W317" s="90"/>
      <c r="X317" s="90"/>
      <c r="Y317" s="90"/>
      <c r="Z317" s="90"/>
      <c r="AA317" s="90"/>
      <c r="AB317" s="90"/>
      <c r="AC317" s="90"/>
      <c r="AD317" s="90"/>
    </row>
    <row r="318" spans="1:30" ht="14.5" x14ac:dyDescent="0.35">
      <c r="A318" s="90"/>
      <c r="B318" s="82"/>
      <c r="C318" s="90"/>
      <c r="D318" s="90"/>
      <c r="E318" s="90"/>
      <c r="F318" s="90"/>
      <c r="G318" s="90"/>
      <c r="H318" s="90"/>
      <c r="I318" s="90"/>
      <c r="J318" s="90"/>
      <c r="K318" s="90"/>
      <c r="L318" s="90"/>
      <c r="M318" s="90"/>
      <c r="N318" s="90"/>
      <c r="O318" s="90"/>
      <c r="P318" s="90"/>
      <c r="Q318" s="90"/>
      <c r="R318" s="90"/>
      <c r="S318" s="90"/>
      <c r="T318" s="90"/>
      <c r="U318" s="90"/>
      <c r="V318" s="90"/>
      <c r="W318" s="90"/>
      <c r="X318" s="90"/>
      <c r="Y318" s="90"/>
      <c r="Z318" s="90"/>
      <c r="AA318" s="90"/>
      <c r="AB318" s="90"/>
      <c r="AC318" s="90"/>
      <c r="AD318" s="90"/>
    </row>
    <row r="319" spans="1:30" ht="14.5" x14ac:dyDescent="0.35">
      <c r="A319" s="90"/>
      <c r="B319" s="82"/>
      <c r="C319" s="90"/>
      <c r="D319" s="90"/>
      <c r="E319" s="90"/>
      <c r="F319" s="90"/>
      <c r="G319" s="90"/>
      <c r="H319" s="90"/>
      <c r="I319" s="90"/>
      <c r="J319" s="90"/>
      <c r="K319" s="90"/>
      <c r="L319" s="90"/>
      <c r="M319" s="90"/>
      <c r="N319" s="90"/>
      <c r="O319" s="90"/>
      <c r="P319" s="90"/>
      <c r="Q319" s="90"/>
      <c r="R319" s="90"/>
      <c r="S319" s="90"/>
      <c r="T319" s="90"/>
      <c r="U319" s="90"/>
      <c r="V319" s="90"/>
      <c r="W319" s="90"/>
      <c r="X319" s="90"/>
      <c r="Y319" s="90"/>
      <c r="Z319" s="90"/>
      <c r="AA319" s="90"/>
      <c r="AB319" s="90"/>
      <c r="AC319" s="90"/>
      <c r="AD319" s="90"/>
    </row>
    <row r="320" spans="1:30" ht="14.5" x14ac:dyDescent="0.35">
      <c r="A320" s="90"/>
      <c r="B320" s="82"/>
      <c r="C320" s="90"/>
      <c r="D320" s="90"/>
      <c r="E320" s="90"/>
      <c r="F320" s="90"/>
      <c r="G320" s="90"/>
      <c r="H320" s="90"/>
      <c r="I320" s="90"/>
      <c r="J320" s="90"/>
      <c r="K320" s="90"/>
      <c r="L320" s="90"/>
      <c r="M320" s="90"/>
      <c r="N320" s="90"/>
      <c r="O320" s="90"/>
      <c r="P320" s="90"/>
      <c r="Q320" s="90"/>
      <c r="R320" s="90"/>
      <c r="S320" s="90"/>
      <c r="T320" s="90"/>
      <c r="U320" s="90"/>
      <c r="V320" s="90"/>
      <c r="W320" s="90"/>
      <c r="X320" s="90"/>
      <c r="Y320" s="90"/>
      <c r="Z320" s="90"/>
      <c r="AA320" s="90"/>
      <c r="AB320" s="90"/>
      <c r="AC320" s="90"/>
      <c r="AD320" s="90"/>
    </row>
    <row r="321" spans="1:30" ht="14.5" x14ac:dyDescent="0.35">
      <c r="A321" s="90"/>
      <c r="B321" s="82"/>
      <c r="C321" s="90"/>
      <c r="D321" s="90"/>
      <c r="E321" s="90"/>
      <c r="F321" s="90"/>
      <c r="G321" s="90"/>
      <c r="H321" s="90"/>
      <c r="I321" s="90"/>
      <c r="J321" s="90"/>
      <c r="K321" s="90"/>
      <c r="L321" s="90"/>
      <c r="M321" s="90"/>
      <c r="N321" s="90"/>
      <c r="O321" s="90"/>
      <c r="P321" s="90"/>
      <c r="Q321" s="90"/>
      <c r="R321" s="90"/>
      <c r="S321" s="90"/>
      <c r="T321" s="90"/>
      <c r="U321" s="90"/>
      <c r="V321" s="90"/>
      <c r="W321" s="90"/>
      <c r="X321" s="90"/>
      <c r="Y321" s="90"/>
      <c r="Z321" s="90"/>
      <c r="AA321" s="90"/>
      <c r="AB321" s="90"/>
      <c r="AC321" s="90"/>
      <c r="AD321" s="90"/>
    </row>
    <row r="322" spans="1:30" ht="14.5" x14ac:dyDescent="0.35">
      <c r="A322" s="90"/>
      <c r="B322" s="82"/>
      <c r="C322" s="90"/>
      <c r="D322" s="90"/>
      <c r="E322" s="90"/>
      <c r="F322" s="90"/>
      <c r="G322" s="90"/>
      <c r="H322" s="90"/>
      <c r="I322" s="90"/>
      <c r="J322" s="90"/>
      <c r="K322" s="90"/>
      <c r="L322" s="90"/>
      <c r="M322" s="90"/>
      <c r="N322" s="90"/>
      <c r="O322" s="90"/>
      <c r="P322" s="90"/>
      <c r="Q322" s="90"/>
      <c r="R322" s="90"/>
      <c r="S322" s="90"/>
      <c r="T322" s="90"/>
      <c r="U322" s="90"/>
      <c r="V322" s="90"/>
      <c r="W322" s="90"/>
      <c r="X322" s="90"/>
      <c r="Y322" s="90"/>
      <c r="Z322" s="90"/>
      <c r="AA322" s="90"/>
      <c r="AB322" s="90"/>
      <c r="AC322" s="90"/>
      <c r="AD322" s="90"/>
    </row>
    <row r="323" spans="1:30" ht="14.5" x14ac:dyDescent="0.35">
      <c r="A323" s="90"/>
      <c r="B323" s="82"/>
      <c r="C323" s="90"/>
      <c r="D323" s="90"/>
      <c r="E323" s="90"/>
      <c r="F323" s="90"/>
      <c r="G323" s="90"/>
      <c r="H323" s="90"/>
      <c r="I323" s="90"/>
      <c r="J323" s="90"/>
      <c r="K323" s="90"/>
      <c r="L323" s="90"/>
      <c r="M323" s="90"/>
      <c r="N323" s="90"/>
      <c r="O323" s="90"/>
      <c r="P323" s="90"/>
      <c r="Q323" s="90"/>
      <c r="R323" s="90"/>
      <c r="S323" s="90"/>
      <c r="T323" s="90"/>
      <c r="U323" s="90"/>
      <c r="V323" s="90"/>
      <c r="W323" s="90"/>
      <c r="X323" s="90"/>
      <c r="Y323" s="90"/>
      <c r="Z323" s="90"/>
      <c r="AA323" s="90"/>
      <c r="AB323" s="90"/>
      <c r="AC323" s="90"/>
      <c r="AD323" s="90"/>
    </row>
    <row r="324" spans="1:30" ht="14.5" x14ac:dyDescent="0.35">
      <c r="A324" s="90"/>
      <c r="B324" s="82"/>
      <c r="C324" s="90"/>
      <c r="D324" s="90"/>
      <c r="E324" s="90"/>
      <c r="F324" s="90"/>
      <c r="G324" s="90"/>
      <c r="H324" s="90"/>
      <c r="I324" s="90"/>
      <c r="J324" s="90"/>
      <c r="K324" s="90"/>
      <c r="L324" s="90"/>
      <c r="M324" s="90"/>
      <c r="N324" s="90"/>
      <c r="O324" s="90"/>
      <c r="P324" s="90"/>
      <c r="Q324" s="90"/>
      <c r="R324" s="90"/>
      <c r="S324" s="90"/>
      <c r="T324" s="90"/>
      <c r="U324" s="90"/>
      <c r="V324" s="90"/>
      <c r="W324" s="90"/>
      <c r="X324" s="90"/>
      <c r="Y324" s="90"/>
      <c r="Z324" s="90"/>
      <c r="AA324" s="90"/>
      <c r="AB324" s="90"/>
      <c r="AC324" s="90"/>
      <c r="AD324" s="90"/>
    </row>
    <row r="325" spans="1:30" ht="14.5" x14ac:dyDescent="0.35">
      <c r="A325" s="90"/>
      <c r="B325" s="82"/>
      <c r="C325" s="90"/>
      <c r="D325" s="90"/>
      <c r="E325" s="90"/>
      <c r="F325" s="90"/>
      <c r="G325" s="90"/>
      <c r="H325" s="90"/>
      <c r="I325" s="90"/>
      <c r="J325" s="90"/>
      <c r="K325" s="90"/>
      <c r="L325" s="90"/>
      <c r="M325" s="90"/>
      <c r="N325" s="90"/>
      <c r="O325" s="90"/>
      <c r="P325" s="90"/>
      <c r="Q325" s="90"/>
      <c r="R325" s="90"/>
      <c r="S325" s="90"/>
      <c r="T325" s="90"/>
      <c r="U325" s="90"/>
      <c r="V325" s="90"/>
      <c r="W325" s="90"/>
      <c r="X325" s="90"/>
      <c r="Y325" s="90"/>
      <c r="Z325" s="90"/>
      <c r="AA325" s="90"/>
      <c r="AB325" s="90"/>
      <c r="AC325" s="90"/>
      <c r="AD325" s="90"/>
    </row>
    <row r="326" spans="1:30" ht="14.5" x14ac:dyDescent="0.35">
      <c r="A326" s="90"/>
      <c r="B326" s="82"/>
      <c r="C326" s="90"/>
      <c r="D326" s="90"/>
      <c r="E326" s="90"/>
      <c r="F326" s="90"/>
      <c r="G326" s="90"/>
      <c r="H326" s="90"/>
      <c r="I326" s="90"/>
      <c r="J326" s="90"/>
      <c r="K326" s="90"/>
      <c r="L326" s="90"/>
      <c r="M326" s="90"/>
      <c r="N326" s="90"/>
      <c r="O326" s="90"/>
      <c r="P326" s="90"/>
      <c r="Q326" s="90"/>
      <c r="R326" s="90"/>
      <c r="S326" s="90"/>
      <c r="T326" s="90"/>
      <c r="U326" s="90"/>
      <c r="V326" s="90"/>
      <c r="W326" s="90"/>
      <c r="X326" s="90"/>
      <c r="Y326" s="90"/>
      <c r="Z326" s="90"/>
      <c r="AA326" s="90"/>
      <c r="AB326" s="90"/>
      <c r="AC326" s="90"/>
      <c r="AD326" s="90"/>
    </row>
    <row r="327" spans="1:30" ht="14.5" x14ac:dyDescent="0.35">
      <c r="A327" s="90"/>
      <c r="B327" s="82"/>
      <c r="C327" s="90"/>
      <c r="D327" s="90"/>
      <c r="E327" s="90"/>
      <c r="F327" s="90"/>
      <c r="G327" s="90"/>
      <c r="H327" s="90"/>
      <c r="I327" s="90"/>
      <c r="J327" s="90"/>
      <c r="K327" s="90"/>
      <c r="L327" s="90"/>
      <c r="M327" s="90"/>
      <c r="N327" s="90"/>
      <c r="O327" s="90"/>
      <c r="P327" s="90"/>
      <c r="Q327" s="90"/>
      <c r="R327" s="90"/>
      <c r="S327" s="90"/>
      <c r="T327" s="90"/>
      <c r="U327" s="90"/>
      <c r="V327" s="90"/>
      <c r="W327" s="90"/>
      <c r="X327" s="90"/>
      <c r="Y327" s="90"/>
      <c r="Z327" s="90"/>
      <c r="AA327" s="90"/>
      <c r="AB327" s="90"/>
      <c r="AC327" s="90"/>
      <c r="AD327" s="90"/>
    </row>
    <row r="328" spans="1:30" ht="14.5" x14ac:dyDescent="0.35">
      <c r="A328" s="90"/>
      <c r="B328" s="82"/>
      <c r="C328" s="90"/>
      <c r="D328" s="90"/>
      <c r="E328" s="90"/>
      <c r="F328" s="90"/>
      <c r="G328" s="90"/>
      <c r="H328" s="90"/>
      <c r="I328" s="90"/>
      <c r="J328" s="90"/>
      <c r="K328" s="90"/>
      <c r="L328" s="90"/>
      <c r="M328" s="90"/>
      <c r="N328" s="90"/>
      <c r="O328" s="90"/>
      <c r="P328" s="90"/>
      <c r="Q328" s="90"/>
      <c r="R328" s="90"/>
      <c r="S328" s="90"/>
      <c r="T328" s="90"/>
      <c r="U328" s="90"/>
      <c r="V328" s="90"/>
      <c r="W328" s="90"/>
      <c r="X328" s="90"/>
      <c r="Y328" s="90"/>
      <c r="Z328" s="90"/>
      <c r="AA328" s="90"/>
      <c r="AB328" s="90"/>
      <c r="AC328" s="90"/>
      <c r="AD328" s="90"/>
    </row>
    <row r="329" spans="1:30" ht="14.5" x14ac:dyDescent="0.35">
      <c r="A329" s="90"/>
      <c r="B329" s="82"/>
      <c r="C329" s="90"/>
      <c r="D329" s="90"/>
      <c r="E329" s="90"/>
      <c r="F329" s="90"/>
      <c r="G329" s="90"/>
      <c r="H329" s="90"/>
      <c r="I329" s="90"/>
      <c r="J329" s="90"/>
      <c r="K329" s="90"/>
      <c r="L329" s="90"/>
      <c r="M329" s="90"/>
      <c r="N329" s="90"/>
      <c r="O329" s="90"/>
      <c r="P329" s="90"/>
      <c r="Q329" s="90"/>
      <c r="R329" s="90"/>
      <c r="S329" s="90"/>
      <c r="T329" s="90"/>
      <c r="U329" s="90"/>
      <c r="V329" s="90"/>
      <c r="W329" s="90"/>
      <c r="X329" s="90"/>
      <c r="Y329" s="90"/>
      <c r="Z329" s="90"/>
      <c r="AA329" s="90"/>
      <c r="AB329" s="90"/>
      <c r="AC329" s="90"/>
      <c r="AD329" s="90"/>
    </row>
    <row r="330" spans="1:30" ht="14.5" x14ac:dyDescent="0.35">
      <c r="A330" s="90"/>
      <c r="B330" s="82"/>
      <c r="C330" s="90"/>
      <c r="D330" s="90"/>
      <c r="E330" s="90"/>
      <c r="F330" s="90"/>
      <c r="G330" s="90"/>
      <c r="H330" s="90"/>
      <c r="I330" s="90"/>
      <c r="J330" s="90"/>
      <c r="K330" s="90"/>
      <c r="L330" s="90"/>
      <c r="M330" s="90"/>
      <c r="N330" s="90"/>
      <c r="O330" s="90"/>
      <c r="P330" s="90"/>
      <c r="Q330" s="90"/>
      <c r="R330" s="90"/>
      <c r="S330" s="90"/>
      <c r="T330" s="90"/>
      <c r="U330" s="90"/>
      <c r="V330" s="90"/>
      <c r="W330" s="90"/>
      <c r="X330" s="90"/>
      <c r="Y330" s="90"/>
      <c r="Z330" s="90"/>
      <c r="AA330" s="90"/>
      <c r="AB330" s="90"/>
      <c r="AC330" s="90"/>
      <c r="AD330" s="90"/>
    </row>
    <row r="331" spans="1:30" ht="14.5" x14ac:dyDescent="0.35">
      <c r="A331" s="90"/>
      <c r="B331" s="82"/>
      <c r="C331" s="90"/>
      <c r="D331" s="90"/>
      <c r="E331" s="90"/>
      <c r="F331" s="90"/>
      <c r="G331" s="90"/>
      <c r="H331" s="90"/>
      <c r="I331" s="90"/>
      <c r="J331" s="90"/>
      <c r="K331" s="90"/>
      <c r="L331" s="90"/>
      <c r="M331" s="90"/>
      <c r="N331" s="90"/>
      <c r="O331" s="90"/>
      <c r="P331" s="90"/>
      <c r="Q331" s="90"/>
      <c r="R331" s="90"/>
      <c r="S331" s="90"/>
      <c r="T331" s="90"/>
      <c r="U331" s="90"/>
      <c r="V331" s="90"/>
      <c r="W331" s="90"/>
      <c r="X331" s="90"/>
      <c r="Y331" s="90"/>
      <c r="Z331" s="90"/>
      <c r="AA331" s="90"/>
      <c r="AB331" s="90"/>
      <c r="AC331" s="90"/>
      <c r="AD331" s="90"/>
    </row>
    <row r="332" spans="1:30" ht="14.5" x14ac:dyDescent="0.35">
      <c r="A332" s="90"/>
      <c r="B332" s="82"/>
      <c r="C332" s="90"/>
      <c r="D332" s="90"/>
      <c r="E332" s="90"/>
      <c r="F332" s="90"/>
      <c r="G332" s="90"/>
      <c r="H332" s="90"/>
      <c r="I332" s="90"/>
      <c r="J332" s="90"/>
      <c r="K332" s="90"/>
      <c r="L332" s="90"/>
      <c r="M332" s="90"/>
      <c r="N332" s="90"/>
      <c r="O332" s="90"/>
      <c r="P332" s="90"/>
      <c r="Q332" s="90"/>
      <c r="R332" s="90"/>
      <c r="S332" s="90"/>
      <c r="T332" s="90"/>
      <c r="U332" s="90"/>
      <c r="V332" s="90"/>
      <c r="W332" s="90"/>
      <c r="X332" s="90"/>
      <c r="Y332" s="90"/>
      <c r="Z332" s="90"/>
      <c r="AA332" s="90"/>
      <c r="AB332" s="90"/>
      <c r="AC332" s="90"/>
      <c r="AD332" s="90"/>
    </row>
    <row r="333" spans="1:30" ht="14.5" x14ac:dyDescent="0.35">
      <c r="A333" s="90"/>
      <c r="B333" s="82"/>
      <c r="C333" s="90"/>
      <c r="D333" s="90"/>
      <c r="E333" s="90"/>
      <c r="F333" s="90"/>
      <c r="G333" s="90"/>
      <c r="H333" s="90"/>
      <c r="I333" s="90"/>
      <c r="J333" s="90"/>
      <c r="K333" s="90"/>
      <c r="L333" s="90"/>
      <c r="M333" s="90"/>
      <c r="N333" s="90"/>
      <c r="O333" s="90"/>
      <c r="P333" s="90"/>
      <c r="Q333" s="90"/>
      <c r="R333" s="90"/>
      <c r="S333" s="90"/>
      <c r="T333" s="90"/>
      <c r="U333" s="90"/>
      <c r="V333" s="90"/>
      <c r="W333" s="90"/>
      <c r="X333" s="90"/>
      <c r="Y333" s="90"/>
      <c r="Z333" s="90"/>
      <c r="AA333" s="90"/>
      <c r="AB333" s="90"/>
      <c r="AC333" s="90"/>
      <c r="AD333" s="90"/>
    </row>
    <row r="334" spans="1:30" ht="14.5" x14ac:dyDescent="0.35">
      <c r="A334" s="90"/>
      <c r="B334" s="82"/>
      <c r="C334" s="90"/>
      <c r="D334" s="90"/>
      <c r="E334" s="90"/>
      <c r="F334" s="90"/>
      <c r="G334" s="90"/>
      <c r="H334" s="90"/>
      <c r="I334" s="90"/>
      <c r="J334" s="90"/>
      <c r="K334" s="90"/>
      <c r="L334" s="90"/>
      <c r="M334" s="90"/>
      <c r="N334" s="90"/>
      <c r="O334" s="90"/>
      <c r="P334" s="90"/>
      <c r="Q334" s="90"/>
      <c r="R334" s="90"/>
      <c r="S334" s="90"/>
      <c r="T334" s="90"/>
      <c r="U334" s="90"/>
      <c r="V334" s="90"/>
      <c r="W334" s="90"/>
      <c r="X334" s="90"/>
      <c r="Y334" s="90"/>
      <c r="Z334" s="90"/>
      <c r="AA334" s="90"/>
      <c r="AB334" s="90"/>
      <c r="AC334" s="90"/>
      <c r="AD334" s="90"/>
    </row>
    <row r="335" spans="1:30" ht="14.5" x14ac:dyDescent="0.35">
      <c r="A335" s="90"/>
      <c r="B335" s="82"/>
      <c r="C335" s="90"/>
      <c r="D335" s="90"/>
      <c r="E335" s="90"/>
      <c r="F335" s="90"/>
      <c r="G335" s="90"/>
      <c r="H335" s="90"/>
      <c r="I335" s="90"/>
      <c r="J335" s="90"/>
      <c r="K335" s="90"/>
      <c r="L335" s="90"/>
      <c r="M335" s="90"/>
      <c r="N335" s="90"/>
      <c r="O335" s="90"/>
      <c r="P335" s="90"/>
      <c r="Q335" s="90"/>
      <c r="R335" s="90"/>
      <c r="S335" s="90"/>
      <c r="T335" s="90"/>
      <c r="U335" s="90"/>
      <c r="V335" s="90"/>
      <c r="W335" s="90"/>
      <c r="X335" s="90"/>
      <c r="Y335" s="90"/>
      <c r="Z335" s="90"/>
      <c r="AA335" s="90"/>
      <c r="AB335" s="90"/>
      <c r="AC335" s="90"/>
      <c r="AD335" s="90"/>
    </row>
    <row r="336" spans="1:30" ht="14.5" x14ac:dyDescent="0.35">
      <c r="A336" s="90"/>
      <c r="B336" s="82"/>
      <c r="C336" s="90"/>
      <c r="D336" s="90"/>
      <c r="E336" s="90"/>
      <c r="F336" s="90"/>
      <c r="G336" s="90"/>
      <c r="H336" s="90"/>
      <c r="I336" s="90"/>
      <c r="J336" s="90"/>
      <c r="K336" s="90"/>
      <c r="L336" s="90"/>
      <c r="M336" s="90"/>
      <c r="N336" s="90"/>
      <c r="O336" s="90"/>
      <c r="P336" s="90"/>
      <c r="Q336" s="90"/>
      <c r="R336" s="90"/>
      <c r="S336" s="90"/>
      <c r="T336" s="90"/>
      <c r="U336" s="90"/>
      <c r="V336" s="90"/>
      <c r="W336" s="90"/>
      <c r="X336" s="90"/>
      <c r="Y336" s="90"/>
      <c r="Z336" s="90"/>
      <c r="AA336" s="90"/>
      <c r="AB336" s="90"/>
      <c r="AC336" s="90"/>
      <c r="AD336" s="90"/>
    </row>
    <row r="337" spans="1:30" ht="14.5" x14ac:dyDescent="0.35">
      <c r="A337" s="90"/>
      <c r="B337" s="82"/>
      <c r="C337" s="90"/>
      <c r="D337" s="90"/>
      <c r="E337" s="90"/>
      <c r="F337" s="90"/>
      <c r="G337" s="90"/>
      <c r="H337" s="90"/>
      <c r="I337" s="90"/>
      <c r="J337" s="90"/>
      <c r="K337" s="90"/>
      <c r="L337" s="90"/>
      <c r="M337" s="90"/>
      <c r="N337" s="90"/>
      <c r="O337" s="90"/>
      <c r="P337" s="90"/>
      <c r="Q337" s="90"/>
      <c r="R337" s="90"/>
      <c r="S337" s="90"/>
      <c r="T337" s="90"/>
      <c r="U337" s="90"/>
      <c r="V337" s="90"/>
      <c r="W337" s="90"/>
      <c r="X337" s="90"/>
      <c r="Y337" s="90"/>
      <c r="Z337" s="90"/>
      <c r="AA337" s="90"/>
      <c r="AB337" s="90"/>
      <c r="AC337" s="90"/>
      <c r="AD337" s="90"/>
    </row>
    <row r="338" spans="1:30" ht="14.5" x14ac:dyDescent="0.35">
      <c r="A338" s="90"/>
      <c r="B338" s="82"/>
      <c r="C338" s="90"/>
      <c r="D338" s="90"/>
      <c r="E338" s="90"/>
      <c r="F338" s="90"/>
      <c r="G338" s="90"/>
      <c r="H338" s="90"/>
      <c r="I338" s="90"/>
      <c r="J338" s="90"/>
      <c r="K338" s="90"/>
      <c r="L338" s="90"/>
      <c r="M338" s="90"/>
      <c r="N338" s="90"/>
      <c r="O338" s="90"/>
      <c r="P338" s="90"/>
      <c r="Q338" s="90"/>
      <c r="R338" s="90"/>
      <c r="S338" s="90"/>
      <c r="T338" s="90"/>
      <c r="U338" s="90"/>
      <c r="V338" s="90"/>
      <c r="W338" s="90"/>
      <c r="X338" s="90"/>
      <c r="Y338" s="90"/>
      <c r="Z338" s="90"/>
      <c r="AA338" s="90"/>
      <c r="AB338" s="90"/>
      <c r="AC338" s="90"/>
      <c r="AD338" s="90"/>
    </row>
    <row r="339" spans="1:30" ht="14.5" x14ac:dyDescent="0.35">
      <c r="A339" s="90"/>
      <c r="B339" s="82"/>
      <c r="C339" s="90"/>
      <c r="D339" s="90"/>
      <c r="E339" s="90"/>
      <c r="F339" s="90"/>
      <c r="G339" s="90"/>
      <c r="H339" s="90"/>
      <c r="I339" s="90"/>
      <c r="J339" s="90"/>
      <c r="K339" s="90"/>
      <c r="L339" s="90"/>
      <c r="M339" s="90"/>
      <c r="N339" s="90"/>
      <c r="O339" s="90"/>
      <c r="P339" s="90"/>
      <c r="Q339" s="90"/>
      <c r="R339" s="90"/>
      <c r="S339" s="90"/>
      <c r="T339" s="90"/>
      <c r="U339" s="90"/>
      <c r="V339" s="90"/>
      <c r="W339" s="90"/>
      <c r="X339" s="90"/>
      <c r="Y339" s="90"/>
      <c r="Z339" s="90"/>
      <c r="AA339" s="90"/>
      <c r="AB339" s="90"/>
      <c r="AC339" s="90"/>
      <c r="AD339" s="90"/>
    </row>
    <row r="340" spans="1:30" ht="14.5" x14ac:dyDescent="0.35">
      <c r="A340" s="90"/>
      <c r="B340" s="82"/>
      <c r="C340" s="90"/>
      <c r="D340" s="90"/>
      <c r="E340" s="90"/>
      <c r="F340" s="90"/>
      <c r="G340" s="90"/>
      <c r="H340" s="90"/>
      <c r="I340" s="90"/>
      <c r="J340" s="90"/>
      <c r="K340" s="90"/>
      <c r="L340" s="90"/>
      <c r="M340" s="90"/>
      <c r="N340" s="90"/>
      <c r="O340" s="90"/>
      <c r="P340" s="90"/>
      <c r="Q340" s="90"/>
      <c r="R340" s="90"/>
      <c r="S340" s="90"/>
      <c r="T340" s="90"/>
      <c r="U340" s="90"/>
      <c r="V340" s="90"/>
      <c r="W340" s="90"/>
      <c r="X340" s="90"/>
      <c r="Y340" s="90"/>
      <c r="Z340" s="90"/>
      <c r="AA340" s="90"/>
      <c r="AB340" s="90"/>
      <c r="AC340" s="90"/>
      <c r="AD340" s="90"/>
    </row>
    <row r="341" spans="1:30" ht="14.5" x14ac:dyDescent="0.35">
      <c r="A341" s="90"/>
      <c r="B341" s="82"/>
      <c r="C341" s="90"/>
      <c r="D341" s="90"/>
      <c r="E341" s="90"/>
      <c r="F341" s="90"/>
      <c r="G341" s="90"/>
      <c r="H341" s="90"/>
      <c r="I341" s="90"/>
      <c r="J341" s="90"/>
      <c r="K341" s="90"/>
      <c r="L341" s="90"/>
      <c r="M341" s="90"/>
      <c r="N341" s="90"/>
      <c r="O341" s="90"/>
      <c r="P341" s="90"/>
      <c r="Q341" s="90"/>
      <c r="R341" s="90"/>
      <c r="S341" s="90"/>
      <c r="T341" s="90"/>
      <c r="U341" s="90"/>
      <c r="V341" s="90"/>
      <c r="W341" s="90"/>
      <c r="X341" s="90"/>
      <c r="Y341" s="90"/>
      <c r="Z341" s="90"/>
      <c r="AA341" s="90"/>
      <c r="AB341" s="90"/>
      <c r="AC341" s="90"/>
      <c r="AD341" s="90"/>
    </row>
    <row r="342" spans="1:30" ht="14.5" x14ac:dyDescent="0.35">
      <c r="A342" s="90"/>
      <c r="B342" s="82"/>
      <c r="C342" s="90"/>
      <c r="D342" s="90"/>
      <c r="E342" s="90"/>
      <c r="F342" s="90"/>
      <c r="G342" s="90"/>
      <c r="H342" s="90"/>
      <c r="I342" s="90"/>
      <c r="J342" s="90"/>
      <c r="K342" s="90"/>
      <c r="L342" s="90"/>
      <c r="M342" s="90"/>
      <c r="N342" s="90"/>
      <c r="O342" s="90"/>
      <c r="P342" s="90"/>
      <c r="Q342" s="90"/>
      <c r="R342" s="90"/>
      <c r="S342" s="90"/>
      <c r="T342" s="90"/>
      <c r="U342" s="90"/>
      <c r="V342" s="90"/>
      <c r="W342" s="90"/>
      <c r="X342" s="90"/>
      <c r="Y342" s="90"/>
      <c r="Z342" s="90"/>
      <c r="AA342" s="90"/>
      <c r="AB342" s="90"/>
      <c r="AC342" s="90"/>
      <c r="AD342" s="90"/>
    </row>
    <row r="343" spans="1:30" ht="14.5" x14ac:dyDescent="0.35">
      <c r="A343" s="90"/>
      <c r="B343" s="82"/>
      <c r="C343" s="90"/>
      <c r="D343" s="90"/>
      <c r="E343" s="90"/>
      <c r="F343" s="90"/>
      <c r="G343" s="90"/>
      <c r="H343" s="90"/>
      <c r="I343" s="90"/>
      <c r="J343" s="90"/>
      <c r="K343" s="90"/>
      <c r="L343" s="90"/>
      <c r="M343" s="90"/>
      <c r="N343" s="90"/>
      <c r="O343" s="90"/>
      <c r="P343" s="90"/>
      <c r="Q343" s="90"/>
      <c r="R343" s="90"/>
      <c r="S343" s="90"/>
      <c r="T343" s="90"/>
      <c r="U343" s="90"/>
      <c r="V343" s="90"/>
      <c r="W343" s="90"/>
      <c r="X343" s="90"/>
      <c r="Y343" s="90"/>
      <c r="Z343" s="90"/>
      <c r="AA343" s="90"/>
      <c r="AB343" s="90"/>
      <c r="AC343" s="90"/>
      <c r="AD343" s="90"/>
    </row>
    <row r="344" spans="1:30" ht="14.5" x14ac:dyDescent="0.35">
      <c r="A344" s="90"/>
      <c r="B344" s="82"/>
      <c r="C344" s="90"/>
      <c r="D344" s="90"/>
      <c r="E344" s="90"/>
      <c r="F344" s="90"/>
      <c r="G344" s="90"/>
      <c r="H344" s="90"/>
      <c r="I344" s="90"/>
      <c r="J344" s="90"/>
      <c r="K344" s="90"/>
      <c r="L344" s="90"/>
      <c r="M344" s="90"/>
      <c r="N344" s="90"/>
      <c r="O344" s="90"/>
      <c r="P344" s="90"/>
      <c r="Q344" s="90"/>
      <c r="R344" s="90"/>
      <c r="S344" s="90"/>
      <c r="T344" s="90"/>
      <c r="U344" s="90"/>
      <c r="V344" s="90"/>
      <c r="W344" s="90"/>
      <c r="X344" s="90"/>
      <c r="Y344" s="90"/>
      <c r="Z344" s="90"/>
      <c r="AA344" s="90"/>
      <c r="AB344" s="90"/>
      <c r="AC344" s="90"/>
      <c r="AD344" s="90"/>
    </row>
    <row r="345" spans="1:30" ht="14.5" x14ac:dyDescent="0.35">
      <c r="A345" s="90"/>
      <c r="B345" s="82"/>
      <c r="C345" s="90"/>
      <c r="D345" s="90"/>
      <c r="E345" s="90"/>
      <c r="F345" s="90"/>
      <c r="G345" s="90"/>
      <c r="H345" s="90"/>
      <c r="I345" s="90"/>
      <c r="J345" s="90"/>
      <c r="K345" s="90"/>
      <c r="L345" s="90"/>
      <c r="M345" s="90"/>
      <c r="N345" s="90"/>
      <c r="O345" s="90"/>
      <c r="P345" s="90"/>
      <c r="Q345" s="90"/>
      <c r="R345" s="90"/>
      <c r="S345" s="90"/>
      <c r="T345" s="90"/>
      <c r="U345" s="90"/>
      <c r="V345" s="90"/>
      <c r="W345" s="90"/>
      <c r="X345" s="90"/>
      <c r="Y345" s="90"/>
      <c r="Z345" s="90"/>
      <c r="AA345" s="90"/>
      <c r="AB345" s="90"/>
      <c r="AC345" s="90"/>
      <c r="AD345" s="90"/>
    </row>
    <row r="346" spans="1:30" ht="14.5" x14ac:dyDescent="0.35">
      <c r="A346" s="90"/>
      <c r="B346" s="82"/>
      <c r="C346" s="90"/>
      <c r="D346" s="90"/>
      <c r="E346" s="90"/>
      <c r="F346" s="90"/>
      <c r="G346" s="90"/>
      <c r="H346" s="90"/>
      <c r="I346" s="90"/>
      <c r="J346" s="90"/>
      <c r="K346" s="90"/>
      <c r="L346" s="90"/>
      <c r="M346" s="90"/>
      <c r="N346" s="90"/>
      <c r="O346" s="90"/>
      <c r="P346" s="90"/>
      <c r="Q346" s="90"/>
      <c r="R346" s="90"/>
      <c r="S346" s="90"/>
      <c r="T346" s="90"/>
      <c r="U346" s="90"/>
      <c r="V346" s="90"/>
      <c r="W346" s="90"/>
      <c r="X346" s="90"/>
      <c r="Y346" s="90"/>
      <c r="Z346" s="90"/>
      <c r="AA346" s="90"/>
      <c r="AB346" s="90"/>
      <c r="AC346" s="90"/>
      <c r="AD346" s="90"/>
    </row>
    <row r="347" spans="1:30" ht="14.5" x14ac:dyDescent="0.35">
      <c r="A347" s="90"/>
      <c r="B347" s="82"/>
      <c r="C347" s="90"/>
      <c r="D347" s="90"/>
      <c r="E347" s="90"/>
      <c r="F347" s="90"/>
      <c r="G347" s="90"/>
      <c r="H347" s="90"/>
      <c r="I347" s="90"/>
      <c r="J347" s="90"/>
      <c r="K347" s="90"/>
      <c r="L347" s="90"/>
      <c r="M347" s="90"/>
      <c r="N347" s="90"/>
      <c r="O347" s="90"/>
      <c r="P347" s="90"/>
      <c r="Q347" s="90"/>
      <c r="R347" s="90"/>
      <c r="S347" s="90"/>
      <c r="T347" s="90"/>
      <c r="U347" s="90"/>
      <c r="V347" s="90"/>
      <c r="W347" s="90"/>
      <c r="X347" s="90"/>
      <c r="Y347" s="90"/>
      <c r="Z347" s="90"/>
      <c r="AA347" s="90"/>
      <c r="AB347" s="90"/>
      <c r="AC347" s="90"/>
      <c r="AD347" s="90"/>
    </row>
    <row r="348" spans="1:30" ht="14.5" x14ac:dyDescent="0.35">
      <c r="A348" s="90"/>
      <c r="B348" s="82"/>
      <c r="C348" s="90"/>
      <c r="D348" s="90"/>
      <c r="E348" s="90"/>
      <c r="F348" s="90"/>
      <c r="G348" s="90"/>
      <c r="H348" s="90"/>
      <c r="I348" s="90"/>
      <c r="J348" s="90"/>
      <c r="K348" s="90"/>
      <c r="L348" s="90"/>
      <c r="M348" s="90"/>
      <c r="N348" s="90"/>
      <c r="O348" s="90"/>
      <c r="P348" s="90"/>
      <c r="Q348" s="90"/>
      <c r="R348" s="90"/>
      <c r="S348" s="90"/>
      <c r="T348" s="90"/>
      <c r="U348" s="90"/>
      <c r="V348" s="90"/>
      <c r="W348" s="90"/>
      <c r="X348" s="90"/>
      <c r="Y348" s="90"/>
      <c r="Z348" s="90"/>
      <c r="AA348" s="90"/>
      <c r="AB348" s="90"/>
      <c r="AC348" s="90"/>
      <c r="AD348" s="90"/>
    </row>
    <row r="349" spans="1:30" ht="14.5" x14ac:dyDescent="0.35">
      <c r="A349" s="90"/>
      <c r="B349" s="82"/>
      <c r="C349" s="90"/>
      <c r="D349" s="90"/>
      <c r="E349" s="90"/>
      <c r="F349" s="90"/>
      <c r="G349" s="90"/>
      <c r="H349" s="90"/>
      <c r="I349" s="90"/>
      <c r="J349" s="90"/>
      <c r="K349" s="90"/>
      <c r="L349" s="90"/>
      <c r="M349" s="90"/>
      <c r="N349" s="90"/>
      <c r="O349" s="90"/>
      <c r="P349" s="90"/>
      <c r="Q349" s="90"/>
      <c r="R349" s="90"/>
      <c r="S349" s="90"/>
      <c r="T349" s="90"/>
      <c r="U349" s="90"/>
      <c r="V349" s="90"/>
      <c r="W349" s="90"/>
      <c r="X349" s="90"/>
      <c r="Y349" s="90"/>
      <c r="Z349" s="90"/>
      <c r="AA349" s="90"/>
      <c r="AB349" s="90"/>
      <c r="AC349" s="90"/>
      <c r="AD349" s="90"/>
    </row>
    <row r="350" spans="1:30" ht="14.5" x14ac:dyDescent="0.35">
      <c r="A350" s="90"/>
      <c r="B350" s="82"/>
      <c r="C350" s="90"/>
      <c r="D350" s="90"/>
      <c r="E350" s="90"/>
      <c r="F350" s="90"/>
      <c r="G350" s="90"/>
      <c r="H350" s="90"/>
      <c r="I350" s="90"/>
      <c r="J350" s="90"/>
      <c r="K350" s="90"/>
      <c r="L350" s="90"/>
      <c r="M350" s="90"/>
      <c r="N350" s="90"/>
      <c r="O350" s="90"/>
      <c r="P350" s="90"/>
      <c r="Q350" s="90"/>
      <c r="R350" s="90"/>
      <c r="S350" s="90"/>
      <c r="T350" s="90"/>
      <c r="U350" s="90"/>
      <c r="V350" s="90"/>
      <c r="W350" s="90"/>
      <c r="X350" s="90"/>
      <c r="Y350" s="90"/>
      <c r="Z350" s="90"/>
      <c r="AA350" s="90"/>
      <c r="AB350" s="90"/>
      <c r="AC350" s="90"/>
      <c r="AD350" s="90"/>
    </row>
    <row r="351" spans="1:30" ht="14.5" x14ac:dyDescent="0.35">
      <c r="A351" s="90"/>
      <c r="B351" s="82"/>
      <c r="C351" s="90"/>
      <c r="D351" s="90"/>
      <c r="E351" s="90"/>
      <c r="F351" s="90"/>
      <c r="G351" s="90"/>
      <c r="H351" s="90"/>
      <c r="I351" s="90"/>
      <c r="J351" s="90"/>
      <c r="K351" s="90"/>
      <c r="L351" s="90"/>
      <c r="M351" s="90"/>
      <c r="N351" s="90"/>
      <c r="O351" s="90"/>
      <c r="P351" s="90"/>
      <c r="Q351" s="90"/>
      <c r="R351" s="90"/>
      <c r="S351" s="90"/>
      <c r="T351" s="90"/>
      <c r="U351" s="90"/>
      <c r="V351" s="90"/>
      <c r="W351" s="90"/>
      <c r="X351" s="90"/>
      <c r="Y351" s="90"/>
      <c r="Z351" s="90"/>
      <c r="AA351" s="90"/>
      <c r="AB351" s="90"/>
      <c r="AC351" s="90"/>
      <c r="AD351" s="90"/>
    </row>
    <row r="352" spans="1:30" ht="14.5" x14ac:dyDescent="0.35">
      <c r="A352" s="90"/>
      <c r="B352" s="82"/>
      <c r="C352" s="90"/>
      <c r="D352" s="90"/>
      <c r="E352" s="90"/>
      <c r="F352" s="90"/>
      <c r="G352" s="90"/>
      <c r="H352" s="90"/>
      <c r="I352" s="90"/>
      <c r="J352" s="90"/>
      <c r="K352" s="90"/>
      <c r="L352" s="90"/>
      <c r="M352" s="90"/>
      <c r="N352" s="90"/>
      <c r="O352" s="90"/>
      <c r="P352" s="90"/>
      <c r="Q352" s="90"/>
      <c r="R352" s="90"/>
      <c r="S352" s="90"/>
      <c r="T352" s="90"/>
      <c r="U352" s="90"/>
      <c r="V352" s="90"/>
      <c r="W352" s="90"/>
      <c r="X352" s="90"/>
      <c r="Y352" s="90"/>
      <c r="Z352" s="90"/>
      <c r="AA352" s="90"/>
      <c r="AB352" s="90"/>
      <c r="AC352" s="90"/>
      <c r="AD352" s="90"/>
    </row>
    <row r="353" spans="1:30" ht="14.5" x14ac:dyDescent="0.35">
      <c r="A353" s="90"/>
      <c r="B353" s="82"/>
      <c r="C353" s="90"/>
      <c r="D353" s="90"/>
      <c r="E353" s="90"/>
      <c r="F353" s="90"/>
      <c r="G353" s="90"/>
      <c r="H353" s="90"/>
      <c r="I353" s="90"/>
      <c r="J353" s="90"/>
      <c r="K353" s="90"/>
      <c r="L353" s="90"/>
      <c r="M353" s="90"/>
      <c r="N353" s="90"/>
      <c r="O353" s="90"/>
      <c r="P353" s="90"/>
      <c r="Q353" s="90"/>
      <c r="R353" s="90"/>
      <c r="S353" s="90"/>
      <c r="T353" s="90"/>
      <c r="U353" s="90"/>
      <c r="V353" s="90"/>
      <c r="W353" s="90"/>
      <c r="X353" s="90"/>
      <c r="Y353" s="90"/>
      <c r="Z353" s="90"/>
      <c r="AA353" s="90"/>
      <c r="AB353" s="90"/>
      <c r="AC353" s="90"/>
      <c r="AD353" s="90"/>
    </row>
    <row r="354" spans="1:30" ht="14.5" x14ac:dyDescent="0.35">
      <c r="A354" s="90"/>
      <c r="B354" s="82"/>
      <c r="C354" s="90"/>
      <c r="D354" s="90"/>
      <c r="E354" s="90"/>
      <c r="F354" s="90"/>
      <c r="G354" s="90"/>
      <c r="H354" s="90"/>
      <c r="I354" s="90"/>
      <c r="J354" s="90"/>
      <c r="K354" s="90"/>
      <c r="L354" s="90"/>
      <c r="M354" s="90"/>
      <c r="N354" s="90"/>
      <c r="O354" s="90"/>
      <c r="P354" s="90"/>
      <c r="Q354" s="90"/>
      <c r="R354" s="90"/>
      <c r="S354" s="90"/>
      <c r="T354" s="90"/>
      <c r="U354" s="90"/>
      <c r="V354" s="90"/>
      <c r="W354" s="90"/>
      <c r="X354" s="90"/>
      <c r="Y354" s="90"/>
      <c r="Z354" s="90"/>
      <c r="AA354" s="90"/>
      <c r="AB354" s="90"/>
      <c r="AC354" s="90"/>
      <c r="AD354" s="90"/>
    </row>
    <row r="355" spans="1:30" ht="14.5" x14ac:dyDescent="0.35">
      <c r="A355" s="90"/>
      <c r="B355" s="82"/>
      <c r="C355" s="90"/>
      <c r="D355" s="90"/>
      <c r="E355" s="90"/>
      <c r="F355" s="90"/>
      <c r="G355" s="90"/>
      <c r="H355" s="90"/>
      <c r="I355" s="90"/>
      <c r="J355" s="90"/>
      <c r="K355" s="90"/>
      <c r="L355" s="90"/>
      <c r="M355" s="90"/>
      <c r="N355" s="90"/>
      <c r="O355" s="90"/>
      <c r="P355" s="90"/>
      <c r="Q355" s="90"/>
      <c r="R355" s="90"/>
      <c r="S355" s="90"/>
      <c r="T355" s="90"/>
      <c r="U355" s="90"/>
      <c r="V355" s="90"/>
      <c r="W355" s="90"/>
      <c r="X355" s="90"/>
      <c r="Y355" s="90"/>
      <c r="Z355" s="90"/>
      <c r="AA355" s="90"/>
      <c r="AB355" s="90"/>
      <c r="AC355" s="90"/>
      <c r="AD355" s="90"/>
    </row>
    <row r="356" spans="1:30" ht="14.5" x14ac:dyDescent="0.35">
      <c r="A356" s="90"/>
      <c r="B356" s="82"/>
      <c r="C356" s="90"/>
      <c r="D356" s="90"/>
      <c r="E356" s="90"/>
      <c r="F356" s="90"/>
      <c r="G356" s="90"/>
      <c r="H356" s="90"/>
      <c r="I356" s="90"/>
      <c r="J356" s="90"/>
      <c r="K356" s="90"/>
      <c r="L356" s="90"/>
      <c r="M356" s="90"/>
      <c r="N356" s="90"/>
      <c r="O356" s="90"/>
      <c r="P356" s="90"/>
      <c r="Q356" s="90"/>
      <c r="R356" s="90"/>
      <c r="S356" s="90"/>
      <c r="T356" s="90"/>
      <c r="U356" s="90"/>
      <c r="V356" s="90"/>
      <c r="W356" s="90"/>
      <c r="X356" s="90"/>
      <c r="Y356" s="90"/>
      <c r="Z356" s="90"/>
      <c r="AA356" s="90"/>
      <c r="AB356" s="90"/>
      <c r="AC356" s="90"/>
      <c r="AD356" s="90"/>
    </row>
    <row r="357" spans="1:30" ht="14.5" x14ac:dyDescent="0.35">
      <c r="A357" s="90"/>
      <c r="B357" s="82"/>
      <c r="C357" s="90"/>
      <c r="D357" s="90"/>
      <c r="E357" s="90"/>
      <c r="F357" s="90"/>
      <c r="G357" s="90"/>
      <c r="H357" s="90"/>
      <c r="I357" s="90"/>
      <c r="J357" s="90"/>
      <c r="K357" s="90"/>
      <c r="L357" s="90"/>
      <c r="M357" s="90"/>
      <c r="N357" s="90"/>
      <c r="O357" s="90"/>
      <c r="P357" s="90"/>
      <c r="Q357" s="90"/>
      <c r="R357" s="90"/>
      <c r="S357" s="90"/>
      <c r="T357" s="90"/>
      <c r="U357" s="90"/>
      <c r="V357" s="90"/>
      <c r="W357" s="90"/>
      <c r="X357" s="90"/>
      <c r="Y357" s="90"/>
      <c r="Z357" s="90"/>
      <c r="AA357" s="90"/>
      <c r="AB357" s="90"/>
      <c r="AC357" s="90"/>
      <c r="AD357" s="90"/>
    </row>
    <row r="358" spans="1:30" ht="14.5" x14ac:dyDescent="0.35">
      <c r="A358" s="90"/>
      <c r="B358" s="82"/>
      <c r="C358" s="90"/>
      <c r="D358" s="90"/>
      <c r="E358" s="90"/>
      <c r="F358" s="90"/>
      <c r="G358" s="90"/>
      <c r="H358" s="90"/>
      <c r="I358" s="90"/>
      <c r="J358" s="90"/>
      <c r="K358" s="90"/>
      <c r="L358" s="90"/>
      <c r="M358" s="90"/>
      <c r="N358" s="90"/>
      <c r="O358" s="90"/>
      <c r="P358" s="90"/>
      <c r="Q358" s="90"/>
      <c r="R358" s="90"/>
      <c r="S358" s="90"/>
      <c r="T358" s="90"/>
      <c r="U358" s="90"/>
      <c r="V358" s="90"/>
      <c r="W358" s="90"/>
      <c r="X358" s="90"/>
      <c r="Y358" s="90"/>
      <c r="Z358" s="90"/>
      <c r="AA358" s="90"/>
      <c r="AB358" s="90"/>
      <c r="AC358" s="90"/>
      <c r="AD358" s="90"/>
    </row>
    <row r="359" spans="1:30" ht="14.5" x14ac:dyDescent="0.35">
      <c r="A359" s="90"/>
      <c r="B359" s="82"/>
      <c r="C359" s="90"/>
      <c r="D359" s="90"/>
      <c r="E359" s="90"/>
      <c r="F359" s="90"/>
      <c r="G359" s="90"/>
      <c r="H359" s="90"/>
      <c r="I359" s="90"/>
      <c r="J359" s="90"/>
      <c r="K359" s="90"/>
      <c r="L359" s="90"/>
      <c r="M359" s="90"/>
      <c r="N359" s="90"/>
      <c r="O359" s="90"/>
      <c r="P359" s="90"/>
      <c r="Q359" s="90"/>
      <c r="R359" s="90"/>
      <c r="S359" s="90"/>
      <c r="T359" s="90"/>
      <c r="U359" s="90"/>
      <c r="V359" s="90"/>
      <c r="W359" s="90"/>
      <c r="X359" s="90"/>
      <c r="Y359" s="90"/>
      <c r="Z359" s="90"/>
      <c r="AA359" s="90"/>
      <c r="AB359" s="90"/>
      <c r="AC359" s="90"/>
      <c r="AD359" s="90"/>
    </row>
    <row r="360" spans="1:30" ht="14.5" x14ac:dyDescent="0.35">
      <c r="A360" s="90"/>
      <c r="B360" s="82"/>
      <c r="C360" s="90"/>
      <c r="D360" s="90"/>
      <c r="E360" s="90"/>
      <c r="F360" s="90"/>
      <c r="G360" s="90"/>
      <c r="H360" s="90"/>
      <c r="I360" s="90"/>
      <c r="J360" s="90"/>
      <c r="K360" s="90"/>
      <c r="L360" s="90"/>
      <c r="M360" s="90"/>
      <c r="N360" s="90"/>
      <c r="O360" s="90"/>
      <c r="P360" s="90"/>
      <c r="Q360" s="90"/>
      <c r="R360" s="90"/>
      <c r="S360" s="90"/>
      <c r="T360" s="90"/>
      <c r="U360" s="90"/>
      <c r="V360" s="90"/>
      <c r="W360" s="90"/>
      <c r="X360" s="90"/>
      <c r="Y360" s="90"/>
      <c r="Z360" s="90"/>
      <c r="AA360" s="90"/>
      <c r="AB360" s="90"/>
      <c r="AC360" s="90"/>
      <c r="AD360" s="90"/>
    </row>
    <row r="361" spans="1:30" ht="14.5" x14ac:dyDescent="0.35">
      <c r="A361" s="90"/>
      <c r="B361" s="82"/>
      <c r="C361" s="90"/>
      <c r="D361" s="90"/>
      <c r="E361" s="90"/>
      <c r="F361" s="90"/>
      <c r="G361" s="90"/>
      <c r="H361" s="90"/>
      <c r="I361" s="90"/>
      <c r="J361" s="90"/>
      <c r="K361" s="90"/>
      <c r="L361" s="90"/>
      <c r="M361" s="90"/>
      <c r="N361" s="90"/>
      <c r="O361" s="90"/>
      <c r="P361" s="90"/>
      <c r="Q361" s="90"/>
      <c r="R361" s="90"/>
      <c r="S361" s="90"/>
      <c r="T361" s="90"/>
      <c r="U361" s="90"/>
      <c r="V361" s="90"/>
      <c r="W361" s="90"/>
      <c r="X361" s="90"/>
      <c r="Y361" s="90"/>
      <c r="Z361" s="90"/>
      <c r="AA361" s="90"/>
      <c r="AB361" s="90"/>
      <c r="AC361" s="90"/>
      <c r="AD361" s="90"/>
    </row>
    <row r="362" spans="1:30" ht="14.5" x14ac:dyDescent="0.35">
      <c r="A362" s="90"/>
      <c r="B362" s="82"/>
      <c r="C362" s="90"/>
      <c r="D362" s="90"/>
      <c r="E362" s="90"/>
      <c r="F362" s="90"/>
      <c r="G362" s="90"/>
      <c r="H362" s="90"/>
      <c r="I362" s="90"/>
      <c r="J362" s="90"/>
      <c r="K362" s="90"/>
      <c r="L362" s="90"/>
      <c r="M362" s="90"/>
      <c r="N362" s="90"/>
      <c r="O362" s="90"/>
      <c r="P362" s="90"/>
      <c r="Q362" s="90"/>
      <c r="R362" s="90"/>
      <c r="S362" s="90"/>
      <c r="T362" s="90"/>
      <c r="U362" s="90"/>
      <c r="V362" s="90"/>
      <c r="W362" s="90"/>
      <c r="X362" s="90"/>
      <c r="Y362" s="90"/>
      <c r="Z362" s="90"/>
      <c r="AA362" s="90"/>
      <c r="AB362" s="90"/>
      <c r="AC362" s="90"/>
      <c r="AD362" s="90"/>
    </row>
    <row r="363" spans="1:30" ht="14.5" x14ac:dyDescent="0.35">
      <c r="A363" s="90"/>
      <c r="B363" s="82"/>
      <c r="C363" s="90"/>
      <c r="D363" s="90"/>
      <c r="E363" s="90"/>
      <c r="F363" s="90"/>
      <c r="G363" s="90"/>
      <c r="H363" s="90"/>
      <c r="I363" s="90"/>
      <c r="J363" s="90"/>
      <c r="K363" s="90"/>
      <c r="L363" s="90"/>
      <c r="M363" s="90"/>
      <c r="N363" s="90"/>
      <c r="O363" s="90"/>
      <c r="P363" s="90"/>
      <c r="Q363" s="90"/>
      <c r="R363" s="90"/>
      <c r="S363" s="90"/>
      <c r="T363" s="90"/>
      <c r="U363" s="90"/>
      <c r="V363" s="90"/>
      <c r="W363" s="90"/>
      <c r="X363" s="90"/>
      <c r="Y363" s="90"/>
      <c r="Z363" s="90"/>
      <c r="AA363" s="90"/>
      <c r="AB363" s="90"/>
      <c r="AC363" s="90"/>
      <c r="AD363" s="90"/>
    </row>
    <row r="364" spans="1:30" ht="14.5" x14ac:dyDescent="0.35">
      <c r="A364" s="90"/>
      <c r="B364" s="82"/>
      <c r="C364" s="90"/>
      <c r="D364" s="90"/>
      <c r="E364" s="90"/>
      <c r="F364" s="90"/>
      <c r="G364" s="90"/>
      <c r="H364" s="90"/>
      <c r="I364" s="90"/>
      <c r="J364" s="90"/>
      <c r="K364" s="90"/>
      <c r="L364" s="90"/>
      <c r="M364" s="90"/>
      <c r="N364" s="90"/>
      <c r="O364" s="90"/>
      <c r="P364" s="90"/>
      <c r="Q364" s="90"/>
      <c r="R364" s="90"/>
      <c r="S364" s="90"/>
      <c r="T364" s="90"/>
      <c r="U364" s="90"/>
      <c r="V364" s="90"/>
      <c r="W364" s="90"/>
      <c r="X364" s="90"/>
      <c r="Y364" s="90"/>
      <c r="Z364" s="90"/>
      <c r="AA364" s="90"/>
      <c r="AB364" s="90"/>
      <c r="AC364" s="90"/>
      <c r="AD364" s="90"/>
    </row>
    <row r="365" spans="1:30" ht="14.5" x14ac:dyDescent="0.35">
      <c r="A365" s="90"/>
      <c r="B365" s="82"/>
      <c r="C365" s="90"/>
      <c r="D365" s="90"/>
      <c r="E365" s="90"/>
      <c r="F365" s="90"/>
      <c r="G365" s="90"/>
      <c r="H365" s="90"/>
      <c r="I365" s="90"/>
      <c r="J365" s="90"/>
      <c r="K365" s="90"/>
      <c r="L365" s="90"/>
      <c r="M365" s="90"/>
      <c r="N365" s="90"/>
      <c r="O365" s="90"/>
      <c r="P365" s="90"/>
      <c r="Q365" s="90"/>
      <c r="R365" s="90"/>
      <c r="S365" s="90"/>
      <c r="T365" s="90"/>
      <c r="U365" s="90"/>
      <c r="V365" s="90"/>
      <c r="W365" s="90"/>
      <c r="X365" s="90"/>
      <c r="Y365" s="90"/>
      <c r="Z365" s="90"/>
      <c r="AA365" s="90"/>
      <c r="AB365" s="90"/>
      <c r="AC365" s="90"/>
      <c r="AD365" s="90"/>
    </row>
    <row r="366" spans="1:30" ht="14.5" x14ac:dyDescent="0.35">
      <c r="A366" s="90"/>
      <c r="B366" s="82"/>
      <c r="C366" s="90"/>
      <c r="D366" s="90"/>
      <c r="E366" s="90"/>
      <c r="F366" s="90"/>
      <c r="G366" s="90"/>
      <c r="H366" s="90"/>
      <c r="I366" s="90"/>
      <c r="J366" s="90"/>
      <c r="K366" s="90"/>
      <c r="L366" s="90"/>
      <c r="M366" s="90"/>
      <c r="N366" s="90"/>
      <c r="O366" s="90"/>
      <c r="P366" s="90"/>
      <c r="Q366" s="90"/>
      <c r="R366" s="90"/>
      <c r="S366" s="90"/>
      <c r="T366" s="90"/>
      <c r="U366" s="90"/>
      <c r="V366" s="90"/>
      <c r="W366" s="90"/>
      <c r="X366" s="90"/>
      <c r="Y366" s="90"/>
      <c r="Z366" s="90"/>
      <c r="AA366" s="90"/>
      <c r="AB366" s="90"/>
      <c r="AC366" s="90"/>
      <c r="AD366" s="90"/>
    </row>
    <row r="367" spans="1:30" ht="14.5" x14ac:dyDescent="0.35">
      <c r="A367" s="90"/>
      <c r="B367" s="82"/>
      <c r="C367" s="90"/>
      <c r="D367" s="90"/>
      <c r="E367" s="90"/>
      <c r="F367" s="90"/>
      <c r="G367" s="90"/>
      <c r="H367" s="90"/>
      <c r="I367" s="90"/>
      <c r="J367" s="90"/>
      <c r="K367" s="90"/>
      <c r="L367" s="90"/>
      <c r="M367" s="90"/>
      <c r="N367" s="90"/>
      <c r="O367" s="90"/>
      <c r="P367" s="90"/>
      <c r="Q367" s="90"/>
      <c r="R367" s="90"/>
      <c r="S367" s="90"/>
      <c r="T367" s="90"/>
      <c r="U367" s="90"/>
      <c r="V367" s="90"/>
      <c r="W367" s="90"/>
      <c r="X367" s="90"/>
      <c r="Y367" s="90"/>
      <c r="Z367" s="90"/>
      <c r="AA367" s="90"/>
      <c r="AB367" s="90"/>
      <c r="AC367" s="90"/>
      <c r="AD367" s="90"/>
    </row>
    <row r="368" spans="1:30" ht="14.5" x14ac:dyDescent="0.35">
      <c r="A368" s="90"/>
      <c r="B368" s="82"/>
      <c r="C368" s="90"/>
      <c r="D368" s="90"/>
      <c r="E368" s="90"/>
      <c r="F368" s="90"/>
      <c r="G368" s="90"/>
      <c r="H368" s="90"/>
      <c r="I368" s="90"/>
      <c r="J368" s="90"/>
      <c r="K368" s="90"/>
      <c r="L368" s="90"/>
      <c r="M368" s="90"/>
      <c r="N368" s="90"/>
      <c r="O368" s="90"/>
      <c r="P368" s="90"/>
      <c r="Q368" s="90"/>
      <c r="R368" s="90"/>
      <c r="S368" s="90"/>
      <c r="T368" s="90"/>
      <c r="U368" s="90"/>
      <c r="V368" s="90"/>
      <c r="W368" s="90"/>
      <c r="X368" s="90"/>
      <c r="Y368" s="90"/>
      <c r="Z368" s="90"/>
      <c r="AA368" s="90"/>
      <c r="AB368" s="90"/>
      <c r="AC368" s="90"/>
      <c r="AD368" s="90"/>
    </row>
    <row r="369" spans="1:30" ht="14.5" x14ac:dyDescent="0.35">
      <c r="A369" s="90"/>
      <c r="B369" s="82"/>
      <c r="C369" s="90"/>
      <c r="D369" s="90"/>
      <c r="E369" s="90"/>
      <c r="F369" s="90"/>
      <c r="G369" s="90"/>
      <c r="H369" s="90"/>
      <c r="I369" s="90"/>
      <c r="J369" s="90"/>
      <c r="K369" s="90"/>
      <c r="L369" s="90"/>
      <c r="M369" s="90"/>
      <c r="N369" s="90"/>
      <c r="O369" s="90"/>
      <c r="P369" s="90"/>
      <c r="Q369" s="90"/>
      <c r="R369" s="90"/>
      <c r="S369" s="90"/>
      <c r="T369" s="90"/>
      <c r="U369" s="90"/>
      <c r="V369" s="90"/>
      <c r="W369" s="90"/>
      <c r="X369" s="90"/>
      <c r="Y369" s="90"/>
      <c r="Z369" s="90"/>
      <c r="AA369" s="90"/>
      <c r="AB369" s="90"/>
      <c r="AC369" s="90"/>
      <c r="AD369" s="90"/>
    </row>
    <row r="370" spans="1:30" ht="14.5" x14ac:dyDescent="0.35">
      <c r="A370" s="90"/>
      <c r="B370" s="82"/>
      <c r="C370" s="90"/>
      <c r="D370" s="90"/>
      <c r="E370" s="90"/>
      <c r="F370" s="90"/>
      <c r="G370" s="90"/>
      <c r="H370" s="90"/>
      <c r="I370" s="90"/>
      <c r="J370" s="90"/>
      <c r="K370" s="90"/>
      <c r="L370" s="90"/>
      <c r="M370" s="90"/>
      <c r="N370" s="90"/>
      <c r="O370" s="90"/>
      <c r="P370" s="90"/>
      <c r="Q370" s="90"/>
      <c r="R370" s="90"/>
      <c r="S370" s="90"/>
      <c r="T370" s="90"/>
      <c r="U370" s="90"/>
      <c r="V370" s="90"/>
      <c r="W370" s="90"/>
      <c r="X370" s="90"/>
      <c r="Y370" s="90"/>
      <c r="Z370" s="90"/>
      <c r="AA370" s="90"/>
      <c r="AB370" s="90"/>
      <c r="AC370" s="90"/>
      <c r="AD370" s="90"/>
    </row>
    <row r="371" spans="1:30" ht="14.5" x14ac:dyDescent="0.35">
      <c r="A371" s="90"/>
      <c r="B371" s="82"/>
      <c r="C371" s="90"/>
      <c r="D371" s="90"/>
      <c r="E371" s="90"/>
      <c r="F371" s="90"/>
      <c r="G371" s="90"/>
      <c r="H371" s="90"/>
      <c r="I371" s="90"/>
      <c r="J371" s="90"/>
      <c r="K371" s="90"/>
      <c r="L371" s="90"/>
      <c r="M371" s="90"/>
      <c r="N371" s="90"/>
      <c r="O371" s="90"/>
      <c r="P371" s="90"/>
      <c r="Q371" s="90"/>
      <c r="R371" s="90"/>
      <c r="S371" s="90"/>
      <c r="T371" s="90"/>
      <c r="U371" s="90"/>
      <c r="V371" s="90"/>
      <c r="W371" s="90"/>
      <c r="X371" s="90"/>
      <c r="Y371" s="90"/>
      <c r="Z371" s="90"/>
      <c r="AA371" s="90"/>
      <c r="AB371" s="90"/>
      <c r="AC371" s="90"/>
      <c r="AD371" s="90"/>
    </row>
    <row r="372" spans="1:30" ht="14.5" x14ac:dyDescent="0.35">
      <c r="A372" s="90"/>
      <c r="B372" s="82"/>
      <c r="C372" s="90"/>
      <c r="D372" s="90"/>
      <c r="E372" s="90"/>
      <c r="F372" s="90"/>
      <c r="G372" s="90"/>
      <c r="H372" s="90"/>
      <c r="I372" s="90"/>
      <c r="J372" s="90"/>
      <c r="K372" s="90"/>
      <c r="L372" s="90"/>
      <c r="M372" s="90"/>
      <c r="N372" s="90"/>
      <c r="O372" s="90"/>
      <c r="P372" s="90"/>
      <c r="Q372" s="90"/>
      <c r="R372" s="90"/>
      <c r="S372" s="90"/>
      <c r="T372" s="90"/>
      <c r="U372" s="90"/>
      <c r="V372" s="90"/>
      <c r="W372" s="90"/>
      <c r="X372" s="90"/>
      <c r="Y372" s="90"/>
      <c r="Z372" s="90"/>
      <c r="AA372" s="90"/>
      <c r="AB372" s="90"/>
      <c r="AC372" s="90"/>
      <c r="AD372" s="90"/>
    </row>
    <row r="373" spans="1:30" ht="14.5" x14ac:dyDescent="0.35">
      <c r="A373" s="90"/>
      <c r="B373" s="82"/>
      <c r="C373" s="90"/>
      <c r="D373" s="90"/>
      <c r="E373" s="90"/>
      <c r="F373" s="90"/>
      <c r="G373" s="90"/>
      <c r="H373" s="90"/>
      <c r="I373" s="90"/>
      <c r="J373" s="90"/>
      <c r="K373" s="90"/>
      <c r="L373" s="90"/>
      <c r="M373" s="90"/>
      <c r="N373" s="90"/>
      <c r="O373" s="90"/>
      <c r="P373" s="90"/>
      <c r="Q373" s="90"/>
      <c r="R373" s="90"/>
      <c r="S373" s="90"/>
      <c r="T373" s="90"/>
      <c r="U373" s="90"/>
      <c r="V373" s="90"/>
      <c r="W373" s="90"/>
      <c r="X373" s="90"/>
      <c r="Y373" s="90"/>
      <c r="Z373" s="90"/>
      <c r="AA373" s="90"/>
      <c r="AB373" s="90"/>
      <c r="AC373" s="90"/>
      <c r="AD373" s="90"/>
    </row>
    <row r="374" spans="1:30" ht="14.5" x14ac:dyDescent="0.35">
      <c r="A374" s="90"/>
      <c r="B374" s="82"/>
      <c r="C374" s="90"/>
      <c r="D374" s="90"/>
      <c r="E374" s="90"/>
      <c r="F374" s="90"/>
      <c r="G374" s="90"/>
      <c r="H374" s="90"/>
      <c r="I374" s="90"/>
      <c r="J374" s="90"/>
      <c r="K374" s="90"/>
      <c r="L374" s="90"/>
      <c r="M374" s="90"/>
      <c r="N374" s="90"/>
      <c r="O374" s="90"/>
      <c r="P374" s="90"/>
      <c r="Q374" s="90"/>
      <c r="R374" s="90"/>
      <c r="S374" s="90"/>
      <c r="T374" s="90"/>
      <c r="U374" s="90"/>
      <c r="V374" s="90"/>
      <c r="W374" s="90"/>
      <c r="X374" s="90"/>
      <c r="Y374" s="90"/>
      <c r="Z374" s="90"/>
      <c r="AA374" s="90"/>
      <c r="AB374" s="90"/>
      <c r="AC374" s="90"/>
      <c r="AD374" s="90"/>
    </row>
    <row r="375" spans="1:30" ht="14.5" x14ac:dyDescent="0.35">
      <c r="A375" s="90"/>
      <c r="B375" s="82"/>
      <c r="C375" s="90"/>
      <c r="D375" s="90"/>
      <c r="E375" s="90"/>
      <c r="F375" s="90"/>
      <c r="G375" s="90"/>
      <c r="H375" s="90"/>
      <c r="I375" s="90"/>
      <c r="J375" s="90"/>
      <c r="K375" s="90"/>
      <c r="L375" s="90"/>
      <c r="M375" s="90"/>
      <c r="N375" s="90"/>
      <c r="O375" s="90"/>
      <c r="P375" s="90"/>
      <c r="Q375" s="90"/>
      <c r="R375" s="90"/>
      <c r="S375" s="90"/>
      <c r="T375" s="90"/>
      <c r="U375" s="90"/>
      <c r="V375" s="90"/>
      <c r="W375" s="90"/>
      <c r="X375" s="90"/>
      <c r="Y375" s="90"/>
      <c r="Z375" s="90"/>
      <c r="AA375" s="90"/>
      <c r="AB375" s="90"/>
      <c r="AC375" s="90"/>
      <c r="AD375" s="90"/>
    </row>
    <row r="376" spans="1:30" ht="14.5" x14ac:dyDescent="0.35">
      <c r="A376" s="90"/>
      <c r="B376" s="82"/>
      <c r="C376" s="90"/>
      <c r="D376" s="90"/>
      <c r="E376" s="90"/>
      <c r="F376" s="90"/>
      <c r="G376" s="90"/>
      <c r="H376" s="90"/>
      <c r="I376" s="90"/>
      <c r="J376" s="90"/>
      <c r="K376" s="90"/>
      <c r="L376" s="90"/>
      <c r="M376" s="90"/>
      <c r="N376" s="90"/>
      <c r="O376" s="90"/>
      <c r="P376" s="90"/>
      <c r="Q376" s="90"/>
      <c r="R376" s="90"/>
      <c r="S376" s="90"/>
      <c r="T376" s="90"/>
      <c r="U376" s="90"/>
      <c r="V376" s="90"/>
      <c r="W376" s="90"/>
      <c r="X376" s="90"/>
      <c r="Y376" s="90"/>
      <c r="Z376" s="90"/>
      <c r="AA376" s="90"/>
      <c r="AB376" s="90"/>
      <c r="AC376" s="90"/>
      <c r="AD376" s="90"/>
    </row>
    <row r="377" spans="1:30" ht="14.5" x14ac:dyDescent="0.35">
      <c r="A377" s="90"/>
      <c r="B377" s="82"/>
      <c r="C377" s="90"/>
      <c r="D377" s="90"/>
      <c r="E377" s="90"/>
      <c r="F377" s="90"/>
      <c r="G377" s="90"/>
      <c r="H377" s="90"/>
      <c r="I377" s="90"/>
      <c r="J377" s="90"/>
      <c r="K377" s="90"/>
      <c r="L377" s="90"/>
      <c r="M377" s="90"/>
      <c r="N377" s="90"/>
      <c r="O377" s="90"/>
      <c r="P377" s="90"/>
      <c r="Q377" s="90"/>
      <c r="R377" s="90"/>
      <c r="S377" s="90"/>
      <c r="T377" s="90"/>
      <c r="U377" s="90"/>
      <c r="V377" s="90"/>
      <c r="W377" s="90"/>
      <c r="X377" s="90"/>
      <c r="Y377" s="90"/>
      <c r="Z377" s="90"/>
      <c r="AA377" s="90"/>
      <c r="AB377" s="90"/>
      <c r="AC377" s="90"/>
      <c r="AD377" s="90"/>
    </row>
    <row r="378" spans="1:30" ht="14.5" x14ac:dyDescent="0.35">
      <c r="A378" s="90"/>
      <c r="B378" s="82"/>
      <c r="C378" s="90"/>
      <c r="D378" s="90"/>
      <c r="E378" s="90"/>
      <c r="F378" s="90"/>
      <c r="G378" s="90"/>
      <c r="H378" s="90"/>
      <c r="I378" s="90"/>
      <c r="J378" s="90"/>
      <c r="K378" s="90"/>
      <c r="L378" s="90"/>
      <c r="M378" s="90"/>
      <c r="N378" s="90"/>
      <c r="O378" s="90"/>
      <c r="P378" s="90"/>
      <c r="Q378" s="90"/>
      <c r="R378" s="90"/>
      <c r="S378" s="90"/>
      <c r="T378" s="90"/>
      <c r="U378" s="90"/>
      <c r="V378" s="90"/>
      <c r="W378" s="90"/>
      <c r="X378" s="90"/>
      <c r="Y378" s="90"/>
      <c r="Z378" s="90"/>
      <c r="AA378" s="90"/>
      <c r="AB378" s="90"/>
      <c r="AC378" s="90"/>
      <c r="AD378" s="90"/>
    </row>
    <row r="379" spans="1:30" ht="14.5" x14ac:dyDescent="0.35">
      <c r="A379" s="90"/>
      <c r="B379" s="82"/>
      <c r="C379" s="90"/>
      <c r="D379" s="90"/>
      <c r="E379" s="90"/>
      <c r="F379" s="90"/>
      <c r="G379" s="90"/>
      <c r="H379" s="90"/>
      <c r="I379" s="90"/>
      <c r="J379" s="90"/>
      <c r="K379" s="90"/>
      <c r="L379" s="90"/>
      <c r="M379" s="90"/>
      <c r="N379" s="90"/>
      <c r="O379" s="90"/>
      <c r="P379" s="90"/>
      <c r="Q379" s="90"/>
      <c r="R379" s="90"/>
      <c r="S379" s="90"/>
      <c r="T379" s="90"/>
      <c r="U379" s="90"/>
      <c r="V379" s="90"/>
      <c r="W379" s="90"/>
      <c r="X379" s="90"/>
      <c r="Y379" s="90"/>
      <c r="Z379" s="90"/>
      <c r="AA379" s="90"/>
      <c r="AB379" s="90"/>
      <c r="AC379" s="90"/>
      <c r="AD379" s="90"/>
    </row>
    <row r="380" spans="1:30" ht="14.5" x14ac:dyDescent="0.35">
      <c r="A380" s="90"/>
      <c r="B380" s="82"/>
      <c r="C380" s="90"/>
      <c r="D380" s="90"/>
      <c r="E380" s="90"/>
      <c r="F380" s="90"/>
      <c r="G380" s="90"/>
      <c r="H380" s="90"/>
      <c r="I380" s="90"/>
      <c r="J380" s="90"/>
      <c r="K380" s="90"/>
      <c r="L380" s="90"/>
      <c r="M380" s="90"/>
      <c r="N380" s="90"/>
      <c r="O380" s="90"/>
      <c r="P380" s="90"/>
      <c r="Q380" s="90"/>
      <c r="R380" s="90"/>
      <c r="S380" s="90"/>
      <c r="T380" s="90"/>
      <c r="U380" s="90"/>
      <c r="V380" s="90"/>
      <c r="W380" s="90"/>
      <c r="X380" s="90"/>
      <c r="Y380" s="90"/>
      <c r="Z380" s="90"/>
      <c r="AA380" s="90"/>
      <c r="AB380" s="90"/>
      <c r="AC380" s="90"/>
      <c r="AD380" s="90"/>
    </row>
    <row r="381" spans="1:30" ht="14.5" x14ac:dyDescent="0.35">
      <c r="A381" s="90"/>
      <c r="B381" s="82"/>
      <c r="C381" s="90"/>
      <c r="D381" s="90"/>
      <c r="E381" s="90"/>
      <c r="F381" s="90"/>
      <c r="G381" s="90"/>
      <c r="H381" s="90"/>
      <c r="I381" s="90"/>
      <c r="J381" s="90"/>
      <c r="K381" s="90"/>
      <c r="L381" s="90"/>
      <c r="M381" s="90"/>
      <c r="N381" s="90"/>
      <c r="O381" s="90"/>
      <c r="P381" s="90"/>
      <c r="Q381" s="90"/>
      <c r="R381" s="90"/>
      <c r="S381" s="90"/>
      <c r="T381" s="90"/>
      <c r="U381" s="90"/>
      <c r="V381" s="90"/>
      <c r="W381" s="90"/>
      <c r="X381" s="90"/>
      <c r="Y381" s="90"/>
      <c r="Z381" s="90"/>
      <c r="AA381" s="90"/>
      <c r="AB381" s="90"/>
      <c r="AC381" s="90"/>
      <c r="AD381" s="90"/>
    </row>
    <row r="382" spans="1:30" ht="14.5" x14ac:dyDescent="0.35">
      <c r="A382" s="90"/>
      <c r="B382" s="82"/>
      <c r="C382" s="90"/>
      <c r="D382" s="90"/>
      <c r="E382" s="90"/>
      <c r="F382" s="90"/>
      <c r="G382" s="90"/>
      <c r="H382" s="90"/>
      <c r="I382" s="90"/>
      <c r="J382" s="90"/>
      <c r="K382" s="90"/>
      <c r="L382" s="90"/>
      <c r="M382" s="90"/>
      <c r="N382" s="90"/>
      <c r="O382" s="90"/>
      <c r="P382" s="90"/>
      <c r="Q382" s="90"/>
      <c r="R382" s="90"/>
      <c r="S382" s="90"/>
      <c r="T382" s="90"/>
      <c r="U382" s="90"/>
      <c r="V382" s="90"/>
      <c r="W382" s="90"/>
      <c r="X382" s="90"/>
      <c r="Y382" s="90"/>
      <c r="Z382" s="90"/>
      <c r="AA382" s="90"/>
      <c r="AB382" s="90"/>
      <c r="AC382" s="90"/>
      <c r="AD382" s="90"/>
    </row>
    <row r="383" spans="1:30" ht="14.5" x14ac:dyDescent="0.35">
      <c r="A383" s="90"/>
      <c r="B383" s="82"/>
      <c r="C383" s="90"/>
      <c r="D383" s="90"/>
      <c r="E383" s="90"/>
      <c r="F383" s="90"/>
      <c r="G383" s="90"/>
      <c r="H383" s="90"/>
      <c r="I383" s="90"/>
      <c r="J383" s="90"/>
      <c r="K383" s="90"/>
      <c r="L383" s="90"/>
      <c r="M383" s="90"/>
      <c r="N383" s="90"/>
      <c r="O383" s="90"/>
      <c r="P383" s="90"/>
      <c r="Q383" s="90"/>
      <c r="R383" s="90"/>
      <c r="S383" s="90"/>
      <c r="T383" s="90"/>
      <c r="U383" s="90"/>
      <c r="V383" s="90"/>
      <c r="W383" s="90"/>
      <c r="X383" s="90"/>
      <c r="Y383" s="90"/>
      <c r="Z383" s="90"/>
      <c r="AA383" s="90"/>
      <c r="AB383" s="90"/>
      <c r="AC383" s="90"/>
      <c r="AD383" s="90"/>
    </row>
    <row r="384" spans="1:30" ht="14.5" x14ac:dyDescent="0.35">
      <c r="A384" s="90"/>
      <c r="B384" s="82"/>
      <c r="C384" s="90"/>
      <c r="D384" s="90"/>
      <c r="E384" s="90"/>
      <c r="F384" s="90"/>
      <c r="G384" s="90"/>
      <c r="H384" s="90"/>
      <c r="I384" s="90"/>
      <c r="J384" s="90"/>
      <c r="K384" s="90"/>
      <c r="L384" s="90"/>
      <c r="M384" s="90"/>
      <c r="N384" s="90"/>
      <c r="O384" s="90"/>
      <c r="P384" s="90"/>
      <c r="Q384" s="90"/>
      <c r="R384" s="90"/>
      <c r="S384" s="90"/>
      <c r="T384" s="90"/>
      <c r="U384" s="90"/>
      <c r="V384" s="90"/>
      <c r="W384" s="90"/>
      <c r="X384" s="90"/>
      <c r="Y384" s="90"/>
      <c r="Z384" s="90"/>
      <c r="AA384" s="90"/>
      <c r="AB384" s="90"/>
      <c r="AC384" s="90"/>
      <c r="AD384" s="90"/>
    </row>
    <row r="385" spans="1:30" ht="14.5" x14ac:dyDescent="0.35">
      <c r="A385" s="90"/>
      <c r="B385" s="82"/>
      <c r="C385" s="90"/>
      <c r="D385" s="90"/>
      <c r="E385" s="90"/>
      <c r="F385" s="90"/>
      <c r="G385" s="90"/>
      <c r="H385" s="90"/>
      <c r="I385" s="90"/>
      <c r="J385" s="90"/>
      <c r="K385" s="90"/>
      <c r="L385" s="90"/>
      <c r="M385" s="90"/>
      <c r="N385" s="90"/>
      <c r="O385" s="90"/>
      <c r="P385" s="90"/>
      <c r="Q385" s="90"/>
      <c r="R385" s="90"/>
      <c r="S385" s="90"/>
      <c r="T385" s="90"/>
      <c r="U385" s="90"/>
      <c r="V385" s="90"/>
      <c r="W385" s="90"/>
      <c r="X385" s="90"/>
      <c r="Y385" s="90"/>
      <c r="Z385" s="90"/>
      <c r="AA385" s="90"/>
      <c r="AB385" s="90"/>
      <c r="AC385" s="90"/>
      <c r="AD385" s="90"/>
    </row>
    <row r="386" spans="1:30" ht="14.5" x14ac:dyDescent="0.35">
      <c r="A386" s="90"/>
      <c r="B386" s="82"/>
      <c r="C386" s="90"/>
      <c r="D386" s="90"/>
      <c r="E386" s="90"/>
      <c r="F386" s="90"/>
      <c r="G386" s="90"/>
      <c r="H386" s="90"/>
      <c r="I386" s="90"/>
      <c r="J386" s="90"/>
      <c r="K386" s="90"/>
      <c r="L386" s="90"/>
      <c r="M386" s="90"/>
      <c r="N386" s="90"/>
      <c r="O386" s="90"/>
      <c r="P386" s="90"/>
      <c r="Q386" s="90"/>
      <c r="R386" s="90"/>
      <c r="S386" s="90"/>
      <c r="T386" s="90"/>
      <c r="U386" s="90"/>
      <c r="V386" s="90"/>
      <c r="W386" s="90"/>
      <c r="X386" s="90"/>
      <c r="Y386" s="90"/>
      <c r="Z386" s="90"/>
      <c r="AA386" s="90"/>
      <c r="AB386" s="90"/>
      <c r="AC386" s="90"/>
      <c r="AD386" s="90"/>
    </row>
    <row r="387" spans="1:30" ht="14.5" x14ac:dyDescent="0.35">
      <c r="A387" s="90"/>
      <c r="B387" s="82"/>
      <c r="C387" s="90"/>
      <c r="D387" s="90"/>
      <c r="E387" s="90"/>
      <c r="F387" s="90"/>
      <c r="G387" s="90"/>
      <c r="H387" s="90"/>
      <c r="I387" s="90"/>
      <c r="J387" s="90"/>
      <c r="K387" s="90"/>
      <c r="L387" s="90"/>
      <c r="M387" s="90"/>
      <c r="N387" s="90"/>
      <c r="O387" s="90"/>
      <c r="P387" s="90"/>
      <c r="Q387" s="90"/>
      <c r="R387" s="90"/>
      <c r="S387" s="90"/>
      <c r="T387" s="90"/>
      <c r="U387" s="90"/>
      <c r="V387" s="90"/>
      <c r="W387" s="90"/>
      <c r="X387" s="90"/>
      <c r="Y387" s="90"/>
      <c r="Z387" s="90"/>
      <c r="AA387" s="90"/>
      <c r="AB387" s="90"/>
      <c r="AC387" s="90"/>
      <c r="AD387" s="90"/>
    </row>
    <row r="388" spans="1:30" ht="14.5" x14ac:dyDescent="0.35">
      <c r="A388" s="90"/>
      <c r="B388" s="82"/>
      <c r="C388" s="90"/>
      <c r="D388" s="90"/>
      <c r="E388" s="90"/>
      <c r="F388" s="90"/>
      <c r="G388" s="90"/>
      <c r="H388" s="90"/>
      <c r="I388" s="90"/>
      <c r="J388" s="90"/>
      <c r="K388" s="90"/>
      <c r="L388" s="90"/>
      <c r="M388" s="90"/>
      <c r="N388" s="90"/>
      <c r="O388" s="90"/>
      <c r="P388" s="90"/>
      <c r="Q388" s="90"/>
      <c r="R388" s="90"/>
      <c r="S388" s="90"/>
      <c r="T388" s="90"/>
      <c r="U388" s="90"/>
      <c r="V388" s="90"/>
      <c r="W388" s="90"/>
      <c r="X388" s="90"/>
      <c r="Y388" s="90"/>
      <c r="Z388" s="90"/>
      <c r="AA388" s="90"/>
      <c r="AB388" s="90"/>
      <c r="AC388" s="90"/>
      <c r="AD388" s="90"/>
    </row>
    <row r="389" spans="1:30" ht="14.5" x14ac:dyDescent="0.35">
      <c r="A389" s="90"/>
      <c r="B389" s="82"/>
      <c r="C389" s="90"/>
      <c r="D389" s="90"/>
      <c r="E389" s="90"/>
      <c r="F389" s="90"/>
      <c r="G389" s="90"/>
      <c r="H389" s="90"/>
      <c r="I389" s="90"/>
      <c r="J389" s="90"/>
      <c r="K389" s="90"/>
      <c r="L389" s="90"/>
      <c r="M389" s="90"/>
      <c r="N389" s="90"/>
      <c r="O389" s="90"/>
      <c r="P389" s="90"/>
      <c r="Q389" s="90"/>
      <c r="R389" s="90"/>
      <c r="S389" s="90"/>
      <c r="T389" s="90"/>
      <c r="U389" s="90"/>
      <c r="V389" s="90"/>
      <c r="W389" s="90"/>
      <c r="X389" s="90"/>
      <c r="Y389" s="90"/>
      <c r="Z389" s="90"/>
      <c r="AA389" s="90"/>
      <c r="AB389" s="90"/>
      <c r="AC389" s="90"/>
      <c r="AD389" s="90"/>
    </row>
    <row r="390" spans="1:30" ht="14.5" x14ac:dyDescent="0.35">
      <c r="A390" s="90"/>
      <c r="B390" s="82"/>
      <c r="C390" s="90"/>
      <c r="D390" s="90"/>
      <c r="E390" s="90"/>
      <c r="F390" s="90"/>
      <c r="G390" s="90"/>
      <c r="H390" s="90"/>
      <c r="I390" s="90"/>
      <c r="J390" s="90"/>
      <c r="K390" s="90"/>
      <c r="L390" s="90"/>
      <c r="M390" s="90"/>
      <c r="N390" s="90"/>
      <c r="O390" s="90"/>
      <c r="P390" s="90"/>
      <c r="Q390" s="90"/>
      <c r="R390" s="90"/>
      <c r="S390" s="90"/>
      <c r="T390" s="90"/>
      <c r="U390" s="90"/>
      <c r="V390" s="90"/>
      <c r="W390" s="90"/>
      <c r="X390" s="90"/>
      <c r="Y390" s="90"/>
      <c r="Z390" s="90"/>
      <c r="AA390" s="90"/>
      <c r="AB390" s="90"/>
      <c r="AC390" s="90"/>
      <c r="AD390" s="90"/>
    </row>
    <row r="391" spans="1:30" ht="14.5" x14ac:dyDescent="0.35">
      <c r="A391" s="90"/>
      <c r="B391" s="82"/>
      <c r="C391" s="90"/>
      <c r="D391" s="90"/>
      <c r="E391" s="90"/>
      <c r="F391" s="90"/>
      <c r="G391" s="90"/>
      <c r="H391" s="90"/>
      <c r="I391" s="90"/>
      <c r="J391" s="90"/>
      <c r="K391" s="90"/>
      <c r="L391" s="90"/>
      <c r="M391" s="90"/>
      <c r="N391" s="90"/>
      <c r="O391" s="90"/>
      <c r="P391" s="90"/>
      <c r="Q391" s="90"/>
      <c r="R391" s="90"/>
      <c r="S391" s="90"/>
      <c r="T391" s="90"/>
      <c r="U391" s="90"/>
      <c r="V391" s="90"/>
      <c r="W391" s="90"/>
      <c r="X391" s="90"/>
      <c r="Y391" s="90"/>
      <c r="Z391" s="90"/>
      <c r="AA391" s="90"/>
      <c r="AB391" s="90"/>
      <c r="AC391" s="90"/>
      <c r="AD391" s="90"/>
    </row>
    <row r="392" spans="1:30" ht="14.5" x14ac:dyDescent="0.35">
      <c r="A392" s="90"/>
      <c r="B392" s="82"/>
      <c r="C392" s="90"/>
      <c r="D392" s="90"/>
      <c r="E392" s="90"/>
      <c r="F392" s="90"/>
      <c r="G392" s="90"/>
      <c r="H392" s="90"/>
      <c r="I392" s="90"/>
      <c r="J392" s="90"/>
      <c r="K392" s="90"/>
      <c r="L392" s="90"/>
      <c r="M392" s="90"/>
      <c r="N392" s="90"/>
      <c r="O392" s="90"/>
      <c r="P392" s="90"/>
      <c r="Q392" s="90"/>
      <c r="R392" s="90"/>
      <c r="S392" s="90"/>
      <c r="T392" s="90"/>
      <c r="U392" s="90"/>
      <c r="V392" s="90"/>
      <c r="W392" s="90"/>
      <c r="X392" s="90"/>
      <c r="Y392" s="90"/>
      <c r="Z392" s="90"/>
      <c r="AA392" s="90"/>
      <c r="AB392" s="90"/>
      <c r="AC392" s="90"/>
      <c r="AD392" s="90"/>
    </row>
    <row r="393" spans="1:30" ht="14.5" x14ac:dyDescent="0.35">
      <c r="A393" s="90"/>
      <c r="B393" s="82"/>
      <c r="C393" s="90"/>
      <c r="D393" s="90"/>
      <c r="E393" s="90"/>
      <c r="F393" s="90"/>
      <c r="G393" s="90"/>
      <c r="H393" s="90"/>
      <c r="I393" s="90"/>
      <c r="J393" s="90"/>
      <c r="K393" s="90"/>
      <c r="L393" s="90"/>
      <c r="M393" s="90"/>
      <c r="N393" s="90"/>
      <c r="O393" s="90"/>
      <c r="P393" s="90"/>
      <c r="Q393" s="90"/>
      <c r="R393" s="90"/>
      <c r="S393" s="90"/>
      <c r="T393" s="90"/>
      <c r="U393" s="90"/>
      <c r="V393" s="90"/>
      <c r="W393" s="90"/>
      <c r="X393" s="90"/>
      <c r="Y393" s="90"/>
      <c r="Z393" s="90"/>
      <c r="AA393" s="90"/>
      <c r="AB393" s="90"/>
      <c r="AC393" s="90"/>
      <c r="AD393" s="90"/>
    </row>
    <row r="394" spans="1:30" ht="14.5" x14ac:dyDescent="0.35">
      <c r="A394" s="90"/>
      <c r="B394" s="82"/>
      <c r="C394" s="90"/>
      <c r="D394" s="90"/>
      <c r="E394" s="90"/>
      <c r="F394" s="90"/>
      <c r="G394" s="90"/>
      <c r="H394" s="90"/>
      <c r="I394" s="90"/>
      <c r="J394" s="90"/>
      <c r="K394" s="90"/>
      <c r="L394" s="90"/>
      <c r="M394" s="90"/>
      <c r="N394" s="90"/>
      <c r="O394" s="90"/>
      <c r="P394" s="90"/>
      <c r="Q394" s="90"/>
      <c r="R394" s="90"/>
      <c r="S394" s="90"/>
      <c r="T394" s="90"/>
      <c r="U394" s="90"/>
      <c r="V394" s="90"/>
      <c r="W394" s="90"/>
      <c r="X394" s="90"/>
      <c r="Y394" s="90"/>
      <c r="Z394" s="90"/>
      <c r="AA394" s="90"/>
      <c r="AB394" s="90"/>
      <c r="AC394" s="90"/>
      <c r="AD394" s="90"/>
    </row>
    <row r="395" spans="1:30" ht="14.5" x14ac:dyDescent="0.35">
      <c r="A395" s="90"/>
      <c r="B395" s="82"/>
      <c r="C395" s="90"/>
      <c r="D395" s="90"/>
      <c r="E395" s="90"/>
      <c r="F395" s="90"/>
      <c r="G395" s="90"/>
      <c r="H395" s="90"/>
      <c r="I395" s="90"/>
      <c r="J395" s="90"/>
      <c r="K395" s="90"/>
      <c r="L395" s="90"/>
      <c r="M395" s="90"/>
      <c r="N395" s="90"/>
      <c r="O395" s="90"/>
      <c r="P395" s="90"/>
      <c r="Q395" s="90"/>
      <c r="R395" s="90"/>
      <c r="S395" s="90"/>
      <c r="T395" s="90"/>
      <c r="U395" s="90"/>
      <c r="V395" s="90"/>
      <c r="W395" s="90"/>
      <c r="X395" s="90"/>
      <c r="Y395" s="90"/>
      <c r="Z395" s="90"/>
      <c r="AA395" s="90"/>
      <c r="AB395" s="90"/>
      <c r="AC395" s="90"/>
      <c r="AD395" s="90"/>
    </row>
    <row r="396" spans="1:30" ht="14.5" x14ac:dyDescent="0.35">
      <c r="A396" s="90"/>
      <c r="B396" s="82"/>
      <c r="C396" s="90"/>
      <c r="D396" s="90"/>
      <c r="E396" s="90"/>
      <c r="F396" s="90"/>
      <c r="G396" s="90"/>
      <c r="H396" s="90"/>
      <c r="I396" s="90"/>
      <c r="J396" s="90"/>
      <c r="K396" s="90"/>
      <c r="L396" s="90"/>
      <c r="M396" s="90"/>
      <c r="N396" s="90"/>
      <c r="O396" s="90"/>
      <c r="P396" s="90"/>
      <c r="Q396" s="90"/>
      <c r="R396" s="90"/>
      <c r="S396" s="90"/>
      <c r="T396" s="90"/>
      <c r="U396" s="90"/>
      <c r="V396" s="90"/>
      <c r="W396" s="90"/>
      <c r="X396" s="90"/>
      <c r="Y396" s="90"/>
      <c r="Z396" s="90"/>
      <c r="AA396" s="90"/>
      <c r="AB396" s="90"/>
      <c r="AC396" s="90"/>
      <c r="AD396" s="90"/>
    </row>
    <row r="397" spans="1:30" ht="14.5" x14ac:dyDescent="0.35">
      <c r="A397" s="90"/>
      <c r="B397" s="82"/>
      <c r="C397" s="90"/>
      <c r="D397" s="90"/>
      <c r="E397" s="90"/>
      <c r="F397" s="90"/>
      <c r="G397" s="90"/>
      <c r="H397" s="90"/>
      <c r="I397" s="90"/>
      <c r="J397" s="90"/>
      <c r="K397" s="90"/>
      <c r="L397" s="90"/>
      <c r="M397" s="90"/>
      <c r="N397" s="90"/>
      <c r="O397" s="90"/>
      <c r="P397" s="90"/>
      <c r="Q397" s="90"/>
      <c r="R397" s="90"/>
      <c r="S397" s="90"/>
      <c r="T397" s="90"/>
      <c r="U397" s="90"/>
      <c r="V397" s="90"/>
      <c r="W397" s="90"/>
      <c r="X397" s="90"/>
      <c r="Y397" s="90"/>
      <c r="Z397" s="90"/>
      <c r="AA397" s="90"/>
      <c r="AB397" s="90"/>
      <c r="AC397" s="90"/>
      <c r="AD397" s="90"/>
    </row>
    <row r="398" spans="1:30" ht="14.5" x14ac:dyDescent="0.35">
      <c r="A398" s="90"/>
      <c r="B398" s="82"/>
      <c r="C398" s="90"/>
      <c r="D398" s="90"/>
      <c r="E398" s="90"/>
      <c r="F398" s="90"/>
      <c r="G398" s="90"/>
      <c r="H398" s="90"/>
      <c r="I398" s="90"/>
      <c r="J398" s="90"/>
      <c r="K398" s="90"/>
      <c r="L398" s="90"/>
      <c r="M398" s="90"/>
      <c r="N398" s="90"/>
      <c r="O398" s="90"/>
      <c r="P398" s="90"/>
      <c r="Q398" s="90"/>
      <c r="R398" s="90"/>
      <c r="S398" s="90"/>
      <c r="T398" s="90"/>
      <c r="U398" s="90"/>
      <c r="V398" s="90"/>
      <c r="W398" s="90"/>
      <c r="X398" s="90"/>
      <c r="Y398" s="90"/>
      <c r="Z398" s="90"/>
      <c r="AA398" s="90"/>
      <c r="AB398" s="90"/>
      <c r="AC398" s="90"/>
      <c r="AD398" s="90"/>
    </row>
    <row r="399" spans="1:30" ht="14.5" x14ac:dyDescent="0.35">
      <c r="A399" s="90"/>
      <c r="B399" s="82"/>
      <c r="C399" s="90"/>
      <c r="D399" s="90"/>
      <c r="E399" s="90"/>
      <c r="F399" s="90"/>
      <c r="G399" s="90"/>
      <c r="H399" s="90"/>
      <c r="I399" s="90"/>
      <c r="J399" s="90"/>
      <c r="K399" s="90"/>
      <c r="L399" s="90"/>
      <c r="M399" s="90"/>
      <c r="N399" s="90"/>
      <c r="O399" s="90"/>
      <c r="P399" s="90"/>
      <c r="Q399" s="90"/>
      <c r="R399" s="90"/>
      <c r="S399" s="90"/>
      <c r="T399" s="90"/>
      <c r="U399" s="90"/>
      <c r="V399" s="90"/>
      <c r="W399" s="90"/>
      <c r="X399" s="90"/>
      <c r="Y399" s="90"/>
      <c r="Z399" s="90"/>
      <c r="AA399" s="90"/>
      <c r="AB399" s="90"/>
      <c r="AC399" s="90"/>
      <c r="AD399" s="90"/>
    </row>
    <row r="400" spans="1:30" ht="14.5" x14ac:dyDescent="0.35">
      <c r="A400" s="90"/>
      <c r="B400" s="82"/>
      <c r="C400" s="90"/>
      <c r="D400" s="90"/>
      <c r="E400" s="90"/>
      <c r="F400" s="90"/>
      <c r="G400" s="90"/>
      <c r="H400" s="90"/>
      <c r="I400" s="90"/>
      <c r="J400" s="90"/>
      <c r="K400" s="90"/>
      <c r="L400" s="90"/>
      <c r="M400" s="90"/>
      <c r="N400" s="90"/>
      <c r="O400" s="90"/>
      <c r="P400" s="90"/>
      <c r="Q400" s="90"/>
      <c r="R400" s="90"/>
      <c r="S400" s="90"/>
      <c r="T400" s="90"/>
      <c r="U400" s="90"/>
      <c r="V400" s="90"/>
      <c r="W400" s="90"/>
      <c r="X400" s="90"/>
      <c r="Y400" s="90"/>
      <c r="Z400" s="90"/>
      <c r="AA400" s="90"/>
      <c r="AB400" s="90"/>
      <c r="AC400" s="90"/>
      <c r="AD400" s="90"/>
    </row>
    <row r="401" spans="1:30" ht="14.5" x14ac:dyDescent="0.35">
      <c r="A401" s="90"/>
      <c r="B401" s="82"/>
      <c r="C401" s="90"/>
      <c r="D401" s="90"/>
      <c r="E401" s="90"/>
      <c r="F401" s="90"/>
      <c r="G401" s="90"/>
      <c r="H401" s="90"/>
      <c r="I401" s="90"/>
      <c r="J401" s="90"/>
      <c r="K401" s="90"/>
      <c r="L401" s="90"/>
      <c r="M401" s="90"/>
      <c r="N401" s="90"/>
      <c r="O401" s="90"/>
      <c r="P401" s="90"/>
      <c r="Q401" s="90"/>
      <c r="R401" s="90"/>
      <c r="S401" s="90"/>
      <c r="T401" s="90"/>
      <c r="U401" s="90"/>
      <c r="V401" s="90"/>
      <c r="W401" s="90"/>
      <c r="X401" s="90"/>
      <c r="Y401" s="90"/>
      <c r="Z401" s="90"/>
      <c r="AA401" s="90"/>
      <c r="AB401" s="90"/>
      <c r="AC401" s="90"/>
      <c r="AD401" s="90"/>
    </row>
    <row r="402" spans="1:30" ht="14.5" x14ac:dyDescent="0.35">
      <c r="A402" s="90"/>
      <c r="B402" s="82"/>
      <c r="C402" s="90"/>
      <c r="D402" s="90"/>
      <c r="E402" s="90"/>
      <c r="F402" s="90"/>
      <c r="G402" s="90"/>
      <c r="H402" s="90"/>
      <c r="I402" s="90"/>
      <c r="J402" s="90"/>
      <c r="K402" s="90"/>
      <c r="L402" s="90"/>
      <c r="M402" s="90"/>
      <c r="N402" s="90"/>
      <c r="O402" s="90"/>
      <c r="P402" s="90"/>
      <c r="Q402" s="90"/>
      <c r="R402" s="90"/>
      <c r="S402" s="90"/>
      <c r="T402" s="90"/>
      <c r="U402" s="90"/>
      <c r="V402" s="90"/>
      <c r="W402" s="90"/>
      <c r="X402" s="90"/>
      <c r="Y402" s="90"/>
      <c r="Z402" s="90"/>
      <c r="AA402" s="90"/>
      <c r="AB402" s="90"/>
      <c r="AC402" s="90"/>
      <c r="AD402" s="90"/>
    </row>
    <row r="403" spans="1:30" ht="14.5" x14ac:dyDescent="0.35">
      <c r="A403" s="90"/>
      <c r="B403" s="82"/>
      <c r="C403" s="90"/>
      <c r="D403" s="90"/>
      <c r="E403" s="90"/>
      <c r="F403" s="90"/>
      <c r="G403" s="90"/>
      <c r="H403" s="90"/>
      <c r="I403" s="90"/>
      <c r="J403" s="90"/>
      <c r="K403" s="90"/>
      <c r="L403" s="90"/>
      <c r="M403" s="90"/>
      <c r="N403" s="90"/>
      <c r="O403" s="90"/>
      <c r="P403" s="90"/>
      <c r="Q403" s="90"/>
      <c r="R403" s="90"/>
      <c r="S403" s="90"/>
      <c r="T403" s="90"/>
      <c r="U403" s="90"/>
      <c r="V403" s="90"/>
      <c r="W403" s="90"/>
      <c r="X403" s="90"/>
      <c r="Y403" s="90"/>
      <c r="Z403" s="90"/>
      <c r="AA403" s="90"/>
      <c r="AB403" s="90"/>
      <c r="AC403" s="90"/>
      <c r="AD403" s="90"/>
    </row>
    <row r="404" spans="1:30" ht="14.5" x14ac:dyDescent="0.35">
      <c r="A404" s="90"/>
      <c r="B404" s="82"/>
      <c r="C404" s="90"/>
      <c r="D404" s="90"/>
      <c r="E404" s="90"/>
      <c r="F404" s="90"/>
      <c r="G404" s="90"/>
      <c r="H404" s="90"/>
      <c r="I404" s="90"/>
      <c r="J404" s="90"/>
      <c r="K404" s="90"/>
      <c r="L404" s="90"/>
      <c r="M404" s="90"/>
      <c r="N404" s="90"/>
      <c r="O404" s="90"/>
      <c r="P404" s="90"/>
      <c r="Q404" s="90"/>
      <c r="R404" s="90"/>
      <c r="S404" s="90"/>
      <c r="T404" s="90"/>
      <c r="U404" s="90"/>
      <c r="V404" s="90"/>
      <c r="W404" s="90"/>
      <c r="X404" s="90"/>
      <c r="Y404" s="90"/>
      <c r="Z404" s="90"/>
      <c r="AA404" s="90"/>
      <c r="AB404" s="90"/>
      <c r="AC404" s="90"/>
      <c r="AD404" s="90"/>
    </row>
    <row r="405" spans="1:30" ht="14.5" x14ac:dyDescent="0.35">
      <c r="A405" s="90"/>
      <c r="B405" s="82"/>
      <c r="C405" s="90"/>
      <c r="D405" s="90"/>
      <c r="E405" s="90"/>
      <c r="F405" s="90"/>
      <c r="G405" s="90"/>
      <c r="H405" s="90"/>
      <c r="I405" s="90"/>
      <c r="J405" s="90"/>
      <c r="K405" s="90"/>
      <c r="L405" s="90"/>
      <c r="M405" s="90"/>
      <c r="N405" s="90"/>
      <c r="O405" s="90"/>
      <c r="P405" s="90"/>
      <c r="Q405" s="90"/>
      <c r="R405" s="90"/>
      <c r="S405" s="90"/>
      <c r="T405" s="90"/>
      <c r="U405" s="90"/>
      <c r="V405" s="90"/>
      <c r="W405" s="90"/>
      <c r="X405" s="90"/>
      <c r="Y405" s="90"/>
      <c r="Z405" s="90"/>
      <c r="AA405" s="90"/>
      <c r="AB405" s="90"/>
      <c r="AC405" s="90"/>
      <c r="AD405" s="90"/>
    </row>
    <row r="406" spans="1:30" ht="14.5" x14ac:dyDescent="0.35">
      <c r="A406" s="90"/>
      <c r="B406" s="82"/>
      <c r="C406" s="90"/>
      <c r="D406" s="90"/>
      <c r="E406" s="90"/>
      <c r="F406" s="90"/>
      <c r="G406" s="90"/>
      <c r="H406" s="90"/>
      <c r="I406" s="90"/>
      <c r="J406" s="90"/>
      <c r="K406" s="90"/>
      <c r="L406" s="90"/>
      <c r="M406" s="90"/>
      <c r="N406" s="90"/>
      <c r="O406" s="90"/>
      <c r="P406" s="90"/>
      <c r="Q406" s="90"/>
      <c r="R406" s="90"/>
      <c r="S406" s="90"/>
      <c r="T406" s="90"/>
      <c r="U406" s="90"/>
      <c r="V406" s="90"/>
      <c r="W406" s="90"/>
      <c r="X406" s="90"/>
      <c r="Y406" s="90"/>
      <c r="Z406" s="90"/>
      <c r="AA406" s="90"/>
      <c r="AB406" s="90"/>
      <c r="AC406" s="90"/>
      <c r="AD406" s="90"/>
    </row>
    <row r="407" spans="1:30" ht="14.5" x14ac:dyDescent="0.35">
      <c r="A407" s="90"/>
      <c r="B407" s="82"/>
      <c r="C407" s="90"/>
      <c r="D407" s="90"/>
      <c r="E407" s="90"/>
      <c r="F407" s="90"/>
      <c r="G407" s="90"/>
      <c r="H407" s="90"/>
      <c r="I407" s="90"/>
      <c r="J407" s="90"/>
      <c r="K407" s="90"/>
      <c r="L407" s="90"/>
      <c r="M407" s="90"/>
      <c r="N407" s="90"/>
      <c r="O407" s="90"/>
      <c r="P407" s="90"/>
      <c r="Q407" s="90"/>
      <c r="R407" s="90"/>
      <c r="S407" s="90"/>
      <c r="T407" s="90"/>
      <c r="U407" s="90"/>
      <c r="V407" s="90"/>
      <c r="W407" s="90"/>
      <c r="X407" s="90"/>
      <c r="Y407" s="90"/>
      <c r="Z407" s="90"/>
      <c r="AA407" s="90"/>
      <c r="AB407" s="90"/>
      <c r="AC407" s="90"/>
      <c r="AD407" s="90"/>
    </row>
    <row r="408" spans="1:30" ht="14.5" x14ac:dyDescent="0.35">
      <c r="A408" s="90"/>
      <c r="B408" s="82"/>
      <c r="C408" s="90"/>
      <c r="D408" s="90"/>
      <c r="E408" s="90"/>
      <c r="F408" s="90"/>
      <c r="G408" s="90"/>
      <c r="H408" s="90"/>
      <c r="I408" s="90"/>
      <c r="J408" s="90"/>
      <c r="K408" s="90"/>
      <c r="L408" s="90"/>
      <c r="M408" s="90"/>
      <c r="N408" s="90"/>
      <c r="O408" s="90"/>
      <c r="P408" s="90"/>
      <c r="Q408" s="90"/>
      <c r="R408" s="90"/>
      <c r="S408" s="90"/>
      <c r="T408" s="90"/>
      <c r="U408" s="90"/>
      <c r="V408" s="90"/>
      <c r="W408" s="90"/>
      <c r="X408" s="90"/>
      <c r="Y408" s="90"/>
      <c r="Z408" s="90"/>
      <c r="AA408" s="90"/>
      <c r="AB408" s="90"/>
      <c r="AC408" s="90"/>
      <c r="AD408" s="90"/>
    </row>
    <row r="409" spans="1:30" ht="14.5" x14ac:dyDescent="0.35">
      <c r="A409" s="90"/>
      <c r="B409" s="82"/>
      <c r="C409" s="90"/>
      <c r="D409" s="90"/>
      <c r="E409" s="90"/>
      <c r="F409" s="90"/>
      <c r="G409" s="90"/>
      <c r="H409" s="90"/>
      <c r="I409" s="90"/>
      <c r="J409" s="90"/>
      <c r="K409" s="90"/>
      <c r="L409" s="90"/>
      <c r="M409" s="90"/>
      <c r="N409" s="90"/>
      <c r="O409" s="90"/>
      <c r="P409" s="90"/>
      <c r="Q409" s="90"/>
      <c r="R409" s="90"/>
      <c r="S409" s="90"/>
      <c r="T409" s="90"/>
      <c r="U409" s="90"/>
      <c r="V409" s="90"/>
      <c r="W409" s="90"/>
      <c r="X409" s="90"/>
      <c r="Y409" s="90"/>
      <c r="Z409" s="90"/>
      <c r="AA409" s="90"/>
      <c r="AB409" s="90"/>
      <c r="AC409" s="90"/>
      <c r="AD409" s="90"/>
    </row>
    <row r="410" spans="1:30" ht="14.5" x14ac:dyDescent="0.35">
      <c r="A410" s="90"/>
      <c r="B410" s="82"/>
      <c r="C410" s="90"/>
      <c r="D410" s="90"/>
      <c r="E410" s="90"/>
      <c r="F410" s="90"/>
      <c r="G410" s="90"/>
      <c r="H410" s="90"/>
      <c r="I410" s="90"/>
      <c r="J410" s="90"/>
      <c r="K410" s="90"/>
      <c r="L410" s="90"/>
      <c r="M410" s="90"/>
      <c r="N410" s="90"/>
      <c r="O410" s="90"/>
      <c r="P410" s="90"/>
      <c r="Q410" s="90"/>
      <c r="R410" s="90"/>
      <c r="S410" s="90"/>
      <c r="T410" s="90"/>
      <c r="U410" s="90"/>
      <c r="V410" s="90"/>
      <c r="W410" s="90"/>
      <c r="X410" s="90"/>
      <c r="Y410" s="90"/>
      <c r="Z410" s="90"/>
      <c r="AA410" s="90"/>
      <c r="AB410" s="90"/>
      <c r="AC410" s="90"/>
      <c r="AD410" s="90"/>
    </row>
    <row r="411" spans="1:30" ht="14.5" x14ac:dyDescent="0.35">
      <c r="A411" s="90"/>
      <c r="B411" s="82"/>
      <c r="C411" s="90"/>
      <c r="D411" s="90"/>
      <c r="E411" s="90"/>
      <c r="F411" s="90"/>
      <c r="G411" s="90"/>
      <c r="H411" s="90"/>
      <c r="I411" s="90"/>
      <c r="J411" s="90"/>
      <c r="K411" s="90"/>
      <c r="L411" s="90"/>
      <c r="M411" s="90"/>
      <c r="N411" s="90"/>
      <c r="O411" s="90"/>
      <c r="P411" s="90"/>
      <c r="Q411" s="90"/>
      <c r="R411" s="90"/>
      <c r="S411" s="90"/>
      <c r="T411" s="90"/>
      <c r="U411" s="90"/>
      <c r="V411" s="90"/>
      <c r="W411" s="90"/>
      <c r="X411" s="90"/>
      <c r="Y411" s="90"/>
      <c r="Z411" s="90"/>
      <c r="AA411" s="90"/>
      <c r="AB411" s="90"/>
      <c r="AC411" s="90"/>
      <c r="AD411" s="90"/>
    </row>
    <row r="412" spans="1:30" ht="14.5" x14ac:dyDescent="0.35">
      <c r="A412" s="90"/>
      <c r="B412" s="82"/>
      <c r="C412" s="90"/>
      <c r="D412" s="90"/>
      <c r="E412" s="90"/>
      <c r="F412" s="90"/>
      <c r="G412" s="90"/>
      <c r="H412" s="90"/>
      <c r="I412" s="90"/>
      <c r="J412" s="90"/>
      <c r="K412" s="90"/>
      <c r="L412" s="90"/>
      <c r="M412" s="90"/>
      <c r="N412" s="90"/>
      <c r="O412" s="90"/>
      <c r="P412" s="90"/>
      <c r="Q412" s="90"/>
      <c r="R412" s="90"/>
      <c r="S412" s="90"/>
      <c r="T412" s="90"/>
      <c r="U412" s="90"/>
      <c r="V412" s="90"/>
      <c r="W412" s="90"/>
      <c r="X412" s="90"/>
      <c r="Y412" s="90"/>
      <c r="Z412" s="90"/>
      <c r="AA412" s="90"/>
      <c r="AB412" s="90"/>
      <c r="AC412" s="90"/>
      <c r="AD412" s="90"/>
    </row>
    <row r="413" spans="1:30" ht="14.5" x14ac:dyDescent="0.35">
      <c r="A413" s="90"/>
      <c r="B413" s="82"/>
      <c r="C413" s="90"/>
      <c r="D413" s="90"/>
      <c r="E413" s="90"/>
      <c r="F413" s="90"/>
      <c r="G413" s="90"/>
      <c r="H413" s="90"/>
      <c r="I413" s="90"/>
      <c r="J413" s="90"/>
      <c r="K413" s="90"/>
      <c r="L413" s="90"/>
      <c r="M413" s="90"/>
      <c r="N413" s="90"/>
      <c r="O413" s="90"/>
      <c r="P413" s="90"/>
      <c r="Q413" s="90"/>
      <c r="R413" s="90"/>
      <c r="S413" s="90"/>
      <c r="T413" s="90"/>
      <c r="U413" s="90"/>
      <c r="V413" s="90"/>
      <c r="W413" s="90"/>
      <c r="X413" s="90"/>
      <c r="Y413" s="90"/>
      <c r="Z413" s="90"/>
      <c r="AA413" s="90"/>
      <c r="AB413" s="90"/>
      <c r="AC413" s="90"/>
      <c r="AD413" s="90"/>
    </row>
    <row r="414" spans="1:30" ht="14.5" x14ac:dyDescent="0.35">
      <c r="A414" s="90"/>
      <c r="B414" s="82"/>
      <c r="C414" s="90"/>
      <c r="D414" s="90"/>
      <c r="E414" s="90"/>
      <c r="F414" s="90"/>
      <c r="G414" s="90"/>
      <c r="H414" s="90"/>
      <c r="I414" s="90"/>
      <c r="J414" s="90"/>
      <c r="K414" s="90"/>
      <c r="L414" s="90"/>
      <c r="M414" s="90"/>
      <c r="N414" s="90"/>
      <c r="O414" s="90"/>
      <c r="P414" s="90"/>
      <c r="Q414" s="90"/>
      <c r="R414" s="90"/>
      <c r="S414" s="90"/>
      <c r="T414" s="90"/>
      <c r="U414" s="90"/>
      <c r="V414" s="90"/>
      <c r="W414" s="90"/>
      <c r="X414" s="90"/>
      <c r="Y414" s="90"/>
      <c r="Z414" s="90"/>
      <c r="AA414" s="90"/>
      <c r="AB414" s="90"/>
      <c r="AC414" s="90"/>
      <c r="AD414" s="90"/>
    </row>
    <row r="415" spans="1:30" ht="14.5" x14ac:dyDescent="0.35">
      <c r="A415" s="90"/>
      <c r="B415" s="82"/>
      <c r="C415" s="90"/>
      <c r="D415" s="90"/>
      <c r="E415" s="90"/>
      <c r="F415" s="90"/>
      <c r="G415" s="90"/>
      <c r="H415" s="90"/>
      <c r="I415" s="90"/>
      <c r="J415" s="90"/>
      <c r="K415" s="90"/>
      <c r="L415" s="90"/>
      <c r="M415" s="90"/>
      <c r="N415" s="90"/>
      <c r="O415" s="90"/>
      <c r="P415" s="90"/>
      <c r="Q415" s="90"/>
      <c r="R415" s="90"/>
      <c r="S415" s="90"/>
      <c r="T415" s="90"/>
      <c r="U415" s="90"/>
      <c r="V415" s="90"/>
      <c r="W415" s="90"/>
      <c r="X415" s="90"/>
      <c r="Y415" s="90"/>
      <c r="Z415" s="90"/>
      <c r="AA415" s="90"/>
      <c r="AB415" s="90"/>
      <c r="AC415" s="90"/>
      <c r="AD415" s="90"/>
    </row>
    <row r="416" spans="1:30" ht="14.5" x14ac:dyDescent="0.35">
      <c r="A416" s="90"/>
      <c r="B416" s="82"/>
      <c r="C416" s="90"/>
      <c r="D416" s="90"/>
      <c r="E416" s="90"/>
      <c r="F416" s="90"/>
      <c r="G416" s="90"/>
      <c r="H416" s="90"/>
      <c r="I416" s="90"/>
      <c r="J416" s="90"/>
      <c r="K416" s="90"/>
      <c r="L416" s="90"/>
      <c r="M416" s="90"/>
      <c r="N416" s="90"/>
      <c r="O416" s="90"/>
      <c r="P416" s="90"/>
      <c r="Q416" s="90"/>
      <c r="R416" s="90"/>
      <c r="S416" s="90"/>
      <c r="T416" s="90"/>
      <c r="U416" s="90"/>
      <c r="V416" s="90"/>
      <c r="W416" s="90"/>
      <c r="X416" s="90"/>
      <c r="Y416" s="90"/>
      <c r="Z416" s="90"/>
      <c r="AA416" s="90"/>
      <c r="AB416" s="90"/>
      <c r="AC416" s="90"/>
      <c r="AD416" s="90"/>
    </row>
    <row r="417" spans="1:30" ht="14.5" x14ac:dyDescent="0.35">
      <c r="A417" s="90"/>
      <c r="B417" s="82"/>
      <c r="C417" s="90"/>
      <c r="D417" s="90"/>
      <c r="E417" s="90"/>
      <c r="F417" s="90"/>
      <c r="G417" s="90"/>
      <c r="H417" s="90"/>
      <c r="I417" s="90"/>
      <c r="J417" s="90"/>
      <c r="K417" s="90"/>
      <c r="L417" s="90"/>
      <c r="M417" s="90"/>
      <c r="N417" s="90"/>
      <c r="O417" s="90"/>
      <c r="P417" s="90"/>
      <c r="Q417" s="90"/>
      <c r="R417" s="90"/>
      <c r="S417" s="90"/>
      <c r="T417" s="90"/>
      <c r="U417" s="90"/>
      <c r="V417" s="90"/>
      <c r="W417" s="90"/>
      <c r="X417" s="90"/>
      <c r="Y417" s="90"/>
      <c r="Z417" s="90"/>
      <c r="AA417" s="90"/>
      <c r="AB417" s="90"/>
      <c r="AC417" s="90"/>
      <c r="AD417" s="90"/>
    </row>
    <row r="418" spans="1:30" ht="14.5" x14ac:dyDescent="0.35">
      <c r="A418" s="90"/>
      <c r="B418" s="82"/>
      <c r="C418" s="90"/>
      <c r="D418" s="90"/>
      <c r="E418" s="90"/>
      <c r="F418" s="90"/>
      <c r="G418" s="90"/>
      <c r="H418" s="90"/>
      <c r="I418" s="90"/>
      <c r="J418" s="90"/>
      <c r="K418" s="90"/>
      <c r="L418" s="90"/>
      <c r="M418" s="90"/>
      <c r="N418" s="90"/>
      <c r="O418" s="90"/>
      <c r="P418" s="90"/>
      <c r="Q418" s="90"/>
      <c r="R418" s="90"/>
      <c r="S418" s="90"/>
      <c r="T418" s="90"/>
      <c r="U418" s="90"/>
      <c r="V418" s="90"/>
      <c r="W418" s="90"/>
      <c r="X418" s="90"/>
      <c r="Y418" s="90"/>
      <c r="Z418" s="90"/>
      <c r="AA418" s="90"/>
      <c r="AB418" s="90"/>
      <c r="AC418" s="90"/>
      <c r="AD418" s="90"/>
    </row>
    <row r="419" spans="1:30" ht="14.5" x14ac:dyDescent="0.35">
      <c r="A419" s="90"/>
      <c r="B419" s="82"/>
      <c r="C419" s="90"/>
      <c r="D419" s="90"/>
      <c r="E419" s="90"/>
      <c r="F419" s="90"/>
      <c r="G419" s="90"/>
      <c r="H419" s="90"/>
      <c r="I419" s="90"/>
      <c r="J419" s="90"/>
      <c r="K419" s="90"/>
      <c r="L419" s="90"/>
      <c r="M419" s="90"/>
      <c r="N419" s="90"/>
      <c r="O419" s="90"/>
      <c r="P419" s="90"/>
      <c r="Q419" s="90"/>
      <c r="R419" s="90"/>
      <c r="S419" s="90"/>
      <c r="T419" s="90"/>
      <c r="U419" s="90"/>
      <c r="V419" s="90"/>
      <c r="W419" s="90"/>
      <c r="X419" s="90"/>
      <c r="Y419" s="90"/>
      <c r="Z419" s="90"/>
      <c r="AA419" s="90"/>
      <c r="AB419" s="90"/>
      <c r="AC419" s="90"/>
      <c r="AD419" s="90"/>
    </row>
    <row r="420" spans="1:30" ht="14.5" x14ac:dyDescent="0.35">
      <c r="A420" s="90"/>
      <c r="B420" s="82"/>
      <c r="C420" s="90"/>
      <c r="D420" s="90"/>
      <c r="E420" s="90"/>
      <c r="F420" s="90"/>
      <c r="G420" s="90"/>
      <c r="H420" s="90"/>
      <c r="I420" s="90"/>
      <c r="J420" s="90"/>
      <c r="K420" s="90"/>
      <c r="L420" s="90"/>
      <c r="M420" s="90"/>
      <c r="N420" s="90"/>
      <c r="O420" s="90"/>
      <c r="P420" s="90"/>
      <c r="Q420" s="90"/>
      <c r="R420" s="90"/>
      <c r="S420" s="90"/>
      <c r="T420" s="90"/>
      <c r="U420" s="90"/>
      <c r="V420" s="90"/>
      <c r="W420" s="90"/>
      <c r="X420" s="90"/>
      <c r="Y420" s="90"/>
      <c r="Z420" s="90"/>
      <c r="AA420" s="90"/>
      <c r="AB420" s="90"/>
      <c r="AC420" s="90"/>
      <c r="AD420" s="90"/>
    </row>
    <row r="421" spans="1:30" ht="14.5" x14ac:dyDescent="0.35">
      <c r="A421" s="90"/>
      <c r="B421" s="82"/>
      <c r="C421" s="90"/>
      <c r="D421" s="90"/>
      <c r="E421" s="90"/>
      <c r="F421" s="90"/>
      <c r="G421" s="90"/>
      <c r="H421" s="90"/>
      <c r="I421" s="90"/>
      <c r="J421" s="90"/>
      <c r="K421" s="90"/>
      <c r="L421" s="90"/>
      <c r="M421" s="90"/>
      <c r="N421" s="90"/>
      <c r="O421" s="90"/>
      <c r="P421" s="90"/>
      <c r="Q421" s="90"/>
      <c r="R421" s="90"/>
      <c r="S421" s="90"/>
      <c r="T421" s="90"/>
      <c r="U421" s="90"/>
      <c r="V421" s="90"/>
      <c r="W421" s="90"/>
      <c r="X421" s="90"/>
      <c r="Y421" s="90"/>
      <c r="Z421" s="90"/>
      <c r="AA421" s="90"/>
      <c r="AB421" s="90"/>
      <c r="AC421" s="90"/>
      <c r="AD421" s="90"/>
    </row>
    <row r="422" spans="1:30" ht="14.5" x14ac:dyDescent="0.35">
      <c r="A422" s="90"/>
      <c r="B422" s="82"/>
      <c r="C422" s="90"/>
      <c r="D422" s="90"/>
      <c r="E422" s="90"/>
      <c r="F422" s="90"/>
      <c r="G422" s="90"/>
      <c r="H422" s="90"/>
      <c r="I422" s="90"/>
      <c r="J422" s="90"/>
      <c r="K422" s="90"/>
      <c r="L422" s="90"/>
      <c r="M422" s="90"/>
      <c r="N422" s="90"/>
      <c r="O422" s="90"/>
      <c r="P422" s="90"/>
      <c r="Q422" s="90"/>
      <c r="R422" s="90"/>
      <c r="S422" s="90"/>
      <c r="T422" s="90"/>
      <c r="U422" s="90"/>
      <c r="V422" s="90"/>
      <c r="W422" s="90"/>
      <c r="X422" s="90"/>
      <c r="Y422" s="90"/>
      <c r="Z422" s="90"/>
      <c r="AA422" s="90"/>
      <c r="AB422" s="90"/>
      <c r="AC422" s="90"/>
      <c r="AD422" s="90"/>
    </row>
    <row r="423" spans="1:30" ht="14.5" x14ac:dyDescent="0.35">
      <c r="A423" s="90"/>
      <c r="B423" s="82"/>
      <c r="C423" s="90"/>
      <c r="D423" s="90"/>
      <c r="E423" s="90"/>
      <c r="F423" s="90"/>
      <c r="G423" s="90"/>
      <c r="H423" s="90"/>
      <c r="I423" s="90"/>
      <c r="J423" s="90"/>
      <c r="K423" s="90"/>
      <c r="L423" s="90"/>
      <c r="M423" s="90"/>
      <c r="N423" s="90"/>
      <c r="O423" s="90"/>
      <c r="P423" s="90"/>
      <c r="Q423" s="90"/>
      <c r="R423" s="90"/>
      <c r="S423" s="90"/>
      <c r="T423" s="90"/>
      <c r="U423" s="90"/>
      <c r="V423" s="90"/>
      <c r="W423" s="90"/>
      <c r="X423" s="90"/>
      <c r="Y423" s="90"/>
      <c r="Z423" s="90"/>
      <c r="AA423" s="90"/>
      <c r="AB423" s="90"/>
      <c r="AC423" s="90"/>
      <c r="AD423" s="90"/>
    </row>
    <row r="424" spans="1:30" ht="14.5" x14ac:dyDescent="0.35">
      <c r="A424" s="90"/>
      <c r="B424" s="82"/>
      <c r="C424" s="90"/>
      <c r="D424" s="90"/>
      <c r="E424" s="90"/>
      <c r="F424" s="90"/>
      <c r="G424" s="90"/>
      <c r="H424" s="90"/>
      <c r="I424" s="90"/>
      <c r="J424" s="90"/>
      <c r="K424" s="90"/>
      <c r="L424" s="90"/>
      <c r="M424" s="90"/>
      <c r="N424" s="90"/>
      <c r="O424" s="90"/>
      <c r="P424" s="90"/>
      <c r="Q424" s="90"/>
      <c r="R424" s="90"/>
      <c r="S424" s="90"/>
      <c r="T424" s="90"/>
      <c r="U424" s="90"/>
      <c r="V424" s="90"/>
      <c r="W424" s="90"/>
      <c r="X424" s="90"/>
      <c r="Y424" s="90"/>
      <c r="Z424" s="90"/>
      <c r="AA424" s="90"/>
      <c r="AB424" s="90"/>
      <c r="AC424" s="90"/>
      <c r="AD424" s="90"/>
    </row>
    <row r="425" spans="1:30" ht="14.5" x14ac:dyDescent="0.35">
      <c r="A425" s="90"/>
      <c r="B425" s="82"/>
      <c r="C425" s="90"/>
      <c r="D425" s="90"/>
      <c r="E425" s="90"/>
      <c r="F425" s="90"/>
      <c r="G425" s="90"/>
      <c r="H425" s="90"/>
      <c r="I425" s="90"/>
      <c r="J425" s="90"/>
      <c r="K425" s="90"/>
      <c r="L425" s="90"/>
      <c r="M425" s="90"/>
      <c r="N425" s="90"/>
      <c r="O425" s="90"/>
      <c r="P425" s="90"/>
      <c r="Q425" s="90"/>
      <c r="R425" s="90"/>
      <c r="S425" s="90"/>
      <c r="T425" s="90"/>
      <c r="U425" s="90"/>
      <c r="V425" s="90"/>
      <c r="W425" s="90"/>
      <c r="X425" s="90"/>
      <c r="Y425" s="90"/>
      <c r="Z425" s="90"/>
      <c r="AA425" s="90"/>
      <c r="AB425" s="90"/>
      <c r="AC425" s="90"/>
      <c r="AD425" s="90"/>
    </row>
    <row r="426" spans="1:30" ht="14.5" x14ac:dyDescent="0.35">
      <c r="A426" s="90"/>
      <c r="B426" s="82"/>
      <c r="C426" s="90"/>
      <c r="D426" s="90"/>
      <c r="E426" s="90"/>
      <c r="F426" s="90"/>
      <c r="G426" s="90"/>
      <c r="H426" s="90"/>
      <c r="I426" s="90"/>
      <c r="J426" s="90"/>
      <c r="K426" s="90"/>
      <c r="L426" s="90"/>
      <c r="M426" s="90"/>
      <c r="N426" s="90"/>
      <c r="O426" s="90"/>
      <c r="P426" s="90"/>
      <c r="Q426" s="90"/>
      <c r="R426" s="90"/>
      <c r="S426" s="90"/>
      <c r="T426" s="90"/>
      <c r="U426" s="90"/>
      <c r="V426" s="90"/>
      <c r="W426" s="90"/>
      <c r="X426" s="90"/>
      <c r="Y426" s="90"/>
      <c r="Z426" s="90"/>
      <c r="AA426" s="90"/>
      <c r="AB426" s="90"/>
      <c r="AC426" s="90"/>
      <c r="AD426" s="90"/>
    </row>
    <row r="427" spans="1:30" ht="14.5" x14ac:dyDescent="0.35">
      <c r="A427" s="90"/>
      <c r="B427" s="82"/>
      <c r="C427" s="90"/>
      <c r="D427" s="90"/>
      <c r="E427" s="90"/>
      <c r="F427" s="90"/>
      <c r="G427" s="90"/>
      <c r="H427" s="90"/>
      <c r="I427" s="90"/>
      <c r="J427" s="90"/>
      <c r="K427" s="90"/>
      <c r="L427" s="90"/>
      <c r="M427" s="90"/>
      <c r="N427" s="90"/>
      <c r="O427" s="90"/>
      <c r="P427" s="90"/>
      <c r="Q427" s="90"/>
      <c r="R427" s="90"/>
      <c r="S427" s="90"/>
      <c r="T427" s="90"/>
      <c r="U427" s="90"/>
      <c r="V427" s="90"/>
      <c r="W427" s="90"/>
      <c r="X427" s="90"/>
      <c r="Y427" s="90"/>
      <c r="Z427" s="90"/>
      <c r="AA427" s="90"/>
      <c r="AB427" s="90"/>
      <c r="AC427" s="90"/>
      <c r="AD427" s="90"/>
    </row>
    <row r="428" spans="1:30" ht="14.5" x14ac:dyDescent="0.35">
      <c r="A428" s="90"/>
      <c r="B428" s="82"/>
      <c r="C428" s="90"/>
      <c r="D428" s="90"/>
      <c r="E428" s="90"/>
      <c r="F428" s="90"/>
      <c r="G428" s="90"/>
      <c r="H428" s="90"/>
      <c r="I428" s="90"/>
      <c r="J428" s="90"/>
      <c r="K428" s="90"/>
      <c r="L428" s="90"/>
      <c r="M428" s="90"/>
      <c r="N428" s="90"/>
      <c r="O428" s="90"/>
      <c r="P428" s="90"/>
      <c r="Q428" s="90"/>
      <c r="R428" s="90"/>
      <c r="S428" s="90"/>
      <c r="T428" s="90"/>
      <c r="U428" s="90"/>
      <c r="V428" s="90"/>
      <c r="W428" s="90"/>
      <c r="X428" s="90"/>
      <c r="Y428" s="90"/>
      <c r="Z428" s="90"/>
      <c r="AA428" s="90"/>
      <c r="AB428" s="90"/>
      <c r="AC428" s="90"/>
      <c r="AD428" s="90"/>
    </row>
    <row r="429" spans="1:30" ht="14.5" x14ac:dyDescent="0.35">
      <c r="A429" s="90"/>
      <c r="B429" s="82"/>
      <c r="C429" s="90"/>
      <c r="D429" s="90"/>
      <c r="E429" s="90"/>
      <c r="F429" s="90"/>
      <c r="G429" s="90"/>
      <c r="H429" s="90"/>
      <c r="I429" s="90"/>
      <c r="J429" s="90"/>
      <c r="K429" s="90"/>
      <c r="L429" s="90"/>
      <c r="M429" s="90"/>
      <c r="N429" s="90"/>
      <c r="O429" s="90"/>
      <c r="P429" s="90"/>
      <c r="Q429" s="90"/>
      <c r="R429" s="90"/>
      <c r="S429" s="90"/>
      <c r="T429" s="90"/>
      <c r="U429" s="90"/>
      <c r="V429" s="90"/>
      <c r="W429" s="90"/>
      <c r="X429" s="90"/>
      <c r="Y429" s="90"/>
      <c r="Z429" s="90"/>
      <c r="AA429" s="90"/>
      <c r="AB429" s="90"/>
      <c r="AC429" s="90"/>
      <c r="AD429" s="90"/>
    </row>
    <row r="430" spans="1:30" ht="14.5" x14ac:dyDescent="0.35">
      <c r="A430" s="90"/>
      <c r="B430" s="82"/>
      <c r="C430" s="90"/>
      <c r="D430" s="90"/>
      <c r="E430" s="90"/>
      <c r="F430" s="90"/>
      <c r="G430" s="90"/>
      <c r="H430" s="90"/>
      <c r="I430" s="90"/>
      <c r="J430" s="90"/>
      <c r="K430" s="90"/>
      <c r="L430" s="90"/>
      <c r="M430" s="90"/>
      <c r="N430" s="90"/>
      <c r="O430" s="90"/>
      <c r="P430" s="90"/>
      <c r="Q430" s="90"/>
      <c r="R430" s="90"/>
      <c r="S430" s="90"/>
      <c r="T430" s="90"/>
      <c r="U430" s="90"/>
      <c r="V430" s="90"/>
      <c r="W430" s="90"/>
      <c r="X430" s="90"/>
      <c r="Y430" s="90"/>
      <c r="Z430" s="90"/>
      <c r="AA430" s="90"/>
      <c r="AB430" s="90"/>
      <c r="AC430" s="90"/>
      <c r="AD430" s="90"/>
    </row>
    <row r="431" spans="1:30" ht="14.5" x14ac:dyDescent="0.35">
      <c r="A431" s="90"/>
      <c r="B431" s="82"/>
      <c r="C431" s="90"/>
      <c r="D431" s="90"/>
      <c r="E431" s="90"/>
      <c r="F431" s="90"/>
      <c r="G431" s="90"/>
      <c r="H431" s="90"/>
      <c r="I431" s="90"/>
      <c r="J431" s="90"/>
      <c r="K431" s="90"/>
      <c r="L431" s="90"/>
      <c r="M431" s="90"/>
      <c r="N431" s="90"/>
      <c r="O431" s="90"/>
      <c r="P431" s="90"/>
      <c r="Q431" s="90"/>
      <c r="R431" s="90"/>
      <c r="S431" s="90"/>
      <c r="T431" s="90"/>
      <c r="U431" s="90"/>
      <c r="V431" s="90"/>
      <c r="W431" s="90"/>
      <c r="X431" s="90"/>
      <c r="Y431" s="90"/>
      <c r="Z431" s="90"/>
      <c r="AA431" s="90"/>
      <c r="AB431" s="90"/>
      <c r="AC431" s="90"/>
      <c r="AD431" s="90"/>
    </row>
    <row r="432" spans="1:30" ht="14.5" x14ac:dyDescent="0.35">
      <c r="A432" s="90"/>
      <c r="B432" s="82"/>
      <c r="C432" s="90"/>
      <c r="D432" s="90"/>
      <c r="E432" s="90"/>
      <c r="F432" s="90"/>
      <c r="G432" s="90"/>
      <c r="H432" s="90"/>
      <c r="I432" s="90"/>
      <c r="J432" s="90"/>
      <c r="K432" s="90"/>
      <c r="L432" s="90"/>
      <c r="M432" s="90"/>
      <c r="N432" s="90"/>
      <c r="O432" s="90"/>
      <c r="P432" s="90"/>
      <c r="Q432" s="90"/>
      <c r="R432" s="90"/>
      <c r="S432" s="90"/>
      <c r="T432" s="90"/>
      <c r="U432" s="90"/>
      <c r="V432" s="90"/>
      <c r="W432" s="90"/>
      <c r="X432" s="90"/>
      <c r="Y432" s="90"/>
      <c r="Z432" s="90"/>
      <c r="AA432" s="90"/>
      <c r="AB432" s="90"/>
      <c r="AC432" s="90"/>
      <c r="AD432" s="90"/>
    </row>
    <row r="433" spans="1:30" ht="14.5" x14ac:dyDescent="0.35">
      <c r="A433" s="90"/>
      <c r="B433" s="82"/>
      <c r="C433" s="90"/>
      <c r="D433" s="90"/>
      <c r="E433" s="90"/>
      <c r="F433" s="90"/>
      <c r="G433" s="90"/>
      <c r="H433" s="90"/>
      <c r="I433" s="90"/>
      <c r="J433" s="90"/>
      <c r="K433" s="90"/>
      <c r="L433" s="90"/>
      <c r="M433" s="90"/>
      <c r="N433" s="90"/>
      <c r="O433" s="90"/>
      <c r="P433" s="90"/>
      <c r="Q433" s="90"/>
      <c r="R433" s="90"/>
      <c r="S433" s="90"/>
      <c r="T433" s="90"/>
      <c r="U433" s="90"/>
      <c r="V433" s="90"/>
      <c r="W433" s="90"/>
      <c r="X433" s="90"/>
      <c r="Y433" s="90"/>
      <c r="Z433" s="90"/>
      <c r="AA433" s="90"/>
      <c r="AB433" s="90"/>
      <c r="AC433" s="90"/>
      <c r="AD433" s="90"/>
    </row>
    <row r="434" spans="1:30" ht="14.5" x14ac:dyDescent="0.35">
      <c r="A434" s="90"/>
      <c r="B434" s="82"/>
      <c r="C434" s="90"/>
      <c r="D434" s="90"/>
      <c r="E434" s="90"/>
      <c r="F434" s="90"/>
      <c r="G434" s="90"/>
      <c r="H434" s="90"/>
      <c r="I434" s="90"/>
      <c r="J434" s="90"/>
      <c r="K434" s="90"/>
      <c r="L434" s="90"/>
      <c r="M434" s="90"/>
      <c r="N434" s="90"/>
      <c r="O434" s="90"/>
      <c r="P434" s="90"/>
      <c r="Q434" s="90"/>
      <c r="R434" s="90"/>
      <c r="S434" s="90"/>
      <c r="T434" s="90"/>
      <c r="U434" s="90"/>
      <c r="V434" s="90"/>
      <c r="W434" s="90"/>
      <c r="X434" s="90"/>
      <c r="Y434" s="90"/>
      <c r="Z434" s="90"/>
      <c r="AA434" s="90"/>
      <c r="AB434" s="90"/>
      <c r="AC434" s="90"/>
      <c r="AD434" s="90"/>
    </row>
    <row r="435" spans="1:30" ht="14.5" x14ac:dyDescent="0.35">
      <c r="A435" s="90"/>
      <c r="B435" s="82"/>
      <c r="C435" s="90"/>
      <c r="D435" s="90"/>
      <c r="E435" s="90"/>
      <c r="F435" s="90"/>
      <c r="G435" s="90"/>
      <c r="H435" s="90"/>
      <c r="I435" s="90"/>
      <c r="J435" s="90"/>
      <c r="K435" s="90"/>
      <c r="L435" s="90"/>
      <c r="M435" s="90"/>
      <c r="N435" s="90"/>
      <c r="O435" s="90"/>
      <c r="P435" s="90"/>
      <c r="Q435" s="90"/>
      <c r="R435" s="90"/>
      <c r="S435" s="90"/>
      <c r="T435" s="90"/>
      <c r="U435" s="90"/>
      <c r="V435" s="90"/>
      <c r="W435" s="90"/>
      <c r="X435" s="90"/>
      <c r="Y435" s="90"/>
      <c r="Z435" s="90"/>
      <c r="AA435" s="90"/>
      <c r="AB435" s="90"/>
      <c r="AC435" s="90"/>
      <c r="AD435" s="90"/>
    </row>
    <row r="436" spans="1:30" ht="14.5" x14ac:dyDescent="0.35">
      <c r="A436" s="90"/>
      <c r="B436" s="82"/>
      <c r="C436" s="90"/>
      <c r="D436" s="90"/>
      <c r="E436" s="90"/>
      <c r="F436" s="90"/>
      <c r="G436" s="90"/>
      <c r="H436" s="90"/>
      <c r="I436" s="90"/>
      <c r="J436" s="90"/>
      <c r="K436" s="90"/>
      <c r="L436" s="90"/>
      <c r="M436" s="90"/>
      <c r="N436" s="90"/>
      <c r="O436" s="90"/>
      <c r="P436" s="90"/>
      <c r="Q436" s="90"/>
      <c r="R436" s="90"/>
      <c r="S436" s="90"/>
      <c r="T436" s="90"/>
      <c r="U436" s="90"/>
      <c r="V436" s="90"/>
      <c r="W436" s="90"/>
      <c r="X436" s="90"/>
      <c r="Y436" s="90"/>
      <c r="Z436" s="90"/>
      <c r="AA436" s="90"/>
      <c r="AB436" s="90"/>
      <c r="AC436" s="90"/>
      <c r="AD436" s="90"/>
    </row>
    <row r="437" spans="1:30" ht="14.5" x14ac:dyDescent="0.35">
      <c r="A437" s="90"/>
      <c r="B437" s="82"/>
      <c r="C437" s="90"/>
      <c r="D437" s="90"/>
      <c r="E437" s="90"/>
      <c r="F437" s="90"/>
      <c r="G437" s="90"/>
      <c r="H437" s="90"/>
      <c r="I437" s="90"/>
      <c r="J437" s="90"/>
      <c r="K437" s="90"/>
      <c r="L437" s="90"/>
      <c r="M437" s="90"/>
      <c r="N437" s="90"/>
      <c r="O437" s="90"/>
      <c r="P437" s="90"/>
      <c r="Q437" s="90"/>
      <c r="R437" s="90"/>
      <c r="S437" s="90"/>
      <c r="T437" s="90"/>
      <c r="U437" s="90"/>
      <c r="V437" s="90"/>
      <c r="W437" s="90"/>
      <c r="X437" s="90"/>
      <c r="Y437" s="90"/>
      <c r="Z437" s="90"/>
      <c r="AA437" s="90"/>
      <c r="AB437" s="90"/>
      <c r="AC437" s="90"/>
      <c r="AD437" s="90"/>
    </row>
    <row r="438" spans="1:30" ht="14.5" x14ac:dyDescent="0.35">
      <c r="A438" s="90"/>
      <c r="B438" s="82"/>
      <c r="C438" s="90"/>
      <c r="D438" s="90"/>
      <c r="E438" s="90"/>
      <c r="F438" s="90"/>
      <c r="G438" s="90"/>
      <c r="H438" s="90"/>
      <c r="I438" s="90"/>
      <c r="J438" s="90"/>
      <c r="K438" s="90"/>
      <c r="L438" s="90"/>
      <c r="M438" s="90"/>
      <c r="N438" s="90"/>
      <c r="O438" s="90"/>
      <c r="P438" s="90"/>
      <c r="Q438" s="90"/>
      <c r="R438" s="90"/>
      <c r="S438" s="90"/>
      <c r="T438" s="90"/>
      <c r="U438" s="90"/>
      <c r="V438" s="90"/>
      <c r="W438" s="90"/>
      <c r="X438" s="90"/>
      <c r="Y438" s="90"/>
      <c r="Z438" s="90"/>
      <c r="AA438" s="90"/>
      <c r="AB438" s="90"/>
      <c r="AC438" s="90"/>
      <c r="AD438" s="90"/>
    </row>
    <row r="439" spans="1:30" ht="14.5" x14ac:dyDescent="0.35">
      <c r="A439" s="90"/>
      <c r="B439" s="82"/>
      <c r="C439" s="90"/>
      <c r="D439" s="90"/>
      <c r="E439" s="90"/>
      <c r="F439" s="90"/>
      <c r="G439" s="90"/>
      <c r="H439" s="90"/>
      <c r="I439" s="90"/>
      <c r="J439" s="90"/>
      <c r="K439" s="90"/>
      <c r="L439" s="90"/>
      <c r="M439" s="90"/>
      <c r="N439" s="90"/>
      <c r="O439" s="90"/>
      <c r="P439" s="90"/>
      <c r="Q439" s="90"/>
      <c r="R439" s="90"/>
      <c r="S439" s="90"/>
      <c r="T439" s="90"/>
      <c r="U439" s="90"/>
      <c r="V439" s="90"/>
      <c r="W439" s="90"/>
      <c r="X439" s="90"/>
      <c r="Y439" s="90"/>
      <c r="Z439" s="90"/>
      <c r="AA439" s="90"/>
      <c r="AB439" s="90"/>
      <c r="AC439" s="90"/>
      <c r="AD439" s="90"/>
    </row>
    <row r="440" spans="1:30" ht="14.5" x14ac:dyDescent="0.35">
      <c r="A440" s="90"/>
      <c r="B440" s="82"/>
      <c r="C440" s="90"/>
      <c r="D440" s="90"/>
      <c r="E440" s="90"/>
      <c r="F440" s="90"/>
      <c r="G440" s="90"/>
      <c r="H440" s="90"/>
      <c r="I440" s="90"/>
      <c r="J440" s="90"/>
      <c r="K440" s="90"/>
      <c r="L440" s="90"/>
      <c r="M440" s="90"/>
      <c r="N440" s="90"/>
      <c r="O440" s="90"/>
      <c r="P440" s="90"/>
      <c r="Q440" s="90"/>
      <c r="R440" s="90"/>
      <c r="S440" s="90"/>
      <c r="T440" s="90"/>
      <c r="U440" s="90"/>
      <c r="V440" s="90"/>
      <c r="W440" s="90"/>
      <c r="X440" s="90"/>
      <c r="Y440" s="90"/>
      <c r="Z440" s="90"/>
      <c r="AA440" s="90"/>
      <c r="AB440" s="90"/>
      <c r="AC440" s="90"/>
      <c r="AD440" s="90"/>
    </row>
    <row r="441" spans="1:30" ht="14.5" x14ac:dyDescent="0.35">
      <c r="A441" s="90"/>
      <c r="B441" s="82"/>
      <c r="C441" s="90"/>
      <c r="D441" s="90"/>
      <c r="E441" s="90"/>
      <c r="F441" s="90"/>
      <c r="G441" s="90"/>
      <c r="H441" s="90"/>
      <c r="I441" s="90"/>
      <c r="J441" s="90"/>
      <c r="K441" s="90"/>
      <c r="L441" s="90"/>
      <c r="M441" s="90"/>
      <c r="N441" s="90"/>
      <c r="O441" s="90"/>
      <c r="P441" s="90"/>
      <c r="Q441" s="90"/>
      <c r="R441" s="90"/>
      <c r="S441" s="90"/>
      <c r="T441" s="90"/>
      <c r="U441" s="90"/>
      <c r="V441" s="90"/>
      <c r="W441" s="90"/>
      <c r="X441" s="90"/>
      <c r="Y441" s="90"/>
      <c r="Z441" s="90"/>
      <c r="AA441" s="90"/>
      <c r="AB441" s="90"/>
      <c r="AC441" s="90"/>
      <c r="AD441" s="90"/>
    </row>
    <row r="442" spans="1:30" ht="14.5" x14ac:dyDescent="0.35">
      <c r="A442" s="90"/>
      <c r="B442" s="82"/>
      <c r="C442" s="90"/>
      <c r="D442" s="90"/>
      <c r="E442" s="90"/>
      <c r="F442" s="90"/>
      <c r="G442" s="90"/>
      <c r="H442" s="90"/>
      <c r="I442" s="90"/>
      <c r="J442" s="90"/>
      <c r="K442" s="90"/>
      <c r="L442" s="90"/>
      <c r="M442" s="90"/>
      <c r="N442" s="90"/>
      <c r="O442" s="90"/>
      <c r="P442" s="90"/>
      <c r="Q442" s="90"/>
      <c r="R442" s="90"/>
      <c r="S442" s="90"/>
      <c r="T442" s="90"/>
      <c r="U442" s="90"/>
      <c r="V442" s="90"/>
      <c r="W442" s="90"/>
      <c r="X442" s="90"/>
      <c r="Y442" s="90"/>
      <c r="Z442" s="90"/>
      <c r="AA442" s="90"/>
      <c r="AB442" s="90"/>
      <c r="AC442" s="90"/>
      <c r="AD442" s="90"/>
    </row>
    <row r="443" spans="1:30" ht="14.5" x14ac:dyDescent="0.35">
      <c r="A443" s="90"/>
      <c r="B443" s="82"/>
      <c r="C443" s="90"/>
      <c r="D443" s="90"/>
      <c r="E443" s="90"/>
      <c r="F443" s="90"/>
      <c r="G443" s="90"/>
      <c r="H443" s="90"/>
      <c r="I443" s="90"/>
      <c r="J443" s="90"/>
      <c r="K443" s="90"/>
      <c r="L443" s="90"/>
      <c r="M443" s="90"/>
      <c r="N443" s="90"/>
      <c r="O443" s="90"/>
      <c r="P443" s="90"/>
      <c r="Q443" s="90"/>
      <c r="R443" s="90"/>
      <c r="S443" s="90"/>
      <c r="T443" s="90"/>
      <c r="U443" s="90"/>
      <c r="V443" s="90"/>
      <c r="W443" s="90"/>
      <c r="X443" s="90"/>
      <c r="Y443" s="90"/>
      <c r="Z443" s="90"/>
      <c r="AA443" s="90"/>
      <c r="AB443" s="90"/>
      <c r="AC443" s="90"/>
      <c r="AD443" s="90"/>
    </row>
    <row r="444" spans="1:30" ht="14.5" x14ac:dyDescent="0.35">
      <c r="A444" s="90"/>
      <c r="B444" s="82"/>
      <c r="C444" s="90"/>
      <c r="D444" s="90"/>
      <c r="E444" s="90"/>
      <c r="F444" s="90"/>
      <c r="G444" s="90"/>
      <c r="H444" s="90"/>
      <c r="I444" s="90"/>
      <c r="J444" s="90"/>
      <c r="K444" s="90"/>
      <c r="L444" s="90"/>
      <c r="M444" s="90"/>
      <c r="N444" s="90"/>
      <c r="O444" s="90"/>
      <c r="P444" s="90"/>
      <c r="Q444" s="90"/>
      <c r="R444" s="90"/>
      <c r="S444" s="90"/>
      <c r="T444" s="90"/>
      <c r="U444" s="90"/>
      <c r="V444" s="90"/>
      <c r="W444" s="90"/>
      <c r="X444" s="90"/>
      <c r="Y444" s="90"/>
      <c r="Z444" s="90"/>
      <c r="AA444" s="90"/>
      <c r="AB444" s="90"/>
      <c r="AC444" s="90"/>
      <c r="AD444" s="90"/>
    </row>
    <row r="445" spans="1:30" ht="14.5" x14ac:dyDescent="0.35">
      <c r="A445" s="90"/>
      <c r="B445" s="82"/>
      <c r="C445" s="90"/>
      <c r="D445" s="90"/>
      <c r="E445" s="90"/>
      <c r="F445" s="90"/>
      <c r="G445" s="90"/>
      <c r="H445" s="90"/>
      <c r="I445" s="90"/>
      <c r="J445" s="90"/>
      <c r="K445" s="90"/>
      <c r="L445" s="90"/>
      <c r="M445" s="90"/>
      <c r="N445" s="90"/>
      <c r="O445" s="90"/>
      <c r="P445" s="90"/>
      <c r="Q445" s="90"/>
      <c r="R445" s="90"/>
      <c r="S445" s="90"/>
      <c r="T445" s="90"/>
      <c r="U445" s="90"/>
      <c r="V445" s="90"/>
      <c r="W445" s="90"/>
      <c r="X445" s="90"/>
      <c r="Y445" s="90"/>
      <c r="Z445" s="90"/>
      <c r="AA445" s="90"/>
      <c r="AB445" s="90"/>
      <c r="AC445" s="90"/>
      <c r="AD445" s="90"/>
    </row>
    <row r="446" spans="1:30" ht="14.5" x14ac:dyDescent="0.35">
      <c r="A446" s="90"/>
      <c r="B446" s="82"/>
      <c r="C446" s="90"/>
      <c r="D446" s="90"/>
      <c r="E446" s="90"/>
      <c r="F446" s="90"/>
      <c r="G446" s="90"/>
      <c r="H446" s="90"/>
      <c r="I446" s="90"/>
      <c r="J446" s="90"/>
      <c r="K446" s="90"/>
      <c r="L446" s="90"/>
      <c r="M446" s="90"/>
      <c r="N446" s="90"/>
      <c r="O446" s="90"/>
      <c r="P446" s="90"/>
      <c r="Q446" s="90"/>
      <c r="R446" s="90"/>
      <c r="S446" s="90"/>
      <c r="T446" s="90"/>
      <c r="U446" s="90"/>
      <c r="V446" s="90"/>
      <c r="W446" s="90"/>
      <c r="X446" s="90"/>
      <c r="Y446" s="90"/>
      <c r="Z446" s="90"/>
      <c r="AA446" s="90"/>
      <c r="AB446" s="90"/>
      <c r="AC446" s="90"/>
      <c r="AD446" s="90"/>
    </row>
    <row r="447" spans="1:30" ht="14.5" x14ac:dyDescent="0.35">
      <c r="A447" s="90"/>
      <c r="B447" s="82"/>
      <c r="C447" s="90"/>
      <c r="D447" s="90"/>
      <c r="E447" s="90"/>
      <c r="F447" s="90"/>
      <c r="G447" s="90"/>
      <c r="H447" s="90"/>
      <c r="I447" s="90"/>
      <c r="J447" s="90"/>
      <c r="K447" s="90"/>
      <c r="L447" s="90"/>
      <c r="M447" s="90"/>
      <c r="N447" s="90"/>
      <c r="O447" s="90"/>
      <c r="P447" s="90"/>
      <c r="Q447" s="90"/>
      <c r="R447" s="90"/>
      <c r="S447" s="90"/>
      <c r="T447" s="90"/>
      <c r="U447" s="90"/>
      <c r="V447" s="90"/>
      <c r="W447" s="90"/>
      <c r="X447" s="90"/>
      <c r="Y447" s="90"/>
      <c r="Z447" s="90"/>
      <c r="AA447" s="90"/>
      <c r="AB447" s="90"/>
      <c r="AC447" s="90"/>
      <c r="AD447" s="90"/>
    </row>
    <row r="448" spans="1:30" ht="14.5" x14ac:dyDescent="0.35">
      <c r="A448" s="90"/>
      <c r="B448" s="82"/>
      <c r="C448" s="90"/>
      <c r="D448" s="90"/>
      <c r="E448" s="90"/>
      <c r="F448" s="90"/>
      <c r="G448" s="90"/>
      <c r="H448" s="90"/>
      <c r="I448" s="90"/>
      <c r="J448" s="90"/>
      <c r="K448" s="90"/>
      <c r="L448" s="90"/>
      <c r="M448" s="90"/>
      <c r="N448" s="90"/>
      <c r="O448" s="90"/>
      <c r="P448" s="90"/>
      <c r="Q448" s="90"/>
      <c r="R448" s="90"/>
      <c r="S448" s="90"/>
      <c r="T448" s="90"/>
      <c r="U448" s="90"/>
      <c r="V448" s="90"/>
      <c r="W448" s="90"/>
      <c r="X448" s="90"/>
      <c r="Y448" s="90"/>
      <c r="Z448" s="90"/>
      <c r="AA448" s="90"/>
      <c r="AB448" s="90"/>
      <c r="AC448" s="90"/>
      <c r="AD448" s="90"/>
    </row>
    <row r="449" spans="1:30" ht="14.5" x14ac:dyDescent="0.35">
      <c r="A449" s="90"/>
      <c r="B449" s="82"/>
      <c r="C449" s="90"/>
      <c r="D449" s="90"/>
      <c r="E449" s="90"/>
      <c r="F449" s="90"/>
      <c r="G449" s="90"/>
      <c r="H449" s="90"/>
      <c r="I449" s="90"/>
      <c r="J449" s="90"/>
      <c r="K449" s="90"/>
      <c r="L449" s="90"/>
      <c r="M449" s="90"/>
      <c r="N449" s="90"/>
      <c r="O449" s="90"/>
      <c r="P449" s="90"/>
      <c r="Q449" s="90"/>
      <c r="R449" s="90"/>
      <c r="S449" s="90"/>
      <c r="T449" s="90"/>
      <c r="U449" s="90"/>
      <c r="V449" s="90"/>
      <c r="W449" s="90"/>
      <c r="X449" s="90"/>
      <c r="Y449" s="90"/>
      <c r="Z449" s="90"/>
      <c r="AA449" s="90"/>
      <c r="AB449" s="90"/>
      <c r="AC449" s="90"/>
      <c r="AD449" s="90"/>
    </row>
    <row r="450" spans="1:30" ht="14.5" x14ac:dyDescent="0.35">
      <c r="A450" s="90"/>
      <c r="B450" s="82"/>
      <c r="C450" s="90"/>
      <c r="D450" s="90"/>
      <c r="E450" s="90"/>
      <c r="F450" s="90"/>
      <c r="G450" s="90"/>
      <c r="H450" s="90"/>
      <c r="I450" s="90"/>
      <c r="J450" s="90"/>
      <c r="K450" s="90"/>
      <c r="L450" s="90"/>
      <c r="M450" s="90"/>
      <c r="N450" s="90"/>
      <c r="O450" s="90"/>
      <c r="P450" s="90"/>
      <c r="Q450" s="90"/>
      <c r="R450" s="90"/>
      <c r="S450" s="90"/>
      <c r="T450" s="90"/>
      <c r="U450" s="90"/>
      <c r="V450" s="90"/>
      <c r="W450" s="90"/>
      <c r="X450" s="90"/>
      <c r="Y450" s="90"/>
      <c r="Z450" s="90"/>
      <c r="AA450" s="90"/>
      <c r="AB450" s="90"/>
      <c r="AC450" s="90"/>
      <c r="AD450" s="90"/>
    </row>
    <row r="451" spans="1:30" ht="14.5" x14ac:dyDescent="0.35">
      <c r="A451" s="90"/>
      <c r="B451" s="82"/>
      <c r="C451" s="90"/>
      <c r="D451" s="90"/>
      <c r="E451" s="90"/>
      <c r="F451" s="90"/>
      <c r="G451" s="90"/>
      <c r="H451" s="90"/>
      <c r="I451" s="90"/>
      <c r="J451" s="90"/>
      <c r="K451" s="90"/>
      <c r="L451" s="90"/>
      <c r="M451" s="90"/>
      <c r="N451" s="90"/>
      <c r="O451" s="90"/>
      <c r="P451" s="90"/>
      <c r="Q451" s="90"/>
      <c r="R451" s="90"/>
      <c r="S451" s="90"/>
      <c r="T451" s="90"/>
      <c r="U451" s="90"/>
      <c r="V451" s="90"/>
      <c r="W451" s="90"/>
      <c r="X451" s="90"/>
      <c r="Y451" s="90"/>
      <c r="Z451" s="90"/>
      <c r="AA451" s="90"/>
      <c r="AB451" s="90"/>
      <c r="AC451" s="90"/>
      <c r="AD451" s="90"/>
    </row>
    <row r="452" spans="1:30" ht="14.5" x14ac:dyDescent="0.35">
      <c r="A452" s="90"/>
      <c r="B452" s="82"/>
      <c r="C452" s="90"/>
      <c r="D452" s="90"/>
      <c r="E452" s="90"/>
      <c r="F452" s="90"/>
      <c r="G452" s="90"/>
      <c r="H452" s="90"/>
      <c r="I452" s="90"/>
      <c r="J452" s="90"/>
      <c r="K452" s="90"/>
      <c r="L452" s="90"/>
      <c r="M452" s="90"/>
      <c r="N452" s="90"/>
      <c r="O452" s="90"/>
      <c r="P452" s="90"/>
      <c r="Q452" s="90"/>
      <c r="R452" s="90"/>
      <c r="S452" s="90"/>
      <c r="T452" s="90"/>
      <c r="U452" s="90"/>
      <c r="V452" s="90"/>
      <c r="W452" s="90"/>
      <c r="X452" s="90"/>
      <c r="Y452" s="90"/>
      <c r="Z452" s="90"/>
      <c r="AA452" s="90"/>
      <c r="AB452" s="90"/>
      <c r="AC452" s="90"/>
      <c r="AD452" s="90"/>
    </row>
    <row r="453" spans="1:30" ht="14.5" x14ac:dyDescent="0.35">
      <c r="A453" s="90"/>
      <c r="B453" s="82"/>
      <c r="C453" s="90"/>
      <c r="D453" s="90"/>
      <c r="E453" s="90"/>
      <c r="F453" s="90"/>
      <c r="G453" s="90"/>
      <c r="H453" s="90"/>
      <c r="I453" s="90"/>
      <c r="J453" s="90"/>
      <c r="K453" s="90"/>
      <c r="L453" s="90"/>
      <c r="M453" s="90"/>
      <c r="N453" s="90"/>
      <c r="O453" s="90"/>
      <c r="P453" s="90"/>
      <c r="Q453" s="90"/>
      <c r="R453" s="90"/>
      <c r="S453" s="90"/>
      <c r="T453" s="90"/>
      <c r="U453" s="90"/>
      <c r="V453" s="90"/>
      <c r="W453" s="90"/>
      <c r="X453" s="90"/>
      <c r="Y453" s="90"/>
      <c r="Z453" s="90"/>
      <c r="AA453" s="90"/>
      <c r="AB453" s="90"/>
      <c r="AC453" s="90"/>
      <c r="AD453" s="90"/>
    </row>
    <row r="454" spans="1:30" ht="14.5" x14ac:dyDescent="0.35">
      <c r="A454" s="90"/>
      <c r="B454" s="82"/>
      <c r="C454" s="90"/>
      <c r="D454" s="90"/>
      <c r="E454" s="90"/>
      <c r="F454" s="90"/>
      <c r="G454" s="90"/>
      <c r="H454" s="90"/>
      <c r="I454" s="90"/>
      <c r="J454" s="90"/>
      <c r="K454" s="90"/>
      <c r="L454" s="90"/>
      <c r="M454" s="90"/>
      <c r="N454" s="90"/>
      <c r="O454" s="90"/>
      <c r="P454" s="90"/>
      <c r="Q454" s="90"/>
      <c r="R454" s="90"/>
      <c r="S454" s="90"/>
      <c r="T454" s="90"/>
      <c r="U454" s="90"/>
      <c r="V454" s="90"/>
      <c r="W454" s="90"/>
      <c r="X454" s="90"/>
      <c r="Y454" s="90"/>
      <c r="Z454" s="90"/>
      <c r="AA454" s="90"/>
      <c r="AB454" s="90"/>
      <c r="AC454" s="90"/>
      <c r="AD454" s="90"/>
    </row>
    <row r="455" spans="1:30" ht="14.5" x14ac:dyDescent="0.35">
      <c r="A455" s="90"/>
      <c r="B455" s="82"/>
      <c r="C455" s="90"/>
      <c r="D455" s="90"/>
      <c r="E455" s="90"/>
      <c r="F455" s="90"/>
      <c r="G455" s="90"/>
      <c r="H455" s="90"/>
      <c r="I455" s="90"/>
      <c r="J455" s="90"/>
      <c r="K455" s="90"/>
      <c r="L455" s="90"/>
      <c r="M455" s="90"/>
      <c r="N455" s="90"/>
      <c r="O455" s="90"/>
      <c r="P455" s="90"/>
      <c r="Q455" s="90"/>
      <c r="R455" s="90"/>
      <c r="S455" s="90"/>
      <c r="T455" s="90"/>
      <c r="U455" s="90"/>
      <c r="V455" s="90"/>
      <c r="W455" s="90"/>
      <c r="X455" s="90"/>
      <c r="Y455" s="90"/>
      <c r="Z455" s="90"/>
      <c r="AA455" s="90"/>
      <c r="AB455" s="90"/>
      <c r="AC455" s="90"/>
      <c r="AD455" s="90"/>
    </row>
    <row r="456" spans="1:30" ht="14.5" x14ac:dyDescent="0.35">
      <c r="A456" s="90"/>
      <c r="B456" s="82"/>
      <c r="C456" s="90"/>
      <c r="D456" s="90"/>
      <c r="E456" s="90"/>
      <c r="F456" s="90"/>
      <c r="G456" s="90"/>
      <c r="H456" s="90"/>
      <c r="I456" s="90"/>
      <c r="J456" s="90"/>
      <c r="K456" s="90"/>
      <c r="L456" s="90"/>
      <c r="M456" s="90"/>
      <c r="N456" s="90"/>
      <c r="O456" s="90"/>
      <c r="P456" s="90"/>
      <c r="Q456" s="90"/>
      <c r="R456" s="90"/>
      <c r="S456" s="90"/>
      <c r="T456" s="90"/>
      <c r="U456" s="90"/>
      <c r="V456" s="90"/>
      <c r="W456" s="90"/>
      <c r="X456" s="90"/>
      <c r="Y456" s="90"/>
      <c r="Z456" s="90"/>
      <c r="AA456" s="90"/>
      <c r="AB456" s="90"/>
      <c r="AC456" s="90"/>
      <c r="AD456" s="90"/>
    </row>
    <row r="457" spans="1:30" ht="14.5" x14ac:dyDescent="0.35">
      <c r="A457" s="90"/>
      <c r="B457" s="82"/>
      <c r="C457" s="90"/>
      <c r="D457" s="90"/>
      <c r="E457" s="90"/>
      <c r="F457" s="90"/>
      <c r="G457" s="90"/>
      <c r="H457" s="90"/>
      <c r="I457" s="90"/>
      <c r="J457" s="90"/>
      <c r="K457" s="90"/>
      <c r="L457" s="90"/>
      <c r="M457" s="90"/>
      <c r="N457" s="90"/>
      <c r="O457" s="90"/>
      <c r="P457" s="90"/>
      <c r="Q457" s="90"/>
      <c r="R457" s="90"/>
      <c r="S457" s="90"/>
      <c r="T457" s="90"/>
      <c r="U457" s="90"/>
      <c r="V457" s="90"/>
      <c r="W457" s="90"/>
      <c r="X457" s="90"/>
      <c r="Y457" s="90"/>
      <c r="Z457" s="90"/>
      <c r="AA457" s="90"/>
      <c r="AB457" s="90"/>
      <c r="AC457" s="90"/>
      <c r="AD457" s="90"/>
    </row>
    <row r="458" spans="1:30" ht="14.5" x14ac:dyDescent="0.35">
      <c r="A458" s="90"/>
      <c r="B458" s="82"/>
      <c r="C458" s="90"/>
      <c r="D458" s="90"/>
      <c r="E458" s="90"/>
      <c r="F458" s="90"/>
      <c r="G458" s="90"/>
      <c r="H458" s="90"/>
      <c r="I458" s="90"/>
      <c r="J458" s="90"/>
      <c r="K458" s="90"/>
      <c r="L458" s="90"/>
      <c r="M458" s="90"/>
      <c r="N458" s="90"/>
      <c r="O458" s="90"/>
      <c r="P458" s="90"/>
      <c r="Q458" s="90"/>
      <c r="R458" s="90"/>
      <c r="S458" s="90"/>
      <c r="T458" s="90"/>
      <c r="U458" s="90"/>
      <c r="V458" s="90"/>
      <c r="W458" s="90"/>
      <c r="X458" s="90"/>
      <c r="Y458" s="90"/>
      <c r="Z458" s="90"/>
      <c r="AA458" s="90"/>
      <c r="AB458" s="90"/>
      <c r="AC458" s="90"/>
      <c r="AD458" s="90"/>
    </row>
    <row r="459" spans="1:30" ht="14.5" x14ac:dyDescent="0.35">
      <c r="A459" s="90"/>
      <c r="B459" s="82"/>
      <c r="C459" s="90"/>
      <c r="D459" s="90"/>
      <c r="E459" s="90"/>
      <c r="F459" s="90"/>
      <c r="G459" s="90"/>
      <c r="H459" s="90"/>
      <c r="I459" s="90"/>
      <c r="J459" s="90"/>
      <c r="K459" s="90"/>
      <c r="L459" s="90"/>
      <c r="M459" s="90"/>
      <c r="N459" s="90"/>
      <c r="O459" s="90"/>
      <c r="P459" s="90"/>
      <c r="Q459" s="90"/>
      <c r="R459" s="90"/>
      <c r="S459" s="90"/>
      <c r="T459" s="90"/>
      <c r="U459" s="90"/>
      <c r="V459" s="90"/>
      <c r="W459" s="90"/>
      <c r="X459" s="90"/>
      <c r="Y459" s="90"/>
      <c r="Z459" s="90"/>
      <c r="AA459" s="90"/>
      <c r="AB459" s="90"/>
      <c r="AC459" s="90"/>
      <c r="AD459" s="90"/>
    </row>
    <row r="460" spans="1:30" ht="14.5" x14ac:dyDescent="0.35">
      <c r="A460" s="90"/>
      <c r="B460" s="82"/>
      <c r="C460" s="90"/>
      <c r="D460" s="90"/>
      <c r="E460" s="90"/>
      <c r="F460" s="90"/>
      <c r="G460" s="90"/>
      <c r="H460" s="90"/>
      <c r="I460" s="90"/>
      <c r="J460" s="90"/>
      <c r="K460" s="90"/>
      <c r="L460" s="90"/>
      <c r="M460" s="90"/>
      <c r="N460" s="90"/>
      <c r="O460" s="90"/>
      <c r="P460" s="90"/>
      <c r="Q460" s="90"/>
      <c r="R460" s="90"/>
      <c r="S460" s="90"/>
      <c r="T460" s="90"/>
      <c r="U460" s="90"/>
      <c r="V460" s="90"/>
      <c r="W460" s="90"/>
      <c r="X460" s="90"/>
      <c r="Y460" s="90"/>
      <c r="Z460" s="90"/>
      <c r="AA460" s="90"/>
      <c r="AB460" s="90"/>
      <c r="AC460" s="90"/>
      <c r="AD460" s="90"/>
    </row>
    <row r="461" spans="1:30" ht="14.5" x14ac:dyDescent="0.35">
      <c r="A461" s="90"/>
      <c r="B461" s="82"/>
      <c r="C461" s="90"/>
      <c r="D461" s="90"/>
      <c r="E461" s="90"/>
      <c r="F461" s="90"/>
      <c r="G461" s="90"/>
      <c r="H461" s="90"/>
      <c r="I461" s="90"/>
      <c r="J461" s="90"/>
      <c r="K461" s="90"/>
      <c r="L461" s="90"/>
      <c r="M461" s="90"/>
      <c r="N461" s="90"/>
      <c r="O461" s="90"/>
      <c r="P461" s="90"/>
      <c r="Q461" s="90"/>
      <c r="R461" s="90"/>
      <c r="S461" s="90"/>
      <c r="T461" s="90"/>
      <c r="U461" s="90"/>
      <c r="V461" s="90"/>
      <c r="W461" s="90"/>
      <c r="X461" s="90"/>
      <c r="Y461" s="90"/>
      <c r="Z461" s="90"/>
      <c r="AA461" s="90"/>
      <c r="AB461" s="90"/>
      <c r="AC461" s="90"/>
      <c r="AD461" s="90"/>
    </row>
    <row r="462" spans="1:30" ht="14.5" x14ac:dyDescent="0.35">
      <c r="A462" s="90"/>
      <c r="B462" s="82"/>
      <c r="C462" s="90"/>
      <c r="D462" s="90"/>
      <c r="E462" s="90"/>
      <c r="F462" s="90"/>
      <c r="G462" s="90"/>
      <c r="H462" s="90"/>
      <c r="I462" s="90"/>
      <c r="J462" s="90"/>
      <c r="K462" s="90"/>
      <c r="L462" s="90"/>
      <c r="M462" s="90"/>
      <c r="N462" s="90"/>
      <c r="O462" s="90"/>
      <c r="P462" s="90"/>
      <c r="Q462" s="90"/>
      <c r="R462" s="90"/>
      <c r="S462" s="90"/>
      <c r="T462" s="90"/>
      <c r="U462" s="90"/>
      <c r="V462" s="90"/>
      <c r="W462" s="90"/>
      <c r="X462" s="90"/>
      <c r="Y462" s="90"/>
      <c r="Z462" s="90"/>
      <c r="AA462" s="90"/>
      <c r="AB462" s="90"/>
      <c r="AC462" s="90"/>
      <c r="AD462" s="90"/>
    </row>
    <row r="463" spans="1:30" ht="14.5" x14ac:dyDescent="0.35">
      <c r="A463" s="90"/>
      <c r="B463" s="82"/>
      <c r="C463" s="90"/>
      <c r="D463" s="90"/>
      <c r="E463" s="90"/>
      <c r="F463" s="90"/>
      <c r="G463" s="90"/>
      <c r="H463" s="90"/>
      <c r="I463" s="90"/>
      <c r="J463" s="90"/>
      <c r="K463" s="90"/>
      <c r="L463" s="90"/>
      <c r="M463" s="90"/>
      <c r="N463" s="90"/>
      <c r="O463" s="90"/>
      <c r="P463" s="90"/>
      <c r="Q463" s="90"/>
      <c r="R463" s="90"/>
      <c r="S463" s="90"/>
      <c r="T463" s="90"/>
      <c r="U463" s="90"/>
      <c r="V463" s="90"/>
      <c r="W463" s="90"/>
      <c r="X463" s="90"/>
      <c r="Y463" s="90"/>
      <c r="Z463" s="90"/>
      <c r="AA463" s="90"/>
      <c r="AB463" s="90"/>
      <c r="AC463" s="90"/>
      <c r="AD463" s="90"/>
    </row>
    <row r="464" spans="1:30" ht="14.5" x14ac:dyDescent="0.35">
      <c r="A464" s="90"/>
      <c r="B464" s="82"/>
      <c r="C464" s="90"/>
      <c r="D464" s="90"/>
      <c r="E464" s="90"/>
      <c r="F464" s="90"/>
      <c r="G464" s="90"/>
      <c r="H464" s="90"/>
      <c r="I464" s="90"/>
      <c r="J464" s="90"/>
      <c r="K464" s="90"/>
      <c r="L464" s="90"/>
      <c r="M464" s="90"/>
      <c r="N464" s="90"/>
      <c r="O464" s="90"/>
      <c r="P464" s="90"/>
      <c r="Q464" s="90"/>
      <c r="R464" s="90"/>
      <c r="S464" s="90"/>
      <c r="T464" s="90"/>
      <c r="U464" s="90"/>
      <c r="V464" s="90"/>
      <c r="W464" s="90"/>
      <c r="X464" s="90"/>
      <c r="Y464" s="90"/>
      <c r="Z464" s="90"/>
      <c r="AA464" s="90"/>
      <c r="AB464" s="90"/>
      <c r="AC464" s="90"/>
      <c r="AD464" s="90"/>
    </row>
    <row r="465" spans="1:30" ht="14.5" x14ac:dyDescent="0.35">
      <c r="A465" s="90"/>
      <c r="B465" s="82"/>
      <c r="C465" s="90"/>
      <c r="D465" s="90"/>
      <c r="E465" s="90"/>
      <c r="F465" s="90"/>
      <c r="G465" s="90"/>
      <c r="H465" s="90"/>
      <c r="I465" s="90"/>
      <c r="J465" s="90"/>
      <c r="K465" s="90"/>
      <c r="L465" s="90"/>
      <c r="M465" s="90"/>
      <c r="N465" s="90"/>
      <c r="O465" s="90"/>
      <c r="P465" s="90"/>
      <c r="Q465" s="90"/>
      <c r="R465" s="90"/>
      <c r="S465" s="90"/>
      <c r="T465" s="90"/>
      <c r="U465" s="90"/>
      <c r="V465" s="90"/>
      <c r="W465" s="90"/>
      <c r="X465" s="90"/>
      <c r="Y465" s="90"/>
      <c r="Z465" s="90"/>
      <c r="AA465" s="90"/>
      <c r="AB465" s="90"/>
      <c r="AC465" s="90"/>
      <c r="AD465" s="90"/>
    </row>
    <row r="466" spans="1:30" ht="14.5" x14ac:dyDescent="0.35">
      <c r="A466" s="90"/>
      <c r="B466" s="82"/>
      <c r="C466" s="90"/>
      <c r="D466" s="90"/>
      <c r="E466" s="90"/>
      <c r="F466" s="90"/>
      <c r="G466" s="90"/>
      <c r="H466" s="90"/>
      <c r="I466" s="90"/>
      <c r="J466" s="90"/>
      <c r="K466" s="90"/>
      <c r="L466" s="90"/>
      <c r="M466" s="90"/>
      <c r="N466" s="90"/>
      <c r="O466" s="90"/>
      <c r="P466" s="90"/>
      <c r="Q466" s="90"/>
      <c r="R466" s="90"/>
      <c r="S466" s="90"/>
      <c r="T466" s="90"/>
      <c r="U466" s="90"/>
      <c r="V466" s="90"/>
      <c r="W466" s="90"/>
      <c r="X466" s="90"/>
      <c r="Y466" s="90"/>
      <c r="Z466" s="90"/>
      <c r="AA466" s="90"/>
      <c r="AB466" s="90"/>
      <c r="AC466" s="90"/>
      <c r="AD466" s="90"/>
    </row>
    <row r="467" spans="1:30" ht="14.5" x14ac:dyDescent="0.35">
      <c r="A467" s="90"/>
      <c r="B467" s="82"/>
      <c r="C467" s="90"/>
      <c r="D467" s="90"/>
      <c r="E467" s="90"/>
      <c r="F467" s="90"/>
      <c r="G467" s="90"/>
      <c r="H467" s="90"/>
      <c r="I467" s="90"/>
      <c r="J467" s="90"/>
      <c r="K467" s="90"/>
      <c r="L467" s="90"/>
      <c r="M467" s="90"/>
      <c r="N467" s="90"/>
      <c r="O467" s="90"/>
      <c r="P467" s="90"/>
      <c r="Q467" s="90"/>
      <c r="R467" s="90"/>
      <c r="S467" s="90"/>
      <c r="T467" s="90"/>
      <c r="U467" s="90"/>
      <c r="V467" s="90"/>
      <c r="W467" s="90"/>
      <c r="X467" s="90"/>
      <c r="Y467" s="90"/>
      <c r="Z467" s="90"/>
      <c r="AA467" s="90"/>
      <c r="AB467" s="90"/>
      <c r="AC467" s="90"/>
      <c r="AD467" s="90"/>
    </row>
    <row r="468" spans="1:30" ht="14.5" x14ac:dyDescent="0.35">
      <c r="A468" s="90"/>
      <c r="B468" s="82"/>
      <c r="C468" s="90"/>
      <c r="D468" s="90"/>
      <c r="E468" s="90"/>
      <c r="F468" s="90"/>
      <c r="G468" s="90"/>
      <c r="H468" s="90"/>
      <c r="I468" s="90"/>
      <c r="J468" s="90"/>
      <c r="K468" s="90"/>
      <c r="L468" s="90"/>
      <c r="M468" s="90"/>
      <c r="N468" s="90"/>
      <c r="O468" s="90"/>
      <c r="P468" s="90"/>
      <c r="Q468" s="90"/>
      <c r="R468" s="90"/>
      <c r="S468" s="90"/>
      <c r="T468" s="90"/>
      <c r="U468" s="90"/>
      <c r="V468" s="90"/>
      <c r="W468" s="90"/>
      <c r="X468" s="90"/>
      <c r="Y468" s="90"/>
      <c r="Z468" s="90"/>
      <c r="AA468" s="90"/>
      <c r="AB468" s="90"/>
      <c r="AC468" s="90"/>
      <c r="AD468" s="90"/>
    </row>
    <row r="469" spans="1:30" ht="14.5" x14ac:dyDescent="0.35">
      <c r="A469" s="90"/>
      <c r="B469" s="82"/>
      <c r="C469" s="90"/>
      <c r="D469" s="90"/>
      <c r="E469" s="90"/>
      <c r="F469" s="90"/>
      <c r="G469" s="90"/>
      <c r="H469" s="90"/>
      <c r="I469" s="90"/>
      <c r="J469" s="90"/>
      <c r="K469" s="90"/>
      <c r="L469" s="90"/>
      <c r="M469" s="90"/>
      <c r="N469" s="90"/>
      <c r="O469" s="90"/>
      <c r="P469" s="90"/>
      <c r="Q469" s="90"/>
      <c r="R469" s="90"/>
      <c r="S469" s="90"/>
      <c r="T469" s="90"/>
      <c r="U469" s="90"/>
      <c r="V469" s="90"/>
      <c r="W469" s="90"/>
      <c r="X469" s="90"/>
      <c r="Y469" s="90"/>
      <c r="Z469" s="90"/>
      <c r="AA469" s="90"/>
      <c r="AB469" s="90"/>
      <c r="AC469" s="90"/>
      <c r="AD469" s="90"/>
    </row>
    <row r="470" spans="1:30" ht="14.5" x14ac:dyDescent="0.35">
      <c r="A470" s="90"/>
      <c r="B470" s="82"/>
      <c r="C470" s="90"/>
      <c r="D470" s="90"/>
      <c r="E470" s="90"/>
      <c r="F470" s="90"/>
      <c r="G470" s="90"/>
      <c r="H470" s="90"/>
      <c r="I470" s="90"/>
      <c r="J470" s="90"/>
      <c r="K470" s="90"/>
      <c r="L470" s="90"/>
      <c r="M470" s="90"/>
      <c r="N470" s="90"/>
      <c r="O470" s="90"/>
      <c r="P470" s="90"/>
      <c r="Q470" s="90"/>
      <c r="R470" s="90"/>
      <c r="S470" s="90"/>
      <c r="T470" s="90"/>
      <c r="U470" s="90"/>
      <c r="V470" s="90"/>
      <c r="W470" s="90"/>
      <c r="X470" s="90"/>
      <c r="Y470" s="90"/>
      <c r="Z470" s="90"/>
      <c r="AA470" s="90"/>
      <c r="AB470" s="90"/>
      <c r="AC470" s="90"/>
      <c r="AD470" s="90"/>
    </row>
    <row r="471" spans="1:30" ht="14.5" x14ac:dyDescent="0.35">
      <c r="A471" s="90"/>
      <c r="B471" s="82"/>
      <c r="C471" s="90"/>
      <c r="D471" s="90"/>
      <c r="E471" s="90"/>
      <c r="F471" s="90"/>
      <c r="G471" s="90"/>
      <c r="H471" s="90"/>
      <c r="I471" s="90"/>
      <c r="J471" s="90"/>
      <c r="K471" s="90"/>
      <c r="L471" s="90"/>
      <c r="M471" s="90"/>
      <c r="N471" s="90"/>
      <c r="O471" s="90"/>
      <c r="P471" s="90"/>
      <c r="Q471" s="90"/>
      <c r="R471" s="90"/>
      <c r="S471" s="90"/>
      <c r="T471" s="90"/>
      <c r="U471" s="90"/>
      <c r="V471" s="90"/>
      <c r="W471" s="90"/>
      <c r="X471" s="90"/>
      <c r="Y471" s="90"/>
      <c r="Z471" s="90"/>
      <c r="AA471" s="90"/>
      <c r="AB471" s="90"/>
      <c r="AC471" s="90"/>
      <c r="AD471" s="90"/>
    </row>
    <row r="472" spans="1:30" ht="14.5" x14ac:dyDescent="0.35">
      <c r="A472" s="90"/>
      <c r="B472" s="82"/>
      <c r="C472" s="90"/>
      <c r="D472" s="90"/>
      <c r="E472" s="90"/>
      <c r="F472" s="90"/>
      <c r="G472" s="90"/>
      <c r="H472" s="90"/>
      <c r="I472" s="90"/>
      <c r="J472" s="90"/>
      <c r="K472" s="90"/>
      <c r="L472" s="90"/>
      <c r="M472" s="90"/>
      <c r="N472" s="90"/>
      <c r="O472" s="90"/>
      <c r="P472" s="90"/>
      <c r="Q472" s="90"/>
      <c r="R472" s="90"/>
      <c r="S472" s="90"/>
      <c r="T472" s="90"/>
      <c r="U472" s="90"/>
      <c r="V472" s="90"/>
      <c r="W472" s="90"/>
      <c r="X472" s="90"/>
      <c r="Y472" s="90"/>
      <c r="Z472" s="90"/>
      <c r="AA472" s="90"/>
      <c r="AB472" s="90"/>
      <c r="AC472" s="90"/>
      <c r="AD472" s="90"/>
    </row>
    <row r="473" spans="1:30" ht="14.5" x14ac:dyDescent="0.35">
      <c r="A473" s="90"/>
      <c r="B473" s="82"/>
      <c r="C473" s="90"/>
      <c r="D473" s="90"/>
      <c r="E473" s="90"/>
      <c r="F473" s="90"/>
      <c r="G473" s="90"/>
      <c r="H473" s="90"/>
      <c r="I473" s="90"/>
      <c r="J473" s="90"/>
      <c r="K473" s="90"/>
      <c r="L473" s="90"/>
      <c r="M473" s="90"/>
      <c r="N473" s="90"/>
      <c r="O473" s="90"/>
      <c r="P473" s="90"/>
      <c r="Q473" s="90"/>
      <c r="R473" s="90"/>
      <c r="S473" s="90"/>
      <c r="T473" s="90"/>
      <c r="U473" s="90"/>
      <c r="V473" s="90"/>
      <c r="W473" s="90"/>
      <c r="X473" s="90"/>
      <c r="Y473" s="90"/>
      <c r="Z473" s="90"/>
      <c r="AA473" s="90"/>
      <c r="AB473" s="90"/>
      <c r="AC473" s="90"/>
      <c r="AD473" s="90"/>
    </row>
    <row r="474" spans="1:30" ht="14.5" x14ac:dyDescent="0.35">
      <c r="A474" s="90"/>
      <c r="B474" s="82"/>
      <c r="C474" s="90"/>
      <c r="D474" s="90"/>
      <c r="E474" s="90"/>
      <c r="F474" s="90"/>
      <c r="G474" s="90"/>
      <c r="H474" s="90"/>
      <c r="I474" s="90"/>
      <c r="J474" s="90"/>
      <c r="K474" s="90"/>
      <c r="L474" s="90"/>
      <c r="M474" s="90"/>
      <c r="N474" s="90"/>
      <c r="O474" s="90"/>
      <c r="P474" s="90"/>
      <c r="Q474" s="90"/>
      <c r="R474" s="90"/>
      <c r="S474" s="90"/>
      <c r="T474" s="90"/>
      <c r="U474" s="90"/>
      <c r="V474" s="90"/>
      <c r="W474" s="90"/>
      <c r="X474" s="90"/>
      <c r="Y474" s="90"/>
      <c r="Z474" s="90"/>
      <c r="AA474" s="90"/>
      <c r="AB474" s="90"/>
      <c r="AC474" s="90"/>
      <c r="AD474" s="90"/>
    </row>
    <row r="475" spans="1:30" ht="14.5" x14ac:dyDescent="0.35">
      <c r="A475" s="90"/>
      <c r="B475" s="82"/>
      <c r="C475" s="90"/>
      <c r="D475" s="90"/>
      <c r="E475" s="90"/>
      <c r="F475" s="90"/>
      <c r="G475" s="90"/>
      <c r="H475" s="90"/>
      <c r="I475" s="90"/>
      <c r="J475" s="90"/>
      <c r="K475" s="90"/>
      <c r="L475" s="90"/>
      <c r="M475" s="90"/>
      <c r="N475" s="90"/>
      <c r="O475" s="90"/>
      <c r="P475" s="90"/>
      <c r="Q475" s="90"/>
      <c r="R475" s="90"/>
      <c r="S475" s="90"/>
      <c r="T475" s="90"/>
      <c r="U475" s="90"/>
      <c r="V475" s="90"/>
      <c r="W475" s="90"/>
      <c r="X475" s="90"/>
      <c r="Y475" s="90"/>
      <c r="Z475" s="90"/>
      <c r="AA475" s="90"/>
      <c r="AB475" s="90"/>
      <c r="AC475" s="90"/>
      <c r="AD475" s="90"/>
    </row>
    <row r="476" spans="1:30" ht="14.5" x14ac:dyDescent="0.35">
      <c r="A476" s="90"/>
      <c r="B476" s="82"/>
      <c r="C476" s="90"/>
      <c r="D476" s="90"/>
      <c r="E476" s="90"/>
      <c r="F476" s="90"/>
      <c r="G476" s="90"/>
      <c r="H476" s="90"/>
      <c r="I476" s="90"/>
      <c r="J476" s="90"/>
      <c r="K476" s="90"/>
      <c r="L476" s="90"/>
      <c r="M476" s="90"/>
      <c r="N476" s="90"/>
      <c r="O476" s="90"/>
      <c r="P476" s="90"/>
      <c r="Q476" s="90"/>
      <c r="R476" s="90"/>
      <c r="S476" s="90"/>
      <c r="T476" s="90"/>
      <c r="U476" s="90"/>
      <c r="V476" s="90"/>
      <c r="W476" s="90"/>
      <c r="X476" s="90"/>
      <c r="Y476" s="90"/>
      <c r="Z476" s="90"/>
      <c r="AA476" s="90"/>
      <c r="AB476" s="90"/>
      <c r="AC476" s="90"/>
      <c r="AD476" s="90"/>
    </row>
    <row r="477" spans="1:30" ht="14.5" x14ac:dyDescent="0.35">
      <c r="A477" s="90"/>
      <c r="B477" s="82"/>
      <c r="C477" s="90"/>
      <c r="D477" s="90"/>
      <c r="E477" s="90"/>
      <c r="F477" s="90"/>
      <c r="G477" s="90"/>
      <c r="H477" s="90"/>
      <c r="I477" s="90"/>
      <c r="J477" s="90"/>
      <c r="K477" s="90"/>
      <c r="L477" s="90"/>
      <c r="M477" s="90"/>
      <c r="N477" s="90"/>
      <c r="O477" s="90"/>
      <c r="P477" s="90"/>
      <c r="Q477" s="90"/>
      <c r="R477" s="90"/>
      <c r="S477" s="90"/>
      <c r="T477" s="90"/>
      <c r="U477" s="90"/>
      <c r="V477" s="90"/>
      <c r="W477" s="90"/>
      <c r="X477" s="90"/>
      <c r="Y477" s="90"/>
      <c r="Z477" s="90"/>
      <c r="AA477" s="90"/>
      <c r="AB477" s="90"/>
      <c r="AC477" s="90"/>
      <c r="AD477" s="90"/>
    </row>
    <row r="478" spans="1:30" ht="14.5" x14ac:dyDescent="0.35">
      <c r="A478" s="90"/>
      <c r="B478" s="82"/>
      <c r="C478" s="90"/>
      <c r="D478" s="90"/>
      <c r="E478" s="90"/>
      <c r="F478" s="90"/>
      <c r="G478" s="90"/>
      <c r="H478" s="90"/>
      <c r="I478" s="90"/>
      <c r="J478" s="90"/>
      <c r="K478" s="90"/>
      <c r="L478" s="90"/>
      <c r="M478" s="90"/>
      <c r="N478" s="90"/>
      <c r="O478" s="90"/>
      <c r="P478" s="90"/>
      <c r="Q478" s="90"/>
      <c r="R478" s="90"/>
      <c r="S478" s="90"/>
      <c r="T478" s="90"/>
      <c r="U478" s="90"/>
      <c r="V478" s="90"/>
      <c r="W478" s="90"/>
      <c r="X478" s="90"/>
      <c r="Y478" s="90"/>
      <c r="Z478" s="90"/>
      <c r="AA478" s="90"/>
      <c r="AB478" s="90"/>
      <c r="AC478" s="90"/>
      <c r="AD478" s="90"/>
    </row>
    <row r="479" spans="1:30" ht="14.5" x14ac:dyDescent="0.35">
      <c r="A479" s="90"/>
      <c r="B479" s="82"/>
      <c r="C479" s="90"/>
      <c r="D479" s="90"/>
      <c r="E479" s="90"/>
      <c r="F479" s="90"/>
      <c r="G479" s="90"/>
      <c r="H479" s="90"/>
      <c r="I479" s="90"/>
      <c r="J479" s="90"/>
      <c r="K479" s="90"/>
      <c r="L479" s="90"/>
      <c r="M479" s="90"/>
      <c r="N479" s="90"/>
      <c r="O479" s="90"/>
      <c r="P479" s="90"/>
      <c r="Q479" s="90"/>
      <c r="R479" s="90"/>
      <c r="S479" s="90"/>
      <c r="T479" s="90"/>
      <c r="U479" s="90"/>
      <c r="V479" s="90"/>
      <c r="W479" s="90"/>
      <c r="X479" s="90"/>
      <c r="Y479" s="90"/>
      <c r="Z479" s="90"/>
      <c r="AA479" s="90"/>
      <c r="AB479" s="90"/>
      <c r="AC479" s="90"/>
      <c r="AD479" s="90"/>
    </row>
    <row r="480" spans="1:30" ht="14.5" x14ac:dyDescent="0.35">
      <c r="A480" s="90"/>
      <c r="B480" s="82"/>
      <c r="C480" s="90"/>
      <c r="D480" s="90"/>
      <c r="E480" s="90"/>
      <c r="F480" s="90"/>
      <c r="G480" s="90"/>
      <c r="H480" s="90"/>
      <c r="I480" s="90"/>
      <c r="J480" s="90"/>
      <c r="K480" s="90"/>
      <c r="L480" s="90"/>
      <c r="M480" s="90"/>
      <c r="N480" s="90"/>
      <c r="O480" s="90"/>
      <c r="P480" s="90"/>
      <c r="Q480" s="90"/>
      <c r="R480" s="90"/>
      <c r="S480" s="90"/>
      <c r="T480" s="90"/>
      <c r="U480" s="90"/>
      <c r="V480" s="90"/>
      <c r="W480" s="90"/>
      <c r="X480" s="90"/>
      <c r="Y480" s="90"/>
      <c r="Z480" s="90"/>
      <c r="AA480" s="90"/>
      <c r="AB480" s="90"/>
      <c r="AC480" s="90"/>
      <c r="AD480" s="90"/>
    </row>
    <row r="481" spans="1:30" ht="14.5" x14ac:dyDescent="0.35">
      <c r="A481" s="90"/>
      <c r="B481" s="82"/>
      <c r="C481" s="90"/>
      <c r="D481" s="90"/>
      <c r="E481" s="90"/>
      <c r="F481" s="90"/>
      <c r="G481" s="90"/>
      <c r="H481" s="90"/>
      <c r="I481" s="90"/>
      <c r="J481" s="90"/>
      <c r="K481" s="90"/>
      <c r="L481" s="90"/>
      <c r="M481" s="90"/>
      <c r="N481" s="90"/>
      <c r="O481" s="90"/>
      <c r="P481" s="90"/>
      <c r="Q481" s="90"/>
      <c r="R481" s="90"/>
      <c r="S481" s="90"/>
      <c r="T481" s="90"/>
      <c r="U481" s="90"/>
      <c r="V481" s="90"/>
      <c r="W481" s="90"/>
      <c r="X481" s="90"/>
      <c r="Y481" s="90"/>
      <c r="Z481" s="90"/>
      <c r="AA481" s="90"/>
      <c r="AB481" s="90"/>
      <c r="AC481" s="90"/>
      <c r="AD481" s="90"/>
    </row>
    <row r="482" spans="1:30" ht="14.5" x14ac:dyDescent="0.35">
      <c r="A482" s="90"/>
      <c r="B482" s="82"/>
      <c r="C482" s="90"/>
      <c r="D482" s="90"/>
      <c r="E482" s="90"/>
      <c r="F482" s="90"/>
      <c r="G482" s="90"/>
      <c r="H482" s="90"/>
      <c r="I482" s="90"/>
      <c r="J482" s="90"/>
      <c r="K482" s="90"/>
      <c r="L482" s="90"/>
      <c r="M482" s="90"/>
      <c r="N482" s="90"/>
      <c r="O482" s="90"/>
      <c r="P482" s="90"/>
      <c r="Q482" s="90"/>
      <c r="R482" s="90"/>
      <c r="S482" s="90"/>
      <c r="T482" s="90"/>
      <c r="U482" s="90"/>
      <c r="V482" s="90"/>
      <c r="W482" s="90"/>
      <c r="X482" s="90"/>
      <c r="Y482" s="90"/>
      <c r="Z482" s="90"/>
      <c r="AA482" s="90"/>
      <c r="AB482" s="90"/>
      <c r="AC482" s="90"/>
      <c r="AD482" s="90"/>
    </row>
    <row r="483" spans="1:30" ht="14.5" x14ac:dyDescent="0.35">
      <c r="A483" s="90"/>
      <c r="B483" s="82"/>
      <c r="C483" s="90"/>
      <c r="D483" s="90"/>
      <c r="E483" s="90"/>
      <c r="F483" s="90"/>
      <c r="G483" s="90"/>
      <c r="H483" s="90"/>
      <c r="I483" s="90"/>
      <c r="J483" s="90"/>
      <c r="K483" s="90"/>
      <c r="L483" s="90"/>
      <c r="M483" s="90"/>
      <c r="N483" s="90"/>
      <c r="O483" s="90"/>
      <c r="P483" s="90"/>
      <c r="Q483" s="90"/>
      <c r="R483" s="90"/>
      <c r="S483" s="90"/>
      <c r="T483" s="90"/>
      <c r="U483" s="90"/>
      <c r="V483" s="90"/>
      <c r="W483" s="90"/>
      <c r="X483" s="90"/>
      <c r="Y483" s="90"/>
      <c r="Z483" s="90"/>
      <c r="AA483" s="90"/>
      <c r="AB483" s="90"/>
      <c r="AC483" s="90"/>
      <c r="AD483" s="90"/>
    </row>
    <row r="484" spans="1:30" ht="14.5" x14ac:dyDescent="0.35">
      <c r="A484" s="90"/>
      <c r="B484" s="82"/>
      <c r="C484" s="90"/>
      <c r="D484" s="90"/>
      <c r="E484" s="90"/>
      <c r="F484" s="90"/>
      <c r="G484" s="90"/>
      <c r="H484" s="90"/>
      <c r="I484" s="90"/>
      <c r="J484" s="90"/>
      <c r="K484" s="90"/>
      <c r="L484" s="90"/>
      <c r="M484" s="90"/>
      <c r="N484" s="90"/>
      <c r="O484" s="90"/>
      <c r="P484" s="90"/>
      <c r="Q484" s="90"/>
      <c r="R484" s="90"/>
      <c r="S484" s="90"/>
      <c r="T484" s="90"/>
      <c r="U484" s="90"/>
      <c r="V484" s="90"/>
      <c r="W484" s="90"/>
      <c r="X484" s="90"/>
      <c r="Y484" s="90"/>
      <c r="Z484" s="90"/>
      <c r="AA484" s="90"/>
      <c r="AB484" s="90"/>
      <c r="AC484" s="90"/>
      <c r="AD484" s="90"/>
    </row>
    <row r="485" spans="1:30" ht="14.5" x14ac:dyDescent="0.35">
      <c r="A485" s="90"/>
      <c r="B485" s="82"/>
      <c r="C485" s="90"/>
      <c r="D485" s="90"/>
      <c r="E485" s="90"/>
      <c r="F485" s="90"/>
      <c r="G485" s="90"/>
      <c r="H485" s="90"/>
      <c r="I485" s="90"/>
      <c r="J485" s="90"/>
      <c r="K485" s="90"/>
      <c r="L485" s="90"/>
      <c r="M485" s="90"/>
      <c r="N485" s="90"/>
      <c r="O485" s="90"/>
      <c r="P485" s="90"/>
      <c r="Q485" s="90"/>
      <c r="R485" s="90"/>
      <c r="S485" s="90"/>
      <c r="T485" s="90"/>
      <c r="U485" s="90"/>
      <c r="V485" s="90"/>
      <c r="W485" s="90"/>
      <c r="X485" s="90"/>
      <c r="Y485" s="90"/>
      <c r="Z485" s="90"/>
      <c r="AA485" s="90"/>
      <c r="AB485" s="90"/>
      <c r="AC485" s="90"/>
      <c r="AD485" s="90"/>
    </row>
    <row r="486" spans="1:30" ht="14.5" x14ac:dyDescent="0.35">
      <c r="A486" s="90"/>
      <c r="B486" s="82"/>
      <c r="C486" s="90"/>
      <c r="D486" s="90"/>
      <c r="E486" s="90"/>
      <c r="F486" s="90"/>
      <c r="G486" s="90"/>
      <c r="H486" s="90"/>
      <c r="I486" s="90"/>
      <c r="J486" s="90"/>
      <c r="K486" s="90"/>
      <c r="L486" s="90"/>
      <c r="M486" s="90"/>
      <c r="N486" s="90"/>
      <c r="O486" s="90"/>
      <c r="P486" s="90"/>
      <c r="Q486" s="90"/>
      <c r="R486" s="90"/>
      <c r="S486" s="90"/>
      <c r="T486" s="90"/>
      <c r="U486" s="90"/>
      <c r="V486" s="90"/>
      <c r="W486" s="90"/>
      <c r="X486" s="90"/>
      <c r="Y486" s="90"/>
      <c r="Z486" s="90"/>
      <c r="AA486" s="90"/>
      <c r="AB486" s="90"/>
      <c r="AC486" s="90"/>
      <c r="AD486" s="90"/>
    </row>
    <row r="487" spans="1:30" ht="14.5" x14ac:dyDescent="0.35">
      <c r="A487" s="90"/>
      <c r="B487" s="82"/>
      <c r="C487" s="90"/>
      <c r="D487" s="90"/>
      <c r="E487" s="90"/>
      <c r="F487" s="90"/>
      <c r="G487" s="90"/>
      <c r="H487" s="90"/>
      <c r="I487" s="90"/>
      <c r="J487" s="90"/>
      <c r="K487" s="90"/>
      <c r="L487" s="90"/>
      <c r="M487" s="90"/>
      <c r="N487" s="90"/>
      <c r="O487" s="90"/>
      <c r="P487" s="90"/>
      <c r="Q487" s="90"/>
      <c r="R487" s="90"/>
      <c r="S487" s="90"/>
      <c r="T487" s="90"/>
      <c r="U487" s="90"/>
      <c r="V487" s="90"/>
      <c r="W487" s="90"/>
      <c r="X487" s="90"/>
      <c r="Y487" s="90"/>
      <c r="Z487" s="90"/>
      <c r="AA487" s="90"/>
      <c r="AB487" s="90"/>
      <c r="AC487" s="90"/>
      <c r="AD487" s="90"/>
    </row>
    <row r="488" spans="1:30" ht="14.5" x14ac:dyDescent="0.35">
      <c r="A488" s="90"/>
      <c r="B488" s="82"/>
      <c r="C488" s="90"/>
      <c r="D488" s="90"/>
      <c r="E488" s="90"/>
      <c r="F488" s="90"/>
      <c r="G488" s="90"/>
      <c r="H488" s="90"/>
      <c r="I488" s="90"/>
      <c r="J488" s="90"/>
      <c r="K488" s="90"/>
      <c r="L488" s="90"/>
      <c r="M488" s="90"/>
      <c r="N488" s="90"/>
      <c r="O488" s="90"/>
      <c r="P488" s="90"/>
      <c r="Q488" s="90"/>
      <c r="R488" s="90"/>
      <c r="S488" s="90"/>
      <c r="T488" s="90"/>
      <c r="U488" s="90"/>
      <c r="V488" s="90"/>
      <c r="W488" s="90"/>
      <c r="X488" s="90"/>
      <c r="Y488" s="90"/>
      <c r="Z488" s="90"/>
      <c r="AA488" s="90"/>
      <c r="AB488" s="90"/>
      <c r="AC488" s="90"/>
      <c r="AD488" s="90"/>
    </row>
    <row r="489" spans="1:30" ht="14.5" x14ac:dyDescent="0.35">
      <c r="A489" s="90"/>
      <c r="B489" s="82"/>
      <c r="C489" s="90"/>
      <c r="D489" s="90"/>
      <c r="E489" s="90"/>
      <c r="F489" s="90"/>
      <c r="G489" s="90"/>
      <c r="H489" s="90"/>
      <c r="I489" s="90"/>
      <c r="J489" s="90"/>
      <c r="K489" s="90"/>
      <c r="L489" s="90"/>
      <c r="M489" s="90"/>
      <c r="N489" s="90"/>
      <c r="O489" s="90"/>
      <c r="P489" s="90"/>
      <c r="Q489" s="90"/>
      <c r="R489" s="90"/>
      <c r="S489" s="90"/>
      <c r="T489" s="90"/>
      <c r="U489" s="90"/>
      <c r="V489" s="90"/>
      <c r="W489" s="90"/>
      <c r="X489" s="90"/>
      <c r="Y489" s="90"/>
      <c r="Z489" s="90"/>
      <c r="AA489" s="90"/>
      <c r="AB489" s="90"/>
      <c r="AC489" s="90"/>
      <c r="AD489" s="90"/>
    </row>
    <row r="490" spans="1:30" ht="14.5" x14ac:dyDescent="0.35">
      <c r="A490" s="90"/>
      <c r="B490" s="82"/>
      <c r="C490" s="90"/>
      <c r="D490" s="90"/>
      <c r="E490" s="90"/>
      <c r="F490" s="90"/>
      <c r="G490" s="90"/>
      <c r="H490" s="90"/>
      <c r="I490" s="90"/>
      <c r="J490" s="90"/>
      <c r="K490" s="90"/>
      <c r="L490" s="90"/>
      <c r="M490" s="90"/>
      <c r="N490" s="90"/>
      <c r="O490" s="90"/>
      <c r="P490" s="90"/>
      <c r="Q490" s="90"/>
      <c r="R490" s="90"/>
      <c r="S490" s="90"/>
      <c r="T490" s="90"/>
      <c r="U490" s="90"/>
      <c r="V490" s="90"/>
      <c r="W490" s="90"/>
      <c r="X490" s="90"/>
      <c r="Y490" s="90"/>
      <c r="Z490" s="90"/>
      <c r="AA490" s="90"/>
      <c r="AB490" s="90"/>
      <c r="AC490" s="90"/>
      <c r="AD490" s="90"/>
    </row>
    <row r="491" spans="1:30" ht="14.5" x14ac:dyDescent="0.35">
      <c r="A491" s="90"/>
      <c r="B491" s="82"/>
      <c r="C491" s="90"/>
      <c r="D491" s="90"/>
      <c r="E491" s="90"/>
      <c r="F491" s="90"/>
      <c r="G491" s="90"/>
      <c r="H491" s="90"/>
      <c r="I491" s="90"/>
      <c r="J491" s="90"/>
      <c r="K491" s="90"/>
      <c r="L491" s="90"/>
      <c r="M491" s="90"/>
      <c r="N491" s="90"/>
      <c r="O491" s="90"/>
      <c r="P491" s="90"/>
      <c r="Q491" s="90"/>
      <c r="R491" s="90"/>
      <c r="S491" s="90"/>
      <c r="T491" s="90"/>
      <c r="U491" s="90"/>
      <c r="V491" s="90"/>
      <c r="W491" s="90"/>
      <c r="X491" s="90"/>
      <c r="Y491" s="90"/>
      <c r="Z491" s="90"/>
      <c r="AA491" s="90"/>
      <c r="AB491" s="90"/>
      <c r="AC491" s="90"/>
      <c r="AD491" s="90"/>
    </row>
    <row r="492" spans="1:30" ht="14.5" x14ac:dyDescent="0.35">
      <c r="A492" s="90"/>
      <c r="B492" s="82"/>
      <c r="C492" s="90"/>
      <c r="D492" s="90"/>
      <c r="E492" s="90"/>
      <c r="F492" s="90"/>
      <c r="G492" s="90"/>
      <c r="H492" s="90"/>
      <c r="I492" s="90"/>
      <c r="J492" s="90"/>
      <c r="K492" s="90"/>
      <c r="L492" s="90"/>
      <c r="M492" s="90"/>
      <c r="N492" s="90"/>
      <c r="O492" s="90"/>
      <c r="P492" s="90"/>
      <c r="Q492" s="90"/>
      <c r="R492" s="90"/>
      <c r="S492" s="90"/>
      <c r="T492" s="90"/>
      <c r="U492" s="90"/>
      <c r="V492" s="90"/>
      <c r="W492" s="90"/>
      <c r="X492" s="90"/>
      <c r="Y492" s="90"/>
      <c r="Z492" s="90"/>
      <c r="AA492" s="90"/>
      <c r="AB492" s="90"/>
      <c r="AC492" s="90"/>
      <c r="AD492" s="90"/>
    </row>
    <row r="493" spans="1:30" ht="14.5" x14ac:dyDescent="0.35">
      <c r="A493" s="90"/>
      <c r="B493" s="82"/>
      <c r="C493" s="90"/>
      <c r="D493" s="90"/>
      <c r="E493" s="90"/>
      <c r="F493" s="90"/>
      <c r="G493" s="90"/>
      <c r="H493" s="90"/>
      <c r="I493" s="90"/>
      <c r="J493" s="90"/>
      <c r="K493" s="90"/>
      <c r="L493" s="90"/>
      <c r="M493" s="90"/>
      <c r="N493" s="90"/>
      <c r="O493" s="90"/>
      <c r="P493" s="90"/>
      <c r="Q493" s="90"/>
      <c r="R493" s="90"/>
      <c r="S493" s="90"/>
      <c r="T493" s="90"/>
      <c r="U493" s="90"/>
      <c r="V493" s="90"/>
      <c r="W493" s="90"/>
      <c r="X493" s="90"/>
      <c r="Y493" s="90"/>
      <c r="Z493" s="90"/>
      <c r="AA493" s="90"/>
      <c r="AB493" s="90"/>
      <c r="AC493" s="90"/>
      <c r="AD493" s="90"/>
    </row>
    <row r="494" spans="1:30" ht="14.5" x14ac:dyDescent="0.35">
      <c r="A494" s="90"/>
      <c r="B494" s="82"/>
      <c r="C494" s="90"/>
      <c r="D494" s="90"/>
      <c r="E494" s="90"/>
      <c r="F494" s="90"/>
      <c r="G494" s="90"/>
      <c r="H494" s="90"/>
      <c r="I494" s="90"/>
      <c r="J494" s="90"/>
      <c r="K494" s="90"/>
      <c r="L494" s="90"/>
      <c r="M494" s="90"/>
      <c r="N494" s="90"/>
      <c r="O494" s="90"/>
      <c r="P494" s="90"/>
      <c r="Q494" s="90"/>
      <c r="R494" s="90"/>
      <c r="S494" s="90"/>
      <c r="T494" s="90"/>
      <c r="U494" s="90"/>
      <c r="V494" s="90"/>
      <c r="W494" s="90"/>
      <c r="X494" s="90"/>
      <c r="Y494" s="90"/>
      <c r="Z494" s="90"/>
      <c r="AA494" s="90"/>
      <c r="AB494" s="90"/>
      <c r="AC494" s="90"/>
      <c r="AD494" s="90"/>
    </row>
    <row r="495" spans="1:30" ht="14.5" x14ac:dyDescent="0.35">
      <c r="A495" s="90"/>
      <c r="B495" s="82"/>
      <c r="C495" s="90"/>
      <c r="D495" s="90"/>
      <c r="E495" s="90"/>
      <c r="F495" s="90"/>
      <c r="G495" s="90"/>
      <c r="H495" s="90"/>
      <c r="I495" s="90"/>
      <c r="J495" s="90"/>
      <c r="K495" s="90"/>
      <c r="L495" s="90"/>
      <c r="M495" s="90"/>
      <c r="N495" s="90"/>
      <c r="O495" s="90"/>
      <c r="P495" s="90"/>
      <c r="Q495" s="90"/>
      <c r="R495" s="90"/>
      <c r="S495" s="90"/>
      <c r="T495" s="90"/>
      <c r="U495" s="90"/>
      <c r="V495" s="90"/>
      <c r="W495" s="90"/>
      <c r="X495" s="90"/>
      <c r="Y495" s="90"/>
      <c r="Z495" s="90"/>
      <c r="AA495" s="90"/>
      <c r="AB495" s="90"/>
      <c r="AC495" s="90"/>
      <c r="AD495" s="90"/>
    </row>
    <row r="496" spans="1:30" ht="14.5" x14ac:dyDescent="0.35">
      <c r="A496" s="90"/>
      <c r="B496" s="82"/>
      <c r="C496" s="90"/>
      <c r="D496" s="90"/>
      <c r="E496" s="90"/>
      <c r="F496" s="90"/>
      <c r="G496" s="90"/>
      <c r="H496" s="90"/>
      <c r="I496" s="90"/>
      <c r="J496" s="90"/>
      <c r="K496" s="90"/>
      <c r="L496" s="90"/>
      <c r="M496" s="90"/>
      <c r="N496" s="90"/>
      <c r="O496" s="90"/>
      <c r="P496" s="90"/>
      <c r="Q496" s="90"/>
      <c r="R496" s="90"/>
      <c r="S496" s="90"/>
      <c r="T496" s="90"/>
      <c r="U496" s="90"/>
      <c r="V496" s="90"/>
      <c r="W496" s="90"/>
      <c r="X496" s="90"/>
      <c r="Y496" s="90"/>
      <c r="Z496" s="90"/>
      <c r="AA496" s="90"/>
      <c r="AB496" s="90"/>
      <c r="AC496" s="90"/>
      <c r="AD496" s="90"/>
    </row>
    <row r="497" spans="1:30" ht="14.5" x14ac:dyDescent="0.35">
      <c r="A497" s="90"/>
      <c r="B497" s="82"/>
      <c r="C497" s="90"/>
      <c r="D497" s="90"/>
      <c r="E497" s="90"/>
      <c r="F497" s="90"/>
      <c r="G497" s="90"/>
      <c r="H497" s="90"/>
      <c r="I497" s="90"/>
      <c r="J497" s="90"/>
      <c r="K497" s="90"/>
      <c r="L497" s="90"/>
      <c r="M497" s="90"/>
      <c r="N497" s="90"/>
      <c r="O497" s="90"/>
      <c r="P497" s="90"/>
      <c r="Q497" s="90"/>
      <c r="R497" s="90"/>
      <c r="S497" s="90"/>
      <c r="T497" s="90"/>
      <c r="U497" s="90"/>
      <c r="V497" s="90"/>
      <c r="W497" s="90"/>
      <c r="X497" s="90"/>
      <c r="Y497" s="90"/>
      <c r="Z497" s="90"/>
      <c r="AA497" s="90"/>
      <c r="AB497" s="90"/>
      <c r="AC497" s="90"/>
      <c r="AD497" s="90"/>
    </row>
    <row r="498" spans="1:30" ht="14.5" x14ac:dyDescent="0.35">
      <c r="A498" s="90"/>
      <c r="B498" s="82"/>
      <c r="C498" s="90"/>
      <c r="D498" s="90"/>
      <c r="E498" s="90"/>
      <c r="F498" s="90"/>
      <c r="G498" s="90"/>
      <c r="H498" s="90"/>
      <c r="I498" s="90"/>
      <c r="J498" s="90"/>
      <c r="K498" s="90"/>
      <c r="L498" s="90"/>
      <c r="M498" s="90"/>
      <c r="N498" s="90"/>
      <c r="O498" s="90"/>
      <c r="P498" s="90"/>
      <c r="Q498" s="90"/>
      <c r="R498" s="90"/>
      <c r="S498" s="90"/>
      <c r="T498" s="90"/>
      <c r="U498" s="90"/>
      <c r="V498" s="90"/>
      <c r="W498" s="90"/>
      <c r="X498" s="90"/>
      <c r="Y498" s="90"/>
      <c r="Z498" s="90"/>
      <c r="AA498" s="90"/>
      <c r="AB498" s="90"/>
      <c r="AC498" s="90"/>
      <c r="AD498" s="90"/>
    </row>
    <row r="499" spans="1:30" ht="14.5" x14ac:dyDescent="0.35">
      <c r="A499" s="90"/>
      <c r="B499" s="82"/>
      <c r="C499" s="90"/>
      <c r="D499" s="90"/>
      <c r="E499" s="90"/>
      <c r="F499" s="90"/>
      <c r="G499" s="90"/>
      <c r="H499" s="90"/>
      <c r="I499" s="90"/>
      <c r="J499" s="90"/>
      <c r="K499" s="90"/>
      <c r="L499" s="90"/>
      <c r="M499" s="90"/>
      <c r="N499" s="90"/>
      <c r="O499" s="90"/>
      <c r="P499" s="90"/>
      <c r="Q499" s="90"/>
      <c r="R499" s="90"/>
      <c r="S499" s="90"/>
      <c r="T499" s="90"/>
      <c r="U499" s="90"/>
      <c r="V499" s="90"/>
      <c r="W499" s="90"/>
      <c r="X499" s="90"/>
      <c r="Y499" s="90"/>
      <c r="Z499" s="90"/>
      <c r="AA499" s="90"/>
      <c r="AB499" s="90"/>
      <c r="AC499" s="90"/>
      <c r="AD499" s="90"/>
    </row>
    <row r="500" spans="1:30" ht="14.5" x14ac:dyDescent="0.35">
      <c r="A500" s="90"/>
      <c r="B500" s="82"/>
      <c r="C500" s="90"/>
      <c r="D500" s="90"/>
      <c r="E500" s="90"/>
      <c r="F500" s="90"/>
      <c r="G500" s="90"/>
      <c r="H500" s="90"/>
      <c r="I500" s="90"/>
      <c r="J500" s="90"/>
      <c r="K500" s="90"/>
      <c r="L500" s="90"/>
      <c r="M500" s="90"/>
      <c r="N500" s="90"/>
      <c r="O500" s="90"/>
      <c r="P500" s="90"/>
      <c r="Q500" s="90"/>
      <c r="R500" s="90"/>
      <c r="S500" s="90"/>
      <c r="T500" s="90"/>
      <c r="U500" s="90"/>
      <c r="V500" s="90"/>
      <c r="W500" s="90"/>
      <c r="X500" s="90"/>
      <c r="Y500" s="90"/>
      <c r="Z500" s="90"/>
      <c r="AA500" s="90"/>
      <c r="AB500" s="90"/>
      <c r="AC500" s="90"/>
      <c r="AD500" s="90"/>
    </row>
    <row r="501" spans="1:30" ht="14.5" x14ac:dyDescent="0.35">
      <c r="A501" s="90"/>
      <c r="B501" s="82"/>
      <c r="C501" s="90"/>
      <c r="D501" s="90"/>
      <c r="E501" s="90"/>
      <c r="F501" s="90"/>
      <c r="G501" s="90"/>
      <c r="H501" s="90"/>
      <c r="I501" s="90"/>
      <c r="J501" s="90"/>
      <c r="K501" s="90"/>
      <c r="L501" s="90"/>
      <c r="M501" s="90"/>
      <c r="N501" s="90"/>
      <c r="O501" s="90"/>
      <c r="P501" s="90"/>
      <c r="Q501" s="90"/>
      <c r="R501" s="90"/>
      <c r="S501" s="90"/>
      <c r="T501" s="90"/>
      <c r="U501" s="90"/>
      <c r="V501" s="90"/>
      <c r="W501" s="90"/>
      <c r="X501" s="90"/>
      <c r="Y501" s="90"/>
      <c r="Z501" s="90"/>
      <c r="AA501" s="90"/>
      <c r="AB501" s="90"/>
      <c r="AC501" s="90"/>
      <c r="AD501" s="90"/>
    </row>
    <row r="502" spans="1:30" ht="14.5" x14ac:dyDescent="0.35">
      <c r="A502" s="90"/>
      <c r="B502" s="82"/>
      <c r="C502" s="90"/>
      <c r="D502" s="90"/>
      <c r="E502" s="90"/>
      <c r="F502" s="90"/>
      <c r="G502" s="90"/>
      <c r="H502" s="90"/>
      <c r="I502" s="90"/>
      <c r="J502" s="90"/>
      <c r="K502" s="90"/>
      <c r="L502" s="90"/>
      <c r="M502" s="90"/>
      <c r="N502" s="90"/>
      <c r="O502" s="90"/>
      <c r="P502" s="90"/>
      <c r="Q502" s="90"/>
      <c r="R502" s="90"/>
      <c r="S502" s="90"/>
      <c r="T502" s="90"/>
      <c r="U502" s="90"/>
      <c r="V502" s="90"/>
      <c r="W502" s="90"/>
      <c r="X502" s="90"/>
      <c r="Y502" s="90"/>
      <c r="Z502" s="90"/>
      <c r="AA502" s="90"/>
      <c r="AB502" s="90"/>
      <c r="AC502" s="90"/>
      <c r="AD502" s="90"/>
    </row>
    <row r="503" spans="1:30" ht="14.5" x14ac:dyDescent="0.35">
      <c r="A503" s="90"/>
      <c r="B503" s="82"/>
      <c r="C503" s="90"/>
      <c r="D503" s="90"/>
      <c r="E503" s="90"/>
      <c r="F503" s="90"/>
      <c r="G503" s="90"/>
      <c r="H503" s="90"/>
      <c r="I503" s="90"/>
      <c r="J503" s="90"/>
      <c r="K503" s="90"/>
      <c r="L503" s="90"/>
      <c r="M503" s="90"/>
      <c r="N503" s="90"/>
      <c r="O503" s="90"/>
      <c r="P503" s="90"/>
      <c r="Q503" s="90"/>
      <c r="R503" s="90"/>
      <c r="S503" s="90"/>
      <c r="T503" s="90"/>
      <c r="U503" s="90"/>
      <c r="V503" s="90"/>
      <c r="W503" s="90"/>
      <c r="X503" s="90"/>
      <c r="Y503" s="90"/>
      <c r="Z503" s="90"/>
      <c r="AA503" s="90"/>
      <c r="AB503" s="90"/>
      <c r="AC503" s="90"/>
      <c r="AD503" s="90"/>
    </row>
    <row r="504" spans="1:30" ht="14.5" x14ac:dyDescent="0.35">
      <c r="A504" s="90"/>
      <c r="B504" s="82"/>
      <c r="C504" s="90"/>
      <c r="D504" s="90"/>
      <c r="E504" s="90"/>
      <c r="F504" s="90"/>
      <c r="G504" s="90"/>
      <c r="H504" s="90"/>
      <c r="I504" s="90"/>
      <c r="J504" s="90"/>
      <c r="K504" s="90"/>
      <c r="L504" s="90"/>
      <c r="M504" s="90"/>
      <c r="N504" s="90"/>
      <c r="O504" s="90"/>
      <c r="P504" s="90"/>
      <c r="Q504" s="90"/>
      <c r="R504" s="90"/>
      <c r="S504" s="90"/>
      <c r="T504" s="90"/>
      <c r="U504" s="90"/>
      <c r="V504" s="90"/>
      <c r="W504" s="90"/>
      <c r="X504" s="90"/>
      <c r="Y504" s="90"/>
      <c r="Z504" s="90"/>
      <c r="AA504" s="90"/>
      <c r="AB504" s="90"/>
      <c r="AC504" s="90"/>
      <c r="AD504" s="90"/>
    </row>
    <row r="505" spans="1:30" ht="14.5" x14ac:dyDescent="0.35">
      <c r="A505" s="90"/>
      <c r="B505" s="82"/>
      <c r="C505" s="90"/>
      <c r="D505" s="90"/>
      <c r="E505" s="90"/>
      <c r="F505" s="90"/>
      <c r="G505" s="90"/>
      <c r="H505" s="90"/>
      <c r="I505" s="90"/>
      <c r="J505" s="90"/>
      <c r="K505" s="90"/>
      <c r="L505" s="90"/>
      <c r="M505" s="90"/>
      <c r="N505" s="90"/>
      <c r="O505" s="90"/>
      <c r="P505" s="90"/>
      <c r="Q505" s="90"/>
      <c r="R505" s="90"/>
      <c r="S505" s="90"/>
      <c r="T505" s="90"/>
      <c r="U505" s="90"/>
      <c r="V505" s="90"/>
      <c r="W505" s="90"/>
      <c r="X505" s="90"/>
      <c r="Y505" s="90"/>
      <c r="Z505" s="90"/>
      <c r="AA505" s="90"/>
      <c r="AB505" s="90"/>
      <c r="AC505" s="90"/>
      <c r="AD505" s="90"/>
    </row>
    <row r="506" spans="1:30" ht="14.5" x14ac:dyDescent="0.35">
      <c r="A506" s="90"/>
      <c r="B506" s="82"/>
      <c r="C506" s="90"/>
      <c r="D506" s="90"/>
      <c r="E506" s="90"/>
      <c r="F506" s="90"/>
      <c r="G506" s="90"/>
      <c r="H506" s="90"/>
      <c r="I506" s="90"/>
      <c r="J506" s="90"/>
      <c r="K506" s="90"/>
      <c r="L506" s="90"/>
      <c r="M506" s="90"/>
      <c r="N506" s="90"/>
      <c r="O506" s="90"/>
      <c r="P506" s="90"/>
      <c r="Q506" s="90"/>
      <c r="R506" s="90"/>
      <c r="S506" s="90"/>
      <c r="T506" s="90"/>
      <c r="U506" s="90"/>
      <c r="V506" s="90"/>
      <c r="W506" s="90"/>
      <c r="X506" s="90"/>
      <c r="Y506" s="90"/>
      <c r="Z506" s="90"/>
      <c r="AA506" s="90"/>
      <c r="AB506" s="90"/>
      <c r="AC506" s="90"/>
      <c r="AD506" s="90"/>
    </row>
    <row r="507" spans="1:30" ht="14.5" x14ac:dyDescent="0.35">
      <c r="A507" s="90"/>
      <c r="B507" s="82"/>
      <c r="C507" s="90"/>
      <c r="D507" s="90"/>
      <c r="E507" s="90"/>
      <c r="F507" s="90"/>
      <c r="G507" s="90"/>
      <c r="H507" s="90"/>
      <c r="I507" s="90"/>
      <c r="J507" s="90"/>
      <c r="K507" s="90"/>
      <c r="L507" s="90"/>
      <c r="M507" s="90"/>
      <c r="N507" s="90"/>
      <c r="O507" s="90"/>
      <c r="P507" s="90"/>
      <c r="Q507" s="90"/>
      <c r="R507" s="90"/>
      <c r="S507" s="90"/>
      <c r="T507" s="90"/>
      <c r="U507" s="90"/>
      <c r="V507" s="90"/>
      <c r="W507" s="90"/>
      <c r="X507" s="90"/>
      <c r="Y507" s="90"/>
      <c r="Z507" s="90"/>
      <c r="AA507" s="90"/>
      <c r="AB507" s="90"/>
      <c r="AC507" s="90"/>
      <c r="AD507" s="90"/>
    </row>
    <row r="508" spans="1:30" ht="14.5" x14ac:dyDescent="0.35">
      <c r="A508" s="90"/>
      <c r="B508" s="82"/>
      <c r="C508" s="90"/>
      <c r="D508" s="90"/>
      <c r="E508" s="90"/>
      <c r="F508" s="90"/>
      <c r="G508" s="90"/>
      <c r="H508" s="90"/>
      <c r="I508" s="90"/>
      <c r="J508" s="90"/>
      <c r="K508" s="90"/>
      <c r="L508" s="90"/>
      <c r="M508" s="90"/>
      <c r="N508" s="90"/>
      <c r="O508" s="90"/>
      <c r="P508" s="90"/>
      <c r="Q508" s="90"/>
      <c r="R508" s="90"/>
      <c r="S508" s="90"/>
      <c r="T508" s="90"/>
      <c r="U508" s="90"/>
      <c r="V508" s="90"/>
      <c r="W508" s="90"/>
      <c r="X508" s="90"/>
      <c r="Y508" s="90"/>
      <c r="Z508" s="90"/>
      <c r="AA508" s="90"/>
      <c r="AB508" s="90"/>
      <c r="AC508" s="90"/>
      <c r="AD508" s="90"/>
    </row>
    <row r="509" spans="1:30" ht="14.5" x14ac:dyDescent="0.35">
      <c r="A509" s="90"/>
      <c r="B509" s="82"/>
      <c r="C509" s="90"/>
      <c r="D509" s="90"/>
      <c r="E509" s="90"/>
      <c r="F509" s="90"/>
      <c r="G509" s="90"/>
      <c r="H509" s="90"/>
      <c r="I509" s="90"/>
      <c r="J509" s="90"/>
      <c r="K509" s="90"/>
      <c r="L509" s="90"/>
      <c r="M509" s="90"/>
      <c r="N509" s="90"/>
      <c r="O509" s="90"/>
      <c r="P509" s="90"/>
      <c r="Q509" s="90"/>
      <c r="R509" s="90"/>
      <c r="S509" s="90"/>
      <c r="T509" s="90"/>
      <c r="U509" s="90"/>
      <c r="V509" s="90"/>
      <c r="W509" s="90"/>
      <c r="X509" s="90"/>
      <c r="Y509" s="90"/>
      <c r="Z509" s="90"/>
      <c r="AA509" s="90"/>
      <c r="AB509" s="90"/>
      <c r="AC509" s="90"/>
      <c r="AD509" s="90"/>
    </row>
    <row r="510" spans="1:30" ht="14.5" x14ac:dyDescent="0.35">
      <c r="A510" s="90"/>
      <c r="B510" s="82"/>
      <c r="C510" s="90"/>
      <c r="D510" s="90"/>
      <c r="E510" s="90"/>
      <c r="F510" s="90"/>
      <c r="G510" s="90"/>
      <c r="H510" s="90"/>
      <c r="I510" s="90"/>
      <c r="J510" s="90"/>
      <c r="K510" s="90"/>
      <c r="L510" s="90"/>
      <c r="M510" s="90"/>
      <c r="N510" s="90"/>
      <c r="O510" s="90"/>
      <c r="P510" s="90"/>
      <c r="Q510" s="90"/>
      <c r="R510" s="90"/>
      <c r="S510" s="90"/>
      <c r="T510" s="90"/>
      <c r="U510" s="90"/>
      <c r="V510" s="90"/>
      <c r="W510" s="90"/>
      <c r="X510" s="90"/>
      <c r="Y510" s="90"/>
      <c r="Z510" s="90"/>
      <c r="AA510" s="90"/>
      <c r="AB510" s="90"/>
      <c r="AC510" s="90"/>
      <c r="AD510" s="90"/>
    </row>
    <row r="511" spans="1:30" ht="14.5" x14ac:dyDescent="0.35">
      <c r="A511" s="90"/>
      <c r="B511" s="82"/>
      <c r="C511" s="90"/>
      <c r="D511" s="90"/>
      <c r="E511" s="90"/>
      <c r="F511" s="90"/>
      <c r="G511" s="90"/>
      <c r="H511" s="90"/>
      <c r="I511" s="90"/>
      <c r="J511" s="90"/>
      <c r="K511" s="90"/>
      <c r="L511" s="90"/>
      <c r="M511" s="90"/>
      <c r="N511" s="90"/>
      <c r="O511" s="90"/>
      <c r="P511" s="90"/>
      <c r="Q511" s="90"/>
      <c r="R511" s="90"/>
      <c r="S511" s="90"/>
      <c r="T511" s="90"/>
      <c r="U511" s="90"/>
      <c r="V511" s="90"/>
      <c r="W511" s="90"/>
      <c r="X511" s="90"/>
      <c r="Y511" s="90"/>
      <c r="Z511" s="90"/>
      <c r="AA511" s="90"/>
      <c r="AB511" s="90"/>
      <c r="AC511" s="90"/>
      <c r="AD511" s="90"/>
    </row>
    <row r="512" spans="1:30" ht="14.5" x14ac:dyDescent="0.35">
      <c r="A512" s="90"/>
      <c r="B512" s="82"/>
      <c r="C512" s="90"/>
      <c r="D512" s="90"/>
      <c r="E512" s="90"/>
      <c r="F512" s="90"/>
      <c r="G512" s="90"/>
      <c r="H512" s="90"/>
      <c r="I512" s="90"/>
      <c r="J512" s="90"/>
      <c r="K512" s="90"/>
      <c r="L512" s="90"/>
      <c r="M512" s="90"/>
      <c r="N512" s="90"/>
      <c r="O512" s="90"/>
      <c r="P512" s="90"/>
      <c r="Q512" s="90"/>
      <c r="R512" s="90"/>
      <c r="S512" s="90"/>
      <c r="T512" s="90"/>
      <c r="U512" s="90"/>
      <c r="V512" s="90"/>
      <c r="W512" s="90"/>
      <c r="X512" s="90"/>
      <c r="Y512" s="90"/>
      <c r="Z512" s="90"/>
      <c r="AA512" s="90"/>
      <c r="AB512" s="90"/>
      <c r="AC512" s="90"/>
      <c r="AD512" s="90"/>
    </row>
    <row r="513" spans="1:30" ht="14.5" x14ac:dyDescent="0.35">
      <c r="A513" s="90"/>
      <c r="B513" s="82"/>
      <c r="C513" s="90"/>
      <c r="D513" s="90"/>
      <c r="E513" s="90"/>
      <c r="F513" s="90"/>
      <c r="G513" s="90"/>
      <c r="H513" s="90"/>
      <c r="I513" s="90"/>
      <c r="J513" s="90"/>
      <c r="K513" s="90"/>
      <c r="L513" s="90"/>
      <c r="M513" s="90"/>
      <c r="N513" s="90"/>
      <c r="O513" s="90"/>
      <c r="P513" s="90"/>
      <c r="Q513" s="90"/>
      <c r="R513" s="90"/>
      <c r="S513" s="90"/>
      <c r="T513" s="90"/>
      <c r="U513" s="90"/>
      <c r="V513" s="90"/>
      <c r="W513" s="90"/>
      <c r="X513" s="90"/>
      <c r="Y513" s="90"/>
      <c r="Z513" s="90"/>
      <c r="AA513" s="90"/>
      <c r="AB513" s="90"/>
      <c r="AC513" s="90"/>
      <c r="AD513" s="90"/>
    </row>
    <row r="514" spans="1:30" ht="14.5" x14ac:dyDescent="0.35">
      <c r="A514" s="90"/>
      <c r="B514" s="82"/>
      <c r="C514" s="90"/>
      <c r="D514" s="90"/>
      <c r="E514" s="90"/>
      <c r="F514" s="90"/>
      <c r="G514" s="90"/>
      <c r="H514" s="90"/>
      <c r="I514" s="90"/>
      <c r="J514" s="90"/>
      <c r="K514" s="90"/>
      <c r="L514" s="90"/>
      <c r="M514" s="90"/>
      <c r="N514" s="90"/>
      <c r="O514" s="90"/>
      <c r="P514" s="90"/>
      <c r="Q514" s="90"/>
      <c r="R514" s="90"/>
      <c r="S514" s="90"/>
      <c r="T514" s="90"/>
      <c r="U514" s="90"/>
      <c r="V514" s="90"/>
      <c r="W514" s="90"/>
      <c r="X514" s="90"/>
      <c r="Y514" s="90"/>
      <c r="Z514" s="90"/>
      <c r="AA514" s="90"/>
      <c r="AB514" s="90"/>
      <c r="AC514" s="90"/>
      <c r="AD514" s="90"/>
    </row>
    <row r="515" spans="1:30" ht="14.5" x14ac:dyDescent="0.35">
      <c r="A515" s="90"/>
      <c r="B515" s="82"/>
      <c r="C515" s="90"/>
      <c r="D515" s="90"/>
      <c r="E515" s="90"/>
      <c r="F515" s="90"/>
      <c r="G515" s="90"/>
      <c r="H515" s="90"/>
      <c r="I515" s="90"/>
      <c r="J515" s="90"/>
      <c r="K515" s="90"/>
      <c r="L515" s="90"/>
      <c r="M515" s="90"/>
      <c r="N515" s="90"/>
      <c r="O515" s="90"/>
      <c r="P515" s="90"/>
      <c r="Q515" s="90"/>
      <c r="R515" s="90"/>
      <c r="S515" s="90"/>
      <c r="T515" s="90"/>
      <c r="U515" s="90"/>
      <c r="V515" s="90"/>
      <c r="W515" s="90"/>
      <c r="X515" s="90"/>
      <c r="Y515" s="90"/>
      <c r="Z515" s="90"/>
      <c r="AA515" s="90"/>
      <c r="AB515" s="90"/>
      <c r="AC515" s="90"/>
      <c r="AD515" s="90"/>
    </row>
    <row r="516" spans="1:30" ht="14.5" x14ac:dyDescent="0.35">
      <c r="A516" s="90"/>
      <c r="B516" s="82"/>
      <c r="C516" s="90"/>
      <c r="D516" s="90"/>
      <c r="E516" s="90"/>
      <c r="F516" s="90"/>
      <c r="G516" s="90"/>
      <c r="H516" s="90"/>
      <c r="I516" s="90"/>
      <c r="J516" s="90"/>
      <c r="K516" s="90"/>
      <c r="L516" s="90"/>
      <c r="M516" s="90"/>
      <c r="N516" s="90"/>
      <c r="O516" s="90"/>
      <c r="P516" s="90"/>
      <c r="Q516" s="90"/>
      <c r="R516" s="90"/>
      <c r="S516" s="90"/>
      <c r="T516" s="90"/>
      <c r="U516" s="90"/>
      <c r="V516" s="90"/>
      <c r="W516" s="90"/>
      <c r="X516" s="90"/>
      <c r="Y516" s="90"/>
      <c r="Z516" s="90"/>
      <c r="AA516" s="90"/>
      <c r="AB516" s="90"/>
      <c r="AC516" s="90"/>
      <c r="AD516" s="90"/>
    </row>
    <row r="517" spans="1:30" ht="14.5" x14ac:dyDescent="0.35">
      <c r="A517" s="90"/>
      <c r="B517" s="82"/>
      <c r="C517" s="90"/>
      <c r="D517" s="90"/>
      <c r="E517" s="90"/>
      <c r="F517" s="90"/>
      <c r="G517" s="90"/>
      <c r="H517" s="90"/>
      <c r="I517" s="90"/>
      <c r="J517" s="90"/>
      <c r="K517" s="90"/>
      <c r="L517" s="90"/>
      <c r="M517" s="90"/>
      <c r="N517" s="90"/>
      <c r="O517" s="90"/>
      <c r="P517" s="90"/>
      <c r="Q517" s="90"/>
      <c r="R517" s="90"/>
      <c r="S517" s="90"/>
      <c r="T517" s="90"/>
      <c r="U517" s="90"/>
      <c r="V517" s="90"/>
      <c r="W517" s="90"/>
      <c r="X517" s="90"/>
      <c r="Y517" s="90"/>
      <c r="Z517" s="90"/>
      <c r="AA517" s="90"/>
      <c r="AB517" s="90"/>
      <c r="AC517" s="90"/>
      <c r="AD517" s="90"/>
    </row>
    <row r="518" spans="1:30" ht="14.5" x14ac:dyDescent="0.35">
      <c r="A518" s="90"/>
      <c r="B518" s="82"/>
      <c r="C518" s="90"/>
      <c r="D518" s="90"/>
      <c r="E518" s="90"/>
      <c r="F518" s="90"/>
      <c r="G518" s="90"/>
      <c r="H518" s="90"/>
      <c r="I518" s="90"/>
      <c r="J518" s="90"/>
      <c r="K518" s="90"/>
      <c r="L518" s="90"/>
      <c r="M518" s="90"/>
      <c r="N518" s="90"/>
      <c r="O518" s="90"/>
      <c r="P518" s="90"/>
      <c r="Q518" s="90"/>
      <c r="R518" s="90"/>
      <c r="S518" s="90"/>
      <c r="T518" s="90"/>
      <c r="U518" s="90"/>
      <c r="V518" s="90"/>
      <c r="W518" s="90"/>
      <c r="X518" s="90"/>
      <c r="Y518" s="90"/>
      <c r="Z518" s="90"/>
      <c r="AA518" s="90"/>
      <c r="AB518" s="90"/>
      <c r="AC518" s="90"/>
      <c r="AD518" s="90"/>
    </row>
    <row r="519" spans="1:30" ht="14.5" x14ac:dyDescent="0.35">
      <c r="A519" s="90"/>
      <c r="B519" s="82"/>
      <c r="C519" s="90"/>
      <c r="D519" s="90"/>
      <c r="E519" s="90"/>
      <c r="F519" s="90"/>
      <c r="G519" s="90"/>
      <c r="H519" s="90"/>
      <c r="I519" s="90"/>
      <c r="J519" s="90"/>
      <c r="K519" s="90"/>
      <c r="L519" s="90"/>
      <c r="M519" s="90"/>
      <c r="N519" s="90"/>
      <c r="O519" s="90"/>
      <c r="P519" s="90"/>
      <c r="Q519" s="90"/>
      <c r="R519" s="90"/>
      <c r="S519" s="90"/>
      <c r="T519" s="90"/>
      <c r="U519" s="90"/>
      <c r="V519" s="90"/>
      <c r="W519" s="90"/>
      <c r="X519" s="90"/>
      <c r="Y519" s="90"/>
      <c r="Z519" s="90"/>
      <c r="AA519" s="90"/>
      <c r="AB519" s="90"/>
      <c r="AC519" s="90"/>
      <c r="AD519" s="90"/>
    </row>
    <row r="520" spans="1:30" ht="14.5" x14ac:dyDescent="0.35">
      <c r="A520" s="90"/>
      <c r="B520" s="82"/>
      <c r="C520" s="90"/>
      <c r="D520" s="90"/>
      <c r="E520" s="90"/>
      <c r="F520" s="90"/>
      <c r="G520" s="90"/>
      <c r="H520" s="90"/>
      <c r="I520" s="90"/>
      <c r="J520" s="90"/>
      <c r="K520" s="90"/>
      <c r="L520" s="90"/>
      <c r="M520" s="90"/>
      <c r="N520" s="90"/>
      <c r="O520" s="90"/>
      <c r="P520" s="90"/>
      <c r="Q520" s="90"/>
      <c r="R520" s="90"/>
      <c r="S520" s="90"/>
      <c r="T520" s="90"/>
      <c r="U520" s="90"/>
      <c r="V520" s="90"/>
      <c r="W520" s="90"/>
      <c r="X520" s="90"/>
      <c r="Y520" s="90"/>
      <c r="Z520" s="90"/>
      <c r="AA520" s="90"/>
      <c r="AB520" s="90"/>
      <c r="AC520" s="90"/>
      <c r="AD520" s="90"/>
    </row>
    <row r="521" spans="1:30" ht="14.5" x14ac:dyDescent="0.35">
      <c r="A521" s="90"/>
      <c r="B521" s="82"/>
      <c r="C521" s="90"/>
      <c r="D521" s="90"/>
      <c r="E521" s="90"/>
      <c r="F521" s="90"/>
      <c r="G521" s="90"/>
      <c r="H521" s="90"/>
      <c r="I521" s="90"/>
      <c r="J521" s="90"/>
      <c r="K521" s="90"/>
      <c r="L521" s="90"/>
      <c r="M521" s="90"/>
      <c r="N521" s="90"/>
      <c r="O521" s="90"/>
      <c r="P521" s="90"/>
      <c r="Q521" s="90"/>
      <c r="R521" s="90"/>
      <c r="S521" s="90"/>
      <c r="T521" s="90"/>
      <c r="U521" s="90"/>
      <c r="V521" s="90"/>
      <c r="W521" s="90"/>
      <c r="X521" s="90"/>
      <c r="Y521" s="90"/>
      <c r="Z521" s="90"/>
      <c r="AA521" s="90"/>
      <c r="AB521" s="90"/>
      <c r="AC521" s="90"/>
      <c r="AD521" s="90"/>
    </row>
    <row r="522" spans="1:30" ht="14.5" x14ac:dyDescent="0.35">
      <c r="A522" s="90"/>
      <c r="B522" s="82"/>
      <c r="C522" s="90"/>
      <c r="D522" s="90"/>
      <c r="E522" s="90"/>
      <c r="F522" s="90"/>
      <c r="G522" s="90"/>
      <c r="H522" s="90"/>
      <c r="I522" s="90"/>
      <c r="J522" s="90"/>
      <c r="K522" s="90"/>
      <c r="L522" s="90"/>
      <c r="M522" s="90"/>
      <c r="N522" s="90"/>
      <c r="O522" s="90"/>
      <c r="P522" s="90"/>
      <c r="Q522" s="90"/>
      <c r="R522" s="90"/>
      <c r="S522" s="90"/>
      <c r="T522" s="90"/>
      <c r="U522" s="90"/>
      <c r="V522" s="90"/>
      <c r="W522" s="90"/>
      <c r="X522" s="90"/>
      <c r="Y522" s="90"/>
      <c r="Z522" s="90"/>
      <c r="AA522" s="90"/>
      <c r="AB522" s="90"/>
      <c r="AC522" s="90"/>
      <c r="AD522" s="90"/>
    </row>
    <row r="523" spans="1:30" ht="14.5" x14ac:dyDescent="0.35">
      <c r="A523" s="90"/>
      <c r="B523" s="82"/>
      <c r="C523" s="90"/>
      <c r="D523" s="90"/>
      <c r="E523" s="90"/>
      <c r="F523" s="90"/>
      <c r="G523" s="90"/>
      <c r="H523" s="90"/>
      <c r="I523" s="90"/>
      <c r="J523" s="90"/>
      <c r="K523" s="90"/>
      <c r="L523" s="90"/>
      <c r="M523" s="90"/>
      <c r="N523" s="90"/>
      <c r="O523" s="90"/>
      <c r="P523" s="90"/>
      <c r="Q523" s="90"/>
      <c r="R523" s="90"/>
      <c r="S523" s="90"/>
      <c r="T523" s="90"/>
      <c r="U523" s="90"/>
      <c r="V523" s="90"/>
      <c r="W523" s="90"/>
      <c r="X523" s="90"/>
      <c r="Y523" s="90"/>
      <c r="Z523" s="90"/>
      <c r="AA523" s="90"/>
      <c r="AB523" s="90"/>
      <c r="AC523" s="90"/>
      <c r="AD523" s="90"/>
    </row>
    <row r="524" spans="1:30" ht="14.5" x14ac:dyDescent="0.35">
      <c r="A524" s="90"/>
      <c r="B524" s="82"/>
      <c r="C524" s="90"/>
      <c r="D524" s="90"/>
      <c r="E524" s="90"/>
      <c r="F524" s="90"/>
      <c r="G524" s="90"/>
      <c r="H524" s="90"/>
      <c r="I524" s="90"/>
      <c r="J524" s="90"/>
      <c r="K524" s="90"/>
      <c r="L524" s="90"/>
      <c r="M524" s="90"/>
      <c r="N524" s="90"/>
      <c r="O524" s="90"/>
      <c r="P524" s="90"/>
      <c r="Q524" s="90"/>
      <c r="R524" s="90"/>
      <c r="S524" s="90"/>
      <c r="T524" s="90"/>
      <c r="U524" s="90"/>
      <c r="V524" s="90"/>
      <c r="W524" s="90"/>
      <c r="X524" s="90"/>
      <c r="Y524" s="90"/>
      <c r="Z524" s="90"/>
      <c r="AA524" s="90"/>
      <c r="AB524" s="90"/>
      <c r="AC524" s="90"/>
      <c r="AD524" s="90"/>
    </row>
    <row r="525" spans="1:30" ht="14.5" x14ac:dyDescent="0.35">
      <c r="A525" s="90"/>
      <c r="B525" s="82"/>
      <c r="C525" s="90"/>
      <c r="D525" s="90"/>
      <c r="E525" s="90"/>
      <c r="F525" s="90"/>
      <c r="G525" s="90"/>
      <c r="H525" s="90"/>
      <c r="I525" s="90"/>
      <c r="J525" s="90"/>
      <c r="K525" s="90"/>
      <c r="L525" s="90"/>
      <c r="M525" s="90"/>
      <c r="N525" s="90"/>
      <c r="O525" s="90"/>
      <c r="P525" s="90"/>
      <c r="Q525" s="90"/>
      <c r="R525" s="90"/>
      <c r="S525" s="90"/>
      <c r="T525" s="90"/>
      <c r="U525" s="90"/>
      <c r="V525" s="90"/>
      <c r="W525" s="90"/>
      <c r="X525" s="90"/>
      <c r="Y525" s="90"/>
      <c r="Z525" s="90"/>
      <c r="AA525" s="90"/>
      <c r="AB525" s="90"/>
      <c r="AC525" s="90"/>
      <c r="AD525" s="90"/>
    </row>
    <row r="526" spans="1:30" ht="14.5" x14ac:dyDescent="0.35">
      <c r="A526" s="90"/>
      <c r="B526" s="82"/>
      <c r="C526" s="90"/>
      <c r="D526" s="90"/>
      <c r="E526" s="90"/>
      <c r="F526" s="90"/>
      <c r="G526" s="90"/>
      <c r="H526" s="90"/>
      <c r="I526" s="90"/>
      <c r="J526" s="90"/>
      <c r="K526" s="90"/>
      <c r="L526" s="90"/>
      <c r="M526" s="90"/>
      <c r="N526" s="90"/>
      <c r="O526" s="90"/>
      <c r="P526" s="90"/>
      <c r="Q526" s="90"/>
      <c r="R526" s="90"/>
      <c r="S526" s="90"/>
      <c r="T526" s="90"/>
      <c r="U526" s="90"/>
      <c r="V526" s="90"/>
      <c r="W526" s="90"/>
      <c r="X526" s="90"/>
      <c r="Y526" s="90"/>
      <c r="Z526" s="90"/>
      <c r="AA526" s="90"/>
      <c r="AB526" s="90"/>
      <c r="AC526" s="90"/>
      <c r="AD526" s="90"/>
    </row>
    <row r="527" spans="1:30" ht="14.5" x14ac:dyDescent="0.35">
      <c r="A527" s="90"/>
      <c r="B527" s="82"/>
      <c r="C527" s="90"/>
      <c r="D527" s="90"/>
      <c r="E527" s="90"/>
      <c r="F527" s="90"/>
      <c r="G527" s="90"/>
      <c r="H527" s="90"/>
      <c r="I527" s="90"/>
      <c r="J527" s="90"/>
      <c r="K527" s="90"/>
      <c r="L527" s="90"/>
      <c r="M527" s="90"/>
      <c r="N527" s="90"/>
      <c r="O527" s="90"/>
      <c r="P527" s="90"/>
      <c r="Q527" s="90"/>
      <c r="R527" s="90"/>
      <c r="S527" s="90"/>
      <c r="T527" s="90"/>
      <c r="U527" s="90"/>
      <c r="V527" s="90"/>
      <c r="W527" s="90"/>
      <c r="X527" s="90"/>
      <c r="Y527" s="90"/>
      <c r="Z527" s="90"/>
      <c r="AA527" s="90"/>
      <c r="AB527" s="90"/>
      <c r="AC527" s="90"/>
      <c r="AD527" s="90"/>
    </row>
    <row r="528" spans="1:30" ht="14.5" x14ac:dyDescent="0.35">
      <c r="A528" s="90"/>
      <c r="B528" s="82"/>
      <c r="C528" s="90"/>
      <c r="D528" s="90"/>
      <c r="E528" s="90"/>
      <c r="F528" s="90"/>
      <c r="G528" s="90"/>
      <c r="H528" s="90"/>
      <c r="I528" s="90"/>
      <c r="J528" s="90"/>
      <c r="K528" s="90"/>
      <c r="L528" s="90"/>
      <c r="M528" s="90"/>
      <c r="N528" s="90"/>
      <c r="O528" s="90"/>
      <c r="P528" s="90"/>
      <c r="Q528" s="90"/>
      <c r="R528" s="90"/>
      <c r="S528" s="90"/>
      <c r="T528" s="90"/>
      <c r="U528" s="90"/>
      <c r="V528" s="90"/>
      <c r="W528" s="90"/>
      <c r="X528" s="90"/>
      <c r="Y528" s="90"/>
      <c r="Z528" s="90"/>
      <c r="AA528" s="90"/>
      <c r="AB528" s="90"/>
      <c r="AC528" s="90"/>
      <c r="AD528" s="90"/>
    </row>
    <row r="529" spans="1:30" ht="14.5" x14ac:dyDescent="0.35">
      <c r="A529" s="90"/>
      <c r="B529" s="82"/>
      <c r="C529" s="90"/>
      <c r="D529" s="90"/>
      <c r="E529" s="90"/>
      <c r="F529" s="90"/>
      <c r="G529" s="90"/>
      <c r="H529" s="90"/>
      <c r="I529" s="90"/>
      <c r="J529" s="90"/>
      <c r="K529" s="90"/>
      <c r="L529" s="90"/>
      <c r="M529" s="90"/>
      <c r="N529" s="90"/>
      <c r="O529" s="90"/>
      <c r="P529" s="90"/>
      <c r="Q529" s="90"/>
      <c r="R529" s="90"/>
      <c r="S529" s="90"/>
      <c r="T529" s="90"/>
      <c r="U529" s="90"/>
      <c r="V529" s="90"/>
      <c r="W529" s="90"/>
      <c r="X529" s="90"/>
      <c r="Y529" s="90"/>
      <c r="Z529" s="90"/>
      <c r="AA529" s="90"/>
      <c r="AB529" s="90"/>
      <c r="AC529" s="90"/>
      <c r="AD529" s="90"/>
    </row>
    <row r="530" spans="1:30" ht="14.5" x14ac:dyDescent="0.35">
      <c r="A530" s="90"/>
      <c r="B530" s="82"/>
      <c r="C530" s="90"/>
      <c r="D530" s="90"/>
      <c r="E530" s="90"/>
      <c r="F530" s="90"/>
      <c r="G530" s="90"/>
      <c r="H530" s="90"/>
      <c r="I530" s="90"/>
      <c r="J530" s="90"/>
      <c r="K530" s="90"/>
      <c r="L530" s="90"/>
      <c r="M530" s="90"/>
      <c r="N530" s="90"/>
      <c r="O530" s="90"/>
      <c r="P530" s="90"/>
      <c r="Q530" s="90"/>
      <c r="R530" s="90"/>
      <c r="S530" s="90"/>
      <c r="T530" s="90"/>
      <c r="U530" s="90"/>
      <c r="V530" s="90"/>
      <c r="W530" s="90"/>
      <c r="X530" s="90"/>
      <c r="Y530" s="90"/>
      <c r="Z530" s="90"/>
      <c r="AA530" s="90"/>
      <c r="AB530" s="90"/>
      <c r="AC530" s="90"/>
      <c r="AD530" s="90"/>
    </row>
    <row r="531" spans="1:30" ht="14.5" x14ac:dyDescent="0.35">
      <c r="A531" s="90"/>
      <c r="B531" s="82"/>
      <c r="C531" s="90"/>
      <c r="D531" s="90"/>
      <c r="E531" s="90"/>
      <c r="F531" s="90"/>
      <c r="G531" s="90"/>
      <c r="H531" s="90"/>
      <c r="I531" s="90"/>
      <c r="J531" s="90"/>
      <c r="K531" s="90"/>
      <c r="L531" s="90"/>
      <c r="M531" s="90"/>
      <c r="N531" s="90"/>
      <c r="O531" s="90"/>
      <c r="P531" s="90"/>
      <c r="Q531" s="90"/>
      <c r="R531" s="90"/>
      <c r="S531" s="90"/>
      <c r="T531" s="90"/>
      <c r="U531" s="90"/>
      <c r="V531" s="90"/>
      <c r="W531" s="90"/>
      <c r="X531" s="90"/>
      <c r="Y531" s="90"/>
      <c r="Z531" s="90"/>
      <c r="AA531" s="90"/>
      <c r="AB531" s="90"/>
      <c r="AC531" s="90"/>
      <c r="AD531" s="90"/>
    </row>
    <row r="532" spans="1:30" ht="14.5" x14ac:dyDescent="0.35">
      <c r="A532" s="90"/>
      <c r="B532" s="82"/>
      <c r="C532" s="90"/>
      <c r="D532" s="90"/>
      <c r="E532" s="90"/>
      <c r="F532" s="90"/>
      <c r="G532" s="90"/>
      <c r="H532" s="90"/>
      <c r="I532" s="90"/>
      <c r="J532" s="90"/>
      <c r="K532" s="90"/>
      <c r="L532" s="90"/>
      <c r="M532" s="90"/>
      <c r="N532" s="90"/>
      <c r="O532" s="90"/>
      <c r="P532" s="90"/>
      <c r="Q532" s="90"/>
      <c r="R532" s="90"/>
      <c r="S532" s="90"/>
      <c r="T532" s="90"/>
      <c r="U532" s="90"/>
      <c r="V532" s="90"/>
      <c r="W532" s="90"/>
      <c r="X532" s="90"/>
      <c r="Y532" s="90"/>
      <c r="Z532" s="90"/>
      <c r="AA532" s="90"/>
      <c r="AB532" s="90"/>
      <c r="AC532" s="90"/>
      <c r="AD532" s="90"/>
    </row>
    <row r="533" spans="1:30" ht="14.5" x14ac:dyDescent="0.35">
      <c r="A533" s="90"/>
      <c r="B533" s="82"/>
      <c r="C533" s="90"/>
      <c r="D533" s="90"/>
      <c r="E533" s="90"/>
      <c r="F533" s="90"/>
      <c r="G533" s="90"/>
      <c r="H533" s="90"/>
      <c r="I533" s="90"/>
      <c r="J533" s="90"/>
      <c r="K533" s="90"/>
      <c r="L533" s="90"/>
      <c r="M533" s="90"/>
      <c r="N533" s="90"/>
      <c r="O533" s="90"/>
      <c r="P533" s="90"/>
      <c r="Q533" s="90"/>
      <c r="R533" s="90"/>
      <c r="S533" s="90"/>
      <c r="T533" s="90"/>
      <c r="U533" s="90"/>
      <c r="V533" s="90"/>
      <c r="W533" s="90"/>
      <c r="X533" s="90"/>
      <c r="Y533" s="90"/>
      <c r="Z533" s="90"/>
      <c r="AA533" s="90"/>
      <c r="AB533" s="90"/>
      <c r="AC533" s="90"/>
      <c r="AD533" s="90"/>
    </row>
    <row r="534" spans="1:30" ht="14.5" x14ac:dyDescent="0.35">
      <c r="A534" s="90"/>
      <c r="B534" s="82"/>
      <c r="C534" s="90"/>
      <c r="D534" s="90"/>
      <c r="E534" s="90"/>
      <c r="F534" s="90"/>
      <c r="G534" s="90"/>
      <c r="H534" s="90"/>
      <c r="I534" s="90"/>
      <c r="J534" s="90"/>
      <c r="K534" s="90"/>
      <c r="L534" s="90"/>
      <c r="M534" s="90"/>
      <c r="N534" s="90"/>
      <c r="O534" s="90"/>
      <c r="P534" s="90"/>
      <c r="Q534" s="90"/>
      <c r="R534" s="90"/>
      <c r="S534" s="90"/>
      <c r="T534" s="90"/>
      <c r="U534" s="90"/>
      <c r="V534" s="90"/>
      <c r="W534" s="90"/>
      <c r="X534" s="90"/>
      <c r="Y534" s="90"/>
      <c r="Z534" s="90"/>
      <c r="AA534" s="90"/>
      <c r="AB534" s="90"/>
      <c r="AC534" s="90"/>
      <c r="AD534" s="90"/>
    </row>
    <row r="535" spans="1:30" ht="14.5" x14ac:dyDescent="0.35">
      <c r="A535" s="90"/>
      <c r="B535" s="82"/>
      <c r="C535" s="90"/>
      <c r="D535" s="90"/>
      <c r="E535" s="90"/>
      <c r="F535" s="90"/>
      <c r="G535" s="90"/>
      <c r="H535" s="90"/>
      <c r="I535" s="90"/>
      <c r="J535" s="90"/>
      <c r="K535" s="90"/>
      <c r="L535" s="90"/>
      <c r="M535" s="90"/>
      <c r="N535" s="90"/>
      <c r="O535" s="90"/>
      <c r="P535" s="90"/>
      <c r="Q535" s="90"/>
      <c r="R535" s="90"/>
      <c r="S535" s="90"/>
      <c r="T535" s="90"/>
      <c r="U535" s="90"/>
      <c r="V535" s="90"/>
      <c r="W535" s="90"/>
      <c r="X535" s="90"/>
      <c r="Y535" s="90"/>
      <c r="Z535" s="90"/>
      <c r="AA535" s="90"/>
      <c r="AB535" s="90"/>
      <c r="AC535" s="90"/>
      <c r="AD535" s="90"/>
    </row>
    <row r="536" spans="1:30" ht="14.5" x14ac:dyDescent="0.35">
      <c r="A536" s="90"/>
      <c r="B536" s="82"/>
      <c r="C536" s="90"/>
      <c r="D536" s="90"/>
      <c r="E536" s="90"/>
      <c r="F536" s="90"/>
      <c r="G536" s="90"/>
      <c r="H536" s="90"/>
      <c r="I536" s="90"/>
      <c r="J536" s="90"/>
      <c r="K536" s="90"/>
      <c r="L536" s="90"/>
      <c r="M536" s="90"/>
      <c r="N536" s="90"/>
      <c r="O536" s="90"/>
      <c r="P536" s="90"/>
      <c r="Q536" s="90"/>
      <c r="R536" s="90"/>
      <c r="S536" s="90"/>
      <c r="T536" s="90"/>
      <c r="U536" s="90"/>
      <c r="V536" s="90"/>
      <c r="W536" s="90"/>
      <c r="X536" s="90"/>
      <c r="Y536" s="90"/>
      <c r="Z536" s="90"/>
      <c r="AA536" s="90"/>
      <c r="AB536" s="90"/>
      <c r="AC536" s="90"/>
      <c r="AD536" s="90"/>
    </row>
    <row r="537" spans="1:30" ht="14.5" x14ac:dyDescent="0.35">
      <c r="A537" s="90"/>
      <c r="B537" s="82"/>
      <c r="C537" s="90"/>
      <c r="D537" s="90"/>
      <c r="E537" s="90"/>
      <c r="F537" s="90"/>
      <c r="G537" s="90"/>
      <c r="H537" s="90"/>
      <c r="I537" s="90"/>
      <c r="J537" s="90"/>
      <c r="K537" s="90"/>
      <c r="L537" s="90"/>
      <c r="M537" s="90"/>
      <c r="N537" s="90"/>
      <c r="O537" s="90"/>
      <c r="P537" s="90"/>
      <c r="Q537" s="90"/>
      <c r="R537" s="90"/>
      <c r="S537" s="90"/>
      <c r="T537" s="90"/>
      <c r="U537" s="90"/>
      <c r="V537" s="90"/>
      <c r="W537" s="90"/>
      <c r="X537" s="90"/>
      <c r="Y537" s="90"/>
      <c r="Z537" s="90"/>
      <c r="AA537" s="90"/>
      <c r="AB537" s="90"/>
      <c r="AC537" s="90"/>
      <c r="AD537" s="90"/>
    </row>
    <row r="538" spans="1:30" ht="14.5" x14ac:dyDescent="0.35">
      <c r="A538" s="90"/>
      <c r="B538" s="82"/>
      <c r="C538" s="90"/>
      <c r="D538" s="90"/>
      <c r="E538" s="90"/>
      <c r="F538" s="90"/>
      <c r="G538" s="90"/>
      <c r="H538" s="90"/>
      <c r="I538" s="90"/>
      <c r="J538" s="90"/>
      <c r="K538" s="90"/>
      <c r="L538" s="90"/>
      <c r="M538" s="90"/>
      <c r="N538" s="90"/>
      <c r="O538" s="90"/>
      <c r="P538" s="90"/>
      <c r="Q538" s="90"/>
      <c r="R538" s="90"/>
      <c r="S538" s="90"/>
      <c r="T538" s="90"/>
      <c r="U538" s="90"/>
      <c r="V538" s="90"/>
      <c r="W538" s="90"/>
      <c r="X538" s="90"/>
      <c r="Y538" s="90"/>
      <c r="Z538" s="90"/>
      <c r="AA538" s="90"/>
      <c r="AB538" s="90"/>
      <c r="AC538" s="90"/>
      <c r="AD538" s="90"/>
    </row>
    <row r="539" spans="1:30" ht="14.5" x14ac:dyDescent="0.35">
      <c r="A539" s="90"/>
      <c r="B539" s="82"/>
      <c r="C539" s="90"/>
      <c r="D539" s="90"/>
      <c r="E539" s="90"/>
      <c r="F539" s="90"/>
      <c r="G539" s="90"/>
      <c r="H539" s="90"/>
      <c r="I539" s="90"/>
      <c r="J539" s="90"/>
      <c r="K539" s="90"/>
      <c r="L539" s="90"/>
      <c r="M539" s="90"/>
      <c r="N539" s="90"/>
      <c r="O539" s="90"/>
      <c r="P539" s="90"/>
      <c r="Q539" s="90"/>
      <c r="R539" s="90"/>
      <c r="S539" s="90"/>
      <c r="T539" s="90"/>
      <c r="U539" s="90"/>
      <c r="V539" s="90"/>
      <c r="W539" s="90"/>
      <c r="X539" s="90"/>
      <c r="Y539" s="90"/>
      <c r="Z539" s="90"/>
      <c r="AA539" s="90"/>
      <c r="AB539" s="90"/>
      <c r="AC539" s="90"/>
      <c r="AD539" s="90"/>
    </row>
    <row r="540" spans="1:30" ht="14.5" x14ac:dyDescent="0.35">
      <c r="A540" s="90"/>
      <c r="B540" s="82"/>
      <c r="C540" s="90"/>
      <c r="D540" s="90"/>
      <c r="E540" s="90"/>
      <c r="F540" s="90"/>
      <c r="G540" s="90"/>
      <c r="H540" s="90"/>
      <c r="I540" s="90"/>
      <c r="J540" s="90"/>
      <c r="K540" s="90"/>
      <c r="L540" s="90"/>
      <c r="M540" s="90"/>
      <c r="N540" s="90"/>
      <c r="O540" s="90"/>
      <c r="P540" s="90"/>
      <c r="Q540" s="90"/>
      <c r="R540" s="90"/>
      <c r="S540" s="90"/>
      <c r="T540" s="90"/>
      <c r="U540" s="90"/>
      <c r="V540" s="90"/>
      <c r="W540" s="90"/>
      <c r="X540" s="90"/>
      <c r="Y540" s="90"/>
      <c r="Z540" s="90"/>
      <c r="AA540" s="90"/>
      <c r="AB540" s="90"/>
      <c r="AC540" s="90"/>
      <c r="AD540" s="90"/>
    </row>
    <row r="541" spans="1:30" ht="14.5" x14ac:dyDescent="0.35">
      <c r="A541" s="90"/>
      <c r="B541" s="82"/>
      <c r="C541" s="90"/>
      <c r="D541" s="90"/>
      <c r="E541" s="90"/>
      <c r="F541" s="90"/>
      <c r="G541" s="90"/>
      <c r="H541" s="90"/>
      <c r="I541" s="90"/>
      <c r="J541" s="90"/>
      <c r="K541" s="90"/>
      <c r="L541" s="90"/>
      <c r="M541" s="90"/>
      <c r="N541" s="90"/>
      <c r="O541" s="90"/>
      <c r="P541" s="90"/>
      <c r="Q541" s="90"/>
      <c r="R541" s="90"/>
      <c r="S541" s="90"/>
      <c r="T541" s="90"/>
      <c r="U541" s="90"/>
      <c r="V541" s="90"/>
      <c r="W541" s="90"/>
      <c r="X541" s="90"/>
      <c r="Y541" s="90"/>
      <c r="Z541" s="90"/>
      <c r="AA541" s="90"/>
      <c r="AB541" s="90"/>
      <c r="AC541" s="90"/>
      <c r="AD541" s="90"/>
    </row>
    <row r="542" spans="1:30" ht="14.5" x14ac:dyDescent="0.35">
      <c r="A542" s="90"/>
      <c r="B542" s="82"/>
      <c r="C542" s="90"/>
      <c r="D542" s="90"/>
      <c r="E542" s="90"/>
      <c r="F542" s="90"/>
      <c r="G542" s="90"/>
      <c r="H542" s="90"/>
      <c r="I542" s="90"/>
      <c r="J542" s="90"/>
      <c r="K542" s="90"/>
      <c r="L542" s="90"/>
      <c r="M542" s="90"/>
      <c r="N542" s="90"/>
      <c r="O542" s="90"/>
      <c r="P542" s="90"/>
      <c r="Q542" s="90"/>
      <c r="R542" s="90"/>
      <c r="S542" s="90"/>
      <c r="T542" s="90"/>
      <c r="U542" s="90"/>
      <c r="V542" s="90"/>
      <c r="W542" s="90"/>
      <c r="X542" s="90"/>
      <c r="Y542" s="90"/>
      <c r="Z542" s="90"/>
      <c r="AA542" s="90"/>
      <c r="AB542" s="90"/>
      <c r="AC542" s="90"/>
      <c r="AD542" s="90"/>
    </row>
    <row r="543" spans="1:30" ht="14.5" x14ac:dyDescent="0.35">
      <c r="A543" s="90"/>
      <c r="B543" s="82"/>
      <c r="C543" s="90"/>
      <c r="D543" s="90"/>
      <c r="E543" s="90"/>
      <c r="F543" s="90"/>
      <c r="G543" s="90"/>
      <c r="H543" s="90"/>
      <c r="I543" s="90"/>
      <c r="J543" s="90"/>
      <c r="K543" s="90"/>
      <c r="L543" s="90"/>
      <c r="M543" s="90"/>
      <c r="N543" s="90"/>
      <c r="O543" s="90"/>
      <c r="P543" s="90"/>
      <c r="Q543" s="90"/>
      <c r="R543" s="90"/>
      <c r="S543" s="90"/>
      <c r="T543" s="90"/>
      <c r="U543" s="90"/>
      <c r="V543" s="90"/>
      <c r="W543" s="90"/>
      <c r="X543" s="90"/>
      <c r="Y543" s="90"/>
      <c r="Z543" s="90"/>
      <c r="AA543" s="90"/>
      <c r="AB543" s="90"/>
      <c r="AC543" s="90"/>
      <c r="AD543" s="90"/>
    </row>
    <row r="544" spans="1:30" ht="14.5" x14ac:dyDescent="0.35">
      <c r="A544" s="90"/>
      <c r="B544" s="82"/>
      <c r="C544" s="90"/>
      <c r="D544" s="90"/>
      <c r="E544" s="90"/>
      <c r="F544" s="90"/>
      <c r="G544" s="90"/>
      <c r="H544" s="90"/>
      <c r="I544" s="90"/>
      <c r="J544" s="90"/>
      <c r="K544" s="90"/>
      <c r="L544" s="90"/>
      <c r="M544" s="90"/>
      <c r="N544" s="90"/>
      <c r="O544" s="90"/>
      <c r="P544" s="90"/>
      <c r="Q544" s="90"/>
      <c r="R544" s="90"/>
      <c r="S544" s="90"/>
      <c r="T544" s="90"/>
      <c r="U544" s="90"/>
      <c r="V544" s="90"/>
      <c r="W544" s="90"/>
      <c r="X544" s="90"/>
      <c r="Y544" s="90"/>
      <c r="Z544" s="90"/>
      <c r="AA544" s="90"/>
      <c r="AB544" s="90"/>
      <c r="AC544" s="90"/>
      <c r="AD544" s="90"/>
    </row>
    <row r="545" spans="1:30" ht="14.5" x14ac:dyDescent="0.35">
      <c r="A545" s="90"/>
      <c r="B545" s="82"/>
      <c r="C545" s="90"/>
      <c r="D545" s="90"/>
      <c r="E545" s="90"/>
      <c r="F545" s="90"/>
      <c r="G545" s="90"/>
      <c r="H545" s="90"/>
      <c r="I545" s="90"/>
      <c r="J545" s="90"/>
      <c r="K545" s="90"/>
      <c r="L545" s="90"/>
      <c r="M545" s="90"/>
      <c r="N545" s="90"/>
      <c r="O545" s="90"/>
      <c r="P545" s="90"/>
      <c r="Q545" s="90"/>
      <c r="R545" s="90"/>
      <c r="S545" s="90"/>
      <c r="T545" s="90"/>
      <c r="U545" s="90"/>
      <c r="V545" s="90"/>
      <c r="W545" s="90"/>
      <c r="X545" s="90"/>
      <c r="Y545" s="90"/>
      <c r="Z545" s="90"/>
      <c r="AA545" s="90"/>
      <c r="AB545" s="90"/>
      <c r="AC545" s="90"/>
      <c r="AD545" s="90"/>
    </row>
    <row r="546" spans="1:30" ht="14.5" x14ac:dyDescent="0.35">
      <c r="A546" s="90"/>
      <c r="B546" s="82"/>
      <c r="C546" s="90"/>
      <c r="D546" s="90"/>
      <c r="E546" s="90"/>
      <c r="F546" s="90"/>
      <c r="G546" s="90"/>
      <c r="H546" s="90"/>
      <c r="I546" s="90"/>
      <c r="J546" s="90"/>
      <c r="K546" s="90"/>
      <c r="L546" s="90"/>
      <c r="M546" s="90"/>
      <c r="N546" s="90"/>
      <c r="O546" s="90"/>
      <c r="P546" s="90"/>
      <c r="Q546" s="90"/>
      <c r="R546" s="90"/>
      <c r="S546" s="90"/>
      <c r="T546" s="90"/>
      <c r="U546" s="90"/>
      <c r="V546" s="90"/>
      <c r="W546" s="90"/>
      <c r="X546" s="90"/>
      <c r="Y546" s="90"/>
      <c r="Z546" s="90"/>
      <c r="AA546" s="90"/>
      <c r="AB546" s="90"/>
      <c r="AC546" s="90"/>
      <c r="AD546" s="90"/>
    </row>
    <row r="547" spans="1:30" ht="14.5" x14ac:dyDescent="0.35">
      <c r="A547" s="90"/>
      <c r="B547" s="82"/>
      <c r="C547" s="90"/>
      <c r="D547" s="90"/>
      <c r="E547" s="90"/>
      <c r="F547" s="90"/>
      <c r="G547" s="90"/>
      <c r="H547" s="90"/>
      <c r="I547" s="90"/>
      <c r="J547" s="90"/>
      <c r="K547" s="90"/>
      <c r="L547" s="90"/>
      <c r="M547" s="90"/>
      <c r="N547" s="90"/>
      <c r="O547" s="90"/>
      <c r="P547" s="90"/>
      <c r="Q547" s="90"/>
      <c r="R547" s="90"/>
      <c r="S547" s="90"/>
      <c r="T547" s="90"/>
      <c r="U547" s="90"/>
      <c r="V547" s="90"/>
      <c r="W547" s="90"/>
      <c r="X547" s="90"/>
      <c r="Y547" s="90"/>
      <c r="Z547" s="90"/>
      <c r="AA547" s="90"/>
      <c r="AB547" s="90"/>
      <c r="AC547" s="90"/>
      <c r="AD547" s="90"/>
    </row>
    <row r="548" spans="1:30" ht="14.5" x14ac:dyDescent="0.35">
      <c r="A548" s="90"/>
      <c r="B548" s="82"/>
      <c r="C548" s="90"/>
      <c r="D548" s="90"/>
      <c r="E548" s="90"/>
      <c r="F548" s="90"/>
      <c r="G548" s="90"/>
      <c r="H548" s="90"/>
      <c r="I548" s="90"/>
      <c r="J548" s="90"/>
      <c r="K548" s="90"/>
      <c r="L548" s="90"/>
      <c r="M548" s="90"/>
      <c r="N548" s="90"/>
      <c r="O548" s="90"/>
      <c r="P548" s="90"/>
      <c r="Q548" s="90"/>
      <c r="R548" s="90"/>
      <c r="S548" s="90"/>
      <c r="T548" s="90"/>
      <c r="U548" s="90"/>
      <c r="V548" s="90"/>
      <c r="W548" s="90"/>
      <c r="X548" s="90"/>
      <c r="Y548" s="90"/>
      <c r="Z548" s="90"/>
      <c r="AA548" s="90"/>
      <c r="AB548" s="90"/>
      <c r="AC548" s="90"/>
      <c r="AD548" s="90"/>
    </row>
    <row r="549" spans="1:30" ht="14.5" x14ac:dyDescent="0.35">
      <c r="A549" s="90"/>
      <c r="B549" s="82"/>
      <c r="C549" s="90"/>
      <c r="D549" s="90"/>
      <c r="E549" s="90"/>
      <c r="F549" s="90"/>
      <c r="G549" s="90"/>
      <c r="H549" s="90"/>
      <c r="I549" s="90"/>
      <c r="J549" s="90"/>
      <c r="K549" s="90"/>
      <c r="L549" s="90"/>
      <c r="M549" s="90"/>
      <c r="N549" s="90"/>
      <c r="O549" s="90"/>
      <c r="P549" s="90"/>
      <c r="Q549" s="90"/>
      <c r="R549" s="90"/>
      <c r="S549" s="90"/>
      <c r="T549" s="90"/>
      <c r="U549" s="90"/>
      <c r="V549" s="90"/>
      <c r="W549" s="90"/>
      <c r="X549" s="90"/>
      <c r="Y549" s="90"/>
      <c r="Z549" s="90"/>
      <c r="AA549" s="90"/>
      <c r="AB549" s="90"/>
      <c r="AC549" s="90"/>
      <c r="AD549" s="90"/>
    </row>
    <row r="550" spans="1:30" ht="14.5" x14ac:dyDescent="0.35">
      <c r="A550" s="90"/>
      <c r="B550" s="82"/>
      <c r="C550" s="90"/>
      <c r="D550" s="90"/>
      <c r="E550" s="90"/>
      <c r="F550" s="90"/>
      <c r="G550" s="90"/>
      <c r="H550" s="90"/>
      <c r="I550" s="90"/>
      <c r="J550" s="90"/>
      <c r="K550" s="90"/>
      <c r="L550" s="90"/>
      <c r="M550" s="90"/>
      <c r="N550" s="90"/>
      <c r="O550" s="90"/>
      <c r="P550" s="90"/>
      <c r="Q550" s="90"/>
      <c r="R550" s="90"/>
      <c r="S550" s="90"/>
      <c r="T550" s="90"/>
      <c r="U550" s="90"/>
      <c r="V550" s="90"/>
      <c r="W550" s="90"/>
      <c r="X550" s="90"/>
      <c r="Y550" s="90"/>
      <c r="Z550" s="90"/>
      <c r="AA550" s="90"/>
      <c r="AB550" s="90"/>
      <c r="AC550" s="90"/>
      <c r="AD550" s="90"/>
    </row>
    <row r="551" spans="1:30" ht="14.5" x14ac:dyDescent="0.35">
      <c r="A551" s="90"/>
      <c r="B551" s="82"/>
      <c r="C551" s="90"/>
      <c r="D551" s="90"/>
      <c r="E551" s="90"/>
      <c r="F551" s="90"/>
      <c r="G551" s="90"/>
      <c r="H551" s="90"/>
      <c r="I551" s="90"/>
      <c r="J551" s="90"/>
      <c r="K551" s="90"/>
      <c r="L551" s="90"/>
      <c r="M551" s="90"/>
      <c r="N551" s="90"/>
      <c r="O551" s="90"/>
      <c r="P551" s="90"/>
      <c r="Q551" s="90"/>
      <c r="R551" s="90"/>
      <c r="S551" s="90"/>
      <c r="T551" s="90"/>
      <c r="U551" s="90"/>
      <c r="V551" s="90"/>
      <c r="W551" s="90"/>
      <c r="X551" s="90"/>
      <c r="Y551" s="90"/>
      <c r="Z551" s="90"/>
      <c r="AA551" s="90"/>
      <c r="AB551" s="90"/>
      <c r="AC551" s="90"/>
      <c r="AD551" s="90"/>
    </row>
    <row r="552" spans="1:30" ht="14.5" x14ac:dyDescent="0.35">
      <c r="A552" s="90"/>
      <c r="B552" s="82"/>
      <c r="C552" s="90"/>
      <c r="D552" s="90"/>
      <c r="E552" s="90"/>
      <c r="F552" s="90"/>
      <c r="G552" s="90"/>
      <c r="H552" s="90"/>
      <c r="I552" s="90"/>
      <c r="J552" s="90"/>
      <c r="K552" s="90"/>
      <c r="L552" s="90"/>
      <c r="M552" s="90"/>
      <c r="N552" s="90"/>
      <c r="O552" s="90"/>
      <c r="P552" s="90"/>
      <c r="Q552" s="90"/>
      <c r="R552" s="90"/>
      <c r="S552" s="90"/>
      <c r="T552" s="90"/>
      <c r="U552" s="90"/>
      <c r="V552" s="90"/>
      <c r="W552" s="90"/>
      <c r="X552" s="90"/>
      <c r="Y552" s="90"/>
      <c r="Z552" s="90"/>
      <c r="AA552" s="90"/>
      <c r="AB552" s="90"/>
      <c r="AC552" s="90"/>
      <c r="AD552" s="90"/>
    </row>
    <row r="553" spans="1:30" ht="14.5" x14ac:dyDescent="0.35">
      <c r="A553" s="90"/>
      <c r="B553" s="82"/>
      <c r="C553" s="90"/>
      <c r="D553" s="90"/>
      <c r="E553" s="90"/>
      <c r="F553" s="90"/>
      <c r="G553" s="90"/>
      <c r="H553" s="90"/>
      <c r="I553" s="90"/>
      <c r="J553" s="90"/>
      <c r="K553" s="90"/>
      <c r="L553" s="90"/>
      <c r="M553" s="90"/>
      <c r="N553" s="90"/>
      <c r="O553" s="90"/>
      <c r="P553" s="90"/>
      <c r="Q553" s="90"/>
      <c r="R553" s="90"/>
      <c r="S553" s="90"/>
      <c r="T553" s="90"/>
      <c r="U553" s="90"/>
      <c r="V553" s="90"/>
      <c r="W553" s="90"/>
      <c r="X553" s="90"/>
      <c r="Y553" s="90"/>
      <c r="Z553" s="90"/>
      <c r="AA553" s="90"/>
      <c r="AB553" s="90"/>
      <c r="AC553" s="90"/>
      <c r="AD553" s="90"/>
    </row>
    <row r="554" spans="1:30" ht="14.5" x14ac:dyDescent="0.35">
      <c r="A554" s="90"/>
      <c r="B554" s="82"/>
      <c r="C554" s="90"/>
      <c r="D554" s="90"/>
      <c r="E554" s="90"/>
      <c r="F554" s="90"/>
      <c r="G554" s="90"/>
      <c r="H554" s="90"/>
      <c r="I554" s="90"/>
      <c r="J554" s="90"/>
      <c r="K554" s="90"/>
      <c r="L554" s="90"/>
      <c r="M554" s="90"/>
      <c r="N554" s="90"/>
      <c r="O554" s="90"/>
      <c r="P554" s="90"/>
      <c r="Q554" s="90"/>
      <c r="R554" s="90"/>
      <c r="S554" s="90"/>
      <c r="T554" s="90"/>
      <c r="U554" s="90"/>
      <c r="V554" s="90"/>
      <c r="W554" s="90"/>
      <c r="X554" s="90"/>
      <c r="Y554" s="90"/>
      <c r="Z554" s="90"/>
      <c r="AA554" s="90"/>
      <c r="AB554" s="90"/>
      <c r="AC554" s="90"/>
      <c r="AD554" s="90"/>
    </row>
    <row r="555" spans="1:30" ht="14.5" x14ac:dyDescent="0.35">
      <c r="A555" s="90"/>
      <c r="B555" s="82"/>
      <c r="C555" s="90"/>
      <c r="D555" s="90"/>
      <c r="E555" s="90"/>
      <c r="F555" s="90"/>
      <c r="G555" s="90"/>
      <c r="H555" s="90"/>
      <c r="I555" s="90"/>
      <c r="J555" s="90"/>
      <c r="K555" s="90"/>
      <c r="L555" s="90"/>
      <c r="M555" s="90"/>
      <c r="N555" s="90"/>
      <c r="O555" s="90"/>
      <c r="P555" s="90"/>
      <c r="Q555" s="90"/>
      <c r="R555" s="90"/>
      <c r="S555" s="90"/>
      <c r="T555" s="90"/>
      <c r="U555" s="90"/>
      <c r="V555" s="90"/>
      <c r="W555" s="90"/>
      <c r="X555" s="90"/>
      <c r="Y555" s="90"/>
      <c r="Z555" s="90"/>
      <c r="AA555" s="90"/>
      <c r="AB555" s="90"/>
      <c r="AC555" s="90"/>
      <c r="AD555" s="90"/>
    </row>
    <row r="556" spans="1:30" ht="14.5" x14ac:dyDescent="0.35">
      <c r="A556" s="90"/>
      <c r="B556" s="82"/>
      <c r="C556" s="90"/>
      <c r="D556" s="90"/>
      <c r="E556" s="90"/>
      <c r="F556" s="90"/>
      <c r="G556" s="90"/>
      <c r="H556" s="90"/>
      <c r="I556" s="90"/>
      <c r="J556" s="90"/>
      <c r="K556" s="90"/>
      <c r="L556" s="90"/>
      <c r="M556" s="90"/>
      <c r="N556" s="90"/>
      <c r="O556" s="90"/>
      <c r="P556" s="90"/>
      <c r="Q556" s="90"/>
      <c r="R556" s="90"/>
      <c r="S556" s="90"/>
      <c r="T556" s="90"/>
      <c r="U556" s="90"/>
      <c r="V556" s="90"/>
      <c r="W556" s="90"/>
      <c r="X556" s="90"/>
      <c r="Y556" s="90"/>
      <c r="Z556" s="90"/>
      <c r="AA556" s="90"/>
      <c r="AB556" s="90"/>
      <c r="AC556" s="90"/>
      <c r="AD556" s="90"/>
    </row>
    <row r="557" spans="1:30" ht="14.5" x14ac:dyDescent="0.35">
      <c r="A557" s="90"/>
      <c r="B557" s="82"/>
      <c r="C557" s="90"/>
      <c r="D557" s="90"/>
      <c r="E557" s="90"/>
      <c r="F557" s="90"/>
      <c r="G557" s="90"/>
      <c r="H557" s="90"/>
      <c r="I557" s="90"/>
      <c r="J557" s="90"/>
      <c r="K557" s="90"/>
      <c r="L557" s="90"/>
      <c r="M557" s="90"/>
      <c r="N557" s="90"/>
      <c r="O557" s="90"/>
      <c r="P557" s="90"/>
      <c r="Q557" s="90"/>
      <c r="R557" s="90"/>
      <c r="S557" s="90"/>
      <c r="T557" s="90"/>
      <c r="U557" s="90"/>
      <c r="V557" s="90"/>
      <c r="W557" s="90"/>
      <c r="X557" s="90"/>
      <c r="Y557" s="90"/>
      <c r="Z557" s="90"/>
      <c r="AA557" s="90"/>
      <c r="AB557" s="90"/>
      <c r="AC557" s="90"/>
      <c r="AD557" s="90"/>
    </row>
    <row r="558" spans="1:30" ht="14.5" x14ac:dyDescent="0.35">
      <c r="A558" s="90"/>
      <c r="B558" s="82"/>
      <c r="C558" s="90"/>
      <c r="D558" s="90"/>
      <c r="E558" s="90"/>
      <c r="F558" s="90"/>
      <c r="G558" s="90"/>
      <c r="H558" s="90"/>
      <c r="I558" s="90"/>
      <c r="J558" s="90"/>
      <c r="K558" s="90"/>
      <c r="L558" s="90"/>
      <c r="M558" s="90"/>
      <c r="N558" s="90"/>
      <c r="O558" s="90"/>
      <c r="P558" s="90"/>
      <c r="Q558" s="90"/>
      <c r="R558" s="90"/>
      <c r="S558" s="90"/>
      <c r="T558" s="90"/>
      <c r="U558" s="90"/>
      <c r="V558" s="90"/>
      <c r="W558" s="90"/>
      <c r="X558" s="90"/>
      <c r="Y558" s="90"/>
      <c r="Z558" s="90"/>
      <c r="AA558" s="90"/>
      <c r="AB558" s="90"/>
      <c r="AC558" s="90"/>
      <c r="AD558" s="90"/>
    </row>
    <row r="559" spans="1:30" ht="14.5" x14ac:dyDescent="0.35">
      <c r="A559" s="90"/>
      <c r="B559" s="82"/>
      <c r="C559" s="90"/>
      <c r="D559" s="90"/>
      <c r="E559" s="90"/>
      <c r="F559" s="90"/>
      <c r="G559" s="90"/>
      <c r="H559" s="90"/>
      <c r="I559" s="90"/>
      <c r="J559" s="90"/>
      <c r="K559" s="90"/>
      <c r="L559" s="90"/>
      <c r="M559" s="90"/>
      <c r="N559" s="90"/>
      <c r="O559" s="90"/>
      <c r="P559" s="90"/>
      <c r="Q559" s="90"/>
      <c r="R559" s="90"/>
      <c r="S559" s="90"/>
      <c r="T559" s="90"/>
      <c r="U559" s="90"/>
      <c r="V559" s="90"/>
      <c r="W559" s="90"/>
      <c r="X559" s="90"/>
      <c r="Y559" s="90"/>
      <c r="Z559" s="90"/>
      <c r="AA559" s="90"/>
      <c r="AB559" s="90"/>
      <c r="AC559" s="90"/>
      <c r="AD559" s="90"/>
    </row>
    <row r="560" spans="1:30" ht="14.5" x14ac:dyDescent="0.35">
      <c r="A560" s="90"/>
      <c r="B560" s="82"/>
      <c r="C560" s="90"/>
      <c r="D560" s="90"/>
      <c r="E560" s="90"/>
      <c r="F560" s="90"/>
      <c r="G560" s="90"/>
      <c r="H560" s="90"/>
      <c r="I560" s="90"/>
      <c r="J560" s="90"/>
      <c r="K560" s="90"/>
      <c r="L560" s="90"/>
      <c r="M560" s="90"/>
      <c r="N560" s="90"/>
      <c r="O560" s="90"/>
      <c r="P560" s="90"/>
      <c r="Q560" s="90"/>
      <c r="R560" s="90"/>
      <c r="S560" s="90"/>
      <c r="T560" s="90"/>
      <c r="U560" s="90"/>
      <c r="V560" s="90"/>
      <c r="W560" s="90"/>
      <c r="X560" s="90"/>
      <c r="Y560" s="90"/>
      <c r="Z560" s="90"/>
      <c r="AA560" s="90"/>
      <c r="AB560" s="90"/>
      <c r="AC560" s="90"/>
      <c r="AD560" s="90"/>
    </row>
    <row r="561" spans="1:30" ht="14.5" x14ac:dyDescent="0.35">
      <c r="A561" s="90"/>
      <c r="B561" s="82"/>
      <c r="C561" s="90"/>
      <c r="D561" s="90"/>
      <c r="E561" s="90"/>
      <c r="F561" s="90"/>
      <c r="G561" s="90"/>
      <c r="H561" s="90"/>
      <c r="I561" s="90"/>
      <c r="J561" s="90"/>
      <c r="K561" s="90"/>
      <c r="L561" s="90"/>
      <c r="M561" s="90"/>
      <c r="N561" s="90"/>
      <c r="O561" s="90"/>
      <c r="P561" s="90"/>
      <c r="Q561" s="90"/>
      <c r="R561" s="90"/>
      <c r="S561" s="90"/>
      <c r="T561" s="90"/>
      <c r="U561" s="90"/>
      <c r="V561" s="90"/>
      <c r="W561" s="90"/>
      <c r="X561" s="90"/>
      <c r="Y561" s="90"/>
      <c r="Z561" s="90"/>
      <c r="AA561" s="90"/>
      <c r="AB561" s="90"/>
      <c r="AC561" s="90"/>
      <c r="AD561" s="90"/>
    </row>
    <row r="562" spans="1:30" ht="14.5" x14ac:dyDescent="0.35">
      <c r="A562" s="90"/>
      <c r="B562" s="82"/>
      <c r="C562" s="90"/>
      <c r="D562" s="90"/>
      <c r="E562" s="90"/>
      <c r="F562" s="90"/>
      <c r="G562" s="90"/>
      <c r="H562" s="90"/>
      <c r="I562" s="90"/>
      <c r="J562" s="90"/>
      <c r="K562" s="90"/>
      <c r="L562" s="90"/>
      <c r="M562" s="90"/>
      <c r="N562" s="90"/>
      <c r="O562" s="90"/>
      <c r="P562" s="90"/>
      <c r="Q562" s="90"/>
      <c r="R562" s="90"/>
      <c r="S562" s="90"/>
      <c r="T562" s="90"/>
      <c r="U562" s="90"/>
      <c r="V562" s="90"/>
      <c r="W562" s="90"/>
      <c r="X562" s="90"/>
      <c r="Y562" s="90"/>
      <c r="Z562" s="90"/>
      <c r="AA562" s="90"/>
      <c r="AB562" s="90"/>
      <c r="AC562" s="90"/>
      <c r="AD562" s="90"/>
    </row>
    <row r="563" spans="1:30" ht="14.5" x14ac:dyDescent="0.35">
      <c r="A563" s="90"/>
      <c r="B563" s="82"/>
      <c r="C563" s="90"/>
      <c r="D563" s="90"/>
      <c r="E563" s="90"/>
      <c r="F563" s="90"/>
      <c r="G563" s="90"/>
      <c r="H563" s="90"/>
      <c r="I563" s="90"/>
      <c r="J563" s="90"/>
      <c r="K563" s="90"/>
      <c r="L563" s="90"/>
      <c r="M563" s="90"/>
      <c r="N563" s="90"/>
      <c r="O563" s="90"/>
      <c r="P563" s="90"/>
      <c r="Q563" s="90"/>
      <c r="R563" s="90"/>
      <c r="S563" s="90"/>
      <c r="T563" s="90"/>
      <c r="U563" s="90"/>
      <c r="V563" s="90"/>
      <c r="W563" s="90"/>
      <c r="X563" s="90"/>
      <c r="Y563" s="90"/>
      <c r="Z563" s="90"/>
      <c r="AA563" s="90"/>
      <c r="AB563" s="90"/>
      <c r="AC563" s="90"/>
      <c r="AD563" s="90"/>
    </row>
    <row r="564" spans="1:30" ht="14.5" x14ac:dyDescent="0.35">
      <c r="A564" s="90"/>
      <c r="B564" s="82"/>
      <c r="C564" s="90"/>
      <c r="D564" s="90"/>
      <c r="E564" s="90"/>
      <c r="F564" s="90"/>
      <c r="G564" s="90"/>
      <c r="H564" s="90"/>
      <c r="I564" s="90"/>
      <c r="J564" s="90"/>
      <c r="K564" s="90"/>
      <c r="L564" s="90"/>
      <c r="M564" s="90"/>
      <c r="N564" s="90"/>
      <c r="O564" s="90"/>
      <c r="P564" s="90"/>
      <c r="Q564" s="90"/>
      <c r="R564" s="90"/>
      <c r="S564" s="90"/>
      <c r="T564" s="90"/>
      <c r="U564" s="90"/>
      <c r="V564" s="90"/>
      <c r="W564" s="90"/>
      <c r="X564" s="90"/>
      <c r="Y564" s="90"/>
      <c r="Z564" s="90"/>
      <c r="AA564" s="90"/>
      <c r="AB564" s="90"/>
      <c r="AC564" s="90"/>
      <c r="AD564" s="90"/>
    </row>
    <row r="565" spans="1:30" ht="14.5" x14ac:dyDescent="0.35">
      <c r="A565" s="90"/>
      <c r="B565" s="82"/>
      <c r="C565" s="90"/>
      <c r="D565" s="90"/>
      <c r="E565" s="90"/>
      <c r="F565" s="90"/>
      <c r="G565" s="90"/>
      <c r="H565" s="90"/>
      <c r="I565" s="90"/>
      <c r="J565" s="90"/>
      <c r="K565" s="90"/>
      <c r="L565" s="90"/>
      <c r="M565" s="90"/>
      <c r="N565" s="90"/>
      <c r="O565" s="90"/>
      <c r="P565" s="90"/>
      <c r="Q565" s="90"/>
      <c r="R565" s="90"/>
      <c r="S565" s="90"/>
      <c r="T565" s="90"/>
      <c r="U565" s="90"/>
      <c r="V565" s="90"/>
      <c r="W565" s="90"/>
      <c r="X565" s="90"/>
      <c r="Y565" s="90"/>
      <c r="Z565" s="90"/>
      <c r="AA565" s="90"/>
      <c r="AB565" s="90"/>
      <c r="AC565" s="90"/>
      <c r="AD565" s="90"/>
    </row>
    <row r="566" spans="1:30" ht="14.5" x14ac:dyDescent="0.35">
      <c r="A566" s="90"/>
      <c r="B566" s="82"/>
      <c r="C566" s="90"/>
      <c r="D566" s="90"/>
      <c r="E566" s="90"/>
      <c r="F566" s="90"/>
      <c r="G566" s="90"/>
      <c r="H566" s="90"/>
      <c r="I566" s="90"/>
      <c r="J566" s="90"/>
      <c r="K566" s="90"/>
      <c r="L566" s="90"/>
      <c r="M566" s="90"/>
      <c r="N566" s="90"/>
      <c r="O566" s="90"/>
      <c r="P566" s="90"/>
      <c r="Q566" s="90"/>
      <c r="R566" s="90"/>
      <c r="S566" s="90"/>
      <c r="T566" s="90"/>
      <c r="U566" s="90"/>
      <c r="V566" s="90"/>
      <c r="W566" s="90"/>
      <c r="X566" s="90"/>
      <c r="Y566" s="90"/>
      <c r="Z566" s="90"/>
      <c r="AA566" s="90"/>
      <c r="AB566" s="90"/>
      <c r="AC566" s="90"/>
      <c r="AD566" s="90"/>
    </row>
    <row r="567" spans="1:30" ht="14.5" x14ac:dyDescent="0.35">
      <c r="A567" s="90"/>
      <c r="B567" s="82"/>
      <c r="C567" s="90"/>
      <c r="D567" s="90"/>
      <c r="E567" s="90"/>
      <c r="F567" s="90"/>
      <c r="G567" s="90"/>
      <c r="H567" s="90"/>
      <c r="I567" s="90"/>
      <c r="J567" s="90"/>
      <c r="K567" s="90"/>
      <c r="L567" s="90"/>
      <c r="M567" s="90"/>
      <c r="N567" s="90"/>
      <c r="O567" s="90"/>
      <c r="P567" s="90"/>
      <c r="Q567" s="90"/>
      <c r="R567" s="90"/>
      <c r="S567" s="90"/>
      <c r="T567" s="90"/>
      <c r="U567" s="90"/>
      <c r="V567" s="90"/>
      <c r="W567" s="90"/>
      <c r="X567" s="90"/>
      <c r="Y567" s="90"/>
      <c r="Z567" s="90"/>
      <c r="AA567" s="90"/>
      <c r="AB567" s="90"/>
      <c r="AC567" s="90"/>
      <c r="AD567" s="90"/>
    </row>
    <row r="568" spans="1:30" ht="14.5" x14ac:dyDescent="0.35">
      <c r="A568" s="90"/>
      <c r="B568" s="82"/>
      <c r="C568" s="90"/>
      <c r="D568" s="90"/>
      <c r="E568" s="90"/>
      <c r="F568" s="90"/>
      <c r="G568" s="90"/>
      <c r="H568" s="90"/>
      <c r="I568" s="90"/>
      <c r="J568" s="90"/>
      <c r="K568" s="90"/>
      <c r="L568" s="90"/>
      <c r="M568" s="90"/>
      <c r="N568" s="90"/>
      <c r="O568" s="90"/>
      <c r="P568" s="90"/>
      <c r="Q568" s="90"/>
      <c r="R568" s="90"/>
      <c r="S568" s="90"/>
      <c r="T568" s="90"/>
      <c r="U568" s="90"/>
      <c r="V568" s="90"/>
      <c r="W568" s="90"/>
      <c r="X568" s="90"/>
      <c r="Y568" s="90"/>
      <c r="Z568" s="90"/>
      <c r="AA568" s="90"/>
      <c r="AB568" s="90"/>
      <c r="AC568" s="90"/>
      <c r="AD568" s="90"/>
    </row>
    <row r="569" spans="1:30" ht="14.5" x14ac:dyDescent="0.35">
      <c r="A569" s="90"/>
      <c r="B569" s="82"/>
      <c r="C569" s="90"/>
      <c r="D569" s="90"/>
      <c r="E569" s="90"/>
      <c r="F569" s="90"/>
      <c r="G569" s="90"/>
      <c r="H569" s="90"/>
      <c r="I569" s="90"/>
      <c r="J569" s="90"/>
      <c r="K569" s="90"/>
      <c r="L569" s="90"/>
      <c r="M569" s="90"/>
      <c r="N569" s="90"/>
      <c r="O569" s="90"/>
      <c r="P569" s="90"/>
      <c r="Q569" s="90"/>
      <c r="R569" s="90"/>
      <c r="S569" s="90"/>
      <c r="T569" s="90"/>
      <c r="U569" s="90"/>
      <c r="V569" s="90"/>
      <c r="W569" s="90"/>
      <c r="X569" s="90"/>
      <c r="Y569" s="90"/>
      <c r="Z569" s="90"/>
      <c r="AA569" s="90"/>
      <c r="AB569" s="90"/>
      <c r="AC569" s="90"/>
      <c r="AD569" s="90"/>
    </row>
    <row r="570" spans="1:30" ht="14.5" x14ac:dyDescent="0.35">
      <c r="A570" s="90"/>
      <c r="B570" s="82"/>
      <c r="C570" s="90"/>
      <c r="D570" s="90"/>
      <c r="E570" s="90"/>
      <c r="F570" s="90"/>
      <c r="G570" s="90"/>
      <c r="H570" s="90"/>
      <c r="I570" s="90"/>
      <c r="J570" s="90"/>
      <c r="K570" s="90"/>
      <c r="L570" s="90"/>
      <c r="M570" s="90"/>
      <c r="N570" s="90"/>
      <c r="O570" s="90"/>
      <c r="P570" s="90"/>
      <c r="Q570" s="90"/>
      <c r="R570" s="90"/>
      <c r="S570" s="90"/>
      <c r="T570" s="90"/>
      <c r="U570" s="90"/>
      <c r="V570" s="90"/>
      <c r="W570" s="90"/>
      <c r="X570" s="90"/>
      <c r="Y570" s="90"/>
      <c r="Z570" s="90"/>
      <c r="AA570" s="90"/>
      <c r="AB570" s="90"/>
      <c r="AC570" s="90"/>
      <c r="AD570" s="90"/>
    </row>
    <row r="571" spans="1:30" ht="14.5" x14ac:dyDescent="0.35">
      <c r="A571" s="90"/>
      <c r="B571" s="82"/>
      <c r="C571" s="90"/>
      <c r="D571" s="90"/>
      <c r="E571" s="90"/>
      <c r="F571" s="90"/>
      <c r="G571" s="90"/>
      <c r="H571" s="90"/>
      <c r="I571" s="90"/>
      <c r="J571" s="90"/>
      <c r="K571" s="90"/>
      <c r="L571" s="90"/>
      <c r="M571" s="90"/>
      <c r="N571" s="90"/>
      <c r="O571" s="90"/>
      <c r="P571" s="90"/>
      <c r="Q571" s="90"/>
      <c r="R571" s="90"/>
      <c r="S571" s="90"/>
      <c r="T571" s="90"/>
      <c r="U571" s="90"/>
      <c r="V571" s="90"/>
      <c r="W571" s="90"/>
      <c r="X571" s="90"/>
      <c r="Y571" s="90"/>
      <c r="Z571" s="90"/>
      <c r="AA571" s="90"/>
      <c r="AB571" s="90"/>
      <c r="AC571" s="90"/>
      <c r="AD571" s="90"/>
    </row>
    <row r="572" spans="1:30" ht="14.5" x14ac:dyDescent="0.35">
      <c r="A572" s="90"/>
      <c r="B572" s="82"/>
      <c r="C572" s="90"/>
      <c r="D572" s="90"/>
      <c r="E572" s="90"/>
      <c r="F572" s="90"/>
      <c r="G572" s="90"/>
      <c r="H572" s="90"/>
      <c r="I572" s="90"/>
      <c r="J572" s="90"/>
      <c r="K572" s="90"/>
      <c r="L572" s="90"/>
      <c r="M572" s="90"/>
      <c r="N572" s="90"/>
      <c r="O572" s="90"/>
      <c r="P572" s="90"/>
      <c r="Q572" s="90"/>
      <c r="R572" s="90"/>
      <c r="S572" s="90"/>
      <c r="T572" s="90"/>
      <c r="U572" s="90"/>
      <c r="V572" s="90"/>
      <c r="W572" s="90"/>
      <c r="X572" s="90"/>
      <c r="Y572" s="90"/>
      <c r="Z572" s="90"/>
      <c r="AA572" s="90"/>
      <c r="AB572" s="90"/>
      <c r="AC572" s="90"/>
      <c r="AD572" s="90"/>
    </row>
    <row r="573" spans="1:30" ht="14.5" x14ac:dyDescent="0.35">
      <c r="A573" s="90"/>
      <c r="B573" s="82"/>
      <c r="C573" s="90"/>
      <c r="D573" s="90"/>
      <c r="E573" s="90"/>
      <c r="F573" s="90"/>
      <c r="G573" s="90"/>
      <c r="H573" s="90"/>
      <c r="I573" s="90"/>
      <c r="J573" s="90"/>
      <c r="K573" s="90"/>
      <c r="L573" s="90"/>
      <c r="M573" s="90"/>
      <c r="N573" s="90"/>
      <c r="O573" s="90"/>
      <c r="P573" s="90"/>
      <c r="Q573" s="90"/>
      <c r="R573" s="90"/>
      <c r="S573" s="90"/>
      <c r="T573" s="90"/>
      <c r="U573" s="90"/>
      <c r="V573" s="90"/>
      <c r="W573" s="90"/>
      <c r="X573" s="90"/>
      <c r="Y573" s="90"/>
      <c r="Z573" s="90"/>
      <c r="AA573" s="90"/>
      <c r="AB573" s="90"/>
      <c r="AC573" s="90"/>
      <c r="AD573" s="90"/>
    </row>
    <row r="574" spans="1:30" ht="14.5" x14ac:dyDescent="0.35">
      <c r="A574" s="90"/>
      <c r="B574" s="82"/>
      <c r="C574" s="90"/>
      <c r="D574" s="90"/>
      <c r="E574" s="90"/>
      <c r="F574" s="90"/>
      <c r="G574" s="90"/>
      <c r="H574" s="90"/>
      <c r="I574" s="90"/>
      <c r="J574" s="90"/>
      <c r="K574" s="90"/>
      <c r="L574" s="90"/>
      <c r="M574" s="90"/>
      <c r="N574" s="90"/>
      <c r="O574" s="90"/>
      <c r="P574" s="90"/>
      <c r="Q574" s="90"/>
      <c r="R574" s="90"/>
      <c r="S574" s="90"/>
      <c r="T574" s="90"/>
      <c r="U574" s="90"/>
      <c r="V574" s="90"/>
      <c r="W574" s="90"/>
      <c r="X574" s="90"/>
      <c r="Y574" s="90"/>
      <c r="Z574" s="90"/>
      <c r="AA574" s="90"/>
      <c r="AB574" s="90"/>
      <c r="AC574" s="90"/>
      <c r="AD574" s="90"/>
    </row>
    <row r="575" spans="1:30" ht="14.5" x14ac:dyDescent="0.35">
      <c r="A575" s="90"/>
      <c r="B575" s="82"/>
      <c r="C575" s="90"/>
      <c r="D575" s="90"/>
      <c r="E575" s="90"/>
      <c r="F575" s="90"/>
      <c r="G575" s="90"/>
      <c r="H575" s="90"/>
      <c r="I575" s="90"/>
      <c r="J575" s="90"/>
      <c r="K575" s="90"/>
      <c r="L575" s="90"/>
      <c r="M575" s="90"/>
      <c r="N575" s="90"/>
      <c r="O575" s="90"/>
      <c r="P575" s="90"/>
      <c r="Q575" s="90"/>
      <c r="R575" s="90"/>
      <c r="S575" s="90"/>
      <c r="T575" s="90"/>
      <c r="U575" s="90"/>
      <c r="V575" s="90"/>
      <c r="W575" s="90"/>
      <c r="X575" s="90"/>
      <c r="Y575" s="90"/>
      <c r="Z575" s="90"/>
      <c r="AA575" s="90"/>
      <c r="AB575" s="90"/>
      <c r="AC575" s="90"/>
      <c r="AD575" s="90"/>
    </row>
    <row r="576" spans="1:30" ht="14.5" x14ac:dyDescent="0.35">
      <c r="A576" s="90"/>
      <c r="B576" s="82"/>
      <c r="C576" s="90"/>
      <c r="D576" s="90"/>
      <c r="E576" s="90"/>
      <c r="F576" s="90"/>
      <c r="G576" s="90"/>
      <c r="H576" s="90"/>
      <c r="I576" s="90"/>
      <c r="J576" s="90"/>
      <c r="K576" s="90"/>
      <c r="L576" s="90"/>
      <c r="M576" s="90"/>
      <c r="N576" s="90"/>
      <c r="O576" s="90"/>
      <c r="P576" s="90"/>
      <c r="Q576" s="90"/>
      <c r="R576" s="90"/>
      <c r="S576" s="90"/>
      <c r="T576" s="90"/>
      <c r="U576" s="90"/>
      <c r="V576" s="90"/>
      <c r="W576" s="90"/>
      <c r="X576" s="90"/>
      <c r="Y576" s="90"/>
      <c r="Z576" s="90"/>
      <c r="AA576" s="90"/>
      <c r="AB576" s="90"/>
      <c r="AC576" s="90"/>
      <c r="AD576" s="90"/>
    </row>
    <row r="577" spans="1:30" ht="14.5" x14ac:dyDescent="0.35">
      <c r="A577" s="90"/>
      <c r="B577" s="82"/>
      <c r="C577" s="90"/>
      <c r="D577" s="90"/>
      <c r="E577" s="90"/>
      <c r="F577" s="90"/>
      <c r="G577" s="90"/>
      <c r="H577" s="90"/>
      <c r="I577" s="90"/>
      <c r="J577" s="90"/>
      <c r="K577" s="90"/>
      <c r="L577" s="90"/>
      <c r="M577" s="90"/>
      <c r="N577" s="90"/>
      <c r="O577" s="90"/>
      <c r="P577" s="90"/>
      <c r="Q577" s="90"/>
      <c r="R577" s="90"/>
      <c r="S577" s="90"/>
      <c r="T577" s="90"/>
      <c r="U577" s="90"/>
      <c r="V577" s="90"/>
      <c r="W577" s="90"/>
      <c r="X577" s="90"/>
      <c r="Y577" s="90"/>
      <c r="Z577" s="90"/>
      <c r="AA577" s="90"/>
      <c r="AB577" s="90"/>
      <c r="AC577" s="90"/>
      <c r="AD577" s="90"/>
    </row>
    <row r="578" spans="1:30" ht="14.5" x14ac:dyDescent="0.35">
      <c r="A578" s="90"/>
      <c r="B578" s="82"/>
      <c r="C578" s="90"/>
      <c r="D578" s="90"/>
      <c r="E578" s="90"/>
      <c r="F578" s="90"/>
      <c r="G578" s="90"/>
      <c r="H578" s="90"/>
      <c r="I578" s="90"/>
      <c r="J578" s="90"/>
      <c r="K578" s="90"/>
      <c r="L578" s="90"/>
      <c r="M578" s="90"/>
      <c r="N578" s="90"/>
      <c r="O578" s="90"/>
      <c r="P578" s="90"/>
      <c r="Q578" s="90"/>
      <c r="R578" s="90"/>
      <c r="S578" s="90"/>
      <c r="T578" s="90"/>
      <c r="U578" s="90"/>
      <c r="V578" s="90"/>
      <c r="W578" s="90"/>
      <c r="X578" s="90"/>
      <c r="Y578" s="90"/>
      <c r="Z578" s="90"/>
      <c r="AA578" s="90"/>
      <c r="AB578" s="90"/>
      <c r="AC578" s="90"/>
      <c r="AD578" s="90"/>
    </row>
    <row r="579" spans="1:30" ht="14.5" x14ac:dyDescent="0.35">
      <c r="A579" s="90"/>
      <c r="B579" s="82"/>
      <c r="C579" s="90"/>
      <c r="D579" s="90"/>
      <c r="E579" s="90"/>
      <c r="F579" s="90"/>
      <c r="G579" s="90"/>
      <c r="H579" s="90"/>
      <c r="I579" s="90"/>
      <c r="J579" s="90"/>
      <c r="K579" s="90"/>
      <c r="L579" s="90"/>
      <c r="M579" s="90"/>
      <c r="N579" s="90"/>
      <c r="O579" s="90"/>
      <c r="P579" s="90"/>
      <c r="Q579" s="90"/>
      <c r="R579" s="90"/>
      <c r="S579" s="90"/>
      <c r="T579" s="90"/>
      <c r="U579" s="90"/>
      <c r="V579" s="90"/>
      <c r="W579" s="90"/>
      <c r="X579" s="90"/>
      <c r="Y579" s="90"/>
      <c r="Z579" s="90"/>
      <c r="AA579" s="90"/>
      <c r="AB579" s="90"/>
      <c r="AC579" s="90"/>
      <c r="AD579" s="90"/>
    </row>
    <row r="580" spans="1:30" ht="14.5" x14ac:dyDescent="0.35">
      <c r="A580" s="90"/>
      <c r="B580" s="82"/>
      <c r="C580" s="90"/>
      <c r="D580" s="90"/>
      <c r="E580" s="90"/>
      <c r="F580" s="90"/>
      <c r="G580" s="90"/>
      <c r="H580" s="90"/>
      <c r="I580" s="90"/>
      <c r="J580" s="90"/>
      <c r="K580" s="90"/>
      <c r="L580" s="90"/>
      <c r="M580" s="90"/>
      <c r="N580" s="90"/>
      <c r="O580" s="90"/>
      <c r="P580" s="90"/>
      <c r="Q580" s="90"/>
      <c r="R580" s="90"/>
      <c r="S580" s="90"/>
      <c r="T580" s="90"/>
      <c r="U580" s="90"/>
      <c r="V580" s="90"/>
      <c r="W580" s="90"/>
      <c r="X580" s="90"/>
      <c r="Y580" s="90"/>
      <c r="Z580" s="90"/>
      <c r="AA580" s="90"/>
      <c r="AB580" s="90"/>
      <c r="AC580" s="90"/>
      <c r="AD580" s="90"/>
    </row>
    <row r="581" spans="1:30" ht="14.5" x14ac:dyDescent="0.35">
      <c r="A581" s="90"/>
      <c r="B581" s="82"/>
      <c r="C581" s="90"/>
      <c r="D581" s="90"/>
      <c r="E581" s="90"/>
      <c r="F581" s="90"/>
      <c r="G581" s="90"/>
      <c r="H581" s="90"/>
      <c r="I581" s="90"/>
      <c r="J581" s="90"/>
      <c r="K581" s="90"/>
      <c r="L581" s="90"/>
      <c r="M581" s="90"/>
      <c r="N581" s="90"/>
      <c r="O581" s="90"/>
      <c r="P581" s="90"/>
      <c r="Q581" s="90"/>
      <c r="R581" s="90"/>
      <c r="S581" s="90"/>
      <c r="T581" s="90"/>
      <c r="U581" s="90"/>
      <c r="V581" s="90"/>
      <c r="W581" s="90"/>
      <c r="X581" s="90"/>
      <c r="Y581" s="90"/>
      <c r="Z581" s="90"/>
      <c r="AA581" s="90"/>
      <c r="AB581" s="90"/>
      <c r="AC581" s="90"/>
      <c r="AD581" s="90"/>
    </row>
    <row r="582" spans="1:30" ht="14.5" x14ac:dyDescent="0.35">
      <c r="A582" s="90"/>
      <c r="B582" s="82"/>
      <c r="C582" s="90"/>
      <c r="D582" s="90"/>
      <c r="E582" s="90"/>
      <c r="F582" s="90"/>
      <c r="G582" s="90"/>
      <c r="H582" s="90"/>
      <c r="I582" s="90"/>
      <c r="J582" s="90"/>
      <c r="K582" s="90"/>
      <c r="L582" s="90"/>
      <c r="M582" s="90"/>
      <c r="N582" s="90"/>
      <c r="O582" s="90"/>
      <c r="P582" s="90"/>
      <c r="Q582" s="90"/>
      <c r="R582" s="90"/>
      <c r="S582" s="90"/>
      <c r="T582" s="90"/>
      <c r="U582" s="90"/>
      <c r="V582" s="90"/>
      <c r="W582" s="90"/>
      <c r="X582" s="90"/>
      <c r="Y582" s="90"/>
      <c r="Z582" s="90"/>
      <c r="AA582" s="90"/>
      <c r="AB582" s="90"/>
      <c r="AC582" s="90"/>
      <c r="AD582" s="90"/>
    </row>
    <row r="583" spans="1:30" ht="14.5" x14ac:dyDescent="0.35">
      <c r="A583" s="90"/>
      <c r="B583" s="82"/>
      <c r="C583" s="90"/>
      <c r="D583" s="90"/>
      <c r="E583" s="90"/>
      <c r="F583" s="90"/>
      <c r="G583" s="90"/>
      <c r="H583" s="90"/>
      <c r="I583" s="90"/>
      <c r="J583" s="90"/>
      <c r="K583" s="90"/>
      <c r="L583" s="90"/>
      <c r="M583" s="90"/>
      <c r="N583" s="90"/>
      <c r="O583" s="90"/>
      <c r="P583" s="90"/>
      <c r="Q583" s="90"/>
      <c r="R583" s="90"/>
      <c r="S583" s="90"/>
      <c r="T583" s="90"/>
      <c r="U583" s="90"/>
      <c r="V583" s="90"/>
      <c r="W583" s="90"/>
      <c r="X583" s="90"/>
      <c r="Y583" s="90"/>
      <c r="Z583" s="90"/>
      <c r="AA583" s="90"/>
      <c r="AB583" s="90"/>
      <c r="AC583" s="90"/>
      <c r="AD583" s="90"/>
    </row>
    <row r="584" spans="1:30" ht="14.5" x14ac:dyDescent="0.35">
      <c r="A584" s="90"/>
      <c r="B584" s="82"/>
      <c r="C584" s="90"/>
      <c r="D584" s="90"/>
      <c r="E584" s="90"/>
      <c r="F584" s="90"/>
      <c r="G584" s="90"/>
      <c r="H584" s="90"/>
      <c r="I584" s="90"/>
      <c r="J584" s="90"/>
      <c r="K584" s="90"/>
      <c r="L584" s="90"/>
      <c r="M584" s="90"/>
      <c r="N584" s="90"/>
      <c r="O584" s="90"/>
      <c r="P584" s="90"/>
      <c r="Q584" s="90"/>
      <c r="R584" s="90"/>
      <c r="S584" s="90"/>
      <c r="T584" s="90"/>
      <c r="U584" s="90"/>
      <c r="V584" s="90"/>
      <c r="W584" s="90"/>
      <c r="X584" s="90"/>
      <c r="Y584" s="90"/>
      <c r="Z584" s="90"/>
      <c r="AA584" s="90"/>
      <c r="AB584" s="90"/>
      <c r="AC584" s="90"/>
      <c r="AD584" s="90"/>
    </row>
    <row r="585" spans="1:30" ht="14.5" x14ac:dyDescent="0.35">
      <c r="A585" s="90"/>
      <c r="B585" s="82"/>
      <c r="C585" s="90"/>
      <c r="D585" s="90"/>
      <c r="E585" s="90"/>
      <c r="F585" s="90"/>
      <c r="G585" s="90"/>
      <c r="H585" s="90"/>
      <c r="I585" s="90"/>
      <c r="J585" s="90"/>
      <c r="K585" s="90"/>
      <c r="L585" s="90"/>
      <c r="M585" s="90"/>
      <c r="N585" s="90"/>
      <c r="O585" s="90"/>
      <c r="P585" s="90"/>
      <c r="Q585" s="90"/>
      <c r="R585" s="90"/>
      <c r="S585" s="90"/>
      <c r="T585" s="90"/>
      <c r="U585" s="90"/>
      <c r="V585" s="90"/>
      <c r="W585" s="90"/>
      <c r="X585" s="90"/>
      <c r="Y585" s="90"/>
      <c r="Z585" s="90"/>
      <c r="AA585" s="90"/>
      <c r="AB585" s="90"/>
      <c r="AC585" s="90"/>
      <c r="AD585" s="90"/>
    </row>
    <row r="586" spans="1:30" ht="14.5" x14ac:dyDescent="0.35">
      <c r="A586" s="90"/>
      <c r="B586" s="82"/>
      <c r="C586" s="90"/>
      <c r="D586" s="90"/>
      <c r="E586" s="90"/>
      <c r="F586" s="90"/>
      <c r="G586" s="90"/>
      <c r="H586" s="90"/>
      <c r="I586" s="90"/>
      <c r="J586" s="90"/>
      <c r="K586" s="90"/>
      <c r="L586" s="90"/>
      <c r="M586" s="90"/>
      <c r="N586" s="90"/>
      <c r="O586" s="90"/>
      <c r="P586" s="90"/>
      <c r="Q586" s="90"/>
      <c r="R586" s="90"/>
      <c r="S586" s="90"/>
      <c r="T586" s="90"/>
      <c r="U586" s="90"/>
      <c r="V586" s="90"/>
      <c r="W586" s="90"/>
      <c r="X586" s="90"/>
      <c r="Y586" s="90"/>
      <c r="Z586" s="90"/>
      <c r="AA586" s="90"/>
      <c r="AB586" s="90"/>
      <c r="AC586" s="90"/>
      <c r="AD586" s="90"/>
    </row>
    <row r="587" spans="1:30" ht="14.5" x14ac:dyDescent="0.35">
      <c r="A587" s="90"/>
      <c r="B587" s="82"/>
      <c r="C587" s="90"/>
      <c r="D587" s="90"/>
      <c r="E587" s="90"/>
      <c r="F587" s="90"/>
      <c r="G587" s="90"/>
      <c r="H587" s="90"/>
      <c r="I587" s="90"/>
      <c r="J587" s="90"/>
      <c r="K587" s="90"/>
      <c r="L587" s="90"/>
      <c r="M587" s="90"/>
      <c r="N587" s="90"/>
      <c r="O587" s="90"/>
      <c r="P587" s="90"/>
      <c r="Q587" s="90"/>
      <c r="R587" s="90"/>
      <c r="S587" s="90"/>
      <c r="T587" s="90"/>
      <c r="U587" s="90"/>
      <c r="V587" s="90"/>
      <c r="W587" s="90"/>
      <c r="X587" s="90"/>
      <c r="Y587" s="90"/>
      <c r="Z587" s="90"/>
      <c r="AA587" s="90"/>
      <c r="AB587" s="90"/>
      <c r="AC587" s="90"/>
      <c r="AD587" s="90"/>
    </row>
    <row r="588" spans="1:30" ht="14.5" x14ac:dyDescent="0.35">
      <c r="A588" s="90"/>
      <c r="B588" s="82"/>
      <c r="C588" s="90"/>
      <c r="D588" s="90"/>
      <c r="E588" s="90"/>
      <c r="F588" s="90"/>
      <c r="G588" s="90"/>
      <c r="H588" s="90"/>
      <c r="I588" s="90"/>
      <c r="J588" s="90"/>
      <c r="K588" s="90"/>
      <c r="L588" s="90"/>
      <c r="M588" s="90"/>
      <c r="N588" s="90"/>
      <c r="O588" s="90"/>
      <c r="P588" s="90"/>
      <c r="Q588" s="90"/>
      <c r="R588" s="90"/>
      <c r="S588" s="90"/>
      <c r="T588" s="90"/>
      <c r="U588" s="90"/>
      <c r="V588" s="90"/>
      <c r="W588" s="90"/>
      <c r="X588" s="90"/>
      <c r="Y588" s="90"/>
      <c r="Z588" s="90"/>
      <c r="AA588" s="90"/>
      <c r="AB588" s="90"/>
      <c r="AC588" s="90"/>
      <c r="AD588" s="90"/>
    </row>
    <row r="589" spans="1:30" ht="14.5" x14ac:dyDescent="0.35">
      <c r="A589" s="90"/>
      <c r="B589" s="82"/>
      <c r="C589" s="90"/>
      <c r="D589" s="90"/>
      <c r="E589" s="90"/>
      <c r="F589" s="90"/>
      <c r="G589" s="90"/>
      <c r="H589" s="90"/>
      <c r="I589" s="90"/>
      <c r="J589" s="90"/>
      <c r="K589" s="90"/>
      <c r="L589" s="90"/>
      <c r="M589" s="90"/>
      <c r="N589" s="90"/>
      <c r="O589" s="90"/>
      <c r="P589" s="90"/>
      <c r="Q589" s="90"/>
      <c r="R589" s="90"/>
      <c r="S589" s="90"/>
      <c r="T589" s="90"/>
      <c r="U589" s="90"/>
      <c r="V589" s="90"/>
      <c r="W589" s="90"/>
      <c r="X589" s="90"/>
      <c r="Y589" s="90"/>
      <c r="Z589" s="90"/>
      <c r="AA589" s="90"/>
      <c r="AB589" s="90"/>
      <c r="AC589" s="90"/>
      <c r="AD589" s="90"/>
    </row>
    <row r="590" spans="1:30" ht="14.5" x14ac:dyDescent="0.35">
      <c r="A590" s="90"/>
      <c r="B590" s="82"/>
      <c r="C590" s="90"/>
      <c r="D590" s="90"/>
      <c r="E590" s="90"/>
      <c r="F590" s="90"/>
      <c r="G590" s="90"/>
      <c r="H590" s="90"/>
      <c r="I590" s="90"/>
      <c r="J590" s="90"/>
      <c r="K590" s="90"/>
      <c r="L590" s="90"/>
      <c r="M590" s="90"/>
      <c r="N590" s="90"/>
      <c r="O590" s="90"/>
      <c r="P590" s="90"/>
      <c r="Q590" s="90"/>
      <c r="R590" s="90"/>
      <c r="S590" s="90"/>
      <c r="T590" s="90"/>
      <c r="U590" s="90"/>
      <c r="V590" s="90"/>
      <c r="W590" s="90"/>
      <c r="X590" s="90"/>
      <c r="Y590" s="90"/>
      <c r="Z590" s="90"/>
      <c r="AA590" s="90"/>
      <c r="AB590" s="90"/>
      <c r="AC590" s="90"/>
      <c r="AD590" s="90"/>
    </row>
    <row r="591" spans="1:30" ht="14.5" x14ac:dyDescent="0.35">
      <c r="A591" s="90"/>
      <c r="B591" s="82"/>
      <c r="C591" s="90"/>
      <c r="D591" s="90"/>
      <c r="E591" s="90"/>
      <c r="F591" s="90"/>
      <c r="G591" s="90"/>
      <c r="H591" s="90"/>
      <c r="I591" s="90"/>
      <c r="J591" s="90"/>
      <c r="K591" s="90"/>
      <c r="L591" s="90"/>
      <c r="M591" s="90"/>
      <c r="N591" s="90"/>
      <c r="O591" s="90"/>
      <c r="P591" s="90"/>
      <c r="Q591" s="90"/>
      <c r="R591" s="90"/>
      <c r="S591" s="90"/>
      <c r="T591" s="90"/>
      <c r="U591" s="90"/>
      <c r="V591" s="90"/>
      <c r="W591" s="90"/>
      <c r="X591" s="90"/>
      <c r="Y591" s="90"/>
      <c r="Z591" s="90"/>
      <c r="AA591" s="90"/>
      <c r="AB591" s="90"/>
      <c r="AC591" s="90"/>
      <c r="AD591" s="90"/>
    </row>
    <row r="592" spans="1:30" ht="14.5" x14ac:dyDescent="0.35">
      <c r="A592" s="90"/>
      <c r="B592" s="82"/>
      <c r="C592" s="90"/>
      <c r="D592" s="90"/>
      <c r="E592" s="90"/>
      <c r="F592" s="90"/>
      <c r="G592" s="90"/>
      <c r="H592" s="90"/>
      <c r="I592" s="90"/>
      <c r="J592" s="90"/>
      <c r="K592" s="90"/>
      <c r="L592" s="90"/>
      <c r="M592" s="90"/>
      <c r="N592" s="90"/>
      <c r="O592" s="90"/>
      <c r="P592" s="90"/>
      <c r="Q592" s="90"/>
      <c r="R592" s="90"/>
      <c r="S592" s="90"/>
      <c r="T592" s="90"/>
      <c r="U592" s="90"/>
      <c r="V592" s="90"/>
      <c r="W592" s="90"/>
      <c r="X592" s="90"/>
      <c r="Y592" s="90"/>
      <c r="Z592" s="90"/>
      <c r="AA592" s="90"/>
      <c r="AB592" s="90"/>
      <c r="AC592" s="90"/>
      <c r="AD592" s="90"/>
    </row>
    <row r="593" spans="1:30" ht="14.5" x14ac:dyDescent="0.35">
      <c r="A593" s="90"/>
      <c r="B593" s="82"/>
      <c r="C593" s="90"/>
      <c r="D593" s="90"/>
      <c r="E593" s="90"/>
      <c r="F593" s="90"/>
      <c r="G593" s="90"/>
      <c r="H593" s="90"/>
      <c r="I593" s="90"/>
      <c r="J593" s="90"/>
      <c r="K593" s="90"/>
      <c r="L593" s="90"/>
      <c r="M593" s="90"/>
      <c r="N593" s="90"/>
      <c r="O593" s="90"/>
      <c r="P593" s="90"/>
      <c r="Q593" s="90"/>
      <c r="R593" s="90"/>
      <c r="S593" s="90"/>
      <c r="T593" s="90"/>
      <c r="U593" s="90"/>
      <c r="V593" s="90"/>
      <c r="W593" s="90"/>
      <c r="X593" s="90"/>
      <c r="Y593" s="90"/>
      <c r="Z593" s="90"/>
      <c r="AA593" s="90"/>
      <c r="AB593" s="90"/>
      <c r="AC593" s="90"/>
      <c r="AD593" s="90"/>
    </row>
    <row r="594" spans="1:30" ht="14.5" x14ac:dyDescent="0.35">
      <c r="A594" s="90"/>
      <c r="B594" s="82"/>
      <c r="C594" s="90"/>
      <c r="D594" s="90"/>
      <c r="E594" s="90"/>
      <c r="F594" s="90"/>
      <c r="G594" s="90"/>
      <c r="H594" s="90"/>
      <c r="I594" s="90"/>
      <c r="J594" s="90"/>
      <c r="K594" s="90"/>
      <c r="L594" s="90"/>
      <c r="M594" s="90"/>
      <c r="N594" s="90"/>
      <c r="O594" s="90"/>
      <c r="P594" s="90"/>
      <c r="Q594" s="90"/>
      <c r="R594" s="90"/>
      <c r="S594" s="90"/>
      <c r="T594" s="90"/>
      <c r="U594" s="90"/>
      <c r="V594" s="90"/>
      <c r="W594" s="90"/>
      <c r="X594" s="90"/>
      <c r="Y594" s="90"/>
      <c r="Z594" s="90"/>
      <c r="AA594" s="90"/>
      <c r="AB594" s="90"/>
      <c r="AC594" s="90"/>
      <c r="AD594" s="90"/>
    </row>
    <row r="595" spans="1:30" ht="14.5" x14ac:dyDescent="0.35">
      <c r="A595" s="90"/>
      <c r="B595" s="82"/>
      <c r="C595" s="90"/>
      <c r="D595" s="90"/>
      <c r="E595" s="90"/>
      <c r="F595" s="90"/>
      <c r="G595" s="90"/>
      <c r="H595" s="90"/>
      <c r="I595" s="90"/>
      <c r="J595" s="90"/>
      <c r="K595" s="90"/>
      <c r="L595" s="90"/>
      <c r="M595" s="90"/>
      <c r="N595" s="90"/>
      <c r="O595" s="90"/>
      <c r="P595" s="90"/>
      <c r="Q595" s="90"/>
      <c r="R595" s="90"/>
      <c r="S595" s="90"/>
      <c r="T595" s="90"/>
      <c r="U595" s="90"/>
      <c r="V595" s="90"/>
      <c r="W595" s="90"/>
      <c r="X595" s="90"/>
      <c r="Y595" s="90"/>
      <c r="Z595" s="90"/>
      <c r="AA595" s="90"/>
      <c r="AB595" s="90"/>
      <c r="AC595" s="90"/>
      <c r="AD595" s="90"/>
    </row>
    <row r="596" spans="1:30" ht="14.5" x14ac:dyDescent="0.35">
      <c r="A596" s="90"/>
      <c r="B596" s="82"/>
      <c r="C596" s="90"/>
      <c r="D596" s="90"/>
      <c r="E596" s="90"/>
      <c r="F596" s="90"/>
      <c r="G596" s="90"/>
      <c r="H596" s="90"/>
      <c r="I596" s="90"/>
      <c r="J596" s="90"/>
      <c r="K596" s="90"/>
      <c r="L596" s="90"/>
      <c r="M596" s="90"/>
      <c r="N596" s="90"/>
      <c r="O596" s="90"/>
      <c r="P596" s="90"/>
      <c r="Q596" s="90"/>
      <c r="R596" s="90"/>
      <c r="S596" s="90"/>
      <c r="T596" s="90"/>
      <c r="U596" s="90"/>
      <c r="V596" s="90"/>
      <c r="W596" s="90"/>
      <c r="X596" s="90"/>
      <c r="Y596" s="90"/>
      <c r="Z596" s="90"/>
      <c r="AA596" s="90"/>
      <c r="AB596" s="90"/>
      <c r="AC596" s="90"/>
      <c r="AD596" s="90"/>
    </row>
    <row r="597" spans="1:30" ht="14.5" x14ac:dyDescent="0.35">
      <c r="A597" s="90"/>
      <c r="B597" s="82"/>
      <c r="C597" s="90"/>
      <c r="D597" s="90"/>
      <c r="E597" s="90"/>
      <c r="F597" s="90"/>
      <c r="G597" s="90"/>
      <c r="H597" s="90"/>
      <c r="I597" s="90"/>
      <c r="J597" s="90"/>
      <c r="K597" s="90"/>
      <c r="L597" s="90"/>
      <c r="M597" s="90"/>
      <c r="N597" s="90"/>
      <c r="O597" s="90"/>
      <c r="P597" s="90"/>
      <c r="Q597" s="90"/>
      <c r="R597" s="90"/>
      <c r="S597" s="90"/>
      <c r="T597" s="90"/>
      <c r="U597" s="90"/>
      <c r="V597" s="90"/>
      <c r="W597" s="90"/>
      <c r="X597" s="90"/>
      <c r="Y597" s="90"/>
      <c r="Z597" s="90"/>
      <c r="AA597" s="90"/>
      <c r="AB597" s="90"/>
      <c r="AC597" s="90"/>
      <c r="AD597" s="90"/>
    </row>
    <row r="598" spans="1:30" ht="14.5" x14ac:dyDescent="0.35">
      <c r="A598" s="90"/>
      <c r="B598" s="82"/>
      <c r="C598" s="90"/>
      <c r="D598" s="90"/>
      <c r="E598" s="90"/>
      <c r="F598" s="90"/>
      <c r="G598" s="90"/>
      <c r="H598" s="90"/>
      <c r="I598" s="90"/>
      <c r="J598" s="90"/>
      <c r="K598" s="90"/>
      <c r="L598" s="90"/>
      <c r="M598" s="90"/>
      <c r="N598" s="90"/>
      <c r="O598" s="90"/>
      <c r="P598" s="90"/>
      <c r="Q598" s="90"/>
      <c r="R598" s="90"/>
      <c r="S598" s="90"/>
      <c r="T598" s="90"/>
      <c r="U598" s="90"/>
      <c r="V598" s="90"/>
      <c r="W598" s="90"/>
      <c r="X598" s="90"/>
      <c r="Y598" s="90"/>
      <c r="Z598" s="90"/>
      <c r="AA598" s="90"/>
      <c r="AB598" s="90"/>
      <c r="AC598" s="90"/>
      <c r="AD598" s="90"/>
    </row>
    <row r="599" spans="1:30" ht="14.5" x14ac:dyDescent="0.35">
      <c r="A599" s="90"/>
      <c r="B599" s="82"/>
      <c r="C599" s="90"/>
      <c r="D599" s="90"/>
      <c r="E599" s="90"/>
      <c r="F599" s="90"/>
      <c r="G599" s="90"/>
      <c r="H599" s="90"/>
      <c r="I599" s="90"/>
      <c r="J599" s="90"/>
      <c r="K599" s="90"/>
      <c r="L599" s="90"/>
      <c r="M599" s="90"/>
      <c r="N599" s="90"/>
      <c r="O599" s="90"/>
      <c r="P599" s="90"/>
      <c r="Q599" s="90"/>
      <c r="R599" s="90"/>
      <c r="S599" s="90"/>
      <c r="T599" s="90"/>
      <c r="U599" s="90"/>
      <c r="V599" s="90"/>
      <c r="W599" s="90"/>
      <c r="X599" s="90"/>
      <c r="Y599" s="90"/>
      <c r="Z599" s="90"/>
      <c r="AA599" s="90"/>
      <c r="AB599" s="90"/>
      <c r="AC599" s="90"/>
      <c r="AD599" s="90"/>
    </row>
    <row r="600" spans="1:30" ht="14.5" x14ac:dyDescent="0.35">
      <c r="A600" s="90"/>
      <c r="B600" s="82"/>
      <c r="C600" s="90"/>
      <c r="D600" s="90"/>
      <c r="E600" s="90"/>
      <c r="F600" s="90"/>
      <c r="G600" s="90"/>
      <c r="H600" s="90"/>
      <c r="I600" s="90"/>
      <c r="J600" s="90"/>
      <c r="K600" s="90"/>
      <c r="L600" s="90"/>
      <c r="M600" s="90"/>
      <c r="N600" s="90"/>
      <c r="O600" s="90"/>
      <c r="P600" s="90"/>
      <c r="Q600" s="90"/>
      <c r="R600" s="90"/>
      <c r="S600" s="90"/>
      <c r="T600" s="90"/>
      <c r="U600" s="90"/>
      <c r="V600" s="90"/>
      <c r="W600" s="90"/>
      <c r="X600" s="90"/>
      <c r="Y600" s="90"/>
      <c r="Z600" s="90"/>
      <c r="AA600" s="90"/>
      <c r="AB600" s="90"/>
      <c r="AC600" s="90"/>
      <c r="AD600" s="90"/>
    </row>
    <row r="601" spans="1:30" ht="14.5" x14ac:dyDescent="0.35">
      <c r="A601" s="90"/>
      <c r="B601" s="82"/>
      <c r="C601" s="90"/>
      <c r="D601" s="90"/>
      <c r="E601" s="90"/>
      <c r="F601" s="90"/>
      <c r="G601" s="90"/>
      <c r="H601" s="90"/>
      <c r="I601" s="90"/>
      <c r="J601" s="90"/>
      <c r="K601" s="90"/>
      <c r="L601" s="90"/>
      <c r="M601" s="90"/>
      <c r="N601" s="90"/>
      <c r="O601" s="90"/>
      <c r="P601" s="90"/>
      <c r="Q601" s="90"/>
      <c r="R601" s="90"/>
      <c r="S601" s="90"/>
      <c r="T601" s="90"/>
      <c r="U601" s="90"/>
      <c r="V601" s="90"/>
      <c r="W601" s="90"/>
      <c r="X601" s="90"/>
      <c r="Y601" s="90"/>
      <c r="Z601" s="90"/>
      <c r="AA601" s="90"/>
      <c r="AB601" s="90"/>
      <c r="AC601" s="90"/>
      <c r="AD601" s="90"/>
    </row>
    <row r="602" spans="1:30" ht="14.5" x14ac:dyDescent="0.35">
      <c r="A602" s="90"/>
      <c r="B602" s="82"/>
      <c r="C602" s="90"/>
      <c r="D602" s="90"/>
      <c r="E602" s="90"/>
      <c r="F602" s="90"/>
      <c r="G602" s="90"/>
      <c r="H602" s="90"/>
      <c r="I602" s="90"/>
      <c r="J602" s="90"/>
      <c r="K602" s="90"/>
      <c r="L602" s="90"/>
      <c r="M602" s="90"/>
      <c r="N602" s="90"/>
      <c r="O602" s="90"/>
      <c r="P602" s="90"/>
      <c r="Q602" s="90"/>
      <c r="R602" s="90"/>
      <c r="S602" s="90"/>
      <c r="T602" s="90"/>
      <c r="U602" s="90"/>
      <c r="V602" s="90"/>
      <c r="W602" s="90"/>
      <c r="X602" s="90"/>
      <c r="Y602" s="90"/>
      <c r="Z602" s="90"/>
      <c r="AA602" s="90"/>
      <c r="AB602" s="90"/>
      <c r="AC602" s="90"/>
      <c r="AD602" s="90"/>
    </row>
    <row r="603" spans="1:30" ht="14.5" x14ac:dyDescent="0.35">
      <c r="A603" s="90"/>
      <c r="B603" s="82"/>
      <c r="C603" s="90"/>
      <c r="D603" s="90"/>
      <c r="E603" s="90"/>
      <c r="F603" s="90"/>
      <c r="G603" s="90"/>
      <c r="H603" s="90"/>
      <c r="I603" s="90"/>
      <c r="J603" s="90"/>
      <c r="K603" s="90"/>
      <c r="L603" s="90"/>
      <c r="M603" s="90"/>
      <c r="N603" s="90"/>
      <c r="O603" s="90"/>
      <c r="P603" s="90"/>
      <c r="Q603" s="90"/>
      <c r="R603" s="90"/>
      <c r="S603" s="90"/>
      <c r="T603" s="90"/>
      <c r="U603" s="90"/>
      <c r="V603" s="90"/>
      <c r="W603" s="90"/>
      <c r="X603" s="90"/>
      <c r="Y603" s="90"/>
      <c r="Z603" s="90"/>
      <c r="AA603" s="90"/>
      <c r="AB603" s="90"/>
      <c r="AC603" s="90"/>
      <c r="AD603" s="90"/>
    </row>
    <row r="604" spans="1:30" ht="14.5" x14ac:dyDescent="0.35">
      <c r="A604" s="90"/>
      <c r="B604" s="82"/>
      <c r="C604" s="90"/>
      <c r="D604" s="90"/>
      <c r="E604" s="90"/>
      <c r="F604" s="90"/>
      <c r="G604" s="90"/>
      <c r="H604" s="90"/>
      <c r="I604" s="90"/>
      <c r="J604" s="90"/>
      <c r="K604" s="90"/>
      <c r="L604" s="90"/>
      <c r="M604" s="90"/>
      <c r="N604" s="90"/>
      <c r="O604" s="90"/>
      <c r="P604" s="90"/>
      <c r="Q604" s="90"/>
      <c r="R604" s="90"/>
      <c r="S604" s="90"/>
      <c r="T604" s="90"/>
      <c r="U604" s="90"/>
      <c r="V604" s="90"/>
      <c r="W604" s="90"/>
      <c r="X604" s="90"/>
      <c r="Y604" s="90"/>
      <c r="Z604" s="90"/>
      <c r="AA604" s="90"/>
      <c r="AB604" s="90"/>
      <c r="AC604" s="90"/>
      <c r="AD604" s="90"/>
    </row>
    <row r="605" spans="1:30" ht="14.5" x14ac:dyDescent="0.35">
      <c r="A605" s="90"/>
      <c r="B605" s="82"/>
      <c r="C605" s="90"/>
      <c r="D605" s="90"/>
      <c r="E605" s="90"/>
      <c r="F605" s="90"/>
      <c r="G605" s="90"/>
      <c r="H605" s="90"/>
      <c r="I605" s="90"/>
      <c r="J605" s="90"/>
      <c r="K605" s="90"/>
      <c r="L605" s="90"/>
      <c r="M605" s="90"/>
      <c r="N605" s="90"/>
      <c r="O605" s="90"/>
      <c r="P605" s="90"/>
      <c r="Q605" s="90"/>
      <c r="R605" s="90"/>
      <c r="S605" s="90"/>
      <c r="T605" s="90"/>
      <c r="U605" s="90"/>
      <c r="V605" s="90"/>
      <c r="W605" s="90"/>
      <c r="X605" s="90"/>
      <c r="Y605" s="90"/>
      <c r="Z605" s="90"/>
      <c r="AA605" s="90"/>
      <c r="AB605" s="90"/>
      <c r="AC605" s="90"/>
      <c r="AD605" s="90"/>
    </row>
    <row r="606" spans="1:30" ht="14.5" x14ac:dyDescent="0.35">
      <c r="A606" s="90"/>
      <c r="B606" s="82"/>
      <c r="C606" s="90"/>
      <c r="D606" s="90"/>
      <c r="E606" s="90"/>
      <c r="F606" s="90"/>
      <c r="G606" s="90"/>
      <c r="H606" s="90"/>
      <c r="I606" s="90"/>
      <c r="J606" s="90"/>
      <c r="K606" s="90"/>
      <c r="L606" s="90"/>
      <c r="M606" s="90"/>
      <c r="N606" s="90"/>
      <c r="O606" s="90"/>
      <c r="P606" s="90"/>
      <c r="Q606" s="90"/>
      <c r="R606" s="90"/>
      <c r="S606" s="90"/>
      <c r="T606" s="90"/>
      <c r="U606" s="90"/>
      <c r="V606" s="90"/>
      <c r="W606" s="90"/>
      <c r="X606" s="90"/>
      <c r="Y606" s="90"/>
      <c r="Z606" s="90"/>
      <c r="AA606" s="90"/>
      <c r="AB606" s="90"/>
      <c r="AC606" s="90"/>
      <c r="AD606" s="90"/>
    </row>
    <row r="607" spans="1:30" ht="14.5" x14ac:dyDescent="0.35">
      <c r="A607" s="90"/>
      <c r="B607" s="82"/>
      <c r="C607" s="90"/>
      <c r="D607" s="90"/>
      <c r="E607" s="90"/>
      <c r="F607" s="90"/>
      <c r="G607" s="90"/>
      <c r="H607" s="90"/>
      <c r="I607" s="90"/>
      <c r="J607" s="90"/>
      <c r="K607" s="90"/>
      <c r="L607" s="90"/>
      <c r="M607" s="90"/>
      <c r="N607" s="90"/>
      <c r="O607" s="90"/>
      <c r="P607" s="90"/>
      <c r="Q607" s="90"/>
      <c r="R607" s="90"/>
      <c r="S607" s="90"/>
      <c r="T607" s="90"/>
      <c r="U607" s="90"/>
      <c r="V607" s="90"/>
      <c r="W607" s="90"/>
      <c r="X607" s="90"/>
      <c r="Y607" s="90"/>
      <c r="Z607" s="90"/>
      <c r="AA607" s="90"/>
      <c r="AB607" s="90"/>
      <c r="AC607" s="90"/>
      <c r="AD607" s="90"/>
    </row>
    <row r="608" spans="1:30" ht="14.5" x14ac:dyDescent="0.35">
      <c r="A608" s="90"/>
      <c r="B608" s="82"/>
      <c r="C608" s="90"/>
      <c r="D608" s="90"/>
      <c r="E608" s="90"/>
      <c r="F608" s="90"/>
      <c r="G608" s="90"/>
      <c r="H608" s="90"/>
      <c r="I608" s="90"/>
      <c r="J608" s="90"/>
      <c r="K608" s="90"/>
      <c r="L608" s="90"/>
      <c r="M608" s="90"/>
      <c r="N608" s="90"/>
      <c r="O608" s="90"/>
      <c r="P608" s="90"/>
      <c r="Q608" s="90"/>
      <c r="R608" s="90"/>
      <c r="S608" s="90"/>
      <c r="T608" s="90"/>
      <c r="U608" s="90"/>
      <c r="V608" s="90"/>
      <c r="W608" s="90"/>
      <c r="X608" s="90"/>
      <c r="Y608" s="90"/>
      <c r="Z608" s="90"/>
      <c r="AA608" s="90"/>
      <c r="AB608" s="90"/>
      <c r="AC608" s="90"/>
      <c r="AD608" s="90"/>
    </row>
    <row r="609" spans="1:30" ht="14.5" x14ac:dyDescent="0.35">
      <c r="A609" s="90"/>
      <c r="B609" s="82"/>
      <c r="C609" s="90"/>
      <c r="D609" s="90"/>
      <c r="E609" s="90"/>
      <c r="F609" s="90"/>
      <c r="G609" s="90"/>
      <c r="H609" s="90"/>
      <c r="I609" s="90"/>
      <c r="J609" s="90"/>
      <c r="K609" s="90"/>
      <c r="L609" s="90"/>
      <c r="M609" s="90"/>
      <c r="N609" s="90"/>
      <c r="O609" s="90"/>
      <c r="P609" s="90"/>
      <c r="Q609" s="90"/>
      <c r="R609" s="90"/>
      <c r="S609" s="90"/>
      <c r="T609" s="90"/>
      <c r="U609" s="90"/>
      <c r="V609" s="90"/>
      <c r="W609" s="90"/>
      <c r="X609" s="90"/>
      <c r="Y609" s="90"/>
      <c r="Z609" s="90"/>
      <c r="AA609" s="90"/>
      <c r="AB609" s="90"/>
      <c r="AC609" s="90"/>
      <c r="AD609" s="90"/>
    </row>
    <row r="610" spans="1:30" ht="14.5" x14ac:dyDescent="0.35">
      <c r="A610" s="90"/>
      <c r="B610" s="82"/>
      <c r="C610" s="90"/>
      <c r="D610" s="90"/>
      <c r="E610" s="90"/>
      <c r="F610" s="90"/>
      <c r="G610" s="90"/>
      <c r="H610" s="90"/>
      <c r="I610" s="90"/>
      <c r="J610" s="90"/>
      <c r="K610" s="90"/>
      <c r="L610" s="90"/>
      <c r="M610" s="90"/>
      <c r="N610" s="90"/>
      <c r="O610" s="90"/>
      <c r="P610" s="90"/>
      <c r="Q610" s="90"/>
      <c r="R610" s="90"/>
      <c r="S610" s="90"/>
      <c r="T610" s="90"/>
      <c r="U610" s="90"/>
      <c r="V610" s="90"/>
      <c r="W610" s="90"/>
      <c r="X610" s="90"/>
      <c r="Y610" s="90"/>
      <c r="Z610" s="90"/>
      <c r="AA610" s="90"/>
      <c r="AB610" s="90"/>
      <c r="AC610" s="90"/>
      <c r="AD610" s="90"/>
    </row>
    <row r="611" spans="1:30" ht="14.5" x14ac:dyDescent="0.35">
      <c r="A611" s="90"/>
      <c r="B611" s="82"/>
      <c r="C611" s="90"/>
      <c r="D611" s="90"/>
      <c r="E611" s="90"/>
      <c r="F611" s="90"/>
      <c r="G611" s="90"/>
      <c r="H611" s="90"/>
      <c r="I611" s="90"/>
      <c r="J611" s="90"/>
      <c r="K611" s="90"/>
      <c r="L611" s="90"/>
      <c r="M611" s="90"/>
      <c r="N611" s="90"/>
      <c r="O611" s="90"/>
      <c r="P611" s="90"/>
      <c r="Q611" s="90"/>
      <c r="R611" s="90"/>
      <c r="S611" s="90"/>
      <c r="T611" s="90"/>
      <c r="U611" s="90"/>
      <c r="V611" s="90"/>
      <c r="W611" s="90"/>
      <c r="X611" s="90"/>
      <c r="Y611" s="90"/>
      <c r="Z611" s="90"/>
      <c r="AA611" s="90"/>
      <c r="AB611" s="90"/>
      <c r="AC611" s="90"/>
      <c r="AD611" s="90"/>
    </row>
    <row r="612" spans="1:30" ht="14.5" x14ac:dyDescent="0.35">
      <c r="A612" s="90"/>
      <c r="B612" s="82"/>
      <c r="C612" s="90"/>
      <c r="D612" s="90"/>
      <c r="E612" s="90"/>
      <c r="F612" s="90"/>
      <c r="G612" s="90"/>
      <c r="H612" s="90"/>
      <c r="I612" s="90"/>
      <c r="J612" s="90"/>
      <c r="K612" s="90"/>
      <c r="L612" s="90"/>
      <c r="M612" s="90"/>
      <c r="N612" s="90"/>
      <c r="O612" s="90"/>
      <c r="P612" s="90"/>
      <c r="Q612" s="90"/>
      <c r="R612" s="90"/>
      <c r="S612" s="90"/>
      <c r="T612" s="90"/>
      <c r="U612" s="90"/>
      <c r="V612" s="90"/>
      <c r="W612" s="90"/>
      <c r="X612" s="90"/>
      <c r="Y612" s="90"/>
      <c r="Z612" s="90"/>
      <c r="AA612" s="90"/>
      <c r="AB612" s="90"/>
      <c r="AC612" s="90"/>
      <c r="AD612" s="90"/>
    </row>
    <row r="613" spans="1:30" ht="14.5" x14ac:dyDescent="0.35">
      <c r="A613" s="90"/>
      <c r="B613" s="82"/>
      <c r="C613" s="90"/>
      <c r="D613" s="90"/>
      <c r="E613" s="90"/>
      <c r="F613" s="90"/>
      <c r="G613" s="90"/>
      <c r="H613" s="90"/>
      <c r="I613" s="90"/>
      <c r="J613" s="90"/>
      <c r="K613" s="90"/>
      <c r="L613" s="90"/>
      <c r="M613" s="90"/>
      <c r="N613" s="90"/>
      <c r="O613" s="90"/>
      <c r="P613" s="90"/>
      <c r="Q613" s="90"/>
      <c r="R613" s="90"/>
      <c r="S613" s="90"/>
      <c r="T613" s="90"/>
      <c r="U613" s="90"/>
      <c r="V613" s="90"/>
      <c r="W613" s="90"/>
      <c r="X613" s="90"/>
      <c r="Y613" s="90"/>
      <c r="Z613" s="90"/>
      <c r="AA613" s="90"/>
      <c r="AB613" s="90"/>
      <c r="AC613" s="90"/>
      <c r="AD613" s="90"/>
    </row>
    <row r="614" spans="1:30" ht="14.5" x14ac:dyDescent="0.35">
      <c r="A614" s="90"/>
      <c r="B614" s="82"/>
      <c r="C614" s="90"/>
      <c r="D614" s="90"/>
      <c r="E614" s="90"/>
      <c r="F614" s="90"/>
      <c r="G614" s="90"/>
      <c r="H614" s="90"/>
      <c r="I614" s="90"/>
      <c r="J614" s="90"/>
      <c r="K614" s="90"/>
      <c r="L614" s="90"/>
      <c r="M614" s="90"/>
      <c r="N614" s="90"/>
      <c r="O614" s="90"/>
      <c r="P614" s="90"/>
      <c r="Q614" s="90"/>
      <c r="R614" s="90"/>
      <c r="S614" s="90"/>
      <c r="T614" s="90"/>
      <c r="U614" s="90"/>
      <c r="V614" s="90"/>
      <c r="W614" s="90"/>
      <c r="X614" s="90"/>
      <c r="Y614" s="90"/>
      <c r="Z614" s="90"/>
      <c r="AA614" s="90"/>
      <c r="AB614" s="90"/>
      <c r="AC614" s="90"/>
      <c r="AD614" s="90"/>
    </row>
    <row r="615" spans="1:30" ht="14.5" x14ac:dyDescent="0.35">
      <c r="A615" s="90"/>
      <c r="B615" s="82"/>
      <c r="C615" s="90"/>
      <c r="D615" s="90"/>
      <c r="E615" s="90"/>
      <c r="F615" s="90"/>
      <c r="G615" s="90"/>
      <c r="H615" s="90"/>
      <c r="I615" s="90"/>
      <c r="J615" s="90"/>
      <c r="K615" s="90"/>
      <c r="L615" s="90"/>
      <c r="M615" s="90"/>
      <c r="N615" s="90"/>
      <c r="O615" s="90"/>
      <c r="P615" s="90"/>
      <c r="Q615" s="90"/>
      <c r="R615" s="90"/>
      <c r="S615" s="90"/>
      <c r="T615" s="90"/>
      <c r="U615" s="90"/>
      <c r="V615" s="90"/>
      <c r="W615" s="90"/>
      <c r="X615" s="90"/>
      <c r="Y615" s="90"/>
      <c r="Z615" s="90"/>
      <c r="AA615" s="90"/>
      <c r="AB615" s="90"/>
      <c r="AC615" s="90"/>
      <c r="AD615" s="90"/>
    </row>
    <row r="616" spans="1:30" ht="14.5" x14ac:dyDescent="0.35">
      <c r="A616" s="90"/>
      <c r="B616" s="82"/>
      <c r="C616" s="90"/>
      <c r="D616" s="90"/>
      <c r="E616" s="90"/>
      <c r="F616" s="90"/>
      <c r="G616" s="90"/>
      <c r="H616" s="90"/>
      <c r="I616" s="90"/>
      <c r="J616" s="90"/>
      <c r="K616" s="90"/>
      <c r="L616" s="90"/>
      <c r="M616" s="90"/>
      <c r="N616" s="90"/>
      <c r="O616" s="90"/>
      <c r="P616" s="90"/>
      <c r="Q616" s="90"/>
      <c r="R616" s="90"/>
      <c r="S616" s="90"/>
      <c r="T616" s="90"/>
      <c r="U616" s="90"/>
      <c r="V616" s="90"/>
      <c r="W616" s="90"/>
      <c r="X616" s="90"/>
      <c r="Y616" s="90"/>
      <c r="Z616" s="90"/>
      <c r="AA616" s="90"/>
      <c r="AB616" s="90"/>
      <c r="AC616" s="90"/>
      <c r="AD616" s="90"/>
    </row>
    <row r="617" spans="1:30" ht="14.5" x14ac:dyDescent="0.35">
      <c r="A617" s="90"/>
      <c r="B617" s="82"/>
      <c r="C617" s="90"/>
      <c r="D617" s="90"/>
      <c r="E617" s="90"/>
      <c r="F617" s="90"/>
      <c r="G617" s="90"/>
      <c r="H617" s="90"/>
      <c r="I617" s="90"/>
      <c r="J617" s="90"/>
      <c r="K617" s="90"/>
      <c r="L617" s="90"/>
      <c r="M617" s="90"/>
      <c r="N617" s="90"/>
      <c r="O617" s="90"/>
      <c r="P617" s="90"/>
      <c r="Q617" s="90"/>
      <c r="R617" s="90"/>
      <c r="S617" s="90"/>
      <c r="T617" s="90"/>
      <c r="U617" s="90"/>
      <c r="V617" s="90"/>
      <c r="W617" s="90"/>
      <c r="X617" s="90"/>
      <c r="Y617" s="90"/>
      <c r="Z617" s="90"/>
      <c r="AA617" s="90"/>
      <c r="AB617" s="90"/>
      <c r="AC617" s="90"/>
      <c r="AD617" s="90"/>
    </row>
    <row r="618" spans="1:30" ht="14.5" x14ac:dyDescent="0.35">
      <c r="A618" s="90"/>
      <c r="B618" s="82"/>
      <c r="C618" s="90"/>
      <c r="D618" s="90"/>
      <c r="E618" s="90"/>
      <c r="F618" s="90"/>
      <c r="G618" s="90"/>
      <c r="H618" s="90"/>
      <c r="I618" s="90"/>
      <c r="J618" s="90"/>
      <c r="K618" s="90"/>
      <c r="L618" s="90"/>
      <c r="M618" s="90"/>
      <c r="N618" s="90"/>
      <c r="O618" s="90"/>
      <c r="P618" s="90"/>
      <c r="Q618" s="90"/>
      <c r="R618" s="90"/>
      <c r="S618" s="90"/>
      <c r="T618" s="90"/>
      <c r="U618" s="90"/>
      <c r="V618" s="90"/>
      <c r="W618" s="90"/>
      <c r="X618" s="90"/>
      <c r="Y618" s="90"/>
      <c r="Z618" s="90"/>
      <c r="AA618" s="90"/>
      <c r="AB618" s="90"/>
      <c r="AC618" s="90"/>
      <c r="AD618" s="90"/>
    </row>
    <row r="619" spans="1:30" ht="14.5" x14ac:dyDescent="0.35">
      <c r="A619" s="90"/>
      <c r="B619" s="82"/>
      <c r="C619" s="90"/>
      <c r="D619" s="90"/>
      <c r="E619" s="90"/>
      <c r="F619" s="90"/>
      <c r="G619" s="90"/>
      <c r="H619" s="90"/>
      <c r="I619" s="90"/>
      <c r="J619" s="90"/>
      <c r="K619" s="90"/>
      <c r="L619" s="90"/>
      <c r="M619" s="90"/>
      <c r="N619" s="90"/>
      <c r="O619" s="90"/>
      <c r="P619" s="90"/>
      <c r="Q619" s="90"/>
      <c r="R619" s="90"/>
      <c r="S619" s="90"/>
      <c r="T619" s="90"/>
      <c r="U619" s="90"/>
      <c r="V619" s="90"/>
      <c r="W619" s="90"/>
      <c r="X619" s="90"/>
      <c r="Y619" s="90"/>
      <c r="Z619" s="90"/>
      <c r="AA619" s="90"/>
      <c r="AB619" s="90"/>
      <c r="AC619" s="90"/>
      <c r="AD619" s="90"/>
    </row>
    <row r="620" spans="1:30" ht="14.5" x14ac:dyDescent="0.35">
      <c r="A620" s="90"/>
      <c r="B620" s="82"/>
      <c r="C620" s="90"/>
      <c r="D620" s="90"/>
      <c r="E620" s="90"/>
      <c r="F620" s="90"/>
      <c r="G620" s="90"/>
      <c r="H620" s="90"/>
      <c r="I620" s="90"/>
      <c r="J620" s="90"/>
      <c r="K620" s="90"/>
      <c r="L620" s="90"/>
      <c r="M620" s="90"/>
      <c r="N620" s="90"/>
      <c r="O620" s="90"/>
      <c r="P620" s="90"/>
      <c r="Q620" s="90"/>
      <c r="R620" s="90"/>
      <c r="S620" s="90"/>
      <c r="T620" s="90"/>
      <c r="U620" s="90"/>
      <c r="V620" s="90"/>
      <c r="W620" s="90"/>
      <c r="X620" s="90"/>
      <c r="Y620" s="90"/>
      <c r="Z620" s="90"/>
      <c r="AA620" s="90"/>
      <c r="AB620" s="90"/>
      <c r="AC620" s="90"/>
      <c r="AD620" s="90"/>
    </row>
    <row r="621" spans="1:30" ht="14.5" x14ac:dyDescent="0.35">
      <c r="A621" s="90"/>
      <c r="B621" s="82"/>
      <c r="C621" s="90"/>
      <c r="D621" s="90"/>
      <c r="E621" s="90"/>
      <c r="F621" s="90"/>
      <c r="G621" s="90"/>
      <c r="H621" s="90"/>
      <c r="I621" s="90"/>
      <c r="J621" s="90"/>
      <c r="K621" s="90"/>
      <c r="L621" s="90"/>
      <c r="M621" s="90"/>
      <c r="N621" s="90"/>
      <c r="O621" s="90"/>
      <c r="P621" s="90"/>
      <c r="Q621" s="90"/>
      <c r="R621" s="90"/>
      <c r="S621" s="90"/>
      <c r="T621" s="90"/>
      <c r="U621" s="90"/>
      <c r="V621" s="90"/>
      <c r="W621" s="90"/>
      <c r="X621" s="90"/>
      <c r="Y621" s="90"/>
      <c r="Z621" s="90"/>
      <c r="AA621" s="90"/>
      <c r="AB621" s="90"/>
      <c r="AC621" s="90"/>
      <c r="AD621" s="90"/>
    </row>
    <row r="622" spans="1:30" ht="14.5" x14ac:dyDescent="0.35">
      <c r="A622" s="90"/>
      <c r="B622" s="82"/>
      <c r="C622" s="90"/>
      <c r="D622" s="90"/>
      <c r="E622" s="90"/>
      <c r="F622" s="90"/>
      <c r="G622" s="90"/>
      <c r="H622" s="90"/>
      <c r="I622" s="90"/>
      <c r="J622" s="90"/>
      <c r="K622" s="90"/>
      <c r="L622" s="90"/>
      <c r="M622" s="90"/>
      <c r="N622" s="90"/>
      <c r="O622" s="90"/>
      <c r="P622" s="90"/>
      <c r="Q622" s="90"/>
      <c r="R622" s="90"/>
      <c r="S622" s="90"/>
      <c r="T622" s="90"/>
      <c r="U622" s="90"/>
      <c r="V622" s="90"/>
      <c r="W622" s="90"/>
      <c r="X622" s="90"/>
      <c r="Y622" s="90"/>
      <c r="Z622" s="90"/>
      <c r="AA622" s="90"/>
      <c r="AB622" s="90"/>
      <c r="AC622" s="90"/>
      <c r="AD622" s="90"/>
    </row>
    <row r="623" spans="1:30" ht="14.5" x14ac:dyDescent="0.35">
      <c r="A623" s="90"/>
      <c r="B623" s="82"/>
      <c r="C623" s="90"/>
      <c r="D623" s="90"/>
      <c r="E623" s="90"/>
      <c r="F623" s="90"/>
      <c r="G623" s="90"/>
      <c r="H623" s="90"/>
      <c r="I623" s="90"/>
      <c r="J623" s="90"/>
      <c r="K623" s="90"/>
      <c r="L623" s="90"/>
      <c r="M623" s="90"/>
      <c r="N623" s="90"/>
      <c r="O623" s="90"/>
      <c r="P623" s="90"/>
      <c r="Q623" s="90"/>
      <c r="R623" s="90"/>
      <c r="S623" s="90"/>
      <c r="T623" s="90"/>
      <c r="U623" s="90"/>
      <c r="V623" s="90"/>
      <c r="W623" s="90"/>
      <c r="X623" s="90"/>
      <c r="Y623" s="90"/>
      <c r="Z623" s="90"/>
      <c r="AA623" s="90"/>
      <c r="AB623" s="90"/>
      <c r="AC623" s="90"/>
      <c r="AD623" s="90"/>
    </row>
    <row r="624" spans="1:30" ht="14.5" x14ac:dyDescent="0.35">
      <c r="A624" s="90"/>
      <c r="B624" s="82"/>
      <c r="C624" s="90"/>
      <c r="D624" s="90"/>
      <c r="E624" s="90"/>
      <c r="F624" s="90"/>
      <c r="G624" s="90"/>
      <c r="H624" s="90"/>
      <c r="I624" s="90"/>
      <c r="J624" s="90"/>
      <c r="K624" s="90"/>
      <c r="L624" s="90"/>
      <c r="M624" s="90"/>
      <c r="N624" s="90"/>
      <c r="O624" s="90"/>
      <c r="P624" s="90"/>
      <c r="Q624" s="90"/>
      <c r="R624" s="90"/>
      <c r="S624" s="90"/>
      <c r="T624" s="90"/>
      <c r="U624" s="90"/>
      <c r="V624" s="90"/>
      <c r="W624" s="90"/>
      <c r="X624" s="90"/>
      <c r="Y624" s="90"/>
      <c r="Z624" s="90"/>
      <c r="AA624" s="90"/>
      <c r="AB624" s="90"/>
      <c r="AC624" s="90"/>
      <c r="AD624" s="90"/>
    </row>
    <row r="625" spans="1:30" ht="14.5" x14ac:dyDescent="0.35">
      <c r="A625" s="90"/>
      <c r="B625" s="82"/>
      <c r="C625" s="90"/>
      <c r="D625" s="90"/>
      <c r="E625" s="90"/>
      <c r="F625" s="90"/>
      <c r="G625" s="90"/>
      <c r="H625" s="90"/>
      <c r="I625" s="90"/>
      <c r="J625" s="90"/>
      <c r="K625" s="90"/>
      <c r="L625" s="90"/>
      <c r="M625" s="90"/>
      <c r="N625" s="90"/>
      <c r="O625" s="90"/>
      <c r="P625" s="90"/>
      <c r="Q625" s="90"/>
      <c r="R625" s="90"/>
      <c r="S625" s="90"/>
      <c r="T625" s="90"/>
      <c r="U625" s="90"/>
      <c r="V625" s="90"/>
      <c r="W625" s="90"/>
      <c r="X625" s="90"/>
      <c r="Y625" s="90"/>
      <c r="Z625" s="90"/>
      <c r="AA625" s="90"/>
      <c r="AB625" s="90"/>
      <c r="AC625" s="90"/>
      <c r="AD625" s="90"/>
    </row>
    <row r="626" spans="1:30" ht="14.5" x14ac:dyDescent="0.35">
      <c r="A626" s="90"/>
      <c r="B626" s="82"/>
      <c r="C626" s="90"/>
      <c r="D626" s="90"/>
      <c r="E626" s="90"/>
      <c r="F626" s="90"/>
      <c r="G626" s="90"/>
      <c r="H626" s="90"/>
      <c r="I626" s="90"/>
      <c r="J626" s="90"/>
      <c r="K626" s="90"/>
      <c r="L626" s="90"/>
      <c r="M626" s="90"/>
      <c r="N626" s="90"/>
      <c r="O626" s="90"/>
      <c r="P626" s="90"/>
      <c r="Q626" s="90"/>
      <c r="R626" s="90"/>
      <c r="S626" s="90"/>
      <c r="T626" s="90"/>
      <c r="U626" s="90"/>
      <c r="V626" s="90"/>
      <c r="W626" s="90"/>
      <c r="X626" s="90"/>
      <c r="Y626" s="90"/>
      <c r="Z626" s="90"/>
      <c r="AA626" s="90"/>
      <c r="AB626" s="90"/>
      <c r="AC626" s="90"/>
      <c r="AD626" s="90"/>
    </row>
    <row r="627" spans="1:30" ht="14.5" x14ac:dyDescent="0.35">
      <c r="A627" s="90"/>
      <c r="B627" s="82"/>
      <c r="C627" s="90"/>
      <c r="D627" s="90"/>
      <c r="E627" s="90"/>
      <c r="F627" s="90"/>
      <c r="G627" s="90"/>
      <c r="H627" s="90"/>
      <c r="I627" s="90"/>
      <c r="J627" s="90"/>
      <c r="K627" s="90"/>
      <c r="L627" s="90"/>
      <c r="M627" s="90"/>
      <c r="N627" s="90"/>
      <c r="O627" s="90"/>
      <c r="P627" s="90"/>
      <c r="Q627" s="90"/>
      <c r="R627" s="90"/>
      <c r="S627" s="90"/>
      <c r="T627" s="90"/>
      <c r="U627" s="90"/>
      <c r="V627" s="90"/>
      <c r="W627" s="90"/>
      <c r="X627" s="90"/>
      <c r="Y627" s="90"/>
      <c r="Z627" s="90"/>
      <c r="AA627" s="90"/>
      <c r="AB627" s="90"/>
      <c r="AC627" s="90"/>
      <c r="AD627" s="90"/>
    </row>
    <row r="628" spans="1:30" ht="14.5" x14ac:dyDescent="0.35">
      <c r="A628" s="90"/>
      <c r="B628" s="82"/>
      <c r="C628" s="90"/>
      <c r="D628" s="90"/>
      <c r="E628" s="90"/>
      <c r="F628" s="90"/>
      <c r="G628" s="90"/>
      <c r="H628" s="90"/>
      <c r="I628" s="90"/>
      <c r="J628" s="90"/>
      <c r="K628" s="90"/>
      <c r="L628" s="90"/>
      <c r="M628" s="90"/>
      <c r="N628" s="90"/>
      <c r="O628" s="90"/>
      <c r="P628" s="90"/>
      <c r="Q628" s="90"/>
      <c r="R628" s="90"/>
      <c r="S628" s="90"/>
      <c r="T628" s="90"/>
      <c r="U628" s="90"/>
      <c r="V628" s="90"/>
      <c r="W628" s="90"/>
      <c r="X628" s="90"/>
      <c r="Y628" s="90"/>
      <c r="Z628" s="90"/>
      <c r="AA628" s="90"/>
      <c r="AB628" s="90"/>
      <c r="AC628" s="90"/>
      <c r="AD628" s="90"/>
    </row>
    <row r="629" spans="1:30" ht="14.5" x14ac:dyDescent="0.35">
      <c r="A629" s="90"/>
      <c r="B629" s="82"/>
      <c r="C629" s="90"/>
      <c r="D629" s="90"/>
      <c r="E629" s="90"/>
      <c r="F629" s="90"/>
      <c r="G629" s="90"/>
      <c r="H629" s="90"/>
      <c r="I629" s="90"/>
      <c r="J629" s="90"/>
      <c r="K629" s="90"/>
      <c r="L629" s="90"/>
      <c r="M629" s="90"/>
      <c r="N629" s="90"/>
      <c r="O629" s="90"/>
      <c r="P629" s="90"/>
      <c r="Q629" s="90"/>
      <c r="R629" s="90"/>
      <c r="S629" s="90"/>
      <c r="T629" s="90"/>
      <c r="U629" s="90"/>
      <c r="V629" s="90"/>
      <c r="W629" s="90"/>
      <c r="X629" s="90"/>
      <c r="Y629" s="90"/>
      <c r="Z629" s="90"/>
      <c r="AA629" s="90"/>
      <c r="AB629" s="90"/>
      <c r="AC629" s="90"/>
      <c r="AD629" s="90"/>
    </row>
    <row r="630" spans="1:30" ht="14.5" x14ac:dyDescent="0.35">
      <c r="A630" s="90"/>
      <c r="B630" s="82"/>
      <c r="C630" s="90"/>
      <c r="D630" s="90"/>
      <c r="E630" s="90"/>
      <c r="F630" s="90"/>
      <c r="G630" s="90"/>
      <c r="H630" s="90"/>
      <c r="I630" s="90"/>
      <c r="J630" s="90"/>
      <c r="K630" s="90"/>
      <c r="L630" s="90"/>
      <c r="M630" s="90"/>
      <c r="N630" s="90"/>
      <c r="O630" s="90"/>
      <c r="P630" s="90"/>
      <c r="Q630" s="90"/>
      <c r="R630" s="90"/>
      <c r="S630" s="90"/>
      <c r="T630" s="90"/>
      <c r="U630" s="90"/>
      <c r="V630" s="90"/>
      <c r="W630" s="90"/>
      <c r="X630" s="90"/>
      <c r="Y630" s="90"/>
      <c r="Z630" s="90"/>
      <c r="AA630" s="90"/>
      <c r="AB630" s="90"/>
      <c r="AC630" s="90"/>
      <c r="AD630" s="90"/>
    </row>
    <row r="631" spans="1:30" ht="14.5" x14ac:dyDescent="0.35">
      <c r="A631" s="90"/>
      <c r="B631" s="82"/>
      <c r="C631" s="90"/>
      <c r="D631" s="90"/>
      <c r="E631" s="90"/>
      <c r="F631" s="90"/>
      <c r="G631" s="90"/>
      <c r="H631" s="90"/>
      <c r="I631" s="90"/>
      <c r="J631" s="90"/>
      <c r="K631" s="90"/>
      <c r="L631" s="90"/>
      <c r="M631" s="90"/>
      <c r="N631" s="90"/>
      <c r="O631" s="90"/>
      <c r="P631" s="90"/>
      <c r="Q631" s="90"/>
      <c r="R631" s="90"/>
      <c r="S631" s="90"/>
      <c r="T631" s="90"/>
      <c r="U631" s="90"/>
      <c r="V631" s="90"/>
      <c r="W631" s="90"/>
      <c r="X631" s="90"/>
      <c r="Y631" s="90"/>
      <c r="Z631" s="90"/>
      <c r="AA631" s="90"/>
      <c r="AB631" s="90"/>
      <c r="AC631" s="90"/>
      <c r="AD631" s="90"/>
    </row>
    <row r="632" spans="1:30" ht="14.5" x14ac:dyDescent="0.35">
      <c r="A632" s="90"/>
      <c r="B632" s="82"/>
      <c r="C632" s="90"/>
      <c r="D632" s="90"/>
      <c r="E632" s="90"/>
      <c r="F632" s="90"/>
      <c r="G632" s="90"/>
      <c r="H632" s="90"/>
      <c r="I632" s="90"/>
      <c r="J632" s="90"/>
      <c r="K632" s="90"/>
      <c r="L632" s="90"/>
      <c r="M632" s="90"/>
      <c r="N632" s="90"/>
      <c r="O632" s="90"/>
      <c r="P632" s="90"/>
      <c r="Q632" s="90"/>
      <c r="R632" s="90"/>
      <c r="S632" s="90"/>
      <c r="T632" s="90"/>
      <c r="U632" s="90"/>
      <c r="V632" s="90"/>
      <c r="W632" s="90"/>
      <c r="X632" s="90"/>
      <c r="Y632" s="90"/>
      <c r="Z632" s="90"/>
      <c r="AA632" s="90"/>
      <c r="AB632" s="90"/>
      <c r="AC632" s="90"/>
      <c r="AD632" s="90"/>
    </row>
    <row r="633" spans="1:30" ht="14.5" x14ac:dyDescent="0.35">
      <c r="A633" s="90"/>
      <c r="B633" s="82"/>
      <c r="C633" s="90"/>
      <c r="D633" s="90"/>
      <c r="E633" s="90"/>
      <c r="F633" s="90"/>
      <c r="G633" s="90"/>
      <c r="H633" s="90"/>
      <c r="I633" s="90"/>
      <c r="J633" s="90"/>
      <c r="K633" s="90"/>
      <c r="L633" s="90"/>
      <c r="M633" s="90"/>
      <c r="N633" s="90"/>
      <c r="O633" s="90"/>
      <c r="P633" s="90"/>
      <c r="Q633" s="90"/>
      <c r="R633" s="90"/>
      <c r="S633" s="90"/>
      <c r="T633" s="90"/>
      <c r="U633" s="90"/>
      <c r="V633" s="90"/>
      <c r="W633" s="90"/>
      <c r="X633" s="90"/>
      <c r="Y633" s="90"/>
      <c r="Z633" s="90"/>
      <c r="AA633" s="90"/>
      <c r="AB633" s="90"/>
      <c r="AC633" s="90"/>
      <c r="AD633" s="90"/>
    </row>
    <row r="634" spans="1:30" ht="14.5" x14ac:dyDescent="0.35">
      <c r="A634" s="90"/>
      <c r="B634" s="82"/>
      <c r="C634" s="90"/>
      <c r="D634" s="90"/>
      <c r="E634" s="90"/>
      <c r="F634" s="90"/>
      <c r="G634" s="90"/>
      <c r="H634" s="90"/>
      <c r="I634" s="90"/>
      <c r="J634" s="90"/>
      <c r="K634" s="90"/>
      <c r="L634" s="90"/>
      <c r="M634" s="90"/>
      <c r="N634" s="90"/>
      <c r="O634" s="90"/>
      <c r="P634" s="90"/>
      <c r="Q634" s="90"/>
      <c r="R634" s="90"/>
      <c r="S634" s="90"/>
      <c r="T634" s="90"/>
      <c r="U634" s="90"/>
      <c r="V634" s="90"/>
      <c r="W634" s="90"/>
      <c r="X634" s="90"/>
      <c r="Y634" s="90"/>
      <c r="Z634" s="90"/>
      <c r="AA634" s="90"/>
      <c r="AB634" s="90"/>
      <c r="AC634" s="90"/>
      <c r="AD634" s="90"/>
    </row>
    <row r="635" spans="1:30" ht="14.5" x14ac:dyDescent="0.35">
      <c r="A635" s="90"/>
      <c r="B635" s="82"/>
      <c r="C635" s="90"/>
      <c r="D635" s="90"/>
      <c r="E635" s="90"/>
      <c r="F635" s="90"/>
      <c r="G635" s="90"/>
      <c r="H635" s="90"/>
      <c r="I635" s="90"/>
      <c r="J635" s="90"/>
      <c r="K635" s="90"/>
      <c r="L635" s="90"/>
      <c r="M635" s="90"/>
      <c r="N635" s="90"/>
      <c r="O635" s="90"/>
      <c r="P635" s="90"/>
      <c r="Q635" s="90"/>
      <c r="R635" s="90"/>
      <c r="S635" s="90"/>
      <c r="T635" s="90"/>
      <c r="U635" s="90"/>
      <c r="V635" s="90"/>
      <c r="W635" s="90"/>
      <c r="X635" s="90"/>
      <c r="Y635" s="90"/>
      <c r="Z635" s="90"/>
      <c r="AA635" s="90"/>
      <c r="AB635" s="90"/>
      <c r="AC635" s="90"/>
      <c r="AD635" s="90"/>
    </row>
    <row r="636" spans="1:30" ht="14.5" x14ac:dyDescent="0.35">
      <c r="A636" s="90"/>
      <c r="B636" s="82"/>
      <c r="C636" s="90"/>
      <c r="D636" s="90"/>
      <c r="E636" s="90"/>
      <c r="F636" s="90"/>
      <c r="G636" s="90"/>
      <c r="H636" s="90"/>
      <c r="I636" s="90"/>
      <c r="J636" s="90"/>
      <c r="K636" s="90"/>
      <c r="L636" s="90"/>
      <c r="M636" s="90"/>
      <c r="N636" s="90"/>
      <c r="O636" s="90"/>
      <c r="P636" s="90"/>
      <c r="Q636" s="90"/>
      <c r="R636" s="90"/>
      <c r="S636" s="90"/>
      <c r="T636" s="90"/>
      <c r="U636" s="90"/>
      <c r="V636" s="90"/>
      <c r="W636" s="90"/>
      <c r="X636" s="90"/>
      <c r="Y636" s="90"/>
      <c r="Z636" s="90"/>
      <c r="AA636" s="90"/>
      <c r="AB636" s="90"/>
      <c r="AC636" s="90"/>
      <c r="AD636" s="90"/>
    </row>
    <row r="637" spans="1:30" ht="14.5" x14ac:dyDescent="0.35">
      <c r="A637" s="90"/>
      <c r="B637" s="82"/>
      <c r="C637" s="90"/>
      <c r="D637" s="90"/>
      <c r="E637" s="90"/>
      <c r="F637" s="90"/>
      <c r="G637" s="90"/>
      <c r="H637" s="90"/>
      <c r="I637" s="90"/>
      <c r="J637" s="90"/>
      <c r="K637" s="90"/>
      <c r="L637" s="90"/>
      <c r="M637" s="90"/>
      <c r="N637" s="90"/>
      <c r="O637" s="90"/>
      <c r="P637" s="90"/>
      <c r="Q637" s="90"/>
      <c r="R637" s="90"/>
      <c r="S637" s="90"/>
      <c r="T637" s="90"/>
      <c r="U637" s="90"/>
      <c r="V637" s="90"/>
      <c r="W637" s="90"/>
      <c r="X637" s="90"/>
      <c r="Y637" s="90"/>
      <c r="Z637" s="90"/>
      <c r="AA637" s="90"/>
      <c r="AB637" s="90"/>
      <c r="AC637" s="90"/>
      <c r="AD637" s="90"/>
    </row>
    <row r="638" spans="1:30" ht="14.5" x14ac:dyDescent="0.35">
      <c r="A638" s="90"/>
      <c r="B638" s="82"/>
      <c r="C638" s="90"/>
      <c r="D638" s="90"/>
      <c r="E638" s="90"/>
      <c r="F638" s="90"/>
      <c r="G638" s="90"/>
      <c r="H638" s="90"/>
      <c r="I638" s="90"/>
      <c r="J638" s="90"/>
      <c r="K638" s="90"/>
      <c r="L638" s="90"/>
      <c r="M638" s="90"/>
      <c r="N638" s="90"/>
      <c r="O638" s="90"/>
      <c r="P638" s="90"/>
      <c r="Q638" s="90"/>
      <c r="R638" s="90"/>
      <c r="S638" s="90"/>
      <c r="T638" s="90"/>
      <c r="U638" s="90"/>
      <c r="V638" s="90"/>
      <c r="W638" s="90"/>
      <c r="X638" s="90"/>
      <c r="Y638" s="90"/>
      <c r="Z638" s="90"/>
      <c r="AA638" s="90"/>
      <c r="AB638" s="90"/>
      <c r="AC638" s="90"/>
      <c r="AD638" s="90"/>
    </row>
    <row r="639" spans="1:30" ht="14.5" x14ac:dyDescent="0.35">
      <c r="A639" s="90"/>
      <c r="B639" s="82"/>
      <c r="C639" s="90"/>
      <c r="D639" s="90"/>
      <c r="E639" s="90"/>
      <c r="F639" s="90"/>
      <c r="G639" s="90"/>
      <c r="H639" s="90"/>
      <c r="I639" s="90"/>
      <c r="J639" s="90"/>
      <c r="K639" s="90"/>
      <c r="L639" s="90"/>
      <c r="M639" s="90"/>
      <c r="N639" s="90"/>
      <c r="O639" s="90"/>
      <c r="P639" s="90"/>
      <c r="Q639" s="90"/>
      <c r="R639" s="90"/>
      <c r="S639" s="90"/>
      <c r="T639" s="90"/>
      <c r="U639" s="90"/>
      <c r="V639" s="90"/>
      <c r="W639" s="90"/>
      <c r="X639" s="90"/>
      <c r="Y639" s="90"/>
      <c r="Z639" s="90"/>
      <c r="AA639" s="90"/>
      <c r="AB639" s="90"/>
      <c r="AC639" s="90"/>
      <c r="AD639" s="90"/>
    </row>
    <row r="640" spans="1:30" ht="14.5" x14ac:dyDescent="0.35">
      <c r="A640" s="90"/>
      <c r="B640" s="82"/>
      <c r="C640" s="90"/>
      <c r="D640" s="90"/>
      <c r="E640" s="90"/>
      <c r="F640" s="90"/>
      <c r="G640" s="90"/>
      <c r="H640" s="90"/>
      <c r="I640" s="90"/>
      <c r="J640" s="90"/>
      <c r="K640" s="90"/>
      <c r="L640" s="90"/>
      <c r="M640" s="90"/>
      <c r="N640" s="90"/>
      <c r="O640" s="90"/>
      <c r="P640" s="90"/>
      <c r="Q640" s="90"/>
      <c r="R640" s="90"/>
      <c r="S640" s="90"/>
      <c r="T640" s="90"/>
      <c r="U640" s="90"/>
      <c r="V640" s="90"/>
      <c r="W640" s="90"/>
      <c r="X640" s="90"/>
      <c r="Y640" s="90"/>
      <c r="Z640" s="90"/>
      <c r="AA640" s="90"/>
      <c r="AB640" s="90"/>
      <c r="AC640" s="90"/>
      <c r="AD640" s="90"/>
    </row>
    <row r="641" spans="1:30" ht="14.5" x14ac:dyDescent="0.35">
      <c r="A641" s="90"/>
      <c r="B641" s="82"/>
      <c r="C641" s="90"/>
      <c r="D641" s="90"/>
      <c r="E641" s="90"/>
      <c r="F641" s="90"/>
      <c r="G641" s="90"/>
      <c r="H641" s="90"/>
      <c r="I641" s="90"/>
      <c r="J641" s="90"/>
      <c r="K641" s="90"/>
      <c r="L641" s="90"/>
      <c r="M641" s="90"/>
      <c r="N641" s="90"/>
      <c r="O641" s="90"/>
      <c r="P641" s="90"/>
      <c r="Q641" s="90"/>
      <c r="R641" s="90"/>
      <c r="S641" s="90"/>
      <c r="T641" s="90"/>
      <c r="U641" s="90"/>
      <c r="V641" s="90"/>
      <c r="W641" s="90"/>
      <c r="X641" s="90"/>
      <c r="Y641" s="90"/>
      <c r="Z641" s="90"/>
      <c r="AA641" s="90"/>
      <c r="AB641" s="90"/>
      <c r="AC641" s="90"/>
      <c r="AD641" s="90"/>
    </row>
    <row r="642" spans="1:30" ht="14.5" x14ac:dyDescent="0.35">
      <c r="A642" s="90"/>
      <c r="B642" s="82"/>
      <c r="C642" s="90"/>
      <c r="D642" s="90"/>
      <c r="E642" s="90"/>
      <c r="F642" s="90"/>
      <c r="G642" s="90"/>
      <c r="H642" s="90"/>
      <c r="I642" s="90"/>
      <c r="J642" s="90"/>
      <c r="K642" s="90"/>
      <c r="L642" s="90"/>
      <c r="M642" s="90"/>
      <c r="N642" s="90"/>
      <c r="O642" s="90"/>
      <c r="P642" s="90"/>
      <c r="Q642" s="90"/>
      <c r="R642" s="90"/>
      <c r="S642" s="90"/>
      <c r="T642" s="90"/>
      <c r="U642" s="90"/>
      <c r="V642" s="90"/>
      <c r="W642" s="90"/>
      <c r="X642" s="90"/>
      <c r="Y642" s="90"/>
      <c r="Z642" s="90"/>
      <c r="AA642" s="90"/>
      <c r="AB642" s="90"/>
      <c r="AC642" s="90"/>
      <c r="AD642" s="90"/>
    </row>
    <row r="643" spans="1:30" ht="14.5" x14ac:dyDescent="0.35">
      <c r="A643" s="90"/>
      <c r="B643" s="82"/>
      <c r="C643" s="90"/>
      <c r="D643" s="90"/>
      <c r="E643" s="90"/>
      <c r="F643" s="90"/>
      <c r="G643" s="90"/>
      <c r="H643" s="90"/>
      <c r="I643" s="90"/>
      <c r="J643" s="90"/>
      <c r="K643" s="90"/>
      <c r="L643" s="90"/>
      <c r="M643" s="90"/>
      <c r="N643" s="90"/>
      <c r="O643" s="90"/>
      <c r="P643" s="90"/>
      <c r="Q643" s="90"/>
      <c r="R643" s="90"/>
      <c r="S643" s="90"/>
      <c r="T643" s="90"/>
      <c r="U643" s="90"/>
      <c r="V643" s="90"/>
      <c r="W643" s="90"/>
      <c r="X643" s="90"/>
      <c r="Y643" s="90"/>
      <c r="Z643" s="90"/>
      <c r="AA643" s="90"/>
      <c r="AB643" s="90"/>
      <c r="AC643" s="90"/>
      <c r="AD643" s="90"/>
    </row>
    <row r="644" spans="1:30" ht="14.5" x14ac:dyDescent="0.35">
      <c r="A644" s="90"/>
      <c r="B644" s="82"/>
      <c r="C644" s="90"/>
      <c r="D644" s="90"/>
      <c r="E644" s="90"/>
      <c r="F644" s="90"/>
      <c r="G644" s="90"/>
      <c r="H644" s="90"/>
      <c r="I644" s="90"/>
      <c r="J644" s="90"/>
      <c r="K644" s="90"/>
      <c r="L644" s="90"/>
      <c r="M644" s="90"/>
      <c r="N644" s="90"/>
      <c r="O644" s="90"/>
      <c r="P644" s="90"/>
      <c r="Q644" s="90"/>
      <c r="R644" s="90"/>
      <c r="S644" s="90"/>
      <c r="T644" s="90"/>
      <c r="U644" s="90"/>
      <c r="V644" s="90"/>
      <c r="W644" s="90"/>
      <c r="X644" s="90"/>
      <c r="Y644" s="90"/>
      <c r="Z644" s="90"/>
      <c r="AA644" s="90"/>
      <c r="AB644" s="90"/>
      <c r="AC644" s="90"/>
      <c r="AD644" s="90"/>
    </row>
    <row r="645" spans="1:30" ht="14.5" x14ac:dyDescent="0.35">
      <c r="A645" s="90"/>
      <c r="B645" s="82"/>
      <c r="C645" s="90"/>
      <c r="D645" s="90"/>
      <c r="E645" s="90"/>
      <c r="F645" s="90"/>
      <c r="G645" s="90"/>
      <c r="H645" s="90"/>
      <c r="I645" s="90"/>
      <c r="J645" s="90"/>
      <c r="K645" s="90"/>
      <c r="L645" s="90"/>
      <c r="M645" s="90"/>
      <c r="N645" s="90"/>
      <c r="O645" s="90"/>
      <c r="P645" s="90"/>
      <c r="Q645" s="90"/>
      <c r="R645" s="90"/>
      <c r="S645" s="90"/>
      <c r="T645" s="90"/>
      <c r="U645" s="90"/>
      <c r="V645" s="90"/>
      <c r="W645" s="90"/>
      <c r="X645" s="90"/>
      <c r="Y645" s="90"/>
      <c r="Z645" s="90"/>
      <c r="AA645" s="90"/>
      <c r="AB645" s="90"/>
      <c r="AC645" s="90"/>
      <c r="AD645" s="90"/>
    </row>
    <row r="646" spans="1:30" ht="14.5" x14ac:dyDescent="0.35">
      <c r="A646" s="90"/>
      <c r="B646" s="82"/>
      <c r="C646" s="90"/>
      <c r="D646" s="90"/>
      <c r="E646" s="90"/>
      <c r="F646" s="90"/>
      <c r="G646" s="90"/>
      <c r="H646" s="90"/>
      <c r="I646" s="90"/>
      <c r="J646" s="90"/>
      <c r="K646" s="90"/>
      <c r="L646" s="90"/>
      <c r="M646" s="90"/>
      <c r="N646" s="90"/>
      <c r="O646" s="90"/>
      <c r="P646" s="90"/>
      <c r="Q646" s="90"/>
      <c r="R646" s="90"/>
      <c r="S646" s="90"/>
      <c r="T646" s="90"/>
      <c r="U646" s="90"/>
      <c r="V646" s="90"/>
      <c r="W646" s="90"/>
      <c r="X646" s="90"/>
      <c r="Y646" s="90"/>
      <c r="Z646" s="90"/>
      <c r="AA646" s="90"/>
      <c r="AB646" s="90"/>
      <c r="AC646" s="90"/>
      <c r="AD646" s="90"/>
    </row>
    <row r="647" spans="1:30" ht="14.5" x14ac:dyDescent="0.35">
      <c r="A647" s="90"/>
      <c r="B647" s="82"/>
      <c r="C647" s="90"/>
      <c r="D647" s="90"/>
      <c r="E647" s="90"/>
      <c r="F647" s="90"/>
      <c r="G647" s="90"/>
      <c r="H647" s="90"/>
      <c r="I647" s="90"/>
      <c r="J647" s="90"/>
      <c r="K647" s="90"/>
      <c r="L647" s="90"/>
      <c r="M647" s="90"/>
      <c r="N647" s="90"/>
      <c r="O647" s="90"/>
      <c r="P647" s="90"/>
      <c r="Q647" s="90"/>
      <c r="R647" s="90"/>
      <c r="S647" s="90"/>
      <c r="T647" s="90"/>
      <c r="U647" s="90"/>
      <c r="V647" s="90"/>
      <c r="W647" s="90"/>
      <c r="X647" s="90"/>
      <c r="Y647" s="90"/>
      <c r="Z647" s="90"/>
      <c r="AA647" s="90"/>
      <c r="AB647" s="90"/>
      <c r="AC647" s="90"/>
      <c r="AD647" s="90"/>
    </row>
    <row r="648" spans="1:30" ht="14.5" x14ac:dyDescent="0.35">
      <c r="A648" s="90"/>
      <c r="B648" s="82"/>
      <c r="C648" s="90"/>
      <c r="D648" s="90"/>
      <c r="E648" s="90"/>
      <c r="F648" s="90"/>
      <c r="G648" s="90"/>
      <c r="H648" s="90"/>
      <c r="I648" s="90"/>
      <c r="J648" s="90"/>
      <c r="K648" s="90"/>
      <c r="L648" s="90"/>
      <c r="M648" s="90"/>
      <c r="N648" s="90"/>
      <c r="O648" s="90"/>
      <c r="P648" s="90"/>
      <c r="Q648" s="90"/>
      <c r="R648" s="90"/>
      <c r="S648" s="90"/>
      <c r="T648" s="90"/>
      <c r="U648" s="90"/>
      <c r="V648" s="90"/>
      <c r="W648" s="90"/>
      <c r="X648" s="90"/>
      <c r="Y648" s="90"/>
      <c r="Z648" s="90"/>
      <c r="AA648" s="90"/>
      <c r="AB648" s="90"/>
      <c r="AC648" s="90"/>
      <c r="AD648" s="90"/>
    </row>
    <row r="649" spans="1:30" ht="14.5" x14ac:dyDescent="0.35">
      <c r="A649" s="90"/>
      <c r="B649" s="82"/>
      <c r="C649" s="90"/>
      <c r="D649" s="90"/>
      <c r="E649" s="90"/>
      <c r="F649" s="90"/>
      <c r="G649" s="90"/>
      <c r="H649" s="90"/>
      <c r="I649" s="90"/>
      <c r="J649" s="90"/>
      <c r="K649" s="90"/>
      <c r="L649" s="90"/>
      <c r="M649" s="90"/>
      <c r="N649" s="90"/>
      <c r="O649" s="90"/>
      <c r="P649" s="90"/>
      <c r="Q649" s="90"/>
      <c r="R649" s="90"/>
      <c r="S649" s="90"/>
      <c r="T649" s="90"/>
      <c r="U649" s="90"/>
      <c r="V649" s="90"/>
      <c r="W649" s="90"/>
      <c r="X649" s="90"/>
      <c r="Y649" s="90"/>
      <c r="Z649" s="90"/>
      <c r="AA649" s="90"/>
      <c r="AB649" s="90"/>
      <c r="AC649" s="90"/>
      <c r="AD649" s="90"/>
    </row>
    <row r="650" spans="1:30" ht="14.5" x14ac:dyDescent="0.35">
      <c r="A650" s="90"/>
      <c r="B650" s="82"/>
      <c r="C650" s="90"/>
      <c r="D650" s="90"/>
      <c r="E650" s="90"/>
      <c r="F650" s="90"/>
      <c r="G650" s="90"/>
      <c r="H650" s="90"/>
      <c r="I650" s="90"/>
      <c r="J650" s="90"/>
      <c r="K650" s="90"/>
      <c r="L650" s="90"/>
      <c r="M650" s="90"/>
      <c r="N650" s="90"/>
      <c r="O650" s="90"/>
      <c r="P650" s="90"/>
      <c r="Q650" s="90"/>
      <c r="R650" s="90"/>
      <c r="S650" s="90"/>
      <c r="T650" s="90"/>
      <c r="U650" s="90"/>
      <c r="V650" s="90"/>
      <c r="W650" s="90"/>
      <c r="X650" s="90"/>
      <c r="Y650" s="90"/>
      <c r="Z650" s="90"/>
      <c r="AA650" s="90"/>
      <c r="AB650" s="90"/>
      <c r="AC650" s="90"/>
      <c r="AD650" s="90"/>
    </row>
    <row r="651" spans="1:30" ht="14.5" x14ac:dyDescent="0.35">
      <c r="A651" s="90"/>
      <c r="B651" s="82"/>
      <c r="C651" s="90"/>
      <c r="D651" s="90"/>
      <c r="E651" s="90"/>
      <c r="F651" s="90"/>
      <c r="G651" s="90"/>
      <c r="H651" s="90"/>
      <c r="I651" s="90"/>
      <c r="J651" s="90"/>
      <c r="K651" s="90"/>
      <c r="L651" s="90"/>
      <c r="M651" s="90"/>
      <c r="N651" s="90"/>
      <c r="O651" s="90"/>
      <c r="P651" s="90"/>
      <c r="Q651" s="90"/>
      <c r="R651" s="90"/>
      <c r="S651" s="90"/>
      <c r="T651" s="90"/>
      <c r="U651" s="90"/>
      <c r="V651" s="90"/>
      <c r="W651" s="90"/>
      <c r="X651" s="90"/>
      <c r="Y651" s="90"/>
      <c r="Z651" s="90"/>
      <c r="AA651" s="90"/>
      <c r="AB651" s="90"/>
      <c r="AC651" s="90"/>
      <c r="AD651" s="90"/>
    </row>
    <row r="652" spans="1:30" ht="14.5" x14ac:dyDescent="0.35">
      <c r="A652" s="90"/>
      <c r="B652" s="82"/>
      <c r="C652" s="90"/>
      <c r="D652" s="90"/>
      <c r="E652" s="90"/>
      <c r="F652" s="90"/>
      <c r="G652" s="90"/>
      <c r="H652" s="90"/>
      <c r="I652" s="90"/>
      <c r="J652" s="90"/>
      <c r="K652" s="90"/>
      <c r="L652" s="90"/>
      <c r="M652" s="90"/>
      <c r="N652" s="90"/>
      <c r="O652" s="90"/>
      <c r="P652" s="90"/>
      <c r="Q652" s="90"/>
      <c r="R652" s="90"/>
      <c r="S652" s="90"/>
      <c r="T652" s="90"/>
      <c r="U652" s="90"/>
      <c r="V652" s="90"/>
      <c r="W652" s="90"/>
      <c r="X652" s="90"/>
      <c r="Y652" s="90"/>
      <c r="Z652" s="90"/>
      <c r="AA652" s="90"/>
      <c r="AB652" s="90"/>
      <c r="AC652" s="90"/>
      <c r="AD652" s="90"/>
    </row>
    <row r="653" spans="1:30" ht="14.5" x14ac:dyDescent="0.35">
      <c r="A653" s="90"/>
      <c r="B653" s="82"/>
      <c r="C653" s="90"/>
      <c r="D653" s="90"/>
      <c r="E653" s="90"/>
      <c r="F653" s="90"/>
      <c r="G653" s="90"/>
      <c r="H653" s="90"/>
      <c r="I653" s="90"/>
      <c r="J653" s="90"/>
      <c r="K653" s="90"/>
      <c r="L653" s="90"/>
      <c r="M653" s="90"/>
      <c r="N653" s="90"/>
      <c r="O653" s="90"/>
      <c r="P653" s="90"/>
      <c r="Q653" s="90"/>
      <c r="R653" s="90"/>
      <c r="S653" s="90"/>
      <c r="T653" s="90"/>
      <c r="U653" s="90"/>
      <c r="V653" s="90"/>
      <c r="W653" s="90"/>
      <c r="X653" s="90"/>
      <c r="Y653" s="90"/>
      <c r="Z653" s="90"/>
      <c r="AA653" s="90"/>
      <c r="AB653" s="90"/>
      <c r="AC653" s="90"/>
      <c r="AD653" s="90"/>
    </row>
    <row r="654" spans="1:30" ht="14.5" x14ac:dyDescent="0.35">
      <c r="A654" s="90"/>
      <c r="B654" s="82"/>
      <c r="C654" s="90"/>
      <c r="D654" s="90"/>
      <c r="E654" s="90"/>
      <c r="F654" s="90"/>
      <c r="G654" s="90"/>
      <c r="H654" s="90"/>
      <c r="I654" s="90"/>
      <c r="J654" s="90"/>
      <c r="K654" s="90"/>
      <c r="L654" s="90"/>
      <c r="M654" s="90"/>
      <c r="N654" s="90"/>
      <c r="O654" s="90"/>
      <c r="P654" s="90"/>
      <c r="Q654" s="90"/>
      <c r="R654" s="90"/>
      <c r="S654" s="90"/>
      <c r="T654" s="90"/>
      <c r="U654" s="90"/>
      <c r="V654" s="90"/>
      <c r="W654" s="90"/>
      <c r="X654" s="90"/>
      <c r="Y654" s="90"/>
      <c r="Z654" s="90"/>
      <c r="AA654" s="90"/>
      <c r="AB654" s="90"/>
      <c r="AC654" s="90"/>
      <c r="AD654" s="90"/>
    </row>
    <row r="655" spans="1:30" ht="14.5" x14ac:dyDescent="0.35">
      <c r="A655" s="90"/>
      <c r="B655" s="82"/>
      <c r="C655" s="90"/>
      <c r="D655" s="90"/>
      <c r="E655" s="90"/>
      <c r="F655" s="90"/>
      <c r="G655" s="90"/>
      <c r="H655" s="90"/>
      <c r="I655" s="90"/>
      <c r="J655" s="90"/>
      <c r="K655" s="90"/>
      <c r="L655" s="90"/>
      <c r="M655" s="90"/>
      <c r="N655" s="90"/>
      <c r="O655" s="90"/>
      <c r="P655" s="90"/>
      <c r="Q655" s="90"/>
      <c r="R655" s="90"/>
      <c r="S655" s="90"/>
      <c r="T655" s="90"/>
      <c r="U655" s="90"/>
      <c r="V655" s="90"/>
      <c r="W655" s="90"/>
      <c r="X655" s="90"/>
      <c r="Y655" s="90"/>
      <c r="Z655" s="90"/>
      <c r="AA655" s="90"/>
      <c r="AB655" s="90"/>
      <c r="AC655" s="90"/>
      <c r="AD655" s="90"/>
    </row>
    <row r="656" spans="1:30" ht="14.5" x14ac:dyDescent="0.35">
      <c r="A656" s="90"/>
      <c r="B656" s="82"/>
      <c r="C656" s="90"/>
      <c r="D656" s="90"/>
      <c r="E656" s="90"/>
      <c r="F656" s="90"/>
      <c r="G656" s="90"/>
      <c r="H656" s="90"/>
      <c r="I656" s="90"/>
      <c r="J656" s="90"/>
      <c r="K656" s="90"/>
      <c r="L656" s="90"/>
      <c r="M656" s="90"/>
      <c r="N656" s="90"/>
      <c r="O656" s="90"/>
      <c r="P656" s="90"/>
      <c r="Q656" s="90"/>
      <c r="R656" s="90"/>
      <c r="S656" s="90"/>
      <c r="T656" s="90"/>
      <c r="U656" s="90"/>
      <c r="V656" s="90"/>
      <c r="W656" s="90"/>
      <c r="X656" s="90"/>
      <c r="Y656" s="90"/>
      <c r="Z656" s="90"/>
      <c r="AA656" s="90"/>
      <c r="AB656" s="90"/>
      <c r="AC656" s="90"/>
      <c r="AD656" s="90"/>
    </row>
    <row r="657" spans="1:30" ht="14.5" x14ac:dyDescent="0.35">
      <c r="A657" s="90"/>
      <c r="B657" s="82"/>
      <c r="C657" s="90"/>
      <c r="D657" s="90"/>
      <c r="E657" s="90"/>
      <c r="F657" s="90"/>
      <c r="G657" s="90"/>
      <c r="H657" s="90"/>
      <c r="I657" s="90"/>
      <c r="J657" s="90"/>
      <c r="K657" s="90"/>
      <c r="L657" s="90"/>
      <c r="M657" s="90"/>
      <c r="N657" s="90"/>
      <c r="O657" s="90"/>
      <c r="P657" s="90"/>
      <c r="Q657" s="90"/>
      <c r="R657" s="90"/>
      <c r="S657" s="90"/>
      <c r="T657" s="90"/>
      <c r="U657" s="90"/>
      <c r="V657" s="90"/>
      <c r="W657" s="90"/>
      <c r="X657" s="90"/>
      <c r="Y657" s="90"/>
      <c r="Z657" s="90"/>
      <c r="AA657" s="90"/>
      <c r="AB657" s="90"/>
      <c r="AC657" s="90"/>
      <c r="AD657" s="90"/>
    </row>
    <row r="658" spans="1:30" ht="14.5" x14ac:dyDescent="0.35">
      <c r="A658" s="90"/>
      <c r="B658" s="82"/>
      <c r="C658" s="90"/>
      <c r="D658" s="90"/>
      <c r="E658" s="90"/>
      <c r="F658" s="90"/>
      <c r="G658" s="90"/>
      <c r="H658" s="90"/>
      <c r="I658" s="90"/>
      <c r="J658" s="90"/>
      <c r="K658" s="90"/>
      <c r="L658" s="90"/>
      <c r="M658" s="90"/>
      <c r="N658" s="90"/>
      <c r="O658" s="90"/>
      <c r="P658" s="90"/>
      <c r="Q658" s="90"/>
      <c r="R658" s="90"/>
      <c r="S658" s="90"/>
      <c r="T658" s="90"/>
      <c r="U658" s="90"/>
      <c r="V658" s="90"/>
      <c r="W658" s="90"/>
      <c r="X658" s="90"/>
      <c r="Y658" s="90"/>
      <c r="Z658" s="90"/>
      <c r="AA658" s="90"/>
      <c r="AB658" s="90"/>
      <c r="AC658" s="90"/>
      <c r="AD658" s="90"/>
    </row>
    <row r="659" spans="1:30" ht="14.5" x14ac:dyDescent="0.35">
      <c r="A659" s="90"/>
      <c r="B659" s="82"/>
      <c r="C659" s="90"/>
      <c r="D659" s="90"/>
      <c r="E659" s="90"/>
      <c r="F659" s="90"/>
      <c r="G659" s="90"/>
      <c r="H659" s="90"/>
      <c r="I659" s="90"/>
      <c r="J659" s="90"/>
      <c r="K659" s="90"/>
      <c r="L659" s="90"/>
      <c r="M659" s="90"/>
      <c r="N659" s="90"/>
      <c r="O659" s="90"/>
      <c r="P659" s="90"/>
      <c r="Q659" s="90"/>
      <c r="R659" s="90"/>
      <c r="S659" s="90"/>
      <c r="T659" s="90"/>
      <c r="U659" s="90"/>
      <c r="V659" s="90"/>
      <c r="W659" s="90"/>
      <c r="X659" s="90"/>
      <c r="Y659" s="90"/>
      <c r="Z659" s="90"/>
      <c r="AA659" s="90"/>
      <c r="AB659" s="90"/>
      <c r="AC659" s="90"/>
      <c r="AD659" s="90"/>
    </row>
    <row r="660" spans="1:30" ht="14.5" x14ac:dyDescent="0.35">
      <c r="A660" s="90"/>
      <c r="B660" s="82"/>
      <c r="C660" s="90"/>
      <c r="D660" s="90"/>
      <c r="E660" s="90"/>
      <c r="F660" s="90"/>
      <c r="G660" s="90"/>
      <c r="H660" s="90"/>
      <c r="I660" s="90"/>
      <c r="J660" s="90"/>
      <c r="K660" s="90"/>
      <c r="L660" s="90"/>
      <c r="M660" s="90"/>
      <c r="N660" s="90"/>
      <c r="O660" s="90"/>
      <c r="P660" s="90"/>
      <c r="Q660" s="90"/>
      <c r="R660" s="90"/>
      <c r="S660" s="90"/>
      <c r="T660" s="90"/>
      <c r="U660" s="90"/>
      <c r="V660" s="90"/>
      <c r="W660" s="90"/>
      <c r="X660" s="90"/>
      <c r="Y660" s="90"/>
      <c r="Z660" s="90"/>
      <c r="AA660" s="90"/>
      <c r="AB660" s="90"/>
      <c r="AC660" s="90"/>
      <c r="AD660" s="90"/>
    </row>
    <row r="661" spans="1:30" ht="14.5" x14ac:dyDescent="0.35">
      <c r="A661" s="90"/>
      <c r="B661" s="82"/>
      <c r="C661" s="90"/>
      <c r="D661" s="90"/>
      <c r="E661" s="90"/>
      <c r="F661" s="90"/>
      <c r="G661" s="90"/>
      <c r="H661" s="90"/>
      <c r="I661" s="90"/>
      <c r="J661" s="90"/>
      <c r="K661" s="90"/>
      <c r="L661" s="90"/>
      <c r="M661" s="90"/>
      <c r="N661" s="90"/>
      <c r="O661" s="90"/>
      <c r="P661" s="90"/>
      <c r="Q661" s="90"/>
      <c r="R661" s="90"/>
      <c r="S661" s="90"/>
      <c r="T661" s="90"/>
      <c r="U661" s="90"/>
      <c r="V661" s="90"/>
      <c r="W661" s="90"/>
      <c r="X661" s="90"/>
      <c r="Y661" s="90"/>
      <c r="Z661" s="90"/>
      <c r="AA661" s="90"/>
      <c r="AB661" s="90"/>
      <c r="AC661" s="90"/>
      <c r="AD661" s="90"/>
    </row>
    <row r="662" spans="1:30" ht="14.5" x14ac:dyDescent="0.35">
      <c r="A662" s="90"/>
      <c r="B662" s="82"/>
      <c r="C662" s="90"/>
      <c r="D662" s="90"/>
      <c r="E662" s="90"/>
      <c r="F662" s="90"/>
      <c r="G662" s="90"/>
      <c r="H662" s="90"/>
      <c r="I662" s="90"/>
      <c r="J662" s="90"/>
      <c r="K662" s="90"/>
      <c r="L662" s="90"/>
      <c r="M662" s="90"/>
      <c r="N662" s="90"/>
      <c r="O662" s="90"/>
      <c r="P662" s="90"/>
      <c r="Q662" s="90"/>
      <c r="R662" s="90"/>
      <c r="S662" s="90"/>
      <c r="T662" s="90"/>
      <c r="U662" s="90"/>
      <c r="V662" s="90"/>
      <c r="W662" s="90"/>
      <c r="X662" s="90"/>
      <c r="Y662" s="90"/>
      <c r="Z662" s="90"/>
      <c r="AA662" s="90"/>
      <c r="AB662" s="90"/>
      <c r="AC662" s="90"/>
      <c r="AD662" s="90"/>
    </row>
    <row r="663" spans="1:30" ht="14.5" x14ac:dyDescent="0.35">
      <c r="A663" s="90"/>
      <c r="B663" s="82"/>
      <c r="C663" s="90"/>
      <c r="D663" s="90"/>
      <c r="E663" s="90"/>
      <c r="F663" s="90"/>
      <c r="G663" s="90"/>
      <c r="H663" s="90"/>
      <c r="I663" s="90"/>
      <c r="J663" s="90"/>
      <c r="K663" s="90"/>
      <c r="L663" s="90"/>
      <c r="M663" s="90"/>
      <c r="N663" s="90"/>
      <c r="O663" s="90"/>
      <c r="P663" s="90"/>
      <c r="Q663" s="90"/>
      <c r="R663" s="90"/>
      <c r="S663" s="90"/>
      <c r="T663" s="90"/>
      <c r="U663" s="90"/>
      <c r="V663" s="90"/>
      <c r="W663" s="90"/>
      <c r="X663" s="90"/>
      <c r="Y663" s="90"/>
      <c r="Z663" s="90"/>
      <c r="AA663" s="90"/>
      <c r="AB663" s="90"/>
      <c r="AC663" s="90"/>
      <c r="AD663" s="90"/>
    </row>
    <row r="664" spans="1:30" ht="14.5" x14ac:dyDescent="0.35">
      <c r="A664" s="90"/>
      <c r="B664" s="82"/>
      <c r="C664" s="90"/>
      <c r="D664" s="90"/>
      <c r="E664" s="90"/>
      <c r="F664" s="90"/>
      <c r="G664" s="90"/>
      <c r="H664" s="90"/>
      <c r="I664" s="90"/>
      <c r="J664" s="90"/>
      <c r="K664" s="90"/>
      <c r="L664" s="90"/>
      <c r="M664" s="90"/>
      <c r="N664" s="90"/>
      <c r="O664" s="90"/>
      <c r="P664" s="90"/>
      <c r="Q664" s="90"/>
      <c r="R664" s="90"/>
      <c r="S664" s="90"/>
      <c r="T664" s="90"/>
      <c r="U664" s="90"/>
      <c r="V664" s="90"/>
      <c r="W664" s="90"/>
      <c r="X664" s="90"/>
      <c r="Y664" s="90"/>
      <c r="Z664" s="90"/>
      <c r="AA664" s="90"/>
      <c r="AB664" s="90"/>
      <c r="AC664" s="90"/>
      <c r="AD664" s="90"/>
    </row>
    <row r="665" spans="1:30" ht="14.5" x14ac:dyDescent="0.35">
      <c r="A665" s="90"/>
      <c r="B665" s="82"/>
      <c r="C665" s="90"/>
      <c r="D665" s="90"/>
      <c r="E665" s="90"/>
      <c r="F665" s="90"/>
      <c r="G665" s="90"/>
      <c r="H665" s="90"/>
      <c r="I665" s="90"/>
      <c r="J665" s="90"/>
      <c r="K665" s="90"/>
      <c r="L665" s="90"/>
      <c r="M665" s="90"/>
      <c r="N665" s="90"/>
      <c r="O665" s="90"/>
      <c r="P665" s="90"/>
      <c r="Q665" s="90"/>
      <c r="R665" s="90"/>
      <c r="S665" s="90"/>
      <c r="T665" s="90"/>
      <c r="U665" s="90"/>
      <c r="V665" s="90"/>
      <c r="W665" s="90"/>
      <c r="X665" s="90"/>
      <c r="Y665" s="90"/>
      <c r="Z665" s="90"/>
      <c r="AA665" s="90"/>
      <c r="AB665" s="90"/>
      <c r="AC665" s="90"/>
      <c r="AD665" s="90"/>
    </row>
    <row r="666" spans="1:30" ht="14.5" x14ac:dyDescent="0.35">
      <c r="A666" s="90"/>
      <c r="B666" s="82"/>
      <c r="C666" s="90"/>
      <c r="D666" s="90"/>
      <c r="E666" s="90"/>
      <c r="F666" s="90"/>
      <c r="G666" s="90"/>
      <c r="H666" s="90"/>
      <c r="I666" s="90"/>
      <c r="J666" s="90"/>
      <c r="K666" s="90"/>
      <c r="L666" s="90"/>
      <c r="M666" s="90"/>
      <c r="N666" s="90"/>
      <c r="O666" s="90"/>
      <c r="P666" s="90"/>
      <c r="Q666" s="90"/>
      <c r="R666" s="90"/>
      <c r="S666" s="90"/>
      <c r="T666" s="90"/>
      <c r="U666" s="90"/>
      <c r="V666" s="90"/>
      <c r="W666" s="90"/>
      <c r="X666" s="90"/>
      <c r="Y666" s="90"/>
      <c r="Z666" s="90"/>
      <c r="AA666" s="90"/>
      <c r="AB666" s="90"/>
      <c r="AC666" s="90"/>
      <c r="AD666" s="90"/>
    </row>
    <row r="667" spans="1:30" ht="14.5" x14ac:dyDescent="0.35">
      <c r="A667" s="90"/>
      <c r="B667" s="82"/>
      <c r="C667" s="90"/>
      <c r="D667" s="90"/>
      <c r="E667" s="90"/>
      <c r="F667" s="90"/>
      <c r="G667" s="90"/>
      <c r="H667" s="90"/>
      <c r="I667" s="90"/>
      <c r="J667" s="90"/>
      <c r="K667" s="90"/>
      <c r="L667" s="90"/>
      <c r="M667" s="90"/>
      <c r="N667" s="90"/>
      <c r="O667" s="90"/>
      <c r="P667" s="90"/>
      <c r="Q667" s="90"/>
      <c r="R667" s="90"/>
      <c r="S667" s="90"/>
      <c r="T667" s="90"/>
      <c r="U667" s="90"/>
      <c r="V667" s="90"/>
      <c r="W667" s="90"/>
      <c r="X667" s="90"/>
      <c r="Y667" s="90"/>
      <c r="Z667" s="90"/>
      <c r="AA667" s="90"/>
      <c r="AB667" s="90"/>
      <c r="AC667" s="90"/>
      <c r="AD667" s="90"/>
    </row>
    <row r="668" spans="1:30" ht="14.5" x14ac:dyDescent="0.35">
      <c r="A668" s="90"/>
      <c r="B668" s="82"/>
      <c r="C668" s="90"/>
      <c r="D668" s="90"/>
      <c r="E668" s="90"/>
      <c r="F668" s="90"/>
      <c r="G668" s="90"/>
      <c r="H668" s="90"/>
      <c r="I668" s="90"/>
      <c r="J668" s="90"/>
      <c r="K668" s="90"/>
      <c r="L668" s="90"/>
      <c r="M668" s="90"/>
      <c r="N668" s="90"/>
      <c r="O668" s="90"/>
      <c r="P668" s="90"/>
      <c r="Q668" s="90"/>
      <c r="R668" s="90"/>
      <c r="S668" s="90"/>
      <c r="T668" s="90"/>
      <c r="U668" s="90"/>
      <c r="V668" s="90"/>
      <c r="W668" s="90"/>
      <c r="X668" s="90"/>
      <c r="Y668" s="90"/>
      <c r="Z668" s="90"/>
      <c r="AA668" s="90"/>
      <c r="AB668" s="90"/>
      <c r="AC668" s="90"/>
      <c r="AD668" s="90"/>
    </row>
    <row r="669" spans="1:30" ht="14.5" x14ac:dyDescent="0.35">
      <c r="A669" s="90"/>
      <c r="B669" s="82"/>
      <c r="C669" s="90"/>
      <c r="D669" s="90"/>
      <c r="E669" s="90"/>
      <c r="F669" s="90"/>
      <c r="G669" s="90"/>
      <c r="H669" s="90"/>
      <c r="I669" s="90"/>
      <c r="J669" s="90"/>
      <c r="K669" s="90"/>
      <c r="L669" s="90"/>
      <c r="M669" s="90"/>
      <c r="N669" s="90"/>
      <c r="O669" s="90"/>
      <c r="P669" s="90"/>
      <c r="Q669" s="90"/>
      <c r="R669" s="90"/>
      <c r="S669" s="90"/>
      <c r="T669" s="90"/>
      <c r="U669" s="90"/>
      <c r="V669" s="90"/>
      <c r="W669" s="90"/>
      <c r="X669" s="90"/>
      <c r="Y669" s="90"/>
      <c r="Z669" s="90"/>
      <c r="AA669" s="90"/>
      <c r="AB669" s="90"/>
      <c r="AC669" s="90"/>
      <c r="AD669" s="90"/>
    </row>
    <row r="670" spans="1:30" ht="14.5" x14ac:dyDescent="0.35">
      <c r="A670" s="90"/>
      <c r="B670" s="82"/>
      <c r="C670" s="90"/>
      <c r="D670" s="90"/>
      <c r="E670" s="90"/>
      <c r="F670" s="90"/>
      <c r="G670" s="90"/>
      <c r="H670" s="90"/>
      <c r="I670" s="90"/>
      <c r="J670" s="90"/>
      <c r="K670" s="90"/>
      <c r="L670" s="90"/>
      <c r="M670" s="90"/>
      <c r="N670" s="90"/>
      <c r="O670" s="90"/>
      <c r="P670" s="90"/>
      <c r="Q670" s="90"/>
      <c r="R670" s="90"/>
      <c r="S670" s="90"/>
      <c r="T670" s="90"/>
      <c r="U670" s="90"/>
      <c r="V670" s="90"/>
      <c r="W670" s="90"/>
      <c r="X670" s="90"/>
      <c r="Y670" s="90"/>
      <c r="Z670" s="90"/>
      <c r="AA670" s="90"/>
      <c r="AB670" s="90"/>
      <c r="AC670" s="90"/>
      <c r="AD670" s="90"/>
    </row>
    <row r="671" spans="1:30" ht="14.5" x14ac:dyDescent="0.35">
      <c r="A671" s="90"/>
      <c r="B671" s="82"/>
      <c r="C671" s="90"/>
      <c r="D671" s="90"/>
      <c r="E671" s="90"/>
      <c r="F671" s="90"/>
      <c r="G671" s="90"/>
      <c r="H671" s="90"/>
      <c r="I671" s="90"/>
      <c r="J671" s="90"/>
      <c r="K671" s="90"/>
      <c r="L671" s="90"/>
      <c r="M671" s="90"/>
      <c r="N671" s="90"/>
      <c r="O671" s="90"/>
      <c r="P671" s="90"/>
      <c r="Q671" s="90"/>
      <c r="R671" s="90"/>
      <c r="S671" s="90"/>
      <c r="T671" s="90"/>
      <c r="U671" s="90"/>
      <c r="V671" s="90"/>
      <c r="W671" s="90"/>
      <c r="X671" s="90"/>
      <c r="Y671" s="90"/>
      <c r="Z671" s="90"/>
      <c r="AA671" s="90"/>
      <c r="AB671" s="90"/>
      <c r="AC671" s="90"/>
      <c r="AD671" s="90"/>
    </row>
    <row r="672" spans="1:30" ht="14.5" x14ac:dyDescent="0.35">
      <c r="A672" s="90"/>
      <c r="B672" s="82"/>
      <c r="C672" s="90"/>
      <c r="D672" s="90"/>
      <c r="E672" s="90"/>
      <c r="F672" s="90"/>
      <c r="G672" s="90"/>
      <c r="H672" s="90"/>
      <c r="I672" s="90"/>
      <c r="J672" s="90"/>
      <c r="K672" s="90"/>
      <c r="L672" s="90"/>
      <c r="M672" s="90"/>
      <c r="N672" s="90"/>
      <c r="O672" s="90"/>
      <c r="P672" s="90"/>
      <c r="Q672" s="90"/>
      <c r="R672" s="90"/>
      <c r="S672" s="90"/>
      <c r="T672" s="90"/>
      <c r="U672" s="90"/>
      <c r="V672" s="90"/>
      <c r="W672" s="90"/>
      <c r="X672" s="90"/>
      <c r="Y672" s="90"/>
      <c r="Z672" s="90"/>
      <c r="AA672" s="90"/>
      <c r="AB672" s="90"/>
      <c r="AC672" s="90"/>
      <c r="AD672" s="90"/>
    </row>
    <row r="673" spans="1:30" ht="14.5" x14ac:dyDescent="0.35">
      <c r="A673" s="90"/>
      <c r="B673" s="82"/>
      <c r="C673" s="90"/>
      <c r="D673" s="90"/>
      <c r="E673" s="90"/>
      <c r="F673" s="90"/>
      <c r="G673" s="90"/>
      <c r="H673" s="90"/>
      <c r="I673" s="90"/>
      <c r="J673" s="90"/>
      <c r="K673" s="90"/>
      <c r="L673" s="90"/>
      <c r="M673" s="90"/>
      <c r="N673" s="90"/>
      <c r="O673" s="90"/>
      <c r="P673" s="90"/>
      <c r="Q673" s="90"/>
      <c r="R673" s="90"/>
      <c r="S673" s="90"/>
      <c r="T673" s="90"/>
      <c r="U673" s="90"/>
      <c r="V673" s="90"/>
      <c r="W673" s="90"/>
      <c r="X673" s="90"/>
      <c r="Y673" s="90"/>
      <c r="Z673" s="90"/>
      <c r="AA673" s="90"/>
      <c r="AB673" s="90"/>
      <c r="AC673" s="90"/>
      <c r="AD673" s="90"/>
    </row>
    <row r="674" spans="1:30" ht="14.5" x14ac:dyDescent="0.35">
      <c r="A674" s="90"/>
      <c r="B674" s="82"/>
      <c r="C674" s="90"/>
      <c r="D674" s="90"/>
      <c r="E674" s="90"/>
      <c r="F674" s="90"/>
      <c r="G674" s="90"/>
      <c r="H674" s="90"/>
      <c r="I674" s="90"/>
      <c r="J674" s="90"/>
      <c r="K674" s="90"/>
      <c r="L674" s="90"/>
      <c r="M674" s="90"/>
      <c r="N674" s="90"/>
      <c r="O674" s="90"/>
      <c r="P674" s="90"/>
      <c r="Q674" s="90"/>
      <c r="R674" s="90"/>
      <c r="S674" s="90"/>
      <c r="T674" s="90"/>
      <c r="U674" s="90"/>
      <c r="V674" s="90"/>
      <c r="W674" s="90"/>
      <c r="X674" s="90"/>
      <c r="Y674" s="90"/>
      <c r="Z674" s="90"/>
      <c r="AA674" s="90"/>
      <c r="AB674" s="90"/>
      <c r="AC674" s="90"/>
      <c r="AD674" s="90"/>
    </row>
    <row r="675" spans="1:30" ht="14.5" x14ac:dyDescent="0.35">
      <c r="A675" s="90"/>
      <c r="B675" s="82"/>
      <c r="C675" s="90"/>
      <c r="D675" s="90"/>
      <c r="E675" s="90"/>
      <c r="F675" s="90"/>
      <c r="G675" s="90"/>
      <c r="H675" s="90"/>
      <c r="I675" s="90"/>
      <c r="J675" s="90"/>
      <c r="K675" s="90"/>
      <c r="L675" s="90"/>
      <c r="M675" s="90"/>
      <c r="N675" s="90"/>
      <c r="O675" s="90"/>
      <c r="P675" s="90"/>
      <c r="Q675" s="90"/>
      <c r="R675" s="90"/>
      <c r="S675" s="90"/>
      <c r="T675" s="90"/>
      <c r="U675" s="90"/>
      <c r="V675" s="90"/>
      <c r="W675" s="90"/>
      <c r="X675" s="90"/>
      <c r="Y675" s="90"/>
      <c r="Z675" s="90"/>
      <c r="AA675" s="90"/>
      <c r="AB675" s="90"/>
      <c r="AC675" s="90"/>
      <c r="AD675" s="90"/>
    </row>
    <row r="676" spans="1:30" ht="14.5" x14ac:dyDescent="0.35">
      <c r="A676" s="90"/>
      <c r="B676" s="82"/>
      <c r="C676" s="90"/>
      <c r="D676" s="90"/>
      <c r="E676" s="90"/>
      <c r="F676" s="90"/>
      <c r="G676" s="90"/>
      <c r="H676" s="90"/>
      <c r="I676" s="90"/>
      <c r="J676" s="90"/>
      <c r="K676" s="90"/>
      <c r="L676" s="90"/>
      <c r="M676" s="90"/>
      <c r="N676" s="90"/>
      <c r="O676" s="90"/>
      <c r="P676" s="90"/>
      <c r="Q676" s="90"/>
      <c r="R676" s="90"/>
      <c r="S676" s="90"/>
      <c r="T676" s="90"/>
      <c r="U676" s="90"/>
      <c r="V676" s="90"/>
      <c r="W676" s="90"/>
      <c r="X676" s="90"/>
      <c r="Y676" s="90"/>
      <c r="Z676" s="90"/>
      <c r="AA676" s="90"/>
      <c r="AB676" s="90"/>
      <c r="AC676" s="90"/>
      <c r="AD676" s="90"/>
    </row>
    <row r="677" spans="1:30" ht="14.5" x14ac:dyDescent="0.35">
      <c r="A677" s="90"/>
      <c r="B677" s="82"/>
      <c r="C677" s="90"/>
      <c r="D677" s="90"/>
      <c r="E677" s="90"/>
      <c r="F677" s="90"/>
      <c r="G677" s="90"/>
      <c r="H677" s="90"/>
      <c r="I677" s="90"/>
      <c r="J677" s="90"/>
      <c r="K677" s="90"/>
      <c r="L677" s="90"/>
      <c r="M677" s="90"/>
      <c r="N677" s="90"/>
      <c r="O677" s="90"/>
      <c r="P677" s="90"/>
      <c r="Q677" s="90"/>
      <c r="R677" s="90"/>
      <c r="S677" s="90"/>
      <c r="T677" s="90"/>
      <c r="U677" s="90"/>
      <c r="V677" s="90"/>
      <c r="W677" s="90"/>
      <c r="X677" s="90"/>
      <c r="Y677" s="90"/>
      <c r="Z677" s="90"/>
      <c r="AA677" s="90"/>
      <c r="AB677" s="90"/>
      <c r="AC677" s="90"/>
      <c r="AD677" s="90"/>
    </row>
    <row r="678" spans="1:30" ht="14.5" x14ac:dyDescent="0.35">
      <c r="A678" s="90"/>
      <c r="B678" s="82"/>
      <c r="C678" s="90"/>
      <c r="D678" s="90"/>
      <c r="E678" s="90"/>
      <c r="F678" s="90"/>
      <c r="G678" s="90"/>
      <c r="H678" s="90"/>
      <c r="I678" s="90"/>
      <c r="J678" s="90"/>
      <c r="K678" s="90"/>
      <c r="L678" s="90"/>
      <c r="M678" s="90"/>
      <c r="N678" s="90"/>
      <c r="O678" s="90"/>
      <c r="P678" s="90"/>
      <c r="Q678" s="90"/>
      <c r="R678" s="90"/>
      <c r="S678" s="90"/>
      <c r="T678" s="90"/>
      <c r="U678" s="90"/>
      <c r="V678" s="90"/>
      <c r="W678" s="90"/>
      <c r="X678" s="90"/>
      <c r="Y678" s="90"/>
      <c r="Z678" s="90"/>
      <c r="AA678" s="90"/>
      <c r="AB678" s="90"/>
      <c r="AC678" s="90"/>
      <c r="AD678" s="90"/>
    </row>
    <row r="679" spans="1:30" ht="14.5" x14ac:dyDescent="0.35">
      <c r="A679" s="90"/>
      <c r="B679" s="82"/>
      <c r="C679" s="90"/>
      <c r="D679" s="90"/>
      <c r="E679" s="90"/>
      <c r="F679" s="90"/>
      <c r="G679" s="90"/>
      <c r="H679" s="90"/>
      <c r="I679" s="90"/>
      <c r="J679" s="90"/>
      <c r="K679" s="90"/>
      <c r="L679" s="90"/>
      <c r="M679" s="90"/>
      <c r="N679" s="90"/>
      <c r="O679" s="90"/>
      <c r="P679" s="90"/>
      <c r="Q679" s="90"/>
      <c r="R679" s="90"/>
      <c r="S679" s="90"/>
      <c r="T679" s="90"/>
      <c r="U679" s="90"/>
      <c r="V679" s="90"/>
      <c r="W679" s="90"/>
      <c r="X679" s="90"/>
      <c r="Y679" s="90"/>
      <c r="Z679" s="90"/>
      <c r="AA679" s="90"/>
      <c r="AB679" s="90"/>
      <c r="AC679" s="90"/>
      <c r="AD679" s="90"/>
    </row>
    <row r="680" spans="1:30" ht="14.5" x14ac:dyDescent="0.35">
      <c r="A680" s="90"/>
      <c r="B680" s="82"/>
      <c r="C680" s="90"/>
      <c r="D680" s="90"/>
      <c r="E680" s="90"/>
      <c r="F680" s="90"/>
      <c r="G680" s="90"/>
      <c r="H680" s="90"/>
      <c r="I680" s="90"/>
      <c r="J680" s="90"/>
      <c r="K680" s="90"/>
      <c r="L680" s="90"/>
      <c r="M680" s="90"/>
      <c r="N680" s="90"/>
      <c r="O680" s="90"/>
      <c r="P680" s="90"/>
      <c r="Q680" s="90"/>
      <c r="R680" s="90"/>
      <c r="S680" s="90"/>
      <c r="T680" s="90"/>
      <c r="U680" s="90"/>
      <c r="V680" s="90"/>
      <c r="W680" s="90"/>
      <c r="X680" s="90"/>
      <c r="Y680" s="90"/>
      <c r="Z680" s="90"/>
      <c r="AA680" s="90"/>
      <c r="AB680" s="90"/>
      <c r="AC680" s="90"/>
      <c r="AD680" s="90"/>
    </row>
    <row r="681" spans="1:30" ht="14.5" x14ac:dyDescent="0.35">
      <c r="A681" s="90"/>
      <c r="B681" s="82"/>
      <c r="C681" s="90"/>
      <c r="D681" s="90"/>
      <c r="E681" s="90"/>
      <c r="F681" s="90"/>
      <c r="G681" s="90"/>
      <c r="H681" s="90"/>
      <c r="I681" s="90"/>
      <c r="J681" s="90"/>
      <c r="K681" s="90"/>
      <c r="L681" s="90"/>
      <c r="M681" s="90"/>
      <c r="N681" s="90"/>
      <c r="O681" s="90"/>
      <c r="P681" s="90"/>
      <c r="Q681" s="90"/>
      <c r="R681" s="90"/>
      <c r="S681" s="90"/>
      <c r="T681" s="90"/>
      <c r="U681" s="90"/>
      <c r="V681" s="90"/>
      <c r="W681" s="90"/>
      <c r="X681" s="90"/>
      <c r="Y681" s="90"/>
      <c r="Z681" s="90"/>
      <c r="AA681" s="90"/>
      <c r="AB681" s="90"/>
      <c r="AC681" s="90"/>
      <c r="AD681" s="90"/>
    </row>
    <row r="682" spans="1:30" ht="14.5" x14ac:dyDescent="0.35">
      <c r="A682" s="90"/>
      <c r="B682" s="82"/>
      <c r="C682" s="90"/>
      <c r="D682" s="90"/>
      <c r="E682" s="90"/>
      <c r="F682" s="90"/>
      <c r="G682" s="90"/>
      <c r="H682" s="90"/>
      <c r="I682" s="90"/>
      <c r="J682" s="90"/>
      <c r="K682" s="90"/>
      <c r="L682" s="90"/>
      <c r="M682" s="90"/>
      <c r="N682" s="90"/>
      <c r="O682" s="90"/>
      <c r="P682" s="90"/>
      <c r="Q682" s="90"/>
      <c r="R682" s="90"/>
      <c r="S682" s="90"/>
      <c r="T682" s="90"/>
      <c r="U682" s="90"/>
      <c r="V682" s="90"/>
      <c r="W682" s="90"/>
      <c r="X682" s="90"/>
      <c r="Y682" s="90"/>
      <c r="Z682" s="90"/>
      <c r="AA682" s="90"/>
      <c r="AB682" s="90"/>
      <c r="AC682" s="90"/>
      <c r="AD682" s="90"/>
    </row>
    <row r="683" spans="1:30" ht="14.5" x14ac:dyDescent="0.35">
      <c r="A683" s="90"/>
      <c r="B683" s="82"/>
      <c r="C683" s="90"/>
      <c r="D683" s="90"/>
      <c r="E683" s="90"/>
      <c r="F683" s="90"/>
      <c r="G683" s="90"/>
      <c r="H683" s="90"/>
      <c r="I683" s="90"/>
      <c r="J683" s="90"/>
      <c r="K683" s="90"/>
      <c r="L683" s="90"/>
      <c r="M683" s="90"/>
      <c r="N683" s="90"/>
      <c r="O683" s="90"/>
      <c r="P683" s="90"/>
      <c r="Q683" s="90"/>
      <c r="R683" s="90"/>
      <c r="S683" s="90"/>
      <c r="T683" s="90"/>
      <c r="U683" s="90"/>
      <c r="V683" s="90"/>
      <c r="W683" s="90"/>
      <c r="X683" s="90"/>
      <c r="Y683" s="90"/>
      <c r="Z683" s="90"/>
      <c r="AA683" s="90"/>
      <c r="AB683" s="90"/>
      <c r="AC683" s="90"/>
      <c r="AD683" s="90"/>
    </row>
    <row r="684" spans="1:30" ht="14.5" x14ac:dyDescent="0.35">
      <c r="A684" s="90"/>
      <c r="B684" s="82"/>
      <c r="C684" s="90"/>
      <c r="D684" s="90"/>
      <c r="E684" s="90"/>
      <c r="F684" s="90"/>
      <c r="G684" s="90"/>
      <c r="H684" s="90"/>
      <c r="I684" s="90"/>
      <c r="J684" s="90"/>
      <c r="K684" s="90"/>
      <c r="L684" s="90"/>
      <c r="M684" s="90"/>
      <c r="N684" s="90"/>
      <c r="O684" s="90"/>
      <c r="P684" s="90"/>
      <c r="Q684" s="90"/>
      <c r="R684" s="90"/>
      <c r="S684" s="90"/>
      <c r="T684" s="90"/>
      <c r="U684" s="90"/>
      <c r="V684" s="90"/>
      <c r="W684" s="90"/>
      <c r="X684" s="90"/>
      <c r="Y684" s="90"/>
      <c r="Z684" s="90"/>
      <c r="AA684" s="90"/>
      <c r="AB684" s="90"/>
      <c r="AC684" s="90"/>
      <c r="AD684" s="90"/>
    </row>
    <row r="685" spans="1:30" ht="14.5" x14ac:dyDescent="0.35">
      <c r="A685" s="90"/>
      <c r="B685" s="82"/>
      <c r="C685" s="90"/>
      <c r="D685" s="90"/>
      <c r="E685" s="90"/>
      <c r="F685" s="90"/>
      <c r="G685" s="90"/>
      <c r="H685" s="90"/>
      <c r="I685" s="90"/>
      <c r="J685" s="90"/>
      <c r="K685" s="90"/>
      <c r="L685" s="90"/>
      <c r="M685" s="90"/>
      <c r="N685" s="90"/>
      <c r="O685" s="90"/>
      <c r="P685" s="90"/>
      <c r="Q685" s="90"/>
      <c r="R685" s="90"/>
      <c r="S685" s="90"/>
      <c r="T685" s="90"/>
      <c r="U685" s="90"/>
      <c r="V685" s="90"/>
      <c r="W685" s="90"/>
      <c r="X685" s="90"/>
      <c r="Y685" s="90"/>
      <c r="Z685" s="90"/>
      <c r="AA685" s="90"/>
      <c r="AB685" s="90"/>
      <c r="AC685" s="90"/>
      <c r="AD685" s="90"/>
    </row>
    <row r="686" spans="1:30" ht="14.5" x14ac:dyDescent="0.35">
      <c r="A686" s="90"/>
      <c r="B686" s="82"/>
      <c r="C686" s="90"/>
      <c r="D686" s="90"/>
      <c r="E686" s="90"/>
      <c r="F686" s="90"/>
      <c r="G686" s="90"/>
      <c r="H686" s="90"/>
      <c r="I686" s="90"/>
      <c r="J686" s="90"/>
      <c r="K686" s="90"/>
      <c r="L686" s="90"/>
      <c r="M686" s="90"/>
      <c r="N686" s="90"/>
      <c r="O686" s="90"/>
      <c r="P686" s="90"/>
      <c r="Q686" s="90"/>
      <c r="R686" s="90"/>
      <c r="S686" s="90"/>
      <c r="T686" s="90"/>
      <c r="U686" s="90"/>
      <c r="V686" s="90"/>
      <c r="W686" s="90"/>
      <c r="X686" s="90"/>
      <c r="Y686" s="90"/>
      <c r="Z686" s="90"/>
      <c r="AA686" s="90"/>
      <c r="AB686" s="90"/>
      <c r="AC686" s="90"/>
      <c r="AD686" s="90"/>
    </row>
    <row r="687" spans="1:30" ht="14.5" x14ac:dyDescent="0.35">
      <c r="A687" s="90"/>
      <c r="B687" s="82"/>
      <c r="C687" s="90"/>
      <c r="D687" s="90"/>
      <c r="E687" s="90"/>
      <c r="F687" s="90"/>
      <c r="G687" s="90"/>
      <c r="H687" s="90"/>
      <c r="I687" s="90"/>
      <c r="J687" s="90"/>
      <c r="K687" s="90"/>
      <c r="L687" s="90"/>
      <c r="M687" s="90"/>
      <c r="N687" s="90"/>
      <c r="O687" s="90"/>
      <c r="P687" s="90"/>
      <c r="Q687" s="90"/>
      <c r="R687" s="90"/>
      <c r="S687" s="90"/>
      <c r="T687" s="90"/>
      <c r="U687" s="90"/>
      <c r="V687" s="90"/>
      <c r="W687" s="90"/>
      <c r="X687" s="90"/>
      <c r="Y687" s="90"/>
      <c r="Z687" s="90"/>
      <c r="AA687" s="90"/>
      <c r="AB687" s="90"/>
      <c r="AC687" s="90"/>
      <c r="AD687" s="90"/>
    </row>
    <row r="688" spans="1:30" ht="14.5" x14ac:dyDescent="0.35">
      <c r="A688" s="90"/>
      <c r="B688" s="82"/>
      <c r="C688" s="90"/>
      <c r="D688" s="90"/>
      <c r="E688" s="90"/>
      <c r="F688" s="90"/>
      <c r="G688" s="90"/>
      <c r="H688" s="90"/>
      <c r="I688" s="90"/>
      <c r="J688" s="90"/>
      <c r="K688" s="90"/>
      <c r="L688" s="90"/>
      <c r="M688" s="90"/>
      <c r="N688" s="90"/>
      <c r="O688" s="90"/>
      <c r="P688" s="90"/>
      <c r="Q688" s="90"/>
      <c r="R688" s="90"/>
      <c r="S688" s="90"/>
      <c r="T688" s="90"/>
      <c r="U688" s="90"/>
      <c r="V688" s="90"/>
      <c r="W688" s="90"/>
      <c r="X688" s="90"/>
      <c r="Y688" s="90"/>
      <c r="Z688" s="90"/>
      <c r="AA688" s="90"/>
      <c r="AB688" s="90"/>
      <c r="AC688" s="90"/>
      <c r="AD688" s="90"/>
    </row>
    <row r="689" spans="1:30" ht="14.5" x14ac:dyDescent="0.35">
      <c r="A689" s="90"/>
      <c r="B689" s="82"/>
      <c r="C689" s="90"/>
      <c r="D689" s="90"/>
      <c r="E689" s="90"/>
      <c r="F689" s="90"/>
      <c r="G689" s="90"/>
      <c r="H689" s="90"/>
      <c r="I689" s="90"/>
      <c r="J689" s="90"/>
      <c r="K689" s="90"/>
      <c r="L689" s="90"/>
      <c r="M689" s="90"/>
      <c r="N689" s="90"/>
      <c r="O689" s="90"/>
      <c r="P689" s="90"/>
      <c r="Q689" s="90"/>
      <c r="R689" s="90"/>
      <c r="S689" s="90"/>
      <c r="T689" s="90"/>
      <c r="U689" s="90"/>
      <c r="V689" s="90"/>
      <c r="W689" s="90"/>
      <c r="X689" s="90"/>
      <c r="Y689" s="90"/>
      <c r="Z689" s="90"/>
      <c r="AA689" s="90"/>
      <c r="AB689" s="90"/>
      <c r="AC689" s="90"/>
      <c r="AD689" s="90"/>
    </row>
    <row r="690" spans="1:30" ht="14.5" x14ac:dyDescent="0.35">
      <c r="A690" s="90"/>
      <c r="B690" s="82"/>
      <c r="C690" s="90"/>
      <c r="D690" s="90"/>
      <c r="E690" s="90"/>
      <c r="F690" s="90"/>
      <c r="G690" s="90"/>
      <c r="H690" s="90"/>
      <c r="I690" s="90"/>
      <c r="J690" s="90"/>
      <c r="K690" s="90"/>
      <c r="L690" s="90"/>
      <c r="M690" s="90"/>
      <c r="N690" s="90"/>
      <c r="O690" s="90"/>
      <c r="P690" s="90"/>
      <c r="Q690" s="90"/>
      <c r="R690" s="90"/>
      <c r="S690" s="90"/>
      <c r="T690" s="90"/>
      <c r="U690" s="90"/>
      <c r="V690" s="90"/>
      <c r="W690" s="90"/>
      <c r="X690" s="90"/>
      <c r="Y690" s="90"/>
      <c r="Z690" s="90"/>
      <c r="AA690" s="90"/>
      <c r="AB690" s="90"/>
      <c r="AC690" s="90"/>
      <c r="AD690" s="90"/>
    </row>
    <row r="691" spans="1:30" ht="14.5" x14ac:dyDescent="0.35">
      <c r="A691" s="90"/>
      <c r="B691" s="82"/>
      <c r="C691" s="90"/>
      <c r="D691" s="90"/>
      <c r="E691" s="90"/>
      <c r="F691" s="90"/>
      <c r="G691" s="90"/>
      <c r="H691" s="90"/>
      <c r="I691" s="90"/>
      <c r="J691" s="90"/>
      <c r="K691" s="90"/>
      <c r="L691" s="90"/>
      <c r="M691" s="90"/>
      <c r="N691" s="90"/>
      <c r="O691" s="90"/>
      <c r="P691" s="90"/>
      <c r="Q691" s="90"/>
      <c r="R691" s="90"/>
      <c r="S691" s="90"/>
      <c r="T691" s="90"/>
      <c r="U691" s="90"/>
      <c r="V691" s="90"/>
      <c r="W691" s="90"/>
      <c r="X691" s="90"/>
      <c r="Y691" s="90"/>
      <c r="Z691" s="90"/>
      <c r="AA691" s="90"/>
      <c r="AB691" s="90"/>
      <c r="AC691" s="90"/>
      <c r="AD691" s="90"/>
    </row>
    <row r="692" spans="1:30" ht="14.5" x14ac:dyDescent="0.35">
      <c r="A692" s="90"/>
      <c r="B692" s="82"/>
      <c r="C692" s="90"/>
      <c r="D692" s="90"/>
      <c r="E692" s="90"/>
      <c r="F692" s="90"/>
      <c r="G692" s="90"/>
      <c r="H692" s="90"/>
      <c r="I692" s="90"/>
      <c r="J692" s="90"/>
      <c r="K692" s="90"/>
      <c r="L692" s="90"/>
      <c r="M692" s="90"/>
      <c r="N692" s="90"/>
      <c r="O692" s="90"/>
      <c r="P692" s="90"/>
      <c r="Q692" s="90"/>
      <c r="R692" s="90"/>
      <c r="S692" s="90"/>
      <c r="T692" s="90"/>
      <c r="U692" s="90"/>
      <c r="V692" s="90"/>
      <c r="W692" s="90"/>
      <c r="X692" s="90"/>
      <c r="Y692" s="90"/>
      <c r="Z692" s="90"/>
      <c r="AA692" s="90"/>
      <c r="AB692" s="90"/>
      <c r="AC692" s="90"/>
      <c r="AD692" s="90"/>
    </row>
    <row r="693" spans="1:30" ht="14.5" x14ac:dyDescent="0.35">
      <c r="A693" s="90"/>
      <c r="B693" s="82"/>
      <c r="C693" s="90"/>
      <c r="D693" s="90"/>
      <c r="E693" s="90"/>
      <c r="F693" s="90"/>
      <c r="G693" s="90"/>
      <c r="H693" s="90"/>
      <c r="I693" s="90"/>
      <c r="J693" s="90"/>
      <c r="K693" s="90"/>
      <c r="L693" s="90"/>
      <c r="M693" s="90"/>
      <c r="N693" s="90"/>
      <c r="O693" s="90"/>
      <c r="P693" s="90"/>
      <c r="Q693" s="90"/>
      <c r="R693" s="90"/>
      <c r="S693" s="90"/>
      <c r="T693" s="90"/>
      <c r="U693" s="90"/>
      <c r="V693" s="90"/>
      <c r="W693" s="90"/>
      <c r="X693" s="90"/>
      <c r="Y693" s="90"/>
      <c r="Z693" s="90"/>
      <c r="AA693" s="90"/>
      <c r="AB693" s="90"/>
      <c r="AC693" s="90"/>
      <c r="AD693" s="90"/>
    </row>
    <row r="694" spans="1:30" ht="14.5" x14ac:dyDescent="0.35">
      <c r="A694" s="90"/>
      <c r="B694" s="82"/>
      <c r="C694" s="90"/>
      <c r="D694" s="90"/>
      <c r="E694" s="90"/>
      <c r="F694" s="90"/>
      <c r="G694" s="90"/>
      <c r="H694" s="90"/>
      <c r="I694" s="90"/>
      <c r="J694" s="90"/>
      <c r="K694" s="90"/>
      <c r="L694" s="90"/>
      <c r="M694" s="90"/>
      <c r="N694" s="90"/>
      <c r="O694" s="90"/>
      <c r="P694" s="90"/>
      <c r="Q694" s="90"/>
      <c r="R694" s="90"/>
      <c r="S694" s="90"/>
      <c r="T694" s="90"/>
      <c r="U694" s="90"/>
      <c r="V694" s="90"/>
      <c r="W694" s="90"/>
      <c r="X694" s="90"/>
      <c r="Y694" s="90"/>
      <c r="Z694" s="90"/>
      <c r="AA694" s="90"/>
      <c r="AB694" s="90"/>
      <c r="AC694" s="90"/>
      <c r="AD694" s="90"/>
    </row>
    <row r="695" spans="1:30" ht="14.5" x14ac:dyDescent="0.35">
      <c r="A695" s="90"/>
      <c r="B695" s="82"/>
      <c r="C695" s="90"/>
      <c r="D695" s="90"/>
      <c r="E695" s="90"/>
      <c r="F695" s="90"/>
      <c r="G695" s="90"/>
      <c r="H695" s="90"/>
      <c r="I695" s="90"/>
      <c r="J695" s="90"/>
      <c r="K695" s="90"/>
      <c r="L695" s="90"/>
      <c r="M695" s="90"/>
      <c r="N695" s="90"/>
      <c r="O695" s="90"/>
      <c r="P695" s="90"/>
      <c r="Q695" s="90"/>
      <c r="R695" s="90"/>
      <c r="S695" s="90"/>
      <c r="T695" s="90"/>
      <c r="U695" s="90"/>
      <c r="V695" s="90"/>
      <c r="W695" s="90"/>
      <c r="X695" s="90"/>
      <c r="Y695" s="90"/>
      <c r="Z695" s="90"/>
      <c r="AA695" s="90"/>
      <c r="AB695" s="90"/>
      <c r="AC695" s="90"/>
      <c r="AD695" s="90"/>
    </row>
    <row r="696" spans="1:30" ht="14.5" x14ac:dyDescent="0.35">
      <c r="A696" s="90"/>
      <c r="B696" s="82"/>
      <c r="C696" s="90"/>
      <c r="D696" s="90"/>
      <c r="E696" s="90"/>
      <c r="F696" s="90"/>
      <c r="G696" s="90"/>
      <c r="H696" s="90"/>
      <c r="I696" s="90"/>
      <c r="J696" s="90"/>
      <c r="K696" s="90"/>
      <c r="L696" s="90"/>
      <c r="M696" s="90"/>
      <c r="N696" s="90"/>
      <c r="O696" s="90"/>
      <c r="P696" s="90"/>
      <c r="Q696" s="90"/>
      <c r="R696" s="90"/>
      <c r="S696" s="90"/>
      <c r="T696" s="90"/>
      <c r="U696" s="90"/>
      <c r="V696" s="90"/>
      <c r="W696" s="90"/>
      <c r="X696" s="90"/>
      <c r="Y696" s="90"/>
      <c r="Z696" s="90"/>
      <c r="AA696" s="90"/>
      <c r="AB696" s="90"/>
      <c r="AC696" s="90"/>
      <c r="AD696" s="90"/>
    </row>
    <row r="697" spans="1:30" ht="14.5" x14ac:dyDescent="0.35">
      <c r="A697" s="90"/>
      <c r="B697" s="82"/>
      <c r="C697" s="90"/>
      <c r="D697" s="90"/>
      <c r="E697" s="90"/>
      <c r="F697" s="90"/>
      <c r="G697" s="90"/>
      <c r="H697" s="90"/>
      <c r="I697" s="90"/>
      <c r="J697" s="90"/>
      <c r="K697" s="90"/>
      <c r="L697" s="90"/>
      <c r="M697" s="90"/>
      <c r="N697" s="90"/>
      <c r="O697" s="90"/>
      <c r="P697" s="90"/>
      <c r="Q697" s="90"/>
      <c r="R697" s="90"/>
      <c r="S697" s="90"/>
      <c r="T697" s="90"/>
      <c r="U697" s="90"/>
      <c r="V697" s="90"/>
      <c r="W697" s="90"/>
      <c r="X697" s="90"/>
      <c r="Y697" s="90"/>
      <c r="Z697" s="90"/>
      <c r="AA697" s="90"/>
      <c r="AB697" s="90"/>
      <c r="AC697" s="90"/>
      <c r="AD697" s="90"/>
    </row>
    <row r="698" spans="1:30" ht="14.5" x14ac:dyDescent="0.35">
      <c r="A698" s="90"/>
      <c r="B698" s="82"/>
      <c r="C698" s="90"/>
      <c r="D698" s="90"/>
      <c r="E698" s="90"/>
      <c r="F698" s="90"/>
      <c r="G698" s="90"/>
      <c r="H698" s="90"/>
      <c r="I698" s="90"/>
      <c r="J698" s="90"/>
      <c r="K698" s="90"/>
      <c r="L698" s="90"/>
      <c r="M698" s="90"/>
      <c r="N698" s="90"/>
      <c r="O698" s="90"/>
      <c r="P698" s="90"/>
      <c r="Q698" s="90"/>
      <c r="R698" s="90"/>
      <c r="S698" s="90"/>
      <c r="T698" s="90"/>
      <c r="U698" s="90"/>
      <c r="V698" s="90"/>
      <c r="W698" s="90"/>
      <c r="X698" s="90"/>
      <c r="Y698" s="90"/>
      <c r="Z698" s="90"/>
      <c r="AA698" s="90"/>
      <c r="AB698" s="90"/>
      <c r="AC698" s="90"/>
      <c r="AD698" s="90"/>
    </row>
    <row r="699" spans="1:30" ht="14.5" x14ac:dyDescent="0.35">
      <c r="A699" s="90"/>
      <c r="B699" s="82"/>
      <c r="C699" s="90"/>
      <c r="D699" s="90"/>
      <c r="E699" s="90"/>
      <c r="F699" s="90"/>
      <c r="G699" s="90"/>
      <c r="H699" s="90"/>
      <c r="I699" s="90"/>
      <c r="J699" s="90"/>
      <c r="K699" s="90"/>
      <c r="L699" s="90"/>
      <c r="M699" s="90"/>
      <c r="N699" s="90"/>
      <c r="O699" s="90"/>
      <c r="P699" s="90"/>
      <c r="Q699" s="90"/>
      <c r="R699" s="90"/>
      <c r="S699" s="90"/>
      <c r="T699" s="90"/>
      <c r="U699" s="90"/>
      <c r="V699" s="90"/>
      <c r="W699" s="90"/>
      <c r="X699" s="90"/>
      <c r="Y699" s="90"/>
      <c r="Z699" s="90"/>
      <c r="AA699" s="90"/>
      <c r="AB699" s="90"/>
      <c r="AC699" s="90"/>
      <c r="AD699" s="90"/>
    </row>
    <row r="700" spans="1:30" ht="14.5" x14ac:dyDescent="0.35">
      <c r="A700" s="90"/>
      <c r="B700" s="82"/>
      <c r="C700" s="90"/>
      <c r="D700" s="90"/>
      <c r="E700" s="90"/>
      <c r="F700" s="90"/>
      <c r="G700" s="90"/>
      <c r="H700" s="90"/>
      <c r="I700" s="90"/>
      <c r="J700" s="90"/>
      <c r="K700" s="90"/>
      <c r="L700" s="90"/>
      <c r="M700" s="90"/>
      <c r="N700" s="90"/>
      <c r="O700" s="90"/>
      <c r="P700" s="90"/>
      <c r="Q700" s="90"/>
      <c r="R700" s="90"/>
      <c r="S700" s="90"/>
      <c r="T700" s="90"/>
      <c r="U700" s="90"/>
      <c r="V700" s="90"/>
      <c r="W700" s="90"/>
      <c r="X700" s="90"/>
      <c r="Y700" s="90"/>
      <c r="Z700" s="90"/>
      <c r="AA700" s="90"/>
      <c r="AB700" s="90"/>
      <c r="AC700" s="90"/>
      <c r="AD700" s="90"/>
    </row>
    <row r="701" spans="1:30" ht="14.5" x14ac:dyDescent="0.35">
      <c r="A701" s="90"/>
      <c r="B701" s="82"/>
      <c r="C701" s="90"/>
      <c r="D701" s="90"/>
      <c r="E701" s="90"/>
      <c r="F701" s="90"/>
      <c r="G701" s="90"/>
      <c r="H701" s="90"/>
      <c r="I701" s="90"/>
      <c r="J701" s="90"/>
      <c r="K701" s="90"/>
      <c r="L701" s="90"/>
      <c r="M701" s="90"/>
      <c r="N701" s="90"/>
      <c r="O701" s="90"/>
      <c r="P701" s="90"/>
      <c r="Q701" s="90"/>
      <c r="R701" s="90"/>
      <c r="S701" s="90"/>
      <c r="T701" s="90"/>
      <c r="U701" s="90"/>
      <c r="V701" s="90"/>
      <c r="W701" s="90"/>
      <c r="X701" s="90"/>
      <c r="Y701" s="90"/>
      <c r="Z701" s="90"/>
      <c r="AA701" s="90"/>
      <c r="AB701" s="90"/>
      <c r="AC701" s="90"/>
      <c r="AD701" s="90"/>
    </row>
    <row r="702" spans="1:30" ht="14.5" x14ac:dyDescent="0.35">
      <c r="A702" s="90"/>
      <c r="B702" s="82"/>
      <c r="C702" s="90"/>
      <c r="D702" s="90"/>
      <c r="E702" s="90"/>
      <c r="F702" s="90"/>
      <c r="G702" s="90"/>
      <c r="H702" s="90"/>
      <c r="I702" s="90"/>
      <c r="J702" s="90"/>
      <c r="K702" s="90"/>
      <c r="L702" s="90"/>
      <c r="M702" s="90"/>
      <c r="N702" s="90"/>
      <c r="O702" s="90"/>
      <c r="P702" s="90"/>
      <c r="Q702" s="90"/>
      <c r="R702" s="90"/>
      <c r="S702" s="90"/>
      <c r="T702" s="90"/>
      <c r="U702" s="90"/>
      <c r="V702" s="90"/>
      <c r="W702" s="90"/>
      <c r="X702" s="90"/>
      <c r="Y702" s="90"/>
      <c r="Z702" s="90"/>
      <c r="AA702" s="90"/>
      <c r="AB702" s="90"/>
      <c r="AC702" s="90"/>
      <c r="AD702" s="90"/>
    </row>
    <row r="703" spans="1:30" ht="14.5" x14ac:dyDescent="0.35">
      <c r="A703" s="90"/>
      <c r="B703" s="82"/>
      <c r="C703" s="90"/>
      <c r="D703" s="90"/>
      <c r="E703" s="90"/>
      <c r="F703" s="90"/>
      <c r="G703" s="90"/>
      <c r="H703" s="90"/>
      <c r="I703" s="90"/>
      <c r="J703" s="90"/>
      <c r="K703" s="90"/>
      <c r="L703" s="90"/>
      <c r="M703" s="90"/>
      <c r="N703" s="90"/>
      <c r="O703" s="90"/>
      <c r="P703" s="90"/>
      <c r="Q703" s="90"/>
      <c r="R703" s="90"/>
      <c r="S703" s="90"/>
      <c r="T703" s="90"/>
      <c r="U703" s="90"/>
      <c r="V703" s="90"/>
      <c r="W703" s="90"/>
      <c r="X703" s="90"/>
      <c r="Y703" s="90"/>
      <c r="Z703" s="90"/>
      <c r="AA703" s="90"/>
      <c r="AB703" s="90"/>
      <c r="AC703" s="90"/>
      <c r="AD703" s="90"/>
    </row>
    <row r="704" spans="1:30" ht="14.5" x14ac:dyDescent="0.35">
      <c r="A704" s="90"/>
      <c r="B704" s="82"/>
      <c r="C704" s="90"/>
      <c r="D704" s="90"/>
      <c r="E704" s="90"/>
      <c r="F704" s="90"/>
      <c r="G704" s="90"/>
      <c r="H704" s="90"/>
      <c r="I704" s="90"/>
      <c r="J704" s="90"/>
      <c r="K704" s="90"/>
      <c r="L704" s="90"/>
      <c r="M704" s="90"/>
      <c r="N704" s="90"/>
      <c r="O704" s="90"/>
      <c r="P704" s="90"/>
      <c r="Q704" s="90"/>
      <c r="R704" s="90"/>
      <c r="S704" s="90"/>
      <c r="T704" s="90"/>
      <c r="U704" s="90"/>
      <c r="V704" s="90"/>
      <c r="W704" s="90"/>
      <c r="X704" s="90"/>
      <c r="Y704" s="90"/>
      <c r="Z704" s="90"/>
      <c r="AA704" s="90"/>
      <c r="AB704" s="90"/>
      <c r="AC704" s="90"/>
      <c r="AD704" s="90"/>
    </row>
    <row r="705" spans="1:30" ht="14.5" x14ac:dyDescent="0.35">
      <c r="A705" s="90"/>
      <c r="B705" s="82"/>
      <c r="C705" s="90"/>
      <c r="D705" s="90"/>
      <c r="E705" s="90"/>
      <c r="F705" s="90"/>
      <c r="G705" s="90"/>
      <c r="H705" s="90"/>
      <c r="I705" s="90"/>
      <c r="J705" s="90"/>
      <c r="K705" s="90"/>
      <c r="L705" s="90"/>
      <c r="M705" s="90"/>
      <c r="N705" s="90"/>
      <c r="O705" s="90"/>
      <c r="P705" s="90"/>
      <c r="Q705" s="90"/>
      <c r="R705" s="90"/>
      <c r="S705" s="90"/>
      <c r="T705" s="90"/>
      <c r="U705" s="90"/>
      <c r="V705" s="90"/>
      <c r="W705" s="90"/>
      <c r="X705" s="90"/>
      <c r="Y705" s="90"/>
      <c r="Z705" s="90"/>
      <c r="AA705" s="90"/>
      <c r="AB705" s="90"/>
      <c r="AC705" s="90"/>
      <c r="AD705" s="90"/>
    </row>
    <row r="706" spans="1:30" ht="14.5" x14ac:dyDescent="0.35">
      <c r="A706" s="90"/>
      <c r="B706" s="82"/>
      <c r="C706" s="90"/>
      <c r="D706" s="90"/>
      <c r="E706" s="90"/>
      <c r="F706" s="90"/>
      <c r="G706" s="90"/>
      <c r="H706" s="90"/>
      <c r="I706" s="90"/>
      <c r="J706" s="90"/>
      <c r="K706" s="90"/>
      <c r="L706" s="90"/>
      <c r="M706" s="90"/>
      <c r="N706" s="90"/>
      <c r="O706" s="90"/>
      <c r="P706" s="90"/>
      <c r="Q706" s="90"/>
      <c r="R706" s="90"/>
      <c r="S706" s="90"/>
      <c r="T706" s="90"/>
      <c r="U706" s="90"/>
      <c r="V706" s="90"/>
      <c r="W706" s="90"/>
      <c r="X706" s="90"/>
      <c r="Y706" s="90"/>
      <c r="Z706" s="90"/>
      <c r="AA706" s="90"/>
      <c r="AB706" s="90"/>
      <c r="AC706" s="90"/>
      <c r="AD706" s="90"/>
    </row>
    <row r="707" spans="1:30" ht="14.5" x14ac:dyDescent="0.35">
      <c r="A707" s="90"/>
      <c r="B707" s="82"/>
      <c r="C707" s="90"/>
      <c r="D707" s="90"/>
      <c r="E707" s="90"/>
      <c r="F707" s="90"/>
      <c r="G707" s="90"/>
      <c r="H707" s="90"/>
      <c r="I707" s="90"/>
      <c r="J707" s="90"/>
      <c r="K707" s="90"/>
      <c r="L707" s="90"/>
      <c r="M707" s="90"/>
      <c r="N707" s="90"/>
      <c r="O707" s="90"/>
      <c r="P707" s="90"/>
      <c r="Q707" s="90"/>
      <c r="R707" s="90"/>
      <c r="S707" s="90"/>
      <c r="T707" s="90"/>
      <c r="U707" s="90"/>
      <c r="V707" s="90"/>
      <c r="W707" s="90"/>
      <c r="X707" s="90"/>
      <c r="Y707" s="90"/>
      <c r="Z707" s="90"/>
      <c r="AA707" s="90"/>
      <c r="AB707" s="90"/>
      <c r="AC707" s="90"/>
      <c r="AD707" s="90"/>
    </row>
    <row r="708" spans="1:30" ht="14.5" x14ac:dyDescent="0.35">
      <c r="A708" s="90"/>
      <c r="B708" s="82"/>
      <c r="C708" s="90"/>
      <c r="D708" s="90"/>
      <c r="E708" s="90"/>
      <c r="F708" s="90"/>
      <c r="G708" s="90"/>
      <c r="H708" s="90"/>
      <c r="I708" s="90"/>
      <c r="J708" s="90"/>
      <c r="K708" s="90"/>
      <c r="L708" s="90"/>
      <c r="M708" s="90"/>
      <c r="N708" s="90"/>
      <c r="O708" s="90"/>
      <c r="P708" s="90"/>
      <c r="Q708" s="90"/>
      <c r="R708" s="90"/>
      <c r="S708" s="90"/>
      <c r="T708" s="90"/>
      <c r="U708" s="90"/>
      <c r="V708" s="90"/>
      <c r="W708" s="90"/>
      <c r="X708" s="90"/>
      <c r="Y708" s="90"/>
      <c r="Z708" s="90"/>
      <c r="AA708" s="90"/>
      <c r="AB708" s="90"/>
      <c r="AC708" s="90"/>
      <c r="AD708" s="90"/>
    </row>
    <row r="709" spans="1:30" ht="14.5" x14ac:dyDescent="0.35">
      <c r="A709" s="90"/>
      <c r="B709" s="82"/>
      <c r="C709" s="90"/>
      <c r="D709" s="90"/>
      <c r="E709" s="90"/>
      <c r="F709" s="90"/>
      <c r="G709" s="90"/>
      <c r="H709" s="90"/>
      <c r="I709" s="90"/>
      <c r="J709" s="90"/>
      <c r="K709" s="90"/>
      <c r="L709" s="90"/>
      <c r="M709" s="90"/>
      <c r="N709" s="90"/>
      <c r="O709" s="90"/>
      <c r="P709" s="90"/>
      <c r="Q709" s="90"/>
      <c r="R709" s="90"/>
      <c r="S709" s="90"/>
      <c r="T709" s="90"/>
      <c r="U709" s="90"/>
      <c r="V709" s="90"/>
      <c r="W709" s="90"/>
      <c r="X709" s="90"/>
      <c r="Y709" s="90"/>
      <c r="Z709" s="90"/>
      <c r="AA709" s="90"/>
      <c r="AB709" s="90"/>
      <c r="AC709" s="90"/>
      <c r="AD709" s="90"/>
    </row>
    <row r="710" spans="1:30" ht="14.5" x14ac:dyDescent="0.35">
      <c r="A710" s="90"/>
      <c r="B710" s="82"/>
      <c r="C710" s="90"/>
      <c r="D710" s="90"/>
      <c r="E710" s="90"/>
      <c r="F710" s="90"/>
      <c r="G710" s="90"/>
      <c r="H710" s="90"/>
      <c r="I710" s="90"/>
      <c r="J710" s="90"/>
      <c r="K710" s="90"/>
      <c r="L710" s="90"/>
      <c r="M710" s="90"/>
      <c r="N710" s="90"/>
      <c r="O710" s="90"/>
      <c r="P710" s="90"/>
      <c r="Q710" s="90"/>
      <c r="R710" s="90"/>
      <c r="S710" s="90"/>
      <c r="T710" s="90"/>
      <c r="U710" s="90"/>
      <c r="V710" s="90"/>
      <c r="W710" s="90"/>
      <c r="X710" s="90"/>
      <c r="Y710" s="90"/>
      <c r="Z710" s="90"/>
      <c r="AA710" s="90"/>
      <c r="AB710" s="90"/>
      <c r="AC710" s="90"/>
      <c r="AD710" s="90"/>
    </row>
    <row r="711" spans="1:30" ht="14.5" x14ac:dyDescent="0.35">
      <c r="A711" s="90"/>
      <c r="B711" s="82"/>
      <c r="C711" s="90"/>
      <c r="D711" s="90"/>
      <c r="E711" s="90"/>
      <c r="F711" s="90"/>
      <c r="G711" s="90"/>
      <c r="H711" s="90"/>
      <c r="I711" s="90"/>
      <c r="J711" s="90"/>
      <c r="K711" s="90"/>
      <c r="L711" s="90"/>
      <c r="M711" s="90"/>
      <c r="N711" s="90"/>
      <c r="O711" s="90"/>
      <c r="P711" s="90"/>
      <c r="Q711" s="90"/>
      <c r="R711" s="90"/>
      <c r="S711" s="90"/>
      <c r="T711" s="90"/>
      <c r="U711" s="90"/>
      <c r="V711" s="90"/>
      <c r="W711" s="90"/>
      <c r="X711" s="90"/>
      <c r="Y711" s="90"/>
      <c r="Z711" s="90"/>
      <c r="AA711" s="90"/>
      <c r="AB711" s="90"/>
      <c r="AC711" s="90"/>
      <c r="AD711" s="90"/>
    </row>
    <row r="712" spans="1:30" ht="14.5" x14ac:dyDescent="0.35">
      <c r="A712" s="90"/>
      <c r="B712" s="82"/>
      <c r="C712" s="90"/>
      <c r="D712" s="90"/>
      <c r="E712" s="90"/>
      <c r="F712" s="90"/>
      <c r="G712" s="90"/>
      <c r="H712" s="90"/>
      <c r="I712" s="90"/>
      <c r="J712" s="90"/>
      <c r="K712" s="90"/>
      <c r="L712" s="90"/>
      <c r="M712" s="90"/>
      <c r="N712" s="90"/>
      <c r="O712" s="90"/>
      <c r="P712" s="90"/>
      <c r="Q712" s="90"/>
      <c r="R712" s="90"/>
      <c r="S712" s="90"/>
      <c r="T712" s="90"/>
      <c r="U712" s="90"/>
      <c r="V712" s="90"/>
      <c r="W712" s="90"/>
      <c r="X712" s="90"/>
      <c r="Y712" s="90"/>
      <c r="Z712" s="90"/>
      <c r="AA712" s="90"/>
      <c r="AB712" s="90"/>
      <c r="AC712" s="90"/>
      <c r="AD712" s="90"/>
    </row>
    <row r="713" spans="1:30" ht="14.5" x14ac:dyDescent="0.35">
      <c r="A713" s="90"/>
      <c r="B713" s="82"/>
      <c r="C713" s="90"/>
      <c r="D713" s="90"/>
      <c r="E713" s="90"/>
      <c r="F713" s="90"/>
      <c r="G713" s="90"/>
      <c r="H713" s="90"/>
      <c r="I713" s="90"/>
      <c r="J713" s="90"/>
      <c r="K713" s="90"/>
      <c r="L713" s="90"/>
      <c r="M713" s="90"/>
      <c r="N713" s="90"/>
      <c r="O713" s="90"/>
      <c r="P713" s="90"/>
      <c r="Q713" s="90"/>
      <c r="R713" s="90"/>
      <c r="S713" s="90"/>
      <c r="T713" s="90"/>
      <c r="U713" s="90"/>
      <c r="V713" s="90"/>
      <c r="W713" s="90"/>
      <c r="X713" s="90"/>
      <c r="Y713" s="90"/>
      <c r="Z713" s="90"/>
      <c r="AA713" s="90"/>
      <c r="AB713" s="90"/>
      <c r="AC713" s="90"/>
      <c r="AD713" s="90"/>
    </row>
    <row r="714" spans="1:30" ht="14.5" x14ac:dyDescent="0.35">
      <c r="A714" s="90"/>
      <c r="B714" s="82"/>
      <c r="C714" s="90"/>
      <c r="D714" s="90"/>
      <c r="E714" s="90"/>
      <c r="F714" s="90"/>
      <c r="G714" s="90"/>
      <c r="H714" s="90"/>
      <c r="I714" s="90"/>
      <c r="J714" s="90"/>
      <c r="K714" s="90"/>
      <c r="L714" s="90"/>
      <c r="M714" s="90"/>
      <c r="N714" s="90"/>
      <c r="O714" s="90"/>
      <c r="P714" s="90"/>
      <c r="Q714" s="90"/>
      <c r="R714" s="90"/>
      <c r="S714" s="90"/>
      <c r="T714" s="90"/>
      <c r="U714" s="90"/>
      <c r="V714" s="90"/>
      <c r="W714" s="90"/>
      <c r="X714" s="90"/>
      <c r="Y714" s="90"/>
      <c r="Z714" s="90"/>
      <c r="AA714" s="90"/>
      <c r="AB714" s="90"/>
      <c r="AC714" s="90"/>
      <c r="AD714" s="90"/>
    </row>
    <row r="715" spans="1:30" ht="14.5" x14ac:dyDescent="0.35">
      <c r="A715" s="90"/>
      <c r="B715" s="82"/>
      <c r="C715" s="90"/>
      <c r="D715" s="90"/>
      <c r="E715" s="90"/>
      <c r="F715" s="90"/>
      <c r="G715" s="90"/>
      <c r="H715" s="90"/>
      <c r="I715" s="90"/>
      <c r="J715" s="90"/>
      <c r="K715" s="90"/>
      <c r="L715" s="90"/>
      <c r="M715" s="90"/>
      <c r="N715" s="90"/>
      <c r="O715" s="90"/>
      <c r="P715" s="90"/>
      <c r="Q715" s="90"/>
      <c r="R715" s="90"/>
      <c r="S715" s="90"/>
      <c r="T715" s="90"/>
      <c r="U715" s="90"/>
      <c r="V715" s="90"/>
      <c r="W715" s="90"/>
      <c r="X715" s="90"/>
      <c r="Y715" s="90"/>
      <c r="Z715" s="90"/>
      <c r="AA715" s="90"/>
      <c r="AB715" s="90"/>
      <c r="AC715" s="90"/>
      <c r="AD715" s="90"/>
    </row>
    <row r="716" spans="1:30" ht="14.5" x14ac:dyDescent="0.35">
      <c r="A716" s="90"/>
      <c r="B716" s="82"/>
      <c r="C716" s="90"/>
      <c r="D716" s="90"/>
      <c r="E716" s="90"/>
      <c r="F716" s="90"/>
      <c r="G716" s="90"/>
      <c r="H716" s="90"/>
      <c r="I716" s="90"/>
      <c r="J716" s="90"/>
      <c r="K716" s="90"/>
      <c r="L716" s="90"/>
      <c r="M716" s="90"/>
      <c r="N716" s="90"/>
      <c r="O716" s="90"/>
      <c r="P716" s="90"/>
      <c r="Q716" s="90"/>
      <c r="R716" s="90"/>
      <c r="S716" s="90"/>
      <c r="T716" s="90"/>
      <c r="U716" s="90"/>
      <c r="V716" s="90"/>
      <c r="W716" s="90"/>
      <c r="X716" s="90"/>
      <c r="Y716" s="90"/>
      <c r="Z716" s="90"/>
      <c r="AA716" s="90"/>
      <c r="AB716" s="90"/>
      <c r="AC716" s="90"/>
      <c r="AD716" s="90"/>
    </row>
    <row r="717" spans="1:30" ht="14.5" x14ac:dyDescent="0.35">
      <c r="A717" s="90"/>
      <c r="B717" s="82"/>
      <c r="C717" s="90"/>
      <c r="D717" s="90"/>
      <c r="E717" s="90"/>
      <c r="F717" s="90"/>
      <c r="G717" s="90"/>
      <c r="H717" s="90"/>
      <c r="I717" s="90"/>
      <c r="J717" s="90"/>
      <c r="K717" s="90"/>
      <c r="L717" s="90"/>
      <c r="M717" s="90"/>
      <c r="N717" s="90"/>
      <c r="O717" s="90"/>
      <c r="P717" s="90"/>
      <c r="Q717" s="90"/>
      <c r="R717" s="90"/>
      <c r="S717" s="90"/>
      <c r="T717" s="90"/>
      <c r="U717" s="90"/>
      <c r="V717" s="90"/>
      <c r="W717" s="90"/>
      <c r="X717" s="90"/>
      <c r="Y717" s="90"/>
      <c r="Z717" s="90"/>
      <c r="AA717" s="90"/>
      <c r="AB717" s="90"/>
      <c r="AC717" s="90"/>
      <c r="AD717" s="90"/>
    </row>
    <row r="718" spans="1:30" ht="14.5" x14ac:dyDescent="0.35">
      <c r="A718" s="90"/>
      <c r="B718" s="82"/>
      <c r="C718" s="90"/>
      <c r="D718" s="90"/>
      <c r="E718" s="90"/>
      <c r="F718" s="90"/>
      <c r="G718" s="90"/>
      <c r="H718" s="90"/>
      <c r="I718" s="90"/>
      <c r="J718" s="90"/>
      <c r="K718" s="90"/>
      <c r="L718" s="90"/>
      <c r="M718" s="90"/>
      <c r="N718" s="90"/>
      <c r="O718" s="90"/>
      <c r="P718" s="90"/>
      <c r="Q718" s="90"/>
      <c r="R718" s="90"/>
      <c r="S718" s="90"/>
      <c r="T718" s="90"/>
      <c r="U718" s="90"/>
      <c r="V718" s="90"/>
      <c r="W718" s="90"/>
      <c r="X718" s="90"/>
      <c r="Y718" s="90"/>
      <c r="Z718" s="90"/>
      <c r="AA718" s="90"/>
      <c r="AB718" s="90"/>
      <c r="AC718" s="90"/>
      <c r="AD718" s="90"/>
    </row>
    <row r="719" spans="1:30" ht="14.5" x14ac:dyDescent="0.35">
      <c r="A719" s="90"/>
      <c r="B719" s="82"/>
      <c r="C719" s="90"/>
      <c r="D719" s="90"/>
      <c r="E719" s="90"/>
      <c r="F719" s="90"/>
      <c r="G719" s="90"/>
      <c r="H719" s="90"/>
      <c r="I719" s="90"/>
      <c r="J719" s="90"/>
      <c r="K719" s="90"/>
      <c r="L719" s="90"/>
      <c r="M719" s="90"/>
      <c r="N719" s="90"/>
      <c r="O719" s="90"/>
      <c r="P719" s="90"/>
      <c r="Q719" s="90"/>
      <c r="R719" s="90"/>
      <c r="S719" s="90"/>
      <c r="T719" s="90"/>
      <c r="U719" s="90"/>
      <c r="V719" s="90"/>
      <c r="W719" s="90"/>
      <c r="X719" s="90"/>
      <c r="Y719" s="90"/>
      <c r="Z719" s="90"/>
      <c r="AA719" s="90"/>
      <c r="AB719" s="90"/>
      <c r="AC719" s="90"/>
      <c r="AD719" s="90"/>
    </row>
    <row r="720" spans="1:30" ht="14.5" x14ac:dyDescent="0.35">
      <c r="A720" s="90"/>
      <c r="B720" s="82"/>
      <c r="C720" s="90"/>
      <c r="D720" s="90"/>
      <c r="E720" s="90"/>
      <c r="F720" s="90"/>
      <c r="G720" s="90"/>
      <c r="H720" s="90"/>
      <c r="I720" s="90"/>
      <c r="J720" s="90"/>
      <c r="K720" s="90"/>
      <c r="L720" s="90"/>
      <c r="M720" s="90"/>
      <c r="N720" s="90"/>
      <c r="O720" s="90"/>
      <c r="P720" s="90"/>
      <c r="Q720" s="90"/>
      <c r="R720" s="90"/>
      <c r="S720" s="90"/>
      <c r="T720" s="90"/>
      <c r="U720" s="90"/>
      <c r="V720" s="90"/>
      <c r="W720" s="90"/>
      <c r="X720" s="90"/>
      <c r="Y720" s="90"/>
      <c r="Z720" s="90"/>
      <c r="AA720" s="90"/>
      <c r="AB720" s="90"/>
      <c r="AC720" s="90"/>
      <c r="AD720" s="90"/>
    </row>
    <row r="721" spans="1:30" ht="14.5" x14ac:dyDescent="0.35">
      <c r="A721" s="90"/>
      <c r="B721" s="82"/>
      <c r="C721" s="90"/>
      <c r="D721" s="90"/>
      <c r="E721" s="90"/>
      <c r="F721" s="90"/>
      <c r="G721" s="90"/>
      <c r="H721" s="90"/>
      <c r="I721" s="90"/>
      <c r="J721" s="90"/>
      <c r="K721" s="90"/>
      <c r="L721" s="90"/>
      <c r="M721" s="90"/>
      <c r="N721" s="90"/>
      <c r="O721" s="90"/>
      <c r="P721" s="90"/>
      <c r="Q721" s="90"/>
      <c r="R721" s="90"/>
      <c r="S721" s="90"/>
      <c r="T721" s="90"/>
      <c r="U721" s="90"/>
      <c r="V721" s="90"/>
      <c r="W721" s="90"/>
      <c r="X721" s="90"/>
      <c r="Y721" s="90"/>
      <c r="Z721" s="90"/>
      <c r="AA721" s="90"/>
      <c r="AB721" s="90"/>
      <c r="AC721" s="90"/>
      <c r="AD721" s="90"/>
    </row>
    <row r="722" spans="1:30" ht="14.5" x14ac:dyDescent="0.35">
      <c r="A722" s="90"/>
      <c r="B722" s="82"/>
      <c r="C722" s="90"/>
      <c r="D722" s="90"/>
      <c r="E722" s="90"/>
      <c r="F722" s="90"/>
      <c r="G722" s="90"/>
      <c r="H722" s="90"/>
      <c r="I722" s="90"/>
      <c r="J722" s="90"/>
      <c r="K722" s="90"/>
      <c r="L722" s="90"/>
      <c r="M722" s="90"/>
      <c r="N722" s="90"/>
      <c r="O722" s="90"/>
      <c r="P722" s="90"/>
      <c r="Q722" s="90"/>
      <c r="R722" s="90"/>
      <c r="S722" s="90"/>
      <c r="T722" s="90"/>
      <c r="U722" s="90"/>
      <c r="V722" s="90"/>
      <c r="W722" s="90"/>
      <c r="X722" s="90"/>
      <c r="Y722" s="90"/>
      <c r="Z722" s="90"/>
      <c r="AA722" s="90"/>
      <c r="AB722" s="90"/>
      <c r="AC722" s="90"/>
      <c r="AD722" s="90"/>
    </row>
    <row r="723" spans="1:30" ht="14.5" x14ac:dyDescent="0.35">
      <c r="A723" s="90"/>
      <c r="B723" s="82"/>
      <c r="C723" s="90"/>
      <c r="D723" s="90"/>
      <c r="E723" s="90"/>
      <c r="F723" s="90"/>
      <c r="G723" s="90"/>
      <c r="H723" s="90"/>
      <c r="I723" s="90"/>
      <c r="J723" s="90"/>
      <c r="K723" s="90"/>
      <c r="L723" s="90"/>
      <c r="M723" s="90"/>
      <c r="N723" s="90"/>
      <c r="O723" s="90"/>
      <c r="P723" s="90"/>
      <c r="Q723" s="90"/>
      <c r="R723" s="90"/>
      <c r="S723" s="90"/>
      <c r="T723" s="90"/>
      <c r="U723" s="90"/>
      <c r="V723" s="90"/>
      <c r="W723" s="90"/>
      <c r="X723" s="90"/>
      <c r="Y723" s="90"/>
      <c r="Z723" s="90"/>
      <c r="AA723" s="90"/>
      <c r="AB723" s="90"/>
      <c r="AC723" s="90"/>
      <c r="AD723" s="90"/>
    </row>
    <row r="724" spans="1:30" ht="14.5" x14ac:dyDescent="0.35">
      <c r="A724" s="90"/>
      <c r="B724" s="82"/>
      <c r="C724" s="90"/>
      <c r="D724" s="90"/>
      <c r="E724" s="90"/>
      <c r="F724" s="90"/>
      <c r="G724" s="90"/>
      <c r="H724" s="90"/>
      <c r="I724" s="90"/>
      <c r="J724" s="90"/>
      <c r="K724" s="90"/>
      <c r="L724" s="90"/>
      <c r="M724" s="90"/>
      <c r="N724" s="90"/>
      <c r="O724" s="90"/>
      <c r="P724" s="90"/>
      <c r="Q724" s="90"/>
      <c r="R724" s="90"/>
      <c r="S724" s="90"/>
      <c r="T724" s="90"/>
      <c r="U724" s="90"/>
      <c r="V724" s="90"/>
      <c r="W724" s="90"/>
      <c r="X724" s="90"/>
      <c r="Y724" s="90"/>
      <c r="Z724" s="90"/>
      <c r="AA724" s="90"/>
      <c r="AB724" s="90"/>
      <c r="AC724" s="90"/>
      <c r="AD724" s="90"/>
    </row>
    <row r="725" spans="1:30" ht="14.5" x14ac:dyDescent="0.35">
      <c r="A725" s="90"/>
      <c r="B725" s="82"/>
      <c r="C725" s="90"/>
      <c r="D725" s="90"/>
      <c r="E725" s="90"/>
      <c r="F725" s="90"/>
      <c r="G725" s="90"/>
      <c r="H725" s="90"/>
      <c r="I725" s="90"/>
      <c r="J725" s="90"/>
      <c r="K725" s="90"/>
      <c r="L725" s="90"/>
      <c r="M725" s="90"/>
      <c r="N725" s="90"/>
      <c r="O725" s="90"/>
      <c r="P725" s="90"/>
      <c r="Q725" s="90"/>
      <c r="R725" s="90"/>
      <c r="S725" s="90"/>
      <c r="T725" s="90"/>
      <c r="U725" s="90"/>
      <c r="V725" s="90"/>
      <c r="W725" s="90"/>
      <c r="X725" s="90"/>
      <c r="Y725" s="90"/>
      <c r="Z725" s="90"/>
      <c r="AA725" s="90"/>
      <c r="AB725" s="90"/>
      <c r="AC725" s="90"/>
      <c r="AD725" s="90"/>
    </row>
    <row r="726" spans="1:30" ht="14.5" x14ac:dyDescent="0.35">
      <c r="A726" s="90"/>
      <c r="B726" s="82"/>
      <c r="C726" s="90"/>
      <c r="D726" s="90"/>
      <c r="E726" s="90"/>
      <c r="F726" s="90"/>
      <c r="G726" s="90"/>
      <c r="H726" s="90"/>
      <c r="I726" s="90"/>
      <c r="J726" s="90"/>
      <c r="K726" s="90"/>
      <c r="L726" s="90"/>
      <c r="M726" s="90"/>
      <c r="N726" s="90"/>
      <c r="O726" s="90"/>
      <c r="P726" s="90"/>
      <c r="Q726" s="90"/>
      <c r="R726" s="90"/>
      <c r="S726" s="90"/>
      <c r="T726" s="90"/>
      <c r="U726" s="90"/>
      <c r="V726" s="90"/>
      <c r="W726" s="90"/>
      <c r="X726" s="90"/>
      <c r="Y726" s="90"/>
      <c r="Z726" s="90"/>
      <c r="AA726" s="90"/>
      <c r="AB726" s="90"/>
      <c r="AC726" s="90"/>
      <c r="AD726" s="90"/>
    </row>
    <row r="727" spans="1:30" ht="14.5" x14ac:dyDescent="0.35">
      <c r="A727" s="90"/>
      <c r="B727" s="82"/>
      <c r="C727" s="90"/>
      <c r="D727" s="90"/>
      <c r="E727" s="90"/>
      <c r="F727" s="90"/>
      <c r="G727" s="90"/>
      <c r="H727" s="90"/>
      <c r="I727" s="90"/>
      <c r="J727" s="90"/>
      <c r="K727" s="90"/>
      <c r="L727" s="90"/>
      <c r="M727" s="90"/>
      <c r="N727" s="90"/>
      <c r="O727" s="90"/>
      <c r="P727" s="90"/>
      <c r="Q727" s="90"/>
      <c r="R727" s="90"/>
      <c r="S727" s="90"/>
      <c r="T727" s="90"/>
      <c r="U727" s="90"/>
      <c r="V727" s="90"/>
      <c r="W727" s="90"/>
      <c r="X727" s="90"/>
      <c r="Y727" s="90"/>
      <c r="Z727" s="90"/>
      <c r="AA727" s="90"/>
      <c r="AB727" s="90"/>
      <c r="AC727" s="90"/>
      <c r="AD727" s="90"/>
    </row>
    <row r="728" spans="1:30" ht="14.5" x14ac:dyDescent="0.35">
      <c r="A728" s="90"/>
      <c r="B728" s="82"/>
      <c r="C728" s="90"/>
      <c r="D728" s="90"/>
      <c r="E728" s="90"/>
      <c r="F728" s="90"/>
      <c r="G728" s="90"/>
      <c r="H728" s="90"/>
      <c r="I728" s="90"/>
      <c r="J728" s="90"/>
      <c r="K728" s="90"/>
      <c r="L728" s="90"/>
      <c r="M728" s="90"/>
      <c r="N728" s="90"/>
      <c r="O728" s="90"/>
      <c r="P728" s="90"/>
      <c r="Q728" s="90"/>
      <c r="R728" s="90"/>
      <c r="S728" s="90"/>
      <c r="T728" s="90"/>
      <c r="U728" s="90"/>
      <c r="V728" s="90"/>
      <c r="W728" s="90"/>
      <c r="X728" s="90"/>
      <c r="Y728" s="90"/>
      <c r="Z728" s="90"/>
      <c r="AA728" s="90"/>
      <c r="AB728" s="90"/>
      <c r="AC728" s="90"/>
      <c r="AD728" s="90"/>
    </row>
    <row r="729" spans="1:30" ht="14.5" x14ac:dyDescent="0.35">
      <c r="A729" s="90"/>
      <c r="B729" s="82"/>
      <c r="C729" s="90"/>
      <c r="D729" s="90"/>
      <c r="E729" s="90"/>
      <c r="F729" s="90"/>
      <c r="G729" s="90"/>
      <c r="H729" s="90"/>
      <c r="I729" s="90"/>
      <c r="J729" s="90"/>
      <c r="K729" s="90"/>
      <c r="L729" s="90"/>
      <c r="M729" s="90"/>
      <c r="N729" s="90"/>
      <c r="O729" s="90"/>
      <c r="P729" s="90"/>
      <c r="Q729" s="90"/>
      <c r="R729" s="90"/>
      <c r="S729" s="90"/>
      <c r="T729" s="90"/>
      <c r="U729" s="90"/>
      <c r="V729" s="90"/>
      <c r="W729" s="90"/>
      <c r="X729" s="90"/>
      <c r="Y729" s="90"/>
      <c r="Z729" s="90"/>
      <c r="AA729" s="90"/>
      <c r="AB729" s="90"/>
      <c r="AC729" s="90"/>
      <c r="AD729" s="90"/>
    </row>
    <row r="730" spans="1:30" ht="14.5" x14ac:dyDescent="0.35">
      <c r="A730" s="90"/>
      <c r="B730" s="82"/>
      <c r="C730" s="90"/>
      <c r="D730" s="90"/>
      <c r="E730" s="90"/>
      <c r="F730" s="90"/>
      <c r="G730" s="90"/>
      <c r="H730" s="90"/>
      <c r="I730" s="90"/>
      <c r="J730" s="90"/>
      <c r="K730" s="90"/>
      <c r="L730" s="90"/>
      <c r="M730" s="90"/>
      <c r="N730" s="90"/>
      <c r="O730" s="90"/>
      <c r="P730" s="90"/>
      <c r="Q730" s="90"/>
      <c r="R730" s="90"/>
      <c r="S730" s="90"/>
      <c r="T730" s="90"/>
      <c r="U730" s="90"/>
      <c r="V730" s="90"/>
      <c r="W730" s="90"/>
      <c r="X730" s="90"/>
      <c r="Y730" s="90"/>
      <c r="Z730" s="90"/>
      <c r="AA730" s="90"/>
      <c r="AB730" s="90"/>
      <c r="AC730" s="90"/>
      <c r="AD730" s="90"/>
    </row>
    <row r="731" spans="1:30" ht="14.5" x14ac:dyDescent="0.35">
      <c r="A731" s="90"/>
      <c r="B731" s="82"/>
      <c r="C731" s="90"/>
      <c r="D731" s="90"/>
      <c r="E731" s="90"/>
      <c r="F731" s="90"/>
      <c r="G731" s="90"/>
      <c r="H731" s="90"/>
      <c r="I731" s="90"/>
      <c r="J731" s="90"/>
      <c r="K731" s="90"/>
      <c r="L731" s="90"/>
      <c r="M731" s="90"/>
      <c r="N731" s="90"/>
      <c r="O731" s="90"/>
      <c r="P731" s="90"/>
      <c r="Q731" s="90"/>
      <c r="R731" s="90"/>
      <c r="S731" s="90"/>
      <c r="T731" s="90"/>
      <c r="U731" s="90"/>
      <c r="V731" s="90"/>
      <c r="W731" s="90"/>
      <c r="X731" s="90"/>
      <c r="Y731" s="90"/>
      <c r="Z731" s="90"/>
      <c r="AA731" s="90"/>
      <c r="AB731" s="90"/>
      <c r="AC731" s="90"/>
      <c r="AD731" s="90"/>
    </row>
    <row r="732" spans="1:30" ht="14.5" x14ac:dyDescent="0.35">
      <c r="A732" s="90"/>
      <c r="B732" s="82"/>
      <c r="C732" s="90"/>
      <c r="D732" s="90"/>
      <c r="E732" s="90"/>
      <c r="F732" s="90"/>
      <c r="G732" s="90"/>
      <c r="H732" s="90"/>
      <c r="I732" s="90"/>
      <c r="J732" s="90"/>
      <c r="K732" s="90"/>
      <c r="L732" s="90"/>
      <c r="M732" s="90"/>
      <c r="N732" s="90"/>
      <c r="O732" s="90"/>
      <c r="P732" s="90"/>
      <c r="Q732" s="90"/>
      <c r="R732" s="90"/>
      <c r="S732" s="90"/>
      <c r="T732" s="90"/>
      <c r="U732" s="90"/>
      <c r="V732" s="90"/>
      <c r="W732" s="90"/>
      <c r="X732" s="90"/>
      <c r="Y732" s="90"/>
      <c r="Z732" s="90"/>
      <c r="AA732" s="90"/>
      <c r="AB732" s="90"/>
      <c r="AC732" s="90"/>
      <c r="AD732" s="90"/>
    </row>
    <row r="733" spans="1:30" ht="14.5" x14ac:dyDescent="0.35">
      <c r="A733" s="90"/>
      <c r="B733" s="82"/>
      <c r="C733" s="90"/>
      <c r="D733" s="90"/>
      <c r="E733" s="90"/>
      <c r="F733" s="90"/>
      <c r="G733" s="90"/>
      <c r="H733" s="90"/>
      <c r="I733" s="90"/>
      <c r="J733" s="90"/>
      <c r="K733" s="90"/>
      <c r="L733" s="90"/>
      <c r="M733" s="90"/>
      <c r="N733" s="90"/>
      <c r="O733" s="90"/>
      <c r="P733" s="90"/>
      <c r="Q733" s="90"/>
      <c r="R733" s="90"/>
      <c r="S733" s="90"/>
      <c r="T733" s="90"/>
      <c r="U733" s="90"/>
      <c r="V733" s="90"/>
      <c r="W733" s="90"/>
      <c r="X733" s="90"/>
      <c r="Y733" s="90"/>
      <c r="Z733" s="90"/>
      <c r="AA733" s="90"/>
      <c r="AB733" s="90"/>
      <c r="AC733" s="90"/>
      <c r="AD733" s="90"/>
    </row>
    <row r="734" spans="1:30" ht="14.5" x14ac:dyDescent="0.35">
      <c r="A734" s="90"/>
      <c r="B734" s="82"/>
      <c r="C734" s="90"/>
      <c r="D734" s="90"/>
      <c r="E734" s="90"/>
      <c r="F734" s="90"/>
      <c r="G734" s="90"/>
      <c r="H734" s="90"/>
      <c r="I734" s="90"/>
      <c r="J734" s="90"/>
      <c r="K734" s="90"/>
      <c r="L734" s="90"/>
      <c r="M734" s="90"/>
      <c r="N734" s="90"/>
      <c r="O734" s="90"/>
      <c r="P734" s="90"/>
      <c r="Q734" s="90"/>
      <c r="R734" s="90"/>
      <c r="S734" s="90"/>
      <c r="T734" s="90"/>
      <c r="U734" s="90"/>
      <c r="V734" s="90"/>
      <c r="W734" s="90"/>
      <c r="X734" s="90"/>
      <c r="Y734" s="90"/>
      <c r="Z734" s="90"/>
      <c r="AA734" s="90"/>
      <c r="AB734" s="90"/>
      <c r="AC734" s="90"/>
      <c r="AD734" s="90"/>
    </row>
    <row r="735" spans="1:30" ht="14.5" x14ac:dyDescent="0.35">
      <c r="A735" s="90"/>
      <c r="B735" s="82"/>
      <c r="C735" s="90"/>
      <c r="D735" s="90"/>
      <c r="E735" s="90"/>
      <c r="F735" s="90"/>
      <c r="G735" s="90"/>
      <c r="H735" s="90"/>
      <c r="I735" s="90"/>
      <c r="J735" s="90"/>
      <c r="K735" s="90"/>
      <c r="L735" s="90"/>
      <c r="M735" s="90"/>
      <c r="N735" s="90"/>
      <c r="O735" s="90"/>
      <c r="P735" s="90"/>
      <c r="Q735" s="90"/>
      <c r="R735" s="90"/>
      <c r="S735" s="90"/>
      <c r="T735" s="90"/>
      <c r="U735" s="90"/>
      <c r="V735" s="90"/>
      <c r="W735" s="90"/>
      <c r="X735" s="90"/>
      <c r="Y735" s="90"/>
      <c r="Z735" s="90"/>
      <c r="AA735" s="90"/>
      <c r="AB735" s="90"/>
      <c r="AC735" s="90"/>
      <c r="AD735" s="90"/>
    </row>
    <row r="736" spans="1:30" ht="14.5" x14ac:dyDescent="0.35">
      <c r="A736" s="90"/>
      <c r="B736" s="82"/>
      <c r="C736" s="90"/>
      <c r="D736" s="90"/>
      <c r="E736" s="90"/>
      <c r="F736" s="90"/>
      <c r="G736" s="90"/>
      <c r="H736" s="90"/>
      <c r="I736" s="90"/>
      <c r="J736" s="90"/>
      <c r="K736" s="90"/>
      <c r="L736" s="90"/>
      <c r="M736" s="90"/>
      <c r="N736" s="90"/>
      <c r="O736" s="90"/>
      <c r="P736" s="90"/>
      <c r="Q736" s="90"/>
      <c r="R736" s="90"/>
      <c r="S736" s="90"/>
      <c r="T736" s="90"/>
      <c r="U736" s="90"/>
      <c r="V736" s="90"/>
      <c r="W736" s="90"/>
      <c r="X736" s="90"/>
      <c r="Y736" s="90"/>
      <c r="Z736" s="90"/>
      <c r="AA736" s="90"/>
      <c r="AB736" s="90"/>
      <c r="AC736" s="90"/>
      <c r="AD736" s="90"/>
    </row>
    <row r="737" spans="1:30" ht="14.5" x14ac:dyDescent="0.35">
      <c r="A737" s="90"/>
      <c r="B737" s="82"/>
      <c r="C737" s="90"/>
      <c r="D737" s="90"/>
      <c r="E737" s="90"/>
      <c r="F737" s="90"/>
      <c r="G737" s="90"/>
      <c r="H737" s="90"/>
      <c r="I737" s="90"/>
      <c r="J737" s="90"/>
      <c r="K737" s="90"/>
      <c r="L737" s="90"/>
      <c r="M737" s="90"/>
      <c r="N737" s="90"/>
      <c r="O737" s="90"/>
      <c r="P737" s="90"/>
      <c r="Q737" s="90"/>
      <c r="R737" s="90"/>
      <c r="S737" s="90"/>
      <c r="T737" s="90"/>
      <c r="U737" s="90"/>
      <c r="V737" s="90"/>
      <c r="W737" s="90"/>
      <c r="X737" s="90"/>
      <c r="Y737" s="90"/>
      <c r="Z737" s="90"/>
      <c r="AA737" s="90"/>
      <c r="AB737" s="90"/>
      <c r="AC737" s="90"/>
      <c r="AD737" s="90"/>
    </row>
    <row r="738" spans="1:30" ht="14.5" x14ac:dyDescent="0.35">
      <c r="A738" s="90"/>
      <c r="B738" s="82"/>
      <c r="C738" s="90"/>
      <c r="D738" s="90"/>
      <c r="E738" s="90"/>
      <c r="F738" s="90"/>
      <c r="G738" s="90"/>
      <c r="H738" s="90"/>
      <c r="I738" s="90"/>
      <c r="J738" s="90"/>
      <c r="K738" s="90"/>
      <c r="L738" s="90"/>
      <c r="M738" s="90"/>
      <c r="N738" s="90"/>
      <c r="O738" s="90"/>
      <c r="P738" s="90"/>
      <c r="Q738" s="90"/>
      <c r="R738" s="90"/>
      <c r="S738" s="90"/>
      <c r="T738" s="90"/>
      <c r="U738" s="90"/>
      <c r="V738" s="90"/>
      <c r="W738" s="90"/>
      <c r="X738" s="90"/>
      <c r="Y738" s="90"/>
      <c r="Z738" s="90"/>
      <c r="AA738" s="90"/>
      <c r="AB738" s="90"/>
      <c r="AC738" s="90"/>
      <c r="AD738" s="90"/>
    </row>
    <row r="739" spans="1:30" ht="14.5" x14ac:dyDescent="0.35">
      <c r="A739" s="90"/>
      <c r="B739" s="82"/>
      <c r="C739" s="90"/>
      <c r="D739" s="90"/>
      <c r="E739" s="90"/>
      <c r="F739" s="90"/>
      <c r="G739" s="90"/>
      <c r="H739" s="90"/>
      <c r="I739" s="90"/>
      <c r="J739" s="90"/>
      <c r="K739" s="90"/>
      <c r="L739" s="90"/>
      <c r="M739" s="90"/>
      <c r="N739" s="90"/>
      <c r="O739" s="90"/>
      <c r="P739" s="90"/>
      <c r="Q739" s="90"/>
      <c r="R739" s="90"/>
      <c r="S739" s="90"/>
      <c r="T739" s="90"/>
      <c r="U739" s="90"/>
      <c r="V739" s="90"/>
      <c r="W739" s="90"/>
      <c r="X739" s="90"/>
      <c r="Y739" s="90"/>
      <c r="Z739" s="90"/>
      <c r="AA739" s="90"/>
      <c r="AB739" s="90"/>
      <c r="AC739" s="90"/>
      <c r="AD739" s="90"/>
    </row>
    <row r="740" spans="1:30" ht="14.5" x14ac:dyDescent="0.35">
      <c r="A740" s="90"/>
      <c r="B740" s="82"/>
      <c r="C740" s="90"/>
      <c r="D740" s="90"/>
      <c r="E740" s="90"/>
      <c r="F740" s="90"/>
      <c r="G740" s="90"/>
      <c r="H740" s="90"/>
      <c r="I740" s="90"/>
      <c r="J740" s="90"/>
      <c r="K740" s="90"/>
      <c r="L740" s="90"/>
      <c r="M740" s="90"/>
      <c r="N740" s="90"/>
      <c r="O740" s="90"/>
      <c r="P740" s="90"/>
      <c r="Q740" s="90"/>
      <c r="R740" s="90"/>
      <c r="S740" s="90"/>
      <c r="T740" s="90"/>
      <c r="U740" s="90"/>
      <c r="V740" s="90"/>
      <c r="W740" s="90"/>
      <c r="X740" s="90"/>
      <c r="Y740" s="90"/>
      <c r="Z740" s="90"/>
      <c r="AA740" s="90"/>
      <c r="AB740" s="90"/>
      <c r="AC740" s="90"/>
      <c r="AD740" s="90"/>
    </row>
    <row r="741" spans="1:30" ht="14.5" x14ac:dyDescent="0.35">
      <c r="A741" s="90"/>
      <c r="B741" s="82"/>
      <c r="C741" s="90"/>
      <c r="D741" s="90"/>
      <c r="E741" s="90"/>
      <c r="F741" s="90"/>
      <c r="G741" s="90"/>
      <c r="H741" s="90"/>
      <c r="I741" s="90"/>
      <c r="J741" s="90"/>
      <c r="K741" s="90"/>
      <c r="L741" s="90"/>
      <c r="M741" s="90"/>
      <c r="N741" s="90"/>
      <c r="O741" s="90"/>
      <c r="P741" s="90"/>
      <c r="Q741" s="90"/>
      <c r="R741" s="90"/>
      <c r="S741" s="90"/>
      <c r="T741" s="90"/>
      <c r="U741" s="90"/>
      <c r="V741" s="90"/>
      <c r="W741" s="90"/>
      <c r="X741" s="90"/>
      <c r="Y741" s="90"/>
      <c r="Z741" s="90"/>
      <c r="AA741" s="90"/>
      <c r="AB741" s="90"/>
      <c r="AC741" s="90"/>
      <c r="AD741" s="90"/>
    </row>
    <row r="742" spans="1:30" ht="14.5" x14ac:dyDescent="0.35">
      <c r="A742" s="90"/>
      <c r="B742" s="82"/>
      <c r="C742" s="90"/>
      <c r="D742" s="90"/>
      <c r="E742" s="90"/>
      <c r="F742" s="90"/>
      <c r="G742" s="90"/>
      <c r="H742" s="90"/>
      <c r="I742" s="90"/>
      <c r="J742" s="90"/>
      <c r="K742" s="90"/>
      <c r="L742" s="90"/>
      <c r="M742" s="90"/>
      <c r="N742" s="90"/>
      <c r="O742" s="90"/>
      <c r="P742" s="90"/>
      <c r="Q742" s="90"/>
      <c r="R742" s="90"/>
      <c r="S742" s="90"/>
      <c r="T742" s="90"/>
      <c r="U742" s="90"/>
      <c r="V742" s="90"/>
      <c r="W742" s="90"/>
      <c r="X742" s="90"/>
      <c r="Y742" s="90"/>
      <c r="Z742" s="90"/>
      <c r="AA742" s="90"/>
      <c r="AB742" s="90"/>
      <c r="AC742" s="90"/>
      <c r="AD742" s="90"/>
    </row>
    <row r="743" spans="1:30" ht="14.5" x14ac:dyDescent="0.35">
      <c r="A743" s="90"/>
      <c r="B743" s="82"/>
      <c r="C743" s="90"/>
      <c r="D743" s="90"/>
      <c r="E743" s="90"/>
      <c r="F743" s="90"/>
      <c r="G743" s="90"/>
      <c r="H743" s="90"/>
      <c r="I743" s="90"/>
      <c r="J743" s="90"/>
      <c r="K743" s="90"/>
      <c r="L743" s="90"/>
      <c r="M743" s="90"/>
      <c r="N743" s="90"/>
      <c r="O743" s="90"/>
      <c r="P743" s="90"/>
      <c r="Q743" s="90"/>
      <c r="R743" s="90"/>
      <c r="S743" s="90"/>
      <c r="T743" s="90"/>
      <c r="U743" s="90"/>
      <c r="V743" s="90"/>
      <c r="W743" s="90"/>
      <c r="X743" s="90"/>
      <c r="Y743" s="90"/>
      <c r="Z743" s="90"/>
      <c r="AA743" s="90"/>
      <c r="AB743" s="90"/>
      <c r="AC743" s="90"/>
      <c r="AD743" s="90"/>
    </row>
    <row r="744" spans="1:30" ht="14.5" x14ac:dyDescent="0.35">
      <c r="A744" s="90"/>
      <c r="B744" s="82"/>
      <c r="C744" s="90"/>
      <c r="D744" s="90"/>
      <c r="E744" s="90"/>
      <c r="F744" s="90"/>
      <c r="G744" s="90"/>
      <c r="H744" s="90"/>
      <c r="I744" s="90"/>
      <c r="J744" s="90"/>
      <c r="K744" s="90"/>
      <c r="L744" s="90"/>
      <c r="M744" s="90"/>
      <c r="N744" s="90"/>
      <c r="O744" s="90"/>
      <c r="P744" s="90"/>
      <c r="Q744" s="90"/>
      <c r="R744" s="90"/>
      <c r="S744" s="90"/>
      <c r="T744" s="90"/>
      <c r="U744" s="90"/>
      <c r="V744" s="90"/>
      <c r="W744" s="90"/>
      <c r="X744" s="90"/>
      <c r="Y744" s="90"/>
      <c r="Z744" s="90"/>
      <c r="AA744" s="90"/>
      <c r="AB744" s="90"/>
      <c r="AC744" s="90"/>
      <c r="AD744" s="90"/>
    </row>
    <row r="745" spans="1:30" ht="14.5" x14ac:dyDescent="0.35">
      <c r="A745" s="90"/>
      <c r="B745" s="82"/>
      <c r="C745" s="90"/>
      <c r="D745" s="90"/>
      <c r="E745" s="90"/>
      <c r="F745" s="90"/>
      <c r="G745" s="90"/>
      <c r="H745" s="90"/>
      <c r="I745" s="90"/>
      <c r="J745" s="90"/>
      <c r="K745" s="90"/>
      <c r="L745" s="90"/>
      <c r="M745" s="90"/>
      <c r="N745" s="90"/>
      <c r="O745" s="90"/>
      <c r="P745" s="90"/>
      <c r="Q745" s="90"/>
      <c r="R745" s="90"/>
      <c r="S745" s="90"/>
      <c r="T745" s="90"/>
      <c r="U745" s="90"/>
      <c r="V745" s="90"/>
      <c r="W745" s="90"/>
      <c r="X745" s="90"/>
      <c r="Y745" s="90"/>
      <c r="Z745" s="90"/>
      <c r="AA745" s="90"/>
      <c r="AB745" s="90"/>
      <c r="AC745" s="90"/>
      <c r="AD745" s="90"/>
    </row>
    <row r="746" spans="1:30" ht="14.5" x14ac:dyDescent="0.35">
      <c r="A746" s="90"/>
      <c r="B746" s="82"/>
      <c r="C746" s="90"/>
      <c r="D746" s="90"/>
      <c r="E746" s="90"/>
      <c r="F746" s="90"/>
      <c r="G746" s="90"/>
      <c r="H746" s="90"/>
      <c r="I746" s="90"/>
      <c r="J746" s="90"/>
      <c r="K746" s="90"/>
      <c r="L746" s="90"/>
      <c r="M746" s="90"/>
      <c r="N746" s="90"/>
      <c r="O746" s="90"/>
      <c r="P746" s="90"/>
      <c r="Q746" s="90"/>
      <c r="R746" s="90"/>
      <c r="S746" s="90"/>
      <c r="T746" s="90"/>
      <c r="U746" s="90"/>
      <c r="V746" s="90"/>
      <c r="W746" s="90"/>
      <c r="X746" s="90"/>
      <c r="Y746" s="90"/>
      <c r="Z746" s="90"/>
      <c r="AA746" s="90"/>
      <c r="AB746" s="90"/>
      <c r="AC746" s="90"/>
      <c r="AD746" s="90"/>
    </row>
    <row r="747" spans="1:30" ht="14.5" x14ac:dyDescent="0.35">
      <c r="A747" s="90"/>
      <c r="B747" s="82"/>
      <c r="C747" s="90"/>
      <c r="D747" s="90"/>
      <c r="E747" s="90"/>
      <c r="F747" s="90"/>
      <c r="G747" s="90"/>
      <c r="H747" s="90"/>
      <c r="I747" s="90"/>
      <c r="J747" s="90"/>
      <c r="K747" s="90"/>
      <c r="L747" s="90"/>
      <c r="M747" s="90"/>
      <c r="N747" s="90"/>
      <c r="O747" s="90"/>
      <c r="P747" s="90"/>
      <c r="Q747" s="90"/>
      <c r="R747" s="90"/>
      <c r="S747" s="90"/>
      <c r="T747" s="90"/>
      <c r="U747" s="90"/>
      <c r="V747" s="90"/>
      <c r="W747" s="90"/>
      <c r="X747" s="90"/>
      <c r="Y747" s="90"/>
      <c r="Z747" s="90"/>
      <c r="AA747" s="90"/>
      <c r="AB747" s="90"/>
      <c r="AC747" s="90"/>
      <c r="AD747" s="90"/>
    </row>
    <row r="748" spans="1:30" ht="14.5" x14ac:dyDescent="0.35">
      <c r="A748" s="90"/>
      <c r="B748" s="82"/>
      <c r="C748" s="90"/>
      <c r="D748" s="90"/>
      <c r="E748" s="90"/>
      <c r="F748" s="90"/>
      <c r="G748" s="90"/>
      <c r="H748" s="90"/>
      <c r="I748" s="90"/>
      <c r="J748" s="90"/>
      <c r="K748" s="90"/>
      <c r="L748" s="90"/>
      <c r="M748" s="90"/>
      <c r="N748" s="90"/>
      <c r="O748" s="90"/>
      <c r="P748" s="90"/>
      <c r="Q748" s="90"/>
      <c r="R748" s="90"/>
      <c r="S748" s="90"/>
      <c r="T748" s="90"/>
      <c r="U748" s="90"/>
      <c r="V748" s="90"/>
      <c r="W748" s="90"/>
      <c r="X748" s="90"/>
      <c r="Y748" s="90"/>
      <c r="Z748" s="90"/>
      <c r="AA748" s="90"/>
      <c r="AB748" s="90"/>
      <c r="AC748" s="90"/>
      <c r="AD748" s="90"/>
    </row>
    <row r="749" spans="1:30" ht="14.5" x14ac:dyDescent="0.35">
      <c r="A749" s="90"/>
      <c r="B749" s="82"/>
      <c r="C749" s="90"/>
      <c r="D749" s="90"/>
      <c r="E749" s="90"/>
      <c r="F749" s="90"/>
      <c r="G749" s="90"/>
      <c r="H749" s="90"/>
      <c r="I749" s="90"/>
      <c r="J749" s="90"/>
      <c r="K749" s="90"/>
      <c r="L749" s="90"/>
      <c r="M749" s="90"/>
      <c r="N749" s="90"/>
      <c r="O749" s="90"/>
      <c r="P749" s="90"/>
      <c r="Q749" s="90"/>
      <c r="R749" s="90"/>
      <c r="S749" s="90"/>
      <c r="T749" s="90"/>
      <c r="U749" s="90"/>
      <c r="V749" s="90"/>
      <c r="W749" s="90"/>
      <c r="X749" s="90"/>
      <c r="Y749" s="90"/>
      <c r="Z749" s="90"/>
      <c r="AA749" s="90"/>
      <c r="AB749" s="90"/>
      <c r="AC749" s="90"/>
      <c r="AD749" s="90"/>
    </row>
    <row r="750" spans="1:30" ht="14.5" x14ac:dyDescent="0.35">
      <c r="A750" s="90"/>
      <c r="B750" s="82"/>
      <c r="C750" s="90"/>
      <c r="D750" s="90"/>
      <c r="E750" s="90"/>
      <c r="F750" s="90"/>
      <c r="G750" s="90"/>
      <c r="H750" s="90"/>
      <c r="I750" s="90"/>
      <c r="J750" s="90"/>
      <c r="K750" s="90"/>
      <c r="L750" s="90"/>
      <c r="M750" s="90"/>
      <c r="N750" s="90"/>
      <c r="O750" s="90"/>
      <c r="P750" s="90"/>
      <c r="Q750" s="90"/>
      <c r="R750" s="90"/>
      <c r="S750" s="90"/>
      <c r="T750" s="90"/>
      <c r="U750" s="90"/>
      <c r="V750" s="90"/>
      <c r="W750" s="90"/>
      <c r="X750" s="90"/>
      <c r="Y750" s="90"/>
      <c r="Z750" s="90"/>
      <c r="AA750" s="90"/>
      <c r="AB750" s="90"/>
      <c r="AC750" s="90"/>
      <c r="AD750" s="90"/>
    </row>
    <row r="751" spans="1:30" ht="14.5" x14ac:dyDescent="0.35">
      <c r="A751" s="90"/>
      <c r="B751" s="82"/>
      <c r="C751" s="90"/>
      <c r="D751" s="90"/>
      <c r="E751" s="90"/>
      <c r="F751" s="90"/>
      <c r="G751" s="90"/>
      <c r="H751" s="90"/>
      <c r="I751" s="90"/>
      <c r="J751" s="90"/>
      <c r="K751" s="90"/>
      <c r="L751" s="90"/>
      <c r="M751" s="90"/>
      <c r="N751" s="90"/>
      <c r="O751" s="90"/>
      <c r="P751" s="90"/>
      <c r="Q751" s="90"/>
      <c r="R751" s="90"/>
      <c r="S751" s="90"/>
      <c r="T751" s="90"/>
      <c r="U751" s="90"/>
      <c r="V751" s="90"/>
      <c r="W751" s="90"/>
      <c r="X751" s="90"/>
      <c r="Y751" s="90"/>
      <c r="Z751" s="90"/>
      <c r="AA751" s="90"/>
      <c r="AB751" s="90"/>
      <c r="AC751" s="90"/>
      <c r="AD751" s="90"/>
    </row>
    <row r="752" spans="1:30" ht="14.5" x14ac:dyDescent="0.35">
      <c r="A752" s="90"/>
      <c r="B752" s="82"/>
      <c r="C752" s="90"/>
      <c r="D752" s="90"/>
      <c r="E752" s="90"/>
      <c r="F752" s="90"/>
      <c r="G752" s="90"/>
      <c r="H752" s="90"/>
      <c r="I752" s="90"/>
      <c r="J752" s="90"/>
      <c r="K752" s="90"/>
      <c r="L752" s="90"/>
      <c r="M752" s="90"/>
      <c r="N752" s="90"/>
      <c r="O752" s="90"/>
      <c r="P752" s="90"/>
      <c r="Q752" s="90"/>
      <c r="R752" s="90"/>
      <c r="S752" s="90"/>
      <c r="T752" s="90"/>
      <c r="U752" s="90"/>
      <c r="V752" s="90"/>
      <c r="W752" s="90"/>
      <c r="X752" s="90"/>
      <c r="Y752" s="90"/>
      <c r="Z752" s="90"/>
      <c r="AA752" s="90"/>
      <c r="AB752" s="90"/>
      <c r="AC752" s="90"/>
      <c r="AD752" s="90"/>
    </row>
    <row r="753" spans="1:30" ht="14.5" x14ac:dyDescent="0.35">
      <c r="A753" s="90"/>
      <c r="B753" s="82"/>
      <c r="C753" s="90"/>
      <c r="D753" s="90"/>
      <c r="E753" s="90"/>
      <c r="F753" s="90"/>
      <c r="G753" s="90"/>
      <c r="H753" s="90"/>
      <c r="I753" s="90"/>
      <c r="J753" s="90"/>
      <c r="K753" s="90"/>
      <c r="L753" s="90"/>
      <c r="M753" s="90"/>
      <c r="N753" s="90"/>
      <c r="O753" s="90"/>
      <c r="P753" s="90"/>
      <c r="Q753" s="90"/>
      <c r="R753" s="90"/>
      <c r="S753" s="90"/>
      <c r="T753" s="90"/>
      <c r="U753" s="90"/>
      <c r="V753" s="90"/>
      <c r="W753" s="90"/>
      <c r="X753" s="90"/>
      <c r="Y753" s="90"/>
      <c r="Z753" s="90"/>
      <c r="AA753" s="90"/>
      <c r="AB753" s="90"/>
      <c r="AC753" s="90"/>
      <c r="AD753" s="90"/>
    </row>
    <row r="754" spans="1:30" ht="14.5" x14ac:dyDescent="0.35">
      <c r="A754" s="90"/>
      <c r="B754" s="82"/>
      <c r="C754" s="90"/>
      <c r="D754" s="90"/>
      <c r="E754" s="90"/>
      <c r="F754" s="90"/>
      <c r="G754" s="90"/>
      <c r="H754" s="90"/>
      <c r="I754" s="90"/>
      <c r="J754" s="90"/>
      <c r="K754" s="90"/>
      <c r="L754" s="90"/>
      <c r="M754" s="90"/>
      <c r="N754" s="90"/>
      <c r="O754" s="90"/>
      <c r="P754" s="90"/>
      <c r="Q754" s="90"/>
      <c r="R754" s="90"/>
      <c r="S754" s="90"/>
      <c r="T754" s="90"/>
      <c r="U754" s="90"/>
      <c r="V754" s="90"/>
      <c r="W754" s="90"/>
      <c r="X754" s="90"/>
      <c r="Y754" s="90"/>
      <c r="Z754" s="90"/>
      <c r="AA754" s="90"/>
      <c r="AB754" s="90"/>
      <c r="AC754" s="90"/>
      <c r="AD754" s="90"/>
    </row>
    <row r="755" spans="1:30" ht="14.5" x14ac:dyDescent="0.35">
      <c r="A755" s="90"/>
      <c r="B755" s="82"/>
      <c r="C755" s="90"/>
      <c r="D755" s="90"/>
      <c r="E755" s="90"/>
      <c r="F755" s="90"/>
      <c r="G755" s="90"/>
      <c r="H755" s="90"/>
      <c r="I755" s="90"/>
      <c r="J755" s="90"/>
      <c r="K755" s="90"/>
      <c r="L755" s="90"/>
      <c r="M755" s="90"/>
      <c r="N755" s="90"/>
      <c r="O755" s="90"/>
      <c r="P755" s="90"/>
      <c r="Q755" s="90"/>
      <c r="R755" s="90"/>
      <c r="S755" s="90"/>
      <c r="T755" s="90"/>
      <c r="U755" s="90"/>
      <c r="V755" s="90"/>
      <c r="W755" s="90"/>
      <c r="X755" s="90"/>
      <c r="Y755" s="90"/>
      <c r="Z755" s="90"/>
      <c r="AA755" s="90"/>
      <c r="AB755" s="90"/>
      <c r="AC755" s="90"/>
      <c r="AD755" s="90"/>
    </row>
    <row r="756" spans="1:30" ht="14.5" x14ac:dyDescent="0.35">
      <c r="A756" s="90"/>
      <c r="B756" s="82"/>
      <c r="C756" s="90"/>
      <c r="D756" s="90"/>
      <c r="E756" s="90"/>
      <c r="F756" s="90"/>
      <c r="G756" s="90"/>
      <c r="H756" s="90"/>
      <c r="I756" s="90"/>
      <c r="J756" s="90"/>
      <c r="K756" s="90"/>
      <c r="L756" s="90"/>
      <c r="M756" s="90"/>
      <c r="N756" s="90"/>
      <c r="O756" s="90"/>
      <c r="P756" s="90"/>
      <c r="Q756" s="90"/>
      <c r="R756" s="90"/>
      <c r="S756" s="90"/>
      <c r="T756" s="90"/>
      <c r="U756" s="90"/>
      <c r="V756" s="90"/>
      <c r="W756" s="90"/>
      <c r="X756" s="90"/>
      <c r="Y756" s="90"/>
      <c r="Z756" s="90"/>
      <c r="AA756" s="90"/>
      <c r="AB756" s="90"/>
      <c r="AC756" s="90"/>
      <c r="AD756" s="90"/>
    </row>
    <row r="757" spans="1:30" ht="14.5" x14ac:dyDescent="0.35">
      <c r="A757" s="90"/>
      <c r="B757" s="82"/>
      <c r="C757" s="90"/>
      <c r="D757" s="90"/>
      <c r="E757" s="90"/>
      <c r="F757" s="90"/>
      <c r="G757" s="90"/>
      <c r="H757" s="90"/>
      <c r="I757" s="90"/>
      <c r="J757" s="90"/>
      <c r="K757" s="90"/>
      <c r="L757" s="90"/>
      <c r="M757" s="90"/>
      <c r="N757" s="90"/>
      <c r="O757" s="90"/>
      <c r="P757" s="90"/>
      <c r="Q757" s="90"/>
      <c r="R757" s="90"/>
      <c r="S757" s="90"/>
      <c r="T757" s="90"/>
      <c r="U757" s="90"/>
      <c r="V757" s="90"/>
      <c r="W757" s="90"/>
      <c r="X757" s="90"/>
      <c r="Y757" s="90"/>
      <c r="Z757" s="90"/>
      <c r="AA757" s="90"/>
      <c r="AB757" s="90"/>
      <c r="AC757" s="90"/>
      <c r="AD757" s="90"/>
    </row>
    <row r="758" spans="1:30" ht="14.5" x14ac:dyDescent="0.35">
      <c r="A758" s="90"/>
      <c r="B758" s="82"/>
      <c r="C758" s="90"/>
      <c r="D758" s="90"/>
      <c r="E758" s="90"/>
      <c r="F758" s="90"/>
      <c r="G758" s="90"/>
      <c r="H758" s="90"/>
      <c r="I758" s="90"/>
      <c r="J758" s="90"/>
      <c r="K758" s="90"/>
      <c r="L758" s="90"/>
      <c r="M758" s="90"/>
      <c r="N758" s="90"/>
      <c r="O758" s="90"/>
      <c r="P758" s="90"/>
      <c r="Q758" s="90"/>
      <c r="R758" s="90"/>
      <c r="S758" s="90"/>
      <c r="T758" s="90"/>
      <c r="U758" s="90"/>
      <c r="V758" s="90"/>
      <c r="W758" s="90"/>
      <c r="X758" s="90"/>
      <c r="Y758" s="90"/>
      <c r="Z758" s="90"/>
      <c r="AA758" s="90"/>
      <c r="AB758" s="90"/>
      <c r="AC758" s="90"/>
      <c r="AD758" s="90"/>
    </row>
    <row r="759" spans="1:30" ht="14.5" x14ac:dyDescent="0.35">
      <c r="A759" s="90"/>
      <c r="B759" s="82"/>
      <c r="C759" s="90"/>
      <c r="D759" s="90"/>
      <c r="E759" s="90"/>
      <c r="F759" s="90"/>
      <c r="G759" s="90"/>
      <c r="H759" s="90"/>
      <c r="I759" s="90"/>
      <c r="J759" s="90"/>
      <c r="K759" s="90"/>
      <c r="L759" s="90"/>
      <c r="M759" s="90"/>
      <c r="N759" s="90"/>
      <c r="O759" s="90"/>
      <c r="P759" s="90"/>
      <c r="Q759" s="90"/>
      <c r="R759" s="90"/>
      <c r="S759" s="90"/>
      <c r="T759" s="90"/>
      <c r="U759" s="90"/>
      <c r="V759" s="90"/>
      <c r="W759" s="90"/>
      <c r="X759" s="90"/>
      <c r="Y759" s="90"/>
      <c r="Z759" s="90"/>
      <c r="AA759" s="90"/>
      <c r="AB759" s="90"/>
      <c r="AC759" s="90"/>
      <c r="AD759" s="90"/>
    </row>
    <row r="760" spans="1:30" ht="14.5" x14ac:dyDescent="0.35">
      <c r="A760" s="90"/>
      <c r="B760" s="82"/>
      <c r="C760" s="90"/>
      <c r="D760" s="90"/>
      <c r="E760" s="90"/>
      <c r="F760" s="90"/>
      <c r="G760" s="90"/>
      <c r="H760" s="90"/>
      <c r="I760" s="90"/>
      <c r="J760" s="90"/>
      <c r="K760" s="90"/>
      <c r="L760" s="90"/>
      <c r="M760" s="90"/>
      <c r="N760" s="90"/>
      <c r="O760" s="90"/>
      <c r="P760" s="90"/>
      <c r="Q760" s="90"/>
      <c r="R760" s="90"/>
      <c r="S760" s="90"/>
      <c r="T760" s="90"/>
      <c r="U760" s="90"/>
      <c r="V760" s="90"/>
      <c r="W760" s="90"/>
      <c r="X760" s="90"/>
      <c r="Y760" s="90"/>
      <c r="Z760" s="90"/>
      <c r="AA760" s="90"/>
      <c r="AB760" s="90"/>
      <c r="AC760" s="90"/>
      <c r="AD760" s="90"/>
    </row>
    <row r="761" spans="1:30" ht="14.5" x14ac:dyDescent="0.35">
      <c r="A761" s="90"/>
      <c r="B761" s="82"/>
      <c r="C761" s="90"/>
      <c r="D761" s="90"/>
      <c r="E761" s="90"/>
      <c r="F761" s="90"/>
      <c r="G761" s="90"/>
      <c r="H761" s="90"/>
      <c r="I761" s="90"/>
      <c r="J761" s="90"/>
      <c r="K761" s="90"/>
      <c r="L761" s="90"/>
      <c r="M761" s="90"/>
      <c r="N761" s="90"/>
      <c r="O761" s="90"/>
      <c r="P761" s="90"/>
      <c r="Q761" s="90"/>
      <c r="R761" s="90"/>
      <c r="S761" s="90"/>
      <c r="T761" s="90"/>
      <c r="U761" s="90"/>
      <c r="V761" s="90"/>
      <c r="W761" s="90"/>
      <c r="X761" s="90"/>
      <c r="Y761" s="90"/>
      <c r="Z761" s="90"/>
      <c r="AA761" s="90"/>
      <c r="AB761" s="90"/>
      <c r="AC761" s="90"/>
      <c r="AD761" s="90"/>
    </row>
    <row r="762" spans="1:30" ht="14.5" x14ac:dyDescent="0.35">
      <c r="A762" s="90"/>
      <c r="B762" s="82"/>
      <c r="C762" s="90"/>
      <c r="D762" s="90"/>
      <c r="E762" s="90"/>
      <c r="F762" s="90"/>
      <c r="G762" s="90"/>
      <c r="H762" s="90"/>
      <c r="I762" s="90"/>
      <c r="J762" s="90"/>
      <c r="K762" s="90"/>
      <c r="L762" s="90"/>
      <c r="M762" s="90"/>
      <c r="N762" s="90"/>
      <c r="O762" s="90"/>
      <c r="P762" s="90"/>
      <c r="Q762" s="90"/>
      <c r="R762" s="90"/>
      <c r="S762" s="90"/>
      <c r="T762" s="90"/>
      <c r="U762" s="90"/>
      <c r="V762" s="90"/>
      <c r="W762" s="90"/>
      <c r="X762" s="90"/>
      <c r="Y762" s="90"/>
      <c r="Z762" s="90"/>
      <c r="AA762" s="90"/>
      <c r="AB762" s="90"/>
      <c r="AC762" s="90"/>
      <c r="AD762" s="90"/>
    </row>
    <row r="763" spans="1:30" ht="14.5" x14ac:dyDescent="0.35">
      <c r="A763" s="90"/>
      <c r="B763" s="82"/>
      <c r="C763" s="90"/>
      <c r="D763" s="90"/>
      <c r="E763" s="90"/>
      <c r="F763" s="90"/>
      <c r="G763" s="90"/>
      <c r="H763" s="90"/>
      <c r="I763" s="90"/>
      <c r="J763" s="90"/>
      <c r="K763" s="90"/>
      <c r="L763" s="90"/>
      <c r="M763" s="90"/>
      <c r="N763" s="90"/>
      <c r="O763" s="90"/>
      <c r="P763" s="90"/>
      <c r="Q763" s="90"/>
      <c r="R763" s="90"/>
      <c r="S763" s="90"/>
      <c r="T763" s="90"/>
      <c r="U763" s="90"/>
      <c r="V763" s="90"/>
      <c r="W763" s="90"/>
      <c r="X763" s="90"/>
      <c r="Y763" s="90"/>
      <c r="Z763" s="90"/>
      <c r="AA763" s="90"/>
      <c r="AB763" s="90"/>
      <c r="AC763" s="90"/>
      <c r="AD763" s="90"/>
    </row>
    <row r="764" spans="1:30" ht="14.5" x14ac:dyDescent="0.35">
      <c r="A764" s="90"/>
      <c r="B764" s="82"/>
      <c r="C764" s="90"/>
      <c r="D764" s="90"/>
      <c r="E764" s="90"/>
      <c r="F764" s="90"/>
      <c r="G764" s="90"/>
      <c r="H764" s="90"/>
      <c r="I764" s="90"/>
      <c r="J764" s="90"/>
      <c r="K764" s="90"/>
      <c r="L764" s="90"/>
      <c r="M764" s="90"/>
      <c r="N764" s="90"/>
      <c r="O764" s="90"/>
      <c r="P764" s="90"/>
      <c r="Q764" s="90"/>
      <c r="R764" s="90"/>
      <c r="S764" s="90"/>
      <c r="T764" s="90"/>
      <c r="U764" s="90"/>
      <c r="V764" s="90"/>
      <c r="W764" s="90"/>
      <c r="X764" s="90"/>
      <c r="Y764" s="90"/>
      <c r="Z764" s="90"/>
      <c r="AA764" s="90"/>
      <c r="AB764" s="90"/>
      <c r="AC764" s="90"/>
      <c r="AD764" s="90"/>
    </row>
    <row r="765" spans="1:30" ht="14.5" x14ac:dyDescent="0.35">
      <c r="A765" s="90"/>
      <c r="B765" s="82"/>
      <c r="C765" s="90"/>
      <c r="D765" s="90"/>
      <c r="E765" s="90"/>
      <c r="F765" s="90"/>
      <c r="G765" s="90"/>
      <c r="H765" s="90"/>
      <c r="I765" s="90"/>
      <c r="J765" s="90"/>
      <c r="K765" s="90"/>
      <c r="L765" s="90"/>
      <c r="M765" s="90"/>
      <c r="N765" s="90"/>
      <c r="O765" s="90"/>
      <c r="P765" s="90"/>
      <c r="Q765" s="90"/>
      <c r="R765" s="90"/>
      <c r="S765" s="90"/>
      <c r="T765" s="90"/>
      <c r="U765" s="90"/>
      <c r="V765" s="90"/>
      <c r="W765" s="90"/>
      <c r="X765" s="90"/>
      <c r="Y765" s="90"/>
      <c r="Z765" s="90"/>
      <c r="AA765" s="90"/>
      <c r="AB765" s="90"/>
      <c r="AC765" s="90"/>
      <c r="AD765" s="90"/>
    </row>
    <row r="766" spans="1:30" ht="14.5" x14ac:dyDescent="0.35">
      <c r="A766" s="90"/>
      <c r="B766" s="82"/>
      <c r="C766" s="90"/>
      <c r="D766" s="90"/>
      <c r="E766" s="90"/>
      <c r="F766" s="90"/>
      <c r="G766" s="90"/>
      <c r="H766" s="90"/>
      <c r="I766" s="90"/>
      <c r="J766" s="90"/>
      <c r="K766" s="90"/>
      <c r="L766" s="90"/>
      <c r="M766" s="90"/>
      <c r="N766" s="90"/>
      <c r="O766" s="90"/>
      <c r="P766" s="90"/>
      <c r="Q766" s="90"/>
      <c r="R766" s="90"/>
      <c r="S766" s="90"/>
      <c r="T766" s="90"/>
      <c r="U766" s="90"/>
      <c r="V766" s="90"/>
      <c r="W766" s="90"/>
      <c r="X766" s="90"/>
      <c r="Y766" s="90"/>
      <c r="Z766" s="90"/>
      <c r="AA766" s="90"/>
      <c r="AB766" s="90"/>
      <c r="AC766" s="90"/>
      <c r="AD766" s="90"/>
    </row>
    <row r="767" spans="1:30" ht="14.5" x14ac:dyDescent="0.35">
      <c r="A767" s="90"/>
      <c r="B767" s="82"/>
      <c r="C767" s="90"/>
      <c r="D767" s="90"/>
      <c r="E767" s="90"/>
      <c r="F767" s="90"/>
      <c r="G767" s="90"/>
      <c r="H767" s="90"/>
      <c r="I767" s="90"/>
      <c r="J767" s="90"/>
      <c r="K767" s="90"/>
      <c r="L767" s="90"/>
      <c r="M767" s="90"/>
      <c r="N767" s="90"/>
      <c r="O767" s="90"/>
      <c r="P767" s="90"/>
      <c r="Q767" s="90"/>
      <c r="R767" s="90"/>
      <c r="S767" s="90"/>
      <c r="T767" s="90"/>
      <c r="U767" s="90"/>
      <c r="V767" s="90"/>
      <c r="W767" s="90"/>
      <c r="X767" s="90"/>
      <c r="Y767" s="90"/>
      <c r="Z767" s="90"/>
      <c r="AA767" s="90"/>
      <c r="AB767" s="90"/>
      <c r="AC767" s="90"/>
      <c r="AD767" s="90"/>
    </row>
    <row r="768" spans="1:30" ht="14.5" x14ac:dyDescent="0.35">
      <c r="A768" s="90"/>
      <c r="B768" s="82"/>
      <c r="C768" s="90"/>
      <c r="D768" s="90"/>
      <c r="E768" s="90"/>
      <c r="F768" s="90"/>
      <c r="G768" s="90"/>
      <c r="H768" s="90"/>
      <c r="I768" s="90"/>
      <c r="J768" s="90"/>
      <c r="K768" s="90"/>
      <c r="L768" s="90"/>
      <c r="M768" s="90"/>
      <c r="N768" s="90"/>
      <c r="O768" s="90"/>
      <c r="P768" s="90"/>
      <c r="Q768" s="90"/>
      <c r="R768" s="90"/>
      <c r="S768" s="90"/>
      <c r="T768" s="90"/>
      <c r="U768" s="90"/>
      <c r="V768" s="90"/>
      <c r="W768" s="90"/>
      <c r="X768" s="90"/>
      <c r="Y768" s="90"/>
      <c r="Z768" s="90"/>
      <c r="AA768" s="90"/>
      <c r="AB768" s="90"/>
      <c r="AC768" s="90"/>
      <c r="AD768" s="90"/>
    </row>
    <row r="769" spans="1:30" ht="14.5" x14ac:dyDescent="0.35">
      <c r="A769" s="90"/>
      <c r="B769" s="82"/>
      <c r="C769" s="90"/>
      <c r="D769" s="90"/>
      <c r="E769" s="90"/>
      <c r="F769" s="90"/>
      <c r="G769" s="90"/>
      <c r="H769" s="90"/>
      <c r="I769" s="90"/>
      <c r="J769" s="90"/>
      <c r="K769" s="90"/>
      <c r="L769" s="90"/>
      <c r="M769" s="90"/>
      <c r="N769" s="90"/>
      <c r="O769" s="90"/>
      <c r="P769" s="90"/>
      <c r="Q769" s="90"/>
      <c r="R769" s="90"/>
      <c r="S769" s="90"/>
      <c r="T769" s="90"/>
      <c r="U769" s="90"/>
      <c r="V769" s="90"/>
      <c r="W769" s="90"/>
      <c r="X769" s="90"/>
      <c r="Y769" s="90"/>
      <c r="Z769" s="90"/>
      <c r="AA769" s="90"/>
      <c r="AB769" s="90"/>
      <c r="AC769" s="90"/>
      <c r="AD769" s="90"/>
    </row>
    <row r="770" spans="1:30" ht="14.5" x14ac:dyDescent="0.35">
      <c r="A770" s="90"/>
      <c r="B770" s="82"/>
      <c r="C770" s="90"/>
      <c r="D770" s="90"/>
      <c r="E770" s="90"/>
      <c r="F770" s="90"/>
      <c r="G770" s="90"/>
      <c r="H770" s="90"/>
      <c r="I770" s="90"/>
      <c r="J770" s="90"/>
      <c r="K770" s="90"/>
      <c r="L770" s="90"/>
      <c r="M770" s="90"/>
      <c r="N770" s="90"/>
      <c r="O770" s="90"/>
      <c r="P770" s="90"/>
      <c r="Q770" s="90"/>
      <c r="R770" s="90"/>
      <c r="S770" s="90"/>
      <c r="T770" s="90"/>
      <c r="U770" s="90"/>
      <c r="V770" s="90"/>
      <c r="W770" s="90"/>
      <c r="X770" s="90"/>
      <c r="Y770" s="90"/>
      <c r="Z770" s="90"/>
      <c r="AA770" s="90"/>
      <c r="AB770" s="90"/>
      <c r="AC770" s="90"/>
      <c r="AD770" s="90"/>
    </row>
    <row r="771" spans="1:30" ht="14.5" x14ac:dyDescent="0.35">
      <c r="A771" s="90"/>
      <c r="B771" s="82"/>
      <c r="C771" s="90"/>
      <c r="D771" s="90"/>
      <c r="E771" s="90"/>
      <c r="F771" s="90"/>
      <c r="G771" s="90"/>
      <c r="H771" s="90"/>
      <c r="I771" s="90"/>
      <c r="J771" s="90"/>
      <c r="K771" s="90"/>
      <c r="L771" s="90"/>
      <c r="M771" s="90"/>
      <c r="N771" s="90"/>
      <c r="O771" s="90"/>
      <c r="P771" s="90"/>
      <c r="Q771" s="90"/>
      <c r="R771" s="90"/>
      <c r="S771" s="90"/>
      <c r="T771" s="90"/>
      <c r="U771" s="90"/>
      <c r="V771" s="90"/>
      <c r="W771" s="90"/>
      <c r="X771" s="90"/>
      <c r="Y771" s="90"/>
      <c r="Z771" s="90"/>
      <c r="AA771" s="90"/>
      <c r="AB771" s="90"/>
      <c r="AC771" s="90"/>
      <c r="AD771" s="90"/>
    </row>
    <row r="772" spans="1:30" ht="14.5" x14ac:dyDescent="0.35">
      <c r="A772" s="90"/>
      <c r="B772" s="82"/>
      <c r="C772" s="90"/>
      <c r="D772" s="90"/>
      <c r="E772" s="90"/>
      <c r="F772" s="90"/>
      <c r="G772" s="90"/>
      <c r="H772" s="90"/>
      <c r="I772" s="90"/>
      <c r="J772" s="90"/>
      <c r="K772" s="90"/>
      <c r="L772" s="90"/>
      <c r="M772" s="90"/>
      <c r="N772" s="90"/>
      <c r="O772" s="90"/>
      <c r="P772" s="90"/>
      <c r="Q772" s="90"/>
      <c r="R772" s="90"/>
      <c r="S772" s="90"/>
      <c r="T772" s="90"/>
      <c r="U772" s="90"/>
      <c r="V772" s="90"/>
      <c r="W772" s="90"/>
      <c r="X772" s="90"/>
      <c r="Y772" s="90"/>
      <c r="Z772" s="90"/>
      <c r="AA772" s="90"/>
      <c r="AB772" s="90"/>
      <c r="AC772" s="90"/>
      <c r="AD772" s="90"/>
    </row>
    <row r="773" spans="1:30" ht="14.5" x14ac:dyDescent="0.35">
      <c r="A773" s="90"/>
      <c r="B773" s="82"/>
      <c r="C773" s="90"/>
      <c r="D773" s="90"/>
      <c r="E773" s="90"/>
      <c r="F773" s="90"/>
      <c r="G773" s="90"/>
      <c r="H773" s="90"/>
      <c r="I773" s="90"/>
      <c r="J773" s="90"/>
      <c r="K773" s="90"/>
      <c r="L773" s="90"/>
      <c r="M773" s="90"/>
      <c r="N773" s="90"/>
      <c r="O773" s="90"/>
      <c r="P773" s="90"/>
      <c r="Q773" s="90"/>
      <c r="R773" s="90"/>
      <c r="S773" s="90"/>
      <c r="T773" s="90"/>
      <c r="U773" s="90"/>
      <c r="V773" s="90"/>
      <c r="W773" s="90"/>
      <c r="X773" s="90"/>
      <c r="Y773" s="90"/>
      <c r="Z773" s="90"/>
      <c r="AA773" s="90"/>
      <c r="AB773" s="90"/>
      <c r="AC773" s="90"/>
      <c r="AD773" s="90"/>
    </row>
    <row r="774" spans="1:30" ht="14.5" x14ac:dyDescent="0.35">
      <c r="A774" s="90"/>
      <c r="B774" s="82"/>
      <c r="C774" s="90"/>
      <c r="D774" s="90"/>
      <c r="E774" s="90"/>
      <c r="F774" s="90"/>
      <c r="G774" s="90"/>
      <c r="H774" s="90"/>
      <c r="I774" s="90"/>
      <c r="J774" s="90"/>
      <c r="K774" s="90"/>
      <c r="L774" s="90"/>
      <c r="M774" s="90"/>
      <c r="N774" s="90"/>
      <c r="O774" s="90"/>
      <c r="P774" s="90"/>
      <c r="Q774" s="90"/>
      <c r="R774" s="90"/>
      <c r="S774" s="90"/>
      <c r="T774" s="90"/>
      <c r="U774" s="90"/>
      <c r="V774" s="90"/>
      <c r="W774" s="90"/>
      <c r="X774" s="90"/>
      <c r="Y774" s="90"/>
      <c r="Z774" s="90"/>
      <c r="AA774" s="90"/>
      <c r="AB774" s="90"/>
      <c r="AC774" s="90"/>
      <c r="AD774" s="90"/>
    </row>
    <row r="775" spans="1:30" ht="14.5" x14ac:dyDescent="0.35">
      <c r="A775" s="90"/>
      <c r="B775" s="82"/>
      <c r="C775" s="90"/>
      <c r="D775" s="90"/>
      <c r="E775" s="90"/>
      <c r="F775" s="90"/>
      <c r="G775" s="90"/>
      <c r="H775" s="90"/>
      <c r="I775" s="90"/>
      <c r="J775" s="90"/>
      <c r="K775" s="90"/>
      <c r="L775" s="90"/>
      <c r="M775" s="90"/>
      <c r="N775" s="90"/>
      <c r="O775" s="90"/>
      <c r="P775" s="90"/>
      <c r="Q775" s="90"/>
      <c r="R775" s="90"/>
      <c r="S775" s="90"/>
      <c r="T775" s="90"/>
      <c r="U775" s="90"/>
      <c r="V775" s="90"/>
      <c r="W775" s="90"/>
      <c r="X775" s="90"/>
      <c r="Y775" s="90"/>
      <c r="Z775" s="90"/>
      <c r="AA775" s="90"/>
      <c r="AB775" s="90"/>
      <c r="AC775" s="90"/>
      <c r="AD775" s="90"/>
    </row>
    <row r="776" spans="1:30" ht="14.5" x14ac:dyDescent="0.35">
      <c r="A776" s="90"/>
      <c r="B776" s="82"/>
      <c r="C776" s="90"/>
      <c r="D776" s="90"/>
      <c r="E776" s="90"/>
      <c r="F776" s="90"/>
      <c r="G776" s="90"/>
      <c r="H776" s="90"/>
      <c r="I776" s="90"/>
      <c r="J776" s="90"/>
      <c r="K776" s="90"/>
      <c r="L776" s="90"/>
      <c r="M776" s="90"/>
      <c r="N776" s="90"/>
      <c r="O776" s="90"/>
      <c r="P776" s="90"/>
      <c r="Q776" s="90"/>
      <c r="R776" s="90"/>
      <c r="S776" s="90"/>
      <c r="T776" s="90"/>
      <c r="U776" s="90"/>
      <c r="V776" s="90"/>
      <c r="W776" s="90"/>
      <c r="X776" s="90"/>
      <c r="Y776" s="90"/>
      <c r="Z776" s="90"/>
      <c r="AA776" s="90"/>
      <c r="AB776" s="90"/>
      <c r="AC776" s="90"/>
      <c r="AD776" s="90"/>
    </row>
    <row r="777" spans="1:30" ht="14.5" x14ac:dyDescent="0.35">
      <c r="A777" s="90"/>
      <c r="B777" s="82"/>
      <c r="C777" s="90"/>
      <c r="D777" s="90"/>
      <c r="E777" s="90"/>
      <c r="F777" s="90"/>
      <c r="G777" s="90"/>
      <c r="H777" s="90"/>
      <c r="I777" s="90"/>
      <c r="J777" s="90"/>
      <c r="K777" s="90"/>
      <c r="L777" s="90"/>
      <c r="M777" s="90"/>
      <c r="N777" s="90"/>
      <c r="O777" s="90"/>
      <c r="P777" s="90"/>
      <c r="Q777" s="90"/>
      <c r="R777" s="90"/>
      <c r="S777" s="90"/>
      <c r="T777" s="90"/>
      <c r="U777" s="90"/>
      <c r="V777" s="90"/>
      <c r="W777" s="90"/>
      <c r="X777" s="90"/>
      <c r="Y777" s="90"/>
      <c r="Z777" s="90"/>
      <c r="AA777" s="90"/>
      <c r="AB777" s="90"/>
      <c r="AC777" s="90"/>
      <c r="AD777" s="90"/>
    </row>
    <row r="778" spans="1:30" ht="14.5" x14ac:dyDescent="0.35">
      <c r="A778" s="90"/>
      <c r="B778" s="82"/>
      <c r="C778" s="90"/>
      <c r="D778" s="90"/>
      <c r="E778" s="90"/>
      <c r="F778" s="90"/>
      <c r="G778" s="90"/>
      <c r="H778" s="90"/>
      <c r="I778" s="90"/>
      <c r="J778" s="90"/>
      <c r="K778" s="90"/>
      <c r="L778" s="90"/>
      <c r="M778" s="90"/>
      <c r="N778" s="90"/>
      <c r="O778" s="90"/>
      <c r="P778" s="90"/>
      <c r="Q778" s="90"/>
      <c r="R778" s="90"/>
      <c r="S778" s="90"/>
      <c r="T778" s="90"/>
      <c r="U778" s="90"/>
      <c r="V778" s="90"/>
      <c r="W778" s="90"/>
      <c r="X778" s="90"/>
      <c r="Y778" s="90"/>
      <c r="Z778" s="90"/>
      <c r="AA778" s="90"/>
      <c r="AB778" s="90"/>
      <c r="AC778" s="90"/>
      <c r="AD778" s="90"/>
    </row>
    <row r="779" spans="1:30" ht="14.5" x14ac:dyDescent="0.35">
      <c r="A779" s="90"/>
      <c r="B779" s="82"/>
      <c r="C779" s="90"/>
      <c r="D779" s="90"/>
      <c r="E779" s="90"/>
      <c r="F779" s="90"/>
      <c r="G779" s="90"/>
      <c r="H779" s="90"/>
      <c r="I779" s="90"/>
      <c r="J779" s="90"/>
      <c r="K779" s="90"/>
      <c r="L779" s="90"/>
      <c r="M779" s="90"/>
      <c r="N779" s="90"/>
      <c r="O779" s="90"/>
      <c r="P779" s="90"/>
      <c r="Q779" s="90"/>
      <c r="R779" s="90"/>
      <c r="S779" s="90"/>
      <c r="T779" s="90"/>
      <c r="U779" s="90"/>
      <c r="V779" s="90"/>
      <c r="W779" s="90"/>
      <c r="X779" s="90"/>
      <c r="Y779" s="90"/>
      <c r="Z779" s="90"/>
      <c r="AA779" s="90"/>
      <c r="AB779" s="90"/>
      <c r="AC779" s="90"/>
      <c r="AD779" s="90"/>
    </row>
    <row r="780" spans="1:30" ht="14.5" x14ac:dyDescent="0.35">
      <c r="A780" s="90"/>
      <c r="B780" s="82"/>
      <c r="C780" s="90"/>
      <c r="D780" s="90"/>
      <c r="E780" s="90"/>
      <c r="F780" s="90"/>
      <c r="G780" s="90"/>
      <c r="H780" s="90"/>
      <c r="I780" s="90"/>
      <c r="J780" s="90"/>
      <c r="K780" s="90"/>
      <c r="L780" s="90"/>
      <c r="M780" s="90"/>
      <c r="N780" s="90"/>
      <c r="O780" s="90"/>
      <c r="P780" s="90"/>
      <c r="Q780" s="90"/>
      <c r="R780" s="90"/>
      <c r="S780" s="90"/>
      <c r="T780" s="90"/>
      <c r="U780" s="90"/>
      <c r="V780" s="90"/>
      <c r="W780" s="90"/>
      <c r="X780" s="90"/>
      <c r="Y780" s="90"/>
      <c r="Z780" s="90"/>
      <c r="AA780" s="90"/>
      <c r="AB780" s="90"/>
      <c r="AC780" s="90"/>
      <c r="AD780" s="90"/>
    </row>
    <row r="781" spans="1:30" ht="14.5" x14ac:dyDescent="0.35">
      <c r="A781" s="90"/>
      <c r="B781" s="82"/>
      <c r="C781" s="90"/>
      <c r="D781" s="90"/>
      <c r="E781" s="90"/>
      <c r="F781" s="90"/>
      <c r="G781" s="90"/>
      <c r="H781" s="90"/>
      <c r="I781" s="90"/>
      <c r="J781" s="90"/>
      <c r="K781" s="90"/>
      <c r="L781" s="90"/>
      <c r="M781" s="90"/>
      <c r="N781" s="90"/>
      <c r="O781" s="90"/>
      <c r="P781" s="90"/>
      <c r="Q781" s="90"/>
      <c r="R781" s="90"/>
      <c r="S781" s="90"/>
      <c r="T781" s="90"/>
      <c r="U781" s="90"/>
      <c r="V781" s="90"/>
      <c r="W781" s="90"/>
      <c r="X781" s="90"/>
      <c r="Y781" s="90"/>
      <c r="Z781" s="90"/>
      <c r="AA781" s="90"/>
      <c r="AB781" s="90"/>
      <c r="AC781" s="90"/>
      <c r="AD781" s="90"/>
    </row>
    <row r="782" spans="1:30" ht="14.5" x14ac:dyDescent="0.35">
      <c r="A782" s="90"/>
      <c r="B782" s="82"/>
      <c r="C782" s="90"/>
      <c r="D782" s="90"/>
      <c r="E782" s="90"/>
      <c r="F782" s="90"/>
      <c r="G782" s="90"/>
      <c r="H782" s="90"/>
      <c r="I782" s="90"/>
      <c r="J782" s="90"/>
      <c r="K782" s="90"/>
      <c r="L782" s="90"/>
      <c r="M782" s="90"/>
      <c r="N782" s="90"/>
      <c r="O782" s="90"/>
      <c r="P782" s="90"/>
      <c r="Q782" s="90"/>
      <c r="R782" s="90"/>
      <c r="S782" s="90"/>
      <c r="T782" s="90"/>
      <c r="U782" s="90"/>
      <c r="V782" s="90"/>
      <c r="W782" s="90"/>
      <c r="X782" s="90"/>
      <c r="Y782" s="90"/>
      <c r="Z782" s="90"/>
      <c r="AA782" s="90"/>
      <c r="AB782" s="90"/>
      <c r="AC782" s="90"/>
      <c r="AD782" s="90"/>
    </row>
    <row r="783" spans="1:30" ht="14.5" x14ac:dyDescent="0.35">
      <c r="A783" s="90"/>
      <c r="B783" s="82"/>
      <c r="C783" s="90"/>
      <c r="D783" s="90"/>
      <c r="E783" s="90"/>
      <c r="F783" s="90"/>
      <c r="G783" s="90"/>
      <c r="H783" s="90"/>
      <c r="I783" s="90"/>
      <c r="J783" s="90"/>
      <c r="K783" s="90"/>
      <c r="L783" s="90"/>
      <c r="M783" s="90"/>
      <c r="N783" s="90"/>
      <c r="O783" s="90"/>
      <c r="P783" s="90"/>
      <c r="Q783" s="90"/>
      <c r="R783" s="90"/>
      <c r="S783" s="90"/>
      <c r="T783" s="90"/>
      <c r="U783" s="90"/>
      <c r="V783" s="90"/>
      <c r="W783" s="90"/>
      <c r="X783" s="90"/>
      <c r="Y783" s="90"/>
      <c r="Z783" s="90"/>
      <c r="AA783" s="90"/>
      <c r="AB783" s="90"/>
      <c r="AC783" s="90"/>
      <c r="AD783" s="90"/>
    </row>
    <row r="784" spans="1:30" ht="14.5" x14ac:dyDescent="0.35">
      <c r="A784" s="90"/>
      <c r="B784" s="82"/>
      <c r="C784" s="90"/>
      <c r="D784" s="90"/>
      <c r="E784" s="90"/>
      <c r="F784" s="90"/>
      <c r="G784" s="90"/>
      <c r="H784" s="90"/>
      <c r="I784" s="90"/>
      <c r="J784" s="90"/>
      <c r="K784" s="90"/>
      <c r="L784" s="90"/>
      <c r="M784" s="90"/>
      <c r="N784" s="90"/>
      <c r="O784" s="90"/>
      <c r="P784" s="90"/>
      <c r="Q784" s="90"/>
      <c r="R784" s="90"/>
      <c r="S784" s="90"/>
      <c r="T784" s="90"/>
      <c r="U784" s="90"/>
      <c r="V784" s="90"/>
      <c r="W784" s="90"/>
      <c r="X784" s="90"/>
      <c r="Y784" s="90"/>
      <c r="Z784" s="90"/>
      <c r="AA784" s="90"/>
      <c r="AB784" s="90"/>
      <c r="AC784" s="90"/>
      <c r="AD784" s="90"/>
    </row>
    <row r="785" spans="1:30" ht="14.5" x14ac:dyDescent="0.35">
      <c r="A785" s="90"/>
      <c r="B785" s="82"/>
      <c r="C785" s="90"/>
      <c r="D785" s="90"/>
      <c r="E785" s="90"/>
      <c r="F785" s="90"/>
      <c r="G785" s="90"/>
      <c r="H785" s="90"/>
      <c r="I785" s="90"/>
      <c r="J785" s="90"/>
      <c r="K785" s="90"/>
      <c r="L785" s="90"/>
      <c r="M785" s="90"/>
      <c r="N785" s="90"/>
      <c r="O785" s="90"/>
      <c r="P785" s="90"/>
      <c r="Q785" s="90"/>
      <c r="R785" s="90"/>
      <c r="S785" s="90"/>
      <c r="T785" s="90"/>
      <c r="U785" s="90"/>
      <c r="V785" s="90"/>
      <c r="W785" s="90"/>
      <c r="X785" s="90"/>
      <c r="Y785" s="90"/>
      <c r="Z785" s="90"/>
      <c r="AA785" s="90"/>
      <c r="AB785" s="90"/>
      <c r="AC785" s="90"/>
      <c r="AD785" s="90"/>
    </row>
    <row r="786" spans="1:30" ht="14.5" x14ac:dyDescent="0.35">
      <c r="A786" s="90"/>
      <c r="B786" s="82"/>
      <c r="C786" s="90"/>
      <c r="D786" s="90"/>
      <c r="E786" s="90"/>
      <c r="F786" s="90"/>
      <c r="G786" s="90"/>
      <c r="H786" s="90"/>
      <c r="I786" s="90"/>
      <c r="J786" s="90"/>
      <c r="K786" s="90"/>
      <c r="L786" s="90"/>
      <c r="M786" s="90"/>
      <c r="N786" s="90"/>
      <c r="O786" s="90"/>
      <c r="P786" s="90"/>
      <c r="Q786" s="90"/>
      <c r="R786" s="90"/>
      <c r="S786" s="90"/>
      <c r="T786" s="90"/>
      <c r="U786" s="90"/>
      <c r="V786" s="90"/>
      <c r="W786" s="90"/>
      <c r="X786" s="90"/>
      <c r="Y786" s="90"/>
      <c r="Z786" s="90"/>
      <c r="AA786" s="90"/>
      <c r="AB786" s="90"/>
      <c r="AC786" s="90"/>
      <c r="AD786" s="90"/>
    </row>
    <row r="787" spans="1:30" ht="14.5" x14ac:dyDescent="0.35">
      <c r="A787" s="90"/>
      <c r="B787" s="82"/>
      <c r="C787" s="90"/>
      <c r="D787" s="90"/>
      <c r="E787" s="90"/>
      <c r="F787" s="90"/>
      <c r="G787" s="90"/>
      <c r="H787" s="90"/>
      <c r="I787" s="90"/>
      <c r="J787" s="90"/>
      <c r="K787" s="90"/>
      <c r="L787" s="90"/>
      <c r="M787" s="90"/>
      <c r="N787" s="90"/>
      <c r="O787" s="90"/>
      <c r="P787" s="90"/>
      <c r="Q787" s="90"/>
      <c r="R787" s="90"/>
      <c r="S787" s="90"/>
      <c r="T787" s="90"/>
      <c r="U787" s="90"/>
      <c r="V787" s="90"/>
      <c r="W787" s="90"/>
      <c r="X787" s="90"/>
      <c r="Y787" s="90"/>
      <c r="Z787" s="90"/>
      <c r="AA787" s="90"/>
      <c r="AB787" s="90"/>
      <c r="AC787" s="90"/>
      <c r="AD787" s="90"/>
    </row>
    <row r="788" spans="1:30" ht="14.5" x14ac:dyDescent="0.35">
      <c r="A788" s="90"/>
      <c r="B788" s="82"/>
      <c r="C788" s="90"/>
      <c r="D788" s="90"/>
      <c r="E788" s="90"/>
      <c r="F788" s="90"/>
      <c r="G788" s="90"/>
      <c r="H788" s="90"/>
      <c r="I788" s="90"/>
      <c r="J788" s="90"/>
      <c r="K788" s="90"/>
      <c r="L788" s="90"/>
      <c r="M788" s="90"/>
      <c r="N788" s="90"/>
      <c r="O788" s="90"/>
      <c r="P788" s="90"/>
      <c r="Q788" s="90"/>
      <c r="R788" s="90"/>
      <c r="S788" s="90"/>
      <c r="T788" s="90"/>
      <c r="U788" s="90"/>
      <c r="V788" s="90"/>
      <c r="W788" s="90"/>
      <c r="X788" s="90"/>
      <c r="Y788" s="90"/>
      <c r="Z788" s="90"/>
      <c r="AA788" s="90"/>
      <c r="AB788" s="90"/>
      <c r="AC788" s="90"/>
      <c r="AD788" s="90"/>
    </row>
    <row r="789" spans="1:30" ht="14.5" x14ac:dyDescent="0.35">
      <c r="A789" s="90"/>
      <c r="B789" s="82"/>
      <c r="C789" s="90"/>
      <c r="D789" s="90"/>
      <c r="E789" s="90"/>
      <c r="F789" s="90"/>
      <c r="G789" s="90"/>
      <c r="H789" s="90"/>
      <c r="I789" s="90"/>
      <c r="J789" s="90"/>
      <c r="K789" s="90"/>
      <c r="L789" s="90"/>
      <c r="M789" s="90"/>
      <c r="N789" s="90"/>
      <c r="O789" s="90"/>
      <c r="P789" s="90"/>
      <c r="Q789" s="90"/>
      <c r="R789" s="90"/>
      <c r="S789" s="90"/>
      <c r="T789" s="90"/>
      <c r="U789" s="90"/>
      <c r="V789" s="90"/>
      <c r="W789" s="90"/>
      <c r="X789" s="90"/>
      <c r="Y789" s="90"/>
      <c r="Z789" s="90"/>
      <c r="AA789" s="90"/>
      <c r="AB789" s="90"/>
      <c r="AC789" s="90"/>
      <c r="AD789" s="90"/>
    </row>
    <row r="790" spans="1:30" ht="14.5" x14ac:dyDescent="0.35">
      <c r="A790" s="90"/>
      <c r="B790" s="82"/>
      <c r="C790" s="90"/>
      <c r="D790" s="90"/>
      <c r="E790" s="90"/>
      <c r="F790" s="90"/>
      <c r="G790" s="90"/>
      <c r="H790" s="90"/>
      <c r="I790" s="90"/>
      <c r="J790" s="90"/>
      <c r="K790" s="90"/>
      <c r="L790" s="90"/>
      <c r="M790" s="90"/>
      <c r="N790" s="90"/>
      <c r="O790" s="90"/>
      <c r="P790" s="90"/>
      <c r="Q790" s="90"/>
      <c r="R790" s="90"/>
      <c r="S790" s="90"/>
      <c r="T790" s="90"/>
      <c r="U790" s="90"/>
      <c r="V790" s="90"/>
      <c r="W790" s="90"/>
      <c r="X790" s="90"/>
      <c r="Y790" s="90"/>
      <c r="Z790" s="90"/>
      <c r="AA790" s="90"/>
      <c r="AB790" s="90"/>
      <c r="AC790" s="90"/>
      <c r="AD790" s="90"/>
    </row>
    <row r="791" spans="1:30" ht="14.5" x14ac:dyDescent="0.35">
      <c r="A791" s="90"/>
      <c r="B791" s="82"/>
      <c r="C791" s="90"/>
      <c r="D791" s="90"/>
      <c r="E791" s="90"/>
      <c r="F791" s="90"/>
      <c r="G791" s="90"/>
      <c r="H791" s="90"/>
      <c r="I791" s="90"/>
      <c r="J791" s="90"/>
      <c r="K791" s="90"/>
      <c r="L791" s="90"/>
      <c r="M791" s="90"/>
      <c r="N791" s="90"/>
      <c r="O791" s="90"/>
      <c r="P791" s="90"/>
      <c r="Q791" s="90"/>
      <c r="R791" s="90"/>
      <c r="S791" s="90"/>
      <c r="T791" s="90"/>
      <c r="U791" s="90"/>
      <c r="V791" s="90"/>
      <c r="W791" s="90"/>
      <c r="X791" s="90"/>
      <c r="Y791" s="90"/>
      <c r="Z791" s="90"/>
      <c r="AA791" s="90"/>
      <c r="AB791" s="90"/>
      <c r="AC791" s="90"/>
      <c r="AD791" s="90"/>
    </row>
    <row r="792" spans="1:30" ht="14.5" x14ac:dyDescent="0.35">
      <c r="A792" s="90"/>
      <c r="B792" s="82"/>
      <c r="C792" s="90"/>
      <c r="D792" s="90"/>
      <c r="E792" s="90"/>
      <c r="F792" s="90"/>
      <c r="G792" s="90"/>
      <c r="H792" s="90"/>
      <c r="I792" s="90"/>
      <c r="J792" s="90"/>
      <c r="K792" s="90"/>
      <c r="L792" s="90"/>
      <c r="M792" s="90"/>
      <c r="N792" s="90"/>
      <c r="O792" s="90"/>
      <c r="P792" s="90"/>
      <c r="Q792" s="90"/>
      <c r="R792" s="90"/>
      <c r="S792" s="90"/>
      <c r="T792" s="90"/>
      <c r="U792" s="90"/>
      <c r="V792" s="90"/>
      <c r="W792" s="90"/>
      <c r="X792" s="90"/>
      <c r="Y792" s="90"/>
      <c r="Z792" s="90"/>
      <c r="AA792" s="90"/>
      <c r="AB792" s="90"/>
      <c r="AC792" s="90"/>
      <c r="AD792" s="90"/>
    </row>
    <row r="793" spans="1:30" ht="14.5" x14ac:dyDescent="0.35">
      <c r="A793" s="90"/>
      <c r="B793" s="82"/>
      <c r="C793" s="90"/>
      <c r="D793" s="90"/>
      <c r="E793" s="90"/>
      <c r="F793" s="90"/>
      <c r="G793" s="90"/>
      <c r="H793" s="90"/>
      <c r="I793" s="90"/>
      <c r="J793" s="90"/>
      <c r="K793" s="90"/>
      <c r="L793" s="90"/>
      <c r="M793" s="90"/>
      <c r="N793" s="90"/>
      <c r="O793" s="90"/>
      <c r="P793" s="90"/>
      <c r="Q793" s="90"/>
      <c r="R793" s="90"/>
      <c r="S793" s="90"/>
      <c r="T793" s="90"/>
      <c r="U793" s="90"/>
      <c r="V793" s="90"/>
      <c r="W793" s="90"/>
      <c r="X793" s="90"/>
      <c r="Y793" s="90"/>
      <c r="Z793" s="90"/>
      <c r="AA793" s="90"/>
      <c r="AB793" s="90"/>
      <c r="AC793" s="90"/>
      <c r="AD793" s="90"/>
    </row>
    <row r="794" spans="1:30" ht="14.5" x14ac:dyDescent="0.35">
      <c r="A794" s="90"/>
      <c r="B794" s="82"/>
      <c r="C794" s="90"/>
      <c r="D794" s="90"/>
      <c r="E794" s="90"/>
      <c r="F794" s="90"/>
      <c r="G794" s="90"/>
      <c r="H794" s="90"/>
      <c r="I794" s="90"/>
      <c r="J794" s="90"/>
      <c r="K794" s="90"/>
      <c r="L794" s="90"/>
      <c r="M794" s="90"/>
      <c r="N794" s="90"/>
      <c r="O794" s="90"/>
      <c r="P794" s="90"/>
      <c r="Q794" s="90"/>
      <c r="R794" s="90"/>
      <c r="S794" s="90"/>
      <c r="T794" s="90"/>
      <c r="U794" s="90"/>
      <c r="V794" s="90"/>
      <c r="W794" s="90"/>
      <c r="X794" s="90"/>
      <c r="Y794" s="90"/>
      <c r="Z794" s="90"/>
      <c r="AA794" s="90"/>
      <c r="AB794" s="90"/>
      <c r="AC794" s="90"/>
      <c r="AD794" s="90"/>
    </row>
    <row r="795" spans="1:30" ht="14.5" x14ac:dyDescent="0.35">
      <c r="A795" s="90"/>
      <c r="B795" s="82"/>
      <c r="C795" s="90"/>
      <c r="D795" s="90"/>
      <c r="E795" s="90"/>
      <c r="F795" s="90"/>
      <c r="G795" s="90"/>
      <c r="H795" s="90"/>
      <c r="I795" s="90"/>
      <c r="J795" s="90"/>
      <c r="K795" s="90"/>
      <c r="L795" s="90"/>
      <c r="M795" s="90"/>
      <c r="N795" s="90"/>
      <c r="O795" s="90"/>
      <c r="P795" s="90"/>
      <c r="Q795" s="90"/>
      <c r="R795" s="90"/>
      <c r="S795" s="90"/>
      <c r="T795" s="90"/>
      <c r="U795" s="90"/>
      <c r="V795" s="90"/>
      <c r="W795" s="90"/>
      <c r="X795" s="90"/>
      <c r="Y795" s="90"/>
      <c r="Z795" s="90"/>
      <c r="AA795" s="90"/>
      <c r="AB795" s="90"/>
      <c r="AC795" s="90"/>
      <c r="AD795" s="90"/>
    </row>
    <row r="796" spans="1:30" ht="14.5" x14ac:dyDescent="0.35">
      <c r="A796" s="90"/>
      <c r="B796" s="82"/>
      <c r="C796" s="90"/>
      <c r="D796" s="90"/>
      <c r="E796" s="90"/>
      <c r="F796" s="90"/>
      <c r="G796" s="90"/>
      <c r="H796" s="90"/>
      <c r="I796" s="90"/>
      <c r="J796" s="90"/>
      <c r="K796" s="90"/>
      <c r="L796" s="90"/>
      <c r="M796" s="90"/>
      <c r="N796" s="90"/>
      <c r="O796" s="90"/>
      <c r="P796" s="90"/>
      <c r="Q796" s="90"/>
      <c r="R796" s="90"/>
      <c r="S796" s="90"/>
      <c r="T796" s="90"/>
      <c r="U796" s="90"/>
      <c r="V796" s="90"/>
      <c r="W796" s="90"/>
      <c r="X796" s="90"/>
      <c r="Y796" s="90"/>
      <c r="Z796" s="90"/>
      <c r="AA796" s="90"/>
      <c r="AB796" s="90"/>
      <c r="AC796" s="90"/>
      <c r="AD796" s="90"/>
    </row>
    <row r="797" spans="1:30" ht="14.5" x14ac:dyDescent="0.35">
      <c r="A797" s="90"/>
      <c r="B797" s="82"/>
      <c r="C797" s="90"/>
      <c r="D797" s="90"/>
      <c r="E797" s="90"/>
      <c r="F797" s="90"/>
      <c r="G797" s="90"/>
      <c r="H797" s="90"/>
      <c r="I797" s="90"/>
      <c r="J797" s="90"/>
      <c r="K797" s="90"/>
      <c r="L797" s="90"/>
      <c r="M797" s="90"/>
      <c r="N797" s="90"/>
      <c r="O797" s="90"/>
      <c r="P797" s="90"/>
      <c r="Q797" s="90"/>
      <c r="R797" s="90"/>
      <c r="S797" s="90"/>
      <c r="T797" s="90"/>
      <c r="U797" s="90"/>
      <c r="V797" s="90"/>
      <c r="W797" s="90"/>
      <c r="X797" s="90"/>
      <c r="Y797" s="90"/>
      <c r="Z797" s="90"/>
      <c r="AA797" s="90"/>
      <c r="AB797" s="90"/>
      <c r="AC797" s="90"/>
      <c r="AD797" s="90"/>
    </row>
    <row r="798" spans="1:30" ht="14.5" x14ac:dyDescent="0.35">
      <c r="A798" s="90"/>
      <c r="B798" s="82"/>
      <c r="C798" s="90"/>
      <c r="D798" s="90"/>
      <c r="E798" s="90"/>
      <c r="F798" s="90"/>
      <c r="G798" s="90"/>
      <c r="H798" s="90"/>
      <c r="I798" s="90"/>
      <c r="J798" s="90"/>
      <c r="K798" s="90"/>
      <c r="L798" s="90"/>
      <c r="M798" s="90"/>
      <c r="N798" s="90"/>
      <c r="O798" s="90"/>
      <c r="P798" s="90"/>
      <c r="Q798" s="90"/>
      <c r="R798" s="90"/>
      <c r="S798" s="90"/>
      <c r="T798" s="90"/>
      <c r="U798" s="90"/>
      <c r="V798" s="90"/>
      <c r="W798" s="90"/>
      <c r="X798" s="90"/>
      <c r="Y798" s="90"/>
      <c r="Z798" s="90"/>
      <c r="AA798" s="90"/>
      <c r="AB798" s="90"/>
      <c r="AC798" s="90"/>
      <c r="AD798" s="90"/>
    </row>
    <row r="799" spans="1:30" ht="14.5" x14ac:dyDescent="0.35">
      <c r="A799" s="90"/>
      <c r="B799" s="82"/>
      <c r="C799" s="90"/>
      <c r="D799" s="90"/>
      <c r="E799" s="90"/>
      <c r="F799" s="90"/>
      <c r="G799" s="90"/>
      <c r="H799" s="90"/>
      <c r="I799" s="90"/>
      <c r="J799" s="90"/>
      <c r="K799" s="90"/>
      <c r="L799" s="90"/>
      <c r="M799" s="90"/>
      <c r="N799" s="90"/>
      <c r="O799" s="90"/>
      <c r="P799" s="90"/>
      <c r="Q799" s="90"/>
      <c r="R799" s="90"/>
      <c r="S799" s="90"/>
      <c r="T799" s="90"/>
      <c r="U799" s="90"/>
      <c r="V799" s="90"/>
      <c r="W799" s="90"/>
      <c r="X799" s="90"/>
      <c r="Y799" s="90"/>
      <c r="Z799" s="90"/>
      <c r="AA799" s="90"/>
      <c r="AB799" s="90"/>
      <c r="AC799" s="90"/>
      <c r="AD799" s="90"/>
    </row>
    <row r="800" spans="1:30" ht="14.5" x14ac:dyDescent="0.35">
      <c r="A800" s="90"/>
      <c r="B800" s="82"/>
      <c r="C800" s="90"/>
      <c r="D800" s="90"/>
      <c r="E800" s="90"/>
      <c r="F800" s="90"/>
      <c r="G800" s="90"/>
      <c r="H800" s="90"/>
      <c r="I800" s="90"/>
      <c r="J800" s="90"/>
      <c r="K800" s="90"/>
      <c r="L800" s="90"/>
      <c r="M800" s="90"/>
      <c r="N800" s="90"/>
      <c r="O800" s="90"/>
      <c r="P800" s="90"/>
      <c r="Q800" s="90"/>
      <c r="R800" s="90"/>
      <c r="S800" s="90"/>
      <c r="T800" s="90"/>
      <c r="U800" s="90"/>
      <c r="V800" s="90"/>
      <c r="W800" s="90"/>
      <c r="X800" s="90"/>
      <c r="Y800" s="90"/>
      <c r="Z800" s="90"/>
      <c r="AA800" s="90"/>
      <c r="AB800" s="90"/>
      <c r="AC800" s="90"/>
      <c r="AD800" s="90"/>
    </row>
    <row r="801" spans="1:30" ht="14.5" x14ac:dyDescent="0.35">
      <c r="A801" s="90"/>
      <c r="B801" s="82"/>
      <c r="C801" s="90"/>
      <c r="D801" s="90"/>
      <c r="E801" s="90"/>
      <c r="F801" s="90"/>
      <c r="G801" s="90"/>
      <c r="H801" s="90"/>
      <c r="I801" s="90"/>
      <c r="J801" s="90"/>
      <c r="K801" s="90"/>
      <c r="L801" s="90"/>
      <c r="M801" s="90"/>
      <c r="N801" s="90"/>
      <c r="O801" s="90"/>
      <c r="P801" s="90"/>
      <c r="Q801" s="90"/>
      <c r="R801" s="90"/>
      <c r="S801" s="90"/>
      <c r="T801" s="90"/>
      <c r="U801" s="90"/>
      <c r="V801" s="90"/>
      <c r="W801" s="90"/>
      <c r="X801" s="90"/>
      <c r="Y801" s="90"/>
      <c r="Z801" s="90"/>
      <c r="AA801" s="90"/>
      <c r="AB801" s="90"/>
      <c r="AC801" s="90"/>
      <c r="AD801" s="90"/>
    </row>
    <row r="802" spans="1:30" ht="14.5" x14ac:dyDescent="0.35">
      <c r="A802" s="90"/>
      <c r="B802" s="82"/>
      <c r="C802" s="90"/>
      <c r="D802" s="90"/>
      <c r="E802" s="90"/>
      <c r="F802" s="90"/>
      <c r="G802" s="90"/>
      <c r="H802" s="90"/>
      <c r="I802" s="90"/>
      <c r="J802" s="90"/>
      <c r="K802" s="90"/>
      <c r="L802" s="90"/>
      <c r="M802" s="90"/>
      <c r="N802" s="90"/>
      <c r="O802" s="90"/>
      <c r="P802" s="90"/>
      <c r="Q802" s="90"/>
      <c r="R802" s="90"/>
      <c r="S802" s="90"/>
      <c r="T802" s="90"/>
      <c r="U802" s="90"/>
      <c r="V802" s="90"/>
      <c r="W802" s="90"/>
      <c r="X802" s="90"/>
      <c r="Y802" s="90"/>
      <c r="Z802" s="90"/>
      <c r="AA802" s="90"/>
      <c r="AB802" s="90"/>
      <c r="AC802" s="90"/>
      <c r="AD802" s="90"/>
    </row>
    <row r="803" spans="1:30" ht="14.5" x14ac:dyDescent="0.35">
      <c r="A803" s="90"/>
      <c r="B803" s="82"/>
      <c r="C803" s="90"/>
      <c r="D803" s="90"/>
      <c r="E803" s="90"/>
      <c r="F803" s="90"/>
      <c r="G803" s="90"/>
      <c r="H803" s="90"/>
      <c r="I803" s="90"/>
      <c r="J803" s="90"/>
      <c r="K803" s="90"/>
      <c r="L803" s="90"/>
      <c r="M803" s="90"/>
      <c r="N803" s="90"/>
      <c r="O803" s="90"/>
      <c r="P803" s="90"/>
      <c r="Q803" s="90"/>
      <c r="R803" s="90"/>
      <c r="S803" s="90"/>
      <c r="T803" s="90"/>
      <c r="U803" s="90"/>
      <c r="V803" s="90"/>
      <c r="W803" s="90"/>
      <c r="X803" s="90"/>
      <c r="Y803" s="90"/>
      <c r="Z803" s="90"/>
      <c r="AA803" s="90"/>
      <c r="AB803" s="90"/>
      <c r="AC803" s="90"/>
      <c r="AD803" s="90"/>
    </row>
    <row r="804" spans="1:30" ht="14.5" x14ac:dyDescent="0.35">
      <c r="A804" s="90"/>
      <c r="B804" s="82"/>
      <c r="C804" s="90"/>
      <c r="D804" s="90"/>
      <c r="E804" s="90"/>
      <c r="F804" s="90"/>
      <c r="G804" s="90"/>
      <c r="H804" s="90"/>
      <c r="I804" s="90"/>
      <c r="J804" s="90"/>
      <c r="K804" s="90"/>
      <c r="L804" s="90"/>
      <c r="M804" s="90"/>
      <c r="N804" s="90"/>
      <c r="O804" s="90"/>
      <c r="P804" s="90"/>
      <c r="Q804" s="90"/>
      <c r="R804" s="90"/>
      <c r="S804" s="90"/>
      <c r="T804" s="90"/>
      <c r="U804" s="90"/>
      <c r="V804" s="90"/>
      <c r="W804" s="90"/>
      <c r="X804" s="90"/>
      <c r="Y804" s="90"/>
      <c r="Z804" s="90"/>
      <c r="AA804" s="90"/>
      <c r="AB804" s="90"/>
      <c r="AC804" s="90"/>
      <c r="AD804" s="90"/>
    </row>
    <row r="805" spans="1:30" ht="14.5" x14ac:dyDescent="0.35">
      <c r="A805" s="90"/>
      <c r="B805" s="82"/>
      <c r="C805" s="90"/>
      <c r="D805" s="90"/>
      <c r="E805" s="90"/>
      <c r="F805" s="90"/>
      <c r="G805" s="90"/>
      <c r="H805" s="90"/>
      <c r="I805" s="90"/>
      <c r="J805" s="90"/>
      <c r="K805" s="90"/>
      <c r="L805" s="90"/>
      <c r="M805" s="90"/>
      <c r="N805" s="90"/>
      <c r="O805" s="90"/>
      <c r="P805" s="90"/>
      <c r="Q805" s="90"/>
      <c r="R805" s="90"/>
      <c r="S805" s="90"/>
      <c r="T805" s="90"/>
      <c r="U805" s="90"/>
      <c r="V805" s="90"/>
      <c r="W805" s="90"/>
      <c r="X805" s="90"/>
      <c r="Y805" s="90"/>
      <c r="Z805" s="90"/>
      <c r="AA805" s="90"/>
      <c r="AB805" s="90"/>
      <c r="AC805" s="90"/>
      <c r="AD805" s="90"/>
    </row>
    <row r="806" spans="1:30" ht="14.5" x14ac:dyDescent="0.35">
      <c r="A806" s="90"/>
      <c r="B806" s="82"/>
      <c r="C806" s="90"/>
      <c r="D806" s="90"/>
      <c r="E806" s="90"/>
      <c r="F806" s="90"/>
      <c r="G806" s="90"/>
      <c r="H806" s="90"/>
      <c r="I806" s="90"/>
      <c r="J806" s="90"/>
      <c r="K806" s="90"/>
      <c r="L806" s="90"/>
      <c r="M806" s="90"/>
      <c r="N806" s="90"/>
      <c r="O806" s="90"/>
      <c r="P806" s="90"/>
      <c r="Q806" s="90"/>
      <c r="R806" s="90"/>
      <c r="S806" s="90"/>
      <c r="T806" s="90"/>
      <c r="U806" s="90"/>
      <c r="V806" s="90"/>
      <c r="W806" s="90"/>
      <c r="X806" s="90"/>
      <c r="Y806" s="90"/>
      <c r="Z806" s="90"/>
      <c r="AA806" s="90"/>
      <c r="AB806" s="90"/>
      <c r="AC806" s="90"/>
      <c r="AD806" s="90"/>
    </row>
    <row r="807" spans="1:30" ht="14.5" x14ac:dyDescent="0.35">
      <c r="A807" s="90"/>
      <c r="B807" s="82"/>
      <c r="C807" s="90"/>
      <c r="D807" s="90"/>
      <c r="E807" s="90"/>
      <c r="F807" s="90"/>
      <c r="G807" s="90"/>
      <c r="H807" s="90"/>
      <c r="I807" s="90"/>
      <c r="J807" s="90"/>
      <c r="K807" s="90"/>
      <c r="L807" s="90"/>
      <c r="M807" s="90"/>
      <c r="N807" s="90"/>
      <c r="O807" s="90"/>
      <c r="P807" s="90"/>
      <c r="Q807" s="90"/>
      <c r="R807" s="90"/>
      <c r="S807" s="90"/>
      <c r="T807" s="90"/>
      <c r="U807" s="90"/>
      <c r="V807" s="90"/>
      <c r="W807" s="90"/>
      <c r="X807" s="90"/>
      <c r="Y807" s="90"/>
      <c r="Z807" s="90"/>
      <c r="AA807" s="90"/>
      <c r="AB807" s="90"/>
      <c r="AC807" s="90"/>
      <c r="AD807" s="90"/>
    </row>
    <row r="808" spans="1:30" ht="14.5" x14ac:dyDescent="0.35">
      <c r="A808" s="90"/>
      <c r="B808" s="82"/>
      <c r="C808" s="90"/>
      <c r="D808" s="90"/>
      <c r="E808" s="90"/>
      <c r="F808" s="90"/>
      <c r="G808" s="90"/>
      <c r="H808" s="90"/>
      <c r="I808" s="90"/>
      <c r="J808" s="90"/>
      <c r="K808" s="90"/>
      <c r="L808" s="90"/>
      <c r="M808" s="90"/>
      <c r="N808" s="90"/>
      <c r="O808" s="90"/>
      <c r="P808" s="90"/>
      <c r="Q808" s="90"/>
      <c r="R808" s="90"/>
      <c r="S808" s="90"/>
      <c r="T808" s="90"/>
      <c r="U808" s="90"/>
      <c r="V808" s="90"/>
      <c r="W808" s="90"/>
      <c r="X808" s="90"/>
      <c r="Y808" s="90"/>
      <c r="Z808" s="90"/>
      <c r="AA808" s="90"/>
      <c r="AB808" s="90"/>
      <c r="AC808" s="90"/>
      <c r="AD808" s="90"/>
    </row>
    <row r="809" spans="1:30" ht="14.5" x14ac:dyDescent="0.35">
      <c r="A809" s="90"/>
      <c r="B809" s="82"/>
      <c r="C809" s="90"/>
      <c r="D809" s="90"/>
      <c r="E809" s="90"/>
      <c r="F809" s="90"/>
      <c r="G809" s="90"/>
      <c r="H809" s="90"/>
      <c r="I809" s="90"/>
      <c r="J809" s="90"/>
      <c r="K809" s="90"/>
      <c r="L809" s="90"/>
      <c r="M809" s="90"/>
      <c r="N809" s="90"/>
      <c r="O809" s="90"/>
      <c r="P809" s="90"/>
      <c r="Q809" s="90"/>
      <c r="R809" s="90"/>
      <c r="S809" s="90"/>
      <c r="T809" s="90"/>
      <c r="U809" s="90"/>
      <c r="V809" s="90"/>
      <c r="W809" s="90"/>
      <c r="X809" s="90"/>
      <c r="Y809" s="90"/>
      <c r="Z809" s="90"/>
      <c r="AA809" s="90"/>
      <c r="AB809" s="90"/>
      <c r="AC809" s="90"/>
      <c r="AD809" s="90"/>
    </row>
    <row r="810" spans="1:30" ht="14.5" x14ac:dyDescent="0.35">
      <c r="A810" s="90"/>
      <c r="B810" s="82"/>
      <c r="C810" s="90"/>
      <c r="D810" s="90"/>
      <c r="E810" s="90"/>
      <c r="F810" s="90"/>
      <c r="G810" s="90"/>
      <c r="H810" s="90"/>
      <c r="I810" s="90"/>
      <c r="J810" s="90"/>
      <c r="K810" s="90"/>
      <c r="L810" s="90"/>
      <c r="M810" s="90"/>
      <c r="N810" s="90"/>
      <c r="O810" s="90"/>
      <c r="P810" s="90"/>
      <c r="Q810" s="90"/>
      <c r="R810" s="90"/>
      <c r="S810" s="90"/>
      <c r="T810" s="90"/>
      <c r="U810" s="90"/>
      <c r="V810" s="90"/>
      <c r="W810" s="90"/>
      <c r="X810" s="90"/>
      <c r="Y810" s="90"/>
      <c r="Z810" s="90"/>
      <c r="AA810" s="90"/>
      <c r="AB810" s="90"/>
      <c r="AC810" s="90"/>
      <c r="AD810" s="90"/>
    </row>
    <row r="811" spans="1:30" ht="14.5" x14ac:dyDescent="0.35">
      <c r="A811" s="90"/>
      <c r="B811" s="82"/>
      <c r="C811" s="90"/>
      <c r="D811" s="90"/>
      <c r="E811" s="90"/>
      <c r="F811" s="90"/>
      <c r="G811" s="90"/>
      <c r="H811" s="90"/>
      <c r="I811" s="90"/>
      <c r="J811" s="90"/>
      <c r="K811" s="90"/>
      <c r="L811" s="90"/>
      <c r="M811" s="90"/>
      <c r="N811" s="90"/>
      <c r="O811" s="90"/>
      <c r="P811" s="90"/>
      <c r="Q811" s="90"/>
      <c r="R811" s="90"/>
      <c r="S811" s="90"/>
      <c r="T811" s="90"/>
      <c r="U811" s="90"/>
      <c r="V811" s="90"/>
      <c r="W811" s="90"/>
      <c r="X811" s="90"/>
      <c r="Y811" s="90"/>
      <c r="Z811" s="90"/>
      <c r="AA811" s="90"/>
      <c r="AB811" s="90"/>
      <c r="AC811" s="90"/>
      <c r="AD811" s="90"/>
    </row>
    <row r="812" spans="1:30" ht="14.5" x14ac:dyDescent="0.35">
      <c r="A812" s="90"/>
      <c r="B812" s="82"/>
      <c r="C812" s="90"/>
      <c r="D812" s="90"/>
      <c r="E812" s="90"/>
      <c r="F812" s="90"/>
      <c r="G812" s="90"/>
      <c r="H812" s="90"/>
      <c r="I812" s="90"/>
      <c r="J812" s="90"/>
      <c r="K812" s="90"/>
      <c r="L812" s="90"/>
      <c r="M812" s="90"/>
      <c r="N812" s="90"/>
      <c r="O812" s="90"/>
      <c r="P812" s="90"/>
      <c r="Q812" s="90"/>
      <c r="R812" s="90"/>
      <c r="S812" s="90"/>
      <c r="T812" s="90"/>
      <c r="U812" s="90"/>
      <c r="V812" s="90"/>
      <c r="W812" s="90"/>
      <c r="X812" s="90"/>
      <c r="Y812" s="90"/>
      <c r="Z812" s="90"/>
      <c r="AA812" s="90"/>
      <c r="AB812" s="90"/>
      <c r="AC812" s="90"/>
      <c r="AD812" s="90"/>
    </row>
    <row r="813" spans="1:30" ht="14.5" x14ac:dyDescent="0.35">
      <c r="A813" s="90"/>
      <c r="B813" s="82"/>
      <c r="C813" s="90"/>
      <c r="D813" s="90"/>
      <c r="E813" s="90"/>
      <c r="F813" s="90"/>
      <c r="G813" s="90"/>
      <c r="H813" s="90"/>
      <c r="I813" s="90"/>
      <c r="J813" s="90"/>
      <c r="K813" s="90"/>
      <c r="L813" s="90"/>
      <c r="M813" s="90"/>
      <c r="N813" s="90"/>
      <c r="O813" s="90"/>
      <c r="P813" s="90"/>
      <c r="Q813" s="90"/>
      <c r="R813" s="90"/>
      <c r="S813" s="90"/>
      <c r="T813" s="90"/>
      <c r="U813" s="90"/>
      <c r="V813" s="90"/>
      <c r="W813" s="90"/>
      <c r="X813" s="90"/>
      <c r="Y813" s="90"/>
      <c r="Z813" s="90"/>
      <c r="AA813" s="90"/>
      <c r="AB813" s="90"/>
      <c r="AC813" s="90"/>
      <c r="AD813" s="90"/>
    </row>
    <row r="814" spans="1:30" ht="14.5" x14ac:dyDescent="0.35">
      <c r="A814" s="90"/>
      <c r="B814" s="82"/>
      <c r="C814" s="90"/>
      <c r="D814" s="90"/>
      <c r="E814" s="90"/>
      <c r="F814" s="90"/>
      <c r="G814" s="90"/>
      <c r="H814" s="90"/>
      <c r="I814" s="90"/>
      <c r="J814" s="90"/>
      <c r="K814" s="90"/>
      <c r="L814" s="90"/>
      <c r="M814" s="90"/>
      <c r="N814" s="90"/>
      <c r="O814" s="90"/>
      <c r="P814" s="90"/>
      <c r="Q814" s="90"/>
      <c r="R814" s="90"/>
      <c r="S814" s="90"/>
      <c r="T814" s="90"/>
      <c r="U814" s="90"/>
      <c r="V814" s="90"/>
      <c r="W814" s="90"/>
      <c r="X814" s="90"/>
      <c r="Y814" s="90"/>
      <c r="Z814" s="90"/>
      <c r="AA814" s="90"/>
      <c r="AB814" s="90"/>
      <c r="AC814" s="90"/>
      <c r="AD814" s="90"/>
    </row>
    <row r="815" spans="1:30" ht="14.5" x14ac:dyDescent="0.35">
      <c r="A815" s="90"/>
      <c r="B815" s="82"/>
      <c r="C815" s="90"/>
      <c r="D815" s="90"/>
      <c r="E815" s="90"/>
      <c r="F815" s="90"/>
      <c r="G815" s="90"/>
      <c r="H815" s="90"/>
      <c r="I815" s="90"/>
      <c r="J815" s="90"/>
      <c r="K815" s="90"/>
      <c r="L815" s="90"/>
      <c r="M815" s="90"/>
      <c r="N815" s="90"/>
      <c r="O815" s="90"/>
      <c r="P815" s="90"/>
      <c r="Q815" s="90"/>
      <c r="R815" s="90"/>
      <c r="S815" s="90"/>
      <c r="T815" s="90"/>
      <c r="U815" s="90"/>
      <c r="V815" s="90"/>
      <c r="W815" s="90"/>
      <c r="X815" s="90"/>
      <c r="Y815" s="90"/>
      <c r="Z815" s="90"/>
      <c r="AA815" s="90"/>
      <c r="AB815" s="90"/>
      <c r="AC815" s="90"/>
      <c r="AD815" s="90"/>
    </row>
    <row r="816" spans="1:30" ht="14.5" x14ac:dyDescent="0.35">
      <c r="A816" s="90"/>
      <c r="B816" s="82"/>
      <c r="C816" s="90"/>
      <c r="D816" s="90"/>
      <c r="E816" s="90"/>
      <c r="F816" s="90"/>
      <c r="G816" s="90"/>
      <c r="H816" s="90"/>
      <c r="I816" s="90"/>
      <c r="J816" s="90"/>
      <c r="K816" s="90"/>
      <c r="L816" s="90"/>
      <c r="M816" s="90"/>
      <c r="N816" s="90"/>
      <c r="O816" s="90"/>
      <c r="P816" s="90"/>
      <c r="Q816" s="90"/>
      <c r="R816" s="90"/>
      <c r="S816" s="90"/>
      <c r="T816" s="90"/>
      <c r="U816" s="90"/>
      <c r="V816" s="90"/>
      <c r="W816" s="90"/>
      <c r="X816" s="90"/>
      <c r="Y816" s="90"/>
      <c r="Z816" s="90"/>
      <c r="AA816" s="90"/>
      <c r="AB816" s="90"/>
      <c r="AC816" s="90"/>
      <c r="AD816" s="90"/>
    </row>
    <row r="817" spans="1:30" ht="14.5" x14ac:dyDescent="0.35">
      <c r="A817" s="90"/>
      <c r="B817" s="82"/>
      <c r="C817" s="90"/>
      <c r="D817" s="90"/>
      <c r="E817" s="90"/>
      <c r="F817" s="90"/>
      <c r="G817" s="90"/>
      <c r="H817" s="90"/>
      <c r="I817" s="90"/>
      <c r="J817" s="90"/>
      <c r="K817" s="90"/>
      <c r="L817" s="90"/>
      <c r="M817" s="90"/>
      <c r="N817" s="90"/>
      <c r="O817" s="90"/>
      <c r="P817" s="90"/>
      <c r="Q817" s="90"/>
      <c r="R817" s="90"/>
      <c r="S817" s="90"/>
      <c r="T817" s="90"/>
      <c r="U817" s="90"/>
      <c r="V817" s="90"/>
      <c r="W817" s="90"/>
      <c r="X817" s="90"/>
      <c r="Y817" s="90"/>
      <c r="Z817" s="90"/>
      <c r="AA817" s="90"/>
      <c r="AB817" s="90"/>
      <c r="AC817" s="90"/>
      <c r="AD817" s="90"/>
    </row>
    <row r="818" spans="1:30" ht="14.5" x14ac:dyDescent="0.35">
      <c r="A818" s="90"/>
      <c r="B818" s="82"/>
      <c r="C818" s="90"/>
      <c r="D818" s="90"/>
      <c r="E818" s="90"/>
      <c r="F818" s="90"/>
      <c r="G818" s="90"/>
      <c r="H818" s="90"/>
      <c r="I818" s="90"/>
      <c r="J818" s="90"/>
      <c r="K818" s="90"/>
      <c r="L818" s="90"/>
      <c r="M818" s="90"/>
      <c r="N818" s="90"/>
      <c r="O818" s="90"/>
      <c r="P818" s="90"/>
      <c r="Q818" s="90"/>
      <c r="R818" s="90"/>
      <c r="S818" s="90"/>
      <c r="T818" s="90"/>
      <c r="U818" s="90"/>
      <c r="V818" s="90"/>
      <c r="W818" s="90"/>
      <c r="X818" s="90"/>
      <c r="Y818" s="90"/>
      <c r="Z818" s="90"/>
      <c r="AA818" s="90"/>
      <c r="AB818" s="90"/>
      <c r="AC818" s="90"/>
      <c r="AD818" s="90"/>
    </row>
    <row r="819" spans="1:30" ht="14.5" x14ac:dyDescent="0.35">
      <c r="A819" s="90"/>
      <c r="B819" s="82"/>
      <c r="C819" s="90"/>
      <c r="D819" s="90"/>
      <c r="E819" s="90"/>
      <c r="F819" s="90"/>
      <c r="G819" s="90"/>
      <c r="H819" s="90"/>
      <c r="I819" s="90"/>
      <c r="J819" s="90"/>
      <c r="K819" s="90"/>
      <c r="L819" s="90"/>
      <c r="M819" s="90"/>
      <c r="N819" s="90"/>
      <c r="O819" s="90"/>
      <c r="P819" s="90"/>
      <c r="Q819" s="90"/>
      <c r="R819" s="90"/>
      <c r="S819" s="90"/>
      <c r="T819" s="90"/>
      <c r="U819" s="90"/>
      <c r="V819" s="90"/>
      <c r="W819" s="90"/>
      <c r="X819" s="90"/>
      <c r="Y819" s="90"/>
      <c r="Z819" s="90"/>
      <c r="AA819" s="90"/>
      <c r="AB819" s="90"/>
      <c r="AC819" s="90"/>
      <c r="AD819" s="90"/>
    </row>
    <row r="820" spans="1:30" ht="14.5" x14ac:dyDescent="0.35">
      <c r="A820" s="90"/>
      <c r="B820" s="82"/>
      <c r="C820" s="90"/>
      <c r="D820" s="90"/>
      <c r="E820" s="90"/>
      <c r="F820" s="90"/>
      <c r="G820" s="90"/>
      <c r="H820" s="90"/>
      <c r="I820" s="90"/>
      <c r="J820" s="90"/>
      <c r="K820" s="90"/>
      <c r="L820" s="90"/>
      <c r="M820" s="90"/>
      <c r="N820" s="90"/>
      <c r="O820" s="90"/>
      <c r="P820" s="90"/>
      <c r="Q820" s="90"/>
      <c r="R820" s="90"/>
      <c r="S820" s="90"/>
      <c r="T820" s="90"/>
      <c r="U820" s="90"/>
      <c r="V820" s="90"/>
      <c r="W820" s="90"/>
      <c r="X820" s="90"/>
      <c r="Y820" s="90"/>
      <c r="Z820" s="90"/>
      <c r="AA820" s="90"/>
      <c r="AB820" s="90"/>
      <c r="AC820" s="90"/>
      <c r="AD820" s="90"/>
    </row>
    <row r="821" spans="1:30" ht="14.5" x14ac:dyDescent="0.35">
      <c r="A821" s="90"/>
      <c r="B821" s="82"/>
      <c r="C821" s="90"/>
      <c r="D821" s="90"/>
      <c r="E821" s="90"/>
      <c r="F821" s="90"/>
      <c r="G821" s="90"/>
      <c r="H821" s="90"/>
      <c r="I821" s="90"/>
      <c r="J821" s="90"/>
      <c r="K821" s="90"/>
      <c r="L821" s="90"/>
      <c r="M821" s="90"/>
      <c r="N821" s="90"/>
      <c r="O821" s="90"/>
      <c r="P821" s="90"/>
      <c r="Q821" s="90"/>
      <c r="R821" s="90"/>
      <c r="S821" s="90"/>
      <c r="T821" s="90"/>
      <c r="U821" s="90"/>
      <c r="V821" s="90"/>
      <c r="W821" s="90"/>
      <c r="X821" s="90"/>
      <c r="Y821" s="90"/>
      <c r="Z821" s="90"/>
      <c r="AA821" s="90"/>
      <c r="AB821" s="90"/>
      <c r="AC821" s="90"/>
      <c r="AD821" s="90"/>
    </row>
    <row r="822" spans="1:30" ht="14.5" x14ac:dyDescent="0.35">
      <c r="A822" s="90"/>
      <c r="B822" s="82"/>
      <c r="C822" s="90"/>
      <c r="D822" s="90"/>
      <c r="E822" s="90"/>
      <c r="F822" s="90"/>
      <c r="G822" s="90"/>
      <c r="H822" s="90"/>
      <c r="I822" s="90"/>
      <c r="J822" s="90"/>
      <c r="K822" s="90"/>
      <c r="L822" s="90"/>
      <c r="M822" s="90"/>
      <c r="N822" s="90"/>
      <c r="O822" s="90"/>
      <c r="P822" s="90"/>
      <c r="Q822" s="90"/>
      <c r="R822" s="90"/>
      <c r="S822" s="90"/>
      <c r="T822" s="90"/>
      <c r="U822" s="90"/>
      <c r="V822" s="90"/>
      <c r="W822" s="90"/>
      <c r="X822" s="90"/>
      <c r="Y822" s="90"/>
      <c r="Z822" s="90"/>
      <c r="AA822" s="90"/>
      <c r="AB822" s="90"/>
      <c r="AC822" s="90"/>
      <c r="AD822" s="90"/>
    </row>
    <row r="823" spans="1:30" ht="14.5" x14ac:dyDescent="0.35">
      <c r="A823" s="90"/>
      <c r="B823" s="82"/>
      <c r="C823" s="90"/>
      <c r="D823" s="90"/>
      <c r="E823" s="90"/>
      <c r="F823" s="90"/>
      <c r="G823" s="90"/>
      <c r="H823" s="90"/>
      <c r="I823" s="90"/>
      <c r="J823" s="90"/>
      <c r="K823" s="90"/>
      <c r="L823" s="90"/>
      <c r="M823" s="90"/>
      <c r="N823" s="90"/>
      <c r="O823" s="90"/>
      <c r="P823" s="90"/>
      <c r="Q823" s="90"/>
      <c r="R823" s="90"/>
      <c r="S823" s="90"/>
      <c r="T823" s="90"/>
      <c r="U823" s="90"/>
      <c r="V823" s="90"/>
      <c r="W823" s="90"/>
      <c r="X823" s="90"/>
      <c r="Y823" s="90"/>
      <c r="Z823" s="90"/>
      <c r="AA823" s="90"/>
      <c r="AB823" s="90"/>
      <c r="AC823" s="90"/>
      <c r="AD823" s="90"/>
    </row>
    <row r="824" spans="1:30" ht="14.5" x14ac:dyDescent="0.35">
      <c r="A824" s="90"/>
      <c r="B824" s="82"/>
      <c r="C824" s="90"/>
      <c r="D824" s="90"/>
      <c r="E824" s="90"/>
      <c r="F824" s="90"/>
      <c r="G824" s="90"/>
      <c r="H824" s="90"/>
      <c r="I824" s="90"/>
      <c r="J824" s="90"/>
      <c r="K824" s="90"/>
      <c r="L824" s="90"/>
      <c r="M824" s="90"/>
      <c r="N824" s="90"/>
      <c r="O824" s="90"/>
      <c r="P824" s="90"/>
      <c r="Q824" s="90"/>
      <c r="R824" s="90"/>
      <c r="S824" s="90"/>
      <c r="T824" s="90"/>
      <c r="U824" s="90"/>
      <c r="V824" s="90"/>
      <c r="W824" s="90"/>
      <c r="X824" s="90"/>
      <c r="Y824" s="90"/>
      <c r="Z824" s="90"/>
      <c r="AA824" s="90"/>
      <c r="AB824" s="90"/>
      <c r="AC824" s="90"/>
      <c r="AD824" s="90"/>
    </row>
    <row r="825" spans="1:30" ht="14.5" x14ac:dyDescent="0.35">
      <c r="A825" s="90"/>
      <c r="B825" s="82"/>
      <c r="C825" s="90"/>
      <c r="D825" s="90"/>
      <c r="E825" s="90"/>
      <c r="F825" s="90"/>
      <c r="G825" s="90"/>
      <c r="H825" s="90"/>
      <c r="I825" s="90"/>
      <c r="J825" s="90"/>
      <c r="K825" s="90"/>
      <c r="L825" s="90"/>
      <c r="M825" s="90"/>
      <c r="N825" s="90"/>
      <c r="O825" s="90"/>
      <c r="P825" s="90"/>
      <c r="Q825" s="90"/>
      <c r="R825" s="90"/>
      <c r="S825" s="90"/>
      <c r="T825" s="90"/>
      <c r="U825" s="90"/>
      <c r="V825" s="90"/>
      <c r="W825" s="90"/>
      <c r="X825" s="90"/>
      <c r="Y825" s="90"/>
      <c r="Z825" s="90"/>
      <c r="AA825" s="90"/>
      <c r="AB825" s="90"/>
      <c r="AC825" s="90"/>
      <c r="AD825" s="90"/>
    </row>
    <row r="826" spans="1:30" ht="14.5" x14ac:dyDescent="0.35">
      <c r="A826" s="90"/>
      <c r="B826" s="82"/>
      <c r="C826" s="90"/>
      <c r="D826" s="90"/>
      <c r="E826" s="90"/>
      <c r="F826" s="90"/>
      <c r="G826" s="90"/>
      <c r="H826" s="90"/>
      <c r="I826" s="90"/>
      <c r="J826" s="90"/>
      <c r="K826" s="90"/>
      <c r="L826" s="90"/>
      <c r="M826" s="90"/>
      <c r="N826" s="90"/>
      <c r="O826" s="90"/>
      <c r="P826" s="90"/>
      <c r="Q826" s="90"/>
      <c r="R826" s="90"/>
      <c r="S826" s="90"/>
      <c r="T826" s="90"/>
      <c r="U826" s="90"/>
      <c r="V826" s="90"/>
      <c r="W826" s="90"/>
      <c r="X826" s="90"/>
      <c r="Y826" s="90"/>
      <c r="Z826" s="90"/>
      <c r="AA826" s="90"/>
      <c r="AB826" s="90"/>
      <c r="AC826" s="90"/>
      <c r="AD826" s="90"/>
    </row>
    <row r="827" spans="1:30" ht="14.5" x14ac:dyDescent="0.35">
      <c r="A827" s="90"/>
      <c r="B827" s="82"/>
      <c r="C827" s="90"/>
      <c r="D827" s="90"/>
      <c r="E827" s="90"/>
      <c r="F827" s="90"/>
      <c r="G827" s="90"/>
      <c r="H827" s="90"/>
      <c r="I827" s="90"/>
      <c r="J827" s="90"/>
      <c r="K827" s="90"/>
      <c r="L827" s="90"/>
      <c r="M827" s="90"/>
      <c r="N827" s="90"/>
      <c r="O827" s="90"/>
      <c r="P827" s="90"/>
      <c r="Q827" s="90"/>
      <c r="R827" s="90"/>
      <c r="S827" s="90"/>
      <c r="T827" s="90"/>
      <c r="U827" s="90"/>
      <c r="V827" s="90"/>
      <c r="W827" s="90"/>
      <c r="X827" s="90"/>
      <c r="Y827" s="90"/>
      <c r="Z827" s="90"/>
      <c r="AA827" s="90"/>
      <c r="AB827" s="90"/>
      <c r="AC827" s="90"/>
      <c r="AD827" s="90"/>
    </row>
    <row r="828" spans="1:30" ht="14.5" x14ac:dyDescent="0.35">
      <c r="A828" s="90"/>
      <c r="B828" s="82"/>
      <c r="C828" s="90"/>
      <c r="D828" s="90"/>
      <c r="E828" s="90"/>
      <c r="F828" s="90"/>
      <c r="G828" s="90"/>
      <c r="H828" s="90"/>
      <c r="I828" s="90"/>
      <c r="J828" s="90"/>
      <c r="K828" s="90"/>
      <c r="L828" s="90"/>
      <c r="M828" s="90"/>
      <c r="N828" s="90"/>
      <c r="O828" s="90"/>
      <c r="P828" s="90"/>
      <c r="Q828" s="90"/>
      <c r="R828" s="90"/>
      <c r="S828" s="90"/>
      <c r="T828" s="90"/>
      <c r="U828" s="90"/>
      <c r="V828" s="90"/>
      <c r="W828" s="90"/>
      <c r="X828" s="90"/>
      <c r="Y828" s="90"/>
      <c r="Z828" s="90"/>
      <c r="AA828" s="90"/>
      <c r="AB828" s="90"/>
      <c r="AC828" s="90"/>
      <c r="AD828" s="90"/>
    </row>
    <row r="829" spans="1:30" ht="14.5" x14ac:dyDescent="0.35">
      <c r="A829" s="90"/>
      <c r="B829" s="82"/>
      <c r="C829" s="90"/>
      <c r="D829" s="90"/>
      <c r="E829" s="90"/>
      <c r="F829" s="90"/>
      <c r="G829" s="90"/>
      <c r="H829" s="90"/>
      <c r="I829" s="90"/>
      <c r="J829" s="90"/>
      <c r="K829" s="90"/>
      <c r="L829" s="90"/>
      <c r="M829" s="90"/>
      <c r="N829" s="90"/>
      <c r="O829" s="90"/>
      <c r="P829" s="90"/>
      <c r="Q829" s="90"/>
      <c r="R829" s="90"/>
      <c r="S829" s="90"/>
      <c r="T829" s="90"/>
      <c r="U829" s="90"/>
      <c r="V829" s="90"/>
      <c r="W829" s="90"/>
      <c r="X829" s="90"/>
      <c r="Y829" s="90"/>
      <c r="Z829" s="90"/>
      <c r="AA829" s="90"/>
      <c r="AB829" s="90"/>
      <c r="AC829" s="90"/>
      <c r="AD829" s="90"/>
    </row>
    <row r="830" spans="1:30" ht="14.5" x14ac:dyDescent="0.35">
      <c r="A830" s="90"/>
      <c r="B830" s="82"/>
      <c r="C830" s="90"/>
      <c r="D830" s="90"/>
      <c r="E830" s="90"/>
      <c r="F830" s="90"/>
      <c r="G830" s="90"/>
      <c r="H830" s="90"/>
      <c r="I830" s="90"/>
      <c r="J830" s="90"/>
      <c r="K830" s="90"/>
      <c r="L830" s="90"/>
      <c r="M830" s="90"/>
      <c r="N830" s="90"/>
      <c r="O830" s="90"/>
      <c r="P830" s="90"/>
      <c r="Q830" s="90"/>
      <c r="R830" s="90"/>
      <c r="S830" s="90"/>
      <c r="T830" s="90"/>
      <c r="U830" s="90"/>
      <c r="V830" s="90"/>
      <c r="W830" s="90"/>
      <c r="X830" s="90"/>
      <c r="Y830" s="90"/>
      <c r="Z830" s="90"/>
      <c r="AA830" s="90"/>
      <c r="AB830" s="90"/>
      <c r="AC830" s="90"/>
      <c r="AD830" s="90"/>
    </row>
    <row r="831" spans="1:30" ht="14.5" x14ac:dyDescent="0.35">
      <c r="A831" s="90"/>
      <c r="B831" s="82"/>
      <c r="C831" s="90"/>
      <c r="D831" s="90"/>
      <c r="E831" s="90"/>
      <c r="F831" s="90"/>
      <c r="G831" s="90"/>
      <c r="H831" s="90"/>
      <c r="I831" s="90"/>
      <c r="J831" s="90"/>
      <c r="K831" s="90"/>
      <c r="L831" s="90"/>
      <c r="M831" s="90"/>
      <c r="N831" s="90"/>
      <c r="O831" s="90"/>
      <c r="P831" s="90"/>
      <c r="Q831" s="90"/>
      <c r="R831" s="90"/>
      <c r="S831" s="90"/>
      <c r="T831" s="90"/>
      <c r="U831" s="90"/>
      <c r="V831" s="90"/>
      <c r="W831" s="90"/>
      <c r="X831" s="90"/>
      <c r="Y831" s="90"/>
      <c r="Z831" s="90"/>
      <c r="AA831" s="90"/>
      <c r="AB831" s="90"/>
      <c r="AC831" s="90"/>
      <c r="AD831" s="90"/>
    </row>
    <row r="832" spans="1:30" ht="14.5" x14ac:dyDescent="0.35">
      <c r="A832" s="90"/>
      <c r="B832" s="82"/>
      <c r="C832" s="90"/>
      <c r="D832" s="90"/>
      <c r="E832" s="90"/>
      <c r="F832" s="90"/>
      <c r="G832" s="90"/>
      <c r="H832" s="90"/>
      <c r="I832" s="90"/>
      <c r="J832" s="90"/>
      <c r="K832" s="90"/>
      <c r="L832" s="90"/>
      <c r="M832" s="90"/>
      <c r="N832" s="90"/>
      <c r="O832" s="90"/>
      <c r="P832" s="90"/>
      <c r="Q832" s="90"/>
      <c r="R832" s="90"/>
      <c r="S832" s="90"/>
      <c r="T832" s="90"/>
      <c r="U832" s="90"/>
      <c r="V832" s="90"/>
      <c r="W832" s="90"/>
      <c r="X832" s="90"/>
      <c r="Y832" s="90"/>
      <c r="Z832" s="90"/>
      <c r="AA832" s="90"/>
      <c r="AB832" s="90"/>
      <c r="AC832" s="90"/>
      <c r="AD832" s="90"/>
    </row>
    <row r="833" spans="1:30" ht="14.5" x14ac:dyDescent="0.35">
      <c r="A833" s="90"/>
      <c r="B833" s="82"/>
      <c r="C833" s="90"/>
      <c r="D833" s="90"/>
      <c r="E833" s="90"/>
      <c r="F833" s="90"/>
      <c r="G833" s="90"/>
      <c r="H833" s="90"/>
      <c r="I833" s="90"/>
      <c r="J833" s="90"/>
      <c r="K833" s="90"/>
      <c r="L833" s="90"/>
      <c r="M833" s="90"/>
      <c r="N833" s="90"/>
      <c r="O833" s="90"/>
      <c r="P833" s="90"/>
      <c r="Q833" s="90"/>
      <c r="R833" s="90"/>
      <c r="S833" s="90"/>
      <c r="T833" s="90"/>
      <c r="U833" s="90"/>
      <c r="V833" s="90"/>
      <c r="W833" s="90"/>
      <c r="X833" s="90"/>
      <c r="Y833" s="90"/>
      <c r="Z833" s="90"/>
      <c r="AA833" s="90"/>
      <c r="AB833" s="90"/>
      <c r="AC833" s="90"/>
      <c r="AD833" s="90"/>
    </row>
    <row r="834" spans="1:30" ht="14.5" x14ac:dyDescent="0.35">
      <c r="A834" s="90"/>
      <c r="B834" s="82"/>
      <c r="C834" s="90"/>
      <c r="D834" s="90"/>
      <c r="E834" s="90"/>
      <c r="F834" s="90"/>
      <c r="G834" s="90"/>
      <c r="H834" s="90"/>
      <c r="I834" s="90"/>
      <c r="J834" s="90"/>
      <c r="K834" s="90"/>
      <c r="L834" s="90"/>
      <c r="M834" s="90"/>
      <c r="N834" s="90"/>
      <c r="O834" s="90"/>
      <c r="P834" s="90"/>
      <c r="Q834" s="90"/>
      <c r="R834" s="90"/>
      <c r="S834" s="90"/>
      <c r="T834" s="90"/>
      <c r="U834" s="90"/>
      <c r="V834" s="90"/>
      <c r="W834" s="90"/>
      <c r="X834" s="90"/>
      <c r="Y834" s="90"/>
      <c r="Z834" s="90"/>
      <c r="AA834" s="90"/>
      <c r="AB834" s="90"/>
      <c r="AC834" s="90"/>
      <c r="AD834" s="90"/>
    </row>
    <row r="835" spans="1:30" ht="14.5" x14ac:dyDescent="0.35">
      <c r="A835" s="90"/>
      <c r="B835" s="82"/>
      <c r="C835" s="90"/>
      <c r="D835" s="90"/>
      <c r="E835" s="90"/>
      <c r="F835" s="90"/>
      <c r="G835" s="90"/>
      <c r="H835" s="90"/>
      <c r="I835" s="90"/>
      <c r="J835" s="90"/>
      <c r="K835" s="90"/>
      <c r="L835" s="90"/>
      <c r="M835" s="90"/>
      <c r="N835" s="90"/>
      <c r="O835" s="90"/>
      <c r="P835" s="90"/>
      <c r="Q835" s="90"/>
      <c r="R835" s="90"/>
      <c r="S835" s="90"/>
      <c r="T835" s="90"/>
      <c r="U835" s="90"/>
      <c r="V835" s="90"/>
      <c r="W835" s="90"/>
      <c r="X835" s="90"/>
      <c r="Y835" s="90"/>
      <c r="Z835" s="90"/>
      <c r="AA835" s="90"/>
      <c r="AB835" s="90"/>
      <c r="AC835" s="90"/>
      <c r="AD835" s="90"/>
    </row>
    <row r="836" spans="1:30" ht="14.5" x14ac:dyDescent="0.35">
      <c r="A836" s="90"/>
      <c r="B836" s="82"/>
      <c r="C836" s="90"/>
      <c r="D836" s="90"/>
      <c r="E836" s="90"/>
      <c r="F836" s="90"/>
      <c r="G836" s="90"/>
      <c r="H836" s="90"/>
      <c r="I836" s="90"/>
      <c r="J836" s="90"/>
      <c r="K836" s="90"/>
      <c r="L836" s="90"/>
      <c r="M836" s="90"/>
      <c r="N836" s="90"/>
      <c r="O836" s="90"/>
      <c r="P836" s="90"/>
      <c r="Q836" s="90"/>
      <c r="R836" s="90"/>
      <c r="S836" s="90"/>
      <c r="T836" s="90"/>
      <c r="U836" s="90"/>
      <c r="V836" s="90"/>
      <c r="W836" s="90"/>
      <c r="X836" s="90"/>
      <c r="Y836" s="90"/>
      <c r="Z836" s="90"/>
      <c r="AA836" s="90"/>
      <c r="AB836" s="90"/>
      <c r="AC836" s="90"/>
      <c r="AD836" s="90"/>
    </row>
    <row r="837" spans="1:30" ht="14.5" x14ac:dyDescent="0.35">
      <c r="A837" s="90"/>
      <c r="B837" s="82"/>
      <c r="C837" s="90"/>
      <c r="D837" s="90"/>
      <c r="E837" s="90"/>
      <c r="F837" s="90"/>
      <c r="G837" s="90"/>
      <c r="H837" s="90"/>
      <c r="I837" s="90"/>
      <c r="J837" s="90"/>
      <c r="K837" s="90"/>
      <c r="L837" s="90"/>
      <c r="M837" s="90"/>
      <c r="N837" s="90"/>
      <c r="O837" s="90"/>
      <c r="P837" s="90"/>
      <c r="Q837" s="90"/>
      <c r="R837" s="90"/>
      <c r="S837" s="90"/>
      <c r="T837" s="90"/>
      <c r="U837" s="90"/>
      <c r="V837" s="90"/>
      <c r="W837" s="90"/>
      <c r="X837" s="90"/>
      <c r="Y837" s="90"/>
      <c r="Z837" s="90"/>
      <c r="AA837" s="90"/>
      <c r="AB837" s="90"/>
      <c r="AC837" s="90"/>
      <c r="AD837" s="90"/>
    </row>
    <row r="838" spans="1:30" ht="14.5" x14ac:dyDescent="0.35">
      <c r="A838" s="90"/>
      <c r="B838" s="82"/>
      <c r="C838" s="90"/>
      <c r="D838" s="90"/>
      <c r="E838" s="90"/>
      <c r="F838" s="90"/>
      <c r="G838" s="90"/>
      <c r="H838" s="90"/>
      <c r="I838" s="90"/>
      <c r="J838" s="90"/>
      <c r="K838" s="90"/>
      <c r="L838" s="90"/>
      <c r="M838" s="90"/>
      <c r="N838" s="90"/>
      <c r="O838" s="90"/>
      <c r="P838" s="90"/>
      <c r="Q838" s="90"/>
      <c r="R838" s="90"/>
      <c r="S838" s="90"/>
      <c r="T838" s="90"/>
      <c r="U838" s="90"/>
      <c r="V838" s="90"/>
      <c r="W838" s="90"/>
      <c r="X838" s="90"/>
      <c r="Y838" s="90"/>
      <c r="Z838" s="90"/>
      <c r="AA838" s="90"/>
      <c r="AB838" s="90"/>
      <c r="AC838" s="90"/>
      <c r="AD838" s="90"/>
    </row>
    <row r="839" spans="1:30" ht="14.5" x14ac:dyDescent="0.35">
      <c r="A839" s="90"/>
      <c r="B839" s="82"/>
      <c r="C839" s="90"/>
      <c r="D839" s="90"/>
      <c r="E839" s="90"/>
      <c r="F839" s="90"/>
      <c r="G839" s="90"/>
      <c r="H839" s="90"/>
      <c r="I839" s="90"/>
      <c r="J839" s="90"/>
      <c r="K839" s="90"/>
      <c r="L839" s="90"/>
      <c r="M839" s="90"/>
      <c r="N839" s="90"/>
      <c r="O839" s="90"/>
      <c r="P839" s="90"/>
      <c r="Q839" s="90"/>
      <c r="R839" s="90"/>
      <c r="S839" s="90"/>
      <c r="T839" s="90"/>
      <c r="U839" s="90"/>
      <c r="V839" s="90"/>
      <c r="W839" s="90"/>
      <c r="X839" s="90"/>
      <c r="Y839" s="90"/>
      <c r="Z839" s="90"/>
      <c r="AA839" s="90"/>
      <c r="AB839" s="90"/>
      <c r="AC839" s="90"/>
      <c r="AD839" s="90"/>
    </row>
    <row r="840" spans="1:30" ht="14.5" x14ac:dyDescent="0.35">
      <c r="A840" s="90"/>
      <c r="B840" s="82"/>
      <c r="C840" s="90"/>
      <c r="D840" s="90"/>
      <c r="E840" s="90"/>
      <c r="F840" s="90"/>
      <c r="G840" s="90"/>
      <c r="H840" s="90"/>
      <c r="I840" s="90"/>
      <c r="J840" s="90"/>
      <c r="K840" s="90"/>
      <c r="L840" s="90"/>
      <c r="M840" s="90"/>
      <c r="N840" s="90"/>
      <c r="O840" s="90"/>
      <c r="P840" s="90"/>
      <c r="Q840" s="90"/>
      <c r="R840" s="90"/>
      <c r="S840" s="90"/>
      <c r="T840" s="90"/>
      <c r="U840" s="90"/>
      <c r="V840" s="90"/>
      <c r="W840" s="90"/>
      <c r="X840" s="90"/>
      <c r="Y840" s="90"/>
      <c r="Z840" s="90"/>
      <c r="AA840" s="90"/>
      <c r="AB840" s="90"/>
      <c r="AC840" s="90"/>
      <c r="AD840" s="90"/>
    </row>
    <row r="841" spans="1:30" ht="14.5" x14ac:dyDescent="0.35">
      <c r="A841" s="90"/>
      <c r="B841" s="82"/>
      <c r="C841" s="90"/>
      <c r="D841" s="90"/>
      <c r="E841" s="90"/>
      <c r="F841" s="90"/>
      <c r="G841" s="90"/>
      <c r="H841" s="90"/>
      <c r="I841" s="90"/>
      <c r="J841" s="90"/>
      <c r="K841" s="90"/>
      <c r="L841" s="90"/>
      <c r="M841" s="90"/>
      <c r="N841" s="90"/>
      <c r="O841" s="90"/>
      <c r="P841" s="90"/>
      <c r="Q841" s="90"/>
      <c r="R841" s="90"/>
      <c r="S841" s="90"/>
      <c r="T841" s="90"/>
      <c r="U841" s="90"/>
      <c r="V841" s="90"/>
      <c r="W841" s="90"/>
      <c r="X841" s="90"/>
      <c r="Y841" s="90"/>
      <c r="Z841" s="90"/>
      <c r="AA841" s="90"/>
      <c r="AB841" s="90"/>
      <c r="AC841" s="90"/>
      <c r="AD841" s="90"/>
    </row>
    <row r="842" spans="1:30" ht="14.5" x14ac:dyDescent="0.35">
      <c r="A842" s="90"/>
      <c r="B842" s="82"/>
      <c r="C842" s="90"/>
      <c r="D842" s="90"/>
      <c r="E842" s="90"/>
      <c r="F842" s="90"/>
      <c r="G842" s="90"/>
      <c r="H842" s="90"/>
      <c r="I842" s="90"/>
      <c r="J842" s="90"/>
      <c r="K842" s="90"/>
      <c r="L842" s="90"/>
      <c r="M842" s="90"/>
      <c r="N842" s="90"/>
      <c r="O842" s="90"/>
      <c r="P842" s="90"/>
      <c r="Q842" s="90"/>
      <c r="R842" s="90"/>
      <c r="S842" s="90"/>
      <c r="T842" s="90"/>
      <c r="U842" s="90"/>
      <c r="V842" s="90"/>
      <c r="W842" s="90"/>
      <c r="X842" s="90"/>
      <c r="Y842" s="90"/>
      <c r="Z842" s="90"/>
      <c r="AA842" s="90"/>
      <c r="AB842" s="90"/>
      <c r="AC842" s="90"/>
      <c r="AD842" s="90"/>
    </row>
    <row r="843" spans="1:30" ht="14.5" x14ac:dyDescent="0.35">
      <c r="A843" s="90"/>
      <c r="B843" s="82"/>
      <c r="C843" s="90"/>
      <c r="D843" s="90"/>
      <c r="E843" s="90"/>
      <c r="F843" s="90"/>
      <c r="G843" s="90"/>
      <c r="H843" s="90"/>
      <c r="I843" s="90"/>
      <c r="J843" s="90"/>
      <c r="K843" s="90"/>
      <c r="L843" s="90"/>
      <c r="M843" s="90"/>
      <c r="N843" s="90"/>
      <c r="O843" s="90"/>
      <c r="P843" s="90"/>
      <c r="Q843" s="90"/>
      <c r="R843" s="90"/>
      <c r="S843" s="90"/>
      <c r="T843" s="90"/>
      <c r="U843" s="90"/>
      <c r="V843" s="90"/>
      <c r="W843" s="90"/>
      <c r="X843" s="90"/>
      <c r="Y843" s="90"/>
      <c r="Z843" s="90"/>
      <c r="AA843" s="90"/>
      <c r="AB843" s="90"/>
      <c r="AC843" s="90"/>
      <c r="AD843" s="90"/>
    </row>
    <row r="844" spans="1:30" ht="14.5" x14ac:dyDescent="0.35">
      <c r="A844" s="90"/>
      <c r="B844" s="82"/>
      <c r="C844" s="90"/>
      <c r="D844" s="90"/>
      <c r="E844" s="90"/>
      <c r="F844" s="90"/>
      <c r="G844" s="90"/>
      <c r="H844" s="90"/>
      <c r="I844" s="90"/>
      <c r="J844" s="90"/>
      <c r="K844" s="90"/>
      <c r="L844" s="90"/>
      <c r="M844" s="90"/>
      <c r="N844" s="90"/>
      <c r="O844" s="90"/>
      <c r="P844" s="90"/>
      <c r="Q844" s="90"/>
      <c r="R844" s="90"/>
      <c r="S844" s="90"/>
      <c r="T844" s="90"/>
      <c r="U844" s="90"/>
      <c r="V844" s="90"/>
      <c r="W844" s="90"/>
      <c r="X844" s="90"/>
      <c r="Y844" s="90"/>
      <c r="Z844" s="90"/>
      <c r="AA844" s="90"/>
      <c r="AB844" s="90"/>
      <c r="AC844" s="90"/>
      <c r="AD844" s="90"/>
    </row>
    <row r="845" spans="1:30" ht="14.5" x14ac:dyDescent="0.35">
      <c r="A845" s="90"/>
      <c r="B845" s="82"/>
      <c r="C845" s="90"/>
      <c r="D845" s="90"/>
      <c r="E845" s="90"/>
      <c r="F845" s="90"/>
      <c r="G845" s="90"/>
      <c r="H845" s="90"/>
      <c r="I845" s="90"/>
      <c r="J845" s="90"/>
      <c r="K845" s="90"/>
      <c r="L845" s="90"/>
      <c r="M845" s="90"/>
      <c r="N845" s="90"/>
      <c r="O845" s="90"/>
      <c r="P845" s="90"/>
      <c r="Q845" s="90"/>
      <c r="R845" s="90"/>
      <c r="S845" s="90"/>
      <c r="T845" s="90"/>
      <c r="U845" s="90"/>
      <c r="V845" s="90"/>
      <c r="W845" s="90"/>
      <c r="X845" s="90"/>
      <c r="Y845" s="90"/>
      <c r="Z845" s="90"/>
      <c r="AA845" s="90"/>
      <c r="AB845" s="90"/>
      <c r="AC845" s="90"/>
      <c r="AD845" s="90"/>
    </row>
    <row r="846" spans="1:30" ht="14.5" x14ac:dyDescent="0.35">
      <c r="A846" s="90"/>
      <c r="B846" s="82"/>
      <c r="C846" s="90"/>
      <c r="D846" s="90"/>
      <c r="E846" s="90"/>
      <c r="F846" s="90"/>
      <c r="G846" s="90"/>
      <c r="H846" s="90"/>
      <c r="I846" s="90"/>
      <c r="J846" s="90"/>
      <c r="K846" s="90"/>
      <c r="L846" s="90"/>
      <c r="M846" s="90"/>
      <c r="N846" s="90"/>
      <c r="O846" s="90"/>
      <c r="P846" s="90"/>
      <c r="Q846" s="90"/>
      <c r="R846" s="90"/>
      <c r="S846" s="90"/>
      <c r="T846" s="90"/>
      <c r="U846" s="90"/>
      <c r="V846" s="90"/>
      <c r="W846" s="90"/>
      <c r="X846" s="90"/>
      <c r="Y846" s="90"/>
      <c r="Z846" s="90"/>
      <c r="AA846" s="90"/>
      <c r="AB846" s="90"/>
      <c r="AC846" s="90"/>
      <c r="AD846" s="90"/>
    </row>
    <row r="847" spans="1:30" ht="14.5" x14ac:dyDescent="0.35">
      <c r="A847" s="90"/>
      <c r="B847" s="82"/>
      <c r="C847" s="90"/>
      <c r="D847" s="90"/>
      <c r="E847" s="90"/>
      <c r="F847" s="90"/>
      <c r="G847" s="90"/>
      <c r="H847" s="90"/>
      <c r="I847" s="90"/>
      <c r="J847" s="90"/>
      <c r="K847" s="90"/>
      <c r="L847" s="90"/>
      <c r="M847" s="90"/>
      <c r="N847" s="90"/>
      <c r="O847" s="90"/>
      <c r="P847" s="90"/>
      <c r="Q847" s="90"/>
      <c r="R847" s="90"/>
      <c r="S847" s="90"/>
      <c r="T847" s="90"/>
      <c r="U847" s="90"/>
      <c r="V847" s="90"/>
      <c r="W847" s="90"/>
      <c r="X847" s="90"/>
      <c r="Y847" s="90"/>
      <c r="Z847" s="90"/>
      <c r="AA847" s="90"/>
      <c r="AB847" s="90"/>
      <c r="AC847" s="90"/>
      <c r="AD847" s="90"/>
    </row>
    <row r="848" spans="1:30" ht="14.5" x14ac:dyDescent="0.35">
      <c r="A848" s="90"/>
      <c r="B848" s="82"/>
      <c r="C848" s="90"/>
      <c r="D848" s="90"/>
      <c r="E848" s="90"/>
      <c r="F848" s="90"/>
      <c r="G848" s="90"/>
      <c r="H848" s="90"/>
      <c r="I848" s="90"/>
      <c r="J848" s="90"/>
      <c r="K848" s="90"/>
      <c r="L848" s="90"/>
      <c r="M848" s="90"/>
      <c r="N848" s="90"/>
      <c r="O848" s="90"/>
      <c r="P848" s="90"/>
      <c r="Q848" s="90"/>
      <c r="R848" s="90"/>
      <c r="S848" s="90"/>
      <c r="T848" s="90"/>
      <c r="U848" s="90"/>
      <c r="V848" s="90"/>
      <c r="W848" s="90"/>
      <c r="X848" s="90"/>
      <c r="Y848" s="90"/>
      <c r="Z848" s="90"/>
      <c r="AA848" s="90"/>
      <c r="AB848" s="90"/>
      <c r="AC848" s="90"/>
      <c r="AD848" s="90"/>
    </row>
    <row r="849" spans="1:30" ht="14.5" x14ac:dyDescent="0.35">
      <c r="A849" s="90"/>
      <c r="B849" s="82"/>
      <c r="C849" s="90"/>
      <c r="D849" s="90"/>
      <c r="E849" s="90"/>
      <c r="F849" s="90"/>
      <c r="G849" s="90"/>
      <c r="H849" s="90"/>
      <c r="I849" s="90"/>
      <c r="J849" s="90"/>
      <c r="K849" s="90"/>
      <c r="L849" s="90"/>
      <c r="M849" s="90"/>
      <c r="N849" s="90"/>
      <c r="O849" s="90"/>
      <c r="P849" s="90"/>
      <c r="Q849" s="90"/>
      <c r="R849" s="90"/>
      <c r="S849" s="90"/>
      <c r="T849" s="90"/>
      <c r="U849" s="90"/>
      <c r="V849" s="90"/>
      <c r="W849" s="90"/>
      <c r="X849" s="90"/>
      <c r="Y849" s="90"/>
      <c r="Z849" s="90"/>
      <c r="AA849" s="90"/>
      <c r="AB849" s="90"/>
      <c r="AC849" s="90"/>
      <c r="AD849" s="90"/>
    </row>
    <row r="850" spans="1:30" ht="14.5" x14ac:dyDescent="0.35">
      <c r="A850" s="90"/>
      <c r="B850" s="82"/>
      <c r="C850" s="90"/>
      <c r="D850" s="90"/>
      <c r="E850" s="90"/>
      <c r="F850" s="90"/>
      <c r="G850" s="90"/>
      <c r="H850" s="90"/>
      <c r="I850" s="90"/>
      <c r="J850" s="90"/>
      <c r="K850" s="90"/>
      <c r="L850" s="90"/>
      <c r="M850" s="90"/>
      <c r="N850" s="90"/>
      <c r="O850" s="90"/>
      <c r="P850" s="90"/>
      <c r="Q850" s="90"/>
      <c r="R850" s="90"/>
      <c r="S850" s="90"/>
      <c r="T850" s="90"/>
      <c r="U850" s="90"/>
      <c r="V850" s="90"/>
      <c r="W850" s="90"/>
      <c r="X850" s="90"/>
      <c r="Y850" s="90"/>
      <c r="Z850" s="90"/>
      <c r="AA850" s="90"/>
      <c r="AB850" s="90"/>
      <c r="AC850" s="90"/>
      <c r="AD850" s="90"/>
    </row>
    <row r="851" spans="1:30" ht="14.5" x14ac:dyDescent="0.35">
      <c r="A851" s="90"/>
      <c r="B851" s="82"/>
      <c r="C851" s="90"/>
      <c r="D851" s="90"/>
      <c r="E851" s="90"/>
      <c r="F851" s="90"/>
      <c r="G851" s="90"/>
      <c r="H851" s="90"/>
      <c r="I851" s="90"/>
      <c r="J851" s="90"/>
      <c r="K851" s="90"/>
      <c r="L851" s="90"/>
      <c r="M851" s="90"/>
      <c r="N851" s="90"/>
      <c r="O851" s="90"/>
      <c r="P851" s="90"/>
      <c r="Q851" s="90"/>
      <c r="R851" s="90"/>
      <c r="S851" s="90"/>
      <c r="T851" s="90"/>
      <c r="U851" s="90"/>
      <c r="V851" s="90"/>
      <c r="W851" s="90"/>
      <c r="X851" s="90"/>
      <c r="Y851" s="90"/>
      <c r="Z851" s="90"/>
      <c r="AA851" s="90"/>
      <c r="AB851" s="90"/>
      <c r="AC851" s="90"/>
      <c r="AD851" s="90"/>
    </row>
    <row r="852" spans="1:30" ht="14.5" x14ac:dyDescent="0.35">
      <c r="A852" s="90"/>
      <c r="B852" s="82"/>
      <c r="C852" s="90"/>
      <c r="D852" s="90"/>
      <c r="E852" s="90"/>
      <c r="F852" s="90"/>
      <c r="G852" s="90"/>
      <c r="H852" s="90"/>
      <c r="I852" s="90"/>
      <c r="J852" s="90"/>
      <c r="K852" s="90"/>
      <c r="L852" s="90"/>
      <c r="M852" s="90"/>
      <c r="N852" s="90"/>
      <c r="O852" s="90"/>
      <c r="P852" s="90"/>
      <c r="Q852" s="90"/>
      <c r="R852" s="90"/>
      <c r="S852" s="90"/>
      <c r="T852" s="90"/>
      <c r="U852" s="90"/>
      <c r="V852" s="90"/>
      <c r="W852" s="90"/>
      <c r="X852" s="90"/>
      <c r="Y852" s="90"/>
      <c r="Z852" s="90"/>
      <c r="AA852" s="90"/>
      <c r="AB852" s="90"/>
      <c r="AC852" s="90"/>
      <c r="AD852" s="90"/>
    </row>
    <row r="853" spans="1:30" ht="14.5" x14ac:dyDescent="0.35">
      <c r="A853" s="90"/>
      <c r="B853" s="82"/>
      <c r="C853" s="90"/>
      <c r="D853" s="90"/>
      <c r="E853" s="90"/>
      <c r="F853" s="90"/>
      <c r="G853" s="90"/>
      <c r="H853" s="90"/>
      <c r="I853" s="90"/>
      <c r="J853" s="90"/>
      <c r="K853" s="90"/>
      <c r="L853" s="90"/>
      <c r="M853" s="90"/>
      <c r="N853" s="90"/>
      <c r="O853" s="90"/>
      <c r="P853" s="90"/>
      <c r="Q853" s="90"/>
      <c r="R853" s="90"/>
      <c r="S853" s="90"/>
      <c r="T853" s="90"/>
      <c r="U853" s="90"/>
      <c r="V853" s="90"/>
      <c r="W853" s="90"/>
      <c r="X853" s="90"/>
      <c r="Y853" s="90"/>
      <c r="Z853" s="90"/>
      <c r="AA853" s="90"/>
      <c r="AB853" s="90"/>
      <c r="AC853" s="90"/>
      <c r="AD853" s="90"/>
    </row>
    <row r="854" spans="1:30" ht="14.5" x14ac:dyDescent="0.35">
      <c r="A854" s="90"/>
      <c r="B854" s="82"/>
      <c r="C854" s="90"/>
      <c r="D854" s="90"/>
      <c r="E854" s="90"/>
      <c r="F854" s="90"/>
      <c r="G854" s="90"/>
      <c r="H854" s="90"/>
      <c r="I854" s="90"/>
      <c r="J854" s="90"/>
      <c r="K854" s="90"/>
      <c r="L854" s="90"/>
      <c r="M854" s="90"/>
      <c r="N854" s="90"/>
      <c r="O854" s="90"/>
      <c r="P854" s="90"/>
      <c r="Q854" s="90"/>
      <c r="R854" s="90"/>
      <c r="S854" s="90"/>
      <c r="T854" s="90"/>
      <c r="U854" s="90"/>
      <c r="V854" s="90"/>
      <c r="W854" s="90"/>
      <c r="X854" s="90"/>
      <c r="Y854" s="90"/>
      <c r="Z854" s="90"/>
      <c r="AA854" s="90"/>
      <c r="AB854" s="90"/>
      <c r="AC854" s="90"/>
      <c r="AD854" s="90"/>
    </row>
    <row r="855" spans="1:30" ht="14.5" x14ac:dyDescent="0.35">
      <c r="A855" s="90"/>
      <c r="B855" s="82"/>
      <c r="C855" s="90"/>
      <c r="D855" s="90"/>
      <c r="E855" s="90"/>
      <c r="F855" s="90"/>
      <c r="G855" s="90"/>
      <c r="H855" s="90"/>
      <c r="I855" s="90"/>
      <c r="J855" s="90"/>
      <c r="K855" s="90"/>
      <c r="L855" s="90"/>
      <c r="M855" s="90"/>
      <c r="N855" s="90"/>
      <c r="O855" s="90"/>
      <c r="P855" s="90"/>
      <c r="Q855" s="90"/>
      <c r="R855" s="90"/>
      <c r="S855" s="90"/>
      <c r="T855" s="90"/>
      <c r="U855" s="90"/>
      <c r="V855" s="90"/>
      <c r="W855" s="90"/>
      <c r="X855" s="90"/>
      <c r="Y855" s="90"/>
      <c r="Z855" s="90"/>
      <c r="AA855" s="90"/>
      <c r="AB855" s="90"/>
      <c r="AC855" s="90"/>
      <c r="AD855" s="90"/>
    </row>
    <row r="856" spans="1:30" ht="14.5" x14ac:dyDescent="0.35">
      <c r="A856" s="90"/>
      <c r="B856" s="82"/>
      <c r="C856" s="90"/>
      <c r="D856" s="90"/>
      <c r="E856" s="90"/>
      <c r="F856" s="90"/>
      <c r="G856" s="90"/>
      <c r="H856" s="90"/>
      <c r="I856" s="90"/>
      <c r="J856" s="90"/>
      <c r="K856" s="90"/>
      <c r="L856" s="90"/>
      <c r="M856" s="90"/>
      <c r="N856" s="90"/>
      <c r="O856" s="90"/>
      <c r="P856" s="90"/>
      <c r="Q856" s="90"/>
      <c r="R856" s="90"/>
      <c r="S856" s="90"/>
      <c r="T856" s="90"/>
      <c r="U856" s="90"/>
      <c r="V856" s="90"/>
      <c r="W856" s="90"/>
      <c r="X856" s="90"/>
      <c r="Y856" s="90"/>
      <c r="Z856" s="90"/>
      <c r="AA856" s="90"/>
      <c r="AB856" s="90"/>
      <c r="AC856" s="90"/>
      <c r="AD856" s="90"/>
    </row>
    <row r="857" spans="1:30" ht="14.5" x14ac:dyDescent="0.35">
      <c r="A857" s="90"/>
      <c r="B857" s="82"/>
      <c r="C857" s="90"/>
      <c r="D857" s="90"/>
      <c r="E857" s="90"/>
      <c r="F857" s="90"/>
      <c r="G857" s="90"/>
      <c r="H857" s="90"/>
      <c r="I857" s="90"/>
      <c r="J857" s="90"/>
      <c r="K857" s="90"/>
      <c r="L857" s="90"/>
      <c r="M857" s="90"/>
      <c r="N857" s="90"/>
      <c r="O857" s="90"/>
      <c r="P857" s="90"/>
      <c r="Q857" s="90"/>
      <c r="R857" s="90"/>
      <c r="S857" s="90"/>
      <c r="T857" s="90"/>
      <c r="U857" s="90"/>
      <c r="V857" s="90"/>
      <c r="W857" s="90"/>
      <c r="X857" s="90"/>
      <c r="Y857" s="90"/>
      <c r="Z857" s="90"/>
      <c r="AA857" s="90"/>
      <c r="AB857" s="90"/>
      <c r="AC857" s="90"/>
      <c r="AD857" s="90"/>
    </row>
    <row r="858" spans="1:30" ht="14.5" x14ac:dyDescent="0.35">
      <c r="A858" s="90"/>
      <c r="B858" s="82"/>
      <c r="C858" s="90"/>
      <c r="D858" s="90"/>
      <c r="E858" s="90"/>
      <c r="F858" s="90"/>
      <c r="G858" s="90"/>
      <c r="H858" s="90"/>
      <c r="I858" s="90"/>
      <c r="J858" s="90"/>
      <c r="K858" s="90"/>
      <c r="L858" s="90"/>
      <c r="M858" s="90"/>
      <c r="N858" s="90"/>
      <c r="O858" s="90"/>
      <c r="P858" s="90"/>
      <c r="Q858" s="90"/>
      <c r="R858" s="90"/>
      <c r="S858" s="90"/>
      <c r="T858" s="90"/>
      <c r="U858" s="90"/>
      <c r="V858" s="90"/>
      <c r="W858" s="90"/>
      <c r="X858" s="90"/>
      <c r="Y858" s="90"/>
      <c r="Z858" s="90"/>
      <c r="AA858" s="90"/>
      <c r="AB858" s="90"/>
      <c r="AC858" s="90"/>
      <c r="AD858" s="90"/>
    </row>
    <row r="859" spans="1:30" ht="14.5" x14ac:dyDescent="0.35">
      <c r="A859" s="90"/>
      <c r="B859" s="82"/>
      <c r="C859" s="90"/>
      <c r="D859" s="90"/>
      <c r="E859" s="90"/>
      <c r="F859" s="90"/>
      <c r="G859" s="90"/>
      <c r="H859" s="90"/>
      <c r="I859" s="90"/>
      <c r="J859" s="90"/>
      <c r="K859" s="90"/>
      <c r="L859" s="90"/>
      <c r="M859" s="90"/>
      <c r="N859" s="90"/>
      <c r="O859" s="90"/>
      <c r="P859" s="90"/>
      <c r="Q859" s="90"/>
      <c r="R859" s="90"/>
      <c r="S859" s="90"/>
      <c r="T859" s="90"/>
      <c r="U859" s="90"/>
      <c r="V859" s="90"/>
      <c r="W859" s="90"/>
      <c r="X859" s="90"/>
      <c r="Y859" s="90"/>
      <c r="Z859" s="90"/>
      <c r="AA859" s="90"/>
      <c r="AB859" s="90"/>
      <c r="AC859" s="90"/>
      <c r="AD859" s="90"/>
    </row>
    <row r="860" spans="1:30" ht="14.5" x14ac:dyDescent="0.35">
      <c r="A860" s="90"/>
      <c r="B860" s="82"/>
      <c r="C860" s="90"/>
      <c r="D860" s="90"/>
      <c r="E860" s="90"/>
      <c r="F860" s="90"/>
      <c r="G860" s="90"/>
      <c r="H860" s="90"/>
      <c r="I860" s="90"/>
      <c r="J860" s="90"/>
      <c r="K860" s="90"/>
      <c r="L860" s="90"/>
      <c r="M860" s="90"/>
      <c r="N860" s="90"/>
      <c r="O860" s="90"/>
      <c r="P860" s="90"/>
      <c r="Q860" s="90"/>
      <c r="R860" s="90"/>
      <c r="S860" s="90"/>
      <c r="T860" s="90"/>
      <c r="U860" s="90"/>
      <c r="V860" s="90"/>
      <c r="W860" s="90"/>
      <c r="X860" s="90"/>
      <c r="Y860" s="90"/>
      <c r="Z860" s="90"/>
      <c r="AA860" s="90"/>
      <c r="AB860" s="90"/>
      <c r="AC860" s="90"/>
      <c r="AD860" s="90"/>
    </row>
    <row r="861" spans="1:30" ht="14.5" x14ac:dyDescent="0.35">
      <c r="A861" s="90"/>
      <c r="B861" s="82"/>
      <c r="C861" s="90"/>
      <c r="D861" s="90"/>
      <c r="E861" s="90"/>
      <c r="F861" s="90"/>
      <c r="G861" s="90"/>
      <c r="H861" s="90"/>
      <c r="I861" s="90"/>
      <c r="J861" s="90"/>
      <c r="K861" s="90"/>
      <c r="L861" s="90"/>
      <c r="M861" s="90"/>
      <c r="N861" s="90"/>
      <c r="O861" s="90"/>
      <c r="P861" s="90"/>
      <c r="Q861" s="90"/>
      <c r="R861" s="90"/>
      <c r="S861" s="90"/>
      <c r="T861" s="90"/>
      <c r="U861" s="90"/>
      <c r="V861" s="90"/>
      <c r="W861" s="90"/>
      <c r="X861" s="90"/>
      <c r="Y861" s="90"/>
      <c r="Z861" s="90"/>
      <c r="AA861" s="90"/>
      <c r="AB861" s="90"/>
      <c r="AC861" s="90"/>
      <c r="AD861" s="90"/>
    </row>
    <row r="862" spans="1:30" ht="14.5" x14ac:dyDescent="0.35">
      <c r="A862" s="90"/>
      <c r="B862" s="82"/>
      <c r="C862" s="90"/>
      <c r="D862" s="90"/>
      <c r="E862" s="90"/>
      <c r="F862" s="90"/>
      <c r="G862" s="90"/>
      <c r="H862" s="90"/>
      <c r="I862" s="90"/>
      <c r="J862" s="90"/>
      <c r="K862" s="90"/>
      <c r="L862" s="90"/>
      <c r="M862" s="90"/>
      <c r="N862" s="90"/>
      <c r="O862" s="90"/>
      <c r="P862" s="90"/>
      <c r="Q862" s="90"/>
      <c r="R862" s="90"/>
      <c r="S862" s="90"/>
      <c r="T862" s="90"/>
      <c r="U862" s="90"/>
      <c r="V862" s="90"/>
      <c r="W862" s="90"/>
      <c r="X862" s="90"/>
      <c r="Y862" s="90"/>
      <c r="Z862" s="90"/>
      <c r="AA862" s="90"/>
      <c r="AB862" s="90"/>
      <c r="AC862" s="90"/>
      <c r="AD862" s="90"/>
    </row>
    <row r="863" spans="1:30" ht="14.5" x14ac:dyDescent="0.35">
      <c r="A863" s="90"/>
      <c r="B863" s="82"/>
      <c r="C863" s="90"/>
      <c r="D863" s="90"/>
      <c r="E863" s="90"/>
      <c r="F863" s="90"/>
      <c r="G863" s="90"/>
      <c r="H863" s="90"/>
      <c r="I863" s="90"/>
      <c r="J863" s="90"/>
      <c r="K863" s="90"/>
      <c r="L863" s="90"/>
      <c r="M863" s="90"/>
      <c r="N863" s="90"/>
      <c r="O863" s="90"/>
      <c r="P863" s="90"/>
      <c r="Q863" s="90"/>
      <c r="R863" s="90"/>
      <c r="S863" s="90"/>
      <c r="T863" s="90"/>
      <c r="U863" s="90"/>
      <c r="V863" s="90"/>
      <c r="W863" s="90"/>
      <c r="X863" s="90"/>
      <c r="Y863" s="90"/>
      <c r="Z863" s="90"/>
      <c r="AA863" s="90"/>
      <c r="AB863" s="90"/>
      <c r="AC863" s="90"/>
      <c r="AD863" s="90"/>
    </row>
    <row r="864" spans="1:30" ht="14.5" x14ac:dyDescent="0.35">
      <c r="A864" s="90"/>
      <c r="B864" s="82"/>
      <c r="C864" s="90"/>
      <c r="D864" s="90"/>
      <c r="E864" s="90"/>
      <c r="F864" s="90"/>
      <c r="G864" s="90"/>
      <c r="H864" s="90"/>
      <c r="I864" s="90"/>
      <c r="J864" s="90"/>
      <c r="K864" s="90"/>
      <c r="L864" s="90"/>
      <c r="M864" s="90"/>
      <c r="N864" s="90"/>
      <c r="O864" s="90"/>
      <c r="P864" s="90"/>
      <c r="Q864" s="90"/>
      <c r="R864" s="90"/>
      <c r="S864" s="90"/>
      <c r="T864" s="90"/>
      <c r="U864" s="90"/>
      <c r="V864" s="90"/>
      <c r="W864" s="90"/>
      <c r="X864" s="90"/>
      <c r="Y864" s="90"/>
      <c r="Z864" s="90"/>
      <c r="AA864" s="90"/>
      <c r="AB864" s="90"/>
      <c r="AC864" s="90"/>
      <c r="AD864" s="90"/>
    </row>
    <row r="865" spans="1:30" ht="14.5" x14ac:dyDescent="0.35">
      <c r="A865" s="90"/>
      <c r="B865" s="82"/>
      <c r="C865" s="90"/>
      <c r="D865" s="90"/>
      <c r="E865" s="90"/>
      <c r="F865" s="90"/>
      <c r="G865" s="90"/>
      <c r="H865" s="90"/>
      <c r="I865" s="90"/>
      <c r="J865" s="90"/>
      <c r="K865" s="90"/>
      <c r="L865" s="90"/>
      <c r="M865" s="90"/>
      <c r="N865" s="90"/>
      <c r="O865" s="90"/>
      <c r="P865" s="90"/>
      <c r="Q865" s="90"/>
      <c r="R865" s="90"/>
      <c r="S865" s="90"/>
      <c r="T865" s="90"/>
      <c r="U865" s="90"/>
      <c r="V865" s="90"/>
      <c r="W865" s="90"/>
      <c r="X865" s="90"/>
      <c r="Y865" s="90"/>
      <c r="Z865" s="90"/>
      <c r="AA865" s="90"/>
      <c r="AB865" s="90"/>
      <c r="AC865" s="90"/>
      <c r="AD865" s="90"/>
    </row>
    <row r="866" spans="1:30" ht="14.5" x14ac:dyDescent="0.35">
      <c r="A866" s="90"/>
      <c r="B866" s="82"/>
      <c r="C866" s="90"/>
      <c r="D866" s="90"/>
      <c r="E866" s="90"/>
      <c r="F866" s="90"/>
      <c r="G866" s="90"/>
      <c r="H866" s="90"/>
      <c r="I866" s="90"/>
      <c r="J866" s="90"/>
      <c r="K866" s="90"/>
      <c r="L866" s="90"/>
      <c r="M866" s="90"/>
      <c r="N866" s="90"/>
      <c r="O866" s="90"/>
      <c r="P866" s="90"/>
      <c r="Q866" s="90"/>
      <c r="R866" s="90"/>
      <c r="S866" s="90"/>
      <c r="T866" s="90"/>
      <c r="U866" s="90"/>
      <c r="V866" s="90"/>
      <c r="W866" s="90"/>
      <c r="X866" s="90"/>
      <c r="Y866" s="90"/>
      <c r="Z866" s="90"/>
      <c r="AA866" s="90"/>
      <c r="AB866" s="90"/>
      <c r="AC866" s="90"/>
      <c r="AD866" s="90"/>
    </row>
    <row r="867" spans="1:30" ht="14.5" x14ac:dyDescent="0.35">
      <c r="A867" s="90"/>
      <c r="B867" s="82"/>
      <c r="C867" s="90"/>
      <c r="D867" s="90"/>
      <c r="E867" s="90"/>
      <c r="F867" s="90"/>
      <c r="G867" s="90"/>
      <c r="H867" s="90"/>
      <c r="I867" s="90"/>
      <c r="J867" s="90"/>
      <c r="K867" s="90"/>
      <c r="L867" s="90"/>
      <c r="M867" s="90"/>
      <c r="N867" s="90"/>
      <c r="O867" s="90"/>
      <c r="P867" s="90"/>
      <c r="Q867" s="90"/>
      <c r="R867" s="90"/>
      <c r="S867" s="90"/>
      <c r="T867" s="90"/>
      <c r="U867" s="90"/>
      <c r="V867" s="90"/>
      <c r="W867" s="90"/>
      <c r="X867" s="90"/>
      <c r="Y867" s="90"/>
      <c r="Z867" s="90"/>
      <c r="AA867" s="90"/>
      <c r="AB867" s="90"/>
      <c r="AC867" s="90"/>
      <c r="AD867" s="90"/>
    </row>
    <row r="868" spans="1:30" ht="14.5" x14ac:dyDescent="0.35">
      <c r="A868" s="90"/>
      <c r="B868" s="82"/>
      <c r="C868" s="90"/>
      <c r="D868" s="90"/>
      <c r="E868" s="90"/>
      <c r="F868" s="90"/>
      <c r="G868" s="90"/>
      <c r="H868" s="90"/>
      <c r="I868" s="90"/>
      <c r="J868" s="90"/>
      <c r="K868" s="90"/>
      <c r="L868" s="90"/>
      <c r="M868" s="90"/>
      <c r="N868" s="90"/>
      <c r="O868" s="90"/>
      <c r="P868" s="90"/>
      <c r="Q868" s="90"/>
      <c r="R868" s="90"/>
      <c r="S868" s="90"/>
      <c r="T868" s="90"/>
      <c r="U868" s="90"/>
      <c r="V868" s="90"/>
      <c r="W868" s="90"/>
      <c r="X868" s="90"/>
      <c r="Y868" s="90"/>
      <c r="Z868" s="90"/>
      <c r="AA868" s="90"/>
      <c r="AB868" s="90"/>
      <c r="AC868" s="90"/>
      <c r="AD868" s="90"/>
    </row>
    <row r="869" spans="1:30" ht="14.5" x14ac:dyDescent="0.35">
      <c r="A869" s="90"/>
      <c r="B869" s="82"/>
      <c r="C869" s="90"/>
      <c r="D869" s="90"/>
      <c r="E869" s="90"/>
      <c r="F869" s="90"/>
      <c r="G869" s="90"/>
      <c r="H869" s="90"/>
      <c r="I869" s="90"/>
      <c r="J869" s="90"/>
      <c r="K869" s="90"/>
      <c r="L869" s="90"/>
      <c r="M869" s="90"/>
      <c r="N869" s="90"/>
      <c r="O869" s="90"/>
      <c r="P869" s="90"/>
      <c r="Q869" s="90"/>
      <c r="R869" s="90"/>
      <c r="S869" s="90"/>
      <c r="T869" s="90"/>
      <c r="U869" s="90"/>
      <c r="V869" s="90"/>
      <c r="W869" s="90"/>
      <c r="X869" s="90"/>
      <c r="Y869" s="90"/>
      <c r="Z869" s="90"/>
      <c r="AA869" s="90"/>
      <c r="AB869" s="90"/>
      <c r="AC869" s="90"/>
      <c r="AD869" s="90"/>
    </row>
    <row r="870" spans="1:30" ht="14.5" x14ac:dyDescent="0.35">
      <c r="A870" s="90"/>
      <c r="B870" s="82"/>
      <c r="C870" s="90"/>
      <c r="D870" s="90"/>
      <c r="E870" s="90"/>
      <c r="F870" s="90"/>
      <c r="G870" s="90"/>
      <c r="H870" s="90"/>
      <c r="I870" s="90"/>
      <c r="J870" s="90"/>
      <c r="K870" s="90"/>
      <c r="L870" s="90"/>
      <c r="M870" s="90"/>
      <c r="N870" s="90"/>
      <c r="O870" s="90"/>
      <c r="P870" s="90"/>
      <c r="Q870" s="90"/>
      <c r="R870" s="90"/>
      <c r="S870" s="90"/>
      <c r="T870" s="90"/>
      <c r="U870" s="90"/>
      <c r="V870" s="90"/>
      <c r="W870" s="90"/>
      <c r="X870" s="90"/>
      <c r="Y870" s="90"/>
      <c r="Z870" s="90"/>
      <c r="AA870" s="90"/>
      <c r="AB870" s="90"/>
      <c r="AC870" s="90"/>
      <c r="AD870" s="90"/>
    </row>
    <row r="871" spans="1:30" ht="14.5" x14ac:dyDescent="0.35">
      <c r="A871" s="90"/>
      <c r="B871" s="82"/>
      <c r="C871" s="90"/>
      <c r="D871" s="90"/>
      <c r="E871" s="90"/>
      <c r="F871" s="90"/>
      <c r="G871" s="90"/>
      <c r="H871" s="90"/>
      <c r="I871" s="90"/>
      <c r="J871" s="90"/>
      <c r="K871" s="90"/>
      <c r="L871" s="90"/>
      <c r="M871" s="90"/>
      <c r="N871" s="90"/>
      <c r="O871" s="90"/>
      <c r="P871" s="90"/>
      <c r="Q871" s="90"/>
      <c r="R871" s="90"/>
      <c r="S871" s="90"/>
      <c r="T871" s="90"/>
      <c r="U871" s="90"/>
      <c r="V871" s="90"/>
      <c r="W871" s="90"/>
      <c r="X871" s="90"/>
      <c r="Y871" s="90"/>
      <c r="Z871" s="90"/>
      <c r="AA871" s="90"/>
      <c r="AB871" s="90"/>
      <c r="AC871" s="90"/>
      <c r="AD871" s="90"/>
    </row>
    <row r="872" spans="1:30" ht="14.5" x14ac:dyDescent="0.35">
      <c r="A872" s="90"/>
      <c r="B872" s="82"/>
      <c r="C872" s="90"/>
      <c r="D872" s="90"/>
      <c r="E872" s="90"/>
      <c r="F872" s="90"/>
      <c r="G872" s="90"/>
      <c r="H872" s="90"/>
      <c r="I872" s="90"/>
      <c r="J872" s="90"/>
      <c r="K872" s="90"/>
      <c r="L872" s="90"/>
      <c r="M872" s="90"/>
      <c r="N872" s="90"/>
      <c r="O872" s="90"/>
      <c r="P872" s="90"/>
      <c r="Q872" s="90"/>
      <c r="R872" s="90"/>
      <c r="S872" s="90"/>
      <c r="T872" s="90"/>
      <c r="U872" s="90"/>
      <c r="V872" s="90"/>
      <c r="W872" s="90"/>
      <c r="X872" s="90"/>
      <c r="Y872" s="90"/>
      <c r="Z872" s="90"/>
      <c r="AA872" s="90"/>
      <c r="AB872" s="90"/>
      <c r="AC872" s="90"/>
      <c r="AD872" s="90"/>
    </row>
    <row r="873" spans="1:30" ht="14.5" x14ac:dyDescent="0.35">
      <c r="A873" s="90"/>
      <c r="B873" s="82"/>
      <c r="C873" s="90"/>
      <c r="D873" s="90"/>
      <c r="E873" s="90"/>
      <c r="F873" s="90"/>
      <c r="G873" s="90"/>
      <c r="H873" s="90"/>
      <c r="I873" s="90"/>
      <c r="J873" s="90"/>
      <c r="K873" s="90"/>
      <c r="L873" s="90"/>
      <c r="M873" s="90"/>
      <c r="N873" s="90"/>
      <c r="O873" s="90"/>
      <c r="P873" s="90"/>
      <c r="Q873" s="90"/>
      <c r="R873" s="90"/>
      <c r="S873" s="90"/>
      <c r="T873" s="90"/>
      <c r="U873" s="90"/>
      <c r="V873" s="90"/>
      <c r="W873" s="90"/>
      <c r="X873" s="90"/>
      <c r="Y873" s="90"/>
      <c r="Z873" s="90"/>
      <c r="AA873" s="90"/>
      <c r="AB873" s="90"/>
      <c r="AC873" s="90"/>
      <c r="AD873" s="90"/>
    </row>
    <row r="874" spans="1:30" ht="14.5" x14ac:dyDescent="0.35">
      <c r="A874" s="90"/>
      <c r="B874" s="82"/>
      <c r="C874" s="90"/>
      <c r="D874" s="90"/>
      <c r="E874" s="90"/>
      <c r="F874" s="90"/>
      <c r="G874" s="90"/>
      <c r="H874" s="90"/>
      <c r="I874" s="90"/>
      <c r="J874" s="90"/>
      <c r="K874" s="90"/>
      <c r="L874" s="90"/>
      <c r="M874" s="90"/>
      <c r="N874" s="90"/>
      <c r="O874" s="90"/>
      <c r="P874" s="90"/>
      <c r="Q874" s="90"/>
      <c r="R874" s="90"/>
      <c r="S874" s="90"/>
      <c r="T874" s="90"/>
      <c r="U874" s="90"/>
      <c r="V874" s="90"/>
      <c r="W874" s="90"/>
      <c r="X874" s="90"/>
      <c r="Y874" s="90"/>
      <c r="Z874" s="90"/>
      <c r="AA874" s="90"/>
      <c r="AB874" s="90"/>
      <c r="AC874" s="90"/>
      <c r="AD874" s="90"/>
    </row>
    <row r="875" spans="1:30" ht="14.5" x14ac:dyDescent="0.35">
      <c r="A875" s="90"/>
      <c r="B875" s="82"/>
      <c r="C875" s="90"/>
      <c r="D875" s="90"/>
      <c r="E875" s="90"/>
      <c r="F875" s="90"/>
      <c r="G875" s="90"/>
      <c r="H875" s="90"/>
      <c r="I875" s="90"/>
      <c r="J875" s="90"/>
      <c r="K875" s="90"/>
      <c r="L875" s="90"/>
      <c r="M875" s="90"/>
      <c r="N875" s="90"/>
      <c r="O875" s="90"/>
      <c r="P875" s="90"/>
      <c r="Q875" s="90"/>
      <c r="R875" s="90"/>
      <c r="S875" s="90"/>
      <c r="T875" s="90"/>
      <c r="U875" s="90"/>
      <c r="V875" s="90"/>
      <c r="W875" s="90"/>
      <c r="X875" s="90"/>
      <c r="Y875" s="90"/>
      <c r="Z875" s="90"/>
      <c r="AA875" s="90"/>
      <c r="AB875" s="90"/>
      <c r="AC875" s="90"/>
      <c r="AD875" s="90"/>
    </row>
    <row r="876" spans="1:30" ht="14.5" x14ac:dyDescent="0.35">
      <c r="A876" s="90"/>
      <c r="B876" s="82"/>
      <c r="C876" s="90"/>
      <c r="D876" s="90"/>
      <c r="E876" s="90"/>
      <c r="F876" s="90"/>
      <c r="G876" s="90"/>
      <c r="H876" s="90"/>
      <c r="I876" s="90"/>
      <c r="J876" s="90"/>
      <c r="K876" s="90"/>
      <c r="L876" s="90"/>
      <c r="M876" s="90"/>
      <c r="N876" s="90"/>
      <c r="O876" s="90"/>
      <c r="P876" s="90"/>
      <c r="Q876" s="90"/>
      <c r="R876" s="90"/>
      <c r="S876" s="90"/>
      <c r="T876" s="90"/>
      <c r="U876" s="90"/>
      <c r="V876" s="90"/>
      <c r="W876" s="90"/>
      <c r="X876" s="90"/>
      <c r="Y876" s="90"/>
      <c r="Z876" s="90"/>
      <c r="AA876" s="90"/>
      <c r="AB876" s="90"/>
      <c r="AC876" s="90"/>
      <c r="AD876" s="90"/>
    </row>
    <row r="877" spans="1:30" ht="14.5" x14ac:dyDescent="0.35">
      <c r="A877" s="90"/>
      <c r="B877" s="82"/>
      <c r="C877" s="90"/>
      <c r="D877" s="90"/>
      <c r="E877" s="90"/>
      <c r="F877" s="90"/>
      <c r="G877" s="90"/>
      <c r="H877" s="90"/>
      <c r="I877" s="90"/>
      <c r="J877" s="90"/>
      <c r="K877" s="90"/>
      <c r="L877" s="90"/>
      <c r="M877" s="90"/>
      <c r="N877" s="90"/>
      <c r="O877" s="90"/>
      <c r="P877" s="90"/>
      <c r="Q877" s="90"/>
      <c r="R877" s="90"/>
      <c r="S877" s="90"/>
      <c r="T877" s="90"/>
      <c r="U877" s="90"/>
      <c r="V877" s="90"/>
      <c r="W877" s="90"/>
      <c r="X877" s="90"/>
      <c r="Y877" s="90"/>
      <c r="Z877" s="90"/>
      <c r="AA877" s="90"/>
      <c r="AB877" s="90"/>
      <c r="AC877" s="90"/>
      <c r="AD877" s="90"/>
    </row>
    <row r="878" spans="1:30" ht="14.5" x14ac:dyDescent="0.35">
      <c r="A878" s="90"/>
      <c r="B878" s="82"/>
      <c r="C878" s="90"/>
      <c r="D878" s="90"/>
      <c r="E878" s="90"/>
      <c r="F878" s="90"/>
      <c r="G878" s="90"/>
      <c r="H878" s="90"/>
      <c r="I878" s="90"/>
      <c r="J878" s="90"/>
      <c r="K878" s="90"/>
      <c r="L878" s="90"/>
      <c r="M878" s="90"/>
      <c r="N878" s="90"/>
      <c r="O878" s="90"/>
      <c r="P878" s="90"/>
      <c r="Q878" s="90"/>
      <c r="R878" s="90"/>
      <c r="S878" s="90"/>
      <c r="T878" s="90"/>
      <c r="U878" s="90"/>
      <c r="V878" s="90"/>
      <c r="W878" s="90"/>
      <c r="X878" s="90"/>
      <c r="Y878" s="90"/>
      <c r="Z878" s="90"/>
      <c r="AA878" s="90"/>
      <c r="AB878" s="90"/>
      <c r="AC878" s="90"/>
      <c r="AD878" s="90"/>
    </row>
    <row r="879" spans="1:30" ht="14.5" x14ac:dyDescent="0.35">
      <c r="A879" s="90"/>
      <c r="B879" s="82"/>
      <c r="C879" s="90"/>
      <c r="D879" s="90"/>
      <c r="E879" s="90"/>
      <c r="F879" s="90"/>
      <c r="G879" s="90"/>
      <c r="H879" s="90"/>
      <c r="I879" s="90"/>
      <c r="J879" s="90"/>
      <c r="K879" s="90"/>
      <c r="L879" s="90"/>
      <c r="M879" s="90"/>
      <c r="N879" s="90"/>
      <c r="O879" s="90"/>
      <c r="P879" s="90"/>
      <c r="Q879" s="90"/>
      <c r="R879" s="90"/>
      <c r="S879" s="90"/>
      <c r="T879" s="90"/>
      <c r="U879" s="90"/>
      <c r="V879" s="90"/>
      <c r="W879" s="90"/>
      <c r="X879" s="90"/>
      <c r="Y879" s="90"/>
      <c r="Z879" s="90"/>
      <c r="AA879" s="90"/>
      <c r="AB879" s="90"/>
      <c r="AC879" s="90"/>
      <c r="AD879" s="90"/>
    </row>
    <row r="880" spans="1:30" ht="14.5" x14ac:dyDescent="0.35">
      <c r="A880" s="90"/>
      <c r="B880" s="82"/>
      <c r="C880" s="90"/>
      <c r="D880" s="90"/>
      <c r="E880" s="90"/>
      <c r="F880" s="90"/>
      <c r="G880" s="90"/>
      <c r="H880" s="90"/>
      <c r="I880" s="90"/>
      <c r="J880" s="90"/>
      <c r="K880" s="90"/>
      <c r="L880" s="90"/>
      <c r="M880" s="90"/>
      <c r="N880" s="90"/>
      <c r="O880" s="90"/>
      <c r="P880" s="90"/>
      <c r="Q880" s="90"/>
      <c r="R880" s="90"/>
      <c r="S880" s="90"/>
      <c r="T880" s="90"/>
      <c r="U880" s="90"/>
      <c r="V880" s="90"/>
      <c r="W880" s="90"/>
      <c r="X880" s="90"/>
      <c r="Y880" s="90"/>
      <c r="Z880" s="90"/>
      <c r="AA880" s="90"/>
      <c r="AB880" s="90"/>
      <c r="AC880" s="90"/>
      <c r="AD880" s="90"/>
    </row>
    <row r="881" spans="1:30" ht="14.5" x14ac:dyDescent="0.35">
      <c r="A881" s="90"/>
      <c r="B881" s="82"/>
      <c r="C881" s="90"/>
      <c r="D881" s="90"/>
      <c r="E881" s="90"/>
      <c r="F881" s="90"/>
      <c r="G881" s="90"/>
      <c r="H881" s="90"/>
      <c r="I881" s="90"/>
      <c r="J881" s="90"/>
      <c r="K881" s="90"/>
      <c r="L881" s="90"/>
      <c r="M881" s="90"/>
      <c r="N881" s="90"/>
      <c r="O881" s="90"/>
      <c r="P881" s="90"/>
      <c r="Q881" s="90"/>
      <c r="R881" s="90"/>
      <c r="S881" s="90"/>
      <c r="T881" s="90"/>
      <c r="U881" s="90"/>
      <c r="V881" s="90"/>
      <c r="W881" s="90"/>
      <c r="X881" s="90"/>
      <c r="Y881" s="90"/>
      <c r="Z881" s="90"/>
      <c r="AA881" s="90"/>
      <c r="AB881" s="90"/>
      <c r="AC881" s="90"/>
      <c r="AD881" s="90"/>
    </row>
    <row r="882" spans="1:30" ht="14.5" x14ac:dyDescent="0.35">
      <c r="A882" s="90"/>
      <c r="B882" s="82"/>
      <c r="C882" s="90"/>
      <c r="D882" s="90"/>
      <c r="E882" s="90"/>
      <c r="F882" s="90"/>
      <c r="G882" s="90"/>
      <c r="H882" s="90"/>
      <c r="I882" s="90"/>
      <c r="J882" s="90"/>
      <c r="K882" s="90"/>
      <c r="L882" s="90"/>
      <c r="M882" s="90"/>
      <c r="N882" s="90"/>
      <c r="O882" s="90"/>
      <c r="P882" s="90"/>
      <c r="Q882" s="90"/>
      <c r="R882" s="90"/>
      <c r="S882" s="90"/>
      <c r="T882" s="90"/>
      <c r="U882" s="90"/>
      <c r="V882" s="90"/>
      <c r="W882" s="90"/>
      <c r="X882" s="90"/>
      <c r="Y882" s="90"/>
      <c r="Z882" s="90"/>
      <c r="AA882" s="90"/>
      <c r="AB882" s="90"/>
      <c r="AC882" s="90"/>
      <c r="AD882" s="90"/>
    </row>
    <row r="883" spans="1:30" ht="14.5" x14ac:dyDescent="0.35">
      <c r="A883" s="90"/>
      <c r="B883" s="82"/>
      <c r="C883" s="90"/>
      <c r="D883" s="90"/>
      <c r="E883" s="90"/>
      <c r="F883" s="90"/>
      <c r="G883" s="90"/>
      <c r="H883" s="90"/>
      <c r="I883" s="90"/>
      <c r="J883" s="90"/>
      <c r="K883" s="90"/>
      <c r="L883" s="90"/>
      <c r="M883" s="90"/>
      <c r="N883" s="90"/>
      <c r="O883" s="90"/>
      <c r="P883" s="90"/>
      <c r="Q883" s="90"/>
      <c r="R883" s="90"/>
      <c r="S883" s="90"/>
      <c r="T883" s="90"/>
      <c r="U883" s="90"/>
      <c r="V883" s="90"/>
      <c r="W883" s="90"/>
      <c r="X883" s="90"/>
      <c r="Y883" s="90"/>
      <c r="Z883" s="90"/>
      <c r="AA883" s="90"/>
      <c r="AB883" s="90"/>
      <c r="AC883" s="90"/>
      <c r="AD883" s="90"/>
    </row>
    <row r="884" spans="1:30" ht="14.5" x14ac:dyDescent="0.35">
      <c r="A884" s="90"/>
      <c r="B884" s="82"/>
      <c r="C884" s="90"/>
      <c r="D884" s="90"/>
      <c r="E884" s="90"/>
      <c r="F884" s="90"/>
      <c r="G884" s="90"/>
      <c r="H884" s="90"/>
      <c r="I884" s="90"/>
      <c r="J884" s="90"/>
      <c r="K884" s="90"/>
      <c r="L884" s="90"/>
      <c r="M884" s="90"/>
      <c r="N884" s="90"/>
      <c r="O884" s="90"/>
      <c r="P884" s="90"/>
      <c r="Q884" s="90"/>
      <c r="R884" s="90"/>
      <c r="S884" s="90"/>
      <c r="T884" s="90"/>
      <c r="U884" s="90"/>
      <c r="V884" s="90"/>
      <c r="W884" s="90"/>
      <c r="X884" s="90"/>
      <c r="Y884" s="90"/>
      <c r="Z884" s="90"/>
      <c r="AA884" s="90"/>
      <c r="AB884" s="90"/>
      <c r="AC884" s="90"/>
      <c r="AD884" s="90"/>
    </row>
    <row r="885" spans="1:30" ht="14.5" x14ac:dyDescent="0.35">
      <c r="A885" s="90"/>
      <c r="B885" s="82"/>
      <c r="C885" s="90"/>
      <c r="D885" s="90"/>
      <c r="E885" s="90"/>
      <c r="F885" s="90"/>
      <c r="G885" s="90"/>
      <c r="H885" s="90"/>
      <c r="I885" s="90"/>
      <c r="J885" s="90"/>
      <c r="K885" s="90"/>
      <c r="L885" s="90"/>
      <c r="M885" s="90"/>
      <c r="N885" s="90"/>
      <c r="O885" s="90"/>
      <c r="P885" s="90"/>
      <c r="Q885" s="90"/>
      <c r="R885" s="90"/>
      <c r="S885" s="90"/>
      <c r="T885" s="90"/>
      <c r="U885" s="90"/>
      <c r="V885" s="90"/>
      <c r="W885" s="90"/>
      <c r="X885" s="90"/>
      <c r="Y885" s="90"/>
      <c r="Z885" s="90"/>
      <c r="AA885" s="90"/>
      <c r="AB885" s="90"/>
      <c r="AC885" s="90"/>
      <c r="AD885" s="90"/>
    </row>
    <row r="886" spans="1:30" ht="14.5" x14ac:dyDescent="0.35">
      <c r="A886" s="90"/>
      <c r="B886" s="82"/>
      <c r="C886" s="90"/>
      <c r="D886" s="90"/>
      <c r="E886" s="90"/>
      <c r="F886" s="90"/>
      <c r="G886" s="90"/>
      <c r="H886" s="90"/>
      <c r="I886" s="90"/>
      <c r="J886" s="90"/>
      <c r="K886" s="90"/>
      <c r="L886" s="90"/>
      <c r="M886" s="90"/>
      <c r="N886" s="90"/>
      <c r="O886" s="90"/>
      <c r="P886" s="90"/>
      <c r="Q886" s="90"/>
      <c r="R886" s="90"/>
      <c r="S886" s="90"/>
      <c r="T886" s="90"/>
      <c r="U886" s="90"/>
      <c r="V886" s="90"/>
      <c r="W886" s="90"/>
      <c r="X886" s="90"/>
      <c r="Y886" s="90"/>
      <c r="Z886" s="90"/>
      <c r="AA886" s="90"/>
      <c r="AB886" s="90"/>
      <c r="AC886" s="90"/>
      <c r="AD886" s="90"/>
    </row>
    <row r="887" spans="1:30" ht="14.5" x14ac:dyDescent="0.35">
      <c r="A887" s="90"/>
      <c r="B887" s="82"/>
      <c r="C887" s="90"/>
      <c r="D887" s="90"/>
      <c r="E887" s="90"/>
      <c r="F887" s="90"/>
      <c r="G887" s="90"/>
      <c r="H887" s="90"/>
      <c r="I887" s="90"/>
      <c r="J887" s="90"/>
      <c r="K887" s="90"/>
      <c r="L887" s="90"/>
      <c r="M887" s="90"/>
      <c r="N887" s="90"/>
      <c r="O887" s="90"/>
      <c r="P887" s="90"/>
      <c r="Q887" s="90"/>
      <c r="R887" s="90"/>
      <c r="S887" s="90"/>
      <c r="T887" s="90"/>
      <c r="U887" s="90"/>
      <c r="V887" s="90"/>
      <c r="W887" s="90"/>
      <c r="X887" s="90"/>
      <c r="Y887" s="90"/>
      <c r="Z887" s="90"/>
      <c r="AA887" s="90"/>
      <c r="AB887" s="90"/>
      <c r="AC887" s="90"/>
      <c r="AD887" s="90"/>
    </row>
    <row r="888" spans="1:30" ht="14.5" x14ac:dyDescent="0.35">
      <c r="A888" s="90"/>
      <c r="B888" s="82"/>
      <c r="C888" s="90"/>
      <c r="D888" s="90"/>
      <c r="E888" s="90"/>
      <c r="F888" s="90"/>
      <c r="G888" s="90"/>
      <c r="H888" s="90"/>
      <c r="I888" s="90"/>
      <c r="J888" s="90"/>
      <c r="K888" s="90"/>
      <c r="L888" s="90"/>
      <c r="M888" s="90"/>
      <c r="N888" s="90"/>
      <c r="O888" s="90"/>
      <c r="P888" s="90"/>
      <c r="Q888" s="90"/>
      <c r="R888" s="90"/>
      <c r="S888" s="90"/>
      <c r="T888" s="90"/>
      <c r="U888" s="90"/>
      <c r="V888" s="90"/>
      <c r="W888" s="90"/>
      <c r="X888" s="90"/>
      <c r="Y888" s="90"/>
      <c r="Z888" s="90"/>
      <c r="AA888" s="90"/>
      <c r="AB888" s="90"/>
      <c r="AC888" s="90"/>
      <c r="AD888" s="90"/>
    </row>
    <row r="889" spans="1:30" ht="14.5" x14ac:dyDescent="0.35">
      <c r="A889" s="90"/>
      <c r="B889" s="82"/>
      <c r="C889" s="90"/>
      <c r="D889" s="90"/>
      <c r="E889" s="90"/>
      <c r="F889" s="90"/>
      <c r="G889" s="90"/>
      <c r="H889" s="90"/>
      <c r="I889" s="90"/>
      <c r="J889" s="90"/>
      <c r="K889" s="90"/>
      <c r="L889" s="90"/>
      <c r="M889" s="90"/>
      <c r="N889" s="90"/>
      <c r="O889" s="90"/>
      <c r="P889" s="90"/>
      <c r="Q889" s="90"/>
      <c r="R889" s="90"/>
      <c r="S889" s="90"/>
      <c r="T889" s="90"/>
      <c r="U889" s="90"/>
      <c r="V889" s="90"/>
      <c r="W889" s="90"/>
      <c r="X889" s="90"/>
      <c r="Y889" s="90"/>
      <c r="Z889" s="90"/>
      <c r="AA889" s="90"/>
      <c r="AB889" s="90"/>
      <c r="AC889" s="90"/>
      <c r="AD889" s="90"/>
    </row>
    <row r="890" spans="1:30" ht="14.5" x14ac:dyDescent="0.35">
      <c r="A890" s="90"/>
      <c r="B890" s="82"/>
      <c r="C890" s="90"/>
      <c r="D890" s="90"/>
      <c r="E890" s="90"/>
      <c r="F890" s="90"/>
      <c r="G890" s="90"/>
      <c r="H890" s="90"/>
      <c r="I890" s="90"/>
      <c r="J890" s="90"/>
      <c r="K890" s="90"/>
      <c r="L890" s="90"/>
      <c r="M890" s="90"/>
      <c r="N890" s="90"/>
      <c r="O890" s="90"/>
      <c r="P890" s="90"/>
      <c r="Q890" s="90"/>
      <c r="R890" s="90"/>
      <c r="S890" s="90"/>
      <c r="T890" s="90"/>
      <c r="U890" s="90"/>
      <c r="V890" s="90"/>
      <c r="W890" s="90"/>
      <c r="X890" s="90"/>
      <c r="Y890" s="90"/>
      <c r="Z890" s="90"/>
      <c r="AA890" s="90"/>
      <c r="AB890" s="90"/>
      <c r="AC890" s="90"/>
      <c r="AD890" s="90"/>
    </row>
    <row r="891" spans="1:30" ht="14.5" x14ac:dyDescent="0.35">
      <c r="A891" s="90"/>
      <c r="B891" s="82"/>
      <c r="C891" s="90"/>
      <c r="D891" s="90"/>
      <c r="E891" s="90"/>
      <c r="F891" s="90"/>
      <c r="G891" s="90"/>
      <c r="H891" s="90"/>
      <c r="I891" s="90"/>
      <c r="J891" s="90"/>
      <c r="K891" s="90"/>
      <c r="L891" s="90"/>
      <c r="M891" s="90"/>
      <c r="N891" s="90"/>
      <c r="O891" s="90"/>
      <c r="P891" s="90"/>
      <c r="Q891" s="90"/>
      <c r="R891" s="90"/>
      <c r="S891" s="90"/>
      <c r="T891" s="90"/>
      <c r="U891" s="90"/>
      <c r="V891" s="90"/>
      <c r="W891" s="90"/>
      <c r="X891" s="90"/>
      <c r="Y891" s="90"/>
      <c r="Z891" s="90"/>
      <c r="AA891" s="90"/>
      <c r="AB891" s="90"/>
      <c r="AC891" s="90"/>
      <c r="AD891" s="90"/>
    </row>
    <row r="892" spans="1:30" ht="14.5" x14ac:dyDescent="0.35">
      <c r="A892" s="90"/>
      <c r="B892" s="82"/>
      <c r="C892" s="90"/>
      <c r="D892" s="90"/>
      <c r="E892" s="90"/>
      <c r="F892" s="90"/>
      <c r="G892" s="90"/>
      <c r="H892" s="90"/>
      <c r="I892" s="90"/>
      <c r="J892" s="90"/>
      <c r="K892" s="90"/>
      <c r="L892" s="90"/>
      <c r="M892" s="90"/>
      <c r="N892" s="90"/>
      <c r="O892" s="90"/>
      <c r="P892" s="90"/>
      <c r="Q892" s="90"/>
      <c r="R892" s="90"/>
      <c r="S892" s="90"/>
      <c r="T892" s="90"/>
      <c r="U892" s="90"/>
      <c r="V892" s="90"/>
      <c r="W892" s="90"/>
      <c r="X892" s="90"/>
      <c r="Y892" s="90"/>
      <c r="Z892" s="90"/>
      <c r="AA892" s="90"/>
      <c r="AB892" s="90"/>
      <c r="AC892" s="90"/>
      <c r="AD892" s="90"/>
    </row>
    <row r="893" spans="1:30" ht="14.5" x14ac:dyDescent="0.35">
      <c r="A893" s="90"/>
      <c r="B893" s="82"/>
      <c r="C893" s="90"/>
      <c r="D893" s="90"/>
      <c r="E893" s="90"/>
      <c r="F893" s="90"/>
      <c r="G893" s="90"/>
      <c r="H893" s="90"/>
      <c r="I893" s="90"/>
      <c r="J893" s="90"/>
      <c r="K893" s="90"/>
      <c r="L893" s="90"/>
      <c r="M893" s="90"/>
      <c r="N893" s="90"/>
      <c r="O893" s="90"/>
      <c r="P893" s="90"/>
      <c r="Q893" s="90"/>
      <c r="R893" s="90"/>
      <c r="S893" s="90"/>
      <c r="T893" s="90"/>
      <c r="U893" s="90"/>
      <c r="V893" s="90"/>
      <c r="W893" s="90"/>
      <c r="X893" s="90"/>
      <c r="Y893" s="90"/>
      <c r="Z893" s="90"/>
      <c r="AA893" s="90"/>
      <c r="AB893" s="90"/>
      <c r="AC893" s="90"/>
      <c r="AD893" s="90"/>
    </row>
    <row r="894" spans="1:30" ht="14.5" x14ac:dyDescent="0.35">
      <c r="A894" s="90"/>
      <c r="B894" s="82"/>
      <c r="C894" s="90"/>
      <c r="D894" s="90"/>
      <c r="E894" s="90"/>
      <c r="F894" s="90"/>
      <c r="G894" s="90"/>
      <c r="H894" s="90"/>
      <c r="I894" s="90"/>
      <c r="J894" s="90"/>
      <c r="K894" s="90"/>
      <c r="L894" s="90"/>
      <c r="M894" s="90"/>
      <c r="N894" s="90"/>
      <c r="O894" s="90"/>
      <c r="P894" s="90"/>
      <c r="Q894" s="90"/>
      <c r="R894" s="90"/>
      <c r="S894" s="90"/>
      <c r="T894" s="90"/>
      <c r="U894" s="90"/>
      <c r="V894" s="90"/>
      <c r="W894" s="90"/>
      <c r="X894" s="90"/>
      <c r="Y894" s="90"/>
      <c r="Z894" s="90"/>
      <c r="AA894" s="90"/>
      <c r="AB894" s="90"/>
      <c r="AC894" s="90"/>
      <c r="AD894" s="90"/>
    </row>
    <row r="895" spans="1:30" ht="14.5" x14ac:dyDescent="0.35">
      <c r="A895" s="90"/>
      <c r="B895" s="82"/>
      <c r="C895" s="90"/>
      <c r="D895" s="90"/>
      <c r="E895" s="90"/>
      <c r="F895" s="90"/>
      <c r="G895" s="90"/>
      <c r="H895" s="90"/>
      <c r="I895" s="90"/>
      <c r="J895" s="90"/>
      <c r="K895" s="90"/>
      <c r="L895" s="90"/>
      <c r="M895" s="90"/>
      <c r="N895" s="90"/>
      <c r="O895" s="90"/>
      <c r="P895" s="90"/>
      <c r="Q895" s="90"/>
      <c r="R895" s="90"/>
      <c r="S895" s="90"/>
      <c r="T895" s="90"/>
      <c r="U895" s="90"/>
      <c r="V895" s="90"/>
      <c r="W895" s="90"/>
      <c r="X895" s="90"/>
      <c r="Y895" s="90"/>
      <c r="Z895" s="90"/>
      <c r="AA895" s="90"/>
      <c r="AB895" s="90"/>
      <c r="AC895" s="90"/>
      <c r="AD895" s="90"/>
    </row>
    <row r="896" spans="1:30" ht="14.5" x14ac:dyDescent="0.35">
      <c r="A896" s="90"/>
      <c r="B896" s="82"/>
      <c r="C896" s="90"/>
      <c r="D896" s="90"/>
      <c r="E896" s="90"/>
      <c r="F896" s="90"/>
      <c r="G896" s="90"/>
      <c r="H896" s="90"/>
      <c r="I896" s="90"/>
      <c r="J896" s="90"/>
      <c r="K896" s="90"/>
      <c r="L896" s="90"/>
      <c r="M896" s="90"/>
      <c r="N896" s="90"/>
      <c r="O896" s="90"/>
      <c r="P896" s="90"/>
      <c r="Q896" s="90"/>
      <c r="R896" s="90"/>
      <c r="S896" s="90"/>
      <c r="T896" s="90"/>
      <c r="U896" s="90"/>
      <c r="V896" s="90"/>
      <c r="W896" s="90"/>
      <c r="X896" s="90"/>
      <c r="Y896" s="90"/>
      <c r="Z896" s="90"/>
      <c r="AA896" s="90"/>
      <c r="AB896" s="90"/>
      <c r="AC896" s="90"/>
      <c r="AD896" s="90"/>
    </row>
    <row r="897" spans="1:30" ht="14.5" x14ac:dyDescent="0.35">
      <c r="A897" s="90"/>
      <c r="B897" s="82"/>
      <c r="C897" s="90"/>
      <c r="D897" s="90"/>
      <c r="E897" s="90"/>
      <c r="F897" s="90"/>
      <c r="G897" s="90"/>
      <c r="H897" s="90"/>
      <c r="I897" s="90"/>
      <c r="J897" s="90"/>
      <c r="K897" s="90"/>
      <c r="L897" s="90"/>
      <c r="M897" s="90"/>
      <c r="N897" s="90"/>
      <c r="O897" s="90"/>
      <c r="P897" s="90"/>
      <c r="Q897" s="90"/>
      <c r="R897" s="90"/>
      <c r="S897" s="90"/>
      <c r="T897" s="90"/>
      <c r="U897" s="90"/>
      <c r="V897" s="90"/>
      <c r="W897" s="90"/>
      <c r="X897" s="90"/>
      <c r="Y897" s="90"/>
      <c r="Z897" s="90"/>
      <c r="AA897" s="90"/>
      <c r="AB897" s="90"/>
      <c r="AC897" s="90"/>
      <c r="AD897" s="90"/>
    </row>
    <row r="898" spans="1:30" ht="14.5" x14ac:dyDescent="0.35">
      <c r="A898" s="90"/>
      <c r="B898" s="82"/>
      <c r="C898" s="90"/>
      <c r="D898" s="90"/>
      <c r="E898" s="90"/>
      <c r="F898" s="90"/>
      <c r="G898" s="90"/>
      <c r="H898" s="90"/>
      <c r="I898" s="90"/>
      <c r="J898" s="90"/>
      <c r="K898" s="90"/>
      <c r="L898" s="90"/>
      <c r="M898" s="90"/>
      <c r="N898" s="90"/>
      <c r="O898" s="90"/>
      <c r="P898" s="90"/>
      <c r="Q898" s="90"/>
      <c r="R898" s="90"/>
      <c r="S898" s="90"/>
      <c r="T898" s="90"/>
      <c r="U898" s="90"/>
      <c r="V898" s="90"/>
      <c r="W898" s="90"/>
      <c r="X898" s="90"/>
      <c r="Y898" s="90"/>
      <c r="Z898" s="90"/>
      <c r="AA898" s="90"/>
      <c r="AB898" s="90"/>
      <c r="AC898" s="90"/>
      <c r="AD898" s="90"/>
    </row>
    <row r="899" spans="1:30" ht="14.5" x14ac:dyDescent="0.35">
      <c r="A899" s="90"/>
      <c r="B899" s="82"/>
      <c r="C899" s="90"/>
      <c r="D899" s="90"/>
      <c r="E899" s="90"/>
      <c r="F899" s="90"/>
      <c r="G899" s="90"/>
      <c r="H899" s="90"/>
      <c r="I899" s="90"/>
      <c r="J899" s="90"/>
      <c r="K899" s="90"/>
      <c r="L899" s="90"/>
      <c r="M899" s="90"/>
      <c r="N899" s="90"/>
      <c r="O899" s="90"/>
      <c r="P899" s="90"/>
      <c r="Q899" s="90"/>
      <c r="R899" s="90"/>
      <c r="S899" s="90"/>
      <c r="T899" s="90"/>
      <c r="U899" s="90"/>
      <c r="V899" s="90"/>
      <c r="W899" s="90"/>
      <c r="X899" s="90"/>
      <c r="Y899" s="90"/>
      <c r="Z899" s="90"/>
      <c r="AA899" s="90"/>
      <c r="AB899" s="90"/>
      <c r="AC899" s="90"/>
      <c r="AD899" s="90"/>
    </row>
    <row r="900" spans="1:30" ht="14.5" x14ac:dyDescent="0.35">
      <c r="A900" s="90"/>
      <c r="B900" s="82"/>
      <c r="C900" s="90"/>
      <c r="D900" s="90"/>
      <c r="E900" s="90"/>
      <c r="F900" s="90"/>
      <c r="G900" s="90"/>
      <c r="H900" s="90"/>
      <c r="I900" s="90"/>
      <c r="J900" s="90"/>
      <c r="K900" s="90"/>
      <c r="L900" s="90"/>
      <c r="M900" s="90"/>
      <c r="N900" s="90"/>
      <c r="O900" s="90"/>
      <c r="P900" s="90"/>
      <c r="Q900" s="90"/>
      <c r="R900" s="90"/>
      <c r="S900" s="90"/>
      <c r="T900" s="90"/>
      <c r="U900" s="90"/>
      <c r="V900" s="90"/>
      <c r="W900" s="90"/>
      <c r="X900" s="90"/>
      <c r="Y900" s="90"/>
      <c r="Z900" s="90"/>
      <c r="AA900" s="90"/>
      <c r="AB900" s="90"/>
      <c r="AC900" s="90"/>
      <c r="AD900" s="90"/>
    </row>
    <row r="901" spans="1:30" ht="14.5" x14ac:dyDescent="0.35">
      <c r="A901" s="90"/>
      <c r="B901" s="82"/>
      <c r="C901" s="90"/>
      <c r="D901" s="90"/>
      <c r="E901" s="90"/>
      <c r="F901" s="90"/>
      <c r="G901" s="90"/>
      <c r="H901" s="90"/>
      <c r="I901" s="90"/>
      <c r="J901" s="90"/>
      <c r="K901" s="90"/>
      <c r="L901" s="90"/>
      <c r="M901" s="90"/>
      <c r="N901" s="90"/>
      <c r="O901" s="90"/>
      <c r="P901" s="90"/>
      <c r="Q901" s="90"/>
      <c r="R901" s="90"/>
      <c r="S901" s="90"/>
      <c r="T901" s="90"/>
      <c r="U901" s="90"/>
      <c r="V901" s="90"/>
      <c r="W901" s="90"/>
      <c r="X901" s="90"/>
      <c r="Y901" s="90"/>
      <c r="Z901" s="90"/>
      <c r="AA901" s="90"/>
      <c r="AB901" s="90"/>
      <c r="AC901" s="90"/>
      <c r="AD901" s="90"/>
    </row>
    <row r="902" spans="1:30" ht="14.5" x14ac:dyDescent="0.35">
      <c r="A902" s="90"/>
      <c r="B902" s="82"/>
      <c r="C902" s="90"/>
      <c r="D902" s="90"/>
      <c r="E902" s="90"/>
      <c r="F902" s="90"/>
      <c r="G902" s="90"/>
      <c r="H902" s="90"/>
      <c r="I902" s="90"/>
      <c r="J902" s="90"/>
      <c r="K902" s="90"/>
      <c r="L902" s="90"/>
      <c r="M902" s="90"/>
      <c r="N902" s="90"/>
      <c r="O902" s="90"/>
      <c r="P902" s="90"/>
      <c r="Q902" s="90"/>
      <c r="R902" s="90"/>
      <c r="S902" s="90"/>
      <c r="T902" s="90"/>
      <c r="U902" s="90"/>
      <c r="V902" s="90"/>
      <c r="W902" s="90"/>
      <c r="X902" s="90"/>
      <c r="Y902" s="90"/>
      <c r="Z902" s="90"/>
      <c r="AA902" s="90"/>
      <c r="AB902" s="90"/>
      <c r="AC902" s="90"/>
      <c r="AD902" s="90"/>
    </row>
    <row r="903" spans="1:30" ht="14.5" x14ac:dyDescent="0.35">
      <c r="A903" s="90"/>
      <c r="B903" s="82"/>
      <c r="C903" s="90"/>
      <c r="D903" s="90"/>
      <c r="E903" s="90"/>
      <c r="F903" s="90"/>
      <c r="G903" s="90"/>
      <c r="H903" s="90"/>
      <c r="I903" s="90"/>
      <c r="J903" s="90"/>
      <c r="K903" s="90"/>
      <c r="L903" s="90"/>
      <c r="M903" s="90"/>
      <c r="N903" s="90"/>
      <c r="O903" s="90"/>
      <c r="P903" s="90"/>
      <c r="Q903" s="90"/>
      <c r="R903" s="90"/>
      <c r="S903" s="90"/>
      <c r="T903" s="90"/>
      <c r="U903" s="90"/>
      <c r="V903" s="90"/>
      <c r="W903" s="90"/>
      <c r="X903" s="90"/>
      <c r="Y903" s="90"/>
      <c r="Z903" s="90"/>
      <c r="AA903" s="90"/>
      <c r="AB903" s="90"/>
      <c r="AC903" s="90"/>
      <c r="AD903" s="90"/>
    </row>
    <row r="904" spans="1:30" ht="14.5" x14ac:dyDescent="0.35">
      <c r="A904" s="90"/>
      <c r="B904" s="82"/>
      <c r="C904" s="90"/>
      <c r="D904" s="90"/>
      <c r="E904" s="90"/>
      <c r="F904" s="90"/>
      <c r="G904" s="90"/>
      <c r="H904" s="90"/>
      <c r="I904" s="90"/>
      <c r="J904" s="90"/>
      <c r="K904" s="90"/>
      <c r="L904" s="90"/>
      <c r="M904" s="90"/>
      <c r="N904" s="90"/>
      <c r="O904" s="90"/>
      <c r="P904" s="90"/>
      <c r="Q904" s="90"/>
      <c r="R904" s="90"/>
      <c r="S904" s="90"/>
      <c r="T904" s="90"/>
      <c r="U904" s="90"/>
      <c r="V904" s="90"/>
      <c r="W904" s="90"/>
      <c r="X904" s="90"/>
      <c r="Y904" s="90"/>
      <c r="Z904" s="90"/>
      <c r="AA904" s="90"/>
      <c r="AB904" s="90"/>
      <c r="AC904" s="90"/>
      <c r="AD904" s="90"/>
    </row>
    <row r="905" spans="1:30" ht="14.5" x14ac:dyDescent="0.35">
      <c r="A905" s="90"/>
      <c r="B905" s="82"/>
      <c r="C905" s="90"/>
      <c r="D905" s="90"/>
      <c r="E905" s="90"/>
      <c r="F905" s="90"/>
      <c r="G905" s="90"/>
      <c r="H905" s="90"/>
      <c r="I905" s="90"/>
      <c r="J905" s="90"/>
      <c r="K905" s="90"/>
      <c r="L905" s="90"/>
      <c r="M905" s="90"/>
      <c r="N905" s="90"/>
      <c r="O905" s="90"/>
      <c r="P905" s="90"/>
      <c r="Q905" s="90"/>
      <c r="R905" s="90"/>
      <c r="S905" s="90"/>
      <c r="T905" s="90"/>
      <c r="U905" s="90"/>
      <c r="V905" s="90"/>
      <c r="W905" s="90"/>
      <c r="X905" s="90"/>
      <c r="Y905" s="90"/>
      <c r="Z905" s="90"/>
      <c r="AA905" s="90"/>
      <c r="AB905" s="90"/>
      <c r="AC905" s="90"/>
      <c r="AD905" s="90"/>
    </row>
    <row r="906" spans="1:30" ht="14.5" x14ac:dyDescent="0.35">
      <c r="A906" s="90"/>
      <c r="B906" s="82"/>
      <c r="C906" s="90"/>
      <c r="D906" s="90"/>
      <c r="E906" s="90"/>
      <c r="F906" s="90"/>
      <c r="G906" s="90"/>
      <c r="H906" s="90"/>
      <c r="I906" s="90"/>
      <c r="J906" s="90"/>
      <c r="K906" s="90"/>
      <c r="L906" s="90"/>
      <c r="M906" s="90"/>
      <c r="N906" s="90"/>
      <c r="O906" s="90"/>
      <c r="P906" s="90"/>
      <c r="Q906" s="90"/>
      <c r="R906" s="90"/>
      <c r="S906" s="90"/>
      <c r="T906" s="90"/>
      <c r="U906" s="90"/>
      <c r="V906" s="90"/>
      <c r="W906" s="90"/>
      <c r="X906" s="90"/>
      <c r="Y906" s="90"/>
      <c r="Z906" s="90"/>
      <c r="AA906" s="90"/>
      <c r="AB906" s="90"/>
      <c r="AC906" s="90"/>
      <c r="AD906" s="90"/>
    </row>
    <row r="907" spans="1:30" ht="14.5" x14ac:dyDescent="0.35">
      <c r="A907" s="90"/>
      <c r="B907" s="82"/>
      <c r="C907" s="90"/>
      <c r="D907" s="90"/>
      <c r="E907" s="90"/>
      <c r="F907" s="90"/>
      <c r="G907" s="90"/>
      <c r="H907" s="90"/>
      <c r="I907" s="90"/>
      <c r="J907" s="90"/>
      <c r="K907" s="90"/>
      <c r="L907" s="90"/>
      <c r="M907" s="90"/>
      <c r="N907" s="90"/>
      <c r="O907" s="90"/>
      <c r="P907" s="90"/>
      <c r="Q907" s="90"/>
      <c r="R907" s="90"/>
      <c r="S907" s="90"/>
      <c r="T907" s="90"/>
      <c r="U907" s="90"/>
      <c r="V907" s="90"/>
      <c r="W907" s="90"/>
      <c r="X907" s="90"/>
      <c r="Y907" s="90"/>
      <c r="Z907" s="90"/>
      <c r="AA907" s="90"/>
      <c r="AB907" s="90"/>
      <c r="AC907" s="90"/>
      <c r="AD907" s="90"/>
    </row>
    <row r="908" spans="1:30" ht="14.5" x14ac:dyDescent="0.35">
      <c r="A908" s="90"/>
      <c r="B908" s="82"/>
      <c r="C908" s="90"/>
      <c r="D908" s="90"/>
      <c r="E908" s="90"/>
      <c r="F908" s="90"/>
      <c r="G908" s="90"/>
      <c r="H908" s="90"/>
      <c r="I908" s="90"/>
      <c r="J908" s="90"/>
      <c r="K908" s="90"/>
      <c r="L908" s="90"/>
      <c r="M908" s="90"/>
      <c r="N908" s="90"/>
      <c r="O908" s="90"/>
      <c r="P908" s="90"/>
      <c r="Q908" s="90"/>
      <c r="R908" s="90"/>
      <c r="S908" s="90"/>
      <c r="T908" s="90"/>
      <c r="U908" s="90"/>
      <c r="V908" s="90"/>
      <c r="W908" s="90"/>
      <c r="X908" s="90"/>
      <c r="Y908" s="90"/>
      <c r="Z908" s="90"/>
      <c r="AA908" s="90"/>
      <c r="AB908" s="90"/>
      <c r="AC908" s="90"/>
      <c r="AD908" s="90"/>
    </row>
    <row r="909" spans="1:30" ht="14.5" x14ac:dyDescent="0.35">
      <c r="A909" s="90"/>
      <c r="B909" s="82"/>
      <c r="C909" s="90"/>
      <c r="D909" s="90"/>
      <c r="E909" s="90"/>
      <c r="F909" s="90"/>
      <c r="G909" s="90"/>
      <c r="H909" s="90"/>
      <c r="I909" s="90"/>
      <c r="J909" s="90"/>
      <c r="K909" s="90"/>
      <c r="L909" s="90"/>
      <c r="M909" s="90"/>
      <c r="N909" s="90"/>
      <c r="O909" s="90"/>
      <c r="P909" s="90"/>
      <c r="Q909" s="90"/>
      <c r="R909" s="90"/>
      <c r="S909" s="90"/>
      <c r="T909" s="90"/>
      <c r="U909" s="90"/>
      <c r="V909" s="90"/>
      <c r="W909" s="90"/>
      <c r="X909" s="90"/>
      <c r="Y909" s="90"/>
      <c r="Z909" s="90"/>
      <c r="AA909" s="90"/>
      <c r="AB909" s="90"/>
      <c r="AC909" s="90"/>
      <c r="AD909" s="90"/>
    </row>
    <row r="910" spans="1:30" ht="14.5" x14ac:dyDescent="0.35">
      <c r="A910" s="90"/>
      <c r="B910" s="82"/>
      <c r="C910" s="90"/>
      <c r="D910" s="90"/>
      <c r="E910" s="90"/>
      <c r="F910" s="90"/>
      <c r="G910" s="90"/>
      <c r="H910" s="90"/>
      <c r="I910" s="90"/>
      <c r="J910" s="90"/>
      <c r="K910" s="90"/>
      <c r="L910" s="90"/>
      <c r="M910" s="90"/>
      <c r="N910" s="90"/>
      <c r="O910" s="90"/>
      <c r="P910" s="90"/>
      <c r="Q910" s="90"/>
      <c r="R910" s="90"/>
      <c r="S910" s="90"/>
      <c r="T910" s="90"/>
      <c r="U910" s="90"/>
      <c r="V910" s="90"/>
      <c r="W910" s="90"/>
      <c r="X910" s="90"/>
      <c r="Y910" s="90"/>
      <c r="Z910" s="90"/>
      <c r="AA910" s="90"/>
      <c r="AB910" s="90"/>
      <c r="AC910" s="90"/>
      <c r="AD910" s="90"/>
    </row>
    <row r="911" spans="1:30" ht="14.5" x14ac:dyDescent="0.35">
      <c r="A911" s="90"/>
      <c r="B911" s="82"/>
      <c r="C911" s="90"/>
      <c r="D911" s="90"/>
      <c r="E911" s="90"/>
      <c r="F911" s="90"/>
      <c r="G911" s="90"/>
      <c r="H911" s="90"/>
      <c r="I911" s="90"/>
      <c r="J911" s="90"/>
      <c r="K911" s="90"/>
      <c r="L911" s="90"/>
      <c r="M911" s="90"/>
      <c r="N911" s="90"/>
      <c r="O911" s="90"/>
      <c r="P911" s="90"/>
      <c r="Q911" s="90"/>
      <c r="R911" s="90"/>
      <c r="S911" s="90"/>
      <c r="T911" s="90"/>
      <c r="U911" s="90"/>
      <c r="V911" s="90"/>
      <c r="W911" s="90"/>
      <c r="X911" s="90"/>
      <c r="Y911" s="90"/>
      <c r="Z911" s="90"/>
      <c r="AA911" s="90"/>
      <c r="AB911" s="90"/>
      <c r="AC911" s="90"/>
      <c r="AD911" s="90"/>
    </row>
    <row r="912" spans="1:30" ht="14.5" x14ac:dyDescent="0.35">
      <c r="A912" s="90"/>
      <c r="B912" s="82"/>
      <c r="C912" s="90"/>
      <c r="D912" s="90"/>
      <c r="E912" s="90"/>
      <c r="F912" s="90"/>
      <c r="G912" s="90"/>
      <c r="H912" s="90"/>
      <c r="I912" s="90"/>
      <c r="J912" s="90"/>
      <c r="K912" s="90"/>
      <c r="L912" s="90"/>
      <c r="M912" s="90"/>
      <c r="N912" s="90"/>
      <c r="O912" s="90"/>
      <c r="P912" s="90"/>
      <c r="Q912" s="90"/>
      <c r="R912" s="90"/>
      <c r="S912" s="90"/>
      <c r="T912" s="90"/>
      <c r="U912" s="90"/>
      <c r="V912" s="90"/>
      <c r="W912" s="90"/>
      <c r="X912" s="90"/>
      <c r="Y912" s="90"/>
      <c r="Z912" s="90"/>
      <c r="AA912" s="90"/>
      <c r="AB912" s="90"/>
      <c r="AC912" s="90"/>
      <c r="AD912" s="90"/>
    </row>
    <row r="913" spans="1:30" ht="14.5" x14ac:dyDescent="0.35">
      <c r="A913" s="90"/>
      <c r="B913" s="82"/>
      <c r="C913" s="90"/>
      <c r="D913" s="90"/>
      <c r="E913" s="90"/>
      <c r="F913" s="90"/>
      <c r="G913" s="90"/>
      <c r="H913" s="90"/>
      <c r="I913" s="90"/>
      <c r="J913" s="90"/>
      <c r="K913" s="90"/>
      <c r="L913" s="90"/>
      <c r="M913" s="90"/>
      <c r="N913" s="90"/>
      <c r="O913" s="90"/>
      <c r="P913" s="90"/>
      <c r="Q913" s="90"/>
      <c r="R913" s="90"/>
      <c r="S913" s="90"/>
      <c r="T913" s="90"/>
      <c r="U913" s="90"/>
      <c r="V913" s="90"/>
      <c r="W913" s="90"/>
      <c r="X913" s="90"/>
      <c r="Y913" s="90"/>
      <c r="Z913" s="90"/>
      <c r="AA913" s="90"/>
      <c r="AB913" s="90"/>
      <c r="AC913" s="90"/>
      <c r="AD913" s="90"/>
    </row>
    <row r="914" spans="1:30" ht="14.5" x14ac:dyDescent="0.35">
      <c r="A914" s="90"/>
      <c r="B914" s="82"/>
      <c r="C914" s="90"/>
      <c r="D914" s="90"/>
      <c r="E914" s="90"/>
      <c r="F914" s="90"/>
      <c r="G914" s="90"/>
      <c r="H914" s="90"/>
      <c r="I914" s="90"/>
      <c r="J914" s="90"/>
      <c r="K914" s="90"/>
      <c r="L914" s="90"/>
      <c r="M914" s="90"/>
      <c r="N914" s="90"/>
      <c r="O914" s="90"/>
      <c r="P914" s="90"/>
      <c r="Q914" s="90"/>
      <c r="R914" s="90"/>
      <c r="S914" s="90"/>
      <c r="T914" s="90"/>
      <c r="U914" s="90"/>
      <c r="V914" s="90"/>
      <c r="W914" s="90"/>
      <c r="X914" s="90"/>
      <c r="Y914" s="90"/>
      <c r="Z914" s="90"/>
      <c r="AA914" s="90"/>
      <c r="AB914" s="90"/>
      <c r="AC914" s="90"/>
      <c r="AD914" s="90"/>
    </row>
    <row r="915" spans="1:30" ht="14.5" x14ac:dyDescent="0.35">
      <c r="A915" s="90"/>
      <c r="B915" s="82"/>
      <c r="C915" s="90"/>
      <c r="D915" s="90"/>
      <c r="E915" s="90"/>
      <c r="F915" s="90"/>
      <c r="G915" s="90"/>
      <c r="H915" s="90"/>
      <c r="I915" s="90"/>
      <c r="J915" s="90"/>
      <c r="K915" s="90"/>
      <c r="L915" s="90"/>
      <c r="M915" s="90"/>
      <c r="N915" s="90"/>
      <c r="O915" s="90"/>
      <c r="P915" s="90"/>
      <c r="Q915" s="90"/>
      <c r="R915" s="90"/>
      <c r="S915" s="90"/>
      <c r="T915" s="90"/>
      <c r="U915" s="90"/>
      <c r="V915" s="90"/>
      <c r="W915" s="90"/>
      <c r="X915" s="90"/>
      <c r="Y915" s="90"/>
      <c r="Z915" s="90"/>
      <c r="AA915" s="90"/>
      <c r="AB915" s="90"/>
      <c r="AC915" s="90"/>
      <c r="AD915" s="90"/>
    </row>
    <row r="916" spans="1:30" ht="14.5" x14ac:dyDescent="0.35">
      <c r="A916" s="90"/>
      <c r="B916" s="82"/>
      <c r="C916" s="90"/>
      <c r="D916" s="90"/>
      <c r="E916" s="90"/>
      <c r="F916" s="90"/>
      <c r="G916" s="90"/>
      <c r="H916" s="90"/>
      <c r="I916" s="90"/>
      <c r="J916" s="90"/>
      <c r="K916" s="90"/>
      <c r="L916" s="90"/>
      <c r="M916" s="90"/>
      <c r="N916" s="90"/>
      <c r="O916" s="90"/>
      <c r="P916" s="90"/>
      <c r="Q916" s="90"/>
      <c r="R916" s="90"/>
      <c r="S916" s="90"/>
      <c r="T916" s="90"/>
      <c r="U916" s="90"/>
      <c r="V916" s="90"/>
      <c r="W916" s="90"/>
      <c r="X916" s="90"/>
      <c r="Y916" s="90"/>
      <c r="Z916" s="90"/>
      <c r="AA916" s="90"/>
      <c r="AB916" s="90"/>
      <c r="AC916" s="90"/>
      <c r="AD916" s="90"/>
    </row>
    <row r="917" spans="1:30" ht="14.5" x14ac:dyDescent="0.35">
      <c r="A917" s="90"/>
      <c r="B917" s="82"/>
      <c r="C917" s="90"/>
      <c r="D917" s="90"/>
      <c r="E917" s="90"/>
      <c r="F917" s="90"/>
      <c r="G917" s="90"/>
      <c r="H917" s="90"/>
      <c r="I917" s="90"/>
      <c r="J917" s="90"/>
      <c r="K917" s="90"/>
      <c r="L917" s="90"/>
      <c r="M917" s="90"/>
      <c r="N917" s="90"/>
      <c r="O917" s="90"/>
      <c r="P917" s="90"/>
      <c r="Q917" s="90"/>
      <c r="R917" s="90"/>
      <c r="S917" s="90"/>
      <c r="T917" s="90"/>
      <c r="U917" s="90"/>
      <c r="V917" s="90"/>
      <c r="W917" s="90"/>
      <c r="X917" s="90"/>
      <c r="Y917" s="90"/>
      <c r="Z917" s="90"/>
      <c r="AA917" s="90"/>
      <c r="AB917" s="90"/>
      <c r="AC917" s="90"/>
      <c r="AD917" s="90"/>
    </row>
    <row r="918" spans="1:30" ht="14.5" x14ac:dyDescent="0.35">
      <c r="A918" s="90"/>
      <c r="B918" s="82"/>
      <c r="C918" s="90"/>
      <c r="D918" s="90"/>
      <c r="E918" s="90"/>
      <c r="F918" s="90"/>
      <c r="G918" s="90"/>
      <c r="H918" s="90"/>
      <c r="I918" s="90"/>
      <c r="J918" s="90"/>
      <c r="K918" s="90"/>
      <c r="L918" s="90"/>
      <c r="M918" s="90"/>
      <c r="N918" s="90"/>
      <c r="O918" s="90"/>
      <c r="P918" s="90"/>
      <c r="Q918" s="90"/>
      <c r="R918" s="90"/>
      <c r="S918" s="90"/>
      <c r="T918" s="90"/>
      <c r="U918" s="90"/>
      <c r="V918" s="90"/>
      <c r="W918" s="90"/>
      <c r="X918" s="90"/>
      <c r="Y918" s="90"/>
      <c r="Z918" s="90"/>
      <c r="AA918" s="90"/>
      <c r="AB918" s="90"/>
      <c r="AC918" s="90"/>
      <c r="AD918" s="90"/>
    </row>
    <row r="919" spans="1:30" ht="14.5" x14ac:dyDescent="0.35">
      <c r="A919" s="90"/>
      <c r="B919" s="82"/>
      <c r="C919" s="90"/>
      <c r="D919" s="90"/>
      <c r="E919" s="90"/>
      <c r="F919" s="90"/>
      <c r="G919" s="90"/>
      <c r="H919" s="90"/>
      <c r="I919" s="90"/>
      <c r="J919" s="90"/>
      <c r="K919" s="90"/>
      <c r="L919" s="90"/>
      <c r="M919" s="90"/>
      <c r="N919" s="90"/>
      <c r="O919" s="90"/>
      <c r="P919" s="90"/>
      <c r="Q919" s="90"/>
      <c r="R919" s="90"/>
      <c r="S919" s="90"/>
      <c r="T919" s="90"/>
      <c r="U919" s="90"/>
      <c r="V919" s="90"/>
      <c r="W919" s="90"/>
      <c r="X919" s="90"/>
      <c r="Y919" s="90"/>
      <c r="Z919" s="90"/>
      <c r="AA919" s="90"/>
      <c r="AB919" s="90"/>
      <c r="AC919" s="90"/>
      <c r="AD919" s="90"/>
    </row>
    <row r="920" spans="1:30" ht="14.5" x14ac:dyDescent="0.35">
      <c r="A920" s="90"/>
      <c r="B920" s="82"/>
      <c r="C920" s="90"/>
      <c r="D920" s="90"/>
      <c r="E920" s="90"/>
      <c r="F920" s="90"/>
      <c r="G920" s="90"/>
      <c r="H920" s="90"/>
      <c r="I920" s="90"/>
      <c r="J920" s="90"/>
      <c r="K920" s="90"/>
      <c r="L920" s="90"/>
      <c r="M920" s="90"/>
      <c r="N920" s="90"/>
      <c r="O920" s="90"/>
      <c r="P920" s="90"/>
      <c r="Q920" s="90"/>
      <c r="R920" s="90"/>
      <c r="S920" s="90"/>
      <c r="T920" s="90"/>
      <c r="U920" s="90"/>
      <c r="V920" s="90"/>
      <c r="W920" s="90"/>
      <c r="X920" s="90"/>
      <c r="Y920" s="90"/>
      <c r="Z920" s="90"/>
      <c r="AA920" s="90"/>
      <c r="AB920" s="90"/>
      <c r="AC920" s="90"/>
      <c r="AD920" s="90"/>
    </row>
    <row r="921" spans="1:30" ht="14.5" x14ac:dyDescent="0.35">
      <c r="A921" s="90"/>
      <c r="B921" s="82"/>
      <c r="C921" s="90"/>
      <c r="D921" s="90"/>
      <c r="E921" s="90"/>
      <c r="F921" s="90"/>
      <c r="G921" s="90"/>
      <c r="H921" s="90"/>
      <c r="I921" s="90"/>
      <c r="J921" s="90"/>
      <c r="K921" s="90"/>
      <c r="L921" s="90"/>
      <c r="M921" s="90"/>
      <c r="N921" s="90"/>
      <c r="O921" s="90"/>
      <c r="P921" s="90"/>
      <c r="Q921" s="90"/>
      <c r="R921" s="90"/>
      <c r="S921" s="90"/>
      <c r="T921" s="90"/>
      <c r="U921" s="90"/>
      <c r="V921" s="90"/>
      <c r="W921" s="90"/>
      <c r="X921" s="90"/>
      <c r="Y921" s="90"/>
      <c r="Z921" s="90"/>
      <c r="AA921" s="90"/>
      <c r="AB921" s="90"/>
      <c r="AC921" s="90"/>
      <c r="AD921" s="90"/>
    </row>
    <row r="922" spans="1:30" ht="14.5" x14ac:dyDescent="0.35">
      <c r="A922" s="90"/>
      <c r="B922" s="82"/>
      <c r="C922" s="90"/>
      <c r="D922" s="90"/>
      <c r="E922" s="90"/>
      <c r="F922" s="90"/>
      <c r="G922" s="90"/>
      <c r="H922" s="90"/>
      <c r="I922" s="90"/>
      <c r="J922" s="90"/>
      <c r="K922" s="90"/>
      <c r="L922" s="90"/>
      <c r="M922" s="90"/>
      <c r="N922" s="90"/>
      <c r="O922" s="90"/>
      <c r="P922" s="90"/>
      <c r="Q922" s="90"/>
      <c r="R922" s="90"/>
      <c r="S922" s="90"/>
      <c r="T922" s="90"/>
      <c r="U922" s="90"/>
      <c r="V922" s="90"/>
      <c r="W922" s="90"/>
      <c r="X922" s="90"/>
      <c r="Y922" s="90"/>
      <c r="Z922" s="90"/>
      <c r="AA922" s="90"/>
      <c r="AB922" s="90"/>
      <c r="AC922" s="90"/>
      <c r="AD922" s="90"/>
    </row>
    <row r="923" spans="1:30" ht="14.5" x14ac:dyDescent="0.35">
      <c r="A923" s="90"/>
      <c r="B923" s="82"/>
      <c r="C923" s="90"/>
      <c r="D923" s="90"/>
      <c r="E923" s="90"/>
      <c r="F923" s="90"/>
      <c r="G923" s="90"/>
      <c r="H923" s="90"/>
      <c r="I923" s="90"/>
      <c r="J923" s="90"/>
      <c r="K923" s="90"/>
      <c r="L923" s="90"/>
      <c r="M923" s="90"/>
      <c r="N923" s="90"/>
      <c r="O923" s="90"/>
      <c r="P923" s="90"/>
      <c r="Q923" s="90"/>
      <c r="R923" s="90"/>
      <c r="S923" s="90"/>
      <c r="T923" s="90"/>
      <c r="U923" s="90"/>
      <c r="V923" s="90"/>
      <c r="W923" s="90"/>
      <c r="X923" s="90"/>
      <c r="Y923" s="90"/>
      <c r="Z923" s="90"/>
      <c r="AA923" s="90"/>
      <c r="AB923" s="90"/>
      <c r="AC923" s="90"/>
      <c r="AD923" s="90"/>
    </row>
    <row r="924" spans="1:30" ht="14.5" x14ac:dyDescent="0.35">
      <c r="A924" s="90"/>
      <c r="B924" s="82"/>
      <c r="C924" s="90"/>
      <c r="D924" s="90"/>
      <c r="E924" s="90"/>
      <c r="F924" s="90"/>
      <c r="G924" s="90"/>
      <c r="H924" s="90"/>
      <c r="I924" s="90"/>
      <c r="J924" s="90"/>
      <c r="K924" s="90"/>
      <c r="L924" s="90"/>
      <c r="M924" s="90"/>
      <c r="N924" s="90"/>
      <c r="O924" s="90"/>
      <c r="P924" s="90"/>
      <c r="Q924" s="90"/>
      <c r="R924" s="90"/>
      <c r="S924" s="90"/>
      <c r="T924" s="90"/>
      <c r="U924" s="90"/>
      <c r="V924" s="90"/>
      <c r="W924" s="90"/>
      <c r="X924" s="90"/>
      <c r="Y924" s="90"/>
      <c r="Z924" s="90"/>
      <c r="AA924" s="90"/>
      <c r="AB924" s="90"/>
      <c r="AC924" s="90"/>
      <c r="AD924" s="90"/>
    </row>
    <row r="925" spans="1:30" ht="14.5" x14ac:dyDescent="0.35">
      <c r="A925" s="90"/>
      <c r="B925" s="82"/>
      <c r="C925" s="90"/>
      <c r="D925" s="90"/>
      <c r="E925" s="90"/>
      <c r="F925" s="90"/>
      <c r="G925" s="90"/>
      <c r="H925" s="90"/>
      <c r="I925" s="90"/>
      <c r="J925" s="90"/>
      <c r="K925" s="90"/>
      <c r="L925" s="90"/>
      <c r="M925" s="90"/>
      <c r="N925" s="90"/>
      <c r="O925" s="90"/>
      <c r="P925" s="90"/>
      <c r="Q925" s="90"/>
      <c r="R925" s="90"/>
      <c r="S925" s="90"/>
      <c r="T925" s="90"/>
      <c r="U925" s="90"/>
      <c r="V925" s="90"/>
      <c r="W925" s="90"/>
      <c r="X925" s="90"/>
      <c r="Y925" s="90"/>
      <c r="Z925" s="90"/>
      <c r="AA925" s="90"/>
      <c r="AB925" s="90"/>
      <c r="AC925" s="90"/>
      <c r="AD925" s="90"/>
    </row>
    <row r="926" spans="1:30" ht="14.5" x14ac:dyDescent="0.35">
      <c r="A926" s="90"/>
      <c r="B926" s="82"/>
      <c r="C926" s="90"/>
      <c r="D926" s="90"/>
      <c r="E926" s="90"/>
      <c r="F926" s="90"/>
      <c r="G926" s="90"/>
      <c r="H926" s="90"/>
      <c r="I926" s="90"/>
      <c r="J926" s="90"/>
      <c r="K926" s="90"/>
      <c r="L926" s="90"/>
      <c r="M926" s="90"/>
      <c r="N926" s="90"/>
      <c r="O926" s="90"/>
      <c r="P926" s="90"/>
      <c r="Q926" s="90"/>
      <c r="R926" s="90"/>
      <c r="S926" s="90"/>
      <c r="T926" s="90"/>
      <c r="U926" s="90"/>
      <c r="V926" s="90"/>
      <c r="W926" s="90"/>
      <c r="X926" s="90"/>
      <c r="Y926" s="90"/>
      <c r="Z926" s="90"/>
      <c r="AA926" s="90"/>
      <c r="AB926" s="90"/>
      <c r="AC926" s="90"/>
      <c r="AD926" s="90"/>
    </row>
    <row r="927" spans="1:30" ht="14.5" x14ac:dyDescent="0.35">
      <c r="A927" s="90"/>
      <c r="B927" s="82"/>
      <c r="C927" s="90"/>
      <c r="D927" s="90"/>
      <c r="E927" s="90"/>
      <c r="F927" s="90"/>
      <c r="G927" s="90"/>
      <c r="H927" s="90"/>
      <c r="I927" s="90"/>
      <c r="J927" s="90"/>
      <c r="K927" s="90"/>
      <c r="L927" s="90"/>
      <c r="M927" s="90"/>
      <c r="N927" s="90"/>
      <c r="O927" s="90"/>
      <c r="P927" s="90"/>
      <c r="Q927" s="90"/>
      <c r="R927" s="90"/>
      <c r="S927" s="90"/>
      <c r="T927" s="90"/>
      <c r="U927" s="90"/>
      <c r="V927" s="90"/>
      <c r="W927" s="90"/>
      <c r="X927" s="90"/>
      <c r="Y927" s="90"/>
      <c r="Z927" s="90"/>
      <c r="AA927" s="90"/>
      <c r="AB927" s="90"/>
      <c r="AC927" s="90"/>
      <c r="AD927" s="90"/>
    </row>
    <row r="928" spans="1:30" ht="14.5" x14ac:dyDescent="0.35">
      <c r="A928" s="90"/>
      <c r="B928" s="82"/>
      <c r="C928" s="90"/>
      <c r="D928" s="90"/>
      <c r="E928" s="90"/>
      <c r="F928" s="90"/>
      <c r="G928" s="90"/>
      <c r="H928" s="90"/>
      <c r="I928" s="90"/>
      <c r="J928" s="90"/>
      <c r="K928" s="90"/>
      <c r="L928" s="90"/>
      <c r="M928" s="90"/>
      <c r="N928" s="90"/>
      <c r="O928" s="90"/>
      <c r="P928" s="90"/>
      <c r="Q928" s="90"/>
      <c r="R928" s="90"/>
      <c r="S928" s="90"/>
      <c r="T928" s="90"/>
      <c r="U928" s="90"/>
      <c r="V928" s="90"/>
      <c r="W928" s="90"/>
      <c r="X928" s="90"/>
      <c r="Y928" s="90"/>
      <c r="Z928" s="90"/>
      <c r="AA928" s="90"/>
      <c r="AB928" s="90"/>
      <c r="AC928" s="90"/>
      <c r="AD928" s="90"/>
    </row>
    <row r="929" spans="1:30" ht="14.5" x14ac:dyDescent="0.35">
      <c r="A929" s="90"/>
      <c r="B929" s="82"/>
      <c r="C929" s="90"/>
      <c r="D929" s="90"/>
      <c r="E929" s="90"/>
      <c r="F929" s="90"/>
      <c r="G929" s="90"/>
      <c r="H929" s="90"/>
      <c r="I929" s="90"/>
      <c r="J929" s="90"/>
      <c r="K929" s="90"/>
      <c r="L929" s="90"/>
      <c r="M929" s="90"/>
      <c r="N929" s="90"/>
      <c r="O929" s="90"/>
      <c r="P929" s="90"/>
      <c r="Q929" s="90"/>
      <c r="R929" s="90"/>
      <c r="S929" s="90"/>
      <c r="T929" s="90"/>
      <c r="U929" s="90"/>
      <c r="V929" s="90"/>
      <c r="W929" s="90"/>
      <c r="X929" s="90"/>
      <c r="Y929" s="90"/>
      <c r="Z929" s="90"/>
      <c r="AA929" s="90"/>
      <c r="AB929" s="90"/>
      <c r="AC929" s="90"/>
      <c r="AD929" s="90"/>
    </row>
    <row r="930" spans="1:30" ht="14.5" x14ac:dyDescent="0.35">
      <c r="A930" s="90"/>
      <c r="B930" s="82"/>
      <c r="C930" s="90"/>
      <c r="D930" s="90"/>
      <c r="E930" s="90"/>
      <c r="F930" s="90"/>
      <c r="G930" s="90"/>
      <c r="H930" s="90"/>
      <c r="I930" s="90"/>
      <c r="J930" s="90"/>
      <c r="K930" s="90"/>
      <c r="L930" s="90"/>
      <c r="M930" s="90"/>
      <c r="N930" s="90"/>
      <c r="O930" s="90"/>
      <c r="P930" s="90"/>
      <c r="Q930" s="90"/>
      <c r="R930" s="90"/>
      <c r="S930" s="90"/>
      <c r="T930" s="90"/>
      <c r="U930" s="90"/>
      <c r="V930" s="90"/>
      <c r="W930" s="90"/>
      <c r="X930" s="90"/>
      <c r="Y930" s="90"/>
      <c r="Z930" s="90"/>
      <c r="AA930" s="90"/>
      <c r="AB930" s="90"/>
      <c r="AC930" s="90"/>
      <c r="AD930" s="90"/>
    </row>
    <row r="931" spans="1:30" ht="14.5" x14ac:dyDescent="0.35">
      <c r="A931" s="90"/>
      <c r="B931" s="82"/>
      <c r="C931" s="90"/>
      <c r="D931" s="90"/>
      <c r="E931" s="90"/>
      <c r="F931" s="90"/>
      <c r="G931" s="90"/>
      <c r="H931" s="90"/>
      <c r="I931" s="90"/>
      <c r="J931" s="90"/>
      <c r="K931" s="90"/>
      <c r="L931" s="90"/>
      <c r="M931" s="90"/>
      <c r="N931" s="90"/>
      <c r="O931" s="90"/>
      <c r="P931" s="90"/>
      <c r="Q931" s="90"/>
      <c r="R931" s="90"/>
      <c r="S931" s="90"/>
      <c r="T931" s="90"/>
      <c r="U931" s="90"/>
      <c r="V931" s="90"/>
      <c r="W931" s="90"/>
      <c r="X931" s="90"/>
      <c r="Y931" s="90"/>
      <c r="Z931" s="90"/>
      <c r="AA931" s="90"/>
      <c r="AB931" s="90"/>
      <c r="AC931" s="90"/>
      <c r="AD931" s="90"/>
    </row>
    <row r="932" spans="1:30" ht="14.5" x14ac:dyDescent="0.35">
      <c r="A932" s="90"/>
      <c r="B932" s="82"/>
      <c r="C932" s="90"/>
      <c r="D932" s="90"/>
      <c r="E932" s="90"/>
      <c r="F932" s="90"/>
      <c r="G932" s="90"/>
      <c r="H932" s="90"/>
      <c r="I932" s="90"/>
      <c r="J932" s="90"/>
      <c r="K932" s="90"/>
      <c r="L932" s="90"/>
      <c r="M932" s="90"/>
      <c r="N932" s="90"/>
      <c r="O932" s="90"/>
      <c r="P932" s="90"/>
      <c r="Q932" s="90"/>
      <c r="R932" s="90"/>
      <c r="S932" s="90"/>
      <c r="T932" s="90"/>
      <c r="U932" s="90"/>
      <c r="V932" s="90"/>
      <c r="W932" s="90"/>
      <c r="X932" s="90"/>
      <c r="Y932" s="90"/>
      <c r="Z932" s="90"/>
      <c r="AA932" s="90"/>
      <c r="AB932" s="90"/>
      <c r="AC932" s="90"/>
      <c r="AD932" s="90"/>
    </row>
    <row r="933" spans="1:30" ht="14.5" x14ac:dyDescent="0.35">
      <c r="A933" s="90"/>
      <c r="B933" s="82"/>
      <c r="C933" s="90"/>
      <c r="D933" s="90"/>
      <c r="E933" s="90"/>
      <c r="F933" s="90"/>
      <c r="G933" s="90"/>
      <c r="H933" s="90"/>
      <c r="I933" s="90"/>
      <c r="J933" s="90"/>
      <c r="K933" s="90"/>
      <c r="L933" s="90"/>
      <c r="M933" s="90"/>
      <c r="N933" s="90"/>
      <c r="O933" s="90"/>
      <c r="P933" s="90"/>
      <c r="Q933" s="90"/>
      <c r="R933" s="90"/>
      <c r="S933" s="90"/>
      <c r="T933" s="90"/>
      <c r="U933" s="90"/>
      <c r="V933" s="90"/>
      <c r="W933" s="90"/>
      <c r="X933" s="90"/>
      <c r="Y933" s="90"/>
      <c r="Z933" s="90"/>
      <c r="AA933" s="90"/>
      <c r="AB933" s="90"/>
      <c r="AC933" s="90"/>
      <c r="AD933" s="90"/>
    </row>
    <row r="934" spans="1:30" ht="14.5" x14ac:dyDescent="0.35">
      <c r="A934" s="90"/>
      <c r="B934" s="82"/>
      <c r="C934" s="90"/>
      <c r="D934" s="90"/>
      <c r="E934" s="90"/>
      <c r="F934" s="90"/>
      <c r="G934" s="90"/>
      <c r="H934" s="90"/>
      <c r="I934" s="90"/>
      <c r="J934" s="90"/>
      <c r="K934" s="90"/>
      <c r="L934" s="90"/>
      <c r="M934" s="90"/>
      <c r="N934" s="90"/>
      <c r="O934" s="90"/>
      <c r="P934" s="90"/>
      <c r="Q934" s="90"/>
      <c r="R934" s="90"/>
      <c r="S934" s="90"/>
      <c r="T934" s="90"/>
      <c r="U934" s="90"/>
      <c r="V934" s="90"/>
      <c r="W934" s="90"/>
      <c r="X934" s="90"/>
      <c r="Y934" s="90"/>
      <c r="Z934" s="90"/>
      <c r="AA934" s="90"/>
      <c r="AB934" s="90"/>
      <c r="AC934" s="90"/>
      <c r="AD934" s="90"/>
    </row>
    <row r="935" spans="1:30" ht="14.5" x14ac:dyDescent="0.35">
      <c r="A935" s="90"/>
      <c r="B935" s="82"/>
      <c r="C935" s="90"/>
      <c r="D935" s="90"/>
      <c r="E935" s="90"/>
      <c r="F935" s="90"/>
      <c r="G935" s="90"/>
      <c r="H935" s="90"/>
      <c r="I935" s="90"/>
      <c r="J935" s="90"/>
      <c r="K935" s="90"/>
      <c r="L935" s="90"/>
      <c r="M935" s="90"/>
      <c r="N935" s="90"/>
      <c r="O935" s="90"/>
      <c r="P935" s="90"/>
      <c r="Q935" s="90"/>
      <c r="R935" s="90"/>
      <c r="S935" s="90"/>
      <c r="T935" s="90"/>
      <c r="U935" s="90"/>
      <c r="V935" s="90"/>
      <c r="W935" s="90"/>
      <c r="X935" s="90"/>
      <c r="Y935" s="90"/>
      <c r="Z935" s="90"/>
      <c r="AA935" s="90"/>
      <c r="AB935" s="90"/>
      <c r="AC935" s="90"/>
      <c r="AD935" s="90"/>
    </row>
    <row r="936" spans="1:30" ht="14.5" x14ac:dyDescent="0.35">
      <c r="A936" s="90"/>
      <c r="B936" s="82"/>
      <c r="C936" s="90"/>
      <c r="D936" s="90"/>
      <c r="E936" s="90"/>
      <c r="F936" s="90"/>
      <c r="G936" s="90"/>
      <c r="H936" s="90"/>
      <c r="I936" s="90"/>
      <c r="J936" s="90"/>
      <c r="K936" s="90"/>
      <c r="L936" s="90"/>
      <c r="M936" s="90"/>
      <c r="N936" s="90"/>
      <c r="O936" s="90"/>
      <c r="P936" s="90"/>
      <c r="Q936" s="90"/>
      <c r="R936" s="90"/>
      <c r="S936" s="90"/>
      <c r="T936" s="90"/>
      <c r="U936" s="90"/>
      <c r="V936" s="90"/>
      <c r="W936" s="90"/>
      <c r="X936" s="90"/>
      <c r="Y936" s="90"/>
      <c r="Z936" s="90"/>
      <c r="AA936" s="90"/>
      <c r="AB936" s="90"/>
      <c r="AC936" s="90"/>
      <c r="AD936" s="90"/>
    </row>
    <row r="937" spans="1:30" ht="14.5" x14ac:dyDescent="0.35">
      <c r="A937" s="90"/>
      <c r="B937" s="82"/>
      <c r="C937" s="90"/>
      <c r="D937" s="90"/>
      <c r="E937" s="90"/>
      <c r="F937" s="90"/>
      <c r="G937" s="90"/>
      <c r="H937" s="90"/>
      <c r="I937" s="90"/>
      <c r="J937" s="90"/>
      <c r="K937" s="90"/>
      <c r="L937" s="90"/>
      <c r="M937" s="90"/>
      <c r="N937" s="90"/>
      <c r="O937" s="90"/>
      <c r="P937" s="90"/>
      <c r="Q937" s="90"/>
      <c r="R937" s="90"/>
      <c r="S937" s="90"/>
      <c r="T937" s="90"/>
      <c r="U937" s="90"/>
      <c r="V937" s="90"/>
      <c r="W937" s="90"/>
      <c r="X937" s="90"/>
      <c r="Y937" s="90"/>
      <c r="Z937" s="90"/>
      <c r="AA937" s="90"/>
      <c r="AB937" s="90"/>
      <c r="AC937" s="90"/>
      <c r="AD937" s="90"/>
    </row>
    <row r="938" spans="1:30" ht="14.5" x14ac:dyDescent="0.35">
      <c r="A938" s="90"/>
      <c r="B938" s="82"/>
      <c r="C938" s="90"/>
      <c r="D938" s="90"/>
      <c r="E938" s="90"/>
      <c r="F938" s="90"/>
      <c r="G938" s="90"/>
      <c r="H938" s="90"/>
      <c r="I938" s="90"/>
      <c r="J938" s="90"/>
      <c r="K938" s="90"/>
      <c r="L938" s="90"/>
      <c r="M938" s="90"/>
      <c r="N938" s="90"/>
      <c r="O938" s="90"/>
      <c r="P938" s="90"/>
      <c r="Q938" s="90"/>
      <c r="R938" s="90"/>
      <c r="S938" s="90"/>
      <c r="T938" s="90"/>
      <c r="U938" s="90"/>
      <c r="V938" s="90"/>
      <c r="W938" s="90"/>
      <c r="X938" s="90"/>
      <c r="Y938" s="90"/>
      <c r="Z938" s="90"/>
      <c r="AA938" s="90"/>
      <c r="AB938" s="90"/>
      <c r="AC938" s="90"/>
      <c r="AD938" s="90"/>
    </row>
    <row r="939" spans="1:30" ht="14.5" x14ac:dyDescent="0.35">
      <c r="A939" s="90"/>
      <c r="B939" s="82"/>
      <c r="C939" s="90"/>
      <c r="D939" s="90"/>
      <c r="E939" s="90"/>
      <c r="F939" s="90"/>
      <c r="G939" s="90"/>
      <c r="H939" s="90"/>
      <c r="I939" s="90"/>
      <c r="J939" s="90"/>
      <c r="K939" s="90"/>
      <c r="L939" s="90"/>
      <c r="M939" s="90"/>
      <c r="N939" s="90"/>
      <c r="O939" s="90"/>
      <c r="P939" s="90"/>
      <c r="Q939" s="90"/>
      <c r="R939" s="90"/>
      <c r="S939" s="90"/>
      <c r="T939" s="90"/>
      <c r="U939" s="90"/>
      <c r="V939" s="90"/>
      <c r="W939" s="90"/>
      <c r="X939" s="90"/>
      <c r="Y939" s="90"/>
      <c r="Z939" s="90"/>
      <c r="AA939" s="90"/>
      <c r="AB939" s="90"/>
      <c r="AC939" s="90"/>
      <c r="AD939" s="90"/>
    </row>
    <row r="940" spans="1:30" ht="14.5" x14ac:dyDescent="0.35">
      <c r="A940" s="90"/>
      <c r="B940" s="82"/>
      <c r="C940" s="90"/>
      <c r="D940" s="90"/>
      <c r="E940" s="90"/>
      <c r="F940" s="90"/>
      <c r="G940" s="90"/>
      <c r="H940" s="90"/>
      <c r="I940" s="90"/>
      <c r="J940" s="90"/>
      <c r="K940" s="90"/>
      <c r="L940" s="90"/>
      <c r="M940" s="90"/>
      <c r="N940" s="90"/>
      <c r="O940" s="90"/>
      <c r="P940" s="90"/>
      <c r="Q940" s="90"/>
      <c r="R940" s="90"/>
      <c r="S940" s="90"/>
      <c r="T940" s="90"/>
      <c r="U940" s="90"/>
      <c r="V940" s="90"/>
      <c r="W940" s="90"/>
      <c r="X940" s="90"/>
      <c r="Y940" s="90"/>
      <c r="Z940" s="90"/>
      <c r="AA940" s="90"/>
      <c r="AB940" s="90"/>
      <c r="AC940" s="90"/>
      <c r="AD940" s="90"/>
    </row>
    <row r="941" spans="1:30" ht="14.5" x14ac:dyDescent="0.35">
      <c r="A941" s="90"/>
      <c r="B941" s="82"/>
      <c r="C941" s="90"/>
      <c r="D941" s="90"/>
      <c r="E941" s="90"/>
      <c r="F941" s="90"/>
      <c r="G941" s="90"/>
      <c r="H941" s="90"/>
      <c r="I941" s="90"/>
      <c r="J941" s="90"/>
      <c r="K941" s="90"/>
      <c r="L941" s="90"/>
      <c r="M941" s="90"/>
      <c r="N941" s="90"/>
      <c r="O941" s="90"/>
      <c r="P941" s="90"/>
      <c r="Q941" s="90"/>
      <c r="R941" s="90"/>
      <c r="S941" s="90"/>
      <c r="T941" s="90"/>
      <c r="U941" s="90"/>
      <c r="V941" s="90"/>
      <c r="W941" s="90"/>
      <c r="X941" s="90"/>
      <c r="Y941" s="90"/>
      <c r="Z941" s="90"/>
      <c r="AA941" s="90"/>
      <c r="AB941" s="90"/>
      <c r="AC941" s="90"/>
      <c r="AD941" s="90"/>
    </row>
    <row r="942" spans="1:30" ht="14.5" x14ac:dyDescent="0.35">
      <c r="A942" s="90"/>
      <c r="B942" s="82"/>
      <c r="C942" s="90"/>
      <c r="D942" s="90"/>
      <c r="E942" s="90"/>
      <c r="F942" s="90"/>
      <c r="G942" s="90"/>
      <c r="H942" s="90"/>
      <c r="I942" s="90"/>
      <c r="J942" s="90"/>
      <c r="K942" s="90"/>
      <c r="L942" s="90"/>
      <c r="M942" s="90"/>
      <c r="N942" s="90"/>
      <c r="O942" s="90"/>
      <c r="P942" s="90"/>
      <c r="Q942" s="90"/>
      <c r="R942" s="90"/>
      <c r="S942" s="90"/>
      <c r="T942" s="90"/>
      <c r="U942" s="90"/>
      <c r="V942" s="90"/>
      <c r="W942" s="90"/>
      <c r="X942" s="90"/>
      <c r="Y942" s="90"/>
      <c r="Z942" s="90"/>
      <c r="AA942" s="90"/>
      <c r="AB942" s="90"/>
      <c r="AC942" s="90"/>
      <c r="AD942" s="90"/>
    </row>
    <row r="943" spans="1:30" ht="14.5" x14ac:dyDescent="0.35">
      <c r="A943" s="90"/>
      <c r="B943" s="82"/>
      <c r="C943" s="90"/>
      <c r="D943" s="90"/>
      <c r="E943" s="90"/>
      <c r="F943" s="90"/>
      <c r="G943" s="90"/>
      <c r="H943" s="90"/>
      <c r="I943" s="90"/>
      <c r="J943" s="90"/>
      <c r="K943" s="90"/>
      <c r="L943" s="90"/>
      <c r="M943" s="90"/>
      <c r="N943" s="90"/>
      <c r="O943" s="90"/>
      <c r="P943" s="90"/>
      <c r="Q943" s="90"/>
      <c r="R943" s="90"/>
      <c r="S943" s="90"/>
      <c r="T943" s="90"/>
      <c r="U943" s="90"/>
      <c r="V943" s="90"/>
      <c r="W943" s="90"/>
      <c r="X943" s="90"/>
      <c r="Y943" s="90"/>
      <c r="Z943" s="90"/>
      <c r="AA943" s="90"/>
      <c r="AB943" s="90"/>
      <c r="AC943" s="90"/>
      <c r="AD943" s="90"/>
    </row>
    <row r="944" spans="1:30" ht="14.5" x14ac:dyDescent="0.35">
      <c r="A944" s="90"/>
      <c r="B944" s="82"/>
      <c r="C944" s="90"/>
      <c r="D944" s="90"/>
      <c r="E944" s="90"/>
      <c r="F944" s="90"/>
      <c r="G944" s="90"/>
      <c r="H944" s="90"/>
      <c r="I944" s="90"/>
      <c r="J944" s="90"/>
      <c r="K944" s="90"/>
      <c r="L944" s="90"/>
      <c r="M944" s="90"/>
      <c r="N944" s="90"/>
      <c r="O944" s="90"/>
      <c r="P944" s="90"/>
      <c r="Q944" s="90"/>
      <c r="R944" s="90"/>
      <c r="S944" s="90"/>
      <c r="T944" s="90"/>
      <c r="U944" s="90"/>
      <c r="V944" s="90"/>
      <c r="W944" s="90"/>
      <c r="X944" s="90"/>
      <c r="Y944" s="90"/>
      <c r="Z944" s="90"/>
      <c r="AA944" s="90"/>
      <c r="AB944" s="90"/>
      <c r="AC944" s="90"/>
      <c r="AD944" s="90"/>
    </row>
    <row r="945" spans="1:30" ht="14.5" x14ac:dyDescent="0.35">
      <c r="A945" s="90"/>
      <c r="B945" s="82"/>
      <c r="C945" s="90"/>
      <c r="D945" s="90"/>
      <c r="E945" s="90"/>
      <c r="F945" s="90"/>
      <c r="G945" s="90"/>
      <c r="H945" s="90"/>
      <c r="I945" s="90"/>
      <c r="J945" s="90"/>
      <c r="K945" s="90"/>
      <c r="L945" s="90"/>
      <c r="M945" s="90"/>
      <c r="N945" s="90"/>
      <c r="O945" s="90"/>
      <c r="P945" s="90"/>
      <c r="Q945" s="90"/>
      <c r="R945" s="90"/>
      <c r="S945" s="90"/>
      <c r="T945" s="90"/>
      <c r="U945" s="90"/>
      <c r="V945" s="90"/>
      <c r="W945" s="90"/>
      <c r="X945" s="90"/>
      <c r="Y945" s="90"/>
      <c r="Z945" s="90"/>
      <c r="AA945" s="90"/>
      <c r="AB945" s="90"/>
      <c r="AC945" s="90"/>
      <c r="AD945" s="90"/>
    </row>
    <row r="946" spans="1:30" ht="14.5" x14ac:dyDescent="0.35">
      <c r="A946" s="90"/>
      <c r="B946" s="82"/>
      <c r="C946" s="90"/>
      <c r="D946" s="90"/>
      <c r="E946" s="90"/>
      <c r="F946" s="90"/>
      <c r="G946" s="90"/>
      <c r="H946" s="90"/>
      <c r="I946" s="90"/>
      <c r="J946" s="90"/>
      <c r="K946" s="90"/>
      <c r="L946" s="90"/>
      <c r="M946" s="90"/>
      <c r="N946" s="90"/>
      <c r="O946" s="90"/>
      <c r="P946" s="90"/>
      <c r="Q946" s="90"/>
      <c r="R946" s="90"/>
      <c r="S946" s="90"/>
      <c r="T946" s="90"/>
      <c r="U946" s="90"/>
      <c r="V946" s="90"/>
      <c r="W946" s="90"/>
      <c r="X946" s="90"/>
      <c r="Y946" s="90"/>
      <c r="Z946" s="90"/>
      <c r="AA946" s="90"/>
      <c r="AB946" s="90"/>
      <c r="AC946" s="90"/>
      <c r="AD946" s="90"/>
    </row>
    <row r="947" spans="1:30" ht="14.5" x14ac:dyDescent="0.35">
      <c r="A947" s="90"/>
      <c r="B947" s="82"/>
      <c r="C947" s="90"/>
      <c r="D947" s="90"/>
      <c r="E947" s="90"/>
      <c r="F947" s="90"/>
      <c r="G947" s="90"/>
      <c r="H947" s="90"/>
      <c r="I947" s="90"/>
      <c r="J947" s="90"/>
      <c r="K947" s="90"/>
      <c r="L947" s="90"/>
      <c r="M947" s="90"/>
      <c r="N947" s="90"/>
      <c r="O947" s="90"/>
      <c r="P947" s="90"/>
      <c r="Q947" s="90"/>
      <c r="R947" s="90"/>
      <c r="S947" s="90"/>
      <c r="T947" s="90"/>
      <c r="U947" s="90"/>
      <c r="V947" s="90"/>
      <c r="W947" s="90"/>
      <c r="X947" s="90"/>
      <c r="Y947" s="90"/>
      <c r="Z947" s="90"/>
      <c r="AA947" s="90"/>
      <c r="AB947" s="90"/>
      <c r="AC947" s="90"/>
      <c r="AD947" s="90"/>
    </row>
    <row r="948" spans="1:30" ht="14.5" x14ac:dyDescent="0.35">
      <c r="A948" s="90"/>
      <c r="B948" s="82"/>
      <c r="C948" s="90"/>
      <c r="D948" s="90"/>
      <c r="E948" s="90"/>
      <c r="F948" s="90"/>
      <c r="G948" s="90"/>
      <c r="H948" s="90"/>
      <c r="I948" s="90"/>
      <c r="J948" s="90"/>
      <c r="K948" s="90"/>
      <c r="L948" s="90"/>
      <c r="M948" s="90"/>
      <c r="N948" s="90"/>
      <c r="O948" s="90"/>
      <c r="P948" s="90"/>
      <c r="Q948" s="90"/>
      <c r="R948" s="90"/>
      <c r="S948" s="90"/>
      <c r="T948" s="90"/>
      <c r="U948" s="90"/>
      <c r="V948" s="90"/>
      <c r="W948" s="90"/>
      <c r="X948" s="90"/>
      <c r="Y948" s="90"/>
      <c r="Z948" s="90"/>
      <c r="AA948" s="90"/>
      <c r="AB948" s="90"/>
      <c r="AC948" s="90"/>
      <c r="AD948" s="90"/>
    </row>
    <row r="949" spans="1:30" ht="14.5" x14ac:dyDescent="0.35">
      <c r="A949" s="90"/>
      <c r="B949" s="82"/>
      <c r="C949" s="90"/>
      <c r="D949" s="90"/>
      <c r="E949" s="90"/>
      <c r="F949" s="90"/>
      <c r="G949" s="90"/>
      <c r="H949" s="90"/>
      <c r="I949" s="90"/>
      <c r="J949" s="90"/>
      <c r="K949" s="90"/>
      <c r="L949" s="90"/>
      <c r="M949" s="90"/>
      <c r="N949" s="90"/>
      <c r="O949" s="90"/>
      <c r="P949" s="90"/>
      <c r="Q949" s="90"/>
      <c r="R949" s="90"/>
      <c r="S949" s="90"/>
      <c r="T949" s="90"/>
      <c r="U949" s="90"/>
      <c r="V949" s="90"/>
      <c r="W949" s="90"/>
      <c r="X949" s="90"/>
      <c r="Y949" s="90"/>
      <c r="Z949" s="90"/>
      <c r="AA949" s="90"/>
      <c r="AB949" s="90"/>
      <c r="AC949" s="90"/>
      <c r="AD949" s="90"/>
    </row>
    <row r="950" spans="1:30" ht="14.5" x14ac:dyDescent="0.35">
      <c r="A950" s="90"/>
      <c r="B950" s="82"/>
      <c r="C950" s="90"/>
      <c r="D950" s="90"/>
      <c r="E950" s="90"/>
      <c r="F950" s="90"/>
      <c r="G950" s="90"/>
      <c r="H950" s="90"/>
      <c r="I950" s="90"/>
      <c r="J950" s="90"/>
      <c r="K950" s="90"/>
      <c r="L950" s="90"/>
      <c r="M950" s="90"/>
      <c r="N950" s="90"/>
      <c r="O950" s="90"/>
      <c r="P950" s="90"/>
      <c r="Q950" s="90"/>
      <c r="R950" s="90"/>
      <c r="S950" s="90"/>
      <c r="T950" s="90"/>
      <c r="U950" s="90"/>
      <c r="V950" s="90"/>
      <c r="W950" s="90"/>
      <c r="X950" s="90"/>
      <c r="Y950" s="90"/>
      <c r="Z950" s="90"/>
      <c r="AA950" s="90"/>
      <c r="AB950" s="90"/>
      <c r="AC950" s="90"/>
      <c r="AD950" s="90"/>
    </row>
    <row r="951" spans="1:30" ht="14.5" x14ac:dyDescent="0.35">
      <c r="A951" s="90"/>
      <c r="B951" s="82"/>
      <c r="C951" s="90"/>
      <c r="D951" s="90"/>
      <c r="E951" s="90"/>
      <c r="F951" s="90"/>
      <c r="G951" s="90"/>
      <c r="H951" s="90"/>
      <c r="I951" s="90"/>
      <c r="J951" s="90"/>
      <c r="K951" s="90"/>
      <c r="L951" s="90"/>
      <c r="M951" s="90"/>
      <c r="N951" s="90"/>
      <c r="O951" s="90"/>
      <c r="P951" s="90"/>
      <c r="Q951" s="90"/>
      <c r="R951" s="90"/>
      <c r="S951" s="90"/>
      <c r="T951" s="90"/>
      <c r="U951" s="90"/>
      <c r="V951" s="90"/>
      <c r="W951" s="90"/>
      <c r="X951" s="90"/>
      <c r="Y951" s="90"/>
      <c r="Z951" s="90"/>
      <c r="AA951" s="90"/>
      <c r="AB951" s="90"/>
      <c r="AC951" s="90"/>
      <c r="AD951" s="90"/>
    </row>
    <row r="952" spans="1:30" ht="14.5" x14ac:dyDescent="0.35">
      <c r="A952" s="90"/>
      <c r="B952" s="82"/>
      <c r="C952" s="90"/>
      <c r="D952" s="90"/>
      <c r="E952" s="90"/>
      <c r="F952" s="90"/>
      <c r="G952" s="90"/>
      <c r="H952" s="90"/>
      <c r="I952" s="90"/>
      <c r="J952" s="90"/>
      <c r="K952" s="90"/>
      <c r="L952" s="90"/>
      <c r="M952" s="90"/>
      <c r="N952" s="90"/>
      <c r="O952" s="90"/>
      <c r="P952" s="90"/>
      <c r="Q952" s="90"/>
      <c r="R952" s="90"/>
      <c r="S952" s="90"/>
      <c r="T952" s="90"/>
      <c r="U952" s="90"/>
      <c r="V952" s="90"/>
      <c r="W952" s="90"/>
      <c r="X952" s="90"/>
      <c r="Y952" s="90"/>
      <c r="Z952" s="90"/>
      <c r="AA952" s="90"/>
      <c r="AB952" s="90"/>
      <c r="AC952" s="90"/>
      <c r="AD952" s="90"/>
    </row>
    <row r="953" spans="1:30" ht="14.5" x14ac:dyDescent="0.35">
      <c r="A953" s="90"/>
      <c r="B953" s="82"/>
      <c r="C953" s="90"/>
      <c r="D953" s="90"/>
      <c r="E953" s="90"/>
      <c r="F953" s="90"/>
      <c r="G953" s="90"/>
      <c r="H953" s="90"/>
      <c r="I953" s="90"/>
      <c r="J953" s="90"/>
      <c r="K953" s="90"/>
      <c r="L953" s="90"/>
      <c r="M953" s="90"/>
      <c r="N953" s="90"/>
      <c r="O953" s="90"/>
      <c r="P953" s="90"/>
      <c r="Q953" s="90"/>
      <c r="R953" s="90"/>
      <c r="S953" s="90"/>
      <c r="T953" s="90"/>
      <c r="U953" s="90"/>
      <c r="V953" s="90"/>
      <c r="W953" s="90"/>
      <c r="X953" s="90"/>
      <c r="Y953" s="90"/>
      <c r="Z953" s="90"/>
      <c r="AA953" s="90"/>
      <c r="AB953" s="90"/>
      <c r="AC953" s="90"/>
      <c r="AD953" s="90"/>
    </row>
    <row r="954" spans="1:30" ht="14.5" x14ac:dyDescent="0.35">
      <c r="A954" s="90"/>
      <c r="B954" s="82"/>
      <c r="C954" s="90"/>
      <c r="D954" s="90"/>
      <c r="E954" s="90"/>
      <c r="F954" s="90"/>
      <c r="G954" s="90"/>
      <c r="H954" s="90"/>
      <c r="I954" s="90"/>
      <c r="J954" s="90"/>
      <c r="K954" s="90"/>
      <c r="L954" s="90"/>
      <c r="M954" s="90"/>
      <c r="N954" s="90"/>
      <c r="O954" s="90"/>
      <c r="P954" s="90"/>
      <c r="Q954" s="90"/>
      <c r="R954" s="90"/>
      <c r="S954" s="90"/>
      <c r="T954" s="90"/>
      <c r="U954" s="90"/>
      <c r="V954" s="90"/>
      <c r="W954" s="90"/>
      <c r="X954" s="90"/>
      <c r="Y954" s="90"/>
      <c r="Z954" s="90"/>
      <c r="AA954" s="90"/>
      <c r="AB954" s="90"/>
      <c r="AC954" s="90"/>
      <c r="AD954" s="90"/>
    </row>
    <row r="955" spans="1:30" ht="14.5" x14ac:dyDescent="0.35">
      <c r="A955" s="90"/>
      <c r="B955" s="82"/>
      <c r="C955" s="90"/>
      <c r="D955" s="90"/>
      <c r="E955" s="90"/>
      <c r="F955" s="90"/>
      <c r="G955" s="90"/>
      <c r="H955" s="90"/>
      <c r="I955" s="90"/>
      <c r="J955" s="90"/>
      <c r="K955" s="90"/>
      <c r="L955" s="90"/>
      <c r="M955" s="90"/>
      <c r="N955" s="90"/>
      <c r="O955" s="90"/>
      <c r="P955" s="90"/>
      <c r="Q955" s="90"/>
      <c r="R955" s="90"/>
      <c r="S955" s="90"/>
      <c r="T955" s="90"/>
      <c r="U955" s="90"/>
      <c r="V955" s="90"/>
      <c r="W955" s="90"/>
      <c r="X955" s="90"/>
      <c r="Y955" s="90"/>
      <c r="Z955" s="90"/>
      <c r="AA955" s="90"/>
      <c r="AB955" s="90"/>
      <c r="AC955" s="90"/>
      <c r="AD955" s="90"/>
    </row>
    <row r="956" spans="1:30" ht="14.5" x14ac:dyDescent="0.35">
      <c r="A956" s="90"/>
      <c r="B956" s="82"/>
      <c r="C956" s="90"/>
      <c r="D956" s="90"/>
      <c r="E956" s="90"/>
      <c r="F956" s="90"/>
      <c r="G956" s="90"/>
      <c r="H956" s="90"/>
      <c r="I956" s="90"/>
      <c r="J956" s="90"/>
      <c r="K956" s="90"/>
      <c r="L956" s="90"/>
      <c r="M956" s="90"/>
      <c r="N956" s="90"/>
      <c r="O956" s="90"/>
      <c r="P956" s="90"/>
      <c r="Q956" s="90"/>
      <c r="R956" s="90"/>
      <c r="S956" s="90"/>
      <c r="T956" s="90"/>
      <c r="U956" s="90"/>
      <c r="V956" s="90"/>
      <c r="W956" s="90"/>
      <c r="X956" s="90"/>
      <c r="Y956" s="90"/>
      <c r="Z956" s="90"/>
      <c r="AA956" s="90"/>
      <c r="AB956" s="90"/>
      <c r="AC956" s="90"/>
      <c r="AD956" s="90"/>
    </row>
    <row r="957" spans="1:30" ht="14.5" x14ac:dyDescent="0.35">
      <c r="A957" s="90"/>
      <c r="B957" s="82"/>
      <c r="C957" s="90"/>
      <c r="D957" s="90"/>
      <c r="E957" s="90"/>
      <c r="F957" s="90"/>
      <c r="G957" s="90"/>
      <c r="H957" s="90"/>
      <c r="I957" s="90"/>
      <c r="J957" s="90"/>
      <c r="K957" s="90"/>
      <c r="L957" s="90"/>
      <c r="M957" s="90"/>
      <c r="N957" s="90"/>
      <c r="O957" s="90"/>
      <c r="P957" s="90"/>
      <c r="Q957" s="90"/>
      <c r="R957" s="90"/>
      <c r="S957" s="90"/>
      <c r="T957" s="90"/>
      <c r="U957" s="90"/>
      <c r="V957" s="90"/>
      <c r="W957" s="90"/>
      <c r="X957" s="90"/>
      <c r="Y957" s="90"/>
      <c r="Z957" s="90"/>
      <c r="AA957" s="90"/>
      <c r="AB957" s="90"/>
      <c r="AC957" s="90"/>
      <c r="AD957" s="90"/>
    </row>
    <row r="958" spans="1:30" ht="14.5" x14ac:dyDescent="0.35">
      <c r="A958" s="90"/>
      <c r="B958" s="82"/>
      <c r="C958" s="90"/>
      <c r="D958" s="90"/>
      <c r="E958" s="90"/>
      <c r="F958" s="90"/>
      <c r="G958" s="90"/>
      <c r="H958" s="90"/>
      <c r="I958" s="90"/>
      <c r="J958" s="90"/>
      <c r="K958" s="90"/>
      <c r="L958" s="90"/>
      <c r="M958" s="90"/>
      <c r="N958" s="90"/>
      <c r="O958" s="90"/>
      <c r="P958" s="90"/>
      <c r="Q958" s="90"/>
      <c r="R958" s="90"/>
      <c r="S958" s="90"/>
      <c r="T958" s="90"/>
      <c r="U958" s="90"/>
      <c r="V958" s="90"/>
      <c r="W958" s="90"/>
      <c r="X958" s="90"/>
      <c r="Y958" s="90"/>
      <c r="Z958" s="90"/>
      <c r="AA958" s="90"/>
      <c r="AB958" s="90"/>
      <c r="AC958" s="90"/>
      <c r="AD958" s="90"/>
    </row>
    <row r="959" spans="1:30" ht="14.5" x14ac:dyDescent="0.35">
      <c r="A959" s="90"/>
      <c r="B959" s="82"/>
      <c r="C959" s="90"/>
      <c r="D959" s="90"/>
      <c r="E959" s="90"/>
      <c r="F959" s="90"/>
      <c r="G959" s="90"/>
      <c r="H959" s="90"/>
      <c r="I959" s="90"/>
      <c r="J959" s="90"/>
      <c r="K959" s="90"/>
      <c r="L959" s="90"/>
      <c r="M959" s="90"/>
      <c r="N959" s="90"/>
      <c r="O959" s="90"/>
      <c r="P959" s="90"/>
      <c r="Q959" s="90"/>
      <c r="R959" s="90"/>
      <c r="S959" s="90"/>
      <c r="T959" s="90"/>
      <c r="U959" s="90"/>
      <c r="V959" s="90"/>
      <c r="W959" s="90"/>
      <c r="X959" s="90"/>
      <c r="Y959" s="90"/>
      <c r="Z959" s="90"/>
      <c r="AA959" s="90"/>
      <c r="AB959" s="90"/>
      <c r="AC959" s="90"/>
      <c r="AD959" s="90"/>
    </row>
    <row r="960" spans="1:30" ht="14.5" x14ac:dyDescent="0.35">
      <c r="A960" s="90"/>
      <c r="B960" s="82"/>
      <c r="C960" s="90"/>
      <c r="D960" s="90"/>
      <c r="E960" s="90"/>
      <c r="F960" s="90"/>
      <c r="G960" s="90"/>
      <c r="H960" s="90"/>
      <c r="I960" s="90"/>
      <c r="J960" s="90"/>
      <c r="K960" s="90"/>
      <c r="L960" s="90"/>
      <c r="M960" s="90"/>
      <c r="N960" s="90"/>
      <c r="O960" s="90"/>
      <c r="P960" s="90"/>
      <c r="Q960" s="90"/>
      <c r="R960" s="90"/>
      <c r="S960" s="90"/>
      <c r="T960" s="90"/>
      <c r="U960" s="90"/>
      <c r="V960" s="90"/>
      <c r="W960" s="90"/>
      <c r="X960" s="90"/>
      <c r="Y960" s="90"/>
      <c r="Z960" s="90"/>
      <c r="AA960" s="90"/>
      <c r="AB960" s="90"/>
      <c r="AC960" s="90"/>
      <c r="AD960" s="90"/>
    </row>
    <row r="961" spans="1:30" ht="14.5" x14ac:dyDescent="0.35">
      <c r="A961" s="90"/>
      <c r="B961" s="82"/>
      <c r="C961" s="90"/>
      <c r="D961" s="90"/>
      <c r="E961" s="90"/>
      <c r="F961" s="90"/>
      <c r="G961" s="90"/>
      <c r="H961" s="90"/>
      <c r="I961" s="90"/>
      <c r="J961" s="90"/>
      <c r="K961" s="90"/>
      <c r="L961" s="90"/>
      <c r="M961" s="90"/>
      <c r="N961" s="90"/>
      <c r="O961" s="90"/>
      <c r="P961" s="90"/>
      <c r="Q961" s="90"/>
      <c r="R961" s="90"/>
      <c r="S961" s="90"/>
      <c r="T961" s="90"/>
      <c r="U961" s="90"/>
      <c r="V961" s="90"/>
      <c r="W961" s="90"/>
      <c r="X961" s="90"/>
      <c r="Y961" s="90"/>
      <c r="Z961" s="90"/>
      <c r="AA961" s="90"/>
      <c r="AB961" s="90"/>
      <c r="AC961" s="90"/>
      <c r="AD961" s="90"/>
    </row>
    <row r="962" spans="1:30" ht="14.5" x14ac:dyDescent="0.35">
      <c r="A962" s="90"/>
      <c r="B962" s="82"/>
      <c r="C962" s="90"/>
      <c r="D962" s="90"/>
      <c r="E962" s="90"/>
      <c r="F962" s="90"/>
      <c r="G962" s="90"/>
      <c r="H962" s="90"/>
      <c r="I962" s="90"/>
      <c r="J962" s="90"/>
      <c r="K962" s="90"/>
      <c r="L962" s="90"/>
      <c r="M962" s="90"/>
      <c r="N962" s="90"/>
      <c r="O962" s="90"/>
      <c r="P962" s="90"/>
      <c r="Q962" s="90"/>
      <c r="R962" s="90"/>
      <c r="S962" s="90"/>
      <c r="T962" s="90"/>
      <c r="U962" s="90"/>
      <c r="V962" s="90"/>
      <c r="W962" s="90"/>
      <c r="X962" s="90"/>
      <c r="Y962" s="90"/>
      <c r="Z962" s="90"/>
      <c r="AA962" s="90"/>
      <c r="AB962" s="90"/>
      <c r="AC962" s="90"/>
      <c r="AD962" s="90"/>
    </row>
    <row r="963" spans="1:30" ht="14.5" x14ac:dyDescent="0.35">
      <c r="A963" s="90"/>
      <c r="B963" s="82"/>
      <c r="C963" s="90"/>
      <c r="D963" s="90"/>
      <c r="E963" s="90"/>
      <c r="F963" s="90"/>
      <c r="G963" s="90"/>
      <c r="H963" s="90"/>
      <c r="I963" s="90"/>
      <c r="J963" s="90"/>
      <c r="K963" s="90"/>
      <c r="L963" s="90"/>
      <c r="M963" s="90"/>
      <c r="N963" s="90"/>
      <c r="O963" s="90"/>
      <c r="P963" s="90"/>
      <c r="Q963" s="90"/>
      <c r="R963" s="90"/>
      <c r="S963" s="90"/>
      <c r="T963" s="90"/>
      <c r="U963" s="90"/>
      <c r="V963" s="90"/>
      <c r="W963" s="90"/>
      <c r="X963" s="90"/>
      <c r="Y963" s="90"/>
      <c r="Z963" s="90"/>
      <c r="AA963" s="90"/>
      <c r="AB963" s="90"/>
      <c r="AC963" s="90"/>
      <c r="AD963" s="90"/>
    </row>
    <row r="964" spans="1:30" ht="14.5" x14ac:dyDescent="0.35">
      <c r="A964" s="90"/>
      <c r="B964" s="82"/>
      <c r="C964" s="90"/>
      <c r="D964" s="90"/>
      <c r="E964" s="90"/>
      <c r="F964" s="90"/>
      <c r="G964" s="90"/>
      <c r="H964" s="90"/>
      <c r="I964" s="90"/>
      <c r="J964" s="90"/>
      <c r="K964" s="90"/>
      <c r="L964" s="90"/>
      <c r="M964" s="90"/>
      <c r="N964" s="90"/>
      <c r="O964" s="90"/>
      <c r="P964" s="90"/>
      <c r="Q964" s="90"/>
      <c r="R964" s="90"/>
      <c r="S964" s="90"/>
      <c r="T964" s="90"/>
      <c r="U964" s="90"/>
      <c r="V964" s="90"/>
      <c r="W964" s="90"/>
      <c r="X964" s="90"/>
      <c r="Y964" s="90"/>
      <c r="Z964" s="90"/>
      <c r="AA964" s="90"/>
      <c r="AB964" s="90"/>
      <c r="AC964" s="90"/>
      <c r="AD964" s="90"/>
    </row>
    <row r="965" spans="1:30" ht="14.5" x14ac:dyDescent="0.35">
      <c r="A965" s="90"/>
      <c r="B965" s="82"/>
      <c r="C965" s="90"/>
      <c r="D965" s="90"/>
      <c r="E965" s="90"/>
      <c r="F965" s="90"/>
      <c r="G965" s="90"/>
      <c r="H965" s="90"/>
      <c r="I965" s="90"/>
      <c r="J965" s="90"/>
      <c r="K965" s="90"/>
      <c r="L965" s="90"/>
      <c r="M965" s="90"/>
      <c r="N965" s="90"/>
      <c r="O965" s="90"/>
      <c r="P965" s="90"/>
      <c r="Q965" s="90"/>
      <c r="R965" s="90"/>
      <c r="S965" s="90"/>
      <c r="T965" s="90"/>
      <c r="U965" s="90"/>
      <c r="V965" s="90"/>
      <c r="W965" s="90"/>
      <c r="X965" s="90"/>
      <c r="Y965" s="90"/>
      <c r="Z965" s="90"/>
      <c r="AA965" s="90"/>
      <c r="AB965" s="90"/>
      <c r="AC965" s="90"/>
      <c r="AD965" s="90"/>
    </row>
    <row r="966" spans="1:30" ht="14.5" x14ac:dyDescent="0.35">
      <c r="A966" s="90"/>
      <c r="B966" s="82"/>
      <c r="C966" s="90"/>
      <c r="D966" s="90"/>
      <c r="E966" s="90"/>
      <c r="F966" s="90"/>
      <c r="G966" s="90"/>
      <c r="H966" s="90"/>
      <c r="I966" s="90"/>
      <c r="J966" s="90"/>
      <c r="K966" s="90"/>
      <c r="L966" s="90"/>
      <c r="M966" s="90"/>
      <c r="N966" s="90"/>
      <c r="O966" s="90"/>
      <c r="P966" s="90"/>
      <c r="Q966" s="90"/>
      <c r="R966" s="90"/>
      <c r="S966" s="90"/>
      <c r="T966" s="90"/>
      <c r="U966" s="90"/>
      <c r="V966" s="90"/>
      <c r="W966" s="90"/>
      <c r="X966" s="90"/>
      <c r="Y966" s="90"/>
      <c r="Z966" s="90"/>
      <c r="AA966" s="90"/>
      <c r="AB966" s="90"/>
      <c r="AC966" s="90"/>
      <c r="AD966" s="90"/>
    </row>
    <row r="967" spans="1:30" ht="14.5" x14ac:dyDescent="0.35">
      <c r="A967" s="90"/>
      <c r="B967" s="82"/>
      <c r="C967" s="90"/>
      <c r="D967" s="90"/>
      <c r="E967" s="90"/>
      <c r="F967" s="90"/>
      <c r="G967" s="90"/>
      <c r="H967" s="90"/>
      <c r="I967" s="90"/>
      <c r="J967" s="90"/>
      <c r="K967" s="90"/>
      <c r="L967" s="90"/>
      <c r="M967" s="90"/>
      <c r="N967" s="90"/>
      <c r="O967" s="90"/>
      <c r="P967" s="90"/>
      <c r="Q967" s="90"/>
      <c r="R967" s="90"/>
      <c r="S967" s="90"/>
      <c r="T967" s="90"/>
      <c r="U967" s="90"/>
      <c r="V967" s="90"/>
      <c r="W967" s="90"/>
      <c r="X967" s="90"/>
      <c r="Y967" s="90"/>
      <c r="Z967" s="90"/>
      <c r="AA967" s="90"/>
      <c r="AB967" s="90"/>
      <c r="AC967" s="90"/>
      <c r="AD967" s="90"/>
    </row>
    <row r="968" spans="1:30" ht="14.5" x14ac:dyDescent="0.35">
      <c r="A968" s="90"/>
      <c r="B968" s="82"/>
      <c r="C968" s="90"/>
      <c r="D968" s="90"/>
      <c r="E968" s="90"/>
      <c r="F968" s="90"/>
      <c r="G968" s="90"/>
      <c r="H968" s="90"/>
      <c r="I968" s="90"/>
      <c r="J968" s="90"/>
      <c r="K968" s="90"/>
      <c r="L968" s="90"/>
      <c r="M968" s="90"/>
      <c r="N968" s="90"/>
      <c r="O968" s="90"/>
      <c r="P968" s="90"/>
      <c r="Q968" s="90"/>
      <c r="R968" s="90"/>
      <c r="S968" s="90"/>
      <c r="T968" s="90"/>
      <c r="U968" s="90"/>
      <c r="V968" s="90"/>
      <c r="W968" s="90"/>
      <c r="X968" s="90"/>
      <c r="Y968" s="90"/>
      <c r="Z968" s="90"/>
      <c r="AA968" s="90"/>
      <c r="AB968" s="90"/>
      <c r="AC968" s="90"/>
      <c r="AD968" s="90"/>
    </row>
    <row r="969" spans="1:30" ht="14.5" x14ac:dyDescent="0.35">
      <c r="A969" s="90"/>
      <c r="B969" s="82"/>
      <c r="C969" s="90"/>
      <c r="D969" s="90"/>
      <c r="E969" s="90"/>
      <c r="F969" s="90"/>
      <c r="G969" s="90"/>
      <c r="H969" s="90"/>
      <c r="I969" s="90"/>
      <c r="J969" s="90"/>
      <c r="K969" s="90"/>
      <c r="L969" s="90"/>
      <c r="M969" s="90"/>
      <c r="N969" s="90"/>
      <c r="O969" s="90"/>
      <c r="P969" s="90"/>
      <c r="Q969" s="90"/>
      <c r="R969" s="90"/>
      <c r="S969" s="90"/>
      <c r="T969" s="90"/>
      <c r="U969" s="90"/>
      <c r="V969" s="90"/>
      <c r="W969" s="90"/>
      <c r="X969" s="90"/>
      <c r="Y969" s="90"/>
      <c r="Z969" s="90"/>
      <c r="AA969" s="90"/>
      <c r="AB969" s="90"/>
      <c r="AC969" s="90"/>
      <c r="AD969" s="90"/>
    </row>
    <row r="970" spans="1:30" ht="14.5" x14ac:dyDescent="0.35">
      <c r="A970" s="90"/>
      <c r="B970" s="82"/>
      <c r="C970" s="90"/>
      <c r="D970" s="90"/>
      <c r="E970" s="90"/>
      <c r="F970" s="90"/>
      <c r="G970" s="90"/>
      <c r="H970" s="90"/>
      <c r="I970" s="90"/>
      <c r="J970" s="90"/>
      <c r="K970" s="90"/>
      <c r="L970" s="90"/>
      <c r="M970" s="90"/>
      <c r="N970" s="90"/>
      <c r="O970" s="90"/>
      <c r="P970" s="90"/>
      <c r="Q970" s="90"/>
      <c r="R970" s="90"/>
      <c r="S970" s="90"/>
      <c r="T970" s="90"/>
      <c r="U970" s="90"/>
      <c r="V970" s="90"/>
      <c r="W970" s="90"/>
      <c r="X970" s="90"/>
      <c r="Y970" s="90"/>
      <c r="Z970" s="90"/>
      <c r="AA970" s="90"/>
      <c r="AB970" s="90"/>
      <c r="AC970" s="90"/>
      <c r="AD970" s="90"/>
    </row>
    <row r="971" spans="1:30" ht="14.5" x14ac:dyDescent="0.35">
      <c r="A971" s="90"/>
      <c r="B971" s="82"/>
      <c r="C971" s="90"/>
      <c r="D971" s="90"/>
      <c r="E971" s="90"/>
      <c r="F971" s="90"/>
      <c r="G971" s="90"/>
      <c r="H971" s="90"/>
      <c r="I971" s="90"/>
      <c r="J971" s="90"/>
      <c r="K971" s="90"/>
      <c r="L971" s="90"/>
      <c r="M971" s="90"/>
      <c r="N971" s="90"/>
      <c r="O971" s="90"/>
      <c r="P971" s="90"/>
      <c r="Q971" s="90"/>
      <c r="R971" s="90"/>
      <c r="S971" s="90"/>
      <c r="T971" s="90"/>
      <c r="U971" s="90"/>
      <c r="V971" s="90"/>
      <c r="W971" s="90"/>
      <c r="X971" s="90"/>
      <c r="Y971" s="90"/>
      <c r="Z971" s="90"/>
      <c r="AA971" s="90"/>
      <c r="AB971" s="90"/>
      <c r="AC971" s="90"/>
      <c r="AD971" s="90"/>
    </row>
    <row r="972" spans="1:30" ht="14.5" x14ac:dyDescent="0.35">
      <c r="A972" s="90"/>
      <c r="B972" s="82"/>
      <c r="C972" s="90"/>
      <c r="D972" s="90"/>
      <c r="E972" s="90"/>
      <c r="F972" s="90"/>
      <c r="G972" s="90"/>
      <c r="H972" s="90"/>
      <c r="I972" s="90"/>
      <c r="J972" s="90"/>
      <c r="K972" s="90"/>
      <c r="L972" s="90"/>
      <c r="M972" s="90"/>
      <c r="N972" s="90"/>
      <c r="O972" s="90"/>
      <c r="P972" s="90"/>
      <c r="Q972" s="90"/>
      <c r="R972" s="90"/>
      <c r="S972" s="90"/>
      <c r="T972" s="90"/>
      <c r="U972" s="90"/>
      <c r="V972" s="90"/>
      <c r="W972" s="90"/>
      <c r="X972" s="90"/>
      <c r="Y972" s="90"/>
      <c r="Z972" s="90"/>
      <c r="AA972" s="90"/>
      <c r="AB972" s="90"/>
      <c r="AC972" s="90"/>
      <c r="AD972" s="90"/>
    </row>
    <row r="973" spans="1:30" ht="14.5" x14ac:dyDescent="0.35">
      <c r="A973" s="90"/>
      <c r="B973" s="82"/>
      <c r="C973" s="90"/>
      <c r="D973" s="90"/>
      <c r="E973" s="90"/>
      <c r="F973" s="90"/>
      <c r="G973" s="90"/>
      <c r="H973" s="90"/>
      <c r="I973" s="90"/>
      <c r="J973" s="90"/>
      <c r="K973" s="90"/>
      <c r="L973" s="90"/>
      <c r="M973" s="90"/>
      <c r="N973" s="90"/>
      <c r="O973" s="90"/>
      <c r="P973" s="90"/>
      <c r="Q973" s="90"/>
      <c r="R973" s="90"/>
      <c r="S973" s="90"/>
      <c r="T973" s="90"/>
      <c r="U973" s="90"/>
      <c r="V973" s="90"/>
      <c r="W973" s="90"/>
      <c r="X973" s="90"/>
      <c r="Y973" s="90"/>
      <c r="Z973" s="90"/>
      <c r="AA973" s="90"/>
      <c r="AB973" s="90"/>
      <c r="AC973" s="90"/>
      <c r="AD973" s="90"/>
    </row>
    <row r="974" spans="1:30" ht="14.5" x14ac:dyDescent="0.35">
      <c r="A974" s="90"/>
      <c r="B974" s="82"/>
      <c r="C974" s="90"/>
      <c r="D974" s="90"/>
      <c r="E974" s="90"/>
      <c r="F974" s="90"/>
      <c r="G974" s="90"/>
      <c r="H974" s="90"/>
      <c r="I974" s="90"/>
      <c r="J974" s="90"/>
      <c r="K974" s="90"/>
      <c r="L974" s="90"/>
      <c r="M974" s="90"/>
      <c r="N974" s="90"/>
      <c r="O974" s="90"/>
      <c r="P974" s="90"/>
      <c r="Q974" s="90"/>
      <c r="R974" s="90"/>
      <c r="S974" s="90"/>
      <c r="T974" s="90"/>
      <c r="U974" s="90"/>
      <c r="V974" s="90"/>
      <c r="W974" s="90"/>
      <c r="X974" s="90"/>
      <c r="Y974" s="90"/>
      <c r="Z974" s="90"/>
      <c r="AA974" s="90"/>
      <c r="AB974" s="90"/>
      <c r="AC974" s="90"/>
      <c r="AD974" s="90"/>
    </row>
    <row r="975" spans="1:30" ht="14.5" x14ac:dyDescent="0.35">
      <c r="A975" s="90"/>
      <c r="B975" s="82"/>
      <c r="C975" s="90"/>
      <c r="D975" s="90"/>
      <c r="E975" s="90"/>
      <c r="F975" s="90"/>
      <c r="G975" s="90"/>
      <c r="H975" s="90"/>
      <c r="I975" s="90"/>
      <c r="J975" s="90"/>
      <c r="K975" s="90"/>
      <c r="L975" s="90"/>
      <c r="M975" s="90"/>
      <c r="N975" s="90"/>
      <c r="O975" s="90"/>
      <c r="P975" s="90"/>
      <c r="Q975" s="90"/>
      <c r="R975" s="90"/>
      <c r="S975" s="90"/>
      <c r="T975" s="90"/>
      <c r="U975" s="90"/>
      <c r="V975" s="90"/>
      <c r="W975" s="90"/>
      <c r="X975" s="90"/>
      <c r="Y975" s="90"/>
      <c r="Z975" s="90"/>
      <c r="AA975" s="90"/>
      <c r="AB975" s="90"/>
      <c r="AC975" s="90"/>
      <c r="AD975" s="90"/>
    </row>
    <row r="976" spans="1:30" ht="14.5" x14ac:dyDescent="0.35">
      <c r="A976" s="90"/>
      <c r="B976" s="82"/>
      <c r="C976" s="90"/>
      <c r="D976" s="90"/>
      <c r="E976" s="90"/>
      <c r="F976" s="90"/>
      <c r="G976" s="90"/>
      <c r="H976" s="90"/>
      <c r="I976" s="90"/>
      <c r="J976" s="90"/>
      <c r="K976" s="90"/>
      <c r="L976" s="90"/>
      <c r="M976" s="90"/>
      <c r="N976" s="90"/>
      <c r="O976" s="90"/>
      <c r="P976" s="90"/>
      <c r="Q976" s="90"/>
      <c r="R976" s="90"/>
      <c r="S976" s="90"/>
      <c r="T976" s="90"/>
      <c r="U976" s="90"/>
      <c r="V976" s="90"/>
      <c r="W976" s="90"/>
      <c r="X976" s="90"/>
      <c r="Y976" s="90"/>
      <c r="Z976" s="90"/>
      <c r="AA976" s="90"/>
      <c r="AB976" s="90"/>
      <c r="AC976" s="90"/>
      <c r="AD976" s="90"/>
    </row>
    <row r="977" spans="1:30" ht="14.5" x14ac:dyDescent="0.35">
      <c r="A977" s="90"/>
      <c r="B977" s="82"/>
      <c r="C977" s="90"/>
      <c r="D977" s="90"/>
      <c r="E977" s="90"/>
      <c r="F977" s="90"/>
      <c r="G977" s="90"/>
      <c r="H977" s="90"/>
      <c r="I977" s="90"/>
      <c r="J977" s="90"/>
      <c r="K977" s="90"/>
      <c r="L977" s="90"/>
      <c r="M977" s="90"/>
      <c r="N977" s="90"/>
      <c r="O977" s="90"/>
      <c r="P977" s="90"/>
      <c r="Q977" s="90"/>
      <c r="R977" s="90"/>
      <c r="S977" s="90"/>
      <c r="T977" s="90"/>
      <c r="U977" s="90"/>
      <c r="V977" s="90"/>
      <c r="W977" s="90"/>
      <c r="X977" s="90"/>
      <c r="Y977" s="90"/>
      <c r="Z977" s="90"/>
      <c r="AA977" s="90"/>
      <c r="AB977" s="90"/>
      <c r="AC977" s="90"/>
      <c r="AD977" s="90"/>
    </row>
    <row r="978" spans="1:30" ht="14.5" x14ac:dyDescent="0.35">
      <c r="A978" s="90"/>
      <c r="B978" s="82"/>
      <c r="C978" s="90"/>
      <c r="D978" s="90"/>
      <c r="E978" s="90"/>
      <c r="F978" s="90"/>
      <c r="G978" s="90"/>
      <c r="H978" s="90"/>
      <c r="I978" s="90"/>
      <c r="J978" s="90"/>
      <c r="K978" s="90"/>
      <c r="L978" s="90"/>
      <c r="M978" s="90"/>
      <c r="N978" s="90"/>
      <c r="O978" s="90"/>
      <c r="P978" s="90"/>
      <c r="Q978" s="90"/>
      <c r="R978" s="90"/>
      <c r="S978" s="90"/>
      <c r="T978" s="90"/>
      <c r="U978" s="90"/>
      <c r="V978" s="90"/>
      <c r="W978" s="90"/>
      <c r="X978" s="90"/>
      <c r="Y978" s="90"/>
      <c r="Z978" s="90"/>
      <c r="AA978" s="90"/>
      <c r="AB978" s="90"/>
      <c r="AC978" s="90"/>
      <c r="AD978" s="90"/>
    </row>
    <row r="979" spans="1:30" ht="14.5" x14ac:dyDescent="0.35">
      <c r="A979" s="90"/>
      <c r="B979" s="82"/>
      <c r="C979" s="90"/>
      <c r="D979" s="90"/>
      <c r="E979" s="90"/>
      <c r="F979" s="90"/>
      <c r="G979" s="90"/>
      <c r="H979" s="90"/>
      <c r="I979" s="90"/>
      <c r="J979" s="90"/>
      <c r="K979" s="90"/>
      <c r="L979" s="90"/>
      <c r="M979" s="90"/>
      <c r="N979" s="90"/>
      <c r="O979" s="90"/>
      <c r="P979" s="90"/>
      <c r="Q979" s="90"/>
      <c r="R979" s="90"/>
      <c r="S979" s="90"/>
      <c r="T979" s="90"/>
      <c r="U979" s="90"/>
      <c r="V979" s="90"/>
      <c r="W979" s="90"/>
      <c r="X979" s="90"/>
      <c r="Y979" s="90"/>
      <c r="Z979" s="90"/>
      <c r="AA979" s="90"/>
      <c r="AB979" s="90"/>
      <c r="AC979" s="90"/>
      <c r="AD979" s="90"/>
    </row>
    <row r="980" spans="1:30" ht="14.5" x14ac:dyDescent="0.35">
      <c r="A980" s="90"/>
      <c r="B980" s="82"/>
      <c r="C980" s="90"/>
      <c r="D980" s="90"/>
      <c r="E980" s="90"/>
      <c r="F980" s="90"/>
      <c r="G980" s="90"/>
      <c r="H980" s="90"/>
      <c r="I980" s="90"/>
      <c r="J980" s="90"/>
      <c r="K980" s="90"/>
      <c r="L980" s="90"/>
      <c r="M980" s="90"/>
      <c r="N980" s="90"/>
      <c r="O980" s="90"/>
      <c r="P980" s="90"/>
      <c r="Q980" s="90"/>
      <c r="R980" s="90"/>
      <c r="S980" s="90"/>
      <c r="T980" s="90"/>
      <c r="U980" s="90"/>
      <c r="V980" s="90"/>
      <c r="W980" s="90"/>
      <c r="X980" s="90"/>
      <c r="Y980" s="90"/>
      <c r="Z980" s="90"/>
      <c r="AA980" s="90"/>
      <c r="AB980" s="90"/>
      <c r="AC980" s="90"/>
      <c r="AD980" s="90"/>
    </row>
    <row r="981" spans="1:30" ht="14.5" x14ac:dyDescent="0.35">
      <c r="A981" s="90"/>
      <c r="B981" s="82"/>
      <c r="C981" s="90"/>
      <c r="D981" s="90"/>
      <c r="E981" s="90"/>
      <c r="F981" s="90"/>
      <c r="G981" s="90"/>
      <c r="H981" s="90"/>
      <c r="I981" s="90"/>
      <c r="J981" s="90"/>
      <c r="K981" s="90"/>
      <c r="L981" s="90"/>
      <c r="M981" s="90"/>
      <c r="N981" s="90"/>
      <c r="O981" s="90"/>
      <c r="P981" s="90"/>
      <c r="Q981" s="90"/>
      <c r="R981" s="90"/>
      <c r="S981" s="90"/>
      <c r="T981" s="90"/>
      <c r="U981" s="90"/>
      <c r="V981" s="90"/>
      <c r="W981" s="90"/>
      <c r="X981" s="90"/>
      <c r="Y981" s="90"/>
      <c r="Z981" s="90"/>
      <c r="AA981" s="90"/>
      <c r="AB981" s="90"/>
      <c r="AC981" s="90"/>
      <c r="AD981" s="90"/>
    </row>
    <row r="982" spans="1:30" ht="14.5" x14ac:dyDescent="0.35">
      <c r="A982" s="90"/>
      <c r="B982" s="82"/>
      <c r="C982" s="90"/>
      <c r="D982" s="90"/>
      <c r="E982" s="90"/>
      <c r="F982" s="90"/>
      <c r="G982" s="90"/>
      <c r="H982" s="90"/>
      <c r="I982" s="90"/>
      <c r="J982" s="90"/>
      <c r="K982" s="90"/>
      <c r="L982" s="90"/>
      <c r="M982" s="90"/>
      <c r="N982" s="90"/>
      <c r="O982" s="90"/>
      <c r="P982" s="90"/>
      <c r="Q982" s="90"/>
      <c r="R982" s="90"/>
      <c r="S982" s="90"/>
      <c r="T982" s="90"/>
      <c r="U982" s="90"/>
      <c r="V982" s="90"/>
      <c r="W982" s="90"/>
      <c r="X982" s="90"/>
      <c r="Y982" s="90"/>
      <c r="Z982" s="90"/>
      <c r="AA982" s="90"/>
      <c r="AB982" s="90"/>
      <c r="AC982" s="90"/>
      <c r="AD982" s="90"/>
    </row>
    <row r="983" spans="1:30" ht="14.5" x14ac:dyDescent="0.35">
      <c r="A983" s="90"/>
      <c r="B983" s="82"/>
      <c r="C983" s="90"/>
      <c r="D983" s="90"/>
      <c r="E983" s="90"/>
      <c r="F983" s="90"/>
      <c r="G983" s="90"/>
      <c r="H983" s="90"/>
      <c r="I983" s="90"/>
      <c r="J983" s="90"/>
      <c r="K983" s="90"/>
      <c r="L983" s="90"/>
      <c r="M983" s="90"/>
      <c r="N983" s="90"/>
      <c r="O983" s="90"/>
      <c r="P983" s="90"/>
      <c r="Q983" s="90"/>
      <c r="R983" s="90"/>
      <c r="S983" s="90"/>
      <c r="T983" s="90"/>
      <c r="U983" s="90"/>
      <c r="V983" s="90"/>
      <c r="W983" s="90"/>
      <c r="X983" s="90"/>
      <c r="Y983" s="90"/>
      <c r="Z983" s="90"/>
      <c r="AA983" s="90"/>
      <c r="AB983" s="90"/>
      <c r="AC983" s="90"/>
      <c r="AD983" s="90"/>
    </row>
    <row r="984" spans="1:30" ht="14.5" x14ac:dyDescent="0.35">
      <c r="A984" s="90"/>
      <c r="B984" s="82"/>
      <c r="C984" s="90"/>
      <c r="D984" s="90"/>
      <c r="E984" s="90"/>
      <c r="F984" s="90"/>
      <c r="G984" s="90"/>
      <c r="H984" s="90"/>
      <c r="I984" s="90"/>
      <c r="J984" s="90"/>
      <c r="K984" s="90"/>
      <c r="L984" s="90"/>
      <c r="M984" s="90"/>
      <c r="N984" s="90"/>
      <c r="O984" s="90"/>
      <c r="P984" s="90"/>
      <c r="Q984" s="90"/>
      <c r="R984" s="90"/>
      <c r="S984" s="90"/>
      <c r="T984" s="90"/>
      <c r="U984" s="90"/>
      <c r="V984" s="90"/>
      <c r="W984" s="90"/>
      <c r="X984" s="90"/>
      <c r="Y984" s="90"/>
      <c r="Z984" s="90"/>
      <c r="AA984" s="90"/>
      <c r="AB984" s="90"/>
      <c r="AC984" s="90"/>
      <c r="AD984" s="90"/>
    </row>
    <row r="985" spans="1:30" ht="14.5" x14ac:dyDescent="0.35">
      <c r="A985" s="90"/>
      <c r="B985" s="82"/>
      <c r="C985" s="90"/>
      <c r="D985" s="90"/>
      <c r="E985" s="90"/>
      <c r="F985" s="90"/>
      <c r="G985" s="90"/>
      <c r="H985" s="90"/>
      <c r="I985" s="90"/>
      <c r="J985" s="90"/>
      <c r="K985" s="90"/>
      <c r="L985" s="90"/>
      <c r="M985" s="90"/>
      <c r="N985" s="90"/>
      <c r="O985" s="90"/>
      <c r="P985" s="90"/>
      <c r="Q985" s="90"/>
      <c r="R985" s="90"/>
      <c r="S985" s="90"/>
      <c r="T985" s="90"/>
      <c r="U985" s="90"/>
      <c r="V985" s="90"/>
      <c r="W985" s="90"/>
      <c r="X985" s="90"/>
      <c r="Y985" s="90"/>
      <c r="Z985" s="90"/>
      <c r="AA985" s="90"/>
      <c r="AB985" s="90"/>
      <c r="AC985" s="90"/>
      <c r="AD985" s="90"/>
    </row>
    <row r="986" spans="1:30" ht="14.5" x14ac:dyDescent="0.35">
      <c r="A986" s="90"/>
      <c r="B986" s="82"/>
      <c r="C986" s="90"/>
      <c r="D986" s="90"/>
      <c r="E986" s="90"/>
      <c r="F986" s="90"/>
      <c r="G986" s="90"/>
      <c r="H986" s="90"/>
      <c r="I986" s="90"/>
      <c r="J986" s="90"/>
      <c r="K986" s="90"/>
      <c r="L986" s="90"/>
      <c r="M986" s="90"/>
      <c r="N986" s="90"/>
      <c r="O986" s="90"/>
      <c r="P986" s="90"/>
      <c r="Q986" s="90"/>
      <c r="R986" s="90"/>
      <c r="S986" s="90"/>
      <c r="T986" s="90"/>
      <c r="U986" s="90"/>
      <c r="V986" s="90"/>
      <c r="W986" s="90"/>
      <c r="X986" s="90"/>
      <c r="Y986" s="90"/>
      <c r="Z986" s="90"/>
      <c r="AA986" s="90"/>
      <c r="AB986" s="90"/>
      <c r="AC986" s="90"/>
      <c r="AD986" s="90"/>
    </row>
    <row r="987" spans="1:30" ht="14.5" x14ac:dyDescent="0.35">
      <c r="A987" s="90"/>
      <c r="B987" s="82"/>
      <c r="C987" s="90"/>
      <c r="D987" s="90"/>
      <c r="E987" s="90"/>
      <c r="F987" s="90"/>
      <c r="G987" s="90"/>
      <c r="H987" s="90"/>
      <c r="I987" s="90"/>
      <c r="J987" s="90"/>
      <c r="K987" s="90"/>
      <c r="L987" s="90"/>
      <c r="M987" s="90"/>
      <c r="N987" s="90"/>
      <c r="O987" s="90"/>
      <c r="P987" s="90"/>
      <c r="Q987" s="90"/>
      <c r="R987" s="90"/>
      <c r="S987" s="90"/>
      <c r="T987" s="90"/>
      <c r="U987" s="90"/>
      <c r="V987" s="90"/>
      <c r="W987" s="90"/>
      <c r="X987" s="90"/>
      <c r="Y987" s="90"/>
      <c r="Z987" s="90"/>
      <c r="AA987" s="90"/>
      <c r="AB987" s="90"/>
      <c r="AC987" s="90"/>
      <c r="AD987" s="90"/>
    </row>
    <row r="988" spans="1:30" ht="14.5" x14ac:dyDescent="0.35">
      <c r="A988" s="90"/>
      <c r="B988" s="82"/>
      <c r="C988" s="90"/>
      <c r="D988" s="90"/>
      <c r="E988" s="90"/>
      <c r="F988" s="90"/>
      <c r="G988" s="90"/>
      <c r="H988" s="90"/>
      <c r="I988" s="90"/>
      <c r="J988" s="90"/>
      <c r="K988" s="90"/>
      <c r="L988" s="90"/>
      <c r="M988" s="90"/>
      <c r="N988" s="90"/>
      <c r="O988" s="90"/>
      <c r="P988" s="90"/>
      <c r="Q988" s="90"/>
      <c r="R988" s="90"/>
      <c r="S988" s="90"/>
      <c r="T988" s="90"/>
      <c r="U988" s="90"/>
      <c r="V988" s="90"/>
      <c r="W988" s="90"/>
      <c r="X988" s="90"/>
      <c r="Y988" s="90"/>
      <c r="Z988" s="90"/>
      <c r="AA988" s="90"/>
      <c r="AB988" s="90"/>
      <c r="AC988" s="90"/>
      <c r="AD988" s="90"/>
    </row>
    <row r="989" spans="1:30" ht="14.5" x14ac:dyDescent="0.35">
      <c r="A989" s="90"/>
      <c r="B989" s="82"/>
      <c r="C989" s="90"/>
      <c r="D989" s="90"/>
      <c r="E989" s="90"/>
      <c r="F989" s="90"/>
      <c r="G989" s="90"/>
      <c r="H989" s="90"/>
      <c r="I989" s="90"/>
      <c r="J989" s="90"/>
      <c r="K989" s="90"/>
      <c r="L989" s="90"/>
      <c r="M989" s="90"/>
      <c r="N989" s="90"/>
      <c r="O989" s="90"/>
      <c r="P989" s="90"/>
      <c r="Q989" s="90"/>
      <c r="R989" s="90"/>
      <c r="S989" s="90"/>
      <c r="T989" s="90"/>
      <c r="U989" s="90"/>
      <c r="V989" s="90"/>
      <c r="W989" s="90"/>
      <c r="X989" s="90"/>
      <c r="Y989" s="90"/>
      <c r="Z989" s="90"/>
      <c r="AA989" s="90"/>
      <c r="AB989" s="90"/>
      <c r="AC989" s="90"/>
      <c r="AD989" s="90"/>
    </row>
    <row r="990" spans="1:30" ht="14.5" x14ac:dyDescent="0.35">
      <c r="A990" s="90"/>
      <c r="B990" s="82"/>
      <c r="C990" s="90"/>
      <c r="D990" s="90"/>
      <c r="E990" s="90"/>
      <c r="F990" s="90"/>
      <c r="G990" s="90"/>
      <c r="H990" s="90"/>
      <c r="I990" s="90"/>
      <c r="J990" s="90"/>
      <c r="K990" s="90"/>
      <c r="L990" s="90"/>
      <c r="M990" s="90"/>
      <c r="N990" s="90"/>
      <c r="O990" s="90"/>
      <c r="P990" s="90"/>
      <c r="Q990" s="90"/>
      <c r="R990" s="90"/>
      <c r="S990" s="90"/>
      <c r="T990" s="90"/>
      <c r="U990" s="90"/>
      <c r="V990" s="90"/>
      <c r="W990" s="90"/>
      <c r="X990" s="90"/>
      <c r="Y990" s="90"/>
      <c r="Z990" s="90"/>
      <c r="AA990" s="90"/>
      <c r="AB990" s="90"/>
      <c r="AC990" s="90"/>
      <c r="AD990" s="90"/>
    </row>
    <row r="991" spans="1:30" ht="14.5" x14ac:dyDescent="0.35">
      <c r="A991" s="90"/>
      <c r="B991" s="82"/>
      <c r="C991" s="90"/>
      <c r="D991" s="90"/>
      <c r="E991" s="90"/>
      <c r="F991" s="90"/>
      <c r="G991" s="90"/>
      <c r="H991" s="90"/>
      <c r="I991" s="90"/>
      <c r="J991" s="90"/>
      <c r="K991" s="90"/>
      <c r="L991" s="90"/>
      <c r="M991" s="90"/>
      <c r="N991" s="90"/>
      <c r="O991" s="90"/>
      <c r="P991" s="90"/>
      <c r="Q991" s="90"/>
      <c r="R991" s="90"/>
      <c r="S991" s="90"/>
      <c r="T991" s="90"/>
      <c r="U991" s="90"/>
      <c r="V991" s="90"/>
      <c r="W991" s="90"/>
      <c r="X991" s="90"/>
      <c r="Y991" s="90"/>
      <c r="Z991" s="90"/>
      <c r="AA991" s="90"/>
      <c r="AB991" s="90"/>
      <c r="AC991" s="90"/>
      <c r="AD991" s="90"/>
    </row>
    <row r="992" spans="1:30" ht="14.5" x14ac:dyDescent="0.35">
      <c r="A992" s="90"/>
      <c r="B992" s="82"/>
      <c r="C992" s="90"/>
      <c r="D992" s="90"/>
      <c r="E992" s="90"/>
      <c r="F992" s="90"/>
      <c r="G992" s="90"/>
      <c r="H992" s="90"/>
      <c r="I992" s="90"/>
      <c r="J992" s="90"/>
      <c r="K992" s="90"/>
      <c r="L992" s="90"/>
      <c r="M992" s="90"/>
      <c r="N992" s="90"/>
      <c r="O992" s="90"/>
      <c r="P992" s="90"/>
      <c r="Q992" s="90"/>
      <c r="R992" s="90"/>
      <c r="S992" s="90"/>
      <c r="T992" s="90"/>
      <c r="U992" s="90"/>
      <c r="V992" s="90"/>
      <c r="W992" s="90"/>
      <c r="X992" s="90"/>
      <c r="Y992" s="90"/>
      <c r="Z992" s="90"/>
      <c r="AA992" s="90"/>
      <c r="AB992" s="90"/>
      <c r="AC992" s="90"/>
      <c r="AD992" s="90"/>
    </row>
    <row r="993" spans="1:30" ht="14.5" x14ac:dyDescent="0.35">
      <c r="A993" s="90"/>
      <c r="B993" s="82"/>
      <c r="C993" s="90"/>
      <c r="D993" s="90"/>
      <c r="E993" s="90"/>
      <c r="F993" s="90"/>
      <c r="G993" s="90"/>
      <c r="H993" s="90"/>
      <c r="I993" s="90"/>
      <c r="J993" s="90"/>
      <c r="K993" s="90"/>
      <c r="L993" s="90"/>
      <c r="M993" s="90"/>
      <c r="N993" s="90"/>
      <c r="O993" s="90"/>
      <c r="P993" s="90"/>
      <c r="Q993" s="90"/>
      <c r="R993" s="90"/>
      <c r="S993" s="90"/>
      <c r="T993" s="90"/>
      <c r="U993" s="90"/>
      <c r="V993" s="90"/>
      <c r="W993" s="90"/>
      <c r="X993" s="90"/>
      <c r="Y993" s="90"/>
      <c r="Z993" s="90"/>
      <c r="AA993" s="90"/>
      <c r="AB993" s="90"/>
      <c r="AC993" s="90"/>
      <c r="AD993" s="90"/>
    </row>
    <row r="994" spans="1:30" ht="14.5" x14ac:dyDescent="0.35">
      <c r="A994" s="90"/>
      <c r="B994" s="82"/>
      <c r="C994" s="90"/>
      <c r="D994" s="90"/>
      <c r="E994" s="90"/>
      <c r="F994" s="90"/>
      <c r="G994" s="90"/>
      <c r="H994" s="90"/>
      <c r="I994" s="90"/>
      <c r="J994" s="90"/>
      <c r="K994" s="90"/>
      <c r="L994" s="90"/>
      <c r="M994" s="90"/>
      <c r="N994" s="90"/>
      <c r="O994" s="90"/>
      <c r="P994" s="90"/>
      <c r="Q994" s="90"/>
      <c r="R994" s="90"/>
      <c r="S994" s="90"/>
      <c r="T994" s="90"/>
      <c r="U994" s="90"/>
      <c r="V994" s="90"/>
      <c r="W994" s="90"/>
      <c r="X994" s="90"/>
      <c r="Y994" s="90"/>
      <c r="Z994" s="90"/>
      <c r="AA994" s="90"/>
      <c r="AB994" s="90"/>
      <c r="AC994" s="90"/>
      <c r="AD994" s="90"/>
    </row>
    <row r="995" spans="1:30" ht="14.5" x14ac:dyDescent="0.35">
      <c r="A995" s="90"/>
      <c r="B995" s="82"/>
      <c r="C995" s="90"/>
      <c r="D995" s="90"/>
      <c r="E995" s="90"/>
      <c r="F995" s="90"/>
      <c r="G995" s="90"/>
      <c r="H995" s="90"/>
      <c r="I995" s="90"/>
      <c r="J995" s="90"/>
      <c r="K995" s="90"/>
      <c r="L995" s="90"/>
      <c r="M995" s="90"/>
      <c r="N995" s="90"/>
      <c r="O995" s="90"/>
      <c r="P995" s="90"/>
      <c r="Q995" s="90"/>
      <c r="R995" s="90"/>
      <c r="S995" s="90"/>
      <c r="T995" s="90"/>
      <c r="U995" s="90"/>
      <c r="V995" s="90"/>
      <c r="W995" s="90"/>
      <c r="X995" s="90"/>
      <c r="Y995" s="90"/>
      <c r="Z995" s="90"/>
      <c r="AA995" s="90"/>
      <c r="AB995" s="90"/>
      <c r="AC995" s="90"/>
      <c r="AD995" s="90"/>
    </row>
    <row r="996" spans="1:30" ht="14.5" x14ac:dyDescent="0.35">
      <c r="A996" s="90"/>
      <c r="B996" s="82"/>
      <c r="C996" s="90"/>
      <c r="D996" s="90"/>
      <c r="E996" s="90"/>
      <c r="F996" s="90"/>
      <c r="G996" s="90"/>
      <c r="H996" s="90"/>
      <c r="I996" s="90"/>
      <c r="J996" s="90"/>
      <c r="K996" s="90"/>
      <c r="L996" s="90"/>
      <c r="M996" s="90"/>
      <c r="N996" s="90"/>
      <c r="O996" s="90"/>
      <c r="P996" s="90"/>
      <c r="Q996" s="90"/>
      <c r="R996" s="90"/>
      <c r="S996" s="90"/>
      <c r="T996" s="90"/>
      <c r="U996" s="90"/>
      <c r="V996" s="90"/>
      <c r="W996" s="90"/>
      <c r="X996" s="90"/>
      <c r="Y996" s="90"/>
      <c r="Z996" s="90"/>
      <c r="AA996" s="90"/>
      <c r="AB996" s="90"/>
      <c r="AC996" s="90"/>
      <c r="AD996" s="90"/>
    </row>
    <row r="997" spans="1:30" ht="14.5" x14ac:dyDescent="0.35">
      <c r="A997" s="90"/>
      <c r="B997" s="82"/>
      <c r="C997" s="90"/>
      <c r="D997" s="90"/>
      <c r="E997" s="90"/>
      <c r="F997" s="90"/>
      <c r="G997" s="90"/>
      <c r="H997" s="90"/>
      <c r="I997" s="90"/>
      <c r="J997" s="90"/>
      <c r="K997" s="90"/>
      <c r="L997" s="90"/>
      <c r="M997" s="90"/>
      <c r="N997" s="90"/>
      <c r="O997" s="90"/>
      <c r="P997" s="90"/>
      <c r="Q997" s="90"/>
      <c r="R997" s="90"/>
      <c r="S997" s="90"/>
      <c r="T997" s="90"/>
      <c r="U997" s="90"/>
      <c r="V997" s="90"/>
      <c r="W997" s="90"/>
      <c r="X997" s="90"/>
      <c r="Y997" s="90"/>
      <c r="Z997" s="90"/>
      <c r="AA997" s="90"/>
      <c r="AB997" s="90"/>
      <c r="AC997" s="90"/>
      <c r="AD997" s="90"/>
    </row>
    <row r="998" spans="1:30" ht="14.5" x14ac:dyDescent="0.35">
      <c r="A998" s="90"/>
      <c r="B998" s="82"/>
      <c r="C998" s="90"/>
      <c r="D998" s="90"/>
      <c r="E998" s="90"/>
      <c r="F998" s="90"/>
      <c r="G998" s="90"/>
      <c r="H998" s="90"/>
      <c r="I998" s="90"/>
      <c r="J998" s="90"/>
      <c r="K998" s="90"/>
      <c r="L998" s="90"/>
      <c r="M998" s="90"/>
      <c r="N998" s="90"/>
      <c r="O998" s="90"/>
      <c r="P998" s="90"/>
      <c r="Q998" s="90"/>
      <c r="R998" s="90"/>
      <c r="S998" s="90"/>
      <c r="T998" s="90"/>
      <c r="U998" s="90"/>
      <c r="V998" s="90"/>
      <c r="W998" s="90"/>
      <c r="X998" s="90"/>
      <c r="Y998" s="90"/>
      <c r="Z998" s="90"/>
      <c r="AA998" s="90"/>
      <c r="AB998" s="90"/>
      <c r="AC998" s="90"/>
      <c r="AD998" s="90"/>
    </row>
    <row r="999" spans="1:30" ht="14.5" x14ac:dyDescent="0.35">
      <c r="A999" s="90"/>
      <c r="B999" s="82"/>
      <c r="C999" s="90"/>
      <c r="D999" s="90"/>
      <c r="E999" s="90"/>
      <c r="F999" s="90"/>
      <c r="G999" s="90"/>
      <c r="H999" s="90"/>
      <c r="I999" s="90"/>
      <c r="J999" s="90"/>
      <c r="K999" s="90"/>
      <c r="L999" s="90"/>
      <c r="M999" s="90"/>
      <c r="N999" s="90"/>
      <c r="O999" s="90"/>
      <c r="P999" s="90"/>
      <c r="Q999" s="90"/>
      <c r="R999" s="90"/>
      <c r="S999" s="90"/>
      <c r="T999" s="90"/>
      <c r="U999" s="90"/>
      <c r="V999" s="90"/>
      <c r="W999" s="90"/>
      <c r="X999" s="90"/>
      <c r="Y999" s="90"/>
      <c r="Z999" s="90"/>
      <c r="AA999" s="90"/>
      <c r="AB999" s="90"/>
      <c r="AC999" s="90"/>
      <c r="AD999" s="90"/>
    </row>
    <row r="1000" spans="1:30" ht="14.5" x14ac:dyDescent="0.35">
      <c r="A1000" s="90"/>
      <c r="B1000" s="82"/>
      <c r="C1000" s="90"/>
      <c r="D1000" s="90"/>
      <c r="E1000" s="90"/>
      <c r="F1000" s="90"/>
      <c r="G1000" s="90"/>
      <c r="H1000" s="90"/>
      <c r="I1000" s="90"/>
      <c r="J1000" s="90"/>
      <c r="K1000" s="90"/>
      <c r="L1000" s="90"/>
      <c r="M1000" s="90"/>
      <c r="N1000" s="90"/>
      <c r="O1000" s="90"/>
      <c r="P1000" s="90"/>
      <c r="Q1000" s="90"/>
      <c r="R1000" s="90"/>
      <c r="S1000" s="90"/>
      <c r="T1000" s="90"/>
      <c r="U1000" s="90"/>
      <c r="V1000" s="90"/>
      <c r="W1000" s="90"/>
      <c r="X1000" s="90"/>
      <c r="Y1000" s="90"/>
      <c r="Z1000" s="90"/>
      <c r="AA1000" s="90"/>
      <c r="AB1000" s="90"/>
      <c r="AC1000" s="90"/>
      <c r="AD1000" s="90"/>
    </row>
    <row r="1001" spans="1:30" ht="14.5" x14ac:dyDescent="0.35">
      <c r="A1001" s="90"/>
      <c r="B1001" s="82"/>
      <c r="C1001" s="90"/>
      <c r="D1001" s="90"/>
      <c r="E1001" s="90"/>
      <c r="F1001" s="90"/>
      <c r="G1001" s="90"/>
      <c r="H1001" s="90"/>
      <c r="I1001" s="90"/>
      <c r="J1001" s="90"/>
      <c r="K1001" s="90"/>
      <c r="L1001" s="90"/>
      <c r="M1001" s="90"/>
      <c r="N1001" s="90"/>
      <c r="O1001" s="90"/>
      <c r="P1001" s="90"/>
      <c r="Q1001" s="90"/>
      <c r="R1001" s="90"/>
      <c r="S1001" s="90"/>
      <c r="T1001" s="90"/>
      <c r="U1001" s="90"/>
      <c r="V1001" s="90"/>
      <c r="W1001" s="90"/>
      <c r="X1001" s="90"/>
      <c r="Y1001" s="90"/>
      <c r="Z1001" s="90"/>
      <c r="AA1001" s="90"/>
      <c r="AB1001" s="90"/>
      <c r="AC1001" s="90"/>
      <c r="AD1001" s="90"/>
    </row>
  </sheetData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D1001"/>
  <sheetViews>
    <sheetView workbookViewId="0"/>
  </sheetViews>
  <sheetFormatPr defaultColWidth="12.58203125" defaultRowHeight="15" customHeight="1" x14ac:dyDescent="0.35"/>
  <cols>
    <col min="1" max="1" width="15.25" style="42" bestFit="1" customWidth="1"/>
    <col min="2" max="2" width="29" style="42" bestFit="1" customWidth="1"/>
    <col min="3" max="3" width="8.6640625" style="42" bestFit="1" customWidth="1"/>
    <col min="4" max="4" width="53.6640625" style="42" bestFit="1" customWidth="1"/>
    <col min="5" max="5" width="16.33203125" style="42" customWidth="1"/>
    <col min="6" max="26" width="7.58203125" style="42" customWidth="1"/>
    <col min="27" max="16384" width="12.58203125" style="42"/>
  </cols>
  <sheetData>
    <row r="1" spans="1:4" ht="14.5" x14ac:dyDescent="0.35">
      <c r="A1" s="43" t="s">
        <v>280</v>
      </c>
      <c r="B1" s="43" t="s">
        <v>281</v>
      </c>
      <c r="C1" s="43" t="s">
        <v>282</v>
      </c>
      <c r="D1" s="43" t="s">
        <v>283</v>
      </c>
    </row>
    <row r="2" spans="1:4" ht="25.9" customHeight="1" x14ac:dyDescent="0.35">
      <c r="A2" s="2" t="s">
        <v>353</v>
      </c>
      <c r="B2" s="1" t="s">
        <v>3</v>
      </c>
      <c r="C2" s="2" t="s">
        <v>855</v>
      </c>
      <c r="D2" s="2" t="s">
        <v>354</v>
      </c>
    </row>
    <row r="3" spans="1:4" ht="24.65" customHeight="1" x14ac:dyDescent="0.35">
      <c r="A3" s="2" t="s">
        <v>353</v>
      </c>
      <c r="B3" s="1" t="s">
        <v>3</v>
      </c>
      <c r="C3" s="2" t="s">
        <v>855</v>
      </c>
      <c r="D3" s="2" t="s">
        <v>843</v>
      </c>
    </row>
    <row r="4" spans="1:4" ht="22.9" customHeight="1" x14ac:dyDescent="0.35">
      <c r="A4" s="2" t="s">
        <v>353</v>
      </c>
      <c r="B4" s="1" t="s">
        <v>14</v>
      </c>
      <c r="C4" s="2" t="s">
        <v>855</v>
      </c>
      <c r="D4" s="2" t="s">
        <v>354</v>
      </c>
    </row>
    <row r="5" spans="1:4" ht="15" customHeight="1" x14ac:dyDescent="0.35">
      <c r="A5" s="2" t="s">
        <v>353</v>
      </c>
      <c r="B5" s="1" t="s">
        <v>14</v>
      </c>
      <c r="C5" s="2" t="s">
        <v>855</v>
      </c>
      <c r="D5" s="2" t="s">
        <v>843</v>
      </c>
    </row>
    <row r="6" spans="1:4" ht="36.65" customHeight="1" x14ac:dyDescent="0.35">
      <c r="A6" s="2" t="s">
        <v>353</v>
      </c>
      <c r="B6" s="1" t="s">
        <v>355</v>
      </c>
      <c r="C6" s="2" t="s">
        <v>856</v>
      </c>
      <c r="D6" s="44" t="s">
        <v>356</v>
      </c>
    </row>
    <row r="7" spans="1:4" ht="15" customHeight="1" x14ac:dyDescent="0.35">
      <c r="A7" s="42" t="s">
        <v>284</v>
      </c>
      <c r="B7" s="8" t="s">
        <v>180</v>
      </c>
      <c r="C7" s="42" t="s">
        <v>838</v>
      </c>
      <c r="D7" s="42" t="s">
        <v>376</v>
      </c>
    </row>
    <row r="8" spans="1:4" ht="29" x14ac:dyDescent="0.35">
      <c r="A8" s="42" t="s">
        <v>284</v>
      </c>
      <c r="B8" s="8" t="s">
        <v>377</v>
      </c>
      <c r="C8" s="42" t="s">
        <v>859</v>
      </c>
      <c r="D8" s="45" t="s">
        <v>378</v>
      </c>
    </row>
    <row r="9" spans="1:4" ht="29" x14ac:dyDescent="0.35">
      <c r="A9" s="42" t="s">
        <v>284</v>
      </c>
      <c r="B9" s="8" t="s">
        <v>192</v>
      </c>
      <c r="C9" s="42" t="s">
        <v>858</v>
      </c>
      <c r="D9" s="44" t="s">
        <v>371</v>
      </c>
    </row>
    <row r="10" spans="1:4" ht="15" customHeight="1" x14ac:dyDescent="0.35">
      <c r="A10" s="42" t="s">
        <v>284</v>
      </c>
      <c r="B10" s="8" t="s">
        <v>229</v>
      </c>
      <c r="C10" s="42">
        <v>2019</v>
      </c>
      <c r="D10" s="44" t="s">
        <v>396</v>
      </c>
    </row>
    <row r="11" spans="1:4" ht="15" customHeight="1" x14ac:dyDescent="0.35">
      <c r="A11" s="52" t="s">
        <v>285</v>
      </c>
      <c r="B11" s="53" t="s">
        <v>261</v>
      </c>
      <c r="C11" s="52" t="s">
        <v>865</v>
      </c>
      <c r="D11" s="52" t="s">
        <v>839</v>
      </c>
    </row>
    <row r="22" s="42" customFormat="1" ht="15.75" customHeight="1" x14ac:dyDescent="0.35"/>
    <row r="23" s="42" customFormat="1" ht="15.75" customHeight="1" x14ac:dyDescent="0.35"/>
    <row r="24" s="42" customFormat="1" ht="15.75" customHeight="1" x14ac:dyDescent="0.35"/>
    <row r="25" s="42" customFormat="1" ht="15.75" customHeight="1" x14ac:dyDescent="0.35"/>
    <row r="26" s="42" customFormat="1" ht="15.75" customHeight="1" x14ac:dyDescent="0.35"/>
    <row r="27" s="42" customFormat="1" ht="15.75" customHeight="1" x14ac:dyDescent="0.35"/>
    <row r="28" s="42" customFormat="1" ht="15.75" customHeight="1" x14ac:dyDescent="0.35"/>
    <row r="29" s="42" customFormat="1" ht="15.75" customHeight="1" x14ac:dyDescent="0.35"/>
    <row r="30" s="42" customFormat="1" ht="15.75" customHeight="1" x14ac:dyDescent="0.35"/>
    <row r="31" s="42" customFormat="1" ht="15.75" customHeight="1" x14ac:dyDescent="0.35"/>
    <row r="32" s="42" customFormat="1" ht="15.75" customHeight="1" x14ac:dyDescent="0.35"/>
    <row r="33" s="42" customFormat="1" ht="15.75" customHeight="1" x14ac:dyDescent="0.35"/>
    <row r="34" s="42" customFormat="1" ht="15.75" customHeight="1" x14ac:dyDescent="0.35"/>
    <row r="35" s="42" customFormat="1" ht="15.75" customHeight="1" x14ac:dyDescent="0.35"/>
    <row r="36" s="42" customFormat="1" ht="15.75" customHeight="1" x14ac:dyDescent="0.35"/>
    <row r="37" s="42" customFormat="1" ht="15.75" customHeight="1" x14ac:dyDescent="0.35"/>
    <row r="38" s="42" customFormat="1" ht="15.75" customHeight="1" x14ac:dyDescent="0.35"/>
    <row r="39" s="42" customFormat="1" ht="15.75" customHeight="1" x14ac:dyDescent="0.35"/>
    <row r="40" s="42" customFormat="1" ht="15.75" customHeight="1" x14ac:dyDescent="0.35"/>
    <row r="41" s="42" customFormat="1" ht="15.75" customHeight="1" x14ac:dyDescent="0.35"/>
    <row r="42" s="42" customFormat="1" ht="15.75" customHeight="1" x14ac:dyDescent="0.35"/>
    <row r="43" s="42" customFormat="1" ht="15.75" customHeight="1" x14ac:dyDescent="0.35"/>
    <row r="44" s="42" customFormat="1" ht="15.75" customHeight="1" x14ac:dyDescent="0.35"/>
    <row r="45" s="42" customFormat="1" ht="15.75" customHeight="1" x14ac:dyDescent="0.35"/>
    <row r="46" s="42" customFormat="1" ht="15.75" customHeight="1" x14ac:dyDescent="0.35"/>
    <row r="47" s="42" customFormat="1" ht="15.75" customHeight="1" x14ac:dyDescent="0.35"/>
    <row r="48" s="42" customFormat="1" ht="15.75" customHeight="1" x14ac:dyDescent="0.35"/>
    <row r="49" s="42" customFormat="1" ht="15.75" customHeight="1" x14ac:dyDescent="0.35"/>
    <row r="50" s="42" customFormat="1" ht="15.75" customHeight="1" x14ac:dyDescent="0.35"/>
    <row r="51" s="42" customFormat="1" ht="15.75" customHeight="1" x14ac:dyDescent="0.35"/>
    <row r="52" s="42" customFormat="1" ht="15.75" customHeight="1" x14ac:dyDescent="0.35"/>
    <row r="53" s="42" customFormat="1" ht="15.75" customHeight="1" x14ac:dyDescent="0.35"/>
    <row r="54" s="42" customFormat="1" ht="15.75" customHeight="1" x14ac:dyDescent="0.35"/>
    <row r="55" s="42" customFormat="1" ht="15.75" customHeight="1" x14ac:dyDescent="0.35"/>
    <row r="56" s="42" customFormat="1" ht="15.75" customHeight="1" x14ac:dyDescent="0.35"/>
    <row r="57" s="42" customFormat="1" ht="15.75" customHeight="1" x14ac:dyDescent="0.35"/>
    <row r="58" s="42" customFormat="1" ht="15.75" customHeight="1" x14ac:dyDescent="0.35"/>
    <row r="59" s="42" customFormat="1" ht="15.75" customHeight="1" x14ac:dyDescent="0.35"/>
    <row r="60" s="42" customFormat="1" ht="15.75" customHeight="1" x14ac:dyDescent="0.35"/>
    <row r="61" s="42" customFormat="1" ht="15.75" customHeight="1" x14ac:dyDescent="0.35"/>
    <row r="62" s="42" customFormat="1" ht="15.75" customHeight="1" x14ac:dyDescent="0.35"/>
    <row r="63" s="42" customFormat="1" ht="15.75" customHeight="1" x14ac:dyDescent="0.35"/>
    <row r="64" s="42" customFormat="1" ht="15.75" customHeight="1" x14ac:dyDescent="0.35"/>
    <row r="65" s="42" customFormat="1" ht="15.75" customHeight="1" x14ac:dyDescent="0.35"/>
    <row r="66" s="42" customFormat="1" ht="15.75" customHeight="1" x14ac:dyDescent="0.35"/>
    <row r="67" s="42" customFormat="1" ht="15.75" customHeight="1" x14ac:dyDescent="0.35"/>
    <row r="68" s="42" customFormat="1" ht="15.75" customHeight="1" x14ac:dyDescent="0.35"/>
    <row r="69" s="42" customFormat="1" ht="15.75" customHeight="1" x14ac:dyDescent="0.35"/>
    <row r="70" s="42" customFormat="1" ht="15.75" customHeight="1" x14ac:dyDescent="0.35"/>
    <row r="71" s="42" customFormat="1" ht="15.75" customHeight="1" x14ac:dyDescent="0.35"/>
    <row r="72" s="42" customFormat="1" ht="15.75" customHeight="1" x14ac:dyDescent="0.35"/>
    <row r="73" s="42" customFormat="1" ht="15.75" customHeight="1" x14ac:dyDescent="0.35"/>
    <row r="74" s="42" customFormat="1" ht="15.75" customHeight="1" x14ac:dyDescent="0.35"/>
    <row r="75" s="42" customFormat="1" ht="15.75" customHeight="1" x14ac:dyDescent="0.35"/>
    <row r="76" s="42" customFormat="1" ht="15.75" customHeight="1" x14ac:dyDescent="0.35"/>
    <row r="77" s="42" customFormat="1" ht="15.75" customHeight="1" x14ac:dyDescent="0.35"/>
    <row r="78" s="42" customFormat="1" ht="15.75" customHeight="1" x14ac:dyDescent="0.35"/>
    <row r="79" s="42" customFormat="1" ht="15.75" customHeight="1" x14ac:dyDescent="0.35"/>
    <row r="80" s="42" customFormat="1" ht="15.75" customHeight="1" x14ac:dyDescent="0.35"/>
    <row r="81" s="42" customFormat="1" ht="15.75" customHeight="1" x14ac:dyDescent="0.35"/>
    <row r="82" s="42" customFormat="1" ht="15.75" customHeight="1" x14ac:dyDescent="0.35"/>
    <row r="83" s="42" customFormat="1" ht="15.75" customHeight="1" x14ac:dyDescent="0.35"/>
    <row r="84" s="42" customFormat="1" ht="15.75" customHeight="1" x14ac:dyDescent="0.35"/>
    <row r="85" s="42" customFormat="1" ht="15.75" customHeight="1" x14ac:dyDescent="0.35"/>
    <row r="86" s="42" customFormat="1" ht="15.75" customHeight="1" x14ac:dyDescent="0.35"/>
    <row r="87" s="42" customFormat="1" ht="15.75" customHeight="1" x14ac:dyDescent="0.35"/>
    <row r="88" s="42" customFormat="1" ht="15.75" customHeight="1" x14ac:dyDescent="0.35"/>
    <row r="89" s="42" customFormat="1" ht="15.75" customHeight="1" x14ac:dyDescent="0.35"/>
    <row r="90" s="42" customFormat="1" ht="15.75" customHeight="1" x14ac:dyDescent="0.35"/>
    <row r="91" s="42" customFormat="1" ht="15.75" customHeight="1" x14ac:dyDescent="0.35"/>
    <row r="92" s="42" customFormat="1" ht="15.75" customHeight="1" x14ac:dyDescent="0.35"/>
    <row r="93" s="42" customFormat="1" ht="15.75" customHeight="1" x14ac:dyDescent="0.35"/>
    <row r="94" s="42" customFormat="1" ht="15.75" customHeight="1" x14ac:dyDescent="0.35"/>
    <row r="95" s="42" customFormat="1" ht="15.75" customHeight="1" x14ac:dyDescent="0.35"/>
    <row r="96" s="42" customFormat="1" ht="15.75" customHeight="1" x14ac:dyDescent="0.35"/>
    <row r="97" s="42" customFormat="1" ht="15.75" customHeight="1" x14ac:dyDescent="0.35"/>
    <row r="98" s="42" customFormat="1" ht="15.75" customHeight="1" x14ac:dyDescent="0.35"/>
    <row r="99" s="42" customFormat="1" ht="15.75" customHeight="1" x14ac:dyDescent="0.35"/>
    <row r="100" s="42" customFormat="1" ht="15.75" customHeight="1" x14ac:dyDescent="0.35"/>
    <row r="101" s="42" customFormat="1" ht="15.75" customHeight="1" x14ac:dyDescent="0.35"/>
    <row r="102" s="42" customFormat="1" ht="15.75" customHeight="1" x14ac:dyDescent="0.35"/>
    <row r="103" s="42" customFormat="1" ht="15.75" customHeight="1" x14ac:dyDescent="0.35"/>
    <row r="104" s="42" customFormat="1" ht="15.75" customHeight="1" x14ac:dyDescent="0.35"/>
    <row r="105" s="42" customFormat="1" ht="15.75" customHeight="1" x14ac:dyDescent="0.35"/>
    <row r="106" s="42" customFormat="1" ht="15.75" customHeight="1" x14ac:dyDescent="0.35"/>
    <row r="107" s="42" customFormat="1" ht="15.75" customHeight="1" x14ac:dyDescent="0.35"/>
    <row r="108" s="42" customFormat="1" ht="15.75" customHeight="1" x14ac:dyDescent="0.35"/>
    <row r="109" s="42" customFormat="1" ht="15.75" customHeight="1" x14ac:dyDescent="0.35"/>
    <row r="110" s="42" customFormat="1" ht="15.75" customHeight="1" x14ac:dyDescent="0.35"/>
    <row r="111" s="42" customFormat="1" ht="15.75" customHeight="1" x14ac:dyDescent="0.35"/>
    <row r="112" s="42" customFormat="1" ht="15.75" customHeight="1" x14ac:dyDescent="0.35"/>
    <row r="113" s="42" customFormat="1" ht="15.75" customHeight="1" x14ac:dyDescent="0.35"/>
    <row r="114" s="42" customFormat="1" ht="15.75" customHeight="1" x14ac:dyDescent="0.35"/>
    <row r="115" s="42" customFormat="1" ht="15.75" customHeight="1" x14ac:dyDescent="0.35"/>
    <row r="116" s="42" customFormat="1" ht="15.75" customHeight="1" x14ac:dyDescent="0.35"/>
    <row r="117" s="42" customFormat="1" ht="15.75" customHeight="1" x14ac:dyDescent="0.35"/>
    <row r="118" s="42" customFormat="1" ht="15.75" customHeight="1" x14ac:dyDescent="0.35"/>
    <row r="119" s="42" customFormat="1" ht="15.75" customHeight="1" x14ac:dyDescent="0.35"/>
    <row r="120" s="42" customFormat="1" ht="15.75" customHeight="1" x14ac:dyDescent="0.35"/>
    <row r="121" s="42" customFormat="1" ht="15.75" customHeight="1" x14ac:dyDescent="0.35"/>
    <row r="122" s="42" customFormat="1" ht="15.75" customHeight="1" x14ac:dyDescent="0.35"/>
    <row r="123" s="42" customFormat="1" ht="15.75" customHeight="1" x14ac:dyDescent="0.35"/>
    <row r="124" s="42" customFormat="1" ht="15.75" customHeight="1" x14ac:dyDescent="0.35"/>
    <row r="125" s="42" customFormat="1" ht="15.75" customHeight="1" x14ac:dyDescent="0.35"/>
    <row r="126" s="42" customFormat="1" ht="15.75" customHeight="1" x14ac:dyDescent="0.35"/>
    <row r="127" s="42" customFormat="1" ht="15.75" customHeight="1" x14ac:dyDescent="0.35"/>
    <row r="128" s="42" customFormat="1" ht="15.75" customHeight="1" x14ac:dyDescent="0.35"/>
    <row r="129" s="42" customFormat="1" ht="15.75" customHeight="1" x14ac:dyDescent="0.35"/>
    <row r="130" s="42" customFormat="1" ht="15.75" customHeight="1" x14ac:dyDescent="0.35"/>
    <row r="131" s="42" customFormat="1" ht="15.75" customHeight="1" x14ac:dyDescent="0.35"/>
    <row r="132" s="42" customFormat="1" ht="15.75" customHeight="1" x14ac:dyDescent="0.35"/>
    <row r="133" s="42" customFormat="1" ht="15.75" customHeight="1" x14ac:dyDescent="0.35"/>
    <row r="134" s="42" customFormat="1" ht="15.75" customHeight="1" x14ac:dyDescent="0.35"/>
    <row r="135" s="42" customFormat="1" ht="15.75" customHeight="1" x14ac:dyDescent="0.35"/>
    <row r="136" s="42" customFormat="1" ht="15.75" customHeight="1" x14ac:dyDescent="0.35"/>
    <row r="137" s="42" customFormat="1" ht="15.75" customHeight="1" x14ac:dyDescent="0.35"/>
    <row r="138" s="42" customFormat="1" ht="15.75" customHeight="1" x14ac:dyDescent="0.35"/>
    <row r="139" s="42" customFormat="1" ht="15.75" customHeight="1" x14ac:dyDescent="0.35"/>
    <row r="140" s="42" customFormat="1" ht="15.75" customHeight="1" x14ac:dyDescent="0.35"/>
    <row r="141" s="42" customFormat="1" ht="15.75" customHeight="1" x14ac:dyDescent="0.35"/>
    <row r="142" s="42" customFormat="1" ht="15.75" customHeight="1" x14ac:dyDescent="0.35"/>
    <row r="143" s="42" customFormat="1" ht="15.75" customHeight="1" x14ac:dyDescent="0.35"/>
    <row r="144" s="42" customFormat="1" ht="15.75" customHeight="1" x14ac:dyDescent="0.35"/>
    <row r="145" s="42" customFormat="1" ht="15.75" customHeight="1" x14ac:dyDescent="0.35"/>
    <row r="146" s="42" customFormat="1" ht="15.75" customHeight="1" x14ac:dyDescent="0.35"/>
    <row r="147" s="42" customFormat="1" ht="15.75" customHeight="1" x14ac:dyDescent="0.35"/>
    <row r="148" s="42" customFormat="1" ht="15.75" customHeight="1" x14ac:dyDescent="0.35"/>
    <row r="149" s="42" customFormat="1" ht="15.75" customHeight="1" x14ac:dyDescent="0.35"/>
    <row r="150" s="42" customFormat="1" ht="15.75" customHeight="1" x14ac:dyDescent="0.35"/>
    <row r="151" s="42" customFormat="1" ht="15.75" customHeight="1" x14ac:dyDescent="0.35"/>
    <row r="152" s="42" customFormat="1" ht="15.75" customHeight="1" x14ac:dyDescent="0.35"/>
    <row r="153" s="42" customFormat="1" ht="15.75" customHeight="1" x14ac:dyDescent="0.35"/>
    <row r="154" s="42" customFormat="1" ht="15.75" customHeight="1" x14ac:dyDescent="0.35"/>
    <row r="155" s="42" customFormat="1" ht="15.75" customHeight="1" x14ac:dyDescent="0.35"/>
    <row r="156" s="42" customFormat="1" ht="15.75" customHeight="1" x14ac:dyDescent="0.35"/>
    <row r="157" s="42" customFormat="1" ht="15.75" customHeight="1" x14ac:dyDescent="0.35"/>
    <row r="158" s="42" customFormat="1" ht="15.75" customHeight="1" x14ac:dyDescent="0.35"/>
    <row r="159" s="42" customFormat="1" ht="15.75" customHeight="1" x14ac:dyDescent="0.35"/>
    <row r="160" s="42" customFormat="1" ht="15.75" customHeight="1" x14ac:dyDescent="0.35"/>
    <row r="161" s="42" customFormat="1" ht="15.75" customHeight="1" x14ac:dyDescent="0.35"/>
    <row r="162" s="42" customFormat="1" ht="15.75" customHeight="1" x14ac:dyDescent="0.35"/>
    <row r="163" s="42" customFormat="1" ht="15.75" customHeight="1" x14ac:dyDescent="0.35"/>
    <row r="164" s="42" customFormat="1" ht="15.75" customHeight="1" x14ac:dyDescent="0.35"/>
    <row r="165" s="42" customFormat="1" ht="15.75" customHeight="1" x14ac:dyDescent="0.35"/>
    <row r="166" s="42" customFormat="1" ht="15.75" customHeight="1" x14ac:dyDescent="0.35"/>
    <row r="167" s="42" customFormat="1" ht="15.75" customHeight="1" x14ac:dyDescent="0.35"/>
    <row r="168" s="42" customFormat="1" ht="15.75" customHeight="1" x14ac:dyDescent="0.35"/>
    <row r="169" s="42" customFormat="1" ht="15.75" customHeight="1" x14ac:dyDescent="0.35"/>
    <row r="170" s="42" customFormat="1" ht="15.75" customHeight="1" x14ac:dyDescent="0.35"/>
    <row r="171" s="42" customFormat="1" ht="15.75" customHeight="1" x14ac:dyDescent="0.35"/>
    <row r="172" s="42" customFormat="1" ht="15.75" customHeight="1" x14ac:dyDescent="0.35"/>
    <row r="173" s="42" customFormat="1" ht="15.75" customHeight="1" x14ac:dyDescent="0.35"/>
    <row r="174" s="42" customFormat="1" ht="15.75" customHeight="1" x14ac:dyDescent="0.35"/>
    <row r="175" s="42" customFormat="1" ht="15.75" customHeight="1" x14ac:dyDescent="0.35"/>
    <row r="176" s="42" customFormat="1" ht="15.75" customHeight="1" x14ac:dyDescent="0.35"/>
    <row r="177" s="42" customFormat="1" ht="15.75" customHeight="1" x14ac:dyDescent="0.35"/>
    <row r="178" s="42" customFormat="1" ht="15.75" customHeight="1" x14ac:dyDescent="0.35"/>
    <row r="179" s="42" customFormat="1" ht="15.75" customHeight="1" x14ac:dyDescent="0.35"/>
    <row r="180" s="42" customFormat="1" ht="15.75" customHeight="1" x14ac:dyDescent="0.35"/>
    <row r="181" s="42" customFormat="1" ht="15.75" customHeight="1" x14ac:dyDescent="0.35"/>
    <row r="182" s="42" customFormat="1" ht="15.75" customHeight="1" x14ac:dyDescent="0.35"/>
    <row r="183" s="42" customFormat="1" ht="15.75" customHeight="1" x14ac:dyDescent="0.35"/>
    <row r="184" s="42" customFormat="1" ht="15.75" customHeight="1" x14ac:dyDescent="0.35"/>
    <row r="185" s="42" customFormat="1" ht="15.75" customHeight="1" x14ac:dyDescent="0.35"/>
    <row r="186" s="42" customFormat="1" ht="15.75" customHeight="1" x14ac:dyDescent="0.35"/>
    <row r="187" s="42" customFormat="1" ht="15.75" customHeight="1" x14ac:dyDescent="0.35"/>
    <row r="188" s="42" customFormat="1" ht="15.75" customHeight="1" x14ac:dyDescent="0.35"/>
    <row r="189" s="42" customFormat="1" ht="15.75" customHeight="1" x14ac:dyDescent="0.35"/>
    <row r="190" s="42" customFormat="1" ht="15.75" customHeight="1" x14ac:dyDescent="0.35"/>
    <row r="191" s="42" customFormat="1" ht="15.75" customHeight="1" x14ac:dyDescent="0.35"/>
    <row r="192" s="42" customFormat="1" ht="15.75" customHeight="1" x14ac:dyDescent="0.35"/>
    <row r="193" s="42" customFormat="1" ht="15.75" customHeight="1" x14ac:dyDescent="0.35"/>
    <row r="194" s="42" customFormat="1" ht="15.75" customHeight="1" x14ac:dyDescent="0.35"/>
    <row r="195" s="42" customFormat="1" ht="15.75" customHeight="1" x14ac:dyDescent="0.35"/>
    <row r="196" s="42" customFormat="1" ht="15.75" customHeight="1" x14ac:dyDescent="0.35"/>
    <row r="197" s="42" customFormat="1" ht="15.75" customHeight="1" x14ac:dyDescent="0.35"/>
    <row r="198" s="42" customFormat="1" ht="15.75" customHeight="1" x14ac:dyDescent="0.35"/>
    <row r="199" s="42" customFormat="1" ht="15.75" customHeight="1" x14ac:dyDescent="0.35"/>
    <row r="200" s="42" customFormat="1" ht="15.75" customHeight="1" x14ac:dyDescent="0.35"/>
    <row r="201" s="42" customFormat="1" ht="15.75" customHeight="1" x14ac:dyDescent="0.35"/>
    <row r="202" s="42" customFormat="1" ht="15.75" customHeight="1" x14ac:dyDescent="0.35"/>
    <row r="203" s="42" customFormat="1" ht="15.75" customHeight="1" x14ac:dyDescent="0.35"/>
    <row r="204" s="42" customFormat="1" ht="15.75" customHeight="1" x14ac:dyDescent="0.35"/>
    <row r="205" s="42" customFormat="1" ht="15.75" customHeight="1" x14ac:dyDescent="0.35"/>
    <row r="206" s="42" customFormat="1" ht="15.75" customHeight="1" x14ac:dyDescent="0.35"/>
    <row r="207" s="42" customFormat="1" ht="15.75" customHeight="1" x14ac:dyDescent="0.35"/>
    <row r="208" s="42" customFormat="1" ht="15.75" customHeight="1" x14ac:dyDescent="0.35"/>
    <row r="209" s="42" customFormat="1" ht="15.75" customHeight="1" x14ac:dyDescent="0.35"/>
    <row r="210" s="42" customFormat="1" ht="15.75" customHeight="1" x14ac:dyDescent="0.35"/>
    <row r="211" s="42" customFormat="1" ht="15.75" customHeight="1" x14ac:dyDescent="0.35"/>
    <row r="212" s="42" customFormat="1" ht="15.75" customHeight="1" x14ac:dyDescent="0.35"/>
    <row r="213" s="42" customFormat="1" ht="15.75" customHeight="1" x14ac:dyDescent="0.35"/>
    <row r="214" s="42" customFormat="1" ht="15.75" customHeight="1" x14ac:dyDescent="0.35"/>
    <row r="215" s="42" customFormat="1" ht="15.75" customHeight="1" x14ac:dyDescent="0.35"/>
    <row r="216" s="42" customFormat="1" ht="15.75" customHeight="1" x14ac:dyDescent="0.35"/>
    <row r="217" s="42" customFormat="1" ht="15.75" customHeight="1" x14ac:dyDescent="0.35"/>
    <row r="218" s="42" customFormat="1" ht="15.75" customHeight="1" x14ac:dyDescent="0.35"/>
    <row r="219" s="42" customFormat="1" ht="15.75" customHeight="1" x14ac:dyDescent="0.35"/>
    <row r="220" s="42" customFormat="1" ht="15.75" customHeight="1" x14ac:dyDescent="0.35"/>
    <row r="221" s="42" customFormat="1" ht="15.75" customHeight="1" x14ac:dyDescent="0.35"/>
    <row r="222" s="42" customFormat="1" ht="15.75" customHeight="1" x14ac:dyDescent="0.35"/>
    <row r="223" s="42" customFormat="1" ht="15.75" customHeight="1" x14ac:dyDescent="0.35"/>
    <row r="224" s="42" customFormat="1" ht="15.75" customHeight="1" x14ac:dyDescent="0.35"/>
    <row r="225" s="42" customFormat="1" ht="15.75" customHeight="1" x14ac:dyDescent="0.35"/>
    <row r="226" s="42" customFormat="1" ht="15.75" customHeight="1" x14ac:dyDescent="0.35"/>
    <row r="227" s="42" customFormat="1" ht="15.75" customHeight="1" x14ac:dyDescent="0.35"/>
    <row r="228" s="42" customFormat="1" ht="15.75" customHeight="1" x14ac:dyDescent="0.35"/>
    <row r="229" s="42" customFormat="1" ht="15.75" customHeight="1" x14ac:dyDescent="0.35"/>
    <row r="230" s="42" customFormat="1" ht="15.75" customHeight="1" x14ac:dyDescent="0.35"/>
    <row r="231" s="42" customFormat="1" ht="15.75" customHeight="1" x14ac:dyDescent="0.35"/>
    <row r="232" s="42" customFormat="1" ht="15.75" customHeight="1" x14ac:dyDescent="0.35"/>
    <row r="233" s="42" customFormat="1" ht="15.75" customHeight="1" x14ac:dyDescent="0.35"/>
    <row r="234" s="42" customFormat="1" ht="15.75" customHeight="1" x14ac:dyDescent="0.35"/>
    <row r="235" s="42" customFormat="1" ht="15.75" customHeight="1" x14ac:dyDescent="0.35"/>
    <row r="236" s="42" customFormat="1" ht="15.75" customHeight="1" x14ac:dyDescent="0.35"/>
    <row r="237" s="42" customFormat="1" ht="15.75" customHeight="1" x14ac:dyDescent="0.35"/>
    <row r="238" s="42" customFormat="1" ht="15.75" customHeight="1" x14ac:dyDescent="0.35"/>
    <row r="239" s="42" customFormat="1" ht="15.75" customHeight="1" x14ac:dyDescent="0.35"/>
    <row r="240" s="42" customFormat="1" ht="15.75" customHeight="1" x14ac:dyDescent="0.35"/>
    <row r="241" s="42" customFormat="1" ht="15.75" customHeight="1" x14ac:dyDescent="0.35"/>
    <row r="242" s="42" customFormat="1" ht="15.75" customHeight="1" x14ac:dyDescent="0.35"/>
    <row r="243" s="42" customFormat="1" ht="15.75" customHeight="1" x14ac:dyDescent="0.35"/>
    <row r="244" s="42" customFormat="1" ht="15.75" customHeight="1" x14ac:dyDescent="0.35"/>
    <row r="245" s="42" customFormat="1" ht="15.75" customHeight="1" x14ac:dyDescent="0.35"/>
    <row r="246" s="42" customFormat="1" ht="15.75" customHeight="1" x14ac:dyDescent="0.35"/>
    <row r="247" s="42" customFormat="1" ht="15.75" customHeight="1" x14ac:dyDescent="0.35"/>
    <row r="248" s="42" customFormat="1" ht="15.75" customHeight="1" x14ac:dyDescent="0.35"/>
    <row r="249" s="42" customFormat="1" ht="15.75" customHeight="1" x14ac:dyDescent="0.35"/>
    <row r="250" s="42" customFormat="1" ht="15.75" customHeight="1" x14ac:dyDescent="0.35"/>
    <row r="251" s="42" customFormat="1" ht="15.75" customHeight="1" x14ac:dyDescent="0.35"/>
    <row r="252" s="42" customFormat="1" ht="15.75" customHeight="1" x14ac:dyDescent="0.35"/>
    <row r="253" s="42" customFormat="1" ht="15.75" customHeight="1" x14ac:dyDescent="0.35"/>
    <row r="254" s="42" customFormat="1" ht="15.75" customHeight="1" x14ac:dyDescent="0.35"/>
    <row r="255" s="42" customFormat="1" ht="15.75" customHeight="1" x14ac:dyDescent="0.35"/>
    <row r="256" s="42" customFormat="1" ht="15.75" customHeight="1" x14ac:dyDescent="0.35"/>
    <row r="257" s="42" customFormat="1" ht="15.75" customHeight="1" x14ac:dyDescent="0.35"/>
    <row r="258" s="42" customFormat="1" ht="15.75" customHeight="1" x14ac:dyDescent="0.35"/>
    <row r="259" s="42" customFormat="1" ht="15.75" customHeight="1" x14ac:dyDescent="0.35"/>
    <row r="260" s="42" customFormat="1" ht="15.75" customHeight="1" x14ac:dyDescent="0.35"/>
    <row r="261" s="42" customFormat="1" ht="15.75" customHeight="1" x14ac:dyDescent="0.35"/>
    <row r="262" s="42" customFormat="1" ht="15.75" customHeight="1" x14ac:dyDescent="0.35"/>
    <row r="263" s="42" customFormat="1" ht="15.75" customHeight="1" x14ac:dyDescent="0.35"/>
    <row r="264" s="42" customFormat="1" ht="15.75" customHeight="1" x14ac:dyDescent="0.35"/>
    <row r="265" s="42" customFormat="1" ht="15.75" customHeight="1" x14ac:dyDescent="0.35"/>
    <row r="266" s="42" customFormat="1" ht="15.75" customHeight="1" x14ac:dyDescent="0.35"/>
    <row r="267" s="42" customFormat="1" ht="15.75" customHeight="1" x14ac:dyDescent="0.35"/>
    <row r="268" s="42" customFormat="1" ht="15.75" customHeight="1" x14ac:dyDescent="0.35"/>
    <row r="269" s="42" customFormat="1" ht="15.75" customHeight="1" x14ac:dyDescent="0.35"/>
    <row r="270" s="42" customFormat="1" ht="15.75" customHeight="1" x14ac:dyDescent="0.35"/>
    <row r="271" s="42" customFormat="1" ht="15.75" customHeight="1" x14ac:dyDescent="0.35"/>
    <row r="272" s="42" customFormat="1" ht="15.75" customHeight="1" x14ac:dyDescent="0.35"/>
    <row r="273" s="42" customFormat="1" ht="15.75" customHeight="1" x14ac:dyDescent="0.35"/>
    <row r="274" s="42" customFormat="1" ht="15.75" customHeight="1" x14ac:dyDescent="0.35"/>
    <row r="275" s="42" customFormat="1" ht="15.75" customHeight="1" x14ac:dyDescent="0.35"/>
    <row r="276" s="42" customFormat="1" ht="15.75" customHeight="1" x14ac:dyDescent="0.35"/>
    <row r="277" s="42" customFormat="1" ht="15.75" customHeight="1" x14ac:dyDescent="0.35"/>
    <row r="278" s="42" customFormat="1" ht="15.75" customHeight="1" x14ac:dyDescent="0.35"/>
    <row r="279" s="42" customFormat="1" ht="15.75" customHeight="1" x14ac:dyDescent="0.35"/>
    <row r="280" s="42" customFormat="1" ht="15.75" customHeight="1" x14ac:dyDescent="0.35"/>
    <row r="281" s="42" customFormat="1" ht="15.75" customHeight="1" x14ac:dyDescent="0.35"/>
    <row r="282" s="42" customFormat="1" ht="15.75" customHeight="1" x14ac:dyDescent="0.35"/>
    <row r="283" s="42" customFormat="1" ht="15.75" customHeight="1" x14ac:dyDescent="0.35"/>
    <row r="284" s="42" customFormat="1" ht="15.75" customHeight="1" x14ac:dyDescent="0.35"/>
    <row r="285" s="42" customFormat="1" ht="15.75" customHeight="1" x14ac:dyDescent="0.35"/>
    <row r="286" s="42" customFormat="1" ht="15.75" customHeight="1" x14ac:dyDescent="0.35"/>
    <row r="287" s="42" customFormat="1" ht="15.75" customHeight="1" x14ac:dyDescent="0.35"/>
    <row r="288" s="42" customFormat="1" ht="15.75" customHeight="1" x14ac:dyDescent="0.35"/>
    <row r="289" s="42" customFormat="1" ht="15.75" customHeight="1" x14ac:dyDescent="0.35"/>
    <row r="290" s="42" customFormat="1" ht="15.75" customHeight="1" x14ac:dyDescent="0.35"/>
    <row r="291" s="42" customFormat="1" ht="15.75" customHeight="1" x14ac:dyDescent="0.35"/>
    <row r="292" s="42" customFormat="1" ht="15.75" customHeight="1" x14ac:dyDescent="0.35"/>
    <row r="293" s="42" customFormat="1" ht="15.75" customHeight="1" x14ac:dyDescent="0.35"/>
    <row r="294" s="42" customFormat="1" ht="15.75" customHeight="1" x14ac:dyDescent="0.35"/>
    <row r="295" s="42" customFormat="1" ht="15.75" customHeight="1" x14ac:dyDescent="0.35"/>
    <row r="296" s="42" customFormat="1" ht="15.75" customHeight="1" x14ac:dyDescent="0.35"/>
    <row r="297" s="42" customFormat="1" ht="15.75" customHeight="1" x14ac:dyDescent="0.35"/>
    <row r="298" s="42" customFormat="1" ht="15.75" customHeight="1" x14ac:dyDescent="0.35"/>
    <row r="299" s="42" customFormat="1" ht="15.75" customHeight="1" x14ac:dyDescent="0.35"/>
    <row r="300" s="42" customFormat="1" ht="15.75" customHeight="1" x14ac:dyDescent="0.35"/>
    <row r="301" s="42" customFormat="1" ht="15.75" customHeight="1" x14ac:dyDescent="0.35"/>
    <row r="302" s="42" customFormat="1" ht="15.75" customHeight="1" x14ac:dyDescent="0.35"/>
    <row r="303" s="42" customFormat="1" ht="15.75" customHeight="1" x14ac:dyDescent="0.35"/>
    <row r="304" s="42" customFormat="1" ht="15.75" customHeight="1" x14ac:dyDescent="0.35"/>
    <row r="305" s="42" customFormat="1" ht="15.75" customHeight="1" x14ac:dyDescent="0.35"/>
    <row r="306" s="42" customFormat="1" ht="15.75" customHeight="1" x14ac:dyDescent="0.35"/>
    <row r="307" s="42" customFormat="1" ht="15.75" customHeight="1" x14ac:dyDescent="0.35"/>
    <row r="308" s="42" customFormat="1" ht="15.75" customHeight="1" x14ac:dyDescent="0.35"/>
    <row r="309" s="42" customFormat="1" ht="15.75" customHeight="1" x14ac:dyDescent="0.35"/>
    <row r="310" s="42" customFormat="1" ht="15.75" customHeight="1" x14ac:dyDescent="0.35"/>
    <row r="311" s="42" customFormat="1" ht="15.75" customHeight="1" x14ac:dyDescent="0.35"/>
    <row r="312" s="42" customFormat="1" ht="15.75" customHeight="1" x14ac:dyDescent="0.35"/>
    <row r="313" s="42" customFormat="1" ht="15.75" customHeight="1" x14ac:dyDescent="0.35"/>
    <row r="314" s="42" customFormat="1" ht="15.75" customHeight="1" x14ac:dyDescent="0.35"/>
    <row r="315" s="42" customFormat="1" ht="15.75" customHeight="1" x14ac:dyDescent="0.35"/>
    <row r="316" s="42" customFormat="1" ht="15.75" customHeight="1" x14ac:dyDescent="0.35"/>
    <row r="317" s="42" customFormat="1" ht="15.75" customHeight="1" x14ac:dyDescent="0.35"/>
    <row r="318" s="42" customFormat="1" ht="15.75" customHeight="1" x14ac:dyDescent="0.35"/>
    <row r="319" s="42" customFormat="1" ht="15.75" customHeight="1" x14ac:dyDescent="0.35"/>
    <row r="320" s="42" customFormat="1" ht="15.75" customHeight="1" x14ac:dyDescent="0.35"/>
    <row r="321" s="42" customFormat="1" ht="15.75" customHeight="1" x14ac:dyDescent="0.35"/>
    <row r="322" s="42" customFormat="1" ht="15.75" customHeight="1" x14ac:dyDescent="0.35"/>
    <row r="323" s="42" customFormat="1" ht="15.75" customHeight="1" x14ac:dyDescent="0.35"/>
    <row r="324" s="42" customFormat="1" ht="15.75" customHeight="1" x14ac:dyDescent="0.35"/>
    <row r="325" s="42" customFormat="1" ht="15.75" customHeight="1" x14ac:dyDescent="0.35"/>
    <row r="326" s="42" customFormat="1" ht="15.75" customHeight="1" x14ac:dyDescent="0.35"/>
    <row r="327" s="42" customFormat="1" ht="15.75" customHeight="1" x14ac:dyDescent="0.35"/>
    <row r="328" s="42" customFormat="1" ht="15.75" customHeight="1" x14ac:dyDescent="0.35"/>
    <row r="329" s="42" customFormat="1" ht="15.75" customHeight="1" x14ac:dyDescent="0.35"/>
    <row r="330" s="42" customFormat="1" ht="15.75" customHeight="1" x14ac:dyDescent="0.35"/>
    <row r="331" s="42" customFormat="1" ht="15.75" customHeight="1" x14ac:dyDescent="0.35"/>
    <row r="332" s="42" customFormat="1" ht="15.75" customHeight="1" x14ac:dyDescent="0.35"/>
    <row r="333" s="42" customFormat="1" ht="15.75" customHeight="1" x14ac:dyDescent="0.35"/>
    <row r="334" s="42" customFormat="1" ht="15.75" customHeight="1" x14ac:dyDescent="0.35"/>
    <row r="335" s="42" customFormat="1" ht="15.75" customHeight="1" x14ac:dyDescent="0.35"/>
    <row r="336" s="42" customFormat="1" ht="15.75" customHeight="1" x14ac:dyDescent="0.35"/>
    <row r="337" s="42" customFormat="1" ht="15.75" customHeight="1" x14ac:dyDescent="0.35"/>
    <row r="338" s="42" customFormat="1" ht="15.75" customHeight="1" x14ac:dyDescent="0.35"/>
    <row r="339" s="42" customFormat="1" ht="15.75" customHeight="1" x14ac:dyDescent="0.35"/>
    <row r="340" s="42" customFormat="1" ht="15.75" customHeight="1" x14ac:dyDescent="0.35"/>
    <row r="341" s="42" customFormat="1" ht="15.75" customHeight="1" x14ac:dyDescent="0.35"/>
    <row r="342" s="42" customFormat="1" ht="15.75" customHeight="1" x14ac:dyDescent="0.35"/>
    <row r="343" s="42" customFormat="1" ht="15.75" customHeight="1" x14ac:dyDescent="0.35"/>
    <row r="344" s="42" customFormat="1" ht="15.75" customHeight="1" x14ac:dyDescent="0.35"/>
    <row r="345" s="42" customFormat="1" ht="15.75" customHeight="1" x14ac:dyDescent="0.35"/>
    <row r="346" s="42" customFormat="1" ht="15.75" customHeight="1" x14ac:dyDescent="0.35"/>
    <row r="347" s="42" customFormat="1" ht="15.75" customHeight="1" x14ac:dyDescent="0.35"/>
    <row r="348" s="42" customFormat="1" ht="15.75" customHeight="1" x14ac:dyDescent="0.35"/>
    <row r="349" s="42" customFormat="1" ht="15.75" customHeight="1" x14ac:dyDescent="0.35"/>
    <row r="350" s="42" customFormat="1" ht="15.75" customHeight="1" x14ac:dyDescent="0.35"/>
    <row r="351" s="42" customFormat="1" ht="15.75" customHeight="1" x14ac:dyDescent="0.35"/>
    <row r="352" s="42" customFormat="1" ht="15.75" customHeight="1" x14ac:dyDescent="0.35"/>
    <row r="353" s="42" customFormat="1" ht="15.75" customHeight="1" x14ac:dyDescent="0.35"/>
    <row r="354" s="42" customFormat="1" ht="15.75" customHeight="1" x14ac:dyDescent="0.35"/>
    <row r="355" s="42" customFormat="1" ht="15.75" customHeight="1" x14ac:dyDescent="0.35"/>
    <row r="356" s="42" customFormat="1" ht="15.75" customHeight="1" x14ac:dyDescent="0.35"/>
    <row r="357" s="42" customFormat="1" ht="15.75" customHeight="1" x14ac:dyDescent="0.35"/>
    <row r="358" s="42" customFormat="1" ht="15.75" customHeight="1" x14ac:dyDescent="0.35"/>
    <row r="359" s="42" customFormat="1" ht="15.75" customHeight="1" x14ac:dyDescent="0.35"/>
    <row r="360" s="42" customFormat="1" ht="15.75" customHeight="1" x14ac:dyDescent="0.35"/>
    <row r="361" s="42" customFormat="1" ht="15.75" customHeight="1" x14ac:dyDescent="0.35"/>
    <row r="362" s="42" customFormat="1" ht="15.75" customHeight="1" x14ac:dyDescent="0.35"/>
    <row r="363" s="42" customFormat="1" ht="15.75" customHeight="1" x14ac:dyDescent="0.35"/>
    <row r="364" s="42" customFormat="1" ht="15.75" customHeight="1" x14ac:dyDescent="0.35"/>
    <row r="365" s="42" customFormat="1" ht="15.75" customHeight="1" x14ac:dyDescent="0.35"/>
    <row r="366" s="42" customFormat="1" ht="15.75" customHeight="1" x14ac:dyDescent="0.35"/>
    <row r="367" s="42" customFormat="1" ht="15.75" customHeight="1" x14ac:dyDescent="0.35"/>
    <row r="368" s="42" customFormat="1" ht="15.75" customHeight="1" x14ac:dyDescent="0.35"/>
    <row r="369" s="42" customFormat="1" ht="15.75" customHeight="1" x14ac:dyDescent="0.35"/>
    <row r="370" s="42" customFormat="1" ht="15.75" customHeight="1" x14ac:dyDescent="0.35"/>
    <row r="371" s="42" customFormat="1" ht="15.75" customHeight="1" x14ac:dyDescent="0.35"/>
    <row r="372" s="42" customFormat="1" ht="15.75" customHeight="1" x14ac:dyDescent="0.35"/>
    <row r="373" s="42" customFormat="1" ht="15.75" customHeight="1" x14ac:dyDescent="0.35"/>
    <row r="374" s="42" customFormat="1" ht="15.75" customHeight="1" x14ac:dyDescent="0.35"/>
    <row r="375" s="42" customFormat="1" ht="15.75" customHeight="1" x14ac:dyDescent="0.35"/>
    <row r="376" s="42" customFormat="1" ht="15.75" customHeight="1" x14ac:dyDescent="0.35"/>
    <row r="377" s="42" customFormat="1" ht="15.75" customHeight="1" x14ac:dyDescent="0.35"/>
    <row r="378" s="42" customFormat="1" ht="15.75" customHeight="1" x14ac:dyDescent="0.35"/>
    <row r="379" s="42" customFormat="1" ht="15.75" customHeight="1" x14ac:dyDescent="0.35"/>
    <row r="380" s="42" customFormat="1" ht="15.75" customHeight="1" x14ac:dyDescent="0.35"/>
    <row r="381" s="42" customFormat="1" ht="15.75" customHeight="1" x14ac:dyDescent="0.35"/>
    <row r="382" s="42" customFormat="1" ht="15.75" customHeight="1" x14ac:dyDescent="0.35"/>
    <row r="383" s="42" customFormat="1" ht="15.75" customHeight="1" x14ac:dyDescent="0.35"/>
    <row r="384" s="42" customFormat="1" ht="15.75" customHeight="1" x14ac:dyDescent="0.35"/>
    <row r="385" s="42" customFormat="1" ht="15.75" customHeight="1" x14ac:dyDescent="0.35"/>
    <row r="386" s="42" customFormat="1" ht="15.75" customHeight="1" x14ac:dyDescent="0.35"/>
    <row r="387" s="42" customFormat="1" ht="15.75" customHeight="1" x14ac:dyDescent="0.35"/>
    <row r="388" s="42" customFormat="1" ht="15.75" customHeight="1" x14ac:dyDescent="0.35"/>
    <row r="389" s="42" customFormat="1" ht="15.75" customHeight="1" x14ac:dyDescent="0.35"/>
    <row r="390" s="42" customFormat="1" ht="15.75" customHeight="1" x14ac:dyDescent="0.35"/>
    <row r="391" s="42" customFormat="1" ht="15.75" customHeight="1" x14ac:dyDescent="0.35"/>
    <row r="392" s="42" customFormat="1" ht="15.75" customHeight="1" x14ac:dyDescent="0.35"/>
    <row r="393" s="42" customFormat="1" ht="15.75" customHeight="1" x14ac:dyDescent="0.35"/>
    <row r="394" s="42" customFormat="1" ht="15.75" customHeight="1" x14ac:dyDescent="0.35"/>
    <row r="395" s="42" customFormat="1" ht="15.75" customHeight="1" x14ac:dyDescent="0.35"/>
    <row r="396" s="42" customFormat="1" ht="15.75" customHeight="1" x14ac:dyDescent="0.35"/>
    <row r="397" s="42" customFormat="1" ht="15.75" customHeight="1" x14ac:dyDescent="0.35"/>
    <row r="398" s="42" customFormat="1" ht="15.75" customHeight="1" x14ac:dyDescent="0.35"/>
    <row r="399" s="42" customFormat="1" ht="15.75" customHeight="1" x14ac:dyDescent="0.35"/>
    <row r="400" s="42" customFormat="1" ht="15.75" customHeight="1" x14ac:dyDescent="0.35"/>
    <row r="401" s="42" customFormat="1" ht="15.75" customHeight="1" x14ac:dyDescent="0.35"/>
    <row r="402" s="42" customFormat="1" ht="15.75" customHeight="1" x14ac:dyDescent="0.35"/>
    <row r="403" s="42" customFormat="1" ht="15.75" customHeight="1" x14ac:dyDescent="0.35"/>
    <row r="404" s="42" customFormat="1" ht="15.75" customHeight="1" x14ac:dyDescent="0.35"/>
    <row r="405" s="42" customFormat="1" ht="15.75" customHeight="1" x14ac:dyDescent="0.35"/>
    <row r="406" s="42" customFormat="1" ht="15.75" customHeight="1" x14ac:dyDescent="0.35"/>
    <row r="407" s="42" customFormat="1" ht="15.75" customHeight="1" x14ac:dyDescent="0.35"/>
    <row r="408" s="42" customFormat="1" ht="15.75" customHeight="1" x14ac:dyDescent="0.35"/>
    <row r="409" s="42" customFormat="1" ht="15.75" customHeight="1" x14ac:dyDescent="0.35"/>
    <row r="410" s="42" customFormat="1" ht="15.75" customHeight="1" x14ac:dyDescent="0.35"/>
    <row r="411" s="42" customFormat="1" ht="15.75" customHeight="1" x14ac:dyDescent="0.35"/>
    <row r="412" s="42" customFormat="1" ht="15.75" customHeight="1" x14ac:dyDescent="0.35"/>
    <row r="413" s="42" customFormat="1" ht="15.75" customHeight="1" x14ac:dyDescent="0.35"/>
    <row r="414" s="42" customFormat="1" ht="15.75" customHeight="1" x14ac:dyDescent="0.35"/>
    <row r="415" s="42" customFormat="1" ht="15.75" customHeight="1" x14ac:dyDescent="0.35"/>
    <row r="416" s="42" customFormat="1" ht="15.75" customHeight="1" x14ac:dyDescent="0.35"/>
    <row r="417" s="42" customFormat="1" ht="15.75" customHeight="1" x14ac:dyDescent="0.35"/>
    <row r="418" s="42" customFormat="1" ht="15.75" customHeight="1" x14ac:dyDescent="0.35"/>
    <row r="419" s="42" customFormat="1" ht="15.75" customHeight="1" x14ac:dyDescent="0.35"/>
    <row r="420" s="42" customFormat="1" ht="15.75" customHeight="1" x14ac:dyDescent="0.35"/>
    <row r="421" s="42" customFormat="1" ht="15.75" customHeight="1" x14ac:dyDescent="0.35"/>
    <row r="422" s="42" customFormat="1" ht="15.75" customHeight="1" x14ac:dyDescent="0.35"/>
    <row r="423" s="42" customFormat="1" ht="15.75" customHeight="1" x14ac:dyDescent="0.35"/>
    <row r="424" s="42" customFormat="1" ht="15.75" customHeight="1" x14ac:dyDescent="0.35"/>
    <row r="425" s="42" customFormat="1" ht="15.75" customHeight="1" x14ac:dyDescent="0.35"/>
    <row r="426" s="42" customFormat="1" ht="15.75" customHeight="1" x14ac:dyDescent="0.35"/>
    <row r="427" s="42" customFormat="1" ht="15.75" customHeight="1" x14ac:dyDescent="0.35"/>
    <row r="428" s="42" customFormat="1" ht="15.75" customHeight="1" x14ac:dyDescent="0.35"/>
    <row r="429" s="42" customFormat="1" ht="15.75" customHeight="1" x14ac:dyDescent="0.35"/>
    <row r="430" s="42" customFormat="1" ht="15.75" customHeight="1" x14ac:dyDescent="0.35"/>
    <row r="431" s="42" customFormat="1" ht="15.75" customHeight="1" x14ac:dyDescent="0.35"/>
    <row r="432" s="42" customFormat="1" ht="15.75" customHeight="1" x14ac:dyDescent="0.35"/>
    <row r="433" s="42" customFormat="1" ht="15.75" customHeight="1" x14ac:dyDescent="0.35"/>
    <row r="434" s="42" customFormat="1" ht="15.75" customHeight="1" x14ac:dyDescent="0.35"/>
    <row r="435" s="42" customFormat="1" ht="15.75" customHeight="1" x14ac:dyDescent="0.35"/>
    <row r="436" s="42" customFormat="1" ht="15.75" customHeight="1" x14ac:dyDescent="0.35"/>
    <row r="437" s="42" customFormat="1" ht="15.75" customHeight="1" x14ac:dyDescent="0.35"/>
    <row r="438" s="42" customFormat="1" ht="15.75" customHeight="1" x14ac:dyDescent="0.35"/>
    <row r="439" s="42" customFormat="1" ht="15.75" customHeight="1" x14ac:dyDescent="0.35"/>
    <row r="440" s="42" customFormat="1" ht="15.75" customHeight="1" x14ac:dyDescent="0.35"/>
    <row r="441" s="42" customFormat="1" ht="15.75" customHeight="1" x14ac:dyDescent="0.35"/>
    <row r="442" s="42" customFormat="1" ht="15.75" customHeight="1" x14ac:dyDescent="0.35"/>
    <row r="443" s="42" customFormat="1" ht="15.75" customHeight="1" x14ac:dyDescent="0.35"/>
    <row r="444" s="42" customFormat="1" ht="15.75" customHeight="1" x14ac:dyDescent="0.35"/>
    <row r="445" s="42" customFormat="1" ht="15.75" customHeight="1" x14ac:dyDescent="0.35"/>
    <row r="446" s="42" customFormat="1" ht="15.75" customHeight="1" x14ac:dyDescent="0.35"/>
    <row r="447" s="42" customFormat="1" ht="15.75" customHeight="1" x14ac:dyDescent="0.35"/>
    <row r="448" s="42" customFormat="1" ht="15.75" customHeight="1" x14ac:dyDescent="0.35"/>
    <row r="449" s="42" customFormat="1" ht="15.75" customHeight="1" x14ac:dyDescent="0.35"/>
    <row r="450" s="42" customFormat="1" ht="15.75" customHeight="1" x14ac:dyDescent="0.35"/>
    <row r="451" s="42" customFormat="1" ht="15.75" customHeight="1" x14ac:dyDescent="0.35"/>
    <row r="452" s="42" customFormat="1" ht="15.75" customHeight="1" x14ac:dyDescent="0.35"/>
    <row r="453" s="42" customFormat="1" ht="15.75" customHeight="1" x14ac:dyDescent="0.35"/>
    <row r="454" s="42" customFormat="1" ht="15.75" customHeight="1" x14ac:dyDescent="0.35"/>
    <row r="455" s="42" customFormat="1" ht="15.75" customHeight="1" x14ac:dyDescent="0.35"/>
    <row r="456" s="42" customFormat="1" ht="15.75" customHeight="1" x14ac:dyDescent="0.35"/>
    <row r="457" s="42" customFormat="1" ht="15.75" customHeight="1" x14ac:dyDescent="0.35"/>
    <row r="458" s="42" customFormat="1" ht="15.75" customHeight="1" x14ac:dyDescent="0.35"/>
    <row r="459" s="42" customFormat="1" ht="15.75" customHeight="1" x14ac:dyDescent="0.35"/>
    <row r="460" s="42" customFormat="1" ht="15.75" customHeight="1" x14ac:dyDescent="0.35"/>
    <row r="461" s="42" customFormat="1" ht="15.75" customHeight="1" x14ac:dyDescent="0.35"/>
    <row r="462" s="42" customFormat="1" ht="15.75" customHeight="1" x14ac:dyDescent="0.35"/>
    <row r="463" s="42" customFormat="1" ht="15.75" customHeight="1" x14ac:dyDescent="0.35"/>
    <row r="464" s="42" customFormat="1" ht="15.75" customHeight="1" x14ac:dyDescent="0.35"/>
    <row r="465" s="42" customFormat="1" ht="15.75" customHeight="1" x14ac:dyDescent="0.35"/>
    <row r="466" s="42" customFormat="1" ht="15.75" customHeight="1" x14ac:dyDescent="0.35"/>
    <row r="467" s="42" customFormat="1" ht="15.75" customHeight="1" x14ac:dyDescent="0.35"/>
    <row r="468" s="42" customFormat="1" ht="15.75" customHeight="1" x14ac:dyDescent="0.35"/>
    <row r="469" s="42" customFormat="1" ht="15.75" customHeight="1" x14ac:dyDescent="0.35"/>
    <row r="470" s="42" customFormat="1" ht="15.75" customHeight="1" x14ac:dyDescent="0.35"/>
    <row r="471" s="42" customFormat="1" ht="15.75" customHeight="1" x14ac:dyDescent="0.35"/>
    <row r="472" s="42" customFormat="1" ht="15.75" customHeight="1" x14ac:dyDescent="0.35"/>
    <row r="473" s="42" customFormat="1" ht="15.75" customHeight="1" x14ac:dyDescent="0.35"/>
    <row r="474" s="42" customFormat="1" ht="15.75" customHeight="1" x14ac:dyDescent="0.35"/>
    <row r="475" s="42" customFormat="1" ht="15.75" customHeight="1" x14ac:dyDescent="0.35"/>
    <row r="476" s="42" customFormat="1" ht="15.75" customHeight="1" x14ac:dyDescent="0.35"/>
    <row r="477" s="42" customFormat="1" ht="15.75" customHeight="1" x14ac:dyDescent="0.35"/>
    <row r="478" s="42" customFormat="1" ht="15.75" customHeight="1" x14ac:dyDescent="0.35"/>
    <row r="479" s="42" customFormat="1" ht="15.75" customHeight="1" x14ac:dyDescent="0.35"/>
    <row r="480" s="42" customFormat="1" ht="15.75" customHeight="1" x14ac:dyDescent="0.35"/>
    <row r="481" s="42" customFormat="1" ht="15.75" customHeight="1" x14ac:dyDescent="0.35"/>
    <row r="482" s="42" customFormat="1" ht="15.75" customHeight="1" x14ac:dyDescent="0.35"/>
    <row r="483" s="42" customFormat="1" ht="15.75" customHeight="1" x14ac:dyDescent="0.35"/>
    <row r="484" s="42" customFormat="1" ht="15.75" customHeight="1" x14ac:dyDescent="0.35"/>
    <row r="485" s="42" customFormat="1" ht="15.75" customHeight="1" x14ac:dyDescent="0.35"/>
    <row r="486" s="42" customFormat="1" ht="15.75" customHeight="1" x14ac:dyDescent="0.35"/>
    <row r="487" s="42" customFormat="1" ht="15.75" customHeight="1" x14ac:dyDescent="0.35"/>
    <row r="488" s="42" customFormat="1" ht="15.75" customHeight="1" x14ac:dyDescent="0.35"/>
    <row r="489" s="42" customFormat="1" ht="15.75" customHeight="1" x14ac:dyDescent="0.35"/>
    <row r="490" s="42" customFormat="1" ht="15.75" customHeight="1" x14ac:dyDescent="0.35"/>
    <row r="491" s="42" customFormat="1" ht="15.75" customHeight="1" x14ac:dyDescent="0.35"/>
    <row r="492" s="42" customFormat="1" ht="15.75" customHeight="1" x14ac:dyDescent="0.35"/>
    <row r="493" s="42" customFormat="1" ht="15.75" customHeight="1" x14ac:dyDescent="0.35"/>
    <row r="494" s="42" customFormat="1" ht="15.75" customHeight="1" x14ac:dyDescent="0.35"/>
    <row r="495" s="42" customFormat="1" ht="15.75" customHeight="1" x14ac:dyDescent="0.35"/>
    <row r="496" s="42" customFormat="1" ht="15.75" customHeight="1" x14ac:dyDescent="0.35"/>
    <row r="497" s="42" customFormat="1" ht="15.75" customHeight="1" x14ac:dyDescent="0.35"/>
    <row r="498" s="42" customFormat="1" ht="15.75" customHeight="1" x14ac:dyDescent="0.35"/>
    <row r="499" s="42" customFormat="1" ht="15.75" customHeight="1" x14ac:dyDescent="0.35"/>
    <row r="500" s="42" customFormat="1" ht="15.75" customHeight="1" x14ac:dyDescent="0.35"/>
    <row r="501" s="42" customFormat="1" ht="15.75" customHeight="1" x14ac:dyDescent="0.35"/>
    <row r="502" s="42" customFormat="1" ht="15.75" customHeight="1" x14ac:dyDescent="0.35"/>
    <row r="503" s="42" customFormat="1" ht="15.75" customHeight="1" x14ac:dyDescent="0.35"/>
    <row r="504" s="42" customFormat="1" ht="15.75" customHeight="1" x14ac:dyDescent="0.35"/>
    <row r="505" s="42" customFormat="1" ht="15.75" customHeight="1" x14ac:dyDescent="0.35"/>
    <row r="506" s="42" customFormat="1" ht="15.75" customHeight="1" x14ac:dyDescent="0.35"/>
    <row r="507" s="42" customFormat="1" ht="15.75" customHeight="1" x14ac:dyDescent="0.35"/>
    <row r="508" s="42" customFormat="1" ht="15.75" customHeight="1" x14ac:dyDescent="0.35"/>
    <row r="509" s="42" customFormat="1" ht="15.75" customHeight="1" x14ac:dyDescent="0.35"/>
    <row r="510" s="42" customFormat="1" ht="15.75" customHeight="1" x14ac:dyDescent="0.35"/>
    <row r="511" s="42" customFormat="1" ht="15.75" customHeight="1" x14ac:dyDescent="0.35"/>
    <row r="512" s="42" customFormat="1" ht="15.75" customHeight="1" x14ac:dyDescent="0.35"/>
    <row r="513" s="42" customFormat="1" ht="15.75" customHeight="1" x14ac:dyDescent="0.35"/>
    <row r="514" s="42" customFormat="1" ht="15.75" customHeight="1" x14ac:dyDescent="0.35"/>
    <row r="515" s="42" customFormat="1" ht="15.75" customHeight="1" x14ac:dyDescent="0.35"/>
    <row r="516" s="42" customFormat="1" ht="15.75" customHeight="1" x14ac:dyDescent="0.35"/>
    <row r="517" s="42" customFormat="1" ht="15.75" customHeight="1" x14ac:dyDescent="0.35"/>
    <row r="518" s="42" customFormat="1" ht="15.75" customHeight="1" x14ac:dyDescent="0.35"/>
    <row r="519" s="42" customFormat="1" ht="15.75" customHeight="1" x14ac:dyDescent="0.35"/>
    <row r="520" s="42" customFormat="1" ht="15.75" customHeight="1" x14ac:dyDescent="0.35"/>
    <row r="521" s="42" customFormat="1" ht="15.75" customHeight="1" x14ac:dyDescent="0.35"/>
    <row r="522" s="42" customFormat="1" ht="15.75" customHeight="1" x14ac:dyDescent="0.35"/>
    <row r="523" s="42" customFormat="1" ht="15.75" customHeight="1" x14ac:dyDescent="0.35"/>
    <row r="524" s="42" customFormat="1" ht="15.75" customHeight="1" x14ac:dyDescent="0.35"/>
    <row r="525" s="42" customFormat="1" ht="15.75" customHeight="1" x14ac:dyDescent="0.35"/>
    <row r="526" s="42" customFormat="1" ht="15.75" customHeight="1" x14ac:dyDescent="0.35"/>
    <row r="527" s="42" customFormat="1" ht="15.75" customHeight="1" x14ac:dyDescent="0.35"/>
    <row r="528" s="42" customFormat="1" ht="15.75" customHeight="1" x14ac:dyDescent="0.35"/>
    <row r="529" s="42" customFormat="1" ht="15.75" customHeight="1" x14ac:dyDescent="0.35"/>
    <row r="530" s="42" customFormat="1" ht="15.75" customHeight="1" x14ac:dyDescent="0.35"/>
    <row r="531" s="42" customFormat="1" ht="15.75" customHeight="1" x14ac:dyDescent="0.35"/>
    <row r="532" s="42" customFormat="1" ht="15.75" customHeight="1" x14ac:dyDescent="0.35"/>
    <row r="533" s="42" customFormat="1" ht="15.75" customHeight="1" x14ac:dyDescent="0.35"/>
    <row r="534" s="42" customFormat="1" ht="15.75" customHeight="1" x14ac:dyDescent="0.35"/>
    <row r="535" s="42" customFormat="1" ht="15.75" customHeight="1" x14ac:dyDescent="0.35"/>
    <row r="536" s="42" customFormat="1" ht="15.75" customHeight="1" x14ac:dyDescent="0.35"/>
    <row r="537" s="42" customFormat="1" ht="15.75" customHeight="1" x14ac:dyDescent="0.35"/>
    <row r="538" s="42" customFormat="1" ht="15.75" customHeight="1" x14ac:dyDescent="0.35"/>
    <row r="539" s="42" customFormat="1" ht="15.75" customHeight="1" x14ac:dyDescent="0.35"/>
    <row r="540" s="42" customFormat="1" ht="15.75" customHeight="1" x14ac:dyDescent="0.35"/>
    <row r="541" s="42" customFormat="1" ht="15.75" customHeight="1" x14ac:dyDescent="0.35"/>
    <row r="542" s="42" customFormat="1" ht="15.75" customHeight="1" x14ac:dyDescent="0.35"/>
    <row r="543" s="42" customFormat="1" ht="15.75" customHeight="1" x14ac:dyDescent="0.35"/>
    <row r="544" s="42" customFormat="1" ht="15.75" customHeight="1" x14ac:dyDescent="0.35"/>
    <row r="545" s="42" customFormat="1" ht="15.75" customHeight="1" x14ac:dyDescent="0.35"/>
    <row r="546" s="42" customFormat="1" ht="15.75" customHeight="1" x14ac:dyDescent="0.35"/>
    <row r="547" s="42" customFormat="1" ht="15.75" customHeight="1" x14ac:dyDescent="0.35"/>
    <row r="548" s="42" customFormat="1" ht="15.75" customHeight="1" x14ac:dyDescent="0.35"/>
    <row r="549" s="42" customFormat="1" ht="15.75" customHeight="1" x14ac:dyDescent="0.35"/>
    <row r="550" s="42" customFormat="1" ht="15.75" customHeight="1" x14ac:dyDescent="0.35"/>
    <row r="551" s="42" customFormat="1" ht="15.75" customHeight="1" x14ac:dyDescent="0.35"/>
    <row r="552" s="42" customFormat="1" ht="15.75" customHeight="1" x14ac:dyDescent="0.35"/>
    <row r="553" s="42" customFormat="1" ht="15.75" customHeight="1" x14ac:dyDescent="0.35"/>
    <row r="554" s="42" customFormat="1" ht="15.75" customHeight="1" x14ac:dyDescent="0.35"/>
    <row r="555" s="42" customFormat="1" ht="15.75" customHeight="1" x14ac:dyDescent="0.35"/>
    <row r="556" s="42" customFormat="1" ht="15.75" customHeight="1" x14ac:dyDescent="0.35"/>
    <row r="557" s="42" customFormat="1" ht="15.75" customHeight="1" x14ac:dyDescent="0.35"/>
    <row r="558" s="42" customFormat="1" ht="15.75" customHeight="1" x14ac:dyDescent="0.35"/>
    <row r="559" s="42" customFormat="1" ht="15.75" customHeight="1" x14ac:dyDescent="0.35"/>
    <row r="560" s="42" customFormat="1" ht="15.75" customHeight="1" x14ac:dyDescent="0.35"/>
    <row r="561" s="42" customFormat="1" ht="15.75" customHeight="1" x14ac:dyDescent="0.35"/>
    <row r="562" s="42" customFormat="1" ht="15.75" customHeight="1" x14ac:dyDescent="0.35"/>
    <row r="563" s="42" customFormat="1" ht="15.75" customHeight="1" x14ac:dyDescent="0.35"/>
    <row r="564" s="42" customFormat="1" ht="15.75" customHeight="1" x14ac:dyDescent="0.35"/>
    <row r="565" s="42" customFormat="1" ht="15.75" customHeight="1" x14ac:dyDescent="0.35"/>
    <row r="566" s="42" customFormat="1" ht="15.75" customHeight="1" x14ac:dyDescent="0.35"/>
    <row r="567" s="42" customFormat="1" ht="15.75" customHeight="1" x14ac:dyDescent="0.35"/>
    <row r="568" s="42" customFormat="1" ht="15.75" customHeight="1" x14ac:dyDescent="0.35"/>
    <row r="569" s="42" customFormat="1" ht="15.75" customHeight="1" x14ac:dyDescent="0.35"/>
    <row r="570" s="42" customFormat="1" ht="15.75" customHeight="1" x14ac:dyDescent="0.35"/>
    <row r="571" s="42" customFormat="1" ht="15.75" customHeight="1" x14ac:dyDescent="0.35"/>
    <row r="572" s="42" customFormat="1" ht="15.75" customHeight="1" x14ac:dyDescent="0.35"/>
    <row r="573" s="42" customFormat="1" ht="15.75" customHeight="1" x14ac:dyDescent="0.35"/>
    <row r="574" s="42" customFormat="1" ht="15.75" customHeight="1" x14ac:dyDescent="0.35"/>
    <row r="575" s="42" customFormat="1" ht="15.75" customHeight="1" x14ac:dyDescent="0.35"/>
    <row r="576" s="42" customFormat="1" ht="15.75" customHeight="1" x14ac:dyDescent="0.35"/>
    <row r="577" s="42" customFormat="1" ht="15.75" customHeight="1" x14ac:dyDescent="0.35"/>
    <row r="578" s="42" customFormat="1" ht="15.75" customHeight="1" x14ac:dyDescent="0.35"/>
    <row r="579" s="42" customFormat="1" ht="15.75" customHeight="1" x14ac:dyDescent="0.35"/>
    <row r="580" s="42" customFormat="1" ht="15.75" customHeight="1" x14ac:dyDescent="0.35"/>
    <row r="581" s="42" customFormat="1" ht="15.75" customHeight="1" x14ac:dyDescent="0.35"/>
    <row r="582" s="42" customFormat="1" ht="15.75" customHeight="1" x14ac:dyDescent="0.35"/>
    <row r="583" s="42" customFormat="1" ht="15.75" customHeight="1" x14ac:dyDescent="0.35"/>
    <row r="584" s="42" customFormat="1" ht="15.75" customHeight="1" x14ac:dyDescent="0.35"/>
    <row r="585" s="42" customFormat="1" ht="15.75" customHeight="1" x14ac:dyDescent="0.35"/>
    <row r="586" s="42" customFormat="1" ht="15.75" customHeight="1" x14ac:dyDescent="0.35"/>
    <row r="587" s="42" customFormat="1" ht="15.75" customHeight="1" x14ac:dyDescent="0.35"/>
    <row r="588" s="42" customFormat="1" ht="15.75" customHeight="1" x14ac:dyDescent="0.35"/>
    <row r="589" s="42" customFormat="1" ht="15.75" customHeight="1" x14ac:dyDescent="0.35"/>
    <row r="590" s="42" customFormat="1" ht="15.75" customHeight="1" x14ac:dyDescent="0.35"/>
    <row r="591" s="42" customFormat="1" ht="15.75" customHeight="1" x14ac:dyDescent="0.35"/>
    <row r="592" s="42" customFormat="1" ht="15.75" customHeight="1" x14ac:dyDescent="0.35"/>
    <row r="593" s="42" customFormat="1" ht="15.75" customHeight="1" x14ac:dyDescent="0.35"/>
    <row r="594" s="42" customFormat="1" ht="15.75" customHeight="1" x14ac:dyDescent="0.35"/>
    <row r="595" s="42" customFormat="1" ht="15.75" customHeight="1" x14ac:dyDescent="0.35"/>
    <row r="596" s="42" customFormat="1" ht="15.75" customHeight="1" x14ac:dyDescent="0.35"/>
    <row r="597" s="42" customFormat="1" ht="15.75" customHeight="1" x14ac:dyDescent="0.35"/>
    <row r="598" s="42" customFormat="1" ht="15.75" customHeight="1" x14ac:dyDescent="0.35"/>
    <row r="599" s="42" customFormat="1" ht="15.75" customHeight="1" x14ac:dyDescent="0.35"/>
    <row r="600" s="42" customFormat="1" ht="15.75" customHeight="1" x14ac:dyDescent="0.35"/>
    <row r="601" s="42" customFormat="1" ht="15.75" customHeight="1" x14ac:dyDescent="0.35"/>
    <row r="602" s="42" customFormat="1" ht="15.75" customHeight="1" x14ac:dyDescent="0.35"/>
    <row r="603" s="42" customFormat="1" ht="15.75" customHeight="1" x14ac:dyDescent="0.35"/>
    <row r="604" s="42" customFormat="1" ht="15.75" customHeight="1" x14ac:dyDescent="0.35"/>
    <row r="605" s="42" customFormat="1" ht="15.75" customHeight="1" x14ac:dyDescent="0.35"/>
    <row r="606" s="42" customFormat="1" ht="15.75" customHeight="1" x14ac:dyDescent="0.35"/>
    <row r="607" s="42" customFormat="1" ht="15.75" customHeight="1" x14ac:dyDescent="0.35"/>
    <row r="608" s="42" customFormat="1" ht="15.75" customHeight="1" x14ac:dyDescent="0.35"/>
    <row r="609" s="42" customFormat="1" ht="15.75" customHeight="1" x14ac:dyDescent="0.35"/>
    <row r="610" s="42" customFormat="1" ht="15.75" customHeight="1" x14ac:dyDescent="0.35"/>
    <row r="611" s="42" customFormat="1" ht="15.75" customHeight="1" x14ac:dyDescent="0.35"/>
    <row r="612" s="42" customFormat="1" ht="15.75" customHeight="1" x14ac:dyDescent="0.35"/>
    <row r="613" s="42" customFormat="1" ht="15.75" customHeight="1" x14ac:dyDescent="0.35"/>
    <row r="614" s="42" customFormat="1" ht="15.75" customHeight="1" x14ac:dyDescent="0.35"/>
    <row r="615" s="42" customFormat="1" ht="15.75" customHeight="1" x14ac:dyDescent="0.35"/>
    <row r="616" s="42" customFormat="1" ht="15.75" customHeight="1" x14ac:dyDescent="0.35"/>
    <row r="617" s="42" customFormat="1" ht="15.75" customHeight="1" x14ac:dyDescent="0.35"/>
    <row r="618" s="42" customFormat="1" ht="15.75" customHeight="1" x14ac:dyDescent="0.35"/>
    <row r="619" s="42" customFormat="1" ht="15.75" customHeight="1" x14ac:dyDescent="0.35"/>
    <row r="620" s="42" customFormat="1" ht="15.75" customHeight="1" x14ac:dyDescent="0.35"/>
    <row r="621" s="42" customFormat="1" ht="15.75" customHeight="1" x14ac:dyDescent="0.35"/>
    <row r="622" s="42" customFormat="1" ht="15.75" customHeight="1" x14ac:dyDescent="0.35"/>
    <row r="623" s="42" customFormat="1" ht="15.75" customHeight="1" x14ac:dyDescent="0.35"/>
    <row r="624" s="42" customFormat="1" ht="15.75" customHeight="1" x14ac:dyDescent="0.35"/>
    <row r="625" s="42" customFormat="1" ht="15.75" customHeight="1" x14ac:dyDescent="0.35"/>
    <row r="626" s="42" customFormat="1" ht="15.75" customHeight="1" x14ac:dyDescent="0.35"/>
    <row r="627" s="42" customFormat="1" ht="15.75" customHeight="1" x14ac:dyDescent="0.35"/>
    <row r="628" s="42" customFormat="1" ht="15.75" customHeight="1" x14ac:dyDescent="0.35"/>
    <row r="629" s="42" customFormat="1" ht="15.75" customHeight="1" x14ac:dyDescent="0.35"/>
    <row r="630" s="42" customFormat="1" ht="15.75" customHeight="1" x14ac:dyDescent="0.35"/>
    <row r="631" s="42" customFormat="1" ht="15.75" customHeight="1" x14ac:dyDescent="0.35"/>
    <row r="632" s="42" customFormat="1" ht="15.75" customHeight="1" x14ac:dyDescent="0.35"/>
    <row r="633" s="42" customFormat="1" ht="15.75" customHeight="1" x14ac:dyDescent="0.35"/>
    <row r="634" s="42" customFormat="1" ht="15.75" customHeight="1" x14ac:dyDescent="0.35"/>
    <row r="635" s="42" customFormat="1" ht="15.75" customHeight="1" x14ac:dyDescent="0.35"/>
    <row r="636" s="42" customFormat="1" ht="15.75" customHeight="1" x14ac:dyDescent="0.35"/>
    <row r="637" s="42" customFormat="1" ht="15.75" customHeight="1" x14ac:dyDescent="0.35"/>
    <row r="638" s="42" customFormat="1" ht="15.75" customHeight="1" x14ac:dyDescent="0.35"/>
    <row r="639" s="42" customFormat="1" ht="15.75" customHeight="1" x14ac:dyDescent="0.35"/>
    <row r="640" s="42" customFormat="1" ht="15.75" customHeight="1" x14ac:dyDescent="0.35"/>
    <row r="641" s="42" customFormat="1" ht="15.75" customHeight="1" x14ac:dyDescent="0.35"/>
    <row r="642" s="42" customFormat="1" ht="15.75" customHeight="1" x14ac:dyDescent="0.35"/>
    <row r="643" s="42" customFormat="1" ht="15.75" customHeight="1" x14ac:dyDescent="0.35"/>
    <row r="644" s="42" customFormat="1" ht="15.75" customHeight="1" x14ac:dyDescent="0.35"/>
    <row r="645" s="42" customFormat="1" ht="15.75" customHeight="1" x14ac:dyDescent="0.35"/>
    <row r="646" s="42" customFormat="1" ht="15.75" customHeight="1" x14ac:dyDescent="0.35"/>
    <row r="647" s="42" customFormat="1" ht="15.75" customHeight="1" x14ac:dyDescent="0.35"/>
    <row r="648" s="42" customFormat="1" ht="15.75" customHeight="1" x14ac:dyDescent="0.35"/>
    <row r="649" s="42" customFormat="1" ht="15.75" customHeight="1" x14ac:dyDescent="0.35"/>
    <row r="650" s="42" customFormat="1" ht="15.75" customHeight="1" x14ac:dyDescent="0.35"/>
    <row r="651" s="42" customFormat="1" ht="15.75" customHeight="1" x14ac:dyDescent="0.35"/>
    <row r="652" s="42" customFormat="1" ht="15.75" customHeight="1" x14ac:dyDescent="0.35"/>
    <row r="653" s="42" customFormat="1" ht="15.75" customHeight="1" x14ac:dyDescent="0.35"/>
    <row r="654" s="42" customFormat="1" ht="15.75" customHeight="1" x14ac:dyDescent="0.35"/>
    <row r="655" s="42" customFormat="1" ht="15.75" customHeight="1" x14ac:dyDescent="0.35"/>
    <row r="656" s="42" customFormat="1" ht="15.75" customHeight="1" x14ac:dyDescent="0.35"/>
    <row r="657" s="42" customFormat="1" ht="15.75" customHeight="1" x14ac:dyDescent="0.35"/>
    <row r="658" s="42" customFormat="1" ht="15.75" customHeight="1" x14ac:dyDescent="0.35"/>
    <row r="659" s="42" customFormat="1" ht="15.75" customHeight="1" x14ac:dyDescent="0.35"/>
    <row r="660" s="42" customFormat="1" ht="15.75" customHeight="1" x14ac:dyDescent="0.35"/>
    <row r="661" s="42" customFormat="1" ht="15.75" customHeight="1" x14ac:dyDescent="0.35"/>
    <row r="662" s="42" customFormat="1" ht="15.75" customHeight="1" x14ac:dyDescent="0.35"/>
    <row r="663" s="42" customFormat="1" ht="15.75" customHeight="1" x14ac:dyDescent="0.35"/>
    <row r="664" s="42" customFormat="1" ht="15.75" customHeight="1" x14ac:dyDescent="0.35"/>
    <row r="665" s="42" customFormat="1" ht="15.75" customHeight="1" x14ac:dyDescent="0.35"/>
    <row r="666" s="42" customFormat="1" ht="15.75" customHeight="1" x14ac:dyDescent="0.35"/>
    <row r="667" s="42" customFormat="1" ht="15.75" customHeight="1" x14ac:dyDescent="0.35"/>
    <row r="668" s="42" customFormat="1" ht="15.75" customHeight="1" x14ac:dyDescent="0.35"/>
    <row r="669" s="42" customFormat="1" ht="15.75" customHeight="1" x14ac:dyDescent="0.35"/>
    <row r="670" s="42" customFormat="1" ht="15.75" customHeight="1" x14ac:dyDescent="0.35"/>
    <row r="671" s="42" customFormat="1" ht="15.75" customHeight="1" x14ac:dyDescent="0.35"/>
    <row r="672" s="42" customFormat="1" ht="15.75" customHeight="1" x14ac:dyDescent="0.35"/>
    <row r="673" s="42" customFormat="1" ht="15.75" customHeight="1" x14ac:dyDescent="0.35"/>
    <row r="674" s="42" customFormat="1" ht="15.75" customHeight="1" x14ac:dyDescent="0.35"/>
    <row r="675" s="42" customFormat="1" ht="15.75" customHeight="1" x14ac:dyDescent="0.35"/>
    <row r="676" s="42" customFormat="1" ht="15.75" customHeight="1" x14ac:dyDescent="0.35"/>
    <row r="677" s="42" customFormat="1" ht="15.75" customHeight="1" x14ac:dyDescent="0.35"/>
    <row r="678" s="42" customFormat="1" ht="15.75" customHeight="1" x14ac:dyDescent="0.35"/>
    <row r="679" s="42" customFormat="1" ht="15.75" customHeight="1" x14ac:dyDescent="0.35"/>
    <row r="680" s="42" customFormat="1" ht="15.75" customHeight="1" x14ac:dyDescent="0.35"/>
    <row r="681" s="42" customFormat="1" ht="15.75" customHeight="1" x14ac:dyDescent="0.35"/>
    <row r="682" s="42" customFormat="1" ht="15.75" customHeight="1" x14ac:dyDescent="0.35"/>
    <row r="683" s="42" customFormat="1" ht="15.75" customHeight="1" x14ac:dyDescent="0.35"/>
    <row r="684" s="42" customFormat="1" ht="15.75" customHeight="1" x14ac:dyDescent="0.35"/>
    <row r="685" s="42" customFormat="1" ht="15.75" customHeight="1" x14ac:dyDescent="0.35"/>
    <row r="686" s="42" customFormat="1" ht="15.75" customHeight="1" x14ac:dyDescent="0.35"/>
    <row r="687" s="42" customFormat="1" ht="15.75" customHeight="1" x14ac:dyDescent="0.35"/>
    <row r="688" s="42" customFormat="1" ht="15.75" customHeight="1" x14ac:dyDescent="0.35"/>
    <row r="689" s="42" customFormat="1" ht="15.75" customHeight="1" x14ac:dyDescent="0.35"/>
    <row r="690" s="42" customFormat="1" ht="15.75" customHeight="1" x14ac:dyDescent="0.35"/>
    <row r="691" s="42" customFormat="1" ht="15.75" customHeight="1" x14ac:dyDescent="0.35"/>
    <row r="692" s="42" customFormat="1" ht="15.75" customHeight="1" x14ac:dyDescent="0.35"/>
    <row r="693" s="42" customFormat="1" ht="15.75" customHeight="1" x14ac:dyDescent="0.35"/>
    <row r="694" s="42" customFormat="1" ht="15.75" customHeight="1" x14ac:dyDescent="0.35"/>
    <row r="695" s="42" customFormat="1" ht="15.75" customHeight="1" x14ac:dyDescent="0.35"/>
    <row r="696" s="42" customFormat="1" ht="15.75" customHeight="1" x14ac:dyDescent="0.35"/>
    <row r="697" s="42" customFormat="1" ht="15.75" customHeight="1" x14ac:dyDescent="0.35"/>
    <row r="698" s="42" customFormat="1" ht="15.75" customHeight="1" x14ac:dyDescent="0.35"/>
    <row r="699" s="42" customFormat="1" ht="15.75" customHeight="1" x14ac:dyDescent="0.35"/>
    <row r="700" s="42" customFormat="1" ht="15.75" customHeight="1" x14ac:dyDescent="0.35"/>
    <row r="701" s="42" customFormat="1" ht="15.75" customHeight="1" x14ac:dyDescent="0.35"/>
    <row r="702" s="42" customFormat="1" ht="15.75" customHeight="1" x14ac:dyDescent="0.35"/>
    <row r="703" s="42" customFormat="1" ht="15.75" customHeight="1" x14ac:dyDescent="0.35"/>
    <row r="704" s="42" customFormat="1" ht="15.75" customHeight="1" x14ac:dyDescent="0.35"/>
    <row r="705" s="42" customFormat="1" ht="15.75" customHeight="1" x14ac:dyDescent="0.35"/>
    <row r="706" s="42" customFormat="1" ht="15.75" customHeight="1" x14ac:dyDescent="0.35"/>
    <row r="707" s="42" customFormat="1" ht="15.75" customHeight="1" x14ac:dyDescent="0.35"/>
    <row r="708" s="42" customFormat="1" ht="15.75" customHeight="1" x14ac:dyDescent="0.35"/>
    <row r="709" s="42" customFormat="1" ht="15.75" customHeight="1" x14ac:dyDescent="0.35"/>
    <row r="710" s="42" customFormat="1" ht="15.75" customHeight="1" x14ac:dyDescent="0.35"/>
    <row r="711" s="42" customFormat="1" ht="15.75" customHeight="1" x14ac:dyDescent="0.35"/>
    <row r="712" s="42" customFormat="1" ht="15.75" customHeight="1" x14ac:dyDescent="0.35"/>
    <row r="713" s="42" customFormat="1" ht="15.75" customHeight="1" x14ac:dyDescent="0.35"/>
    <row r="714" s="42" customFormat="1" ht="15.75" customHeight="1" x14ac:dyDescent="0.35"/>
    <row r="715" s="42" customFormat="1" ht="15.75" customHeight="1" x14ac:dyDescent="0.35"/>
    <row r="716" s="42" customFormat="1" ht="15.75" customHeight="1" x14ac:dyDescent="0.35"/>
    <row r="717" s="42" customFormat="1" ht="15.75" customHeight="1" x14ac:dyDescent="0.35"/>
    <row r="718" s="42" customFormat="1" ht="15.75" customHeight="1" x14ac:dyDescent="0.35"/>
    <row r="719" s="42" customFormat="1" ht="15.75" customHeight="1" x14ac:dyDescent="0.35"/>
    <row r="720" s="42" customFormat="1" ht="15.75" customHeight="1" x14ac:dyDescent="0.35"/>
    <row r="721" s="42" customFormat="1" ht="15.75" customHeight="1" x14ac:dyDescent="0.35"/>
    <row r="722" s="42" customFormat="1" ht="15.75" customHeight="1" x14ac:dyDescent="0.35"/>
    <row r="723" s="42" customFormat="1" ht="15.75" customHeight="1" x14ac:dyDescent="0.35"/>
    <row r="724" s="42" customFormat="1" ht="15.75" customHeight="1" x14ac:dyDescent="0.35"/>
    <row r="725" s="42" customFormat="1" ht="15.75" customHeight="1" x14ac:dyDescent="0.35"/>
    <row r="726" s="42" customFormat="1" ht="15.75" customHeight="1" x14ac:dyDescent="0.35"/>
    <row r="727" s="42" customFormat="1" ht="15.75" customHeight="1" x14ac:dyDescent="0.35"/>
    <row r="728" s="42" customFormat="1" ht="15.75" customHeight="1" x14ac:dyDescent="0.35"/>
    <row r="729" s="42" customFormat="1" ht="15.75" customHeight="1" x14ac:dyDescent="0.35"/>
    <row r="730" s="42" customFormat="1" ht="15.75" customHeight="1" x14ac:dyDescent="0.35"/>
    <row r="731" s="42" customFormat="1" ht="15.75" customHeight="1" x14ac:dyDescent="0.35"/>
    <row r="732" s="42" customFormat="1" ht="15.75" customHeight="1" x14ac:dyDescent="0.35"/>
    <row r="733" s="42" customFormat="1" ht="15.75" customHeight="1" x14ac:dyDescent="0.35"/>
    <row r="734" s="42" customFormat="1" ht="15.75" customHeight="1" x14ac:dyDescent="0.35"/>
    <row r="735" s="42" customFormat="1" ht="15.75" customHeight="1" x14ac:dyDescent="0.35"/>
    <row r="736" s="42" customFormat="1" ht="15.75" customHeight="1" x14ac:dyDescent="0.35"/>
    <row r="737" s="42" customFormat="1" ht="15.75" customHeight="1" x14ac:dyDescent="0.35"/>
    <row r="738" s="42" customFormat="1" ht="15.75" customHeight="1" x14ac:dyDescent="0.35"/>
    <row r="739" s="42" customFormat="1" ht="15.75" customHeight="1" x14ac:dyDescent="0.35"/>
    <row r="740" s="42" customFormat="1" ht="15.75" customHeight="1" x14ac:dyDescent="0.35"/>
    <row r="741" s="42" customFormat="1" ht="15.75" customHeight="1" x14ac:dyDescent="0.35"/>
    <row r="742" s="42" customFormat="1" ht="15.75" customHeight="1" x14ac:dyDescent="0.35"/>
    <row r="743" s="42" customFormat="1" ht="15.75" customHeight="1" x14ac:dyDescent="0.35"/>
    <row r="744" s="42" customFormat="1" ht="15.75" customHeight="1" x14ac:dyDescent="0.35"/>
    <row r="745" s="42" customFormat="1" ht="15.75" customHeight="1" x14ac:dyDescent="0.35"/>
    <row r="746" s="42" customFormat="1" ht="15.75" customHeight="1" x14ac:dyDescent="0.35"/>
    <row r="747" s="42" customFormat="1" ht="15.75" customHeight="1" x14ac:dyDescent="0.35"/>
    <row r="748" s="42" customFormat="1" ht="15.75" customHeight="1" x14ac:dyDescent="0.35"/>
    <row r="749" s="42" customFormat="1" ht="15.75" customHeight="1" x14ac:dyDescent="0.35"/>
    <row r="750" s="42" customFormat="1" ht="15.75" customHeight="1" x14ac:dyDescent="0.35"/>
    <row r="751" s="42" customFormat="1" ht="15.75" customHeight="1" x14ac:dyDescent="0.35"/>
    <row r="752" s="42" customFormat="1" ht="15.75" customHeight="1" x14ac:dyDescent="0.35"/>
    <row r="753" s="42" customFormat="1" ht="15.75" customHeight="1" x14ac:dyDescent="0.35"/>
    <row r="754" s="42" customFormat="1" ht="15.75" customHeight="1" x14ac:dyDescent="0.35"/>
    <row r="755" s="42" customFormat="1" ht="15.75" customHeight="1" x14ac:dyDescent="0.35"/>
    <row r="756" s="42" customFormat="1" ht="15.75" customHeight="1" x14ac:dyDescent="0.35"/>
    <row r="757" s="42" customFormat="1" ht="15.75" customHeight="1" x14ac:dyDescent="0.35"/>
    <row r="758" s="42" customFormat="1" ht="15.75" customHeight="1" x14ac:dyDescent="0.35"/>
    <row r="759" s="42" customFormat="1" ht="15.75" customHeight="1" x14ac:dyDescent="0.35"/>
    <row r="760" s="42" customFormat="1" ht="15.75" customHeight="1" x14ac:dyDescent="0.35"/>
    <row r="761" s="42" customFormat="1" ht="15.75" customHeight="1" x14ac:dyDescent="0.35"/>
    <row r="762" s="42" customFormat="1" ht="15.75" customHeight="1" x14ac:dyDescent="0.35"/>
    <row r="763" s="42" customFormat="1" ht="15.75" customHeight="1" x14ac:dyDescent="0.35"/>
    <row r="764" s="42" customFormat="1" ht="15.75" customHeight="1" x14ac:dyDescent="0.35"/>
    <row r="765" s="42" customFormat="1" ht="15.75" customHeight="1" x14ac:dyDescent="0.35"/>
    <row r="766" s="42" customFormat="1" ht="15.75" customHeight="1" x14ac:dyDescent="0.35"/>
    <row r="767" s="42" customFormat="1" ht="15.75" customHeight="1" x14ac:dyDescent="0.35"/>
    <row r="768" s="42" customFormat="1" ht="15.75" customHeight="1" x14ac:dyDescent="0.35"/>
    <row r="769" s="42" customFormat="1" ht="15.75" customHeight="1" x14ac:dyDescent="0.35"/>
    <row r="770" s="42" customFormat="1" ht="15.75" customHeight="1" x14ac:dyDescent="0.35"/>
    <row r="771" s="42" customFormat="1" ht="15.75" customHeight="1" x14ac:dyDescent="0.35"/>
    <row r="772" s="42" customFormat="1" ht="15.75" customHeight="1" x14ac:dyDescent="0.35"/>
    <row r="773" s="42" customFormat="1" ht="15.75" customHeight="1" x14ac:dyDescent="0.35"/>
    <row r="774" s="42" customFormat="1" ht="15.75" customHeight="1" x14ac:dyDescent="0.35"/>
    <row r="775" s="42" customFormat="1" ht="15.75" customHeight="1" x14ac:dyDescent="0.35"/>
    <row r="776" s="42" customFormat="1" ht="15.75" customHeight="1" x14ac:dyDescent="0.35"/>
    <row r="777" s="42" customFormat="1" ht="15.75" customHeight="1" x14ac:dyDescent="0.35"/>
    <row r="778" s="42" customFormat="1" ht="15.75" customHeight="1" x14ac:dyDescent="0.35"/>
    <row r="779" s="42" customFormat="1" ht="15.75" customHeight="1" x14ac:dyDescent="0.35"/>
    <row r="780" s="42" customFormat="1" ht="15.75" customHeight="1" x14ac:dyDescent="0.35"/>
    <row r="781" s="42" customFormat="1" ht="15.75" customHeight="1" x14ac:dyDescent="0.35"/>
    <row r="782" s="42" customFormat="1" ht="15.75" customHeight="1" x14ac:dyDescent="0.35"/>
    <row r="783" s="42" customFormat="1" ht="15.75" customHeight="1" x14ac:dyDescent="0.35"/>
    <row r="784" s="42" customFormat="1" ht="15.75" customHeight="1" x14ac:dyDescent="0.35"/>
    <row r="785" s="42" customFormat="1" ht="15.75" customHeight="1" x14ac:dyDescent="0.35"/>
    <row r="786" s="42" customFormat="1" ht="15.75" customHeight="1" x14ac:dyDescent="0.35"/>
    <row r="787" s="42" customFormat="1" ht="15.75" customHeight="1" x14ac:dyDescent="0.35"/>
    <row r="788" s="42" customFormat="1" ht="15.75" customHeight="1" x14ac:dyDescent="0.35"/>
    <row r="789" s="42" customFormat="1" ht="15.75" customHeight="1" x14ac:dyDescent="0.35"/>
    <row r="790" s="42" customFormat="1" ht="15.75" customHeight="1" x14ac:dyDescent="0.35"/>
    <row r="791" s="42" customFormat="1" ht="15.75" customHeight="1" x14ac:dyDescent="0.35"/>
    <row r="792" s="42" customFormat="1" ht="15.75" customHeight="1" x14ac:dyDescent="0.35"/>
    <row r="793" s="42" customFormat="1" ht="15.75" customHeight="1" x14ac:dyDescent="0.35"/>
    <row r="794" s="42" customFormat="1" ht="15.75" customHeight="1" x14ac:dyDescent="0.35"/>
    <row r="795" s="42" customFormat="1" ht="15.75" customHeight="1" x14ac:dyDescent="0.35"/>
    <row r="796" s="42" customFormat="1" ht="15.75" customHeight="1" x14ac:dyDescent="0.35"/>
    <row r="797" s="42" customFormat="1" ht="15.75" customHeight="1" x14ac:dyDescent="0.35"/>
    <row r="798" s="42" customFormat="1" ht="15.75" customHeight="1" x14ac:dyDescent="0.35"/>
    <row r="799" s="42" customFormat="1" ht="15.75" customHeight="1" x14ac:dyDescent="0.35"/>
    <row r="800" s="42" customFormat="1" ht="15.75" customHeight="1" x14ac:dyDescent="0.35"/>
    <row r="801" s="42" customFormat="1" ht="15.75" customHeight="1" x14ac:dyDescent="0.35"/>
    <row r="802" s="42" customFormat="1" ht="15.75" customHeight="1" x14ac:dyDescent="0.35"/>
    <row r="803" s="42" customFormat="1" ht="15.75" customHeight="1" x14ac:dyDescent="0.35"/>
    <row r="804" s="42" customFormat="1" ht="15.75" customHeight="1" x14ac:dyDescent="0.35"/>
    <row r="805" s="42" customFormat="1" ht="15.75" customHeight="1" x14ac:dyDescent="0.35"/>
    <row r="806" s="42" customFormat="1" ht="15.75" customHeight="1" x14ac:dyDescent="0.35"/>
    <row r="807" s="42" customFormat="1" ht="15.75" customHeight="1" x14ac:dyDescent="0.35"/>
    <row r="808" s="42" customFormat="1" ht="15.75" customHeight="1" x14ac:dyDescent="0.35"/>
    <row r="809" s="42" customFormat="1" ht="15.75" customHeight="1" x14ac:dyDescent="0.35"/>
    <row r="810" s="42" customFormat="1" ht="15.75" customHeight="1" x14ac:dyDescent="0.35"/>
    <row r="811" s="42" customFormat="1" ht="15.75" customHeight="1" x14ac:dyDescent="0.35"/>
    <row r="812" s="42" customFormat="1" ht="15.75" customHeight="1" x14ac:dyDescent="0.35"/>
    <row r="813" s="42" customFormat="1" ht="15.75" customHeight="1" x14ac:dyDescent="0.35"/>
    <row r="814" s="42" customFormat="1" ht="15.75" customHeight="1" x14ac:dyDescent="0.35"/>
    <row r="815" s="42" customFormat="1" ht="15.75" customHeight="1" x14ac:dyDescent="0.35"/>
    <row r="816" s="42" customFormat="1" ht="15.75" customHeight="1" x14ac:dyDescent="0.35"/>
    <row r="817" s="42" customFormat="1" ht="15.75" customHeight="1" x14ac:dyDescent="0.35"/>
    <row r="818" s="42" customFormat="1" ht="15.75" customHeight="1" x14ac:dyDescent="0.35"/>
    <row r="819" s="42" customFormat="1" ht="15.75" customHeight="1" x14ac:dyDescent="0.35"/>
    <row r="820" s="42" customFormat="1" ht="15.75" customHeight="1" x14ac:dyDescent="0.35"/>
    <row r="821" s="42" customFormat="1" ht="15.75" customHeight="1" x14ac:dyDescent="0.35"/>
    <row r="822" s="42" customFormat="1" ht="15.75" customHeight="1" x14ac:dyDescent="0.35"/>
    <row r="823" s="42" customFormat="1" ht="15.75" customHeight="1" x14ac:dyDescent="0.35"/>
    <row r="824" s="42" customFormat="1" ht="15.75" customHeight="1" x14ac:dyDescent="0.35"/>
    <row r="825" s="42" customFormat="1" ht="15.75" customHeight="1" x14ac:dyDescent="0.35"/>
    <row r="826" s="42" customFormat="1" ht="15.75" customHeight="1" x14ac:dyDescent="0.35"/>
    <row r="827" s="42" customFormat="1" ht="15.75" customHeight="1" x14ac:dyDescent="0.35"/>
    <row r="828" s="42" customFormat="1" ht="15.75" customHeight="1" x14ac:dyDescent="0.35"/>
    <row r="829" s="42" customFormat="1" ht="15.75" customHeight="1" x14ac:dyDescent="0.35"/>
    <row r="830" s="42" customFormat="1" ht="15.75" customHeight="1" x14ac:dyDescent="0.35"/>
    <row r="831" s="42" customFormat="1" ht="15.75" customHeight="1" x14ac:dyDescent="0.35"/>
    <row r="832" s="42" customFormat="1" ht="15.75" customHeight="1" x14ac:dyDescent="0.35"/>
    <row r="833" s="42" customFormat="1" ht="15.75" customHeight="1" x14ac:dyDescent="0.35"/>
    <row r="834" s="42" customFormat="1" ht="15.75" customHeight="1" x14ac:dyDescent="0.35"/>
    <row r="835" s="42" customFormat="1" ht="15.75" customHeight="1" x14ac:dyDescent="0.35"/>
    <row r="836" s="42" customFormat="1" ht="15.75" customHeight="1" x14ac:dyDescent="0.35"/>
    <row r="837" s="42" customFormat="1" ht="15.75" customHeight="1" x14ac:dyDescent="0.35"/>
    <row r="838" s="42" customFormat="1" ht="15.75" customHeight="1" x14ac:dyDescent="0.35"/>
    <row r="839" s="42" customFormat="1" ht="15.75" customHeight="1" x14ac:dyDescent="0.35"/>
    <row r="840" s="42" customFormat="1" ht="15.75" customHeight="1" x14ac:dyDescent="0.35"/>
    <row r="841" s="42" customFormat="1" ht="15.75" customHeight="1" x14ac:dyDescent="0.35"/>
    <row r="842" s="42" customFormat="1" ht="15.75" customHeight="1" x14ac:dyDescent="0.35"/>
    <row r="843" s="42" customFormat="1" ht="15.75" customHeight="1" x14ac:dyDescent="0.35"/>
    <row r="844" s="42" customFormat="1" ht="15.75" customHeight="1" x14ac:dyDescent="0.35"/>
    <row r="845" s="42" customFormat="1" ht="15.75" customHeight="1" x14ac:dyDescent="0.35"/>
    <row r="846" s="42" customFormat="1" ht="15.75" customHeight="1" x14ac:dyDescent="0.35"/>
    <row r="847" s="42" customFormat="1" ht="15.75" customHeight="1" x14ac:dyDescent="0.35"/>
    <row r="848" s="42" customFormat="1" ht="15.75" customHeight="1" x14ac:dyDescent="0.35"/>
    <row r="849" s="42" customFormat="1" ht="15.75" customHeight="1" x14ac:dyDescent="0.35"/>
    <row r="850" s="42" customFormat="1" ht="15.75" customHeight="1" x14ac:dyDescent="0.35"/>
    <row r="851" s="42" customFormat="1" ht="15.75" customHeight="1" x14ac:dyDescent="0.35"/>
    <row r="852" s="42" customFormat="1" ht="15.75" customHeight="1" x14ac:dyDescent="0.35"/>
    <row r="853" s="42" customFormat="1" ht="15.75" customHeight="1" x14ac:dyDescent="0.35"/>
    <row r="854" s="42" customFormat="1" ht="15.75" customHeight="1" x14ac:dyDescent="0.35"/>
    <row r="855" s="42" customFormat="1" ht="15.75" customHeight="1" x14ac:dyDescent="0.35"/>
    <row r="856" s="42" customFormat="1" ht="15.75" customHeight="1" x14ac:dyDescent="0.35"/>
    <row r="857" s="42" customFormat="1" ht="15.75" customHeight="1" x14ac:dyDescent="0.35"/>
    <row r="858" s="42" customFormat="1" ht="15.75" customHeight="1" x14ac:dyDescent="0.35"/>
    <row r="859" s="42" customFormat="1" ht="15.75" customHeight="1" x14ac:dyDescent="0.35"/>
    <row r="860" s="42" customFormat="1" ht="15.75" customHeight="1" x14ac:dyDescent="0.35"/>
    <row r="861" s="42" customFormat="1" ht="15.75" customHeight="1" x14ac:dyDescent="0.35"/>
    <row r="862" s="42" customFormat="1" ht="15.75" customHeight="1" x14ac:dyDescent="0.35"/>
    <row r="863" s="42" customFormat="1" ht="15.75" customHeight="1" x14ac:dyDescent="0.35"/>
    <row r="864" s="42" customFormat="1" ht="15.75" customHeight="1" x14ac:dyDescent="0.35"/>
    <row r="865" s="42" customFormat="1" ht="15.75" customHeight="1" x14ac:dyDescent="0.35"/>
    <row r="866" s="42" customFormat="1" ht="15.75" customHeight="1" x14ac:dyDescent="0.35"/>
    <row r="867" s="42" customFormat="1" ht="15.75" customHeight="1" x14ac:dyDescent="0.35"/>
    <row r="868" s="42" customFormat="1" ht="15.75" customHeight="1" x14ac:dyDescent="0.35"/>
    <row r="869" s="42" customFormat="1" ht="15.75" customHeight="1" x14ac:dyDescent="0.35"/>
    <row r="870" s="42" customFormat="1" ht="15.75" customHeight="1" x14ac:dyDescent="0.35"/>
    <row r="871" s="42" customFormat="1" ht="15.75" customHeight="1" x14ac:dyDescent="0.35"/>
    <row r="872" s="42" customFormat="1" ht="15.75" customHeight="1" x14ac:dyDescent="0.35"/>
    <row r="873" s="42" customFormat="1" ht="15.75" customHeight="1" x14ac:dyDescent="0.35"/>
    <row r="874" s="42" customFormat="1" ht="15.75" customHeight="1" x14ac:dyDescent="0.35"/>
    <row r="875" s="42" customFormat="1" ht="15.75" customHeight="1" x14ac:dyDescent="0.35"/>
    <row r="876" s="42" customFormat="1" ht="15.75" customHeight="1" x14ac:dyDescent="0.35"/>
    <row r="877" s="42" customFormat="1" ht="15.75" customHeight="1" x14ac:dyDescent="0.35"/>
    <row r="878" s="42" customFormat="1" ht="15.75" customHeight="1" x14ac:dyDescent="0.35"/>
    <row r="879" s="42" customFormat="1" ht="15.75" customHeight="1" x14ac:dyDescent="0.35"/>
    <row r="880" s="42" customFormat="1" ht="15.75" customHeight="1" x14ac:dyDescent="0.35"/>
    <row r="881" s="42" customFormat="1" ht="15.75" customHeight="1" x14ac:dyDescent="0.35"/>
    <row r="882" s="42" customFormat="1" ht="15.75" customHeight="1" x14ac:dyDescent="0.35"/>
    <row r="883" s="42" customFormat="1" ht="15.75" customHeight="1" x14ac:dyDescent="0.35"/>
    <row r="884" s="42" customFormat="1" ht="15.75" customHeight="1" x14ac:dyDescent="0.35"/>
    <row r="885" s="42" customFormat="1" ht="15.75" customHeight="1" x14ac:dyDescent="0.35"/>
    <row r="886" s="42" customFormat="1" ht="15.75" customHeight="1" x14ac:dyDescent="0.35"/>
    <row r="887" s="42" customFormat="1" ht="15.75" customHeight="1" x14ac:dyDescent="0.35"/>
    <row r="888" s="42" customFormat="1" ht="15.75" customHeight="1" x14ac:dyDescent="0.35"/>
    <row r="889" s="42" customFormat="1" ht="15.75" customHeight="1" x14ac:dyDescent="0.35"/>
    <row r="890" s="42" customFormat="1" ht="15.75" customHeight="1" x14ac:dyDescent="0.35"/>
    <row r="891" s="42" customFormat="1" ht="15.75" customHeight="1" x14ac:dyDescent="0.35"/>
    <row r="892" s="42" customFormat="1" ht="15.75" customHeight="1" x14ac:dyDescent="0.35"/>
    <row r="893" s="42" customFormat="1" ht="15.75" customHeight="1" x14ac:dyDescent="0.35"/>
    <row r="894" s="42" customFormat="1" ht="15.75" customHeight="1" x14ac:dyDescent="0.35"/>
    <row r="895" s="42" customFormat="1" ht="15.75" customHeight="1" x14ac:dyDescent="0.35"/>
    <row r="896" s="42" customFormat="1" ht="15.75" customHeight="1" x14ac:dyDescent="0.35"/>
    <row r="897" s="42" customFormat="1" ht="15.75" customHeight="1" x14ac:dyDescent="0.35"/>
    <row r="898" s="42" customFormat="1" ht="15.75" customHeight="1" x14ac:dyDescent="0.35"/>
    <row r="899" s="42" customFormat="1" ht="15.75" customHeight="1" x14ac:dyDescent="0.35"/>
    <row r="900" s="42" customFormat="1" ht="15.75" customHeight="1" x14ac:dyDescent="0.35"/>
    <row r="901" s="42" customFormat="1" ht="15.75" customHeight="1" x14ac:dyDescent="0.35"/>
    <row r="902" s="42" customFormat="1" ht="15.75" customHeight="1" x14ac:dyDescent="0.35"/>
    <row r="903" s="42" customFormat="1" ht="15.75" customHeight="1" x14ac:dyDescent="0.35"/>
    <row r="904" s="42" customFormat="1" ht="15.75" customHeight="1" x14ac:dyDescent="0.35"/>
    <row r="905" s="42" customFormat="1" ht="15.75" customHeight="1" x14ac:dyDescent="0.35"/>
    <row r="906" s="42" customFormat="1" ht="15.75" customHeight="1" x14ac:dyDescent="0.35"/>
    <row r="907" s="42" customFormat="1" ht="15.75" customHeight="1" x14ac:dyDescent="0.35"/>
    <row r="908" s="42" customFormat="1" ht="15.75" customHeight="1" x14ac:dyDescent="0.35"/>
    <row r="909" s="42" customFormat="1" ht="15.75" customHeight="1" x14ac:dyDescent="0.35"/>
    <row r="910" s="42" customFormat="1" ht="15.75" customHeight="1" x14ac:dyDescent="0.35"/>
    <row r="911" s="42" customFormat="1" ht="15.75" customHeight="1" x14ac:dyDescent="0.35"/>
    <row r="912" s="42" customFormat="1" ht="15.75" customHeight="1" x14ac:dyDescent="0.35"/>
    <row r="913" s="42" customFormat="1" ht="15.75" customHeight="1" x14ac:dyDescent="0.35"/>
    <row r="914" s="42" customFormat="1" ht="15.75" customHeight="1" x14ac:dyDescent="0.35"/>
    <row r="915" s="42" customFormat="1" ht="15.75" customHeight="1" x14ac:dyDescent="0.35"/>
    <row r="916" s="42" customFormat="1" ht="15.75" customHeight="1" x14ac:dyDescent="0.35"/>
    <row r="917" s="42" customFormat="1" ht="15.75" customHeight="1" x14ac:dyDescent="0.35"/>
    <row r="918" s="42" customFormat="1" ht="15.75" customHeight="1" x14ac:dyDescent="0.35"/>
    <row r="919" s="42" customFormat="1" ht="15.75" customHeight="1" x14ac:dyDescent="0.35"/>
    <row r="920" s="42" customFormat="1" ht="15.75" customHeight="1" x14ac:dyDescent="0.35"/>
    <row r="921" s="42" customFormat="1" ht="15.75" customHeight="1" x14ac:dyDescent="0.35"/>
    <row r="922" s="42" customFormat="1" ht="15.75" customHeight="1" x14ac:dyDescent="0.35"/>
    <row r="923" s="42" customFormat="1" ht="15.75" customHeight="1" x14ac:dyDescent="0.35"/>
    <row r="924" s="42" customFormat="1" ht="15.75" customHeight="1" x14ac:dyDescent="0.35"/>
    <row r="925" s="42" customFormat="1" ht="15.75" customHeight="1" x14ac:dyDescent="0.35"/>
    <row r="926" s="42" customFormat="1" ht="15.75" customHeight="1" x14ac:dyDescent="0.35"/>
    <row r="927" s="42" customFormat="1" ht="15.75" customHeight="1" x14ac:dyDescent="0.35"/>
    <row r="928" s="42" customFormat="1" ht="15.75" customHeight="1" x14ac:dyDescent="0.35"/>
    <row r="929" s="42" customFormat="1" ht="15.75" customHeight="1" x14ac:dyDescent="0.35"/>
    <row r="930" s="42" customFormat="1" ht="15.75" customHeight="1" x14ac:dyDescent="0.35"/>
    <row r="931" s="42" customFormat="1" ht="15.75" customHeight="1" x14ac:dyDescent="0.35"/>
    <row r="932" s="42" customFormat="1" ht="15.75" customHeight="1" x14ac:dyDescent="0.35"/>
    <row r="933" s="42" customFormat="1" ht="15.75" customHeight="1" x14ac:dyDescent="0.35"/>
    <row r="934" s="42" customFormat="1" ht="15.75" customHeight="1" x14ac:dyDescent="0.35"/>
    <row r="935" s="42" customFormat="1" ht="15.75" customHeight="1" x14ac:dyDescent="0.35"/>
    <row r="936" s="42" customFormat="1" ht="15.75" customHeight="1" x14ac:dyDescent="0.35"/>
    <row r="937" s="42" customFormat="1" ht="15.75" customHeight="1" x14ac:dyDescent="0.35"/>
    <row r="938" s="42" customFormat="1" ht="15.75" customHeight="1" x14ac:dyDescent="0.35"/>
    <row r="939" s="42" customFormat="1" ht="15.75" customHeight="1" x14ac:dyDescent="0.35"/>
    <row r="940" s="42" customFormat="1" ht="15.75" customHeight="1" x14ac:dyDescent="0.35"/>
    <row r="941" s="42" customFormat="1" ht="15.75" customHeight="1" x14ac:dyDescent="0.35"/>
    <row r="942" s="42" customFormat="1" ht="15.75" customHeight="1" x14ac:dyDescent="0.35"/>
    <row r="943" s="42" customFormat="1" ht="15.75" customHeight="1" x14ac:dyDescent="0.35"/>
    <row r="944" s="42" customFormat="1" ht="15.75" customHeight="1" x14ac:dyDescent="0.35"/>
    <row r="945" s="42" customFormat="1" ht="15.75" customHeight="1" x14ac:dyDescent="0.35"/>
    <row r="946" s="42" customFormat="1" ht="15.75" customHeight="1" x14ac:dyDescent="0.35"/>
    <row r="947" s="42" customFormat="1" ht="15.75" customHeight="1" x14ac:dyDescent="0.35"/>
    <row r="948" s="42" customFormat="1" ht="15.75" customHeight="1" x14ac:dyDescent="0.35"/>
    <row r="949" s="42" customFormat="1" ht="15.75" customHeight="1" x14ac:dyDescent="0.35"/>
    <row r="950" s="42" customFormat="1" ht="15.75" customHeight="1" x14ac:dyDescent="0.35"/>
    <row r="951" s="42" customFormat="1" ht="15.75" customHeight="1" x14ac:dyDescent="0.35"/>
    <row r="952" s="42" customFormat="1" ht="15.75" customHeight="1" x14ac:dyDescent="0.35"/>
    <row r="953" s="42" customFormat="1" ht="15.75" customHeight="1" x14ac:dyDescent="0.35"/>
    <row r="954" s="42" customFormat="1" ht="15.75" customHeight="1" x14ac:dyDescent="0.35"/>
    <row r="955" s="42" customFormat="1" ht="15.75" customHeight="1" x14ac:dyDescent="0.35"/>
    <row r="956" s="42" customFormat="1" ht="15.75" customHeight="1" x14ac:dyDescent="0.35"/>
    <row r="957" s="42" customFormat="1" ht="15.75" customHeight="1" x14ac:dyDescent="0.35"/>
    <row r="958" s="42" customFormat="1" ht="15.75" customHeight="1" x14ac:dyDescent="0.35"/>
    <row r="959" s="42" customFormat="1" ht="15.75" customHeight="1" x14ac:dyDescent="0.35"/>
    <row r="960" s="42" customFormat="1" ht="15.75" customHeight="1" x14ac:dyDescent="0.35"/>
    <row r="961" s="42" customFormat="1" ht="15.75" customHeight="1" x14ac:dyDescent="0.35"/>
    <row r="962" s="42" customFormat="1" ht="15.75" customHeight="1" x14ac:dyDescent="0.35"/>
    <row r="963" s="42" customFormat="1" ht="15.75" customHeight="1" x14ac:dyDescent="0.35"/>
    <row r="964" s="42" customFormat="1" ht="15.75" customHeight="1" x14ac:dyDescent="0.35"/>
    <row r="965" s="42" customFormat="1" ht="15.75" customHeight="1" x14ac:dyDescent="0.35"/>
    <row r="966" s="42" customFormat="1" ht="15.75" customHeight="1" x14ac:dyDescent="0.35"/>
    <row r="967" s="42" customFormat="1" ht="15.75" customHeight="1" x14ac:dyDescent="0.35"/>
    <row r="968" s="42" customFormat="1" ht="15.75" customHeight="1" x14ac:dyDescent="0.35"/>
    <row r="969" s="42" customFormat="1" ht="15.75" customHeight="1" x14ac:dyDescent="0.35"/>
    <row r="970" s="42" customFormat="1" ht="15.75" customHeight="1" x14ac:dyDescent="0.35"/>
    <row r="971" s="42" customFormat="1" ht="15.75" customHeight="1" x14ac:dyDescent="0.35"/>
    <row r="972" s="42" customFormat="1" ht="15.75" customHeight="1" x14ac:dyDescent="0.35"/>
    <row r="973" s="42" customFormat="1" ht="15.75" customHeight="1" x14ac:dyDescent="0.35"/>
    <row r="974" s="42" customFormat="1" ht="15.75" customHeight="1" x14ac:dyDescent="0.35"/>
    <row r="975" s="42" customFormat="1" ht="15.75" customHeight="1" x14ac:dyDescent="0.35"/>
    <row r="976" s="42" customFormat="1" ht="15.75" customHeight="1" x14ac:dyDescent="0.35"/>
    <row r="977" s="42" customFormat="1" ht="15.75" customHeight="1" x14ac:dyDescent="0.35"/>
    <row r="978" s="42" customFormat="1" ht="15.75" customHeight="1" x14ac:dyDescent="0.35"/>
    <row r="979" s="42" customFormat="1" ht="15.75" customHeight="1" x14ac:dyDescent="0.35"/>
    <row r="980" s="42" customFormat="1" ht="15.75" customHeight="1" x14ac:dyDescent="0.35"/>
    <row r="981" s="42" customFormat="1" ht="15.75" customHeight="1" x14ac:dyDescent="0.35"/>
    <row r="982" s="42" customFormat="1" ht="15.75" customHeight="1" x14ac:dyDescent="0.35"/>
    <row r="983" s="42" customFormat="1" ht="15.75" customHeight="1" x14ac:dyDescent="0.35"/>
    <row r="984" s="42" customFormat="1" ht="15.75" customHeight="1" x14ac:dyDescent="0.35"/>
    <row r="985" s="42" customFormat="1" ht="15.75" customHeight="1" x14ac:dyDescent="0.35"/>
    <row r="986" s="42" customFormat="1" ht="15.75" customHeight="1" x14ac:dyDescent="0.35"/>
    <row r="987" s="42" customFormat="1" ht="15.75" customHeight="1" x14ac:dyDescent="0.35"/>
    <row r="988" s="42" customFormat="1" ht="15.75" customHeight="1" x14ac:dyDescent="0.35"/>
    <row r="989" s="42" customFormat="1" ht="15.75" customHeight="1" x14ac:dyDescent="0.35"/>
    <row r="990" s="42" customFormat="1" ht="15.75" customHeight="1" x14ac:dyDescent="0.35"/>
    <row r="991" s="42" customFormat="1" ht="15.75" customHeight="1" x14ac:dyDescent="0.35"/>
    <row r="992" s="42" customFormat="1" ht="15.75" customHeight="1" x14ac:dyDescent="0.35"/>
    <row r="993" s="42" customFormat="1" ht="15.75" customHeight="1" x14ac:dyDescent="0.35"/>
    <row r="994" s="42" customFormat="1" ht="15.75" customHeight="1" x14ac:dyDescent="0.35"/>
    <row r="995" s="42" customFormat="1" ht="15.75" customHeight="1" x14ac:dyDescent="0.35"/>
    <row r="996" s="42" customFormat="1" ht="15.75" customHeight="1" x14ac:dyDescent="0.35"/>
    <row r="997" s="42" customFormat="1" ht="15.75" customHeight="1" x14ac:dyDescent="0.35"/>
    <row r="998" s="42" customFormat="1" ht="15.75" customHeight="1" x14ac:dyDescent="0.35"/>
    <row r="999" s="42" customFormat="1" ht="15.75" customHeight="1" x14ac:dyDescent="0.35"/>
    <row r="1000" s="42" customFormat="1" ht="15.75" customHeight="1" x14ac:dyDescent="0.35"/>
    <row r="1001" s="42" customFormat="1" ht="15.75" customHeight="1" x14ac:dyDescent="0.35"/>
  </sheetData>
  <pageMargins left="0.7" right="0.7" top="0.75" bottom="0.75" header="0" footer="0"/>
  <pageSetup orientation="landscape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97FDFA-1253-49EB-A0A5-C016AF8769FD}">
  <dimension ref="A1:B295"/>
  <sheetViews>
    <sheetView workbookViewId="0"/>
  </sheetViews>
  <sheetFormatPr defaultRowHeight="14" x14ac:dyDescent="0.3"/>
  <cols>
    <col min="1" max="1" width="32.4140625" bestFit="1" customWidth="1"/>
    <col min="2" max="2" width="9.08203125" bestFit="1" customWidth="1"/>
  </cols>
  <sheetData>
    <row r="1" spans="1:2" x14ac:dyDescent="0.3">
      <c r="A1" s="94" t="s">
        <v>451</v>
      </c>
      <c r="B1" s="94" t="s">
        <v>452</v>
      </c>
    </row>
    <row r="2" spans="1:2" x14ac:dyDescent="0.3">
      <c r="A2" s="95" t="s">
        <v>406</v>
      </c>
      <c r="B2" s="95">
        <v>10701</v>
      </c>
    </row>
    <row r="3" spans="1:2" x14ac:dyDescent="0.3">
      <c r="A3" s="95" t="s">
        <v>407</v>
      </c>
      <c r="B3" s="95">
        <v>10702</v>
      </c>
    </row>
    <row r="4" spans="1:2" x14ac:dyDescent="0.3">
      <c r="A4" s="40" t="s">
        <v>397</v>
      </c>
      <c r="B4" s="95">
        <v>10703</v>
      </c>
    </row>
    <row r="5" spans="1:2" x14ac:dyDescent="0.3">
      <c r="A5" s="95" t="s">
        <v>399</v>
      </c>
      <c r="B5" s="95">
        <v>10704</v>
      </c>
    </row>
    <row r="6" spans="1:2" x14ac:dyDescent="0.3">
      <c r="A6" s="95" t="s">
        <v>403</v>
      </c>
      <c r="B6" s="95">
        <v>10705</v>
      </c>
    </row>
    <row r="7" spans="1:2" x14ac:dyDescent="0.3">
      <c r="A7" s="40" t="s">
        <v>409</v>
      </c>
      <c r="B7" s="95">
        <v>10706</v>
      </c>
    </row>
    <row r="8" spans="1:2" x14ac:dyDescent="0.3">
      <c r="A8" s="40" t="s">
        <v>412</v>
      </c>
      <c r="B8" s="95">
        <v>10798</v>
      </c>
    </row>
    <row r="9" spans="1:2" x14ac:dyDescent="0.3">
      <c r="A9" s="41" t="s">
        <v>413</v>
      </c>
      <c r="B9" s="95">
        <v>10799</v>
      </c>
    </row>
    <row r="10" spans="1:2" x14ac:dyDescent="0.3">
      <c r="A10" s="41" t="s">
        <v>414</v>
      </c>
      <c r="B10" s="95">
        <v>10800</v>
      </c>
    </row>
    <row r="11" spans="1:2" x14ac:dyDescent="0.3">
      <c r="A11" s="95" t="s">
        <v>422</v>
      </c>
      <c r="B11" s="95">
        <v>10801</v>
      </c>
    </row>
    <row r="12" spans="1:2" x14ac:dyDescent="0.3">
      <c r="A12" s="95" t="s">
        <v>423</v>
      </c>
      <c r="B12" s="95">
        <v>10802</v>
      </c>
    </row>
    <row r="13" spans="1:2" x14ac:dyDescent="0.3">
      <c r="A13" s="95" t="s">
        <v>424</v>
      </c>
      <c r="B13" s="95">
        <v>10803</v>
      </c>
    </row>
    <row r="14" spans="1:2" x14ac:dyDescent="0.3">
      <c r="A14" s="95" t="s">
        <v>425</v>
      </c>
      <c r="B14" s="95">
        <v>10804</v>
      </c>
    </row>
    <row r="15" spans="1:2" x14ac:dyDescent="0.3">
      <c r="A15" s="95" t="s">
        <v>426</v>
      </c>
      <c r="B15" s="95">
        <v>10805</v>
      </c>
    </row>
    <row r="16" spans="1:2" x14ac:dyDescent="0.3">
      <c r="A16" s="95" t="s">
        <v>427</v>
      </c>
      <c r="B16" s="95">
        <v>10806</v>
      </c>
    </row>
    <row r="17" spans="1:2" x14ac:dyDescent="0.3">
      <c r="A17" s="95" t="s">
        <v>428</v>
      </c>
      <c r="B17" s="95">
        <v>10807</v>
      </c>
    </row>
    <row r="18" spans="1:2" x14ac:dyDescent="0.3">
      <c r="A18" s="95" t="s">
        <v>429</v>
      </c>
      <c r="B18" s="95">
        <v>10808</v>
      </c>
    </row>
    <row r="19" spans="1:2" x14ac:dyDescent="0.3">
      <c r="A19" s="95" t="s">
        <v>430</v>
      </c>
      <c r="B19" s="95">
        <v>10809</v>
      </c>
    </row>
    <row r="20" spans="1:2" x14ac:dyDescent="0.3">
      <c r="A20" s="95" t="s">
        <v>431</v>
      </c>
      <c r="B20" s="95">
        <v>10810</v>
      </c>
    </row>
    <row r="21" spans="1:2" x14ac:dyDescent="0.3">
      <c r="A21" s="95" t="s">
        <v>432</v>
      </c>
      <c r="B21" s="95">
        <v>10811</v>
      </c>
    </row>
    <row r="22" spans="1:2" x14ac:dyDescent="0.3">
      <c r="A22" s="95" t="s">
        <v>433</v>
      </c>
      <c r="B22" s="95">
        <v>10812</v>
      </c>
    </row>
    <row r="23" spans="1:2" x14ac:dyDescent="0.3">
      <c r="A23" s="95" t="s">
        <v>434</v>
      </c>
      <c r="B23" s="95">
        <v>10813</v>
      </c>
    </row>
    <row r="24" spans="1:2" x14ac:dyDescent="0.3">
      <c r="A24" s="95" t="s">
        <v>435</v>
      </c>
      <c r="B24" s="95">
        <v>10814</v>
      </c>
    </row>
    <row r="25" spans="1:2" x14ac:dyDescent="0.3">
      <c r="A25" s="95" t="s">
        <v>436</v>
      </c>
      <c r="B25" s="95">
        <v>10815</v>
      </c>
    </row>
    <row r="26" spans="1:2" x14ac:dyDescent="0.3">
      <c r="A26" s="95" t="s">
        <v>437</v>
      </c>
      <c r="B26" s="95">
        <v>10816</v>
      </c>
    </row>
    <row r="27" spans="1:2" x14ac:dyDescent="0.3">
      <c r="A27" s="95" t="s">
        <v>438</v>
      </c>
      <c r="B27" s="95">
        <v>10817</v>
      </c>
    </row>
    <row r="28" spans="1:2" x14ac:dyDescent="0.3">
      <c r="A28" s="95" t="s">
        <v>439</v>
      </c>
      <c r="B28" s="95">
        <v>10818</v>
      </c>
    </row>
    <row r="29" spans="1:2" x14ac:dyDescent="0.3">
      <c r="A29" s="95" t="s">
        <v>440</v>
      </c>
      <c r="B29" s="95">
        <v>10819</v>
      </c>
    </row>
    <row r="30" spans="1:2" x14ac:dyDescent="0.3">
      <c r="A30" s="95" t="s">
        <v>441</v>
      </c>
      <c r="B30" s="95">
        <v>10820</v>
      </c>
    </row>
    <row r="31" spans="1:2" x14ac:dyDescent="0.3">
      <c r="A31" s="95" t="s">
        <v>442</v>
      </c>
      <c r="B31" s="95">
        <v>10821</v>
      </c>
    </row>
    <row r="32" spans="1:2" x14ac:dyDescent="0.3">
      <c r="A32" s="95" t="s">
        <v>443</v>
      </c>
      <c r="B32" s="95">
        <v>10822</v>
      </c>
    </row>
    <row r="33" spans="1:2" x14ac:dyDescent="0.3">
      <c r="A33" s="95" t="s">
        <v>444</v>
      </c>
      <c r="B33" s="95">
        <v>10823</v>
      </c>
    </row>
    <row r="34" spans="1:2" x14ac:dyDescent="0.3">
      <c r="A34" s="95" t="s">
        <v>445</v>
      </c>
      <c r="B34" s="95">
        <v>10824</v>
      </c>
    </row>
    <row r="35" spans="1:2" x14ac:dyDescent="0.3">
      <c r="A35" s="95" t="s">
        <v>446</v>
      </c>
      <c r="B35" s="95">
        <v>10825</v>
      </c>
    </row>
    <row r="36" spans="1:2" x14ac:dyDescent="0.3">
      <c r="A36" s="95" t="s">
        <v>447</v>
      </c>
      <c r="B36" s="95">
        <v>10826</v>
      </c>
    </row>
    <row r="37" spans="1:2" x14ac:dyDescent="0.3">
      <c r="A37" s="95" t="s">
        <v>448</v>
      </c>
      <c r="B37" s="95">
        <v>10827</v>
      </c>
    </row>
    <row r="38" spans="1:2" x14ac:dyDescent="0.3">
      <c r="A38" s="40" t="s">
        <v>418</v>
      </c>
      <c r="B38" s="95">
        <v>10828</v>
      </c>
    </row>
    <row r="39" spans="1:2" x14ac:dyDescent="0.3">
      <c r="A39" s="95" t="s">
        <v>410</v>
      </c>
      <c r="B39" s="95">
        <v>10829</v>
      </c>
    </row>
    <row r="40" spans="1:2" x14ac:dyDescent="0.3">
      <c r="A40" s="95" t="s">
        <v>453</v>
      </c>
      <c r="B40" s="95">
        <v>10830</v>
      </c>
    </row>
    <row r="41" spans="1:2" x14ac:dyDescent="0.3">
      <c r="A41" s="95" t="s">
        <v>454</v>
      </c>
      <c r="B41" s="95">
        <v>10831</v>
      </c>
    </row>
    <row r="42" spans="1:2" x14ac:dyDescent="0.3">
      <c r="A42" s="95" t="s">
        <v>455</v>
      </c>
      <c r="B42" s="95">
        <v>10832</v>
      </c>
    </row>
    <row r="43" spans="1:2" x14ac:dyDescent="0.3">
      <c r="A43" s="95" t="s">
        <v>456</v>
      </c>
      <c r="B43" s="95">
        <v>10833</v>
      </c>
    </row>
    <row r="44" spans="1:2" x14ac:dyDescent="0.3">
      <c r="A44" s="95" t="s">
        <v>457</v>
      </c>
      <c r="B44" s="95">
        <v>10834</v>
      </c>
    </row>
    <row r="45" spans="1:2" x14ac:dyDescent="0.3">
      <c r="A45" s="95" t="s">
        <v>458</v>
      </c>
      <c r="B45" s="95">
        <v>10835</v>
      </c>
    </row>
    <row r="46" spans="1:2" x14ac:dyDescent="0.3">
      <c r="A46" s="95" t="s">
        <v>459</v>
      </c>
      <c r="B46" s="95">
        <v>10836</v>
      </c>
    </row>
    <row r="47" spans="1:2" x14ac:dyDescent="0.3">
      <c r="A47" s="95" t="s">
        <v>460</v>
      </c>
      <c r="B47" s="95">
        <v>10837</v>
      </c>
    </row>
    <row r="48" spans="1:2" x14ac:dyDescent="0.3">
      <c r="A48" s="95" t="s">
        <v>461</v>
      </c>
      <c r="B48" s="95">
        <v>10838</v>
      </c>
    </row>
    <row r="49" spans="1:2" x14ac:dyDescent="0.3">
      <c r="A49" s="95" t="s">
        <v>462</v>
      </c>
      <c r="B49" s="95">
        <v>10839</v>
      </c>
    </row>
    <row r="50" spans="1:2" x14ac:dyDescent="0.3">
      <c r="A50" s="95" t="s">
        <v>463</v>
      </c>
      <c r="B50" s="95">
        <v>10842</v>
      </c>
    </row>
    <row r="51" spans="1:2" x14ac:dyDescent="0.3">
      <c r="A51" s="95" t="s">
        <v>464</v>
      </c>
      <c r="B51" s="95">
        <v>10843</v>
      </c>
    </row>
    <row r="52" spans="1:2" x14ac:dyDescent="0.3">
      <c r="A52" s="95" t="s">
        <v>178</v>
      </c>
      <c r="B52" s="95">
        <v>10845</v>
      </c>
    </row>
    <row r="53" spans="1:2" x14ac:dyDescent="0.3">
      <c r="A53" s="95" t="s">
        <v>465</v>
      </c>
      <c r="B53" s="95">
        <v>10850</v>
      </c>
    </row>
    <row r="54" spans="1:2" x14ac:dyDescent="0.3">
      <c r="A54" s="95" t="s">
        <v>466</v>
      </c>
      <c r="B54" s="95">
        <v>10851</v>
      </c>
    </row>
    <row r="55" spans="1:2" x14ac:dyDescent="0.3">
      <c r="A55" s="95" t="s">
        <v>467</v>
      </c>
      <c r="B55" s="95">
        <v>10852</v>
      </c>
    </row>
    <row r="56" spans="1:2" x14ac:dyDescent="0.3">
      <c r="A56" s="95" t="s">
        <v>468</v>
      </c>
      <c r="B56" s="95">
        <v>10853</v>
      </c>
    </row>
    <row r="57" spans="1:2" x14ac:dyDescent="0.3">
      <c r="A57" s="95" t="s">
        <v>469</v>
      </c>
      <c r="B57" s="95">
        <v>10860</v>
      </c>
    </row>
    <row r="58" spans="1:2" x14ac:dyDescent="0.3">
      <c r="A58" s="95" t="s">
        <v>470</v>
      </c>
      <c r="B58" s="95">
        <v>10861</v>
      </c>
    </row>
    <row r="59" spans="1:2" x14ac:dyDescent="0.3">
      <c r="A59" s="95" t="s">
        <v>471</v>
      </c>
      <c r="B59" s="95">
        <v>10862</v>
      </c>
    </row>
    <row r="60" spans="1:2" x14ac:dyDescent="0.3">
      <c r="A60" s="95" t="s">
        <v>472</v>
      </c>
      <c r="B60" s="95">
        <v>10863</v>
      </c>
    </row>
    <row r="61" spans="1:2" x14ac:dyDescent="0.3">
      <c r="A61" s="95" t="s">
        <v>473</v>
      </c>
      <c r="B61" s="95">
        <v>10864</v>
      </c>
    </row>
    <row r="62" spans="1:2" x14ac:dyDescent="0.3">
      <c r="A62" s="95" t="s">
        <v>474</v>
      </c>
      <c r="B62" s="95">
        <v>10865</v>
      </c>
    </row>
    <row r="63" spans="1:2" x14ac:dyDescent="0.3">
      <c r="A63" s="95" t="s">
        <v>475</v>
      </c>
      <c r="B63" s="95">
        <v>10866</v>
      </c>
    </row>
    <row r="64" spans="1:2" x14ac:dyDescent="0.3">
      <c r="A64" s="95" t="s">
        <v>476</v>
      </c>
      <c r="B64" s="95">
        <v>10867</v>
      </c>
    </row>
    <row r="65" spans="1:2" x14ac:dyDescent="0.3">
      <c r="A65" s="95" t="s">
        <v>477</v>
      </c>
      <c r="B65" s="95">
        <v>10868</v>
      </c>
    </row>
    <row r="66" spans="1:2" x14ac:dyDescent="0.3">
      <c r="A66" s="95" t="s">
        <v>478</v>
      </c>
      <c r="B66" s="95">
        <v>10869</v>
      </c>
    </row>
    <row r="67" spans="1:2" x14ac:dyDescent="0.3">
      <c r="A67" s="95" t="s">
        <v>479</v>
      </c>
      <c r="B67" s="95">
        <v>10870</v>
      </c>
    </row>
    <row r="68" spans="1:2" x14ac:dyDescent="0.3">
      <c r="A68" s="95" t="s">
        <v>480</v>
      </c>
      <c r="B68" s="95">
        <v>10871</v>
      </c>
    </row>
    <row r="69" spans="1:2" x14ac:dyDescent="0.3">
      <c r="A69" s="95" t="s">
        <v>481</v>
      </c>
      <c r="B69" s="95">
        <v>10872</v>
      </c>
    </row>
    <row r="70" spans="1:2" x14ac:dyDescent="0.3">
      <c r="A70" s="95" t="s">
        <v>482</v>
      </c>
      <c r="B70" s="95">
        <v>10873</v>
      </c>
    </row>
    <row r="71" spans="1:2" x14ac:dyDescent="0.3">
      <c r="A71" s="95" t="s">
        <v>483</v>
      </c>
      <c r="B71" s="95">
        <v>10874</v>
      </c>
    </row>
    <row r="72" spans="1:2" x14ac:dyDescent="0.3">
      <c r="A72" s="95" t="s">
        <v>484</v>
      </c>
      <c r="B72" s="95">
        <v>10875</v>
      </c>
    </row>
    <row r="73" spans="1:2" x14ac:dyDescent="0.3">
      <c r="A73" s="95" t="s">
        <v>485</v>
      </c>
      <c r="B73" s="95">
        <v>10876</v>
      </c>
    </row>
    <row r="74" spans="1:2" x14ac:dyDescent="0.3">
      <c r="A74" s="95" t="s">
        <v>486</v>
      </c>
      <c r="B74" s="95">
        <v>10877</v>
      </c>
    </row>
    <row r="75" spans="1:2" x14ac:dyDescent="0.3">
      <c r="A75" s="95" t="s">
        <v>487</v>
      </c>
      <c r="B75" s="95">
        <v>10878</v>
      </c>
    </row>
    <row r="76" spans="1:2" x14ac:dyDescent="0.3">
      <c r="A76" s="95" t="s">
        <v>488</v>
      </c>
      <c r="B76" s="95">
        <v>10879</v>
      </c>
    </row>
    <row r="77" spans="1:2" x14ac:dyDescent="0.3">
      <c r="A77" s="95" t="s">
        <v>489</v>
      </c>
      <c r="B77" s="95">
        <v>10880</v>
      </c>
    </row>
    <row r="78" spans="1:2" x14ac:dyDescent="0.3">
      <c r="A78" s="95" t="s">
        <v>490</v>
      </c>
      <c r="B78" s="95">
        <v>10881</v>
      </c>
    </row>
    <row r="79" spans="1:2" x14ac:dyDescent="0.3">
      <c r="A79" s="95" t="s">
        <v>491</v>
      </c>
      <c r="B79" s="95">
        <v>10882</v>
      </c>
    </row>
    <row r="80" spans="1:2" x14ac:dyDescent="0.3">
      <c r="A80" s="95" t="s">
        <v>492</v>
      </c>
      <c r="B80" s="95">
        <v>10883</v>
      </c>
    </row>
    <row r="81" spans="1:2" x14ac:dyDescent="0.3">
      <c r="A81" s="95" t="s">
        <v>493</v>
      </c>
      <c r="B81" s="95">
        <v>10884</v>
      </c>
    </row>
    <row r="82" spans="1:2" x14ac:dyDescent="0.3">
      <c r="A82" s="95" t="s">
        <v>494</v>
      </c>
      <c r="B82" s="95">
        <v>10885</v>
      </c>
    </row>
    <row r="83" spans="1:2" x14ac:dyDescent="0.3">
      <c r="A83" s="95" t="s">
        <v>495</v>
      </c>
      <c r="B83" s="95">
        <v>10886</v>
      </c>
    </row>
    <row r="84" spans="1:2" x14ac:dyDescent="0.3">
      <c r="A84" s="95" t="s">
        <v>496</v>
      </c>
      <c r="B84" s="95">
        <v>10887</v>
      </c>
    </row>
    <row r="85" spans="1:2" x14ac:dyDescent="0.3">
      <c r="A85" s="95" t="s">
        <v>497</v>
      </c>
      <c r="B85" s="95">
        <v>10889</v>
      </c>
    </row>
    <row r="86" spans="1:2" x14ac:dyDescent="0.3">
      <c r="A86" s="95" t="s">
        <v>498</v>
      </c>
      <c r="B86" s="95">
        <v>10890</v>
      </c>
    </row>
    <row r="87" spans="1:2" x14ac:dyDescent="0.3">
      <c r="A87" s="95" t="s">
        <v>499</v>
      </c>
      <c r="B87" s="95">
        <v>10891</v>
      </c>
    </row>
    <row r="88" spans="1:2" x14ac:dyDescent="0.3">
      <c r="A88" s="95" t="s">
        <v>500</v>
      </c>
      <c r="B88" s="95">
        <v>10892</v>
      </c>
    </row>
    <row r="89" spans="1:2" x14ac:dyDescent="0.3">
      <c r="A89" s="95" t="s">
        <v>501</v>
      </c>
      <c r="B89" s="95">
        <v>10893</v>
      </c>
    </row>
    <row r="90" spans="1:2" x14ac:dyDescent="0.3">
      <c r="A90" s="95" t="s">
        <v>502</v>
      </c>
      <c r="B90" s="95">
        <v>10894</v>
      </c>
    </row>
    <row r="91" spans="1:2" x14ac:dyDescent="0.3">
      <c r="A91" s="95" t="s">
        <v>503</v>
      </c>
      <c r="B91" s="95">
        <v>10895</v>
      </c>
    </row>
    <row r="92" spans="1:2" x14ac:dyDescent="0.3">
      <c r="A92" s="95" t="s">
        <v>504</v>
      </c>
      <c r="B92" s="95">
        <v>10896</v>
      </c>
    </row>
    <row r="93" spans="1:2" x14ac:dyDescent="0.3">
      <c r="A93" s="95" t="s">
        <v>505</v>
      </c>
      <c r="B93" s="95">
        <v>10897</v>
      </c>
    </row>
    <row r="94" spans="1:2" x14ac:dyDescent="0.3">
      <c r="A94" s="95" t="s">
        <v>506</v>
      </c>
      <c r="B94" s="95">
        <v>10898</v>
      </c>
    </row>
    <row r="95" spans="1:2" x14ac:dyDescent="0.3">
      <c r="A95" s="95" t="s">
        <v>507</v>
      </c>
      <c r="B95" s="95">
        <v>10899</v>
      </c>
    </row>
    <row r="96" spans="1:2" x14ac:dyDescent="0.3">
      <c r="A96" s="95" t="s">
        <v>508</v>
      </c>
      <c r="B96" s="95">
        <v>10900</v>
      </c>
    </row>
    <row r="97" spans="1:2" x14ac:dyDescent="0.3">
      <c r="A97" s="95" t="s">
        <v>509</v>
      </c>
      <c r="B97" s="95">
        <v>10901</v>
      </c>
    </row>
    <row r="98" spans="1:2" x14ac:dyDescent="0.3">
      <c r="A98" s="95" t="s">
        <v>510</v>
      </c>
      <c r="B98" s="95">
        <v>10902</v>
      </c>
    </row>
    <row r="99" spans="1:2" x14ac:dyDescent="0.3">
      <c r="A99" s="95" t="s">
        <v>511</v>
      </c>
      <c r="B99" s="95">
        <v>10903</v>
      </c>
    </row>
    <row r="100" spans="1:2" x14ac:dyDescent="0.3">
      <c r="A100" s="95" t="s">
        <v>512</v>
      </c>
      <c r="B100" s="95">
        <v>10904</v>
      </c>
    </row>
    <row r="101" spans="1:2" x14ac:dyDescent="0.3">
      <c r="A101" s="95" t="s">
        <v>513</v>
      </c>
      <c r="B101" s="95">
        <v>10905</v>
      </c>
    </row>
    <row r="102" spans="1:2" x14ac:dyDescent="0.3">
      <c r="A102" s="95" t="s">
        <v>514</v>
      </c>
      <c r="B102" s="95">
        <v>10906</v>
      </c>
    </row>
    <row r="103" spans="1:2" x14ac:dyDescent="0.3">
      <c r="A103" s="95" t="s">
        <v>515</v>
      </c>
      <c r="B103" s="95">
        <v>10907</v>
      </c>
    </row>
    <row r="104" spans="1:2" x14ac:dyDescent="0.3">
      <c r="A104" s="95" t="s">
        <v>469</v>
      </c>
      <c r="B104" s="95">
        <v>10908</v>
      </c>
    </row>
    <row r="105" spans="1:2" x14ac:dyDescent="0.3">
      <c r="A105" s="95" t="s">
        <v>516</v>
      </c>
      <c r="B105" s="95">
        <v>10909</v>
      </c>
    </row>
    <row r="106" spans="1:2" x14ac:dyDescent="0.3">
      <c r="A106" s="95" t="s">
        <v>517</v>
      </c>
      <c r="B106" s="95">
        <v>10910</v>
      </c>
    </row>
    <row r="107" spans="1:2" x14ac:dyDescent="0.3">
      <c r="A107" s="95" t="s">
        <v>518</v>
      </c>
      <c r="B107" s="95">
        <v>10911</v>
      </c>
    </row>
    <row r="108" spans="1:2" x14ac:dyDescent="0.3">
      <c r="A108" s="95" t="s">
        <v>519</v>
      </c>
      <c r="B108" s="95">
        <v>10912</v>
      </c>
    </row>
    <row r="109" spans="1:2" x14ac:dyDescent="0.3">
      <c r="A109" s="95" t="s">
        <v>520</v>
      </c>
      <c r="B109" s="95">
        <v>10913</v>
      </c>
    </row>
    <row r="110" spans="1:2" x14ac:dyDescent="0.3">
      <c r="A110" s="95" t="s">
        <v>521</v>
      </c>
      <c r="B110" s="95">
        <v>10914</v>
      </c>
    </row>
    <row r="111" spans="1:2" x14ac:dyDescent="0.3">
      <c r="A111" s="95" t="s">
        <v>522</v>
      </c>
      <c r="B111" s="95">
        <v>10915</v>
      </c>
    </row>
    <row r="112" spans="1:2" x14ac:dyDescent="0.3">
      <c r="A112" s="95" t="s">
        <v>523</v>
      </c>
      <c r="B112" s="95">
        <v>10916</v>
      </c>
    </row>
    <row r="113" spans="1:2" x14ac:dyDescent="0.3">
      <c r="A113" s="95" t="s">
        <v>524</v>
      </c>
      <c r="B113" s="95">
        <v>10917</v>
      </c>
    </row>
    <row r="114" spans="1:2" x14ac:dyDescent="0.3">
      <c r="A114" s="95" t="s">
        <v>525</v>
      </c>
      <c r="B114" s="95">
        <v>10918</v>
      </c>
    </row>
    <row r="115" spans="1:2" x14ac:dyDescent="0.3">
      <c r="A115" s="95" t="s">
        <v>526</v>
      </c>
      <c r="B115" s="95">
        <v>10919</v>
      </c>
    </row>
    <row r="116" spans="1:2" x14ac:dyDescent="0.3">
      <c r="A116" s="95" t="s">
        <v>527</v>
      </c>
      <c r="B116" s="95">
        <v>10920</v>
      </c>
    </row>
    <row r="117" spans="1:2" x14ac:dyDescent="0.3">
      <c r="A117" s="95" t="s">
        <v>528</v>
      </c>
      <c r="B117" s="95">
        <v>10921</v>
      </c>
    </row>
    <row r="118" spans="1:2" x14ac:dyDescent="0.3">
      <c r="A118" s="95" t="s">
        <v>529</v>
      </c>
      <c r="B118" s="95">
        <v>10922</v>
      </c>
    </row>
    <row r="119" spans="1:2" x14ac:dyDescent="0.3">
      <c r="A119" s="95" t="s">
        <v>530</v>
      </c>
      <c r="B119" s="95">
        <v>10923</v>
      </c>
    </row>
    <row r="120" spans="1:2" x14ac:dyDescent="0.3">
      <c r="A120" s="95" t="s">
        <v>531</v>
      </c>
      <c r="B120" s="95">
        <v>10924</v>
      </c>
    </row>
    <row r="121" spans="1:2" x14ac:dyDescent="0.3">
      <c r="A121" s="95" t="s">
        <v>532</v>
      </c>
      <c r="B121" s="95">
        <v>10925</v>
      </c>
    </row>
    <row r="122" spans="1:2" x14ac:dyDescent="0.3">
      <c r="A122" s="95" t="s">
        <v>533</v>
      </c>
      <c r="B122" s="95">
        <v>10926</v>
      </c>
    </row>
    <row r="123" spans="1:2" x14ac:dyDescent="0.3">
      <c r="A123" s="95" t="s">
        <v>534</v>
      </c>
      <c r="B123" s="95">
        <v>10927</v>
      </c>
    </row>
    <row r="124" spans="1:2" x14ac:dyDescent="0.3">
      <c r="A124" s="95" t="s">
        <v>535</v>
      </c>
      <c r="B124" s="95">
        <v>10928</v>
      </c>
    </row>
    <row r="125" spans="1:2" x14ac:dyDescent="0.3">
      <c r="A125" s="95" t="s">
        <v>536</v>
      </c>
      <c r="B125" s="95">
        <v>10929</v>
      </c>
    </row>
    <row r="126" spans="1:2" x14ac:dyDescent="0.3">
      <c r="A126" s="95" t="s">
        <v>537</v>
      </c>
      <c r="B126" s="95">
        <v>10930</v>
      </c>
    </row>
    <row r="127" spans="1:2" x14ac:dyDescent="0.3">
      <c r="A127" s="95" t="s">
        <v>538</v>
      </c>
      <c r="B127" s="95">
        <v>10931</v>
      </c>
    </row>
    <row r="128" spans="1:2" x14ac:dyDescent="0.3">
      <c r="A128" s="95" t="s">
        <v>539</v>
      </c>
      <c r="B128" s="95">
        <v>10932</v>
      </c>
    </row>
    <row r="129" spans="1:2" x14ac:dyDescent="0.3">
      <c r="A129" s="95" t="s">
        <v>540</v>
      </c>
      <c r="B129" s="95">
        <v>10933</v>
      </c>
    </row>
    <row r="130" spans="1:2" x14ac:dyDescent="0.3">
      <c r="A130" s="95" t="s">
        <v>541</v>
      </c>
      <c r="B130" s="95">
        <v>10934</v>
      </c>
    </row>
    <row r="131" spans="1:2" x14ac:dyDescent="0.3">
      <c r="A131" s="95" t="s">
        <v>542</v>
      </c>
      <c r="B131" s="95">
        <v>10935</v>
      </c>
    </row>
    <row r="132" spans="1:2" x14ac:dyDescent="0.3">
      <c r="A132" s="95" t="s">
        <v>543</v>
      </c>
      <c r="B132" s="95">
        <v>10936</v>
      </c>
    </row>
    <row r="133" spans="1:2" x14ac:dyDescent="0.3">
      <c r="A133" s="95" t="s">
        <v>544</v>
      </c>
      <c r="B133" s="95">
        <v>10937</v>
      </c>
    </row>
    <row r="134" spans="1:2" x14ac:dyDescent="0.3">
      <c r="A134" s="95" t="s">
        <v>545</v>
      </c>
      <c r="B134" s="95">
        <v>10938</v>
      </c>
    </row>
    <row r="135" spans="1:2" x14ac:dyDescent="0.3">
      <c r="A135" s="95" t="s">
        <v>546</v>
      </c>
      <c r="B135" s="95">
        <v>10939</v>
      </c>
    </row>
    <row r="136" spans="1:2" x14ac:dyDescent="0.3">
      <c r="A136" s="95" t="s">
        <v>547</v>
      </c>
      <c r="B136" s="95">
        <v>10940</v>
      </c>
    </row>
    <row r="137" spans="1:2" x14ac:dyDescent="0.3">
      <c r="A137" s="95" t="s">
        <v>548</v>
      </c>
      <c r="B137" s="95">
        <v>10941</v>
      </c>
    </row>
    <row r="138" spans="1:2" x14ac:dyDescent="0.3">
      <c r="A138" s="95" t="s">
        <v>549</v>
      </c>
      <c r="B138" s="95">
        <v>10942</v>
      </c>
    </row>
    <row r="139" spans="1:2" x14ac:dyDescent="0.3">
      <c r="A139" s="95" t="s">
        <v>550</v>
      </c>
      <c r="B139" s="95">
        <v>10943</v>
      </c>
    </row>
    <row r="140" spans="1:2" x14ac:dyDescent="0.3">
      <c r="A140" s="95" t="s">
        <v>551</v>
      </c>
      <c r="B140" s="95">
        <v>10944</v>
      </c>
    </row>
    <row r="141" spans="1:2" x14ac:dyDescent="0.3">
      <c r="A141" s="95" t="s">
        <v>552</v>
      </c>
      <c r="B141" s="95">
        <v>10945</v>
      </c>
    </row>
    <row r="142" spans="1:2" x14ac:dyDescent="0.3">
      <c r="A142" s="95" t="s">
        <v>553</v>
      </c>
      <c r="B142" s="95">
        <v>10946</v>
      </c>
    </row>
    <row r="143" spans="1:2" x14ac:dyDescent="0.3">
      <c r="A143" s="95" t="s">
        <v>554</v>
      </c>
      <c r="B143" s="95">
        <v>10947</v>
      </c>
    </row>
    <row r="144" spans="1:2" x14ac:dyDescent="0.3">
      <c r="A144" s="95" t="s">
        <v>555</v>
      </c>
      <c r="B144" s="95">
        <v>10948</v>
      </c>
    </row>
    <row r="145" spans="1:2" x14ac:dyDescent="0.3">
      <c r="A145" s="95" t="s">
        <v>556</v>
      </c>
      <c r="B145" s="95">
        <v>10949</v>
      </c>
    </row>
    <row r="146" spans="1:2" x14ac:dyDescent="0.3">
      <c r="A146" s="95" t="s">
        <v>557</v>
      </c>
      <c r="B146" s="95">
        <v>10950</v>
      </c>
    </row>
    <row r="147" spans="1:2" x14ac:dyDescent="0.3">
      <c r="A147" s="95" t="s">
        <v>558</v>
      </c>
      <c r="B147" s="95">
        <v>10951</v>
      </c>
    </row>
    <row r="148" spans="1:2" x14ac:dyDescent="0.3">
      <c r="A148" s="95" t="s">
        <v>559</v>
      </c>
      <c r="B148" s="95">
        <v>10952</v>
      </c>
    </row>
    <row r="149" spans="1:2" x14ac:dyDescent="0.3">
      <c r="A149" s="95" t="s">
        <v>560</v>
      </c>
      <c r="B149" s="95">
        <v>10953</v>
      </c>
    </row>
    <row r="150" spans="1:2" x14ac:dyDescent="0.3">
      <c r="A150" s="95" t="s">
        <v>561</v>
      </c>
      <c r="B150" s="95">
        <v>10954</v>
      </c>
    </row>
    <row r="151" spans="1:2" x14ac:dyDescent="0.3">
      <c r="A151" s="95" t="s">
        <v>562</v>
      </c>
      <c r="B151" s="95">
        <v>10955</v>
      </c>
    </row>
    <row r="152" spans="1:2" x14ac:dyDescent="0.3">
      <c r="A152" s="95" t="s">
        <v>563</v>
      </c>
      <c r="B152" s="95">
        <v>10956</v>
      </c>
    </row>
    <row r="153" spans="1:2" x14ac:dyDescent="0.3">
      <c r="A153" s="95" t="s">
        <v>564</v>
      </c>
      <c r="B153" s="95">
        <v>10957</v>
      </c>
    </row>
    <row r="154" spans="1:2" x14ac:dyDescent="0.3">
      <c r="A154" s="95" t="s">
        <v>565</v>
      </c>
      <c r="B154" s="95">
        <v>10958</v>
      </c>
    </row>
    <row r="155" spans="1:2" x14ac:dyDescent="0.3">
      <c r="A155" s="95" t="s">
        <v>566</v>
      </c>
      <c r="B155" s="95">
        <v>10959</v>
      </c>
    </row>
    <row r="156" spans="1:2" x14ac:dyDescent="0.3">
      <c r="A156" s="95" t="s">
        <v>567</v>
      </c>
      <c r="B156" s="95">
        <v>10960</v>
      </c>
    </row>
    <row r="157" spans="1:2" x14ac:dyDescent="0.3">
      <c r="A157" s="95" t="s">
        <v>568</v>
      </c>
      <c r="B157" s="95">
        <v>10961</v>
      </c>
    </row>
    <row r="158" spans="1:2" x14ac:dyDescent="0.3">
      <c r="A158" s="95" t="s">
        <v>569</v>
      </c>
      <c r="B158" s="95">
        <v>10962</v>
      </c>
    </row>
    <row r="159" spans="1:2" x14ac:dyDescent="0.3">
      <c r="A159" s="95" t="s">
        <v>570</v>
      </c>
      <c r="B159" s="95">
        <v>10963</v>
      </c>
    </row>
    <row r="160" spans="1:2" x14ac:dyDescent="0.3">
      <c r="A160" s="95" t="s">
        <v>571</v>
      </c>
      <c r="B160" s="95">
        <v>10964</v>
      </c>
    </row>
    <row r="161" spans="1:2" x14ac:dyDescent="0.3">
      <c r="A161" s="95" t="s">
        <v>572</v>
      </c>
      <c r="B161" s="95">
        <v>10965</v>
      </c>
    </row>
    <row r="162" spans="1:2" x14ac:dyDescent="0.3">
      <c r="A162" s="95" t="s">
        <v>573</v>
      </c>
      <c r="B162" s="95">
        <v>10966</v>
      </c>
    </row>
    <row r="163" spans="1:2" x14ac:dyDescent="0.3">
      <c r="A163" s="95" t="s">
        <v>574</v>
      </c>
      <c r="B163" s="95">
        <v>10967</v>
      </c>
    </row>
    <row r="164" spans="1:2" x14ac:dyDescent="0.3">
      <c r="A164" s="95" t="s">
        <v>575</v>
      </c>
      <c r="B164" s="95">
        <v>10968</v>
      </c>
    </row>
    <row r="165" spans="1:2" x14ac:dyDescent="0.3">
      <c r="A165" s="95" t="s">
        <v>576</v>
      </c>
      <c r="B165" s="95">
        <v>10969</v>
      </c>
    </row>
    <row r="166" spans="1:2" x14ac:dyDescent="0.3">
      <c r="A166" s="95" t="s">
        <v>577</v>
      </c>
      <c r="B166" s="95">
        <v>10970</v>
      </c>
    </row>
    <row r="167" spans="1:2" x14ac:dyDescent="0.3">
      <c r="A167" s="95" t="s">
        <v>578</v>
      </c>
      <c r="B167" s="95">
        <v>10971</v>
      </c>
    </row>
    <row r="168" spans="1:2" x14ac:dyDescent="0.3">
      <c r="A168" s="95" t="s">
        <v>579</v>
      </c>
      <c r="B168" s="95">
        <v>10972</v>
      </c>
    </row>
    <row r="169" spans="1:2" x14ac:dyDescent="0.3">
      <c r="A169" s="95" t="s">
        <v>580</v>
      </c>
      <c r="B169" s="95">
        <v>10973</v>
      </c>
    </row>
    <row r="170" spans="1:2" x14ac:dyDescent="0.3">
      <c r="A170" s="95" t="s">
        <v>581</v>
      </c>
      <c r="B170" s="95">
        <v>10974</v>
      </c>
    </row>
    <row r="171" spans="1:2" x14ac:dyDescent="0.3">
      <c r="A171" s="95" t="s">
        <v>582</v>
      </c>
      <c r="B171" s="95">
        <v>10975</v>
      </c>
    </row>
    <row r="172" spans="1:2" x14ac:dyDescent="0.3">
      <c r="A172" s="95" t="s">
        <v>583</v>
      </c>
      <c r="B172" s="95">
        <v>10976</v>
      </c>
    </row>
    <row r="173" spans="1:2" x14ac:dyDescent="0.3">
      <c r="A173" s="95" t="s">
        <v>584</v>
      </c>
      <c r="B173" s="95">
        <v>10977</v>
      </c>
    </row>
    <row r="174" spans="1:2" x14ac:dyDescent="0.3">
      <c r="A174" s="95" t="s">
        <v>585</v>
      </c>
      <c r="B174" s="95">
        <v>10978</v>
      </c>
    </row>
    <row r="175" spans="1:2" x14ac:dyDescent="0.3">
      <c r="A175" s="95" t="s">
        <v>586</v>
      </c>
      <c r="B175" s="95">
        <v>10979</v>
      </c>
    </row>
    <row r="176" spans="1:2" x14ac:dyDescent="0.3">
      <c r="A176" s="95" t="s">
        <v>587</v>
      </c>
      <c r="B176" s="95">
        <v>10980</v>
      </c>
    </row>
    <row r="177" spans="1:2" x14ac:dyDescent="0.3">
      <c r="A177" s="95" t="s">
        <v>588</v>
      </c>
      <c r="B177" s="95">
        <v>10981</v>
      </c>
    </row>
    <row r="178" spans="1:2" x14ac:dyDescent="0.3">
      <c r="A178" s="95" t="s">
        <v>589</v>
      </c>
      <c r="B178" s="95">
        <v>10982</v>
      </c>
    </row>
    <row r="179" spans="1:2" x14ac:dyDescent="0.3">
      <c r="A179" s="95" t="s">
        <v>590</v>
      </c>
      <c r="B179" s="95">
        <v>10983</v>
      </c>
    </row>
    <row r="180" spans="1:2" x14ac:dyDescent="0.3">
      <c r="A180" s="95" t="s">
        <v>591</v>
      </c>
      <c r="B180" s="95">
        <v>10984</v>
      </c>
    </row>
    <row r="181" spans="1:2" x14ac:dyDescent="0.3">
      <c r="A181" s="95" t="s">
        <v>592</v>
      </c>
      <c r="B181" s="95">
        <v>10985</v>
      </c>
    </row>
    <row r="182" spans="1:2" x14ac:dyDescent="0.3">
      <c r="A182" s="95" t="s">
        <v>593</v>
      </c>
      <c r="B182" s="95">
        <v>10986</v>
      </c>
    </row>
    <row r="183" spans="1:2" x14ac:dyDescent="0.3">
      <c r="A183" s="95" t="s">
        <v>594</v>
      </c>
      <c r="B183" s="95">
        <v>10987</v>
      </c>
    </row>
    <row r="184" spans="1:2" x14ac:dyDescent="0.3">
      <c r="A184" s="95" t="s">
        <v>450</v>
      </c>
      <c r="B184" s="95">
        <v>10988</v>
      </c>
    </row>
    <row r="185" spans="1:2" x14ac:dyDescent="0.3">
      <c r="A185" s="95" t="s">
        <v>595</v>
      </c>
      <c r="B185" s="95">
        <v>10989</v>
      </c>
    </row>
    <row r="186" spans="1:2" x14ac:dyDescent="0.3">
      <c r="A186" s="95" t="s">
        <v>596</v>
      </c>
      <c r="B186" s="95">
        <v>10990</v>
      </c>
    </row>
    <row r="187" spans="1:2" x14ac:dyDescent="0.3">
      <c r="A187" s="95" t="s">
        <v>597</v>
      </c>
      <c r="B187" s="95">
        <v>10991</v>
      </c>
    </row>
    <row r="188" spans="1:2" x14ac:dyDescent="0.3">
      <c r="A188" s="95" t="s">
        <v>598</v>
      </c>
      <c r="B188" s="95">
        <v>10992</v>
      </c>
    </row>
    <row r="189" spans="1:2" x14ac:dyDescent="0.3">
      <c r="A189" s="95" t="s">
        <v>599</v>
      </c>
      <c r="B189" s="95">
        <v>10993</v>
      </c>
    </row>
    <row r="190" spans="1:2" x14ac:dyDescent="0.3">
      <c r="A190" s="95" t="s">
        <v>600</v>
      </c>
      <c r="B190" s="95">
        <v>10994</v>
      </c>
    </row>
    <row r="191" spans="1:2" x14ac:dyDescent="0.3">
      <c r="A191" s="95" t="s">
        <v>601</v>
      </c>
      <c r="B191" s="95">
        <v>10995</v>
      </c>
    </row>
    <row r="192" spans="1:2" x14ac:dyDescent="0.3">
      <c r="A192" s="95" t="s">
        <v>602</v>
      </c>
      <c r="B192" s="95">
        <v>10996</v>
      </c>
    </row>
    <row r="193" spans="1:2" x14ac:dyDescent="0.3">
      <c r="A193" s="95" t="s">
        <v>603</v>
      </c>
      <c r="B193" s="95">
        <v>10997</v>
      </c>
    </row>
    <row r="194" spans="1:2" x14ac:dyDescent="0.3">
      <c r="A194" s="95" t="s">
        <v>604</v>
      </c>
      <c r="B194" s="95">
        <v>10998</v>
      </c>
    </row>
    <row r="195" spans="1:2" x14ac:dyDescent="0.3">
      <c r="A195" s="95" t="s">
        <v>605</v>
      </c>
      <c r="B195" s="95">
        <v>10999</v>
      </c>
    </row>
    <row r="196" spans="1:2" x14ac:dyDescent="0.3">
      <c r="A196" s="95" t="s">
        <v>606</v>
      </c>
      <c r="B196" s="95">
        <v>11000</v>
      </c>
    </row>
    <row r="197" spans="1:2" x14ac:dyDescent="0.3">
      <c r="A197" s="95" t="s">
        <v>607</v>
      </c>
      <c r="B197" s="95">
        <v>11001</v>
      </c>
    </row>
    <row r="198" spans="1:2" x14ac:dyDescent="0.3">
      <c r="A198" s="95" t="s">
        <v>608</v>
      </c>
      <c r="B198" s="95">
        <v>11002</v>
      </c>
    </row>
    <row r="199" spans="1:2" x14ac:dyDescent="0.3">
      <c r="A199" s="95" t="s">
        <v>609</v>
      </c>
      <c r="B199" s="95">
        <v>11003</v>
      </c>
    </row>
    <row r="200" spans="1:2" x14ac:dyDescent="0.3">
      <c r="A200" s="95" t="s">
        <v>610</v>
      </c>
      <c r="B200" s="95">
        <v>11004</v>
      </c>
    </row>
    <row r="201" spans="1:2" x14ac:dyDescent="0.3">
      <c r="A201" s="95" t="s">
        <v>449</v>
      </c>
      <c r="B201" s="95">
        <v>11005</v>
      </c>
    </row>
    <row r="202" spans="1:2" x14ac:dyDescent="0.3">
      <c r="A202" s="95" t="s">
        <v>611</v>
      </c>
      <c r="B202" s="95">
        <v>11006</v>
      </c>
    </row>
    <row r="203" spans="1:2" x14ac:dyDescent="0.3">
      <c r="A203" s="95" t="s">
        <v>612</v>
      </c>
      <c r="B203" s="95">
        <v>11007</v>
      </c>
    </row>
    <row r="204" spans="1:2" x14ac:dyDescent="0.3">
      <c r="A204" s="95" t="s">
        <v>613</v>
      </c>
      <c r="B204" s="95">
        <v>11008</v>
      </c>
    </row>
    <row r="205" spans="1:2" x14ac:dyDescent="0.3">
      <c r="A205" s="95" t="s">
        <v>614</v>
      </c>
      <c r="B205" s="95">
        <v>11013</v>
      </c>
    </row>
    <row r="206" spans="1:2" x14ac:dyDescent="0.3">
      <c r="A206" s="95" t="s">
        <v>615</v>
      </c>
      <c r="B206" s="95">
        <v>11014</v>
      </c>
    </row>
    <row r="207" spans="1:2" x14ac:dyDescent="0.3">
      <c r="A207" s="95" t="s">
        <v>616</v>
      </c>
      <c r="B207" s="95">
        <v>11015</v>
      </c>
    </row>
    <row r="208" spans="1:2" x14ac:dyDescent="0.3">
      <c r="A208" s="95" t="s">
        <v>1012</v>
      </c>
      <c r="B208" s="96">
        <v>9648</v>
      </c>
    </row>
    <row r="209" spans="1:2" x14ac:dyDescent="0.3">
      <c r="A209" s="95" t="s">
        <v>1038</v>
      </c>
      <c r="B209" s="96">
        <v>9651</v>
      </c>
    </row>
    <row r="210" spans="1:2" x14ac:dyDescent="0.3">
      <c r="A210" s="95" t="s">
        <v>1045</v>
      </c>
      <c r="B210" s="96">
        <v>9654</v>
      </c>
    </row>
    <row r="211" spans="1:2" x14ac:dyDescent="0.3">
      <c r="A211" s="95" t="s">
        <v>1077</v>
      </c>
      <c r="B211" s="96">
        <v>9657</v>
      </c>
    </row>
    <row r="212" spans="1:2" x14ac:dyDescent="0.3">
      <c r="A212" s="95" t="s">
        <v>1052</v>
      </c>
      <c r="B212" s="96">
        <v>9660</v>
      </c>
    </row>
    <row r="213" spans="1:2" x14ac:dyDescent="0.3">
      <c r="A213" s="95" t="s">
        <v>1068</v>
      </c>
      <c r="B213" s="96">
        <v>9663</v>
      </c>
    </row>
    <row r="214" spans="1:2" x14ac:dyDescent="0.3">
      <c r="A214" s="95" t="s">
        <v>1075</v>
      </c>
      <c r="B214" s="96">
        <v>9666</v>
      </c>
    </row>
    <row r="215" spans="1:2" x14ac:dyDescent="0.3">
      <c r="A215" s="95" t="s">
        <v>1047</v>
      </c>
      <c r="B215" s="96">
        <v>9669</v>
      </c>
    </row>
    <row r="216" spans="1:2" x14ac:dyDescent="0.3">
      <c r="A216" s="95" t="s">
        <v>1080</v>
      </c>
      <c r="B216" s="96">
        <v>9672</v>
      </c>
    </row>
    <row r="217" spans="1:2" x14ac:dyDescent="0.3">
      <c r="A217" s="95" t="s">
        <v>1053</v>
      </c>
      <c r="B217" s="96">
        <v>9701</v>
      </c>
    </row>
    <row r="218" spans="1:2" x14ac:dyDescent="0.3">
      <c r="A218" s="95" t="s">
        <v>993</v>
      </c>
      <c r="B218" s="96">
        <v>9704</v>
      </c>
    </row>
    <row r="219" spans="1:2" x14ac:dyDescent="0.3">
      <c r="A219" s="95" t="s">
        <v>1046</v>
      </c>
      <c r="B219" s="96">
        <v>9707</v>
      </c>
    </row>
    <row r="220" spans="1:2" x14ac:dyDescent="0.3">
      <c r="A220" s="95" t="s">
        <v>1069</v>
      </c>
      <c r="B220" s="96">
        <v>9710</v>
      </c>
    </row>
    <row r="221" spans="1:2" x14ac:dyDescent="0.3">
      <c r="A221" s="95" t="s">
        <v>1013</v>
      </c>
      <c r="B221" s="96">
        <v>9713</v>
      </c>
    </row>
    <row r="222" spans="1:2" x14ac:dyDescent="0.3">
      <c r="A222" s="95" t="s">
        <v>994</v>
      </c>
      <c r="B222" s="96">
        <v>9716</v>
      </c>
    </row>
    <row r="223" spans="1:2" x14ac:dyDescent="0.3">
      <c r="A223" s="95" t="s">
        <v>1014</v>
      </c>
      <c r="B223" s="96">
        <v>9719</v>
      </c>
    </row>
    <row r="224" spans="1:2" x14ac:dyDescent="0.3">
      <c r="A224" s="95" t="s">
        <v>1039</v>
      </c>
      <c r="B224" s="96">
        <v>9722</v>
      </c>
    </row>
    <row r="225" spans="1:2" x14ac:dyDescent="0.3">
      <c r="A225" s="95" t="s">
        <v>1015</v>
      </c>
      <c r="B225" s="96">
        <v>9725</v>
      </c>
    </row>
    <row r="226" spans="1:2" x14ac:dyDescent="0.3">
      <c r="A226" s="95" t="s">
        <v>1054</v>
      </c>
      <c r="B226" s="96">
        <v>9728</v>
      </c>
    </row>
    <row r="227" spans="1:2" x14ac:dyDescent="0.3">
      <c r="A227" s="95" t="s">
        <v>1055</v>
      </c>
      <c r="B227" s="97">
        <v>9731</v>
      </c>
    </row>
    <row r="228" spans="1:2" x14ac:dyDescent="0.3">
      <c r="A228" s="95" t="s">
        <v>995</v>
      </c>
      <c r="B228" s="96">
        <v>9734</v>
      </c>
    </row>
    <row r="229" spans="1:2" x14ac:dyDescent="0.3">
      <c r="A229" s="95" t="s">
        <v>1056</v>
      </c>
      <c r="B229" s="96">
        <v>9737</v>
      </c>
    </row>
    <row r="230" spans="1:2" x14ac:dyDescent="0.3">
      <c r="A230" s="95" t="s">
        <v>1057</v>
      </c>
      <c r="B230" s="96">
        <v>9740</v>
      </c>
    </row>
    <row r="231" spans="1:2" x14ac:dyDescent="0.3">
      <c r="A231" s="95" t="s">
        <v>1016</v>
      </c>
      <c r="B231" s="96">
        <v>9743</v>
      </c>
    </row>
    <row r="232" spans="1:2" x14ac:dyDescent="0.3">
      <c r="A232" s="95" t="s">
        <v>1017</v>
      </c>
      <c r="B232" s="96">
        <v>9746</v>
      </c>
    </row>
    <row r="233" spans="1:2" x14ac:dyDescent="0.3">
      <c r="A233" s="95" t="s">
        <v>996</v>
      </c>
      <c r="B233" s="96">
        <v>9749</v>
      </c>
    </row>
    <row r="234" spans="1:2" x14ac:dyDescent="0.3">
      <c r="A234" s="95" t="s">
        <v>1058</v>
      </c>
      <c r="B234" s="96">
        <v>9752</v>
      </c>
    </row>
    <row r="235" spans="1:2" x14ac:dyDescent="0.3">
      <c r="A235" s="95" t="s">
        <v>997</v>
      </c>
      <c r="B235" s="96">
        <v>9755</v>
      </c>
    </row>
    <row r="236" spans="1:2" x14ac:dyDescent="0.3">
      <c r="A236" s="95" t="s">
        <v>1070</v>
      </c>
      <c r="B236" s="96">
        <v>9758</v>
      </c>
    </row>
    <row r="237" spans="1:2" x14ac:dyDescent="0.3">
      <c r="A237" s="95" t="s">
        <v>1018</v>
      </c>
      <c r="B237" s="96">
        <v>9761</v>
      </c>
    </row>
    <row r="238" spans="1:2" x14ac:dyDescent="0.3">
      <c r="A238" s="95" t="s">
        <v>1019</v>
      </c>
      <c r="B238" s="96">
        <v>9764</v>
      </c>
    </row>
    <row r="239" spans="1:2" x14ac:dyDescent="0.3">
      <c r="A239" s="95" t="s">
        <v>1020</v>
      </c>
      <c r="B239" s="96">
        <v>9767</v>
      </c>
    </row>
    <row r="240" spans="1:2" x14ac:dyDescent="0.3">
      <c r="A240" s="95" t="s">
        <v>1021</v>
      </c>
      <c r="B240" s="96">
        <v>9770</v>
      </c>
    </row>
    <row r="241" spans="1:2" x14ac:dyDescent="0.3">
      <c r="A241" s="95" t="s">
        <v>1022</v>
      </c>
      <c r="B241" s="96">
        <v>9773</v>
      </c>
    </row>
    <row r="242" spans="1:2" x14ac:dyDescent="0.3">
      <c r="A242" s="95" t="s">
        <v>1023</v>
      </c>
      <c r="B242" s="96">
        <v>9776</v>
      </c>
    </row>
    <row r="243" spans="1:2" x14ac:dyDescent="0.3">
      <c r="A243" s="95" t="s">
        <v>1024</v>
      </c>
      <c r="B243" s="96">
        <v>9779</v>
      </c>
    </row>
    <row r="244" spans="1:2" x14ac:dyDescent="0.3">
      <c r="A244" s="95" t="s">
        <v>998</v>
      </c>
      <c r="B244" s="96">
        <v>9782</v>
      </c>
    </row>
    <row r="245" spans="1:2" x14ac:dyDescent="0.3">
      <c r="A245" s="95" t="s">
        <v>1025</v>
      </c>
      <c r="B245" s="96">
        <v>9785</v>
      </c>
    </row>
    <row r="246" spans="1:2" x14ac:dyDescent="0.3">
      <c r="A246" s="95" t="s">
        <v>999</v>
      </c>
      <c r="B246" s="96">
        <v>9788</v>
      </c>
    </row>
    <row r="247" spans="1:2" x14ac:dyDescent="0.3">
      <c r="A247" s="95" t="s">
        <v>1059</v>
      </c>
      <c r="B247" s="96">
        <v>9791</v>
      </c>
    </row>
    <row r="248" spans="1:2" x14ac:dyDescent="0.3">
      <c r="A248" s="95" t="s">
        <v>1026</v>
      </c>
      <c r="B248" s="96">
        <v>9794</v>
      </c>
    </row>
    <row r="249" spans="1:2" x14ac:dyDescent="0.3">
      <c r="A249" s="95" t="s">
        <v>1027</v>
      </c>
      <c r="B249" s="96">
        <v>9797</v>
      </c>
    </row>
    <row r="250" spans="1:2" x14ac:dyDescent="0.3">
      <c r="A250" s="95" t="s">
        <v>1060</v>
      </c>
      <c r="B250" s="96">
        <v>9800</v>
      </c>
    </row>
    <row r="251" spans="1:2" x14ac:dyDescent="0.3">
      <c r="A251" s="95" t="s">
        <v>1071</v>
      </c>
      <c r="B251" s="96">
        <v>9803</v>
      </c>
    </row>
    <row r="252" spans="1:2" x14ac:dyDescent="0.3">
      <c r="A252" s="95" t="s">
        <v>1028</v>
      </c>
      <c r="B252" s="96">
        <v>9806</v>
      </c>
    </row>
    <row r="253" spans="1:2" x14ac:dyDescent="0.3">
      <c r="A253" s="95" t="s">
        <v>1029</v>
      </c>
      <c r="B253" s="97">
        <v>9809</v>
      </c>
    </row>
    <row r="254" spans="1:2" x14ac:dyDescent="0.3">
      <c r="A254" s="95" t="s">
        <v>1000</v>
      </c>
      <c r="B254" s="96">
        <v>9812</v>
      </c>
    </row>
    <row r="255" spans="1:2" x14ac:dyDescent="0.3">
      <c r="A255" s="95" t="s">
        <v>1001</v>
      </c>
      <c r="B255" s="96">
        <v>9815</v>
      </c>
    </row>
    <row r="256" spans="1:2" x14ac:dyDescent="0.3">
      <c r="A256" s="95" t="s">
        <v>1030</v>
      </c>
      <c r="B256" s="96">
        <v>9818</v>
      </c>
    </row>
    <row r="257" spans="1:2" x14ac:dyDescent="0.3">
      <c r="A257" s="95" t="s">
        <v>1002</v>
      </c>
      <c r="B257" s="96">
        <v>9821</v>
      </c>
    </row>
    <row r="258" spans="1:2" x14ac:dyDescent="0.3">
      <c r="A258" s="95" t="s">
        <v>1003</v>
      </c>
      <c r="B258" s="96">
        <v>9824</v>
      </c>
    </row>
    <row r="259" spans="1:2" x14ac:dyDescent="0.3">
      <c r="A259" s="95" t="s">
        <v>1076</v>
      </c>
      <c r="B259" s="96">
        <v>9827</v>
      </c>
    </row>
    <row r="260" spans="1:2" x14ac:dyDescent="0.3">
      <c r="A260" s="95" t="s">
        <v>1004</v>
      </c>
      <c r="B260" s="97">
        <v>9830</v>
      </c>
    </row>
    <row r="261" spans="1:2" x14ac:dyDescent="0.3">
      <c r="A261" s="95" t="s">
        <v>1005</v>
      </c>
      <c r="B261" s="96">
        <v>9833</v>
      </c>
    </row>
    <row r="262" spans="1:2" x14ac:dyDescent="0.3">
      <c r="A262" s="95" t="s">
        <v>1078</v>
      </c>
      <c r="B262" s="97">
        <v>9834</v>
      </c>
    </row>
    <row r="263" spans="1:2" x14ac:dyDescent="0.3">
      <c r="A263" s="95" t="s">
        <v>1031</v>
      </c>
      <c r="B263" s="96">
        <v>9839</v>
      </c>
    </row>
    <row r="264" spans="1:2" x14ac:dyDescent="0.3">
      <c r="A264" s="95" t="s">
        <v>1061</v>
      </c>
      <c r="B264" s="96">
        <v>9842</v>
      </c>
    </row>
    <row r="265" spans="1:2" x14ac:dyDescent="0.3">
      <c r="A265" s="95" t="s">
        <v>1006</v>
      </c>
      <c r="B265" s="96">
        <v>9845</v>
      </c>
    </row>
    <row r="266" spans="1:2" x14ac:dyDescent="0.3">
      <c r="A266" s="95" t="s">
        <v>1040</v>
      </c>
      <c r="B266" s="96">
        <v>9848</v>
      </c>
    </row>
    <row r="267" spans="1:2" x14ac:dyDescent="0.3">
      <c r="A267" s="95" t="s">
        <v>1048</v>
      </c>
      <c r="B267" s="97">
        <v>9851</v>
      </c>
    </row>
    <row r="268" spans="1:2" x14ac:dyDescent="0.3">
      <c r="A268" s="95" t="s">
        <v>1062</v>
      </c>
      <c r="B268" s="96">
        <v>9854</v>
      </c>
    </row>
    <row r="269" spans="1:2" x14ac:dyDescent="0.3">
      <c r="A269" s="95" t="s">
        <v>1072</v>
      </c>
      <c r="B269" s="96">
        <v>9857</v>
      </c>
    </row>
    <row r="270" spans="1:2" x14ac:dyDescent="0.3">
      <c r="A270" s="95" t="s">
        <v>1032</v>
      </c>
      <c r="B270" s="96">
        <v>9860</v>
      </c>
    </row>
    <row r="271" spans="1:2" x14ac:dyDescent="0.3">
      <c r="A271" s="95" t="s">
        <v>1033</v>
      </c>
      <c r="B271" s="96">
        <v>9863</v>
      </c>
    </row>
    <row r="272" spans="1:2" x14ac:dyDescent="0.3">
      <c r="A272" s="95" t="s">
        <v>1041</v>
      </c>
      <c r="B272" s="96">
        <v>9866</v>
      </c>
    </row>
    <row r="273" spans="1:2" x14ac:dyDescent="0.3">
      <c r="A273" s="95" t="s">
        <v>1063</v>
      </c>
      <c r="B273" s="96">
        <v>9869</v>
      </c>
    </row>
    <row r="274" spans="1:2" x14ac:dyDescent="0.3">
      <c r="A274" s="95" t="s">
        <v>1007</v>
      </c>
      <c r="B274" s="96">
        <v>9872</v>
      </c>
    </row>
    <row r="275" spans="1:2" x14ac:dyDescent="0.3">
      <c r="A275" s="95" t="s">
        <v>1064</v>
      </c>
      <c r="B275" s="96">
        <v>9873</v>
      </c>
    </row>
    <row r="276" spans="1:2" x14ac:dyDescent="0.3">
      <c r="A276" s="95" t="s">
        <v>1034</v>
      </c>
      <c r="B276" s="96">
        <v>9878</v>
      </c>
    </row>
    <row r="277" spans="1:2" x14ac:dyDescent="0.3">
      <c r="A277" s="95" t="s">
        <v>1065</v>
      </c>
      <c r="B277" s="96">
        <v>9881</v>
      </c>
    </row>
    <row r="278" spans="1:2" x14ac:dyDescent="0.3">
      <c r="A278" s="95" t="s">
        <v>1079</v>
      </c>
      <c r="B278" s="96">
        <v>9884</v>
      </c>
    </row>
    <row r="279" spans="1:2" x14ac:dyDescent="0.3">
      <c r="A279" s="95" t="s">
        <v>1008</v>
      </c>
      <c r="B279" s="96">
        <v>9887</v>
      </c>
    </row>
    <row r="280" spans="1:2" x14ac:dyDescent="0.3">
      <c r="A280" s="95" t="s">
        <v>1049</v>
      </c>
      <c r="B280" s="96">
        <v>9890</v>
      </c>
    </row>
    <row r="281" spans="1:2" x14ac:dyDescent="0.3">
      <c r="A281" s="95" t="s">
        <v>1050</v>
      </c>
      <c r="B281" s="96">
        <v>9893</v>
      </c>
    </row>
    <row r="282" spans="1:2" x14ac:dyDescent="0.3">
      <c r="A282" s="95" t="s">
        <v>1051</v>
      </c>
      <c r="B282" s="96">
        <v>9896</v>
      </c>
    </row>
    <row r="283" spans="1:2" x14ac:dyDescent="0.3">
      <c r="A283" s="95" t="s">
        <v>1042</v>
      </c>
      <c r="B283" s="97">
        <v>9899</v>
      </c>
    </row>
    <row r="284" spans="1:2" x14ac:dyDescent="0.3">
      <c r="A284" s="95" t="s">
        <v>1073</v>
      </c>
      <c r="B284" s="96">
        <v>9902</v>
      </c>
    </row>
    <row r="285" spans="1:2" x14ac:dyDescent="0.3">
      <c r="A285" s="95" t="s">
        <v>1043</v>
      </c>
      <c r="B285" s="96">
        <v>9905</v>
      </c>
    </row>
    <row r="286" spans="1:2" x14ac:dyDescent="0.3">
      <c r="A286" s="95" t="s">
        <v>1066</v>
      </c>
      <c r="B286" s="96">
        <v>9908</v>
      </c>
    </row>
    <row r="287" spans="1:2" x14ac:dyDescent="0.3">
      <c r="A287" s="95" t="s">
        <v>1067</v>
      </c>
      <c r="B287" s="96">
        <v>9911</v>
      </c>
    </row>
    <row r="288" spans="1:2" x14ac:dyDescent="0.3">
      <c r="A288" s="95" t="s">
        <v>1009</v>
      </c>
      <c r="B288" s="96">
        <v>9914</v>
      </c>
    </row>
    <row r="289" spans="1:2" x14ac:dyDescent="0.3">
      <c r="A289" s="95" t="s">
        <v>1010</v>
      </c>
      <c r="B289" s="96">
        <v>9917</v>
      </c>
    </row>
    <row r="290" spans="1:2" x14ac:dyDescent="0.3">
      <c r="A290" s="95" t="s">
        <v>1011</v>
      </c>
      <c r="B290" s="97">
        <v>9920</v>
      </c>
    </row>
    <row r="291" spans="1:2" x14ac:dyDescent="0.3">
      <c r="A291" s="95" t="s">
        <v>1035</v>
      </c>
      <c r="B291" s="96">
        <v>9923</v>
      </c>
    </row>
    <row r="292" spans="1:2" x14ac:dyDescent="0.3">
      <c r="A292" s="95" t="s">
        <v>1074</v>
      </c>
      <c r="B292" s="97">
        <v>9926</v>
      </c>
    </row>
    <row r="293" spans="1:2" x14ac:dyDescent="0.3">
      <c r="A293" s="95" t="s">
        <v>1044</v>
      </c>
      <c r="B293" s="96">
        <v>9929</v>
      </c>
    </row>
    <row r="294" spans="1:2" x14ac:dyDescent="0.3">
      <c r="A294" s="95" t="s">
        <v>1036</v>
      </c>
      <c r="B294" s="96">
        <v>9932</v>
      </c>
    </row>
    <row r="295" spans="1:2" x14ac:dyDescent="0.3">
      <c r="A295" s="95" t="s">
        <v>1037</v>
      </c>
      <c r="B295" s="97">
        <v>9935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98196B-0D25-4DB4-A2F2-FFC44A07CD3D}">
  <dimension ref="A1:H4860"/>
  <sheetViews>
    <sheetView workbookViewId="0"/>
  </sheetViews>
  <sheetFormatPr defaultColWidth="9" defaultRowHeight="14" x14ac:dyDescent="0.3"/>
  <cols>
    <col min="1" max="1" width="15.75" style="95" bestFit="1" customWidth="1"/>
    <col min="2" max="6" width="9" style="95"/>
    <col min="7" max="7" width="14.08203125" style="95" bestFit="1" customWidth="1"/>
    <col min="8" max="8" width="13" style="95" bestFit="1" customWidth="1"/>
    <col min="9" max="16384" width="9" style="95"/>
  </cols>
  <sheetData>
    <row r="1" spans="1:8" ht="14.5" x14ac:dyDescent="0.35">
      <c r="A1" s="95" t="s">
        <v>617</v>
      </c>
      <c r="B1" s="99">
        <v>390</v>
      </c>
    </row>
    <row r="3" spans="1:8" x14ac:dyDescent="0.3">
      <c r="A3" s="95" t="s">
        <v>618</v>
      </c>
      <c r="B3" s="95" t="s">
        <v>619</v>
      </c>
      <c r="C3" s="95" t="s">
        <v>620</v>
      </c>
      <c r="E3" s="95" t="s">
        <v>621</v>
      </c>
      <c r="F3" s="95" t="s">
        <v>622</v>
      </c>
      <c r="G3" s="95" t="s">
        <v>623</v>
      </c>
      <c r="H3" s="98" t="s">
        <v>624</v>
      </c>
    </row>
    <row r="4" spans="1:8" x14ac:dyDescent="0.3">
      <c r="A4" s="95" t="s">
        <v>353</v>
      </c>
      <c r="B4" s="95">
        <v>3</v>
      </c>
      <c r="C4" s="95">
        <v>3</v>
      </c>
      <c r="E4" s="95">
        <f t="shared" ref="E4" si="0">plan_id</f>
        <v>390</v>
      </c>
      <c r="F4" s="95">
        <f ca="1">INDIRECT(CHAR(39)&amp;$A4&amp;CHAR(39)&amp;"!r"&amp;$B4&amp;"c2",0)</f>
        <v>2014</v>
      </c>
      <c r="G4" s="95">
        <f t="shared" ref="G4" ca="1" si="1">VLOOKUP(INDIRECT(CHAR(39)&amp;$A4&amp;CHAR(39)&amp;"!r2c"&amp;$C4,0),variables,2,0)</f>
        <v>10861</v>
      </c>
      <c r="H4" s="98" t="str">
        <f t="array" aca="1" ref="H4" ca="1">IF(AND(G4&gt;=10861,G4&lt;=10863),TEXT(INDIRECT(CHAR(39)&amp;$A4&amp;CHAR(39)&amp;"!r"&amp;$B4&amp;"c"&amp;$C4,0),"dd-mmm-yyyy"),(INDIRECT(CHAR(39)&amp;$A4&amp;CHAR(39)&amp;"!r"&amp;$B4&amp;"c"&amp;$C4,0)))</f>
        <v>01-Oct-2013</v>
      </c>
    </row>
    <row r="5" spans="1:8" x14ac:dyDescent="0.3">
      <c r="A5" s="95" t="s">
        <v>353</v>
      </c>
      <c r="B5" s="95">
        <f>B4</f>
        <v>3</v>
      </c>
      <c r="C5" s="95">
        <f>C4+1</f>
        <v>4</v>
      </c>
      <c r="E5" s="95">
        <f t="shared" ref="E5" si="2">plan_id</f>
        <v>390</v>
      </c>
      <c r="F5" s="95">
        <f t="shared" ref="F5:F69" ca="1" si="3">INDIRECT(CHAR(39)&amp;$A5&amp;CHAR(39)&amp;"!r"&amp;$B5&amp;"c2",0)</f>
        <v>2014</v>
      </c>
      <c r="G5" s="95">
        <f t="shared" ref="G5" ca="1" si="4">VLOOKUP(INDIRECT(CHAR(39)&amp;$A5&amp;CHAR(39)&amp;"!r2c"&amp;$C5,0),variables,2,0)</f>
        <v>10862</v>
      </c>
      <c r="H5" s="98"/>
    </row>
    <row r="6" spans="1:8" x14ac:dyDescent="0.3">
      <c r="A6" s="95" t="s">
        <v>353</v>
      </c>
      <c r="B6" s="95">
        <f t="shared" ref="B6:B68" si="5">B5</f>
        <v>3</v>
      </c>
      <c r="C6" s="95">
        <f t="shared" ref="C6:C68" si="6">C5+1</f>
        <v>5</v>
      </c>
      <c r="E6" s="95">
        <f t="shared" ref="E6" si="7">plan_id</f>
        <v>390</v>
      </c>
      <c r="F6" s="95">
        <f t="shared" ca="1" si="3"/>
        <v>2014</v>
      </c>
      <c r="G6" s="95">
        <f t="shared" ref="G6" ca="1" si="8">VLOOKUP(INDIRECT(CHAR(39)&amp;$A6&amp;CHAR(39)&amp;"!r2c"&amp;$C6,0),variables,2,0)</f>
        <v>10863</v>
      </c>
      <c r="H6" s="98" t="str">
        <f t="array" aca="1" ref="H6" ca="1">IF(AND(G6&gt;=10861,G6&lt;=10863),TEXT(INDIRECT(CHAR(39)&amp;$A6&amp;CHAR(39)&amp;"!r"&amp;$B6&amp;"c"&amp;$C6,0),"dd-mmm-yyyy"),(INDIRECT(CHAR(39)&amp;$A6&amp;CHAR(39)&amp;"!r"&amp;$B6&amp;"c"&amp;$C6,0)))</f>
        <v>30-Sep-2014</v>
      </c>
    </row>
    <row r="7" spans="1:8" x14ac:dyDescent="0.3">
      <c r="A7" s="95" t="s">
        <v>353</v>
      </c>
      <c r="B7" s="95">
        <f t="shared" si="5"/>
        <v>3</v>
      </c>
      <c r="C7" s="95">
        <f t="shared" si="6"/>
        <v>6</v>
      </c>
      <c r="E7" s="95">
        <f t="shared" ref="E7" si="9">plan_id</f>
        <v>390</v>
      </c>
      <c r="F7" s="95">
        <f t="shared" ca="1" si="3"/>
        <v>2014</v>
      </c>
      <c r="G7" s="95">
        <f t="shared" ref="G7" ca="1" si="10">VLOOKUP(INDIRECT(CHAR(39)&amp;$A7&amp;CHAR(39)&amp;"!r2c"&amp;$C7,0),variables,2,0)</f>
        <v>10864</v>
      </c>
      <c r="H7" s="98">
        <f t="array" aca="1" ref="H7" ca="1">IF(AND(G7&gt;=10861,G7&lt;=10863),TEXT(INDIRECT(CHAR(39)&amp;$A7&amp;CHAR(39)&amp;"!r"&amp;$B7&amp;"c"&amp;$C7,0),"dd-mmm-yyyy"),(INDIRECT(CHAR(39)&amp;$A7&amp;CHAR(39)&amp;"!r"&amp;$B7&amp;"c"&amp;$C7,0)))</f>
        <v>2365</v>
      </c>
    </row>
    <row r="8" spans="1:8" x14ac:dyDescent="0.3">
      <c r="A8" s="95" t="s">
        <v>353</v>
      </c>
      <c r="B8" s="95">
        <f t="shared" si="5"/>
        <v>3</v>
      </c>
      <c r="C8" s="95">
        <f t="shared" si="6"/>
        <v>7</v>
      </c>
      <c r="E8" s="95">
        <f t="shared" ref="E8" si="11">plan_id</f>
        <v>390</v>
      </c>
      <c r="F8" s="95">
        <f t="shared" ca="1" si="3"/>
        <v>2014</v>
      </c>
      <c r="G8" s="95">
        <f t="shared" ref="G8" ca="1" si="12">VLOOKUP(INDIRECT(CHAR(39)&amp;$A8&amp;CHAR(39)&amp;"!r2c"&amp;$C8,0),variables,2,0)</f>
        <v>10865</v>
      </c>
      <c r="H8" s="98">
        <f t="array" aca="1" ref="H8" ca="1">IF(AND(G8&gt;=10861,G8&lt;=10863),TEXT(INDIRECT(CHAR(39)&amp;$A8&amp;CHAR(39)&amp;"!r"&amp;$B8&amp;"c"&amp;$C8,0),"dd-mmm-yyyy"),(INDIRECT(CHAR(39)&amp;$A8&amp;CHAR(39)&amp;"!r"&amp;$B8&amp;"c"&amp;$C8,0)))</f>
        <v>257</v>
      </c>
    </row>
    <row r="9" spans="1:8" x14ac:dyDescent="0.3">
      <c r="A9" s="95" t="s">
        <v>353</v>
      </c>
      <c r="B9" s="95">
        <f t="shared" si="5"/>
        <v>3</v>
      </c>
      <c r="C9" s="95">
        <f t="shared" si="6"/>
        <v>8</v>
      </c>
      <c r="E9" s="95">
        <f t="shared" ref="E9" si="13">plan_id</f>
        <v>390</v>
      </c>
      <c r="F9" s="95">
        <f t="shared" ca="1" si="3"/>
        <v>2014</v>
      </c>
      <c r="G9" s="95">
        <f t="shared" ref="G9" ca="1" si="14">VLOOKUP(INDIRECT(CHAR(39)&amp;$A9&amp;CHAR(39)&amp;"!r2c"&amp;$C9,0),variables,2,0)</f>
        <v>10866</v>
      </c>
      <c r="H9" s="98">
        <f t="array" aca="1" ref="H9" ca="1">IF(AND(G9&gt;=10861,G9&lt;=10863),TEXT(INDIRECT(CHAR(39)&amp;$A9&amp;CHAR(39)&amp;"!r"&amp;$B9&amp;"c"&amp;$C9,0),"dd-mmm-yyyy"),(INDIRECT(CHAR(39)&amp;$A9&amp;CHAR(39)&amp;"!r"&amp;$B9&amp;"c"&amp;$C9,0)))</f>
        <v>0</v>
      </c>
    </row>
    <row r="10" spans="1:8" x14ac:dyDescent="0.3">
      <c r="A10" s="95" t="s">
        <v>353</v>
      </c>
      <c r="B10" s="95">
        <f t="shared" si="5"/>
        <v>3</v>
      </c>
      <c r="C10" s="95">
        <f t="shared" si="6"/>
        <v>9</v>
      </c>
      <c r="E10" s="95">
        <f t="shared" ref="E10" si="15">plan_id</f>
        <v>390</v>
      </c>
      <c r="F10" s="95">
        <f t="shared" ca="1" si="3"/>
        <v>2014</v>
      </c>
      <c r="G10" s="95">
        <f t="shared" ref="G10" ca="1" si="16">VLOOKUP(INDIRECT(CHAR(39)&amp;$A10&amp;CHAR(39)&amp;"!r2c"&amp;$C10,0),variables,2,0)</f>
        <v>10867</v>
      </c>
      <c r="H10" s="98">
        <f t="array" aca="1" ref="H10" ca="1">IF(AND(G10&gt;=10861,G10&lt;=10863),TEXT(INDIRECT(CHAR(39)&amp;$A10&amp;CHAR(39)&amp;"!r"&amp;$B10&amp;"c"&amp;$C10,0),"dd-mmm-yyyy"),(INDIRECT(CHAR(39)&amp;$A10&amp;CHAR(39)&amp;"!r"&amp;$B10&amp;"c"&amp;$C10,0)))</f>
        <v>5551</v>
      </c>
    </row>
    <row r="11" spans="1:8" x14ac:dyDescent="0.3">
      <c r="A11" s="95" t="s">
        <v>353</v>
      </c>
      <c r="B11" s="95">
        <f t="shared" si="5"/>
        <v>3</v>
      </c>
      <c r="C11" s="95">
        <f t="shared" si="6"/>
        <v>10</v>
      </c>
      <c r="E11" s="95">
        <f t="shared" ref="E11" si="17">plan_id</f>
        <v>390</v>
      </c>
      <c r="F11" s="95">
        <f t="shared" ca="1" si="3"/>
        <v>2014</v>
      </c>
      <c r="G11" s="95">
        <f t="shared" ref="G11" ca="1" si="18">VLOOKUP(INDIRECT(CHAR(39)&amp;$A11&amp;CHAR(39)&amp;"!r2c"&amp;$C11,0),variables,2,0)</f>
        <v>10868</v>
      </c>
      <c r="H11" s="98">
        <f t="array" aca="1" ref="H11" ca="1">IF(AND(G11&gt;=10861,G11&lt;=10863),TEXT(INDIRECT(CHAR(39)&amp;$A11&amp;CHAR(39)&amp;"!r"&amp;$B11&amp;"c"&amp;$C11,0),"dd-mmm-yyyy"),(INDIRECT(CHAR(39)&amp;$A11&amp;CHAR(39)&amp;"!r"&amp;$B11&amp;"c"&amp;$C11,0)))</f>
        <v>8173</v>
      </c>
    </row>
    <row r="12" spans="1:8" x14ac:dyDescent="0.3">
      <c r="A12" s="95" t="s">
        <v>353</v>
      </c>
      <c r="B12" s="95">
        <f t="shared" si="5"/>
        <v>3</v>
      </c>
      <c r="C12" s="95">
        <f t="shared" si="6"/>
        <v>11</v>
      </c>
      <c r="E12" s="95">
        <f t="shared" ref="E12" si="19">plan_id</f>
        <v>390</v>
      </c>
      <c r="F12" s="95">
        <f t="shared" ca="1" si="3"/>
        <v>2014</v>
      </c>
      <c r="G12" s="95">
        <f t="shared" ref="G12" ca="1" si="20">VLOOKUP(INDIRECT(CHAR(39)&amp;$A12&amp;CHAR(39)&amp;"!r2c"&amp;$C12,0),variables,2,0)</f>
        <v>10869</v>
      </c>
      <c r="H12" s="98">
        <f t="array" aca="1" ref="H12" ca="1">IF(AND(G12&gt;=10861,G12&lt;=10863),TEXT(INDIRECT(CHAR(39)&amp;$A12&amp;CHAR(39)&amp;"!r"&amp;$B12&amp;"c"&amp;$C12,0),"dd-mmm-yyyy"),(INDIRECT(CHAR(39)&amp;$A12&amp;CHAR(39)&amp;"!r"&amp;$B12&amp;"c"&amp;$C12,0)))</f>
        <v>6.5000000000000002E-2</v>
      </c>
    </row>
    <row r="13" spans="1:8" x14ac:dyDescent="0.3">
      <c r="A13" s="95" t="s">
        <v>353</v>
      </c>
      <c r="B13" s="95">
        <f t="shared" si="5"/>
        <v>3</v>
      </c>
      <c r="C13" s="95">
        <f t="shared" si="6"/>
        <v>12</v>
      </c>
      <c r="E13" s="95">
        <f t="shared" ref="E13" si="21">plan_id</f>
        <v>390</v>
      </c>
      <c r="F13" s="95">
        <f t="shared" ca="1" si="3"/>
        <v>2014</v>
      </c>
      <c r="G13" s="95">
        <f t="shared" ref="G13" ca="1" si="22">VLOOKUP(INDIRECT(CHAR(39)&amp;$A13&amp;CHAR(39)&amp;"!r2c"&amp;$C13,0),variables,2,0)</f>
        <v>10870</v>
      </c>
      <c r="H13" s="98">
        <f t="array" aca="1" ref="H13" ca="1">IF(AND(G13&gt;=10861,G13&lt;=10863),TEXT(INDIRECT(CHAR(39)&amp;$A13&amp;CHAR(39)&amp;"!r"&amp;$B13&amp;"c"&amp;$C13,0),"dd-mmm-yyyy"),(INDIRECT(CHAR(39)&amp;$A13&amp;CHAR(39)&amp;"!r"&amp;$B13&amp;"c"&amp;$C13,0)))</f>
        <v>0</v>
      </c>
    </row>
    <row r="14" spans="1:8" x14ac:dyDescent="0.3">
      <c r="A14" s="95" t="s">
        <v>353</v>
      </c>
      <c r="B14" s="95">
        <f t="shared" si="5"/>
        <v>3</v>
      </c>
      <c r="C14" s="95">
        <f t="shared" si="6"/>
        <v>13</v>
      </c>
      <c r="E14" s="95">
        <f t="shared" ref="E14" si="23">plan_id</f>
        <v>390</v>
      </c>
      <c r="F14" s="95">
        <f t="shared" ca="1" si="3"/>
        <v>2014</v>
      </c>
      <c r="G14" s="95">
        <f t="shared" ref="G14" ca="1" si="24">VLOOKUP(INDIRECT(CHAR(39)&amp;$A14&amp;CHAR(39)&amp;"!r2c"&amp;$C14,0),variables,2,0)</f>
        <v>10871</v>
      </c>
      <c r="H14" s="98">
        <f t="array" aca="1" ref="H14" ca="1">IF(AND(G14&gt;=10861,G14&lt;=10863),TEXT(INDIRECT(CHAR(39)&amp;$A14&amp;CHAR(39)&amp;"!r"&amp;$B14&amp;"c"&amp;$C14,0),"dd-mmm-yyyy"),(INDIRECT(CHAR(39)&amp;$A14&amp;CHAR(39)&amp;"!r"&amp;$B14&amp;"c"&amp;$C14,0)))</f>
        <v>0</v>
      </c>
    </row>
    <row r="15" spans="1:8" x14ac:dyDescent="0.3">
      <c r="A15" s="95" t="s">
        <v>353</v>
      </c>
      <c r="B15" s="95">
        <f t="shared" si="5"/>
        <v>3</v>
      </c>
      <c r="C15" s="95">
        <f t="shared" si="6"/>
        <v>14</v>
      </c>
      <c r="E15" s="95">
        <f t="shared" ref="E15" si="25">plan_id</f>
        <v>390</v>
      </c>
      <c r="F15" s="95">
        <f t="shared" ca="1" si="3"/>
        <v>2014</v>
      </c>
      <c r="G15" s="95">
        <f t="shared" ref="G15" ca="1" si="26">VLOOKUP(INDIRECT(CHAR(39)&amp;$A15&amp;CHAR(39)&amp;"!r2c"&amp;$C15,0),variables,2,0)</f>
        <v>10872</v>
      </c>
      <c r="H15" s="98">
        <f t="array" aca="1" ref="H15" ca="1">IF(AND(G15&gt;=10861,G15&lt;=10863),TEXT(INDIRECT(CHAR(39)&amp;$A15&amp;CHAR(39)&amp;"!r"&amp;$B15&amp;"c"&amp;$C15,0),"dd-mmm-yyyy"),(INDIRECT(CHAR(39)&amp;$A15&amp;CHAR(39)&amp;"!r"&amp;$B15&amp;"c"&amp;$C15,0)))</f>
        <v>0</v>
      </c>
    </row>
    <row r="16" spans="1:8" x14ac:dyDescent="0.3">
      <c r="A16" s="95" t="s">
        <v>353</v>
      </c>
      <c r="B16" s="95">
        <f t="shared" si="5"/>
        <v>3</v>
      </c>
      <c r="C16" s="95">
        <f t="shared" si="6"/>
        <v>15</v>
      </c>
      <c r="E16" s="95">
        <f t="shared" ref="E16" si="27">plan_id</f>
        <v>390</v>
      </c>
      <c r="F16" s="95">
        <f t="shared" ca="1" si="3"/>
        <v>2014</v>
      </c>
      <c r="G16" s="95">
        <f t="shared" ref="G16" ca="1" si="28">VLOOKUP(INDIRECT(CHAR(39)&amp;$A16&amp;CHAR(39)&amp;"!r2c"&amp;$C16,0),variables,2,0)</f>
        <v>10873</v>
      </c>
      <c r="H16" s="98">
        <f t="array" aca="1" ref="H16" ca="1">IF(AND(G16&gt;=10861,G16&lt;=10863),TEXT(INDIRECT(CHAR(39)&amp;$A16&amp;CHAR(39)&amp;"!r"&amp;$B16&amp;"c"&amp;$C16,0),"dd-mmm-yyyy"),(INDIRECT(CHAR(39)&amp;$A16&amp;CHAR(39)&amp;"!r"&amp;$B16&amp;"c"&amp;$C16,0)))</f>
        <v>0</v>
      </c>
    </row>
    <row r="17" spans="1:8" x14ac:dyDescent="0.3">
      <c r="A17" s="95" t="s">
        <v>353</v>
      </c>
      <c r="B17" s="95">
        <f t="shared" si="5"/>
        <v>3</v>
      </c>
      <c r="C17" s="95">
        <f t="shared" si="6"/>
        <v>16</v>
      </c>
      <c r="E17" s="95">
        <f t="shared" ref="E17" si="29">plan_id</f>
        <v>390</v>
      </c>
      <c r="F17" s="95">
        <f t="shared" ca="1" si="3"/>
        <v>2014</v>
      </c>
      <c r="G17" s="95">
        <f t="shared" ref="G17" ca="1" si="30">VLOOKUP(INDIRECT(CHAR(39)&amp;$A17&amp;CHAR(39)&amp;"!r2c"&amp;$C17,0),variables,2,0)</f>
        <v>10874</v>
      </c>
      <c r="H17" s="98">
        <f t="array" aca="1" ref="H17" ca="1">IF(AND(G17&gt;=10861,G17&lt;=10863),TEXT(INDIRECT(CHAR(39)&amp;$A17&amp;CHAR(39)&amp;"!r"&amp;$B17&amp;"c"&amp;$C17,0),"dd-mmm-yyyy"),(INDIRECT(CHAR(39)&amp;$A17&amp;CHAR(39)&amp;"!r"&amp;$B17&amp;"c"&amp;$C17,0)))</f>
        <v>6.5000000000000002E-2</v>
      </c>
    </row>
    <row r="18" spans="1:8" x14ac:dyDescent="0.3">
      <c r="A18" s="95" t="s">
        <v>353</v>
      </c>
      <c r="B18" s="95">
        <f t="shared" si="5"/>
        <v>3</v>
      </c>
      <c r="C18" s="95">
        <f t="shared" si="6"/>
        <v>17</v>
      </c>
      <c r="E18" s="95">
        <f t="shared" ref="E18" si="31">plan_id</f>
        <v>390</v>
      </c>
      <c r="F18" s="95">
        <f t="shared" ca="1" si="3"/>
        <v>2014</v>
      </c>
      <c r="G18" s="95">
        <f t="shared" ref="G18" ca="1" si="32">VLOOKUP(INDIRECT(CHAR(39)&amp;$A18&amp;CHAR(39)&amp;"!r2c"&amp;$C18,0),variables,2,0)</f>
        <v>10875</v>
      </c>
      <c r="H18" s="98">
        <f t="array" aca="1" ref="H18" ca="1">IF(AND(G18&gt;=10861,G18&lt;=10863),TEXT(INDIRECT(CHAR(39)&amp;$A18&amp;CHAR(39)&amp;"!r"&amp;$B18&amp;"c"&amp;$C18,0),"dd-mmm-yyyy"),(INDIRECT(CHAR(39)&amp;$A18&amp;CHAR(39)&amp;"!r"&amp;$B18&amp;"c"&amp;$C18,0)))</f>
        <v>4000863000</v>
      </c>
    </row>
    <row r="19" spans="1:8" x14ac:dyDescent="0.3">
      <c r="A19" s="95" t="s">
        <v>353</v>
      </c>
      <c r="B19" s="95">
        <f t="shared" si="5"/>
        <v>3</v>
      </c>
      <c r="C19" s="95">
        <f t="shared" si="6"/>
        <v>18</v>
      </c>
      <c r="E19" s="95">
        <f t="shared" ref="E19" si="33">plan_id</f>
        <v>390</v>
      </c>
      <c r="F19" s="95">
        <f t="shared" ca="1" si="3"/>
        <v>2014</v>
      </c>
      <c r="G19" s="95">
        <f t="shared" ref="G19" ca="1" si="34">VLOOKUP(INDIRECT(CHAR(39)&amp;$A19&amp;CHAR(39)&amp;"!r2c"&amp;$C19,0),variables,2,0)</f>
        <v>10876</v>
      </c>
      <c r="H19" s="98">
        <f t="array" aca="1" ref="H19" ca="1">IF(AND(G19&gt;=10861,G19&lt;=10863),TEXT(INDIRECT(CHAR(39)&amp;$A19&amp;CHAR(39)&amp;"!r"&amp;$B19&amp;"c"&amp;$C19,0),"dd-mmm-yyyy"),(INDIRECT(CHAR(39)&amp;$A19&amp;CHAR(39)&amp;"!r"&amp;$B19&amp;"c"&amp;$C19,0)))</f>
        <v>4588129000</v>
      </c>
    </row>
    <row r="20" spans="1:8" x14ac:dyDescent="0.3">
      <c r="A20" s="95" t="s">
        <v>353</v>
      </c>
      <c r="B20" s="95">
        <f t="shared" si="5"/>
        <v>3</v>
      </c>
      <c r="C20" s="95">
        <f t="shared" si="6"/>
        <v>19</v>
      </c>
      <c r="E20" s="95">
        <f t="shared" ref="E20" si="35">plan_id</f>
        <v>390</v>
      </c>
      <c r="F20" s="95">
        <f t="shared" ca="1" si="3"/>
        <v>2014</v>
      </c>
      <c r="G20" s="95">
        <f t="shared" ref="G20" ca="1" si="36">VLOOKUP(INDIRECT(CHAR(39)&amp;$A20&amp;CHAR(39)&amp;"!r2c"&amp;$C20,0),variables,2,0)</f>
        <v>10877</v>
      </c>
      <c r="H20" s="98">
        <f t="array" aca="1" ref="H20" ca="1">IF(AND(G20&gt;=10861,G20&lt;=10863),TEXT(INDIRECT(CHAR(39)&amp;$A20&amp;CHAR(39)&amp;"!r"&amp;$B20&amp;"c"&amp;$C20,0),"dd-mmm-yyyy"),(INDIRECT(CHAR(39)&amp;$A20&amp;CHAR(39)&amp;"!r"&amp;$B20&amp;"c"&amp;$C20,0)))</f>
        <v>-587266000</v>
      </c>
    </row>
    <row r="21" spans="1:8" x14ac:dyDescent="0.3">
      <c r="A21" s="95" t="s">
        <v>353</v>
      </c>
      <c r="B21" s="95">
        <f t="shared" si="5"/>
        <v>3</v>
      </c>
      <c r="C21" s="95">
        <f t="shared" si="6"/>
        <v>20</v>
      </c>
      <c r="E21" s="95">
        <f t="shared" ref="E21" si="37">plan_id</f>
        <v>390</v>
      </c>
      <c r="F21" s="95">
        <f t="shared" ca="1" si="3"/>
        <v>2014</v>
      </c>
      <c r="G21" s="95">
        <f t="shared" ref="G21" ca="1" si="38">VLOOKUP(INDIRECT(CHAR(39)&amp;$A21&amp;CHAR(39)&amp;"!r2c"&amp;$C21,0),variables,2,0)</f>
        <v>10878</v>
      </c>
      <c r="H21" s="98">
        <f t="array" aca="1" ref="H21" ca="1">IF(AND(G21&gt;=10861,G21&lt;=10863),TEXT(INDIRECT(CHAR(39)&amp;$A21&amp;CHAR(39)&amp;"!r"&amp;$B21&amp;"c"&amp;$C21,0),"dd-mmm-yyyy"),(INDIRECT(CHAR(39)&amp;$A21&amp;CHAR(39)&amp;"!r"&amp;$B21&amp;"c"&amp;$C21,0)))</f>
        <v>1.1468</v>
      </c>
    </row>
    <row r="22" spans="1:8" x14ac:dyDescent="0.3">
      <c r="A22" s="95" t="s">
        <v>353</v>
      </c>
      <c r="B22" s="95">
        <f t="shared" si="5"/>
        <v>3</v>
      </c>
      <c r="C22" s="95">
        <f t="shared" si="6"/>
        <v>21</v>
      </c>
      <c r="E22" s="95">
        <f t="shared" ref="E22" si="39">plan_id</f>
        <v>390</v>
      </c>
      <c r="F22" s="95">
        <f t="shared" ca="1" si="3"/>
        <v>2014</v>
      </c>
      <c r="G22" s="95">
        <f t="shared" ref="G22" ca="1" si="40">VLOOKUP(INDIRECT(CHAR(39)&amp;$A22&amp;CHAR(39)&amp;"!r2c"&amp;$C22,0),variables,2,0)</f>
        <v>10879</v>
      </c>
      <c r="H22" s="98">
        <f t="array" aca="1" ref="H22" ca="1">IF(AND(G22&gt;=10861,G22&lt;=10863),TEXT(INDIRECT(CHAR(39)&amp;$A22&amp;CHAR(39)&amp;"!r"&amp;$B22&amp;"c"&amp;$C22,0),"dd-mmm-yyyy"),(INDIRECT(CHAR(39)&amp;$A22&amp;CHAR(39)&amp;"!r"&amp;$B22&amp;"c"&amp;$C22,0)))</f>
        <v>426135000</v>
      </c>
    </row>
    <row r="23" spans="1:8" x14ac:dyDescent="0.3">
      <c r="A23" s="95" t="s">
        <v>353</v>
      </c>
      <c r="B23" s="95">
        <f t="shared" si="5"/>
        <v>3</v>
      </c>
      <c r="C23" s="95">
        <f t="shared" si="6"/>
        <v>22</v>
      </c>
      <c r="E23" s="95">
        <f t="shared" ref="E23" si="41">plan_id</f>
        <v>390</v>
      </c>
      <c r="F23" s="95">
        <f t="shared" ca="1" si="3"/>
        <v>2014</v>
      </c>
      <c r="G23" s="95">
        <f t="shared" ref="G23" ca="1" si="42">VLOOKUP(INDIRECT(CHAR(39)&amp;$A23&amp;CHAR(39)&amp;"!r2c"&amp;$C23,0),variables,2,0)</f>
        <v>10880</v>
      </c>
      <c r="H23" s="98">
        <f t="array" aca="1" ref="H23" ca="1">IF(AND(G23&gt;=10861,G23&lt;=10863),TEXT(INDIRECT(CHAR(39)&amp;$A23&amp;CHAR(39)&amp;"!r"&amp;$B23&amp;"c"&amp;$C23,0),"dd-mmm-yyyy"),(INDIRECT(CHAR(39)&amp;$A23&amp;CHAR(39)&amp;"!r"&amp;$B23&amp;"c"&amp;$C23,0)))</f>
        <v>0</v>
      </c>
    </row>
    <row r="24" spans="1:8" x14ac:dyDescent="0.3">
      <c r="A24" s="95" t="s">
        <v>353</v>
      </c>
      <c r="B24" s="95">
        <f t="shared" si="5"/>
        <v>3</v>
      </c>
      <c r="C24" s="95">
        <f t="shared" si="6"/>
        <v>23</v>
      </c>
      <c r="E24" s="95">
        <f t="shared" ref="E24" si="43">plan_id</f>
        <v>390</v>
      </c>
      <c r="F24" s="95">
        <f t="shared" ca="1" si="3"/>
        <v>2014</v>
      </c>
      <c r="G24" s="95">
        <f t="shared" ref="G24" ca="1" si="44">VLOOKUP(INDIRECT(CHAR(39)&amp;$A24&amp;CHAR(39)&amp;"!r2c"&amp;$C24,0),variables,2,0)</f>
        <v>10881</v>
      </c>
      <c r="H24" s="98">
        <f t="array" aca="1" ref="H24" ca="1">IF(AND(G24&gt;=10861,G24&lt;=10863),TEXT(INDIRECT(CHAR(39)&amp;$A24&amp;CHAR(39)&amp;"!r"&amp;$B24&amp;"c"&amp;$C24,0),"dd-mmm-yyyy"),(INDIRECT(CHAR(39)&amp;$A24&amp;CHAR(39)&amp;"!r"&amp;$B24&amp;"c"&amp;$C24,0)))</f>
        <v>0</v>
      </c>
    </row>
    <row r="25" spans="1:8" x14ac:dyDescent="0.3">
      <c r="A25" s="95" t="s">
        <v>353</v>
      </c>
      <c r="B25" s="95">
        <f t="shared" si="5"/>
        <v>3</v>
      </c>
      <c r="C25" s="95">
        <f t="shared" si="6"/>
        <v>24</v>
      </c>
      <c r="E25" s="95">
        <f t="shared" ref="E25" si="45">plan_id</f>
        <v>390</v>
      </c>
      <c r="F25" s="95">
        <f t="shared" ca="1" si="3"/>
        <v>2014</v>
      </c>
      <c r="G25" s="95">
        <f t="shared" ref="G25" ca="1" si="46">VLOOKUP(INDIRECT(CHAR(39)&amp;$A25&amp;CHAR(39)&amp;"!r2c"&amp;$C25,0),variables,2,0)</f>
        <v>10882</v>
      </c>
      <c r="H25" s="98">
        <f t="array" aca="1" ref="H25" ca="1">IF(AND(G25&gt;=10861,G25&lt;=10863),TEXT(INDIRECT(CHAR(39)&amp;$A25&amp;CHAR(39)&amp;"!r"&amp;$B25&amp;"c"&amp;$C25,0),"dd-mmm-yyyy"),(INDIRECT(CHAR(39)&amp;$A25&amp;CHAR(39)&amp;"!r"&amp;$B25&amp;"c"&amp;$C25,0)))</f>
        <v>0</v>
      </c>
    </row>
    <row r="26" spans="1:8" x14ac:dyDescent="0.3">
      <c r="A26" s="95" t="s">
        <v>353</v>
      </c>
      <c r="B26" s="95">
        <f t="shared" si="5"/>
        <v>3</v>
      </c>
      <c r="C26" s="95">
        <f t="shared" si="6"/>
        <v>25</v>
      </c>
      <c r="E26" s="95">
        <f t="shared" ref="E26" si="47">plan_id</f>
        <v>390</v>
      </c>
      <c r="F26" s="95">
        <f t="shared" ca="1" si="3"/>
        <v>2014</v>
      </c>
      <c r="G26" s="95">
        <f t="shared" ref="G26" ca="1" si="48">VLOOKUP(INDIRECT(CHAR(39)&amp;$A26&amp;CHAR(39)&amp;"!r2c"&amp;$C26,0),variables,2,0)</f>
        <v>10883</v>
      </c>
      <c r="H26" s="98">
        <f t="array" aca="1" ref="H26" ca="1">IF(AND(G26&gt;=10861,G26&lt;=10863),TEXT(INDIRECT(CHAR(39)&amp;$A26&amp;CHAR(39)&amp;"!r"&amp;$B26&amp;"c"&amp;$C26,0),"dd-mmm-yyyy"),(INDIRECT(CHAR(39)&amp;$A26&amp;CHAR(39)&amp;"!r"&amp;$B26&amp;"c"&amp;$C26,0)))</f>
        <v>0.25993171178147773</v>
      </c>
    </row>
    <row r="27" spans="1:8" x14ac:dyDescent="0.3">
      <c r="A27" s="95" t="s">
        <v>353</v>
      </c>
      <c r="B27" s="95">
        <f t="shared" si="5"/>
        <v>3</v>
      </c>
      <c r="C27" s="95">
        <f t="shared" si="6"/>
        <v>26</v>
      </c>
      <c r="E27" s="95">
        <f t="shared" ref="E27" si="49">plan_id</f>
        <v>390</v>
      </c>
      <c r="F27" s="95">
        <f t="shared" ca="1" si="3"/>
        <v>2014</v>
      </c>
      <c r="G27" s="95">
        <f t="shared" ref="G27" ca="1" si="50">VLOOKUP(INDIRECT(CHAR(39)&amp;$A27&amp;CHAR(39)&amp;"!r2c"&amp;$C27,0),variables,2,0)</f>
        <v>10884</v>
      </c>
      <c r="H27" s="98">
        <f t="array" aca="1" ref="H27" ca="1">IF(AND(G27&gt;=10861,G27&lt;=10863),TEXT(INDIRECT(CHAR(39)&amp;$A27&amp;CHAR(39)&amp;"!r"&amp;$B27&amp;"c"&amp;$C27,0),"dd-mmm-yyyy"),(INDIRECT(CHAR(39)&amp;$A27&amp;CHAR(39)&amp;"!r"&amp;$B27&amp;"c"&amp;$C27,0)))</f>
        <v>0.25993171178147773</v>
      </c>
    </row>
    <row r="28" spans="1:8" x14ac:dyDescent="0.3">
      <c r="A28" s="95" t="s">
        <v>353</v>
      </c>
      <c r="B28" s="95">
        <f t="shared" si="5"/>
        <v>3</v>
      </c>
      <c r="C28" s="95">
        <f t="shared" si="6"/>
        <v>27</v>
      </c>
      <c r="E28" s="95">
        <f t="shared" ref="E28" si="51">plan_id</f>
        <v>390</v>
      </c>
      <c r="F28" s="95">
        <f t="shared" ca="1" si="3"/>
        <v>2014</v>
      </c>
      <c r="G28" s="95">
        <f t="shared" ref="G28" ca="1" si="52">VLOOKUP(INDIRECT(CHAR(39)&amp;$A28&amp;CHAR(39)&amp;"!r2c"&amp;$C28,0),variables,2,0)</f>
        <v>10885</v>
      </c>
      <c r="H28" s="98">
        <f t="array" aca="1" ref="H28" ca="1">IF(AND(G28&gt;=10861,G28&lt;=10863),TEXT(INDIRECT(CHAR(39)&amp;$A28&amp;CHAR(39)&amp;"!r"&amp;$B28&amp;"c"&amp;$C28,0),"dd-mmm-yyyy"),(INDIRECT(CHAR(39)&amp;$A28&amp;CHAR(39)&amp;"!r"&amp;$B28&amp;"c"&amp;$C28,0)))</f>
        <v>110766000</v>
      </c>
    </row>
    <row r="29" spans="1:8" x14ac:dyDescent="0.3">
      <c r="A29" s="95" t="s">
        <v>353</v>
      </c>
      <c r="B29" s="95">
        <f t="shared" si="5"/>
        <v>3</v>
      </c>
      <c r="C29" s="95">
        <f t="shared" si="6"/>
        <v>28</v>
      </c>
      <c r="E29" s="95">
        <f t="shared" ref="E29" si="53">plan_id</f>
        <v>390</v>
      </c>
      <c r="F29" s="95">
        <f t="shared" ca="1" si="3"/>
        <v>2014</v>
      </c>
      <c r="G29" s="95">
        <f t="shared" ref="G29" ca="1" si="54">VLOOKUP(INDIRECT(CHAR(39)&amp;$A29&amp;CHAR(39)&amp;"!r2c"&amp;$C29,0),variables,2,0)</f>
        <v>10886</v>
      </c>
      <c r="H29" s="98">
        <f t="array" aca="1" ref="H29" ca="1">IF(AND(G29&gt;=10861,G29&lt;=10863),TEXT(INDIRECT(CHAR(39)&amp;$A29&amp;CHAR(39)&amp;"!r"&amp;$B29&amp;"c"&amp;$C29,0),"dd-mmm-yyyy"),(INDIRECT(CHAR(39)&amp;$A29&amp;CHAR(39)&amp;"!r"&amp;$B29&amp;"c"&amp;$C29,0)))</f>
        <v>110766000</v>
      </c>
    </row>
    <row r="30" spans="1:8" x14ac:dyDescent="0.3">
      <c r="A30" s="95" t="s">
        <v>353</v>
      </c>
      <c r="B30" s="95">
        <f t="shared" si="5"/>
        <v>3</v>
      </c>
      <c r="C30" s="95">
        <f t="shared" si="6"/>
        <v>29</v>
      </c>
      <c r="E30" s="95">
        <f t="shared" ref="E30" si="55">plan_id</f>
        <v>390</v>
      </c>
      <c r="F30" s="95">
        <f t="shared" ca="1" si="3"/>
        <v>2014</v>
      </c>
      <c r="G30" s="95">
        <f t="shared" ref="G30" ca="1" si="56">VLOOKUP(INDIRECT(CHAR(39)&amp;$A30&amp;CHAR(39)&amp;"!r2c"&amp;$C30,0),variables,2,0)</f>
        <v>10887</v>
      </c>
      <c r="H30" s="98">
        <f t="array" aca="1" ref="H30" ca="1">IF(AND(G30&gt;=10861,G30&lt;=10863),TEXT(INDIRECT(CHAR(39)&amp;$A30&amp;CHAR(39)&amp;"!r"&amp;$B30&amp;"c"&amp;$C30,0),"dd-mmm-yyyy"),(INDIRECT(CHAR(39)&amp;$A30&amp;CHAR(39)&amp;"!r"&amp;$B30&amp;"c"&amp;$C30,0)))</f>
        <v>0</v>
      </c>
    </row>
    <row r="31" spans="1:8" x14ac:dyDescent="0.3">
      <c r="A31" s="95" t="s">
        <v>353</v>
      </c>
      <c r="B31" s="95">
        <f t="shared" si="5"/>
        <v>3</v>
      </c>
      <c r="C31" s="95">
        <f t="shared" si="6"/>
        <v>30</v>
      </c>
      <c r="E31" s="95">
        <f t="shared" ref="E31" si="57">plan_id</f>
        <v>390</v>
      </c>
      <c r="F31" s="95">
        <f t="shared" ca="1" si="3"/>
        <v>2014</v>
      </c>
      <c r="G31" s="95">
        <f t="shared" ref="G31" ca="1" si="58">VLOOKUP(INDIRECT(CHAR(39)&amp;$A31&amp;CHAR(39)&amp;"!r2c"&amp;$C31,0),variables,2,0)</f>
        <v>10883</v>
      </c>
      <c r="H31" s="98">
        <f t="array" aca="1" ref="H31" ca="1">IF(AND(G31&gt;=10861,G31&lt;=10863),TEXT(INDIRECT(CHAR(39)&amp;$A31&amp;CHAR(39)&amp;"!r"&amp;$B31&amp;"c"&amp;$C31,0),"dd-mmm-yyyy"),(INDIRECT(CHAR(39)&amp;$A31&amp;CHAR(39)&amp;"!r"&amp;$B31&amp;"c"&amp;$C31,0)))</f>
        <v>1</v>
      </c>
    </row>
    <row r="32" spans="1:8" x14ac:dyDescent="0.3">
      <c r="A32" s="95" t="s">
        <v>353</v>
      </c>
      <c r="B32" s="95">
        <f t="shared" si="5"/>
        <v>3</v>
      </c>
      <c r="C32" s="95">
        <f t="shared" si="6"/>
        <v>31</v>
      </c>
      <c r="E32" s="95">
        <f t="shared" ref="E32" si="59">plan_id</f>
        <v>390</v>
      </c>
      <c r="F32" s="95">
        <f t="shared" ca="1" si="3"/>
        <v>2014</v>
      </c>
      <c r="G32" s="95">
        <f t="shared" ref="G32" ca="1" si="60">VLOOKUP(INDIRECT(CHAR(39)&amp;$A32&amp;CHAR(39)&amp;"!r2c"&amp;$C32,0),variables,2,0)</f>
        <v>10889</v>
      </c>
      <c r="H32" s="98">
        <f t="array" aca="1" ref="H32" ca="1">IF(AND(G32&gt;=10861,G32&lt;=10863),TEXT(INDIRECT(CHAR(39)&amp;$A32&amp;CHAR(39)&amp;"!r"&amp;$B32&amp;"c"&amp;$C32,0),"dd-mmm-yyyy"),(INDIRECT(CHAR(39)&amp;$A32&amp;CHAR(39)&amp;"!r"&amp;$B32&amp;"c"&amp;$C32,0)))</f>
        <v>176102000</v>
      </c>
    </row>
    <row r="33" spans="1:8" x14ac:dyDescent="0.3">
      <c r="A33" s="95" t="s">
        <v>353</v>
      </c>
      <c r="B33" s="95">
        <f t="shared" si="5"/>
        <v>3</v>
      </c>
      <c r="C33" s="95">
        <f t="shared" si="6"/>
        <v>32</v>
      </c>
      <c r="E33" s="95">
        <f t="shared" ref="E33" si="61">plan_id</f>
        <v>390</v>
      </c>
      <c r="F33" s="95">
        <f t="shared" ca="1" si="3"/>
        <v>2014</v>
      </c>
      <c r="G33" s="95">
        <f t="shared" ref="G33" ca="1" si="62">VLOOKUP(INDIRECT(CHAR(39)&amp;$A33&amp;CHAR(39)&amp;"!r2c"&amp;$C33,0),variables,2,0)</f>
        <v>10890</v>
      </c>
      <c r="H33" s="98">
        <f t="array" aca="1" ref="H33" ca="1">IF(AND(G33&gt;=10861,G33&lt;=10863),TEXT(INDIRECT(CHAR(39)&amp;$A33&amp;CHAR(39)&amp;"!r"&amp;$B33&amp;"c"&amp;$C33,0),"dd-mmm-yyyy"),(INDIRECT(CHAR(39)&amp;$A33&amp;CHAR(39)&amp;"!r"&amp;$B33&amp;"c"&amp;$C33,0)))</f>
        <v>235097000</v>
      </c>
    </row>
    <row r="34" spans="1:8" x14ac:dyDescent="0.3">
      <c r="A34" s="95" t="s">
        <v>353</v>
      </c>
      <c r="B34" s="95">
        <f t="shared" si="5"/>
        <v>3</v>
      </c>
      <c r="C34" s="95">
        <f t="shared" si="6"/>
        <v>33</v>
      </c>
      <c r="E34" s="95">
        <f t="shared" ref="E34" si="63">plan_id</f>
        <v>390</v>
      </c>
      <c r="F34" s="95">
        <f t="shared" ca="1" si="3"/>
        <v>2014</v>
      </c>
      <c r="G34" s="95">
        <f t="shared" ref="G34" ca="1" si="64">VLOOKUP(INDIRECT(CHAR(39)&amp;$A34&amp;CHAR(39)&amp;"!r2c"&amp;$C34,0),variables,2,0)</f>
        <v>10891</v>
      </c>
      <c r="H34" s="98">
        <f t="array" aca="1" ref="H34" ca="1">IF(AND(G34&gt;=10861,G34&lt;=10863),TEXT(INDIRECT(CHAR(39)&amp;$A34&amp;CHAR(39)&amp;"!r"&amp;$B34&amp;"c"&amp;$C34,0),"dd-mmm-yyyy"),(INDIRECT(CHAR(39)&amp;$A34&amp;CHAR(39)&amp;"!r"&amp;$B34&amp;"c"&amp;$C34,0)))</f>
        <v>0</v>
      </c>
    </row>
    <row r="35" spans="1:8" x14ac:dyDescent="0.3">
      <c r="A35" s="95" t="s">
        <v>353</v>
      </c>
      <c r="B35" s="95">
        <f t="shared" si="5"/>
        <v>3</v>
      </c>
      <c r="C35" s="95">
        <f t="shared" si="6"/>
        <v>34</v>
      </c>
      <c r="E35" s="95">
        <f t="shared" ref="E35" si="65">plan_id</f>
        <v>390</v>
      </c>
      <c r="F35" s="95">
        <f t="shared" ca="1" si="3"/>
        <v>2014</v>
      </c>
      <c r="G35" s="95">
        <f t="shared" ref="G35" ca="1" si="66">VLOOKUP(INDIRECT(CHAR(39)&amp;$A35&amp;CHAR(39)&amp;"!r2c"&amp;$C35,0),variables,2,0)</f>
        <v>10892</v>
      </c>
      <c r="H35" s="98">
        <f t="array" aca="1" ref="H35" ca="1">IF(AND(G35&gt;=10861,G35&lt;=10863),TEXT(INDIRECT(CHAR(39)&amp;$A35&amp;CHAR(39)&amp;"!r"&amp;$B35&amp;"c"&amp;$C35,0),"dd-mmm-yyyy"),(INDIRECT(CHAR(39)&amp;$A35&amp;CHAR(39)&amp;"!r"&amp;$B35&amp;"c"&amp;$C35,0)))</f>
        <v>0</v>
      </c>
    </row>
    <row r="36" spans="1:8" x14ac:dyDescent="0.3">
      <c r="A36" s="95" t="s">
        <v>353</v>
      </c>
      <c r="B36" s="95">
        <f t="shared" si="5"/>
        <v>3</v>
      </c>
      <c r="C36" s="95">
        <f t="shared" si="6"/>
        <v>35</v>
      </c>
      <c r="E36" s="95">
        <f t="shared" ref="E36" si="67">plan_id</f>
        <v>390</v>
      </c>
      <c r="F36" s="95">
        <f t="shared" ca="1" si="3"/>
        <v>2014</v>
      </c>
      <c r="G36" s="95">
        <f t="shared" ref="G36" ca="1" si="68">VLOOKUP(INDIRECT(CHAR(39)&amp;$A36&amp;CHAR(39)&amp;"!r2c"&amp;$C36,0),variables,2,0)</f>
        <v>10893</v>
      </c>
      <c r="H36" s="98">
        <f t="array" aca="1" ref="H36" ca="1">IF(AND(G36&gt;=10861,G36&lt;=10863),TEXT(INDIRECT(CHAR(39)&amp;$A36&amp;CHAR(39)&amp;"!r"&amp;$B36&amp;"c"&amp;$C36,0),"dd-mmm-yyyy"),(INDIRECT(CHAR(39)&amp;$A36&amp;CHAR(39)&amp;"!r"&amp;$B36&amp;"c"&amp;$C36,0)))</f>
        <v>0</v>
      </c>
    </row>
    <row r="37" spans="1:8" x14ac:dyDescent="0.3">
      <c r="A37" s="95" t="s">
        <v>353</v>
      </c>
      <c r="B37" s="95">
        <f t="shared" si="5"/>
        <v>3</v>
      </c>
      <c r="C37" s="95">
        <f t="shared" si="6"/>
        <v>36</v>
      </c>
      <c r="E37" s="95">
        <f t="shared" ref="E37" si="69">plan_id</f>
        <v>390</v>
      </c>
      <c r="F37" s="95">
        <f t="shared" ca="1" si="3"/>
        <v>2014</v>
      </c>
      <c r="G37" s="95">
        <f t="shared" ref="G37" ca="1" si="70">VLOOKUP(INDIRECT(CHAR(39)&amp;$A37&amp;CHAR(39)&amp;"!r2c"&amp;$C37,0),variables,2,0)</f>
        <v>10894</v>
      </c>
      <c r="H37" s="98">
        <f t="array" aca="1" ref="H37" ca="1">IF(AND(G37&gt;=10861,G37&lt;=10863),TEXT(INDIRECT(CHAR(39)&amp;$A37&amp;CHAR(39)&amp;"!r"&amp;$B37&amp;"c"&amp;$C37,0),"dd-mmm-yyyy"),(INDIRECT(CHAR(39)&amp;$A37&amp;CHAR(39)&amp;"!r"&amp;$B37&amp;"c"&amp;$C37,0)))</f>
        <v>-32821000</v>
      </c>
    </row>
    <row r="38" spans="1:8" x14ac:dyDescent="0.3">
      <c r="A38" s="95" t="s">
        <v>353</v>
      </c>
      <c r="B38" s="95">
        <f t="shared" si="5"/>
        <v>3</v>
      </c>
      <c r="C38" s="95">
        <f t="shared" si="6"/>
        <v>37</v>
      </c>
      <c r="E38" s="95">
        <f t="shared" ref="E38" si="71">plan_id</f>
        <v>390</v>
      </c>
      <c r="F38" s="95">
        <f t="shared" ca="1" si="3"/>
        <v>2014</v>
      </c>
      <c r="G38" s="95">
        <f t="shared" ref="G38" ca="1" si="72">VLOOKUP(INDIRECT(CHAR(39)&amp;$A38&amp;CHAR(39)&amp;"!r2c"&amp;$C38,0),variables,2,0)</f>
        <v>10895</v>
      </c>
      <c r="H38" s="98">
        <f t="array" aca="1" ref="H38" ca="1">IF(AND(G38&gt;=10861,G38&lt;=10863),TEXT(INDIRECT(CHAR(39)&amp;$A38&amp;CHAR(39)&amp;"!r"&amp;$B38&amp;"c"&amp;$C38,0),"dd-mmm-yyyy"),(INDIRECT(CHAR(39)&amp;$A38&amp;CHAR(39)&amp;"!r"&amp;$B38&amp;"c"&amp;$C38,0)))</f>
        <v>0</v>
      </c>
    </row>
    <row r="39" spans="1:8" x14ac:dyDescent="0.3">
      <c r="A39" s="95" t="s">
        <v>353</v>
      </c>
      <c r="B39" s="95">
        <f t="shared" si="5"/>
        <v>3</v>
      </c>
      <c r="C39" s="95">
        <f t="shared" si="6"/>
        <v>38</v>
      </c>
      <c r="E39" s="95">
        <f t="shared" ref="E39" si="73">plan_id</f>
        <v>390</v>
      </c>
      <c r="F39" s="95">
        <f t="shared" ca="1" si="3"/>
        <v>2014</v>
      </c>
      <c r="G39" s="95">
        <f t="shared" ref="G39" ca="1" si="74">VLOOKUP(INDIRECT(CHAR(39)&amp;$A39&amp;CHAR(39)&amp;"!r2c"&amp;$C39,0),variables,2,0)</f>
        <v>10896</v>
      </c>
      <c r="H39" s="98">
        <f t="array" aca="1" ref="H39" ca="1">IF(AND(G39&gt;=10861,G39&lt;=10863),TEXT(INDIRECT(CHAR(39)&amp;$A39&amp;CHAR(39)&amp;"!r"&amp;$B39&amp;"c"&amp;$C39,0),"dd-mmm-yyyy"),(INDIRECT(CHAR(39)&amp;$A39&amp;CHAR(39)&amp;"!r"&amp;$B39&amp;"c"&amp;$C39,0)))</f>
        <v>0</v>
      </c>
    </row>
    <row r="40" spans="1:8" x14ac:dyDescent="0.3">
      <c r="A40" s="95" t="s">
        <v>353</v>
      </c>
      <c r="B40" s="95">
        <f t="shared" si="5"/>
        <v>3</v>
      </c>
      <c r="C40" s="95">
        <f t="shared" si="6"/>
        <v>39</v>
      </c>
      <c r="E40" s="95">
        <f t="shared" ref="E40" si="75">plan_id</f>
        <v>390</v>
      </c>
      <c r="F40" s="95">
        <f t="shared" ca="1" si="3"/>
        <v>2014</v>
      </c>
      <c r="G40" s="95">
        <f t="shared" ref="G40" ca="1" si="76">VLOOKUP(INDIRECT(CHAR(39)&amp;$A40&amp;CHAR(39)&amp;"!r2c"&amp;$C40,0),variables,2,0)</f>
        <v>10897</v>
      </c>
      <c r="H40" s="98">
        <f t="array" aca="1" ref="H40" ca="1">IF(AND(G40&gt;=10861,G40&lt;=10863),TEXT(INDIRECT(CHAR(39)&amp;$A40&amp;CHAR(39)&amp;"!r"&amp;$B40&amp;"c"&amp;$C40,0),"dd-mmm-yyyy"),(INDIRECT(CHAR(39)&amp;$A40&amp;CHAR(39)&amp;"!r"&amp;$B40&amp;"c"&amp;$C40,0)))</f>
        <v>9730000</v>
      </c>
    </row>
    <row r="41" spans="1:8" x14ac:dyDescent="0.3">
      <c r="A41" s="95" t="s">
        <v>353</v>
      </c>
      <c r="B41" s="95">
        <f t="shared" si="5"/>
        <v>3</v>
      </c>
      <c r="C41" s="95">
        <f t="shared" si="6"/>
        <v>40</v>
      </c>
      <c r="E41" s="95">
        <f t="shared" ref="E41" si="77">plan_id</f>
        <v>390</v>
      </c>
      <c r="F41" s="95">
        <f t="shared" ca="1" si="3"/>
        <v>2014</v>
      </c>
      <c r="G41" s="95">
        <f t="shared" ref="G41" ca="1" si="78">VLOOKUP(INDIRECT(CHAR(39)&amp;$A41&amp;CHAR(39)&amp;"!r2c"&amp;$C41,0),variables,2,0)</f>
        <v>10898</v>
      </c>
      <c r="H41" s="98">
        <f t="array" aca="1" ref="H41" ca="1">IF(AND(G41&gt;=10861,G41&lt;=10863),TEXT(INDIRECT(CHAR(39)&amp;$A41&amp;CHAR(39)&amp;"!r"&amp;$B41&amp;"c"&amp;$C41,0),"dd-mmm-yyyy"),(INDIRECT(CHAR(39)&amp;$A41&amp;CHAR(39)&amp;"!r"&amp;$B41&amp;"c"&amp;$C41,0)))</f>
        <v>0</v>
      </c>
    </row>
    <row r="42" spans="1:8" x14ac:dyDescent="0.3">
      <c r="A42" s="95" t="s">
        <v>353</v>
      </c>
      <c r="B42" s="95">
        <f t="shared" si="5"/>
        <v>3</v>
      </c>
      <c r="C42" s="95">
        <f t="shared" si="6"/>
        <v>41</v>
      </c>
      <c r="E42" s="95">
        <f t="shared" ref="E42" si="79">plan_id</f>
        <v>390</v>
      </c>
      <c r="F42" s="95">
        <f t="shared" ca="1" si="3"/>
        <v>2014</v>
      </c>
      <c r="G42" s="95">
        <f t="shared" ref="G42" ca="1" si="80">VLOOKUP(INDIRECT(CHAR(39)&amp;$A42&amp;CHAR(39)&amp;"!r2c"&amp;$C42,0),variables,2,0)</f>
        <v>10899</v>
      </c>
      <c r="H42" s="98">
        <f t="array" aca="1" ref="H42" ca="1">IF(AND(G42&gt;=10861,G42&lt;=10863),TEXT(INDIRECT(CHAR(39)&amp;$A42&amp;CHAR(39)&amp;"!r"&amp;$B42&amp;"c"&amp;$C42,0),"dd-mmm-yyyy"),(INDIRECT(CHAR(39)&amp;$A42&amp;CHAR(39)&amp;"!r"&amp;$B42&amp;"c"&amp;$C42,0)))</f>
        <v>0</v>
      </c>
    </row>
    <row r="43" spans="1:8" x14ac:dyDescent="0.3">
      <c r="A43" s="95" t="s">
        <v>353</v>
      </c>
      <c r="B43" s="95">
        <f t="shared" si="5"/>
        <v>3</v>
      </c>
      <c r="C43" s="95">
        <f t="shared" si="6"/>
        <v>42</v>
      </c>
      <c r="E43" s="95">
        <f t="shared" ref="E43" si="81">plan_id</f>
        <v>390</v>
      </c>
      <c r="F43" s="95">
        <f t="shared" ca="1" si="3"/>
        <v>2014</v>
      </c>
      <c r="G43" s="95">
        <f t="shared" ref="G43" ca="1" si="82">VLOOKUP(INDIRECT(CHAR(39)&amp;$A43&amp;CHAR(39)&amp;"!r2c"&amp;$C43,0),variables,2,0)</f>
        <v>11006</v>
      </c>
      <c r="H43" s="98">
        <f t="array" aca="1" ref="H43" ca="1">IF(AND(G43&gt;=10861,G43&lt;=10863),TEXT(INDIRECT(CHAR(39)&amp;$A43&amp;CHAR(39)&amp;"!r"&amp;$B43&amp;"c"&amp;$C43,0),"dd-mmm-yyyy"),(INDIRECT(CHAR(39)&amp;$A43&amp;CHAR(39)&amp;"!r"&amp;$B43&amp;"c"&amp;$C43,0)))</f>
        <v>0</v>
      </c>
    </row>
    <row r="44" spans="1:8" x14ac:dyDescent="0.3">
      <c r="A44" s="95" t="s">
        <v>353</v>
      </c>
      <c r="B44" s="95">
        <f t="shared" si="5"/>
        <v>3</v>
      </c>
      <c r="C44" s="95">
        <f t="shared" si="6"/>
        <v>43</v>
      </c>
      <c r="E44" s="95">
        <f t="shared" ref="E44" si="83">plan_id</f>
        <v>390</v>
      </c>
      <c r="F44" s="95">
        <f t="shared" ca="1" si="3"/>
        <v>2014</v>
      </c>
      <c r="G44" s="95">
        <f t="shared" ref="G44" ca="1" si="84">VLOOKUP(INDIRECT(CHAR(39)&amp;$A44&amp;CHAR(39)&amp;"!r2c"&amp;$C44,0),variables,2,0)</f>
        <v>10900</v>
      </c>
      <c r="H44" s="98">
        <f t="array" aca="1" ref="H44" ca="1">IF(AND(G44&gt;=10861,G44&lt;=10863),TEXT(INDIRECT(CHAR(39)&amp;$A44&amp;CHAR(39)&amp;"!r"&amp;$B44&amp;"c"&amp;$C44,0),"dd-mmm-yyyy"),(INDIRECT(CHAR(39)&amp;$A44&amp;CHAR(39)&amp;"!r"&amp;$B44&amp;"c"&amp;$C44,0)))</f>
        <v>0</v>
      </c>
    </row>
    <row r="45" spans="1:8" x14ac:dyDescent="0.3">
      <c r="A45" s="95" t="s">
        <v>353</v>
      </c>
      <c r="B45" s="95">
        <f t="shared" si="5"/>
        <v>3</v>
      </c>
      <c r="C45" s="95">
        <f t="shared" si="6"/>
        <v>44</v>
      </c>
      <c r="E45" s="95">
        <f t="shared" ref="E45" si="85">plan_id</f>
        <v>390</v>
      </c>
      <c r="F45" s="95">
        <f t="shared" ca="1" si="3"/>
        <v>2014</v>
      </c>
      <c r="G45" s="95">
        <f t="shared" ref="G45" ca="1" si="86">VLOOKUP(INDIRECT(CHAR(39)&amp;$A45&amp;CHAR(39)&amp;"!r2c"&amp;$C45,0),variables,2,0)</f>
        <v>10901</v>
      </c>
      <c r="H45" s="98">
        <f t="array" aca="1" ref="H45" ca="1">IF(AND(G45&gt;=10861,G45&lt;=10863),TEXT(INDIRECT(CHAR(39)&amp;$A45&amp;CHAR(39)&amp;"!r"&amp;$B45&amp;"c"&amp;$C45,0),"dd-mmm-yyyy"),(INDIRECT(CHAR(39)&amp;$A45&amp;CHAR(39)&amp;"!r"&amp;$B45&amp;"c"&amp;$C45,0)))</f>
        <v>5.5E-2</v>
      </c>
    </row>
    <row r="46" spans="1:8" x14ac:dyDescent="0.3">
      <c r="A46" s="95" t="s">
        <v>353</v>
      </c>
      <c r="B46" s="95">
        <f t="shared" si="5"/>
        <v>3</v>
      </c>
      <c r="C46" s="95">
        <f t="shared" si="6"/>
        <v>45</v>
      </c>
      <c r="E46" s="95">
        <f t="shared" ref="E46" si="87">plan_id</f>
        <v>390</v>
      </c>
      <c r="F46" s="95">
        <f t="shared" ca="1" si="3"/>
        <v>2014</v>
      </c>
      <c r="G46" s="95">
        <f t="shared" ref="G46" ca="1" si="88">VLOOKUP(INDIRECT(CHAR(39)&amp;$A46&amp;CHAR(39)&amp;"!r2c"&amp;$C46,0),variables,2,0)</f>
        <v>10902</v>
      </c>
      <c r="H46" s="98">
        <f t="array" aca="1" ref="H46" ca="1">IF(AND(G46&gt;=10861,G46&lt;=10863),TEXT(INDIRECT(CHAR(39)&amp;$A46&amp;CHAR(39)&amp;"!r"&amp;$B46&amp;"c"&amp;$C46,0),"dd-mmm-yyyy"),(INDIRECT(CHAR(39)&amp;$A46&amp;CHAR(39)&amp;"!r"&amp;$B46&amp;"c"&amp;$C46,0)))</f>
        <v>6.5000000000000002E-2</v>
      </c>
    </row>
    <row r="47" spans="1:8" x14ac:dyDescent="0.3">
      <c r="A47" s="95" t="s">
        <v>353</v>
      </c>
      <c r="B47" s="95">
        <f t="shared" si="5"/>
        <v>3</v>
      </c>
      <c r="C47" s="95">
        <f t="shared" si="6"/>
        <v>46</v>
      </c>
      <c r="E47" s="95">
        <f t="shared" ref="E47" si="89">plan_id</f>
        <v>390</v>
      </c>
      <c r="F47" s="95">
        <f t="shared" ca="1" si="3"/>
        <v>2014</v>
      </c>
      <c r="G47" s="95">
        <f t="shared" ref="G47" ca="1" si="90">VLOOKUP(INDIRECT(CHAR(39)&amp;$A47&amp;CHAR(39)&amp;"!r2c"&amp;$C47,0),variables,2,0)</f>
        <v>10903</v>
      </c>
      <c r="H47" s="98">
        <f t="array" aca="1" ref="H47" ca="1">IF(AND(G47&gt;=10861,G47&lt;=10863),TEXT(INDIRECT(CHAR(39)&amp;$A47&amp;CHAR(39)&amp;"!r"&amp;$B47&amp;"c"&amp;$C47,0),"dd-mmm-yyyy"),(INDIRECT(CHAR(39)&amp;$A47&amp;CHAR(39)&amp;"!r"&amp;$B47&amp;"c"&amp;$C47,0)))</f>
        <v>7.4999999999999997E-2</v>
      </c>
    </row>
    <row r="48" spans="1:8" x14ac:dyDescent="0.3">
      <c r="A48" s="95" t="s">
        <v>353</v>
      </c>
      <c r="B48" s="95">
        <f t="shared" si="5"/>
        <v>3</v>
      </c>
      <c r="C48" s="95">
        <f t="shared" si="6"/>
        <v>47</v>
      </c>
      <c r="E48" s="95">
        <f t="shared" ref="E48" si="91">plan_id</f>
        <v>390</v>
      </c>
      <c r="F48" s="95">
        <f t="shared" ca="1" si="3"/>
        <v>2014</v>
      </c>
      <c r="G48" s="95">
        <f t="shared" ref="G48" ca="1" si="92">VLOOKUP(INDIRECT(CHAR(39)&amp;$A48&amp;CHAR(39)&amp;"!r2c"&amp;$C48,0),variables,2,0)</f>
        <v>10904</v>
      </c>
      <c r="H48" s="98">
        <f t="array" aca="1" ref="H48" ca="1">IF(AND(G48&gt;=10861,G48&lt;=10863),TEXT(INDIRECT(CHAR(39)&amp;$A48&amp;CHAR(39)&amp;"!r"&amp;$B48&amp;"c"&amp;$C48,0),"dd-mmm-yyyy"),(INDIRECT(CHAR(39)&amp;$A48&amp;CHAR(39)&amp;"!r"&amp;$B48&amp;"c"&amp;$C48,0)))</f>
        <v>130907000</v>
      </c>
    </row>
    <row r="49" spans="1:8" x14ac:dyDescent="0.3">
      <c r="A49" s="95" t="s">
        <v>353</v>
      </c>
      <c r="B49" s="95">
        <f t="shared" si="5"/>
        <v>3</v>
      </c>
      <c r="C49" s="95">
        <f t="shared" si="6"/>
        <v>48</v>
      </c>
      <c r="E49" s="95">
        <f t="shared" ref="E49" si="93">plan_id</f>
        <v>390</v>
      </c>
      <c r="F49" s="95">
        <f t="shared" ca="1" si="3"/>
        <v>2014</v>
      </c>
      <c r="G49" s="95">
        <f t="shared" ref="G49" ca="1" si="94">VLOOKUP(INDIRECT(CHAR(39)&amp;$A49&amp;CHAR(39)&amp;"!r2c"&amp;$C49,0),variables,2,0)</f>
        <v>10905</v>
      </c>
      <c r="H49" s="98">
        <f t="array" aca="1" ref="H49" ca="1">IF(AND(G49&gt;=10861,G49&lt;=10863),TEXT(INDIRECT(CHAR(39)&amp;$A49&amp;CHAR(39)&amp;"!r"&amp;$B49&amp;"c"&amp;$C49,0),"dd-mmm-yyyy"),(INDIRECT(CHAR(39)&amp;$A49&amp;CHAR(39)&amp;"!r"&amp;$B49&amp;"c"&amp;$C49,0)))</f>
        <v>-587266000</v>
      </c>
    </row>
    <row r="50" spans="1:8" x14ac:dyDescent="0.3">
      <c r="A50" s="95" t="s">
        <v>353</v>
      </c>
      <c r="B50" s="95">
        <f t="shared" si="5"/>
        <v>3</v>
      </c>
      <c r="C50" s="95">
        <f t="shared" si="6"/>
        <v>49</v>
      </c>
      <c r="E50" s="95">
        <f t="shared" ref="E50" si="95">plan_id</f>
        <v>390</v>
      </c>
      <c r="F50" s="95">
        <f t="shared" ca="1" si="3"/>
        <v>2014</v>
      </c>
      <c r="G50" s="95">
        <f t="shared" ref="G50" ca="1" si="96">VLOOKUP(INDIRECT(CHAR(39)&amp;$A50&amp;CHAR(39)&amp;"!r2c"&amp;$C50,0),variables,2,0)</f>
        <v>10906</v>
      </c>
      <c r="H50" s="98">
        <f t="array" aca="1" ref="H50" ca="1">IF(AND(G50&gt;=10861,G50&lt;=10863),TEXT(INDIRECT(CHAR(39)&amp;$A50&amp;CHAR(39)&amp;"!r"&amp;$B50&amp;"c"&amp;$C50,0),"dd-mmm-yyyy"),(INDIRECT(CHAR(39)&amp;$A50&amp;CHAR(39)&amp;"!r"&amp;$B50&amp;"c"&amp;$C50,0)))</f>
        <v>-1165043000</v>
      </c>
    </row>
    <row r="51" spans="1:8" x14ac:dyDescent="0.3">
      <c r="A51" s="95" t="s">
        <v>353</v>
      </c>
      <c r="B51" s="95">
        <f t="shared" si="5"/>
        <v>3</v>
      </c>
      <c r="C51" s="95">
        <f t="shared" si="6"/>
        <v>50</v>
      </c>
      <c r="E51" s="95">
        <f t="shared" ref="E51" si="97">plan_id</f>
        <v>390</v>
      </c>
      <c r="F51" s="95">
        <f t="shared" ca="1" si="3"/>
        <v>2014</v>
      </c>
      <c r="G51" s="95">
        <f t="shared" ref="G51" ca="1" si="98">VLOOKUP(INDIRECT(CHAR(39)&amp;$A51&amp;CHAR(39)&amp;"!r2c"&amp;$C51,0),variables,2,0)</f>
        <v>10907</v>
      </c>
      <c r="H51" s="98">
        <f t="array" aca="1" ref="H51" ca="1">IF(AND(G51&gt;=10861,G51&lt;=10863),TEXT(INDIRECT(CHAR(39)&amp;$A51&amp;CHAR(39)&amp;"!r"&amp;$B51&amp;"c"&amp;$C51,0),"dd-mmm-yyyy"),(INDIRECT(CHAR(39)&amp;$A51&amp;CHAR(39)&amp;"!r"&amp;$B51&amp;"c"&amp;$C51,0)))</f>
        <v>0</v>
      </c>
    </row>
    <row r="52" spans="1:8" x14ac:dyDescent="0.3">
      <c r="A52" s="95" t="s">
        <v>353</v>
      </c>
      <c r="B52" s="95">
        <f t="shared" si="5"/>
        <v>3</v>
      </c>
      <c r="C52" s="95">
        <f t="shared" si="6"/>
        <v>51</v>
      </c>
      <c r="E52" s="95">
        <f t="shared" ref="E52" si="99">plan_id</f>
        <v>390</v>
      </c>
      <c r="F52" s="95">
        <f t="shared" ca="1" si="3"/>
        <v>2014</v>
      </c>
      <c r="G52" s="95">
        <f t="shared" ref="G52" ca="1" si="100">VLOOKUP(INDIRECT(CHAR(39)&amp;$A52&amp;CHAR(39)&amp;"!r2c"&amp;$C52,0),variables,2,0)</f>
        <v>10860</v>
      </c>
      <c r="H52" s="98">
        <f t="array" aca="1" ref="H52" ca="1">IF(AND(G52&gt;=10861,G52&lt;=10863),TEXT(INDIRECT(CHAR(39)&amp;$A52&amp;CHAR(39)&amp;"!r"&amp;$B52&amp;"c"&amp;$C52,0),"dd-mmm-yyyy"),(INDIRECT(CHAR(39)&amp;$A52&amp;CHAR(39)&amp;"!r"&amp;$B52&amp;"c"&amp;$C52,0)))</f>
        <v>3644085000</v>
      </c>
    </row>
    <row r="53" spans="1:8" x14ac:dyDescent="0.3">
      <c r="A53" s="95" t="s">
        <v>353</v>
      </c>
      <c r="B53" s="95">
        <f t="shared" si="5"/>
        <v>3</v>
      </c>
      <c r="C53" s="95">
        <f t="shared" si="6"/>
        <v>52</v>
      </c>
      <c r="E53" s="95">
        <f t="shared" ref="E53" si="101">plan_id</f>
        <v>390</v>
      </c>
      <c r="F53" s="95">
        <f t="shared" ca="1" si="3"/>
        <v>2014</v>
      </c>
      <c r="G53" s="95">
        <f t="shared" ref="G53" ca="1" si="102">VLOOKUP(INDIRECT(CHAR(39)&amp;$A53&amp;CHAR(39)&amp;"!r2c"&amp;$C53,0),variables,2,0)</f>
        <v>10909</v>
      </c>
      <c r="H53" s="98">
        <f t="array" aca="1" ref="H53" ca="1">IF(AND(G53&gt;=10861,G53&lt;=10863),TEXT(INDIRECT(CHAR(39)&amp;$A53&amp;CHAR(39)&amp;"!r"&amp;$B53&amp;"c"&amp;$C53,0),"dd-mmm-yyyy"),(INDIRECT(CHAR(39)&amp;$A53&amp;CHAR(39)&amp;"!r"&amp;$B53&amp;"c"&amp;$C53,0)))</f>
        <v>176102000</v>
      </c>
    </row>
    <row r="54" spans="1:8" x14ac:dyDescent="0.3">
      <c r="A54" s="95" t="s">
        <v>353</v>
      </c>
      <c r="B54" s="95">
        <f t="shared" si="5"/>
        <v>3</v>
      </c>
      <c r="C54" s="95">
        <f t="shared" si="6"/>
        <v>53</v>
      </c>
      <c r="E54" s="95">
        <f t="shared" ref="E54" si="103">plan_id</f>
        <v>390</v>
      </c>
      <c r="F54" s="95">
        <f t="shared" ca="1" si="3"/>
        <v>2014</v>
      </c>
      <c r="G54" s="95">
        <f t="shared" ref="G54" ca="1" si="104">VLOOKUP(INDIRECT(CHAR(39)&amp;$A54&amp;CHAR(39)&amp;"!r2c"&amp;$C54,0),variables,2,0)</f>
        <v>10910</v>
      </c>
      <c r="H54" s="98">
        <f t="array" aca="1" ref="H54" ca="1">IF(AND(G54&gt;=10861,G54&lt;=10863),TEXT(INDIRECT(CHAR(39)&amp;$A54&amp;CHAR(39)&amp;"!r"&amp;$B54&amp;"c"&amp;$C54,0),"dd-mmm-yyyy"),(INDIRECT(CHAR(39)&amp;$A54&amp;CHAR(39)&amp;"!r"&amp;$B54&amp;"c"&amp;$C54,0)))</f>
        <v>235097000</v>
      </c>
    </row>
    <row r="55" spans="1:8" x14ac:dyDescent="0.3">
      <c r="A55" s="95" t="s">
        <v>353</v>
      </c>
      <c r="B55" s="95">
        <f t="shared" si="5"/>
        <v>3</v>
      </c>
      <c r="C55" s="95">
        <f t="shared" si="6"/>
        <v>54</v>
      </c>
      <c r="E55" s="95">
        <f t="shared" ref="E55" si="105">plan_id</f>
        <v>390</v>
      </c>
      <c r="F55" s="95">
        <f t="shared" ca="1" si="3"/>
        <v>2014</v>
      </c>
      <c r="G55" s="95">
        <f t="shared" ref="G55" ca="1" si="106">VLOOKUP(INDIRECT(CHAR(39)&amp;$A55&amp;CHAR(39)&amp;"!r2c"&amp;$C55,0),variables,2,0)</f>
        <v>10911</v>
      </c>
      <c r="H55" s="98">
        <f t="array" aca="1" ref="H55" ca="1">IF(AND(G55&gt;=10861,G55&lt;=10863),TEXT(INDIRECT(CHAR(39)&amp;$A55&amp;CHAR(39)&amp;"!r"&amp;$B55&amp;"c"&amp;$C55,0),"dd-mmm-yyyy"),(INDIRECT(CHAR(39)&amp;$A55&amp;CHAR(39)&amp;"!r"&amp;$B55&amp;"c"&amp;$C55,0)))</f>
        <v>0</v>
      </c>
    </row>
    <row r="56" spans="1:8" x14ac:dyDescent="0.3">
      <c r="A56" s="95" t="s">
        <v>353</v>
      </c>
      <c r="B56" s="95">
        <f t="shared" si="5"/>
        <v>3</v>
      </c>
      <c r="C56" s="95">
        <f t="shared" si="6"/>
        <v>55</v>
      </c>
      <c r="E56" s="95">
        <f t="shared" ref="E56" si="107">plan_id</f>
        <v>390</v>
      </c>
      <c r="F56" s="95">
        <f t="shared" ca="1" si="3"/>
        <v>2014</v>
      </c>
      <c r="G56" s="95">
        <f t="shared" ref="G56" ca="1" si="108">VLOOKUP(INDIRECT(CHAR(39)&amp;$A56&amp;CHAR(39)&amp;"!r2c"&amp;$C56,0),variables,2,0)</f>
        <v>10912</v>
      </c>
      <c r="H56" s="98">
        <f t="array" aca="1" ref="H56" ca="1">IF(AND(G56&gt;=10861,G56&lt;=10863),TEXT(INDIRECT(CHAR(39)&amp;$A56&amp;CHAR(39)&amp;"!r"&amp;$B56&amp;"c"&amp;$C56,0),"dd-mmm-yyyy"),(INDIRECT(CHAR(39)&amp;$A56&amp;CHAR(39)&amp;"!r"&amp;$B56&amp;"c"&amp;$C56,0)))</f>
        <v>0</v>
      </c>
    </row>
    <row r="57" spans="1:8" x14ac:dyDescent="0.3">
      <c r="A57" s="95" t="s">
        <v>353</v>
      </c>
      <c r="B57" s="95">
        <f t="shared" si="5"/>
        <v>3</v>
      </c>
      <c r="C57" s="95">
        <f t="shared" si="6"/>
        <v>56</v>
      </c>
      <c r="E57" s="95">
        <f t="shared" ref="E57" si="109">plan_id</f>
        <v>390</v>
      </c>
      <c r="F57" s="95">
        <f t="shared" ca="1" si="3"/>
        <v>2014</v>
      </c>
      <c r="G57" s="95">
        <f t="shared" ref="G57" ca="1" si="110">VLOOKUP(INDIRECT(CHAR(39)&amp;$A57&amp;CHAR(39)&amp;"!r2c"&amp;$C57,0),variables,2,0)</f>
        <v>10913</v>
      </c>
      <c r="H57" s="98">
        <f t="array" aca="1" ref="H57" ca="1">IF(AND(G57&gt;=10861,G57&lt;=10863),TEXT(INDIRECT(CHAR(39)&amp;$A57&amp;CHAR(39)&amp;"!r"&amp;$B57&amp;"c"&amp;$C57,0),"dd-mmm-yyyy"),(INDIRECT(CHAR(39)&amp;$A57&amp;CHAR(39)&amp;"!r"&amp;$B57&amp;"c"&amp;$C57,0)))</f>
        <v>0</v>
      </c>
    </row>
    <row r="58" spans="1:8" x14ac:dyDescent="0.3">
      <c r="A58" s="95" t="s">
        <v>353</v>
      </c>
      <c r="B58" s="95">
        <f t="shared" si="5"/>
        <v>3</v>
      </c>
      <c r="C58" s="95">
        <f t="shared" si="6"/>
        <v>57</v>
      </c>
      <c r="E58" s="95">
        <f t="shared" ref="E58" si="111">plan_id</f>
        <v>390</v>
      </c>
      <c r="F58" s="95">
        <f t="shared" ca="1" si="3"/>
        <v>2014</v>
      </c>
      <c r="G58" s="95">
        <f t="shared" ref="G58" ca="1" si="112">VLOOKUP(INDIRECT(CHAR(39)&amp;$A58&amp;CHAR(39)&amp;"!r2c"&amp;$C58,0),variables,2,0)</f>
        <v>10914</v>
      </c>
      <c r="H58" s="98">
        <f t="array" aca="1" ref="H58" ca="1">IF(AND(G58&gt;=10861,G58&lt;=10863),TEXT(INDIRECT(CHAR(39)&amp;$A58&amp;CHAR(39)&amp;"!r"&amp;$B58&amp;"c"&amp;$C58,0),"dd-mmm-yyyy"),(INDIRECT(CHAR(39)&amp;$A58&amp;CHAR(39)&amp;"!r"&amp;$B58&amp;"c"&amp;$C58,0)))</f>
        <v>110766000</v>
      </c>
    </row>
    <row r="59" spans="1:8" x14ac:dyDescent="0.3">
      <c r="A59" s="95" t="s">
        <v>353</v>
      </c>
      <c r="B59" s="95">
        <f t="shared" si="5"/>
        <v>3</v>
      </c>
      <c r="C59" s="95">
        <f t="shared" si="6"/>
        <v>58</v>
      </c>
      <c r="E59" s="95">
        <f t="shared" ref="E59" si="113">plan_id</f>
        <v>390</v>
      </c>
      <c r="F59" s="95">
        <f t="shared" ca="1" si="3"/>
        <v>2014</v>
      </c>
      <c r="G59" s="95">
        <f t="shared" ref="G59" ca="1" si="114">VLOOKUP(INDIRECT(CHAR(39)&amp;$A59&amp;CHAR(39)&amp;"!r2c"&amp;$C59,0),variables,2,0)</f>
        <v>10915</v>
      </c>
      <c r="H59" s="98">
        <f t="array" aca="1" ref="H59" ca="1">IF(AND(G59&gt;=10861,G59&lt;=10863),TEXT(INDIRECT(CHAR(39)&amp;$A59&amp;CHAR(39)&amp;"!r"&amp;$B59&amp;"c"&amp;$C59,0),"dd-mmm-yyyy"),(INDIRECT(CHAR(39)&amp;$A59&amp;CHAR(39)&amp;"!r"&amp;$B59&amp;"c"&amp;$C59,0)))</f>
        <v>32821000</v>
      </c>
    </row>
    <row r="60" spans="1:8" x14ac:dyDescent="0.3">
      <c r="A60" s="95" t="s">
        <v>353</v>
      </c>
      <c r="B60" s="95">
        <f t="shared" si="5"/>
        <v>3</v>
      </c>
      <c r="C60" s="95">
        <f t="shared" si="6"/>
        <v>59</v>
      </c>
      <c r="E60" s="95">
        <f t="shared" ref="E60" si="115">plan_id</f>
        <v>390</v>
      </c>
      <c r="F60" s="95">
        <f t="shared" ca="1" si="3"/>
        <v>2014</v>
      </c>
      <c r="G60" s="95">
        <f t="shared" ref="G60" ca="1" si="116">VLOOKUP(INDIRECT(CHAR(39)&amp;$A60&amp;CHAR(39)&amp;"!r2c"&amp;$C60,0),variables,2,0)</f>
        <v>10916</v>
      </c>
      <c r="H60" s="98">
        <f t="array" aca="1" ref="H60" ca="1">IF(AND(G60&gt;=10861,G60&lt;=10863),TEXT(INDIRECT(CHAR(39)&amp;$A60&amp;CHAR(39)&amp;"!r"&amp;$B60&amp;"c"&amp;$C60,0),"dd-mmm-yyyy"),(INDIRECT(CHAR(39)&amp;$A60&amp;CHAR(39)&amp;"!r"&amp;$B60&amp;"c"&amp;$C60,0)))</f>
        <v>338894000</v>
      </c>
    </row>
    <row r="61" spans="1:8" x14ac:dyDescent="0.3">
      <c r="A61" s="95" t="s">
        <v>353</v>
      </c>
      <c r="B61" s="95">
        <f t="shared" si="5"/>
        <v>3</v>
      </c>
      <c r="C61" s="95">
        <f t="shared" si="6"/>
        <v>60</v>
      </c>
      <c r="E61" s="95">
        <f t="shared" ref="E61" si="117">plan_id</f>
        <v>390</v>
      </c>
      <c r="F61" s="95">
        <f t="shared" ca="1" si="3"/>
        <v>2014</v>
      </c>
      <c r="G61" s="95">
        <f t="shared" ref="G61" ca="1" si="118">VLOOKUP(INDIRECT(CHAR(39)&amp;$A61&amp;CHAR(39)&amp;"!r2c"&amp;$C61,0),variables,2,0)</f>
        <v>10917</v>
      </c>
      <c r="H61" s="98">
        <f t="array" aca="1" ref="H61" ca="1">IF(AND(G61&gt;=10861,G61&lt;=10863),TEXT(INDIRECT(CHAR(39)&amp;$A61&amp;CHAR(39)&amp;"!r"&amp;$B61&amp;"c"&amp;$C61,0),"dd-mmm-yyyy"),(INDIRECT(CHAR(39)&amp;$A61&amp;CHAR(39)&amp;"!r"&amp;$B61&amp;"c"&amp;$C61,0)))</f>
        <v>-52784000</v>
      </c>
    </row>
    <row r="62" spans="1:8" x14ac:dyDescent="0.3">
      <c r="A62" s="95" t="s">
        <v>353</v>
      </c>
      <c r="B62" s="95">
        <f t="shared" si="5"/>
        <v>3</v>
      </c>
      <c r="C62" s="95">
        <f t="shared" si="6"/>
        <v>61</v>
      </c>
      <c r="E62" s="95">
        <f t="shared" ref="E62" si="119">plan_id</f>
        <v>390</v>
      </c>
      <c r="F62" s="95">
        <f t="shared" ca="1" si="3"/>
        <v>2014</v>
      </c>
      <c r="G62" s="95">
        <f t="shared" ref="G62" ca="1" si="120">VLOOKUP(INDIRECT(CHAR(39)&amp;$A62&amp;CHAR(39)&amp;"!r2c"&amp;$C62,0),variables,2,0)</f>
        <v>10918</v>
      </c>
      <c r="H62" s="98">
        <f t="array" aca="1" ref="H62" ca="1">IF(AND(G62&gt;=10861,G62&lt;=10863),TEXT(INDIRECT(CHAR(39)&amp;$A62&amp;CHAR(39)&amp;"!r"&amp;$B62&amp;"c"&amp;$C62,0),"dd-mmm-yyyy"),(INDIRECT(CHAR(39)&amp;$A62&amp;CHAR(39)&amp;"!r"&amp;$B62&amp;"c"&amp;$C62,0)))</f>
        <v>-1637000</v>
      </c>
    </row>
    <row r="63" spans="1:8" x14ac:dyDescent="0.3">
      <c r="A63" s="95" t="s">
        <v>353</v>
      </c>
      <c r="B63" s="95">
        <f t="shared" si="5"/>
        <v>3</v>
      </c>
      <c r="C63" s="95">
        <f t="shared" si="6"/>
        <v>62</v>
      </c>
      <c r="E63" s="95">
        <f t="shared" ref="E63" si="121">plan_id</f>
        <v>390</v>
      </c>
      <c r="F63" s="95">
        <f t="shared" ca="1" si="3"/>
        <v>2014</v>
      </c>
      <c r="G63" s="95">
        <f t="shared" ref="G63" ca="1" si="122">VLOOKUP(INDIRECT(CHAR(39)&amp;$A63&amp;CHAR(39)&amp;"!r2c"&amp;$C63,0),variables,2,0)</f>
        <v>10919</v>
      </c>
      <c r="H63" s="98">
        <f t="array" aca="1" ref="H63" ca="1">IF(AND(G63&gt;=10861,G63&lt;=10863),TEXT(INDIRECT(CHAR(39)&amp;$A63&amp;CHAR(39)&amp;"!r"&amp;$B63&amp;"c"&amp;$C63,0),"dd-mmm-yyyy"),(INDIRECT(CHAR(39)&amp;$A63&amp;CHAR(39)&amp;"!r"&amp;$B63&amp;"c"&amp;$C63,0)))</f>
        <v>-54421000</v>
      </c>
    </row>
    <row r="64" spans="1:8" x14ac:dyDescent="0.3">
      <c r="A64" s="95" t="s">
        <v>353</v>
      </c>
      <c r="B64" s="95">
        <f t="shared" si="5"/>
        <v>3</v>
      </c>
      <c r="C64" s="95">
        <f t="shared" si="6"/>
        <v>63</v>
      </c>
      <c r="E64" s="95">
        <f t="shared" ref="E64" si="123">plan_id</f>
        <v>390</v>
      </c>
      <c r="F64" s="95">
        <f t="shared" ca="1" si="3"/>
        <v>2014</v>
      </c>
      <c r="G64" s="95">
        <f t="shared" ref="G64" ca="1" si="124">VLOOKUP(INDIRECT(CHAR(39)&amp;$A64&amp;CHAR(39)&amp;"!r2c"&amp;$C64,0),variables,2,0)</f>
        <v>10920</v>
      </c>
      <c r="H64" s="98">
        <f t="array" aca="1" ref="H64" ca="1">IF(AND(G64&gt;=10861,G64&lt;=10863),TEXT(INDIRECT(CHAR(39)&amp;$A64&amp;CHAR(39)&amp;"!r"&amp;$B64&amp;"c"&amp;$C64,0),"dd-mmm-yyyy"),(INDIRECT(CHAR(39)&amp;$A64&amp;CHAR(39)&amp;"!r"&amp;$B64&amp;"c"&amp;$C64,0)))</f>
        <v>-9730000</v>
      </c>
    </row>
    <row r="65" spans="1:8" x14ac:dyDescent="0.3">
      <c r="A65" s="95" t="s">
        <v>353</v>
      </c>
      <c r="B65" s="95">
        <f t="shared" si="5"/>
        <v>3</v>
      </c>
      <c r="C65" s="95">
        <f t="shared" si="6"/>
        <v>64</v>
      </c>
      <c r="E65" s="95">
        <f t="shared" ref="E65" si="125">plan_id</f>
        <v>390</v>
      </c>
      <c r="F65" s="95">
        <f t="shared" ca="1" si="3"/>
        <v>2014</v>
      </c>
      <c r="G65" s="95">
        <f t="shared" ref="G65" ca="1" si="126">VLOOKUP(INDIRECT(CHAR(39)&amp;$A65&amp;CHAR(39)&amp;"!r2c"&amp;$C65,0),variables,2,0)</f>
        <v>10921</v>
      </c>
      <c r="H65" s="98">
        <f t="array" aca="1" ref="H65" ca="1">IF(AND(G65&gt;=10861,G65&lt;=10863),TEXT(INDIRECT(CHAR(39)&amp;$A65&amp;CHAR(39)&amp;"!r"&amp;$B65&amp;"c"&amp;$C65,0),"dd-mmm-yyyy"),(INDIRECT(CHAR(39)&amp;$A65&amp;CHAR(39)&amp;"!r"&amp;$B65&amp;"c"&amp;$C65,0)))</f>
        <v>1342000</v>
      </c>
    </row>
    <row r="66" spans="1:8" x14ac:dyDescent="0.3">
      <c r="A66" s="95" t="s">
        <v>353</v>
      </c>
      <c r="B66" s="95">
        <f t="shared" si="5"/>
        <v>3</v>
      </c>
      <c r="C66" s="95">
        <f t="shared" si="6"/>
        <v>65</v>
      </c>
      <c r="E66" s="95">
        <f t="shared" ref="E66" si="127">plan_id</f>
        <v>390</v>
      </c>
      <c r="F66" s="95">
        <f t="shared" ca="1" si="3"/>
        <v>2014</v>
      </c>
      <c r="G66" s="95">
        <f t="shared" ref="G66" ca="1" si="128">VLOOKUP(INDIRECT(CHAR(39)&amp;$A66&amp;CHAR(39)&amp;"!r2c"&amp;$C66,0),variables,2,0)</f>
        <v>10922</v>
      </c>
      <c r="H66" s="98">
        <f t="array" aca="1" ref="H66" ca="1">IF(AND(G66&gt;=10861,G66&lt;=10863),TEXT(INDIRECT(CHAR(39)&amp;$A66&amp;CHAR(39)&amp;"!r"&amp;$B66&amp;"c"&amp;$C66,0),"dd-mmm-yyyy"),(INDIRECT(CHAR(39)&amp;$A66&amp;CHAR(39)&amp;"!r"&amp;$B66&amp;"c"&amp;$C66,0)))</f>
        <v>0</v>
      </c>
    </row>
    <row r="67" spans="1:8" x14ac:dyDescent="0.3">
      <c r="A67" s="95" t="s">
        <v>353</v>
      </c>
      <c r="B67" s="95">
        <f t="shared" si="5"/>
        <v>3</v>
      </c>
      <c r="C67" s="95">
        <f t="shared" si="6"/>
        <v>66</v>
      </c>
      <c r="E67" s="95">
        <f t="shared" ref="E67" si="129">plan_id</f>
        <v>390</v>
      </c>
      <c r="F67" s="95">
        <f t="shared" ca="1" si="3"/>
        <v>2014</v>
      </c>
      <c r="G67" s="95">
        <f t="shared" ref="G67" ca="1" si="130">VLOOKUP(INDIRECT(CHAR(39)&amp;$A67&amp;CHAR(39)&amp;"!r2c"&amp;$C67,0),variables,2,0)</f>
        <v>10860</v>
      </c>
      <c r="H67" s="98">
        <f t="array" aca="1" ref="H67" ca="1">IF(AND(G67&gt;=10861,G67&lt;=10863),TEXT(INDIRECT(CHAR(39)&amp;$A67&amp;CHAR(39)&amp;"!r"&amp;$B67&amp;"c"&amp;$C67,0),"dd-mmm-yyyy"),(INDIRECT(CHAR(39)&amp;$A67&amp;CHAR(39)&amp;"!r"&amp;$B67&amp;"c"&amp;$C67,0)))</f>
        <v>4168457000</v>
      </c>
    </row>
    <row r="68" spans="1:8" x14ac:dyDescent="0.3">
      <c r="A68" s="95" t="s">
        <v>353</v>
      </c>
      <c r="B68" s="95">
        <f t="shared" si="5"/>
        <v>3</v>
      </c>
      <c r="C68" s="95">
        <f t="shared" si="6"/>
        <v>67</v>
      </c>
      <c r="E68" s="95">
        <f t="shared" ref="E68" si="131">plan_id</f>
        <v>390</v>
      </c>
      <c r="F68" s="95">
        <f t="shared" ca="1" si="3"/>
        <v>2014</v>
      </c>
      <c r="G68" s="95">
        <f t="shared" ref="G68" ca="1" si="132">VLOOKUP(INDIRECT(CHAR(39)&amp;$A68&amp;CHAR(39)&amp;"!r2c"&amp;$C68,0),variables,2,0)</f>
        <v>10923</v>
      </c>
      <c r="H68" s="98">
        <f t="array" aca="1" ref="H68" ca="1">IF(AND(G68&gt;=10861,G68&lt;=10863),TEXT(INDIRECT(CHAR(39)&amp;$A68&amp;CHAR(39)&amp;"!r"&amp;$B68&amp;"c"&amp;$C68,0),"dd-mmm-yyyy"),(INDIRECT(CHAR(39)&amp;$A68&amp;CHAR(39)&amp;"!r"&amp;$B68&amp;"c"&amp;$C68,0)))</f>
        <v>-587266000</v>
      </c>
    </row>
    <row r="69" spans="1:8" x14ac:dyDescent="0.3">
      <c r="A69" s="95" t="s">
        <v>353</v>
      </c>
      <c r="B69" s="95">
        <v>4</v>
      </c>
      <c r="C69" s="95">
        <v>3</v>
      </c>
      <c r="E69" s="95">
        <f t="shared" ref="E69" si="133">plan_id</f>
        <v>390</v>
      </c>
      <c r="F69" s="95">
        <f t="shared" ca="1" si="3"/>
        <v>2015</v>
      </c>
      <c r="G69" s="95">
        <f t="shared" ref="G69" ca="1" si="134">VLOOKUP(INDIRECT(CHAR(39)&amp;$A69&amp;CHAR(39)&amp;"!r2c"&amp;$C69,0),variables,2,0)</f>
        <v>10861</v>
      </c>
      <c r="H69" s="98" t="str">
        <f t="array" aca="1" ref="H69" ca="1">IF(AND(G69&gt;=10861,G69&lt;=10863),TEXT(INDIRECT(CHAR(39)&amp;$A69&amp;CHAR(39)&amp;"!r"&amp;$B69&amp;"c"&amp;$C69,0),"dd-mmm-yyyy"),(INDIRECT(CHAR(39)&amp;$A69&amp;CHAR(39)&amp;"!r"&amp;$B69&amp;"c"&amp;$C69,0)))</f>
        <v>01-Oct-2014</v>
      </c>
    </row>
    <row r="70" spans="1:8" x14ac:dyDescent="0.3">
      <c r="A70" s="95" t="s">
        <v>353</v>
      </c>
      <c r="B70" s="95">
        <f t="shared" ref="B70:B133" si="135">B69</f>
        <v>4</v>
      </c>
      <c r="C70" s="95">
        <f t="shared" ref="C70:C133" si="136">C69+1</f>
        <v>4</v>
      </c>
      <c r="E70" s="95">
        <f t="shared" ref="E70" si="137">plan_id</f>
        <v>390</v>
      </c>
      <c r="F70" s="95">
        <f t="shared" ref="F70:F133" ca="1" si="138">INDIRECT(CHAR(39)&amp;$A70&amp;CHAR(39)&amp;"!r"&amp;$B70&amp;"c2",0)</f>
        <v>2015</v>
      </c>
      <c r="G70" s="95">
        <f t="shared" ref="G70" ca="1" si="139">VLOOKUP(INDIRECT(CHAR(39)&amp;$A70&amp;CHAR(39)&amp;"!r2c"&amp;$C70,0),variables,2,0)</f>
        <v>10862</v>
      </c>
      <c r="H70" s="98" t="str">
        <f t="array" aca="1" ref="H70" ca="1">IF(AND(G70&gt;=10861,G70&lt;=10863),TEXT(INDIRECT(CHAR(39)&amp;$A70&amp;CHAR(39)&amp;"!r"&amp;$B70&amp;"c"&amp;$C70,0),"dd-mmm-yyyy"),(INDIRECT(CHAR(39)&amp;$A70&amp;CHAR(39)&amp;"!r"&amp;$B70&amp;"c"&amp;$C70,0)))</f>
        <v>30-Sep-2014</v>
      </c>
    </row>
    <row r="71" spans="1:8" x14ac:dyDescent="0.3">
      <c r="A71" s="95" t="s">
        <v>353</v>
      </c>
      <c r="B71" s="95">
        <f t="shared" si="135"/>
        <v>4</v>
      </c>
      <c r="C71" s="95">
        <f t="shared" si="136"/>
        <v>5</v>
      </c>
      <c r="E71" s="95">
        <f t="shared" ref="E71" si="140">plan_id</f>
        <v>390</v>
      </c>
      <c r="F71" s="95">
        <f t="shared" ca="1" si="138"/>
        <v>2015</v>
      </c>
      <c r="G71" s="95">
        <f t="shared" ref="G71" ca="1" si="141">VLOOKUP(INDIRECT(CHAR(39)&amp;$A71&amp;CHAR(39)&amp;"!r2c"&amp;$C71,0),variables,2,0)</f>
        <v>10863</v>
      </c>
      <c r="H71" s="98" t="str">
        <f t="array" aca="1" ref="H71" ca="1">IF(AND(G71&gt;=10861,G71&lt;=10863),TEXT(INDIRECT(CHAR(39)&amp;$A71&amp;CHAR(39)&amp;"!r"&amp;$B71&amp;"c"&amp;$C71,0),"dd-mmm-yyyy"),(INDIRECT(CHAR(39)&amp;$A71&amp;CHAR(39)&amp;"!r"&amp;$B71&amp;"c"&amp;$C71,0)))</f>
        <v>30-Sep-2015</v>
      </c>
    </row>
    <row r="72" spans="1:8" x14ac:dyDescent="0.3">
      <c r="A72" s="95" t="s">
        <v>353</v>
      </c>
      <c r="B72" s="95">
        <f t="shared" si="135"/>
        <v>4</v>
      </c>
      <c r="C72" s="95">
        <f t="shared" si="136"/>
        <v>6</v>
      </c>
      <c r="E72" s="95">
        <f t="shared" ref="E72" si="142">plan_id</f>
        <v>390</v>
      </c>
      <c r="F72" s="95">
        <f t="shared" ca="1" si="138"/>
        <v>2015</v>
      </c>
      <c r="G72" s="95">
        <f t="shared" ref="G72" ca="1" si="143">VLOOKUP(INDIRECT(CHAR(39)&amp;$A72&amp;CHAR(39)&amp;"!r2c"&amp;$C72,0),variables,2,0)</f>
        <v>10864</v>
      </c>
      <c r="H72" s="98">
        <f t="array" aca="1" ref="H72" ca="1">IF(AND(G72&gt;=10861,G72&lt;=10863),TEXT(INDIRECT(CHAR(39)&amp;$A72&amp;CHAR(39)&amp;"!r"&amp;$B72&amp;"c"&amp;$C72,0),"dd-mmm-yyyy"),(INDIRECT(CHAR(39)&amp;$A72&amp;CHAR(39)&amp;"!r"&amp;$B72&amp;"c"&amp;$C72,0)))</f>
        <v>2609</v>
      </c>
    </row>
    <row r="73" spans="1:8" x14ac:dyDescent="0.3">
      <c r="A73" s="95" t="s">
        <v>353</v>
      </c>
      <c r="B73" s="95">
        <f t="shared" si="135"/>
        <v>4</v>
      </c>
      <c r="C73" s="95">
        <f t="shared" si="136"/>
        <v>7</v>
      </c>
      <c r="E73" s="95">
        <f t="shared" ref="E73" si="144">plan_id</f>
        <v>390</v>
      </c>
      <c r="F73" s="95">
        <f t="shared" ca="1" si="138"/>
        <v>2015</v>
      </c>
      <c r="G73" s="95">
        <f t="shared" ref="G73" ca="1" si="145">VLOOKUP(INDIRECT(CHAR(39)&amp;$A73&amp;CHAR(39)&amp;"!r2c"&amp;$C73,0),variables,2,0)</f>
        <v>10865</v>
      </c>
      <c r="H73" s="98">
        <f t="array" aca="1" ref="H73" ca="1">IF(AND(G73&gt;=10861,G73&lt;=10863),TEXT(INDIRECT(CHAR(39)&amp;$A73&amp;CHAR(39)&amp;"!r"&amp;$B73&amp;"c"&amp;$C73,0),"dd-mmm-yyyy"),(INDIRECT(CHAR(39)&amp;$A73&amp;CHAR(39)&amp;"!r"&amp;$B73&amp;"c"&amp;$C73,0)))</f>
        <v>319</v>
      </c>
    </row>
    <row r="74" spans="1:8" x14ac:dyDescent="0.3">
      <c r="A74" s="95" t="s">
        <v>353</v>
      </c>
      <c r="B74" s="95">
        <f t="shared" si="135"/>
        <v>4</v>
      </c>
      <c r="C74" s="95">
        <f t="shared" si="136"/>
        <v>8</v>
      </c>
      <c r="E74" s="95">
        <f t="shared" ref="E74" si="146">plan_id</f>
        <v>390</v>
      </c>
      <c r="F74" s="95">
        <f t="shared" ca="1" si="138"/>
        <v>2015</v>
      </c>
      <c r="G74" s="95">
        <f t="shared" ref="G74" ca="1" si="147">VLOOKUP(INDIRECT(CHAR(39)&amp;$A74&amp;CHAR(39)&amp;"!r2c"&amp;$C74,0),variables,2,0)</f>
        <v>10866</v>
      </c>
      <c r="H74" s="98">
        <f t="array" aca="1" ref="H74" ca="1">IF(AND(G74&gt;=10861,G74&lt;=10863),TEXT(INDIRECT(CHAR(39)&amp;$A74&amp;CHAR(39)&amp;"!r"&amp;$B74&amp;"c"&amp;$C74,0),"dd-mmm-yyyy"),(INDIRECT(CHAR(39)&amp;$A74&amp;CHAR(39)&amp;"!r"&amp;$B74&amp;"c"&amp;$C74,0)))</f>
        <v>0</v>
      </c>
    </row>
    <row r="75" spans="1:8" x14ac:dyDescent="0.3">
      <c r="A75" s="95" t="s">
        <v>353</v>
      </c>
      <c r="B75" s="95">
        <f t="shared" si="135"/>
        <v>4</v>
      </c>
      <c r="C75" s="95">
        <f t="shared" si="136"/>
        <v>9</v>
      </c>
      <c r="E75" s="95">
        <f t="shared" ref="E75" si="148">plan_id</f>
        <v>390</v>
      </c>
      <c r="F75" s="95">
        <f t="shared" ca="1" si="138"/>
        <v>2015</v>
      </c>
      <c r="G75" s="95">
        <f t="shared" ref="G75" ca="1" si="149">VLOOKUP(INDIRECT(CHAR(39)&amp;$A75&amp;CHAR(39)&amp;"!r2c"&amp;$C75,0),variables,2,0)</f>
        <v>10867</v>
      </c>
      <c r="H75" s="98">
        <f t="array" aca="1" ref="H75" ca="1">IF(AND(G75&gt;=10861,G75&lt;=10863),TEXT(INDIRECT(CHAR(39)&amp;$A75&amp;CHAR(39)&amp;"!r"&amp;$B75&amp;"c"&amp;$C75,0),"dd-mmm-yyyy"),(INDIRECT(CHAR(39)&amp;$A75&amp;CHAR(39)&amp;"!r"&amp;$B75&amp;"c"&amp;$C75,0)))</f>
        <v>5537</v>
      </c>
    </row>
    <row r="76" spans="1:8" x14ac:dyDescent="0.3">
      <c r="A76" s="95" t="s">
        <v>353</v>
      </c>
      <c r="B76" s="95">
        <f t="shared" si="135"/>
        <v>4</v>
      </c>
      <c r="C76" s="95">
        <f t="shared" si="136"/>
        <v>10</v>
      </c>
      <c r="E76" s="95">
        <f t="shared" ref="E76" si="150">plan_id</f>
        <v>390</v>
      </c>
      <c r="F76" s="95">
        <f t="shared" ca="1" si="138"/>
        <v>2015</v>
      </c>
      <c r="G76" s="95">
        <f t="shared" ref="G76" ca="1" si="151">VLOOKUP(INDIRECT(CHAR(39)&amp;$A76&amp;CHAR(39)&amp;"!r2c"&amp;$C76,0),variables,2,0)</f>
        <v>10868</v>
      </c>
      <c r="H76" s="98">
        <f t="array" aca="1" ref="H76" ca="1">IF(AND(G76&gt;=10861,G76&lt;=10863),TEXT(INDIRECT(CHAR(39)&amp;$A76&amp;CHAR(39)&amp;"!r"&amp;$B76&amp;"c"&amp;$C76,0),"dd-mmm-yyyy"),(INDIRECT(CHAR(39)&amp;$A76&amp;CHAR(39)&amp;"!r"&amp;$B76&amp;"c"&amp;$C76,0)))</f>
        <v>8465</v>
      </c>
    </row>
    <row r="77" spans="1:8" x14ac:dyDescent="0.3">
      <c r="A77" s="95" t="s">
        <v>353</v>
      </c>
      <c r="B77" s="95">
        <f t="shared" si="135"/>
        <v>4</v>
      </c>
      <c r="C77" s="95">
        <f t="shared" si="136"/>
        <v>11</v>
      </c>
      <c r="E77" s="95">
        <f t="shared" ref="E77" si="152">plan_id</f>
        <v>390</v>
      </c>
      <c r="F77" s="95">
        <f t="shared" ca="1" si="138"/>
        <v>2015</v>
      </c>
      <c r="G77" s="95">
        <f t="shared" ref="G77" ca="1" si="153">VLOOKUP(INDIRECT(CHAR(39)&amp;$A77&amp;CHAR(39)&amp;"!r2c"&amp;$C77,0),variables,2,0)</f>
        <v>10869</v>
      </c>
      <c r="H77" s="98">
        <f t="array" aca="1" ref="H77" ca="1">IF(AND(G77&gt;=10861,G77&lt;=10863),TEXT(INDIRECT(CHAR(39)&amp;$A77&amp;CHAR(39)&amp;"!r"&amp;$B77&amp;"c"&amp;$C77,0),"dd-mmm-yyyy"),(INDIRECT(CHAR(39)&amp;$A77&amp;CHAR(39)&amp;"!r"&amp;$B77&amp;"c"&amp;$C77,0)))</f>
        <v>6.5000000000000002E-2</v>
      </c>
    </row>
    <row r="78" spans="1:8" x14ac:dyDescent="0.3">
      <c r="A78" s="95" t="s">
        <v>353</v>
      </c>
      <c r="B78" s="95">
        <f t="shared" si="135"/>
        <v>4</v>
      </c>
      <c r="C78" s="95">
        <f t="shared" si="136"/>
        <v>12</v>
      </c>
      <c r="E78" s="95">
        <f t="shared" ref="E78" si="154">plan_id</f>
        <v>390</v>
      </c>
      <c r="F78" s="95">
        <f t="shared" ca="1" si="138"/>
        <v>2015</v>
      </c>
      <c r="G78" s="95">
        <f t="shared" ref="G78" ca="1" si="155">VLOOKUP(INDIRECT(CHAR(39)&amp;$A78&amp;CHAR(39)&amp;"!r2c"&amp;$C78,0),variables,2,0)</f>
        <v>10870</v>
      </c>
      <c r="H78" s="98">
        <f t="array" aca="1" ref="H78" ca="1">IF(AND(G78&gt;=10861,G78&lt;=10863),TEXT(INDIRECT(CHAR(39)&amp;$A78&amp;CHAR(39)&amp;"!r"&amp;$B78&amp;"c"&amp;$C78,0),"dd-mmm-yyyy"),(INDIRECT(CHAR(39)&amp;$A78&amp;CHAR(39)&amp;"!r"&amp;$B78&amp;"c"&amp;$C78,0)))</f>
        <v>0</v>
      </c>
    </row>
    <row r="79" spans="1:8" x14ac:dyDescent="0.3">
      <c r="A79" s="95" t="s">
        <v>353</v>
      </c>
      <c r="B79" s="95">
        <f t="shared" si="135"/>
        <v>4</v>
      </c>
      <c r="C79" s="95">
        <f t="shared" si="136"/>
        <v>13</v>
      </c>
      <c r="E79" s="95">
        <f t="shared" ref="E79" si="156">plan_id</f>
        <v>390</v>
      </c>
      <c r="F79" s="95">
        <f t="shared" ca="1" si="138"/>
        <v>2015</v>
      </c>
      <c r="G79" s="95">
        <f t="shared" ref="G79" ca="1" si="157">VLOOKUP(INDIRECT(CHAR(39)&amp;$A79&amp;CHAR(39)&amp;"!r2c"&amp;$C79,0),variables,2,0)</f>
        <v>10871</v>
      </c>
      <c r="H79" s="98">
        <f t="array" aca="1" ref="H79" ca="1">IF(AND(G79&gt;=10861,G79&lt;=10863),TEXT(INDIRECT(CHAR(39)&amp;$A79&amp;CHAR(39)&amp;"!r"&amp;$B79&amp;"c"&amp;$C79,0),"dd-mmm-yyyy"),(INDIRECT(CHAR(39)&amp;$A79&amp;CHAR(39)&amp;"!r"&amp;$B79&amp;"c"&amp;$C79,0)))</f>
        <v>0</v>
      </c>
    </row>
    <row r="80" spans="1:8" x14ac:dyDescent="0.3">
      <c r="A80" s="95" t="s">
        <v>353</v>
      </c>
      <c r="B80" s="95">
        <f t="shared" si="135"/>
        <v>4</v>
      </c>
      <c r="C80" s="95">
        <f t="shared" si="136"/>
        <v>14</v>
      </c>
      <c r="E80" s="95">
        <f t="shared" ref="E80" si="158">plan_id</f>
        <v>390</v>
      </c>
      <c r="F80" s="95">
        <f t="shared" ca="1" si="138"/>
        <v>2015</v>
      </c>
      <c r="G80" s="95">
        <f t="shared" ref="G80" ca="1" si="159">VLOOKUP(INDIRECT(CHAR(39)&amp;$A80&amp;CHAR(39)&amp;"!r2c"&amp;$C80,0),variables,2,0)</f>
        <v>10872</v>
      </c>
      <c r="H80" s="98">
        <f t="array" aca="1" ref="H80" ca="1">IF(AND(G80&gt;=10861,G80&lt;=10863),TEXT(INDIRECT(CHAR(39)&amp;$A80&amp;CHAR(39)&amp;"!r"&amp;$B80&amp;"c"&amp;$C80,0),"dd-mmm-yyyy"),(INDIRECT(CHAR(39)&amp;$A80&amp;CHAR(39)&amp;"!r"&amp;$B80&amp;"c"&amp;$C80,0)))</f>
        <v>0</v>
      </c>
    </row>
    <row r="81" spans="1:8" x14ac:dyDescent="0.3">
      <c r="A81" s="95" t="s">
        <v>353</v>
      </c>
      <c r="B81" s="95">
        <f t="shared" si="135"/>
        <v>4</v>
      </c>
      <c r="C81" s="95">
        <f t="shared" si="136"/>
        <v>15</v>
      </c>
      <c r="E81" s="95">
        <f t="shared" ref="E81" si="160">plan_id</f>
        <v>390</v>
      </c>
      <c r="F81" s="95">
        <f t="shared" ca="1" si="138"/>
        <v>2015</v>
      </c>
      <c r="G81" s="95">
        <f t="shared" ref="G81" ca="1" si="161">VLOOKUP(INDIRECT(CHAR(39)&amp;$A81&amp;CHAR(39)&amp;"!r2c"&amp;$C81,0),variables,2,0)</f>
        <v>10873</v>
      </c>
      <c r="H81" s="98">
        <f t="array" aca="1" ref="H81" ca="1">IF(AND(G81&gt;=10861,G81&lt;=10863),TEXT(INDIRECT(CHAR(39)&amp;$A81&amp;CHAR(39)&amp;"!r"&amp;$B81&amp;"c"&amp;$C81,0),"dd-mmm-yyyy"),(INDIRECT(CHAR(39)&amp;$A81&amp;CHAR(39)&amp;"!r"&amp;$B81&amp;"c"&amp;$C81,0)))</f>
        <v>6.5000000000000002E-2</v>
      </c>
    </row>
    <row r="82" spans="1:8" x14ac:dyDescent="0.3">
      <c r="A82" s="95" t="s">
        <v>353</v>
      </c>
      <c r="B82" s="95">
        <f t="shared" si="135"/>
        <v>4</v>
      </c>
      <c r="C82" s="95">
        <f t="shared" si="136"/>
        <v>16</v>
      </c>
      <c r="E82" s="95">
        <f t="shared" ref="E82" si="162">plan_id</f>
        <v>390</v>
      </c>
      <c r="F82" s="95">
        <f t="shared" ca="1" si="138"/>
        <v>2015</v>
      </c>
      <c r="G82" s="95">
        <f t="shared" ref="G82" ca="1" si="163">VLOOKUP(INDIRECT(CHAR(39)&amp;$A82&amp;CHAR(39)&amp;"!r2c"&amp;$C82,0),variables,2,0)</f>
        <v>10874</v>
      </c>
      <c r="H82" s="98">
        <f t="array" aca="1" ref="H82" ca="1">IF(AND(G82&gt;=10861,G82&lt;=10863),TEXT(INDIRECT(CHAR(39)&amp;$A82&amp;CHAR(39)&amp;"!r"&amp;$B82&amp;"c"&amp;$C82,0),"dd-mmm-yyyy"),(INDIRECT(CHAR(39)&amp;$A82&amp;CHAR(39)&amp;"!r"&amp;$B82&amp;"c"&amp;$C82,0)))</f>
        <v>6.5000000000000002E-2</v>
      </c>
    </row>
    <row r="83" spans="1:8" x14ac:dyDescent="0.3">
      <c r="A83" s="95" t="s">
        <v>353</v>
      </c>
      <c r="B83" s="95">
        <f t="shared" si="135"/>
        <v>4</v>
      </c>
      <c r="C83" s="95">
        <f t="shared" si="136"/>
        <v>17</v>
      </c>
      <c r="E83" s="95">
        <f t="shared" ref="E83" si="164">plan_id</f>
        <v>390</v>
      </c>
      <c r="F83" s="95">
        <f t="shared" ca="1" si="138"/>
        <v>2015</v>
      </c>
      <c r="G83" s="95">
        <f t="shared" ref="G83" ca="1" si="165">VLOOKUP(INDIRECT(CHAR(39)&amp;$A83&amp;CHAR(39)&amp;"!r2c"&amp;$C83,0),variables,2,0)</f>
        <v>10875</v>
      </c>
      <c r="H83" s="98">
        <f t="array" aca="1" ref="H83" ca="1">IF(AND(G83&gt;=10861,G83&lt;=10863),TEXT(INDIRECT(CHAR(39)&amp;$A83&amp;CHAR(39)&amp;"!r"&amp;$B83&amp;"c"&amp;$C83,0),"dd-mmm-yyyy"),(INDIRECT(CHAR(39)&amp;$A83&amp;CHAR(39)&amp;"!r"&amp;$B83&amp;"c"&amp;$C83,0)))</f>
        <v>4383413000</v>
      </c>
    </row>
    <row r="84" spans="1:8" x14ac:dyDescent="0.3">
      <c r="A84" s="95" t="s">
        <v>353</v>
      </c>
      <c r="B84" s="95">
        <f t="shared" si="135"/>
        <v>4</v>
      </c>
      <c r="C84" s="95">
        <f t="shared" si="136"/>
        <v>18</v>
      </c>
      <c r="E84" s="95">
        <f t="shared" ref="E84" si="166">plan_id</f>
        <v>390</v>
      </c>
      <c r="F84" s="95">
        <f t="shared" ca="1" si="138"/>
        <v>2015</v>
      </c>
      <c r="G84" s="95">
        <f t="shared" ref="G84" ca="1" si="167">VLOOKUP(INDIRECT(CHAR(39)&amp;$A84&amp;CHAR(39)&amp;"!r2c"&amp;$C84,0),variables,2,0)</f>
        <v>10876</v>
      </c>
      <c r="H84" s="98">
        <f t="array" aca="1" ref="H84" ca="1">IF(AND(G84&gt;=10861,G84&lt;=10863),TEXT(INDIRECT(CHAR(39)&amp;$A84&amp;CHAR(39)&amp;"!r"&amp;$B84&amp;"c"&amp;$C84,0),"dd-mmm-yyyy"),(INDIRECT(CHAR(39)&amp;$A84&amp;CHAR(39)&amp;"!r"&amp;$B84&amp;"c"&amp;$C84,0)))</f>
        <v>4461998000</v>
      </c>
    </row>
    <row r="85" spans="1:8" x14ac:dyDescent="0.3">
      <c r="A85" s="95" t="s">
        <v>353</v>
      </c>
      <c r="B85" s="95">
        <f t="shared" si="135"/>
        <v>4</v>
      </c>
      <c r="C85" s="95">
        <f t="shared" si="136"/>
        <v>19</v>
      </c>
      <c r="E85" s="95">
        <f t="shared" ref="E85" si="168">plan_id</f>
        <v>390</v>
      </c>
      <c r="F85" s="95">
        <f t="shared" ca="1" si="138"/>
        <v>2015</v>
      </c>
      <c r="G85" s="95">
        <f t="shared" ref="G85" ca="1" si="169">VLOOKUP(INDIRECT(CHAR(39)&amp;$A85&amp;CHAR(39)&amp;"!r2c"&amp;$C85,0),variables,2,0)</f>
        <v>10877</v>
      </c>
      <c r="H85" s="98">
        <f t="array" aca="1" ref="H85" ca="1">IF(AND(G85&gt;=10861,G85&lt;=10863),TEXT(INDIRECT(CHAR(39)&amp;$A85&amp;CHAR(39)&amp;"!r"&amp;$B85&amp;"c"&amp;$C85,0),"dd-mmm-yyyy"),(INDIRECT(CHAR(39)&amp;$A85&amp;CHAR(39)&amp;"!r"&amp;$B85&amp;"c"&amp;$C85,0)))</f>
        <v>-78585000</v>
      </c>
    </row>
    <row r="86" spans="1:8" x14ac:dyDescent="0.3">
      <c r="A86" s="95" t="s">
        <v>353</v>
      </c>
      <c r="B86" s="95">
        <f t="shared" si="135"/>
        <v>4</v>
      </c>
      <c r="C86" s="95">
        <f t="shared" si="136"/>
        <v>20</v>
      </c>
      <c r="E86" s="95">
        <f t="shared" ref="E86" si="170">plan_id</f>
        <v>390</v>
      </c>
      <c r="F86" s="95">
        <f t="shared" ca="1" si="138"/>
        <v>2015</v>
      </c>
      <c r="G86" s="95">
        <f t="shared" ref="G86" ca="1" si="171">VLOOKUP(INDIRECT(CHAR(39)&amp;$A86&amp;CHAR(39)&amp;"!r2c"&amp;$C86,0),variables,2,0)</f>
        <v>10878</v>
      </c>
      <c r="H86" s="98">
        <f t="array" aca="1" ref="H86" ca="1">IF(AND(G86&gt;=10861,G86&lt;=10863),TEXT(INDIRECT(CHAR(39)&amp;$A86&amp;CHAR(39)&amp;"!r"&amp;$B86&amp;"c"&amp;$C86,0),"dd-mmm-yyyy"),(INDIRECT(CHAR(39)&amp;$A86&amp;CHAR(39)&amp;"!r"&amp;$B86&amp;"c"&amp;$C86,0)))</f>
        <v>1.0179</v>
      </c>
    </row>
    <row r="87" spans="1:8" x14ac:dyDescent="0.3">
      <c r="A87" s="95" t="s">
        <v>353</v>
      </c>
      <c r="B87" s="95">
        <f t="shared" si="135"/>
        <v>4</v>
      </c>
      <c r="C87" s="95">
        <f t="shared" si="136"/>
        <v>21</v>
      </c>
      <c r="E87" s="95">
        <f t="shared" ref="E87" si="172">plan_id</f>
        <v>390</v>
      </c>
      <c r="F87" s="95">
        <f t="shared" ca="1" si="138"/>
        <v>2015</v>
      </c>
      <c r="G87" s="95">
        <f t="shared" ref="G87" ca="1" si="173">VLOOKUP(INDIRECT(CHAR(39)&amp;$A87&amp;CHAR(39)&amp;"!r2c"&amp;$C87,0),variables,2,0)</f>
        <v>10879</v>
      </c>
      <c r="H87" s="98">
        <f t="array" aca="1" ref="H87" ca="1">IF(AND(G87&gt;=10861,G87&lt;=10863),TEXT(INDIRECT(CHAR(39)&amp;$A87&amp;CHAR(39)&amp;"!r"&amp;$B87&amp;"c"&amp;$C87,0),"dd-mmm-yyyy"),(INDIRECT(CHAR(39)&amp;$A87&amp;CHAR(39)&amp;"!r"&amp;$B87&amp;"c"&amp;$C87,0)))</f>
        <v>446201000</v>
      </c>
    </row>
    <row r="88" spans="1:8" x14ac:dyDescent="0.3">
      <c r="A88" s="95" t="s">
        <v>353</v>
      </c>
      <c r="B88" s="95">
        <f t="shared" si="135"/>
        <v>4</v>
      </c>
      <c r="C88" s="95">
        <f t="shared" si="136"/>
        <v>22</v>
      </c>
      <c r="E88" s="95">
        <f t="shared" ref="E88" si="174">plan_id</f>
        <v>390</v>
      </c>
      <c r="F88" s="95">
        <f t="shared" ca="1" si="138"/>
        <v>2015</v>
      </c>
      <c r="G88" s="95">
        <f t="shared" ref="G88" ca="1" si="175">VLOOKUP(INDIRECT(CHAR(39)&amp;$A88&amp;CHAR(39)&amp;"!r2c"&amp;$C88,0),variables,2,0)</f>
        <v>10880</v>
      </c>
      <c r="H88" s="98">
        <f t="array" aca="1" ref="H88" ca="1">IF(AND(G88&gt;=10861,G88&lt;=10863),TEXT(INDIRECT(CHAR(39)&amp;$A88&amp;CHAR(39)&amp;"!r"&amp;$B88&amp;"c"&amp;$C88,0),"dd-mmm-yyyy"),(INDIRECT(CHAR(39)&amp;$A88&amp;CHAR(39)&amp;"!r"&amp;$B88&amp;"c"&amp;$C88,0)))</f>
        <v>0</v>
      </c>
    </row>
    <row r="89" spans="1:8" x14ac:dyDescent="0.3">
      <c r="A89" s="95" t="s">
        <v>353</v>
      </c>
      <c r="B89" s="95">
        <f t="shared" si="135"/>
        <v>4</v>
      </c>
      <c r="C89" s="95">
        <f t="shared" si="136"/>
        <v>23</v>
      </c>
      <c r="E89" s="95">
        <f t="shared" ref="E89" si="176">plan_id</f>
        <v>390</v>
      </c>
      <c r="F89" s="95">
        <f t="shared" ca="1" si="138"/>
        <v>2015</v>
      </c>
      <c r="G89" s="95">
        <f t="shared" ref="G89" ca="1" si="177">VLOOKUP(INDIRECT(CHAR(39)&amp;$A89&amp;CHAR(39)&amp;"!r2c"&amp;$C89,0),variables,2,0)</f>
        <v>10881</v>
      </c>
      <c r="H89" s="98">
        <f t="array" aca="1" ref="H89" ca="1">IF(AND(G89&gt;=10861,G89&lt;=10863),TEXT(INDIRECT(CHAR(39)&amp;$A89&amp;CHAR(39)&amp;"!r"&amp;$B89&amp;"c"&amp;$C89,0),"dd-mmm-yyyy"),(INDIRECT(CHAR(39)&amp;$A89&amp;CHAR(39)&amp;"!r"&amp;$B89&amp;"c"&amp;$C89,0)))</f>
        <v>0</v>
      </c>
    </row>
    <row r="90" spans="1:8" x14ac:dyDescent="0.3">
      <c r="A90" s="95" t="s">
        <v>353</v>
      </c>
      <c r="B90" s="95">
        <f t="shared" si="135"/>
        <v>4</v>
      </c>
      <c r="C90" s="95">
        <f t="shared" si="136"/>
        <v>24</v>
      </c>
      <c r="E90" s="95">
        <f t="shared" ref="E90" si="178">plan_id</f>
        <v>390</v>
      </c>
      <c r="F90" s="95">
        <f t="shared" ca="1" si="138"/>
        <v>2015</v>
      </c>
      <c r="G90" s="95">
        <f t="shared" ref="G90" ca="1" si="179">VLOOKUP(INDIRECT(CHAR(39)&amp;$A90&amp;CHAR(39)&amp;"!r2c"&amp;$C90,0),variables,2,0)</f>
        <v>10882</v>
      </c>
      <c r="H90" s="98">
        <f t="array" aca="1" ref="H90" ca="1">IF(AND(G90&gt;=10861,G90&lt;=10863),TEXT(INDIRECT(CHAR(39)&amp;$A90&amp;CHAR(39)&amp;"!r"&amp;$B90&amp;"c"&amp;$C90,0),"dd-mmm-yyyy"),(INDIRECT(CHAR(39)&amp;$A90&amp;CHAR(39)&amp;"!r"&amp;$B90&amp;"c"&amp;$C90,0)))</f>
        <v>0</v>
      </c>
    </row>
    <row r="91" spans="1:8" x14ac:dyDescent="0.3">
      <c r="A91" s="95" t="s">
        <v>353</v>
      </c>
      <c r="B91" s="95">
        <f t="shared" si="135"/>
        <v>4</v>
      </c>
      <c r="C91" s="95">
        <f t="shared" si="136"/>
        <v>25</v>
      </c>
      <c r="E91" s="95">
        <f t="shared" ref="E91" si="180">plan_id</f>
        <v>390</v>
      </c>
      <c r="F91" s="95">
        <f t="shared" ca="1" si="138"/>
        <v>2015</v>
      </c>
      <c r="G91" s="95">
        <f t="shared" ref="G91" ca="1" si="181">VLOOKUP(INDIRECT(CHAR(39)&amp;$A91&amp;CHAR(39)&amp;"!r2c"&amp;$C91,0),variables,2,0)</f>
        <v>10883</v>
      </c>
      <c r="H91" s="98">
        <f t="array" aca="1" ref="H91" ca="1">IF(AND(G91&gt;=10861,G91&lt;=10863),TEXT(INDIRECT(CHAR(39)&amp;$A91&amp;CHAR(39)&amp;"!r"&amp;$B91&amp;"c"&amp;$C91,0),"dd-mmm-yyyy"),(INDIRECT(CHAR(39)&amp;$A91&amp;CHAR(39)&amp;"!r"&amp;$B91&amp;"c"&amp;$C91,0)))</f>
        <v>0.23180136306283491</v>
      </c>
    </row>
    <row r="92" spans="1:8" x14ac:dyDescent="0.3">
      <c r="A92" s="95" t="s">
        <v>353</v>
      </c>
      <c r="B92" s="95">
        <f t="shared" si="135"/>
        <v>4</v>
      </c>
      <c r="C92" s="95">
        <f t="shared" si="136"/>
        <v>26</v>
      </c>
      <c r="E92" s="95">
        <f t="shared" ref="E92" si="182">plan_id</f>
        <v>390</v>
      </c>
      <c r="F92" s="95">
        <f t="shared" ca="1" si="138"/>
        <v>2015</v>
      </c>
      <c r="G92" s="95">
        <f t="shared" ref="G92" ca="1" si="183">VLOOKUP(INDIRECT(CHAR(39)&amp;$A92&amp;CHAR(39)&amp;"!r2c"&amp;$C92,0),variables,2,0)</f>
        <v>10884</v>
      </c>
      <c r="H92" s="98">
        <f t="array" aca="1" ref="H92" ca="1">IF(AND(G92&gt;=10861,G92&lt;=10863),TEXT(INDIRECT(CHAR(39)&amp;$A92&amp;CHAR(39)&amp;"!r"&amp;$B92&amp;"c"&amp;$C92,0),"dd-mmm-yyyy"),(INDIRECT(CHAR(39)&amp;$A92&amp;CHAR(39)&amp;"!r"&amp;$B92&amp;"c"&amp;$C92,0)))</f>
        <v>0.23180136306283491</v>
      </c>
    </row>
    <row r="93" spans="1:8" x14ac:dyDescent="0.3">
      <c r="A93" s="95" t="s">
        <v>353</v>
      </c>
      <c r="B93" s="95">
        <f t="shared" si="135"/>
        <v>4</v>
      </c>
      <c r="C93" s="95">
        <f t="shared" si="136"/>
        <v>27</v>
      </c>
      <c r="E93" s="95">
        <f t="shared" ref="E93" si="184">plan_id</f>
        <v>390</v>
      </c>
      <c r="F93" s="95">
        <f t="shared" ca="1" si="138"/>
        <v>2015</v>
      </c>
      <c r="G93" s="95">
        <f t="shared" ref="G93" ca="1" si="185">VLOOKUP(INDIRECT(CHAR(39)&amp;$A93&amp;CHAR(39)&amp;"!r2c"&amp;$C93,0),variables,2,0)</f>
        <v>10885</v>
      </c>
      <c r="H93" s="98">
        <f t="array" aca="1" ref="H93" ca="1">IF(AND(G93&gt;=10861,G93&lt;=10863),TEXT(INDIRECT(CHAR(39)&amp;$A93&amp;CHAR(39)&amp;"!r"&amp;$B93&amp;"c"&amp;$C93,0),"dd-mmm-yyyy"),(INDIRECT(CHAR(39)&amp;$A93&amp;CHAR(39)&amp;"!r"&amp;$B93&amp;"c"&amp;$C93,0)))</f>
        <v>103430000</v>
      </c>
    </row>
    <row r="94" spans="1:8" x14ac:dyDescent="0.3">
      <c r="A94" s="95" t="s">
        <v>353</v>
      </c>
      <c r="B94" s="95">
        <f t="shared" si="135"/>
        <v>4</v>
      </c>
      <c r="C94" s="95">
        <f t="shared" si="136"/>
        <v>28</v>
      </c>
      <c r="E94" s="95">
        <f t="shared" ref="E94" si="186">plan_id</f>
        <v>390</v>
      </c>
      <c r="F94" s="95">
        <f t="shared" ca="1" si="138"/>
        <v>2015</v>
      </c>
      <c r="G94" s="95">
        <f t="shared" ref="G94" ca="1" si="187">VLOOKUP(INDIRECT(CHAR(39)&amp;$A94&amp;CHAR(39)&amp;"!r2c"&amp;$C94,0),variables,2,0)</f>
        <v>10886</v>
      </c>
      <c r="H94" s="98">
        <f t="array" aca="1" ref="H94" ca="1">IF(AND(G94&gt;=10861,G94&lt;=10863),TEXT(INDIRECT(CHAR(39)&amp;$A94&amp;CHAR(39)&amp;"!r"&amp;$B94&amp;"c"&amp;$C94,0),"dd-mmm-yyyy"),(INDIRECT(CHAR(39)&amp;$A94&amp;CHAR(39)&amp;"!r"&amp;$B94&amp;"c"&amp;$C94,0)))</f>
        <v>103430000</v>
      </c>
    </row>
    <row r="95" spans="1:8" x14ac:dyDescent="0.3">
      <c r="A95" s="95" t="s">
        <v>353</v>
      </c>
      <c r="B95" s="95">
        <f t="shared" si="135"/>
        <v>4</v>
      </c>
      <c r="C95" s="95">
        <f t="shared" si="136"/>
        <v>29</v>
      </c>
      <c r="E95" s="95">
        <f t="shared" ref="E95" si="188">plan_id</f>
        <v>390</v>
      </c>
      <c r="F95" s="95">
        <f t="shared" ca="1" si="138"/>
        <v>2015</v>
      </c>
      <c r="G95" s="95">
        <f t="shared" ref="G95" ca="1" si="189">VLOOKUP(INDIRECT(CHAR(39)&amp;$A95&amp;CHAR(39)&amp;"!r2c"&amp;$C95,0),variables,2,0)</f>
        <v>10887</v>
      </c>
      <c r="H95" s="98">
        <f t="array" aca="1" ref="H95" ca="1">IF(AND(G95&gt;=10861,G95&lt;=10863),TEXT(INDIRECT(CHAR(39)&amp;$A95&amp;CHAR(39)&amp;"!r"&amp;$B95&amp;"c"&amp;$C95,0),"dd-mmm-yyyy"),(INDIRECT(CHAR(39)&amp;$A95&amp;CHAR(39)&amp;"!r"&amp;$B95&amp;"c"&amp;$C95,0)))</f>
        <v>0</v>
      </c>
    </row>
    <row r="96" spans="1:8" x14ac:dyDescent="0.3">
      <c r="A96" s="95" t="s">
        <v>353</v>
      </c>
      <c r="B96" s="95">
        <f t="shared" si="135"/>
        <v>4</v>
      </c>
      <c r="C96" s="95">
        <f t="shared" si="136"/>
        <v>30</v>
      </c>
      <c r="E96" s="95">
        <f t="shared" ref="E96" si="190">plan_id</f>
        <v>390</v>
      </c>
      <c r="F96" s="95">
        <f t="shared" ca="1" si="138"/>
        <v>2015</v>
      </c>
      <c r="G96" s="95">
        <f t="shared" ref="G96" ca="1" si="191">VLOOKUP(INDIRECT(CHAR(39)&amp;$A96&amp;CHAR(39)&amp;"!r2c"&amp;$C96,0),variables,2,0)</f>
        <v>10883</v>
      </c>
      <c r="H96" s="98">
        <f t="array" aca="1" ref="H96" ca="1">IF(AND(G96&gt;=10861,G96&lt;=10863),TEXT(INDIRECT(CHAR(39)&amp;$A96&amp;CHAR(39)&amp;"!r"&amp;$B96&amp;"c"&amp;$C96,0),"dd-mmm-yyyy"),(INDIRECT(CHAR(39)&amp;$A96&amp;CHAR(39)&amp;"!r"&amp;$B96&amp;"c"&amp;$C96,0)))</f>
        <v>1</v>
      </c>
    </row>
    <row r="97" spans="1:8" x14ac:dyDescent="0.3">
      <c r="A97" s="95" t="s">
        <v>353</v>
      </c>
      <c r="B97" s="95">
        <f t="shared" si="135"/>
        <v>4</v>
      </c>
      <c r="C97" s="95">
        <f t="shared" si="136"/>
        <v>31</v>
      </c>
      <c r="E97" s="95">
        <f t="shared" ref="E97" si="192">plan_id</f>
        <v>390</v>
      </c>
      <c r="F97" s="95">
        <f t="shared" ca="1" si="138"/>
        <v>2015</v>
      </c>
      <c r="G97" s="95">
        <f t="shared" ref="G97" ca="1" si="193">VLOOKUP(INDIRECT(CHAR(39)&amp;$A97&amp;CHAR(39)&amp;"!r2c"&amp;$C97,0),variables,2,0)</f>
        <v>10889</v>
      </c>
      <c r="H97" s="98">
        <f t="array" aca="1" ref="H97" ca="1">IF(AND(G97&gt;=10861,G97&lt;=10863),TEXT(INDIRECT(CHAR(39)&amp;$A97&amp;CHAR(39)&amp;"!r"&amp;$B97&amp;"c"&amp;$C97,0),"dd-mmm-yyyy"),(INDIRECT(CHAR(39)&amp;$A97&amp;CHAR(39)&amp;"!r"&amp;$B97&amp;"c"&amp;$C97,0)))</f>
        <v>192114000</v>
      </c>
    </row>
    <row r="98" spans="1:8" x14ac:dyDescent="0.3">
      <c r="A98" s="95" t="s">
        <v>353</v>
      </c>
      <c r="B98" s="95">
        <f t="shared" si="135"/>
        <v>4</v>
      </c>
      <c r="C98" s="95">
        <f t="shared" si="136"/>
        <v>32</v>
      </c>
      <c r="E98" s="95">
        <f t="shared" ref="E98" si="194">plan_id</f>
        <v>390</v>
      </c>
      <c r="F98" s="95">
        <f t="shared" ca="1" si="138"/>
        <v>2015</v>
      </c>
      <c r="G98" s="95">
        <f t="shared" ref="G98" ca="1" si="195">VLOOKUP(INDIRECT(CHAR(39)&amp;$A98&amp;CHAR(39)&amp;"!r2c"&amp;$C98,0),variables,2,0)</f>
        <v>10890</v>
      </c>
      <c r="H98" s="98">
        <f t="array" aca="1" ref="H98" ca="1">IF(AND(G98&gt;=10861,G98&lt;=10863),TEXT(INDIRECT(CHAR(39)&amp;$A98&amp;CHAR(39)&amp;"!r"&amp;$B98&amp;"c"&amp;$C98,0),"dd-mmm-yyyy"),(INDIRECT(CHAR(39)&amp;$A98&amp;CHAR(39)&amp;"!r"&amp;$B98&amp;"c"&amp;$C98,0)))</f>
        <v>257943000</v>
      </c>
    </row>
    <row r="99" spans="1:8" x14ac:dyDescent="0.3">
      <c r="A99" s="95" t="s">
        <v>353</v>
      </c>
      <c r="B99" s="95">
        <f t="shared" si="135"/>
        <v>4</v>
      </c>
      <c r="C99" s="95">
        <f t="shared" si="136"/>
        <v>33</v>
      </c>
      <c r="E99" s="95">
        <f t="shared" ref="E99" si="196">plan_id</f>
        <v>390</v>
      </c>
      <c r="F99" s="95">
        <f t="shared" ca="1" si="138"/>
        <v>2015</v>
      </c>
      <c r="G99" s="95">
        <f t="shared" ref="G99" ca="1" si="197">VLOOKUP(INDIRECT(CHAR(39)&amp;$A99&amp;CHAR(39)&amp;"!r2c"&amp;$C99,0),variables,2,0)</f>
        <v>10891</v>
      </c>
      <c r="H99" s="98">
        <f t="array" aca="1" ref="H99" ca="1">IF(AND(G99&gt;=10861,G99&lt;=10863),TEXT(INDIRECT(CHAR(39)&amp;$A99&amp;CHAR(39)&amp;"!r"&amp;$B99&amp;"c"&amp;$C99,0),"dd-mmm-yyyy"),(INDIRECT(CHAR(39)&amp;$A99&amp;CHAR(39)&amp;"!r"&amp;$B99&amp;"c"&amp;$C99,0)))</f>
        <v>0</v>
      </c>
    </row>
    <row r="100" spans="1:8" x14ac:dyDescent="0.3">
      <c r="A100" s="95" t="s">
        <v>353</v>
      </c>
      <c r="B100" s="95">
        <f t="shared" si="135"/>
        <v>4</v>
      </c>
      <c r="C100" s="95">
        <f t="shared" si="136"/>
        <v>34</v>
      </c>
      <c r="E100" s="95">
        <f t="shared" ref="E100" si="198">plan_id</f>
        <v>390</v>
      </c>
      <c r="F100" s="95">
        <f t="shared" ca="1" si="138"/>
        <v>2015</v>
      </c>
      <c r="G100" s="95">
        <f t="shared" ref="G100" ca="1" si="199">VLOOKUP(INDIRECT(CHAR(39)&amp;$A100&amp;CHAR(39)&amp;"!r2c"&amp;$C100,0),variables,2,0)</f>
        <v>10892</v>
      </c>
      <c r="H100" s="98">
        <f t="array" aca="1" ref="H100" ca="1">IF(AND(G100&gt;=10861,G100&lt;=10863),TEXT(INDIRECT(CHAR(39)&amp;$A100&amp;CHAR(39)&amp;"!r"&amp;$B100&amp;"c"&amp;$C100,0),"dd-mmm-yyyy"),(INDIRECT(CHAR(39)&amp;$A100&amp;CHAR(39)&amp;"!r"&amp;$B100&amp;"c"&amp;$C100,0)))</f>
        <v>0</v>
      </c>
    </row>
    <row r="101" spans="1:8" x14ac:dyDescent="0.3">
      <c r="A101" s="95" t="s">
        <v>353</v>
      </c>
      <c r="B101" s="95">
        <f t="shared" si="135"/>
        <v>4</v>
      </c>
      <c r="C101" s="95">
        <f t="shared" si="136"/>
        <v>35</v>
      </c>
      <c r="E101" s="95">
        <f t="shared" ref="E101" si="200">plan_id</f>
        <v>390</v>
      </c>
      <c r="F101" s="95">
        <f t="shared" ca="1" si="138"/>
        <v>2015</v>
      </c>
      <c r="G101" s="95">
        <f t="shared" ref="G101" ca="1" si="201">VLOOKUP(INDIRECT(CHAR(39)&amp;$A101&amp;CHAR(39)&amp;"!r2c"&amp;$C101,0),variables,2,0)</f>
        <v>10893</v>
      </c>
      <c r="H101" s="98">
        <f t="array" aca="1" ref="H101" ca="1">IF(AND(G101&gt;=10861,G101&lt;=10863),TEXT(INDIRECT(CHAR(39)&amp;$A101&amp;CHAR(39)&amp;"!r"&amp;$B101&amp;"c"&amp;$C101,0),"dd-mmm-yyyy"),(INDIRECT(CHAR(39)&amp;$A101&amp;CHAR(39)&amp;"!r"&amp;$B101&amp;"c"&amp;$C101,0)))</f>
        <v>0</v>
      </c>
    </row>
    <row r="102" spans="1:8" x14ac:dyDescent="0.3">
      <c r="A102" s="95" t="s">
        <v>353</v>
      </c>
      <c r="B102" s="95">
        <f t="shared" si="135"/>
        <v>4</v>
      </c>
      <c r="C102" s="95">
        <f t="shared" si="136"/>
        <v>36</v>
      </c>
      <c r="E102" s="95">
        <f t="shared" ref="E102" si="202">plan_id</f>
        <v>390</v>
      </c>
      <c r="F102" s="95">
        <f t="shared" ca="1" si="138"/>
        <v>2015</v>
      </c>
      <c r="G102" s="95">
        <f t="shared" ref="G102" ca="1" si="203">VLOOKUP(INDIRECT(CHAR(39)&amp;$A102&amp;CHAR(39)&amp;"!r2c"&amp;$C102,0),variables,2,0)</f>
        <v>10894</v>
      </c>
      <c r="H102" s="98">
        <f t="array" aca="1" ref="H102" ca="1">IF(AND(G102&gt;=10861,G102&lt;=10863),TEXT(INDIRECT(CHAR(39)&amp;$A102&amp;CHAR(39)&amp;"!r"&amp;$B102&amp;"c"&amp;$C102,0),"dd-mmm-yyyy"),(INDIRECT(CHAR(39)&amp;$A102&amp;CHAR(39)&amp;"!r"&amp;$B102&amp;"c"&amp;$C102,0)))</f>
        <v>-33679000</v>
      </c>
    </row>
    <row r="103" spans="1:8" x14ac:dyDescent="0.3">
      <c r="A103" s="95" t="s">
        <v>353</v>
      </c>
      <c r="B103" s="95">
        <f t="shared" si="135"/>
        <v>4</v>
      </c>
      <c r="C103" s="95">
        <f t="shared" si="136"/>
        <v>37</v>
      </c>
      <c r="E103" s="95">
        <f t="shared" ref="E103" si="204">plan_id</f>
        <v>390</v>
      </c>
      <c r="F103" s="95">
        <f t="shared" ca="1" si="138"/>
        <v>2015</v>
      </c>
      <c r="G103" s="95">
        <f t="shared" ref="G103" ca="1" si="205">VLOOKUP(INDIRECT(CHAR(39)&amp;$A103&amp;CHAR(39)&amp;"!r2c"&amp;$C103,0),variables,2,0)</f>
        <v>10895</v>
      </c>
      <c r="H103" s="98">
        <f t="array" aca="1" ref="H103" ca="1">IF(AND(G103&gt;=10861,G103&lt;=10863),TEXT(INDIRECT(CHAR(39)&amp;$A103&amp;CHAR(39)&amp;"!r"&amp;$B103&amp;"c"&amp;$C103,0),"dd-mmm-yyyy"),(INDIRECT(CHAR(39)&amp;$A103&amp;CHAR(39)&amp;"!r"&amp;$B103&amp;"c"&amp;$C103,0)))</f>
        <v>0</v>
      </c>
    </row>
    <row r="104" spans="1:8" x14ac:dyDescent="0.3">
      <c r="A104" s="95" t="s">
        <v>353</v>
      </c>
      <c r="B104" s="95">
        <f t="shared" si="135"/>
        <v>4</v>
      </c>
      <c r="C104" s="95">
        <f t="shared" si="136"/>
        <v>38</v>
      </c>
      <c r="E104" s="95">
        <f t="shared" ref="E104" si="206">plan_id</f>
        <v>390</v>
      </c>
      <c r="F104" s="95">
        <f t="shared" ca="1" si="138"/>
        <v>2015</v>
      </c>
      <c r="G104" s="95">
        <f t="shared" ref="G104" ca="1" si="207">VLOOKUP(INDIRECT(CHAR(39)&amp;$A104&amp;CHAR(39)&amp;"!r2c"&amp;$C104,0),variables,2,0)</f>
        <v>10896</v>
      </c>
      <c r="H104" s="98">
        <f t="array" aca="1" ref="H104" ca="1">IF(AND(G104&gt;=10861,G104&lt;=10863),TEXT(INDIRECT(CHAR(39)&amp;$A104&amp;CHAR(39)&amp;"!r"&amp;$B104&amp;"c"&amp;$C104,0),"dd-mmm-yyyy"),(INDIRECT(CHAR(39)&amp;$A104&amp;CHAR(39)&amp;"!r"&amp;$B104&amp;"c"&amp;$C104,0)))</f>
        <v>0</v>
      </c>
    </row>
    <row r="105" spans="1:8" x14ac:dyDescent="0.3">
      <c r="A105" s="95" t="s">
        <v>353</v>
      </c>
      <c r="B105" s="95">
        <f t="shared" si="135"/>
        <v>4</v>
      </c>
      <c r="C105" s="95">
        <f t="shared" si="136"/>
        <v>39</v>
      </c>
      <c r="E105" s="95">
        <f t="shared" ref="E105" si="208">plan_id</f>
        <v>390</v>
      </c>
      <c r="F105" s="95">
        <f t="shared" ca="1" si="138"/>
        <v>2015</v>
      </c>
      <c r="G105" s="95">
        <f t="shared" ref="G105" ca="1" si="209">VLOOKUP(INDIRECT(CHAR(39)&amp;$A105&amp;CHAR(39)&amp;"!r2c"&amp;$C105,0),variables,2,0)</f>
        <v>10897</v>
      </c>
      <c r="H105" s="98">
        <f t="array" aca="1" ref="H105" ca="1">IF(AND(G105&gt;=10861,G105&lt;=10863),TEXT(INDIRECT(CHAR(39)&amp;$A105&amp;CHAR(39)&amp;"!r"&amp;$B105&amp;"c"&amp;$C105,0),"dd-mmm-yyyy"),(INDIRECT(CHAR(39)&amp;$A105&amp;CHAR(39)&amp;"!r"&amp;$B105&amp;"c"&amp;$C105,0)))</f>
        <v>11939000</v>
      </c>
    </row>
    <row r="106" spans="1:8" x14ac:dyDescent="0.3">
      <c r="A106" s="95" t="s">
        <v>353</v>
      </c>
      <c r="B106" s="95">
        <f t="shared" si="135"/>
        <v>4</v>
      </c>
      <c r="C106" s="95">
        <f t="shared" si="136"/>
        <v>40</v>
      </c>
      <c r="E106" s="95">
        <f t="shared" ref="E106" si="210">plan_id</f>
        <v>390</v>
      </c>
      <c r="F106" s="95">
        <f t="shared" ca="1" si="138"/>
        <v>2015</v>
      </c>
      <c r="G106" s="95">
        <f t="shared" ref="G106" ca="1" si="211">VLOOKUP(INDIRECT(CHAR(39)&amp;$A106&amp;CHAR(39)&amp;"!r2c"&amp;$C106,0),variables,2,0)</f>
        <v>10898</v>
      </c>
      <c r="H106" s="98">
        <f t="array" aca="1" ref="H106" ca="1">IF(AND(G106&gt;=10861,G106&lt;=10863),TEXT(INDIRECT(CHAR(39)&amp;$A106&amp;CHAR(39)&amp;"!r"&amp;$B106&amp;"c"&amp;$C106,0),"dd-mmm-yyyy"),(INDIRECT(CHAR(39)&amp;$A106&amp;CHAR(39)&amp;"!r"&amp;$B106&amp;"c"&amp;$C106,0)))</f>
        <v>0</v>
      </c>
    </row>
    <row r="107" spans="1:8" x14ac:dyDescent="0.3">
      <c r="A107" s="95" t="s">
        <v>353</v>
      </c>
      <c r="B107" s="95">
        <f t="shared" si="135"/>
        <v>4</v>
      </c>
      <c r="C107" s="95">
        <f t="shared" si="136"/>
        <v>41</v>
      </c>
      <c r="E107" s="95">
        <f t="shared" ref="E107" si="212">plan_id</f>
        <v>390</v>
      </c>
      <c r="F107" s="95">
        <f t="shared" ca="1" si="138"/>
        <v>2015</v>
      </c>
      <c r="G107" s="95">
        <f t="shared" ref="G107" ca="1" si="213">VLOOKUP(INDIRECT(CHAR(39)&amp;$A107&amp;CHAR(39)&amp;"!r2c"&amp;$C107,0),variables,2,0)</f>
        <v>10899</v>
      </c>
      <c r="H107" s="98">
        <f t="array" aca="1" ref="H107" ca="1">IF(AND(G107&gt;=10861,G107&lt;=10863),TEXT(INDIRECT(CHAR(39)&amp;$A107&amp;CHAR(39)&amp;"!r"&amp;$B107&amp;"c"&amp;$C107,0),"dd-mmm-yyyy"),(INDIRECT(CHAR(39)&amp;$A107&amp;CHAR(39)&amp;"!r"&amp;$B107&amp;"c"&amp;$C107,0)))</f>
        <v>0</v>
      </c>
    </row>
    <row r="108" spans="1:8" x14ac:dyDescent="0.3">
      <c r="A108" s="95" t="s">
        <v>353</v>
      </c>
      <c r="B108" s="95">
        <f t="shared" si="135"/>
        <v>4</v>
      </c>
      <c r="C108" s="95">
        <f t="shared" si="136"/>
        <v>42</v>
      </c>
      <c r="E108" s="95">
        <f t="shared" ref="E108" si="214">plan_id</f>
        <v>390</v>
      </c>
      <c r="F108" s="95">
        <f t="shared" ca="1" si="138"/>
        <v>2015</v>
      </c>
      <c r="G108" s="95">
        <f t="shared" ref="G108" ca="1" si="215">VLOOKUP(INDIRECT(CHAR(39)&amp;$A108&amp;CHAR(39)&amp;"!r2c"&amp;$C108,0),variables,2,0)</f>
        <v>11006</v>
      </c>
      <c r="H108" s="98">
        <f t="array" aca="1" ref="H108" ca="1">IF(AND(G108&gt;=10861,G108&lt;=10863),TEXT(INDIRECT(CHAR(39)&amp;$A108&amp;CHAR(39)&amp;"!r"&amp;$B108&amp;"c"&amp;$C108,0),"dd-mmm-yyyy"),(INDIRECT(CHAR(39)&amp;$A108&amp;CHAR(39)&amp;"!r"&amp;$B108&amp;"c"&amp;$C108,0)))</f>
        <v>0</v>
      </c>
    </row>
    <row r="109" spans="1:8" x14ac:dyDescent="0.3">
      <c r="A109" s="95" t="s">
        <v>353</v>
      </c>
      <c r="B109" s="95">
        <f t="shared" si="135"/>
        <v>4</v>
      </c>
      <c r="C109" s="95">
        <f t="shared" si="136"/>
        <v>43</v>
      </c>
      <c r="E109" s="95">
        <f t="shared" ref="E109" si="216">plan_id</f>
        <v>390</v>
      </c>
      <c r="F109" s="95">
        <f t="shared" ca="1" si="138"/>
        <v>2015</v>
      </c>
      <c r="G109" s="95">
        <f t="shared" ref="G109" ca="1" si="217">VLOOKUP(INDIRECT(CHAR(39)&amp;$A109&amp;CHAR(39)&amp;"!r2c"&amp;$C109,0),variables,2,0)</f>
        <v>10900</v>
      </c>
      <c r="H109" s="98">
        <f t="array" aca="1" ref="H109" ca="1">IF(AND(G109&gt;=10861,G109&lt;=10863),TEXT(INDIRECT(CHAR(39)&amp;$A109&amp;CHAR(39)&amp;"!r"&amp;$B109&amp;"c"&amp;$C109,0),"dd-mmm-yyyy"),(INDIRECT(CHAR(39)&amp;$A109&amp;CHAR(39)&amp;"!r"&amp;$B109&amp;"c"&amp;$C109,0)))</f>
        <v>0</v>
      </c>
    </row>
    <row r="110" spans="1:8" x14ac:dyDescent="0.3">
      <c r="A110" s="95" t="s">
        <v>353</v>
      </c>
      <c r="B110" s="95">
        <f t="shared" si="135"/>
        <v>4</v>
      </c>
      <c r="C110" s="95">
        <f t="shared" si="136"/>
        <v>44</v>
      </c>
      <c r="E110" s="95">
        <f t="shared" ref="E110" si="218">plan_id</f>
        <v>390</v>
      </c>
      <c r="F110" s="95">
        <f t="shared" ca="1" si="138"/>
        <v>2015</v>
      </c>
      <c r="G110" s="95">
        <f t="shared" ref="G110" ca="1" si="219">VLOOKUP(INDIRECT(CHAR(39)&amp;$A110&amp;CHAR(39)&amp;"!r2c"&amp;$C110,0),variables,2,0)</f>
        <v>10901</v>
      </c>
      <c r="H110" s="98">
        <f t="array" aca="1" ref="H110" ca="1">IF(AND(G110&gt;=10861,G110&lt;=10863),TEXT(INDIRECT(CHAR(39)&amp;$A110&amp;CHAR(39)&amp;"!r"&amp;$B110&amp;"c"&amp;$C110,0),"dd-mmm-yyyy"),(INDIRECT(CHAR(39)&amp;$A110&amp;CHAR(39)&amp;"!r"&amp;$B110&amp;"c"&amp;$C110,0)))</f>
        <v>5.5E-2</v>
      </c>
    </row>
    <row r="111" spans="1:8" x14ac:dyDescent="0.3">
      <c r="A111" s="95" t="s">
        <v>353</v>
      </c>
      <c r="B111" s="95">
        <f t="shared" si="135"/>
        <v>4</v>
      </c>
      <c r="C111" s="95">
        <f t="shared" si="136"/>
        <v>45</v>
      </c>
      <c r="E111" s="95">
        <f t="shared" ref="E111" si="220">plan_id</f>
        <v>390</v>
      </c>
      <c r="F111" s="95">
        <f t="shared" ca="1" si="138"/>
        <v>2015</v>
      </c>
      <c r="G111" s="95">
        <f t="shared" ref="G111" ca="1" si="221">VLOOKUP(INDIRECT(CHAR(39)&amp;$A111&amp;CHAR(39)&amp;"!r2c"&amp;$C111,0),variables,2,0)</f>
        <v>10902</v>
      </c>
      <c r="H111" s="98">
        <f t="array" aca="1" ref="H111" ca="1">IF(AND(G111&gt;=10861,G111&lt;=10863),TEXT(INDIRECT(CHAR(39)&amp;$A111&amp;CHAR(39)&amp;"!r"&amp;$B111&amp;"c"&amp;$C111,0),"dd-mmm-yyyy"),(INDIRECT(CHAR(39)&amp;$A111&amp;CHAR(39)&amp;"!r"&amp;$B111&amp;"c"&amp;$C111,0)))</f>
        <v>6.5000000000000002E-2</v>
      </c>
    </row>
    <row r="112" spans="1:8" x14ac:dyDescent="0.3">
      <c r="A112" s="95" t="s">
        <v>353</v>
      </c>
      <c r="B112" s="95">
        <f t="shared" si="135"/>
        <v>4</v>
      </c>
      <c r="C112" s="95">
        <f t="shared" si="136"/>
        <v>46</v>
      </c>
      <c r="E112" s="95">
        <f t="shared" ref="E112" si="222">plan_id</f>
        <v>390</v>
      </c>
      <c r="F112" s="95">
        <f t="shared" ca="1" si="138"/>
        <v>2015</v>
      </c>
      <c r="G112" s="95">
        <f t="shared" ref="G112" ca="1" si="223">VLOOKUP(INDIRECT(CHAR(39)&amp;$A112&amp;CHAR(39)&amp;"!r2c"&amp;$C112,0),variables,2,0)</f>
        <v>10903</v>
      </c>
      <c r="H112" s="98">
        <f t="array" aca="1" ref="H112" ca="1">IF(AND(G112&gt;=10861,G112&lt;=10863),TEXT(INDIRECT(CHAR(39)&amp;$A112&amp;CHAR(39)&amp;"!r"&amp;$B112&amp;"c"&amp;$C112,0),"dd-mmm-yyyy"),(INDIRECT(CHAR(39)&amp;$A112&amp;CHAR(39)&amp;"!r"&amp;$B112&amp;"c"&amp;$C112,0)))</f>
        <v>7.4999999999999997E-2</v>
      </c>
    </row>
    <row r="113" spans="1:8" x14ac:dyDescent="0.3">
      <c r="A113" s="95" t="s">
        <v>353</v>
      </c>
      <c r="B113" s="95">
        <f t="shared" si="135"/>
        <v>4</v>
      </c>
      <c r="C113" s="95">
        <f t="shared" si="136"/>
        <v>47</v>
      </c>
      <c r="E113" s="95">
        <f t="shared" ref="E113" si="224">plan_id</f>
        <v>390</v>
      </c>
      <c r="F113" s="95">
        <f t="shared" ca="1" si="138"/>
        <v>2015</v>
      </c>
      <c r="G113" s="95">
        <f t="shared" ref="G113" ca="1" si="225">VLOOKUP(INDIRECT(CHAR(39)&amp;$A113&amp;CHAR(39)&amp;"!r2c"&amp;$C113,0),variables,2,0)</f>
        <v>10904</v>
      </c>
      <c r="H113" s="98">
        <f t="array" aca="1" ref="H113" ca="1">IF(AND(G113&gt;=10861,G113&lt;=10863),TEXT(INDIRECT(CHAR(39)&amp;$A113&amp;CHAR(39)&amp;"!r"&amp;$B113&amp;"c"&amp;$C113,0),"dd-mmm-yyyy"),(INDIRECT(CHAR(39)&amp;$A113&amp;CHAR(39)&amp;"!r"&amp;$B113&amp;"c"&amp;$C113,0)))</f>
        <v>698746000</v>
      </c>
    </row>
    <row r="114" spans="1:8" x14ac:dyDescent="0.3">
      <c r="A114" s="95" t="s">
        <v>353</v>
      </c>
      <c r="B114" s="95">
        <f t="shared" si="135"/>
        <v>4</v>
      </c>
      <c r="C114" s="95">
        <f t="shared" si="136"/>
        <v>48</v>
      </c>
      <c r="E114" s="95">
        <f t="shared" ref="E114" si="226">plan_id</f>
        <v>390</v>
      </c>
      <c r="F114" s="95">
        <f t="shared" ca="1" si="138"/>
        <v>2015</v>
      </c>
      <c r="G114" s="95">
        <f t="shared" ref="G114" ca="1" si="227">VLOOKUP(INDIRECT(CHAR(39)&amp;$A114&amp;CHAR(39)&amp;"!r2c"&amp;$C114,0),variables,2,0)</f>
        <v>10905</v>
      </c>
      <c r="H114" s="98">
        <f t="array" aca="1" ref="H114" ca="1">IF(AND(G114&gt;=10861,G114&lt;=10863),TEXT(INDIRECT(CHAR(39)&amp;$A114&amp;CHAR(39)&amp;"!r"&amp;$B114&amp;"c"&amp;$C114,0),"dd-mmm-yyyy"),(INDIRECT(CHAR(39)&amp;$A114&amp;CHAR(39)&amp;"!r"&amp;$B114&amp;"c"&amp;$C114,0)))</f>
        <v>-78585000</v>
      </c>
    </row>
    <row r="115" spans="1:8" x14ac:dyDescent="0.3">
      <c r="A115" s="95" t="s">
        <v>353</v>
      </c>
      <c r="B115" s="95">
        <f t="shared" si="135"/>
        <v>4</v>
      </c>
      <c r="C115" s="95">
        <f t="shared" si="136"/>
        <v>49</v>
      </c>
      <c r="E115" s="95">
        <f t="shared" ref="E115" si="228">plan_id</f>
        <v>390</v>
      </c>
      <c r="F115" s="95">
        <f t="shared" ca="1" si="138"/>
        <v>2015</v>
      </c>
      <c r="G115" s="95">
        <f t="shared" ref="G115" ca="1" si="229">VLOOKUP(INDIRECT(CHAR(39)&amp;$A115&amp;CHAR(39)&amp;"!r2c"&amp;$C115,0),variables,2,0)</f>
        <v>10906</v>
      </c>
      <c r="H115" s="98">
        <f t="array" aca="1" ref="H115" ca="1">IF(AND(G115&gt;=10861,G115&lt;=10863),TEXT(INDIRECT(CHAR(39)&amp;$A115&amp;CHAR(39)&amp;"!r"&amp;$B115&amp;"c"&amp;$C115,0),"dd-mmm-yyyy"),(INDIRECT(CHAR(39)&amp;$A115&amp;CHAR(39)&amp;"!r"&amp;$B115&amp;"c"&amp;$C115,0)))</f>
        <v>-704007000</v>
      </c>
    </row>
    <row r="116" spans="1:8" x14ac:dyDescent="0.3">
      <c r="A116" s="95" t="s">
        <v>353</v>
      </c>
      <c r="B116" s="95">
        <f t="shared" si="135"/>
        <v>4</v>
      </c>
      <c r="C116" s="95">
        <f t="shared" si="136"/>
        <v>50</v>
      </c>
      <c r="E116" s="95">
        <f t="shared" ref="E116" si="230">plan_id</f>
        <v>390</v>
      </c>
      <c r="F116" s="95">
        <f t="shared" ca="1" si="138"/>
        <v>2015</v>
      </c>
      <c r="G116" s="95">
        <f t="shared" ref="G116" ca="1" si="231">VLOOKUP(INDIRECT(CHAR(39)&amp;$A116&amp;CHAR(39)&amp;"!r2c"&amp;$C116,0),variables,2,0)</f>
        <v>10907</v>
      </c>
      <c r="H116" s="98">
        <f t="array" aca="1" ref="H116" ca="1">IF(AND(G116&gt;=10861,G116&lt;=10863),TEXT(INDIRECT(CHAR(39)&amp;$A116&amp;CHAR(39)&amp;"!r"&amp;$B116&amp;"c"&amp;$C116,0),"dd-mmm-yyyy"),(INDIRECT(CHAR(39)&amp;$A116&amp;CHAR(39)&amp;"!r"&amp;$B116&amp;"c"&amp;$C116,0)))</f>
        <v>0</v>
      </c>
    </row>
    <row r="117" spans="1:8" x14ac:dyDescent="0.3">
      <c r="A117" s="95" t="s">
        <v>353</v>
      </c>
      <c r="B117" s="95">
        <f t="shared" si="135"/>
        <v>4</v>
      </c>
      <c r="C117" s="95">
        <f t="shared" si="136"/>
        <v>51</v>
      </c>
      <c r="E117" s="95">
        <f t="shared" ref="E117" si="232">plan_id</f>
        <v>390</v>
      </c>
      <c r="F117" s="95">
        <f t="shared" ca="1" si="138"/>
        <v>2015</v>
      </c>
      <c r="G117" s="95">
        <f t="shared" ref="G117" ca="1" si="233">VLOOKUP(INDIRECT(CHAR(39)&amp;$A117&amp;CHAR(39)&amp;"!r2c"&amp;$C117,0),variables,2,0)</f>
        <v>10860</v>
      </c>
      <c r="H117" s="98">
        <f t="array" aca="1" ref="H117" ca="1">IF(AND(G117&gt;=10861,G117&lt;=10863),TEXT(INDIRECT(CHAR(39)&amp;$A117&amp;CHAR(39)&amp;"!r"&amp;$B117&amp;"c"&amp;$C117,0),"dd-mmm-yyyy"),(INDIRECT(CHAR(39)&amp;$A117&amp;CHAR(39)&amp;"!r"&amp;$B117&amp;"c"&amp;$C117,0)))</f>
        <v>4000863000</v>
      </c>
    </row>
    <row r="118" spans="1:8" x14ac:dyDescent="0.3">
      <c r="A118" s="95" t="s">
        <v>353</v>
      </c>
      <c r="B118" s="95">
        <f t="shared" si="135"/>
        <v>4</v>
      </c>
      <c r="C118" s="95">
        <f t="shared" si="136"/>
        <v>52</v>
      </c>
      <c r="E118" s="95">
        <f t="shared" ref="E118" si="234">plan_id</f>
        <v>390</v>
      </c>
      <c r="F118" s="95">
        <f t="shared" ca="1" si="138"/>
        <v>2015</v>
      </c>
      <c r="G118" s="95">
        <f t="shared" ref="G118" ca="1" si="235">VLOOKUP(INDIRECT(CHAR(39)&amp;$A118&amp;CHAR(39)&amp;"!r2c"&amp;$C118,0),variables,2,0)</f>
        <v>10909</v>
      </c>
      <c r="H118" s="98">
        <f t="array" aca="1" ref="H118" ca="1">IF(AND(G118&gt;=10861,G118&lt;=10863),TEXT(INDIRECT(CHAR(39)&amp;$A118&amp;CHAR(39)&amp;"!r"&amp;$B118&amp;"c"&amp;$C118,0),"dd-mmm-yyyy"),(INDIRECT(CHAR(39)&amp;$A118&amp;CHAR(39)&amp;"!r"&amp;$B118&amp;"c"&amp;$C118,0)))</f>
        <v>192114000</v>
      </c>
    </row>
    <row r="119" spans="1:8" x14ac:dyDescent="0.3">
      <c r="A119" s="95" t="s">
        <v>353</v>
      </c>
      <c r="B119" s="95">
        <f t="shared" si="135"/>
        <v>4</v>
      </c>
      <c r="C119" s="95">
        <f t="shared" si="136"/>
        <v>53</v>
      </c>
      <c r="E119" s="95">
        <f t="shared" ref="E119" si="236">plan_id</f>
        <v>390</v>
      </c>
      <c r="F119" s="95">
        <f t="shared" ca="1" si="138"/>
        <v>2015</v>
      </c>
      <c r="G119" s="95">
        <f t="shared" ref="G119" ca="1" si="237">VLOOKUP(INDIRECT(CHAR(39)&amp;$A119&amp;CHAR(39)&amp;"!r2c"&amp;$C119,0),variables,2,0)</f>
        <v>10910</v>
      </c>
      <c r="H119" s="98">
        <f t="array" aca="1" ref="H119" ca="1">IF(AND(G119&gt;=10861,G119&lt;=10863),TEXT(INDIRECT(CHAR(39)&amp;$A119&amp;CHAR(39)&amp;"!r"&amp;$B119&amp;"c"&amp;$C119,0),"dd-mmm-yyyy"),(INDIRECT(CHAR(39)&amp;$A119&amp;CHAR(39)&amp;"!r"&amp;$B119&amp;"c"&amp;$C119,0)))</f>
        <v>257943000</v>
      </c>
    </row>
    <row r="120" spans="1:8" x14ac:dyDescent="0.3">
      <c r="A120" s="95" t="s">
        <v>353</v>
      </c>
      <c r="B120" s="95">
        <f t="shared" si="135"/>
        <v>4</v>
      </c>
      <c r="C120" s="95">
        <f t="shared" si="136"/>
        <v>54</v>
      </c>
      <c r="E120" s="95">
        <f t="shared" ref="E120" si="238">plan_id</f>
        <v>390</v>
      </c>
      <c r="F120" s="95">
        <f t="shared" ca="1" si="138"/>
        <v>2015</v>
      </c>
      <c r="G120" s="95">
        <f t="shared" ref="G120" ca="1" si="239">VLOOKUP(INDIRECT(CHAR(39)&amp;$A120&amp;CHAR(39)&amp;"!r2c"&amp;$C120,0),variables,2,0)</f>
        <v>10911</v>
      </c>
      <c r="H120" s="98">
        <f t="array" aca="1" ref="H120" ca="1">IF(AND(G120&gt;=10861,G120&lt;=10863),TEXT(INDIRECT(CHAR(39)&amp;$A120&amp;CHAR(39)&amp;"!r"&amp;$B120&amp;"c"&amp;$C120,0),"dd-mmm-yyyy"),(INDIRECT(CHAR(39)&amp;$A120&amp;CHAR(39)&amp;"!r"&amp;$B120&amp;"c"&amp;$C120,0)))</f>
        <v>0</v>
      </c>
    </row>
    <row r="121" spans="1:8" x14ac:dyDescent="0.3">
      <c r="A121" s="95" t="s">
        <v>353</v>
      </c>
      <c r="B121" s="95">
        <f t="shared" si="135"/>
        <v>4</v>
      </c>
      <c r="C121" s="95">
        <f t="shared" si="136"/>
        <v>55</v>
      </c>
      <c r="E121" s="95">
        <f t="shared" ref="E121" si="240">plan_id</f>
        <v>390</v>
      </c>
      <c r="F121" s="95">
        <f t="shared" ca="1" si="138"/>
        <v>2015</v>
      </c>
      <c r="G121" s="95">
        <f t="shared" ref="G121" ca="1" si="241">VLOOKUP(INDIRECT(CHAR(39)&amp;$A121&amp;CHAR(39)&amp;"!r2c"&amp;$C121,0),variables,2,0)</f>
        <v>10912</v>
      </c>
      <c r="H121" s="98">
        <f t="array" aca="1" ref="H121" ca="1">IF(AND(G121&gt;=10861,G121&lt;=10863),TEXT(INDIRECT(CHAR(39)&amp;$A121&amp;CHAR(39)&amp;"!r"&amp;$B121&amp;"c"&amp;$C121,0),"dd-mmm-yyyy"),(INDIRECT(CHAR(39)&amp;$A121&amp;CHAR(39)&amp;"!r"&amp;$B121&amp;"c"&amp;$C121,0)))</f>
        <v>-2477000</v>
      </c>
    </row>
    <row r="122" spans="1:8" x14ac:dyDescent="0.3">
      <c r="A122" s="95" t="s">
        <v>353</v>
      </c>
      <c r="B122" s="95">
        <f t="shared" si="135"/>
        <v>4</v>
      </c>
      <c r="C122" s="95">
        <f t="shared" si="136"/>
        <v>56</v>
      </c>
      <c r="E122" s="95">
        <f t="shared" ref="E122" si="242">plan_id</f>
        <v>390</v>
      </c>
      <c r="F122" s="95">
        <f t="shared" ca="1" si="138"/>
        <v>2015</v>
      </c>
      <c r="G122" s="95">
        <f t="shared" ref="G122" ca="1" si="243">VLOOKUP(INDIRECT(CHAR(39)&amp;$A122&amp;CHAR(39)&amp;"!r2c"&amp;$C122,0),variables,2,0)</f>
        <v>10913</v>
      </c>
      <c r="H122" s="98">
        <f t="array" aca="1" ref="H122" ca="1">IF(AND(G122&gt;=10861,G122&lt;=10863),TEXT(INDIRECT(CHAR(39)&amp;$A122&amp;CHAR(39)&amp;"!r"&amp;$B122&amp;"c"&amp;$C122,0),"dd-mmm-yyyy"),(INDIRECT(CHAR(39)&amp;$A122&amp;CHAR(39)&amp;"!r"&amp;$B122&amp;"c"&amp;$C122,0)))</f>
        <v>0</v>
      </c>
    </row>
    <row r="123" spans="1:8" x14ac:dyDescent="0.3">
      <c r="A123" s="95" t="s">
        <v>353</v>
      </c>
      <c r="B123" s="95">
        <f t="shared" si="135"/>
        <v>4</v>
      </c>
      <c r="C123" s="95">
        <f t="shared" si="136"/>
        <v>57</v>
      </c>
      <c r="E123" s="95">
        <f t="shared" ref="E123" si="244">plan_id</f>
        <v>390</v>
      </c>
      <c r="F123" s="95">
        <f t="shared" ca="1" si="138"/>
        <v>2015</v>
      </c>
      <c r="G123" s="95">
        <f t="shared" ref="G123" ca="1" si="245">VLOOKUP(INDIRECT(CHAR(39)&amp;$A123&amp;CHAR(39)&amp;"!r2c"&amp;$C123,0),variables,2,0)</f>
        <v>10914</v>
      </c>
      <c r="H123" s="98">
        <f t="array" aca="1" ref="H123" ca="1">IF(AND(G123&gt;=10861,G123&lt;=10863),TEXT(INDIRECT(CHAR(39)&amp;$A123&amp;CHAR(39)&amp;"!r"&amp;$B123&amp;"c"&amp;$C123,0),"dd-mmm-yyyy"),(INDIRECT(CHAR(39)&amp;$A123&amp;CHAR(39)&amp;"!r"&amp;$B123&amp;"c"&amp;$C123,0)))</f>
        <v>103430000</v>
      </c>
    </row>
    <row r="124" spans="1:8" x14ac:dyDescent="0.3">
      <c r="A124" s="95" t="s">
        <v>353</v>
      </c>
      <c r="B124" s="95">
        <f t="shared" si="135"/>
        <v>4</v>
      </c>
      <c r="C124" s="95">
        <f t="shared" si="136"/>
        <v>58</v>
      </c>
      <c r="E124" s="95">
        <f t="shared" ref="E124" si="246">plan_id</f>
        <v>390</v>
      </c>
      <c r="F124" s="95">
        <f t="shared" ca="1" si="138"/>
        <v>2015</v>
      </c>
      <c r="G124" s="95">
        <f t="shared" ref="G124" ca="1" si="247">VLOOKUP(INDIRECT(CHAR(39)&amp;$A124&amp;CHAR(39)&amp;"!r2c"&amp;$C124,0),variables,2,0)</f>
        <v>10915</v>
      </c>
      <c r="H124" s="98">
        <f t="array" aca="1" ref="H124" ca="1">IF(AND(G124&gt;=10861,G124&lt;=10863),TEXT(INDIRECT(CHAR(39)&amp;$A124&amp;CHAR(39)&amp;"!r"&amp;$B124&amp;"c"&amp;$C124,0),"dd-mmm-yyyy"),(INDIRECT(CHAR(39)&amp;$A124&amp;CHAR(39)&amp;"!r"&amp;$B124&amp;"c"&amp;$C124,0)))</f>
        <v>33679000</v>
      </c>
    </row>
    <row r="125" spans="1:8" x14ac:dyDescent="0.3">
      <c r="A125" s="95" t="s">
        <v>353</v>
      </c>
      <c r="B125" s="95">
        <f t="shared" si="135"/>
        <v>4</v>
      </c>
      <c r="C125" s="95">
        <f t="shared" si="136"/>
        <v>59</v>
      </c>
      <c r="E125" s="95">
        <f t="shared" ref="E125" si="248">plan_id</f>
        <v>390</v>
      </c>
      <c r="F125" s="95">
        <f t="shared" ca="1" si="138"/>
        <v>2015</v>
      </c>
      <c r="G125" s="95">
        <f t="shared" ref="G125" ca="1" si="249">VLOOKUP(INDIRECT(CHAR(39)&amp;$A125&amp;CHAR(39)&amp;"!r2c"&amp;$C125,0),variables,2,0)</f>
        <v>10916</v>
      </c>
      <c r="H125" s="98">
        <f t="array" aca="1" ref="H125" ca="1">IF(AND(G125&gt;=10861,G125&lt;=10863),TEXT(INDIRECT(CHAR(39)&amp;$A125&amp;CHAR(39)&amp;"!r"&amp;$B125&amp;"c"&amp;$C125,0),"dd-mmm-yyyy"),(INDIRECT(CHAR(39)&amp;$A125&amp;CHAR(39)&amp;"!r"&amp;$B125&amp;"c"&amp;$C125,0)))</f>
        <v>-187283000</v>
      </c>
    </row>
    <row r="126" spans="1:8" x14ac:dyDescent="0.3">
      <c r="A126" s="95" t="s">
        <v>353</v>
      </c>
      <c r="B126" s="95">
        <f t="shared" si="135"/>
        <v>4</v>
      </c>
      <c r="C126" s="95">
        <f t="shared" si="136"/>
        <v>60</v>
      </c>
      <c r="E126" s="95">
        <f t="shared" ref="E126" si="250">plan_id</f>
        <v>390</v>
      </c>
      <c r="F126" s="95">
        <f t="shared" ca="1" si="138"/>
        <v>2015</v>
      </c>
      <c r="G126" s="95">
        <f t="shared" ref="G126" ca="1" si="251">VLOOKUP(INDIRECT(CHAR(39)&amp;$A126&amp;CHAR(39)&amp;"!r2c"&amp;$C126,0),variables,2,0)</f>
        <v>10917</v>
      </c>
      <c r="H126" s="98">
        <f t="array" aca="1" ref="H126" ca="1">IF(AND(G126&gt;=10861,G126&lt;=10863),TEXT(INDIRECT(CHAR(39)&amp;$A126&amp;CHAR(39)&amp;"!r"&amp;$B126&amp;"c"&amp;$C126,0),"dd-mmm-yyyy"),(INDIRECT(CHAR(39)&amp;$A126&amp;CHAR(39)&amp;"!r"&amp;$B126&amp;"c"&amp;$C126,0)))</f>
        <v>-63634000</v>
      </c>
    </row>
    <row r="127" spans="1:8" x14ac:dyDescent="0.3">
      <c r="A127" s="95" t="s">
        <v>353</v>
      </c>
      <c r="B127" s="95">
        <f t="shared" si="135"/>
        <v>4</v>
      </c>
      <c r="C127" s="95">
        <f t="shared" si="136"/>
        <v>61</v>
      </c>
      <c r="E127" s="95">
        <f t="shared" ref="E127" si="252">plan_id</f>
        <v>390</v>
      </c>
      <c r="F127" s="95">
        <f t="shared" ca="1" si="138"/>
        <v>2015</v>
      </c>
      <c r="G127" s="95">
        <f t="shared" ref="G127" ca="1" si="253">VLOOKUP(INDIRECT(CHAR(39)&amp;$A127&amp;CHAR(39)&amp;"!r2c"&amp;$C127,0),variables,2,0)</f>
        <v>10918</v>
      </c>
      <c r="H127" s="98">
        <f t="array" aca="1" ref="H127" ca="1">IF(AND(G127&gt;=10861,G127&lt;=10863),TEXT(INDIRECT(CHAR(39)&amp;$A127&amp;CHAR(39)&amp;"!r"&amp;$B127&amp;"c"&amp;$C127,0),"dd-mmm-yyyy"),(INDIRECT(CHAR(39)&amp;$A127&amp;CHAR(39)&amp;"!r"&amp;$B127&amp;"c"&amp;$C127,0)))</f>
        <v>-1396000</v>
      </c>
    </row>
    <row r="128" spans="1:8" x14ac:dyDescent="0.3">
      <c r="A128" s="95" t="s">
        <v>353</v>
      </c>
      <c r="B128" s="95">
        <f t="shared" si="135"/>
        <v>4</v>
      </c>
      <c r="C128" s="95">
        <f t="shared" si="136"/>
        <v>62</v>
      </c>
      <c r="E128" s="95">
        <f t="shared" ref="E128" si="254">plan_id</f>
        <v>390</v>
      </c>
      <c r="F128" s="95">
        <f t="shared" ca="1" si="138"/>
        <v>2015</v>
      </c>
      <c r="G128" s="95">
        <f t="shared" ref="G128" ca="1" si="255">VLOOKUP(INDIRECT(CHAR(39)&amp;$A128&amp;CHAR(39)&amp;"!r2c"&amp;$C128,0),variables,2,0)</f>
        <v>10919</v>
      </c>
      <c r="H128" s="98">
        <f t="array" aca="1" ref="H128" ca="1">IF(AND(G128&gt;=10861,G128&lt;=10863),TEXT(INDIRECT(CHAR(39)&amp;$A128&amp;CHAR(39)&amp;"!r"&amp;$B128&amp;"c"&amp;$C128,0),"dd-mmm-yyyy"),(INDIRECT(CHAR(39)&amp;$A128&amp;CHAR(39)&amp;"!r"&amp;$B128&amp;"c"&amp;$C128,0)))</f>
        <v>-65030000</v>
      </c>
    </row>
    <row r="129" spans="1:8" x14ac:dyDescent="0.3">
      <c r="A129" s="95" t="s">
        <v>353</v>
      </c>
      <c r="B129" s="95">
        <f t="shared" si="135"/>
        <v>4</v>
      </c>
      <c r="C129" s="95">
        <f t="shared" si="136"/>
        <v>63</v>
      </c>
      <c r="E129" s="95">
        <f t="shared" ref="E129" si="256">plan_id</f>
        <v>390</v>
      </c>
      <c r="F129" s="95">
        <f t="shared" ca="1" si="138"/>
        <v>2015</v>
      </c>
      <c r="G129" s="95">
        <f t="shared" ref="G129" ca="1" si="257">VLOOKUP(INDIRECT(CHAR(39)&amp;$A129&amp;CHAR(39)&amp;"!r2c"&amp;$C129,0),variables,2,0)</f>
        <v>10920</v>
      </c>
      <c r="H129" s="98">
        <f t="array" aca="1" ref="H129" ca="1">IF(AND(G129&gt;=10861,G129&lt;=10863),TEXT(INDIRECT(CHAR(39)&amp;$A129&amp;CHAR(39)&amp;"!r"&amp;$B129&amp;"c"&amp;$C129,0),"dd-mmm-yyyy"),(INDIRECT(CHAR(39)&amp;$A129&amp;CHAR(39)&amp;"!r"&amp;$B129&amp;"c"&amp;$C129,0)))</f>
        <v>-11939000</v>
      </c>
    </row>
    <row r="130" spans="1:8" x14ac:dyDescent="0.3">
      <c r="A130" s="95" t="s">
        <v>353</v>
      </c>
      <c r="B130" s="95">
        <f t="shared" si="135"/>
        <v>4</v>
      </c>
      <c r="C130" s="95">
        <f t="shared" si="136"/>
        <v>64</v>
      </c>
      <c r="E130" s="95">
        <f t="shared" ref="E130" si="258">plan_id</f>
        <v>390</v>
      </c>
      <c r="F130" s="95">
        <f t="shared" ca="1" si="138"/>
        <v>2015</v>
      </c>
      <c r="G130" s="95">
        <f t="shared" ref="G130" ca="1" si="259">VLOOKUP(INDIRECT(CHAR(39)&amp;$A130&amp;CHAR(39)&amp;"!r2c"&amp;$C130,0),variables,2,0)</f>
        <v>10921</v>
      </c>
      <c r="H130" s="98">
        <f t="array" aca="1" ref="H130" ca="1">IF(AND(G130&gt;=10861,G130&lt;=10863),TEXT(INDIRECT(CHAR(39)&amp;$A130&amp;CHAR(39)&amp;"!r"&amp;$B130&amp;"c"&amp;$C130,0),"dd-mmm-yyyy"),(INDIRECT(CHAR(39)&amp;$A130&amp;CHAR(39)&amp;"!r"&amp;$B130&amp;"c"&amp;$C130,0)))</f>
        <v>1012000</v>
      </c>
    </row>
    <row r="131" spans="1:8" x14ac:dyDescent="0.3">
      <c r="A131" s="95" t="s">
        <v>353</v>
      </c>
      <c r="B131" s="95">
        <f t="shared" si="135"/>
        <v>4</v>
      </c>
      <c r="C131" s="95">
        <f t="shared" si="136"/>
        <v>65</v>
      </c>
      <c r="E131" s="95">
        <f t="shared" ref="E131" si="260">plan_id</f>
        <v>390</v>
      </c>
      <c r="F131" s="95">
        <f t="shared" ca="1" si="138"/>
        <v>2015</v>
      </c>
      <c r="G131" s="95">
        <f t="shared" ref="G131" ca="1" si="261">VLOOKUP(INDIRECT(CHAR(39)&amp;$A131&amp;CHAR(39)&amp;"!r2c"&amp;$C131,0),variables,2,0)</f>
        <v>10922</v>
      </c>
      <c r="H131" s="98">
        <f t="array" aca="1" ref="H131" ca="1">IF(AND(G131&gt;=10861,G131&lt;=10863),TEXT(INDIRECT(CHAR(39)&amp;$A131&amp;CHAR(39)&amp;"!r"&amp;$B131&amp;"c"&amp;$C131,0),"dd-mmm-yyyy"),(INDIRECT(CHAR(39)&amp;$A131&amp;CHAR(39)&amp;"!r"&amp;$B131&amp;"c"&amp;$C131,0)))</f>
        <v>0</v>
      </c>
    </row>
    <row r="132" spans="1:8" x14ac:dyDescent="0.3">
      <c r="A132" s="95" t="s">
        <v>353</v>
      </c>
      <c r="B132" s="95">
        <f t="shared" si="135"/>
        <v>4</v>
      </c>
      <c r="C132" s="95">
        <f t="shared" si="136"/>
        <v>66</v>
      </c>
      <c r="E132" s="95">
        <f t="shared" ref="E132" si="262">plan_id</f>
        <v>390</v>
      </c>
      <c r="F132" s="95">
        <f t="shared" ca="1" si="138"/>
        <v>2015</v>
      </c>
      <c r="G132" s="95">
        <f t="shared" ref="G132" ca="1" si="263">VLOOKUP(INDIRECT(CHAR(39)&amp;$A132&amp;CHAR(39)&amp;"!r2c"&amp;$C132,0),variables,2,0)</f>
        <v>10860</v>
      </c>
      <c r="H132" s="98">
        <f t="array" aca="1" ref="H132" ca="1">IF(AND(G132&gt;=10861,G132&lt;=10863),TEXT(INDIRECT(CHAR(39)&amp;$A132&amp;CHAR(39)&amp;"!r"&amp;$B132&amp;"c"&amp;$C132,0),"dd-mmm-yyyy"),(INDIRECT(CHAR(39)&amp;$A132&amp;CHAR(39)&amp;"!r"&amp;$B132&amp;"c"&amp;$C132,0)))</f>
        <v>4588129000</v>
      </c>
    </row>
    <row r="133" spans="1:8" x14ac:dyDescent="0.3">
      <c r="A133" s="95" t="s">
        <v>353</v>
      </c>
      <c r="B133" s="95">
        <f t="shared" si="135"/>
        <v>4</v>
      </c>
      <c r="C133" s="95">
        <f t="shared" si="136"/>
        <v>67</v>
      </c>
      <c r="E133" s="95">
        <f t="shared" ref="E133" si="264">plan_id</f>
        <v>390</v>
      </c>
      <c r="F133" s="95">
        <f t="shared" ca="1" si="138"/>
        <v>2015</v>
      </c>
      <c r="G133" s="95">
        <f t="shared" ref="G133" ca="1" si="265">VLOOKUP(INDIRECT(CHAR(39)&amp;$A133&amp;CHAR(39)&amp;"!r2c"&amp;$C133,0),variables,2,0)</f>
        <v>10923</v>
      </c>
      <c r="H133" s="98">
        <f t="array" aca="1" ref="H133" ca="1">IF(AND(G133&gt;=10861,G133&lt;=10863),TEXT(INDIRECT(CHAR(39)&amp;$A133&amp;CHAR(39)&amp;"!r"&amp;$B133&amp;"c"&amp;$C133,0),"dd-mmm-yyyy"),(INDIRECT(CHAR(39)&amp;$A133&amp;CHAR(39)&amp;"!r"&amp;$B133&amp;"c"&amp;$C133,0)))</f>
        <v>-78585000</v>
      </c>
    </row>
    <row r="134" spans="1:8" x14ac:dyDescent="0.3">
      <c r="A134" s="95" t="s">
        <v>353</v>
      </c>
      <c r="B134" s="95">
        <f>B69+1</f>
        <v>5</v>
      </c>
      <c r="C134" s="95">
        <f>C69</f>
        <v>3</v>
      </c>
      <c r="E134" s="95">
        <f t="shared" ref="E134" si="266">plan_id</f>
        <v>390</v>
      </c>
      <c r="F134" s="95">
        <f t="shared" ref="F134:F197" ca="1" si="267">INDIRECT(CHAR(39)&amp;$A134&amp;CHAR(39)&amp;"!r"&amp;$B134&amp;"c2",0)</f>
        <v>2016</v>
      </c>
      <c r="G134" s="95">
        <f t="shared" ref="G134" ca="1" si="268">VLOOKUP(INDIRECT(CHAR(39)&amp;$A134&amp;CHAR(39)&amp;"!r2c"&amp;$C134,0),variables,2,0)</f>
        <v>10861</v>
      </c>
      <c r="H134" s="98" t="str">
        <f t="array" aca="1" ref="H134" ca="1">IF(AND(G134&gt;=10861,G134&lt;=10863),TEXT(INDIRECT(CHAR(39)&amp;$A134&amp;CHAR(39)&amp;"!r"&amp;$B134&amp;"c"&amp;$C134,0),"dd-mmm-yyyy"),(INDIRECT(CHAR(39)&amp;$A134&amp;CHAR(39)&amp;"!r"&amp;$B134&amp;"c"&amp;$C134,0)))</f>
        <v>01-Oct-2015</v>
      </c>
    </row>
    <row r="135" spans="1:8" x14ac:dyDescent="0.3">
      <c r="A135" s="95" t="s">
        <v>353</v>
      </c>
      <c r="B135" s="95">
        <f t="shared" ref="B135:B198" si="269">B70+1</f>
        <v>5</v>
      </c>
      <c r="C135" s="95">
        <f t="shared" ref="C135:C198" si="270">C70</f>
        <v>4</v>
      </c>
      <c r="E135" s="95">
        <f t="shared" ref="E135" si="271">plan_id</f>
        <v>390</v>
      </c>
      <c r="F135" s="95">
        <f t="shared" ca="1" si="267"/>
        <v>2016</v>
      </c>
      <c r="G135" s="95">
        <f t="shared" ref="G135" ca="1" si="272">VLOOKUP(INDIRECT(CHAR(39)&amp;$A135&amp;CHAR(39)&amp;"!r2c"&amp;$C135,0),variables,2,0)</f>
        <v>10862</v>
      </c>
      <c r="H135" s="98" t="str">
        <f t="array" aca="1" ref="H135" ca="1">IF(AND(G135&gt;=10861,G135&lt;=10863),TEXT(INDIRECT(CHAR(39)&amp;$A135&amp;CHAR(39)&amp;"!r"&amp;$B135&amp;"c"&amp;$C135,0),"dd-mmm-yyyy"),(INDIRECT(CHAR(39)&amp;$A135&amp;CHAR(39)&amp;"!r"&amp;$B135&amp;"c"&amp;$C135,0)))</f>
        <v>30-Sep-2015</v>
      </c>
    </row>
    <row r="136" spans="1:8" x14ac:dyDescent="0.3">
      <c r="A136" s="95" t="s">
        <v>353</v>
      </c>
      <c r="B136" s="95">
        <f t="shared" si="269"/>
        <v>5</v>
      </c>
      <c r="C136" s="95">
        <f t="shared" si="270"/>
        <v>5</v>
      </c>
      <c r="E136" s="95">
        <f t="shared" ref="E136" si="273">plan_id</f>
        <v>390</v>
      </c>
      <c r="F136" s="95">
        <f t="shared" ca="1" si="267"/>
        <v>2016</v>
      </c>
      <c r="G136" s="95">
        <f t="shared" ref="G136" ca="1" si="274">VLOOKUP(INDIRECT(CHAR(39)&amp;$A136&amp;CHAR(39)&amp;"!r2c"&amp;$C136,0),variables,2,0)</f>
        <v>10863</v>
      </c>
      <c r="H136" s="98" t="str">
        <f t="array" aca="1" ref="H136" ca="1">IF(AND(G136&gt;=10861,G136&lt;=10863),TEXT(INDIRECT(CHAR(39)&amp;$A136&amp;CHAR(39)&amp;"!r"&amp;$B136&amp;"c"&amp;$C136,0),"dd-mmm-yyyy"),(INDIRECT(CHAR(39)&amp;$A136&amp;CHAR(39)&amp;"!r"&amp;$B136&amp;"c"&amp;$C136,0)))</f>
        <v>30-Sep-2016</v>
      </c>
    </row>
    <row r="137" spans="1:8" x14ac:dyDescent="0.3">
      <c r="A137" s="95" t="s">
        <v>353</v>
      </c>
      <c r="B137" s="95">
        <f t="shared" si="269"/>
        <v>5</v>
      </c>
      <c r="C137" s="95">
        <f t="shared" si="270"/>
        <v>6</v>
      </c>
      <c r="E137" s="95">
        <f t="shared" ref="E137" si="275">plan_id</f>
        <v>390</v>
      </c>
      <c r="F137" s="95">
        <f t="shared" ca="1" si="267"/>
        <v>2016</v>
      </c>
      <c r="G137" s="95">
        <f t="shared" ref="G137" ca="1" si="276">VLOOKUP(INDIRECT(CHAR(39)&amp;$A137&amp;CHAR(39)&amp;"!r2c"&amp;$C137,0),variables,2,0)</f>
        <v>10864</v>
      </c>
      <c r="H137" s="98">
        <f t="array" aca="1" ref="H137" ca="1">IF(AND(G137&gt;=10861,G137&lt;=10863),TEXT(INDIRECT(CHAR(39)&amp;$A137&amp;CHAR(39)&amp;"!r"&amp;$B137&amp;"c"&amp;$C137,0),"dd-mmm-yyyy"),(INDIRECT(CHAR(39)&amp;$A137&amp;CHAR(39)&amp;"!r"&amp;$B137&amp;"c"&amp;$C137,0)))</f>
        <v>3003</v>
      </c>
    </row>
    <row r="138" spans="1:8" x14ac:dyDescent="0.3">
      <c r="A138" s="95" t="s">
        <v>353</v>
      </c>
      <c r="B138" s="95">
        <f t="shared" si="269"/>
        <v>5</v>
      </c>
      <c r="C138" s="95">
        <f t="shared" si="270"/>
        <v>7</v>
      </c>
      <c r="E138" s="95">
        <f t="shared" ref="E138" si="277">plan_id</f>
        <v>390</v>
      </c>
      <c r="F138" s="95">
        <f t="shared" ca="1" si="267"/>
        <v>2016</v>
      </c>
      <c r="G138" s="95">
        <f t="shared" ref="G138" ca="1" si="278">VLOOKUP(INDIRECT(CHAR(39)&amp;$A138&amp;CHAR(39)&amp;"!r2c"&amp;$C138,0),variables,2,0)</f>
        <v>10865</v>
      </c>
      <c r="H138" s="98">
        <f t="array" aca="1" ref="H138" ca="1">IF(AND(G138&gt;=10861,G138&lt;=10863),TEXT(INDIRECT(CHAR(39)&amp;$A138&amp;CHAR(39)&amp;"!r"&amp;$B138&amp;"c"&amp;$C138,0),"dd-mmm-yyyy"),(INDIRECT(CHAR(39)&amp;$A138&amp;CHAR(39)&amp;"!r"&amp;$B138&amp;"c"&amp;$C138,0)))</f>
        <v>293</v>
      </c>
    </row>
    <row r="139" spans="1:8" x14ac:dyDescent="0.3">
      <c r="A139" s="95" t="s">
        <v>353</v>
      </c>
      <c r="B139" s="95">
        <f t="shared" si="269"/>
        <v>5</v>
      </c>
      <c r="C139" s="95">
        <f t="shared" si="270"/>
        <v>8</v>
      </c>
      <c r="E139" s="95">
        <f t="shared" ref="E139" si="279">plan_id</f>
        <v>390</v>
      </c>
      <c r="F139" s="95">
        <f t="shared" ca="1" si="267"/>
        <v>2016</v>
      </c>
      <c r="G139" s="95">
        <f t="shared" ref="G139" ca="1" si="280">VLOOKUP(INDIRECT(CHAR(39)&amp;$A139&amp;CHAR(39)&amp;"!r2c"&amp;$C139,0),variables,2,0)</f>
        <v>10866</v>
      </c>
      <c r="H139" s="98">
        <f t="array" aca="1" ref="H139" ca="1">IF(AND(G139&gt;=10861,G139&lt;=10863),TEXT(INDIRECT(CHAR(39)&amp;$A139&amp;CHAR(39)&amp;"!r"&amp;$B139&amp;"c"&amp;$C139,0),"dd-mmm-yyyy"),(INDIRECT(CHAR(39)&amp;$A139&amp;CHAR(39)&amp;"!r"&amp;$B139&amp;"c"&amp;$C139,0)))</f>
        <v>0</v>
      </c>
    </row>
    <row r="140" spans="1:8" x14ac:dyDescent="0.3">
      <c r="A140" s="95" t="s">
        <v>353</v>
      </c>
      <c r="B140" s="95">
        <f t="shared" si="269"/>
        <v>5</v>
      </c>
      <c r="C140" s="95">
        <f t="shared" si="270"/>
        <v>9</v>
      </c>
      <c r="E140" s="95">
        <f t="shared" ref="E140" si="281">plan_id</f>
        <v>390</v>
      </c>
      <c r="F140" s="95">
        <f t="shared" ca="1" si="267"/>
        <v>2016</v>
      </c>
      <c r="G140" s="95">
        <f t="shared" ref="G140" ca="1" si="282">VLOOKUP(INDIRECT(CHAR(39)&amp;$A140&amp;CHAR(39)&amp;"!r2c"&amp;$C140,0),variables,2,0)</f>
        <v>10867</v>
      </c>
      <c r="H140" s="98">
        <f t="array" aca="1" ref="H140" ca="1">IF(AND(G140&gt;=10861,G140&lt;=10863),TEXT(INDIRECT(CHAR(39)&amp;$A140&amp;CHAR(39)&amp;"!r"&amp;$B140&amp;"c"&amp;$C140,0),"dd-mmm-yyyy"),(INDIRECT(CHAR(39)&amp;$A140&amp;CHAR(39)&amp;"!r"&amp;$B140&amp;"c"&amp;$C140,0)))</f>
        <v>5359</v>
      </c>
    </row>
    <row r="141" spans="1:8" x14ac:dyDescent="0.3">
      <c r="A141" s="95" t="s">
        <v>353</v>
      </c>
      <c r="B141" s="95">
        <f t="shared" si="269"/>
        <v>5</v>
      </c>
      <c r="C141" s="95">
        <f t="shared" si="270"/>
        <v>10</v>
      </c>
      <c r="E141" s="95">
        <f t="shared" ref="E141" si="283">plan_id</f>
        <v>390</v>
      </c>
      <c r="F141" s="95">
        <f t="shared" ca="1" si="267"/>
        <v>2016</v>
      </c>
      <c r="G141" s="95">
        <f t="shared" ref="G141" ca="1" si="284">VLOOKUP(INDIRECT(CHAR(39)&amp;$A141&amp;CHAR(39)&amp;"!r2c"&amp;$C141,0),variables,2,0)</f>
        <v>10868</v>
      </c>
      <c r="H141" s="98">
        <f t="array" aca="1" ref="H141" ca="1">IF(AND(G141&gt;=10861,G141&lt;=10863),TEXT(INDIRECT(CHAR(39)&amp;$A141&amp;CHAR(39)&amp;"!r"&amp;$B141&amp;"c"&amp;$C141,0),"dd-mmm-yyyy"),(INDIRECT(CHAR(39)&amp;$A141&amp;CHAR(39)&amp;"!r"&amp;$B141&amp;"c"&amp;$C141,0)))</f>
        <v>8655</v>
      </c>
    </row>
    <row r="142" spans="1:8" x14ac:dyDescent="0.3">
      <c r="A142" s="95" t="s">
        <v>353</v>
      </c>
      <c r="B142" s="95">
        <f t="shared" si="269"/>
        <v>5</v>
      </c>
      <c r="C142" s="95">
        <f t="shared" si="270"/>
        <v>11</v>
      </c>
      <c r="E142" s="95">
        <f t="shared" ref="E142" si="285">plan_id</f>
        <v>390</v>
      </c>
      <c r="F142" s="95">
        <f t="shared" ca="1" si="267"/>
        <v>2016</v>
      </c>
      <c r="G142" s="95">
        <f t="shared" ref="G142" ca="1" si="286">VLOOKUP(INDIRECT(CHAR(39)&amp;$A142&amp;CHAR(39)&amp;"!r2c"&amp;$C142,0),variables,2,0)</f>
        <v>10869</v>
      </c>
      <c r="H142" s="98">
        <f t="array" aca="1" ref="H142" ca="1">IF(AND(G142&gt;=10861,G142&lt;=10863),TEXT(INDIRECT(CHAR(39)&amp;$A142&amp;CHAR(39)&amp;"!r"&amp;$B142&amp;"c"&amp;$C142,0),"dd-mmm-yyyy"),(INDIRECT(CHAR(39)&amp;$A142&amp;CHAR(39)&amp;"!r"&amp;$B142&amp;"c"&amp;$C142,0)))</f>
        <v>6.5000000000000002E-2</v>
      </c>
    </row>
    <row r="143" spans="1:8" x14ac:dyDescent="0.3">
      <c r="A143" s="95" t="s">
        <v>353</v>
      </c>
      <c r="B143" s="95">
        <f t="shared" si="269"/>
        <v>5</v>
      </c>
      <c r="C143" s="95">
        <f t="shared" si="270"/>
        <v>12</v>
      </c>
      <c r="E143" s="95">
        <f t="shared" ref="E143" si="287">plan_id</f>
        <v>390</v>
      </c>
      <c r="F143" s="95">
        <f t="shared" ca="1" si="267"/>
        <v>2016</v>
      </c>
      <c r="G143" s="95">
        <f t="shared" ref="G143" ca="1" si="288">VLOOKUP(INDIRECT(CHAR(39)&amp;$A143&amp;CHAR(39)&amp;"!r2c"&amp;$C143,0),variables,2,0)</f>
        <v>10870</v>
      </c>
      <c r="H143" s="98">
        <f t="array" aca="1" ref="H143" ca="1">IF(AND(G143&gt;=10861,G143&lt;=10863),TEXT(INDIRECT(CHAR(39)&amp;$A143&amp;CHAR(39)&amp;"!r"&amp;$B143&amp;"c"&amp;$C143,0),"dd-mmm-yyyy"),(INDIRECT(CHAR(39)&amp;$A143&amp;CHAR(39)&amp;"!r"&amp;$B143&amp;"c"&amp;$C143,0)))</f>
        <v>0</v>
      </c>
    </row>
    <row r="144" spans="1:8" x14ac:dyDescent="0.3">
      <c r="A144" s="95" t="s">
        <v>353</v>
      </c>
      <c r="B144" s="95">
        <f t="shared" si="269"/>
        <v>5</v>
      </c>
      <c r="C144" s="95">
        <f t="shared" si="270"/>
        <v>13</v>
      </c>
      <c r="E144" s="95">
        <f t="shared" ref="E144" si="289">plan_id</f>
        <v>390</v>
      </c>
      <c r="F144" s="95">
        <f t="shared" ca="1" si="267"/>
        <v>2016</v>
      </c>
      <c r="G144" s="95">
        <f t="shared" ref="G144" ca="1" si="290">VLOOKUP(INDIRECT(CHAR(39)&amp;$A144&amp;CHAR(39)&amp;"!r2c"&amp;$C144,0),variables,2,0)</f>
        <v>10871</v>
      </c>
      <c r="H144" s="98">
        <f t="array" aca="1" ref="H144" ca="1">IF(AND(G144&gt;=10861,G144&lt;=10863),TEXT(INDIRECT(CHAR(39)&amp;$A144&amp;CHAR(39)&amp;"!r"&amp;$B144&amp;"c"&amp;$C144,0),"dd-mmm-yyyy"),(INDIRECT(CHAR(39)&amp;$A144&amp;CHAR(39)&amp;"!r"&amp;$B144&amp;"c"&amp;$C144,0)))</f>
        <v>0</v>
      </c>
    </row>
    <row r="145" spans="1:8" x14ac:dyDescent="0.3">
      <c r="A145" s="95" t="s">
        <v>353</v>
      </c>
      <c r="B145" s="95">
        <f t="shared" si="269"/>
        <v>5</v>
      </c>
      <c r="C145" s="95">
        <f t="shared" si="270"/>
        <v>14</v>
      </c>
      <c r="E145" s="95">
        <f t="shared" ref="E145" si="291">plan_id</f>
        <v>390</v>
      </c>
      <c r="F145" s="95">
        <f t="shared" ca="1" si="267"/>
        <v>2016</v>
      </c>
      <c r="G145" s="95">
        <f t="shared" ref="G145" ca="1" si="292">VLOOKUP(INDIRECT(CHAR(39)&amp;$A145&amp;CHAR(39)&amp;"!r2c"&amp;$C145,0),variables,2,0)</f>
        <v>10872</v>
      </c>
      <c r="H145" s="98">
        <f t="array" aca="1" ref="H145" ca="1">IF(AND(G145&gt;=10861,G145&lt;=10863),TEXT(INDIRECT(CHAR(39)&amp;$A145&amp;CHAR(39)&amp;"!r"&amp;$B145&amp;"c"&amp;$C145,0),"dd-mmm-yyyy"),(INDIRECT(CHAR(39)&amp;$A145&amp;CHAR(39)&amp;"!r"&amp;$B145&amp;"c"&amp;$C145,0)))</f>
        <v>0</v>
      </c>
    </row>
    <row r="146" spans="1:8" x14ac:dyDescent="0.3">
      <c r="A146" s="95" t="s">
        <v>353</v>
      </c>
      <c r="B146" s="95">
        <f t="shared" si="269"/>
        <v>5</v>
      </c>
      <c r="C146" s="95">
        <f t="shared" si="270"/>
        <v>15</v>
      </c>
      <c r="E146" s="95">
        <f t="shared" ref="E146" si="293">plan_id</f>
        <v>390</v>
      </c>
      <c r="F146" s="95">
        <f t="shared" ca="1" si="267"/>
        <v>2016</v>
      </c>
      <c r="G146" s="95">
        <f t="shared" ref="G146" ca="1" si="294">VLOOKUP(INDIRECT(CHAR(39)&amp;$A146&amp;CHAR(39)&amp;"!r2c"&amp;$C146,0),variables,2,0)</f>
        <v>10873</v>
      </c>
      <c r="H146" s="98">
        <f t="array" aca="1" ref="H146" ca="1">IF(AND(G146&gt;=10861,G146&lt;=10863),TEXT(INDIRECT(CHAR(39)&amp;$A146&amp;CHAR(39)&amp;"!r"&amp;$B146&amp;"c"&amp;$C146,0),"dd-mmm-yyyy"),(INDIRECT(CHAR(39)&amp;$A146&amp;CHAR(39)&amp;"!r"&amp;$B146&amp;"c"&amp;$C146,0)))</f>
        <v>6.5000000000000002E-2</v>
      </c>
    </row>
    <row r="147" spans="1:8" x14ac:dyDescent="0.3">
      <c r="A147" s="95" t="s">
        <v>353</v>
      </c>
      <c r="B147" s="95">
        <f t="shared" si="269"/>
        <v>5</v>
      </c>
      <c r="C147" s="95">
        <f t="shared" si="270"/>
        <v>16</v>
      </c>
      <c r="E147" s="95">
        <f t="shared" ref="E147" si="295">plan_id</f>
        <v>390</v>
      </c>
      <c r="F147" s="95">
        <f t="shared" ca="1" si="267"/>
        <v>2016</v>
      </c>
      <c r="G147" s="95">
        <f t="shared" ref="G147" ca="1" si="296">VLOOKUP(INDIRECT(CHAR(39)&amp;$A147&amp;CHAR(39)&amp;"!r2c"&amp;$C147,0),variables,2,0)</f>
        <v>10874</v>
      </c>
      <c r="H147" s="98">
        <f t="array" aca="1" ref="H147" ca="1">IF(AND(G147&gt;=10861,G147&lt;=10863),TEXT(INDIRECT(CHAR(39)&amp;$A147&amp;CHAR(39)&amp;"!r"&amp;$B147&amp;"c"&amp;$C147,0),"dd-mmm-yyyy"),(INDIRECT(CHAR(39)&amp;$A147&amp;CHAR(39)&amp;"!r"&amp;$B147&amp;"c"&amp;$C147,0)))</f>
        <v>6.5000000000000002E-2</v>
      </c>
    </row>
    <row r="148" spans="1:8" x14ac:dyDescent="0.3">
      <c r="A148" s="95" t="s">
        <v>353</v>
      </c>
      <c r="B148" s="95">
        <f t="shared" si="269"/>
        <v>5</v>
      </c>
      <c r="C148" s="95">
        <f t="shared" si="270"/>
        <v>17</v>
      </c>
      <c r="E148" s="95">
        <f t="shared" ref="E148" si="297">plan_id</f>
        <v>390</v>
      </c>
      <c r="F148" s="95">
        <f t="shared" ca="1" si="267"/>
        <v>2016</v>
      </c>
      <c r="G148" s="95">
        <f t="shared" ref="G148" ca="1" si="298">VLOOKUP(INDIRECT(CHAR(39)&amp;$A148&amp;CHAR(39)&amp;"!r2c"&amp;$C148,0),variables,2,0)</f>
        <v>10875</v>
      </c>
      <c r="H148" s="98">
        <f t="array" aca="1" ref="H148" ca="1">IF(AND(G148&gt;=10861,G148&lt;=10863),TEXT(INDIRECT(CHAR(39)&amp;$A148&amp;CHAR(39)&amp;"!r"&amp;$B148&amp;"c"&amp;$C148,0),"dd-mmm-yyyy"),(INDIRECT(CHAR(39)&amp;$A148&amp;CHAR(39)&amp;"!r"&amp;$B148&amp;"c"&amp;$C148,0)))</f>
        <v>4675562000</v>
      </c>
    </row>
    <row r="149" spans="1:8" x14ac:dyDescent="0.3">
      <c r="A149" s="95" t="s">
        <v>353</v>
      </c>
      <c r="B149" s="95">
        <f t="shared" si="269"/>
        <v>5</v>
      </c>
      <c r="C149" s="95">
        <f t="shared" si="270"/>
        <v>18</v>
      </c>
      <c r="E149" s="95">
        <f t="shared" ref="E149" si="299">plan_id</f>
        <v>390</v>
      </c>
      <c r="F149" s="95">
        <f t="shared" ca="1" si="267"/>
        <v>2016</v>
      </c>
      <c r="G149" s="95">
        <f t="shared" ref="G149" ca="1" si="300">VLOOKUP(INDIRECT(CHAR(39)&amp;$A149&amp;CHAR(39)&amp;"!r2c"&amp;$C149,0),variables,2,0)</f>
        <v>10876</v>
      </c>
      <c r="H149" s="98">
        <f t="array" aca="1" ref="H149" ca="1">IF(AND(G149&gt;=10861,G149&lt;=10863),TEXT(INDIRECT(CHAR(39)&amp;$A149&amp;CHAR(39)&amp;"!r"&amp;$B149&amp;"c"&amp;$C149,0),"dd-mmm-yyyy"),(INDIRECT(CHAR(39)&amp;$A149&amp;CHAR(39)&amp;"!r"&amp;$B149&amp;"c"&amp;$C149,0)))</f>
        <v>4954631000</v>
      </c>
    </row>
    <row r="150" spans="1:8" x14ac:dyDescent="0.3">
      <c r="A150" s="95" t="s">
        <v>353</v>
      </c>
      <c r="B150" s="95">
        <f t="shared" si="269"/>
        <v>5</v>
      </c>
      <c r="C150" s="95">
        <f t="shared" si="270"/>
        <v>19</v>
      </c>
      <c r="E150" s="95">
        <f t="shared" ref="E150" si="301">plan_id</f>
        <v>390</v>
      </c>
      <c r="F150" s="95">
        <f t="shared" ca="1" si="267"/>
        <v>2016</v>
      </c>
      <c r="G150" s="95">
        <f t="shared" ref="G150" ca="1" si="302">VLOOKUP(INDIRECT(CHAR(39)&amp;$A150&amp;CHAR(39)&amp;"!r2c"&amp;$C150,0),variables,2,0)</f>
        <v>10877</v>
      </c>
      <c r="H150" s="98">
        <f t="array" aca="1" ref="H150" ca="1">IF(AND(G150&gt;=10861,G150&lt;=10863),TEXT(INDIRECT(CHAR(39)&amp;$A150&amp;CHAR(39)&amp;"!r"&amp;$B150&amp;"c"&amp;$C150,0),"dd-mmm-yyyy"),(INDIRECT(CHAR(39)&amp;$A150&amp;CHAR(39)&amp;"!r"&amp;$B150&amp;"c"&amp;$C150,0)))</f>
        <v>-279069000</v>
      </c>
    </row>
    <row r="151" spans="1:8" x14ac:dyDescent="0.3">
      <c r="A151" s="95" t="s">
        <v>353</v>
      </c>
      <c r="B151" s="95">
        <f t="shared" si="269"/>
        <v>5</v>
      </c>
      <c r="C151" s="95">
        <f t="shared" si="270"/>
        <v>20</v>
      </c>
      <c r="E151" s="95">
        <f t="shared" ref="E151" si="303">plan_id</f>
        <v>390</v>
      </c>
      <c r="F151" s="95">
        <f t="shared" ca="1" si="267"/>
        <v>2016</v>
      </c>
      <c r="G151" s="95">
        <f t="shared" ref="G151" ca="1" si="304">VLOOKUP(INDIRECT(CHAR(39)&amp;$A151&amp;CHAR(39)&amp;"!r2c"&amp;$C151,0),variables,2,0)</f>
        <v>10878</v>
      </c>
      <c r="H151" s="98">
        <f t="array" aca="1" ref="H151" ca="1">IF(AND(G151&gt;=10861,G151&lt;=10863),TEXT(INDIRECT(CHAR(39)&amp;$A151&amp;CHAR(39)&amp;"!r"&amp;$B151&amp;"c"&amp;$C151,0),"dd-mmm-yyyy"),(INDIRECT(CHAR(39)&amp;$A151&amp;CHAR(39)&amp;"!r"&amp;$B151&amp;"c"&amp;$C151,0)))</f>
        <v>1.0597000000000001</v>
      </c>
    </row>
    <row r="152" spans="1:8" x14ac:dyDescent="0.3">
      <c r="A152" s="95" t="s">
        <v>353</v>
      </c>
      <c r="B152" s="95">
        <f t="shared" si="269"/>
        <v>5</v>
      </c>
      <c r="C152" s="95">
        <f t="shared" si="270"/>
        <v>21</v>
      </c>
      <c r="E152" s="95">
        <f t="shared" ref="E152" si="305">plan_id</f>
        <v>390</v>
      </c>
      <c r="F152" s="95">
        <f t="shared" ca="1" si="267"/>
        <v>2016</v>
      </c>
      <c r="G152" s="95">
        <f t="shared" ref="G152" ca="1" si="306">VLOOKUP(INDIRECT(CHAR(39)&amp;$A152&amp;CHAR(39)&amp;"!r2c"&amp;$C152,0),variables,2,0)</f>
        <v>10879</v>
      </c>
      <c r="H152" s="98">
        <f t="array" aca="1" ref="H152" ca="1">IF(AND(G152&gt;=10861,G152&lt;=10863),TEXT(INDIRECT(CHAR(39)&amp;$A152&amp;CHAR(39)&amp;"!r"&amp;$B152&amp;"c"&amp;$C152,0),"dd-mmm-yyyy"),(INDIRECT(CHAR(39)&amp;$A152&amp;CHAR(39)&amp;"!r"&amp;$B152&amp;"c"&amp;$C152,0)))</f>
        <v>438114000</v>
      </c>
    </row>
    <row r="153" spans="1:8" x14ac:dyDescent="0.3">
      <c r="A153" s="95" t="s">
        <v>353</v>
      </c>
      <c r="B153" s="95">
        <f t="shared" si="269"/>
        <v>5</v>
      </c>
      <c r="C153" s="95">
        <f t="shared" si="270"/>
        <v>22</v>
      </c>
      <c r="E153" s="95">
        <f t="shared" ref="E153" si="307">plan_id</f>
        <v>390</v>
      </c>
      <c r="F153" s="95">
        <f t="shared" ca="1" si="267"/>
        <v>2016</v>
      </c>
      <c r="G153" s="95">
        <f t="shared" ref="G153" ca="1" si="308">VLOOKUP(INDIRECT(CHAR(39)&amp;$A153&amp;CHAR(39)&amp;"!r2c"&amp;$C153,0),variables,2,0)</f>
        <v>10880</v>
      </c>
      <c r="H153" s="98">
        <f t="array" aca="1" ref="H153" ca="1">IF(AND(G153&gt;=10861,G153&lt;=10863),TEXT(INDIRECT(CHAR(39)&amp;$A153&amp;CHAR(39)&amp;"!r"&amp;$B153&amp;"c"&amp;$C153,0),"dd-mmm-yyyy"),(INDIRECT(CHAR(39)&amp;$A153&amp;CHAR(39)&amp;"!r"&amp;$B153&amp;"c"&amp;$C153,0)))</f>
        <v>0</v>
      </c>
    </row>
    <row r="154" spans="1:8" x14ac:dyDescent="0.3">
      <c r="A154" s="95" t="s">
        <v>353</v>
      </c>
      <c r="B154" s="95">
        <f t="shared" si="269"/>
        <v>5</v>
      </c>
      <c r="C154" s="95">
        <f t="shared" si="270"/>
        <v>23</v>
      </c>
      <c r="E154" s="95">
        <f t="shared" ref="E154" si="309">plan_id</f>
        <v>390</v>
      </c>
      <c r="F154" s="95">
        <f t="shared" ca="1" si="267"/>
        <v>2016</v>
      </c>
      <c r="G154" s="95">
        <f t="shared" ref="G154" ca="1" si="310">VLOOKUP(INDIRECT(CHAR(39)&amp;$A154&amp;CHAR(39)&amp;"!r2c"&amp;$C154,0),variables,2,0)</f>
        <v>10881</v>
      </c>
      <c r="H154" s="98">
        <f t="array" aca="1" ref="H154" ca="1">IF(AND(G154&gt;=10861,G154&lt;=10863),TEXT(INDIRECT(CHAR(39)&amp;$A154&amp;CHAR(39)&amp;"!r"&amp;$B154&amp;"c"&amp;$C154,0),"dd-mmm-yyyy"),(INDIRECT(CHAR(39)&amp;$A154&amp;CHAR(39)&amp;"!r"&amp;$B154&amp;"c"&amp;$C154,0)))</f>
        <v>0</v>
      </c>
    </row>
    <row r="155" spans="1:8" x14ac:dyDescent="0.3">
      <c r="A155" s="95" t="s">
        <v>353</v>
      </c>
      <c r="B155" s="95">
        <f t="shared" si="269"/>
        <v>5</v>
      </c>
      <c r="C155" s="95">
        <f t="shared" si="270"/>
        <v>24</v>
      </c>
      <c r="E155" s="95">
        <f t="shared" ref="E155" si="311">plan_id</f>
        <v>390</v>
      </c>
      <c r="F155" s="95">
        <f t="shared" ca="1" si="267"/>
        <v>2016</v>
      </c>
      <c r="G155" s="95">
        <f t="shared" ref="G155" ca="1" si="312">VLOOKUP(INDIRECT(CHAR(39)&amp;$A155&amp;CHAR(39)&amp;"!r2c"&amp;$C155,0),variables,2,0)</f>
        <v>10882</v>
      </c>
      <c r="H155" s="98">
        <f t="array" aca="1" ref="H155" ca="1">IF(AND(G155&gt;=10861,G155&lt;=10863),TEXT(INDIRECT(CHAR(39)&amp;$A155&amp;CHAR(39)&amp;"!r"&amp;$B155&amp;"c"&amp;$C155,0),"dd-mmm-yyyy"),(INDIRECT(CHAR(39)&amp;$A155&amp;CHAR(39)&amp;"!r"&amp;$B155&amp;"c"&amp;$C155,0)))</f>
        <v>0</v>
      </c>
    </row>
    <row r="156" spans="1:8" x14ac:dyDescent="0.3">
      <c r="A156" s="95" t="s">
        <v>353</v>
      </c>
      <c r="B156" s="95">
        <f t="shared" si="269"/>
        <v>5</v>
      </c>
      <c r="C156" s="95">
        <f t="shared" si="270"/>
        <v>25</v>
      </c>
      <c r="E156" s="95">
        <f t="shared" ref="E156" si="313">plan_id</f>
        <v>390</v>
      </c>
      <c r="F156" s="95">
        <f t="shared" ca="1" si="267"/>
        <v>2016</v>
      </c>
      <c r="G156" s="95">
        <f t="shared" ref="G156" ca="1" si="314">VLOOKUP(INDIRECT(CHAR(39)&amp;$A156&amp;CHAR(39)&amp;"!r2c"&amp;$C156,0),variables,2,0)</f>
        <v>10883</v>
      </c>
      <c r="H156" s="98">
        <f t="array" aca="1" ref="H156" ca="1">IF(AND(G156&gt;=10861,G156&lt;=10863),TEXT(INDIRECT(CHAR(39)&amp;$A156&amp;CHAR(39)&amp;"!r"&amp;$B156&amp;"c"&amp;$C156,0),"dd-mmm-yyyy"),(INDIRECT(CHAR(39)&amp;$A156&amp;CHAR(39)&amp;"!r"&amp;$B156&amp;"c"&amp;$C156,0)))</f>
        <v>0.31068397722967084</v>
      </c>
    </row>
    <row r="157" spans="1:8" x14ac:dyDescent="0.3">
      <c r="A157" s="95" t="s">
        <v>353</v>
      </c>
      <c r="B157" s="95">
        <f t="shared" si="269"/>
        <v>5</v>
      </c>
      <c r="C157" s="95">
        <f t="shared" si="270"/>
        <v>26</v>
      </c>
      <c r="E157" s="95">
        <f t="shared" ref="E157" si="315">plan_id</f>
        <v>390</v>
      </c>
      <c r="F157" s="95">
        <f t="shared" ca="1" si="267"/>
        <v>2016</v>
      </c>
      <c r="G157" s="95">
        <f t="shared" ref="G157" ca="1" si="316">VLOOKUP(INDIRECT(CHAR(39)&amp;$A157&amp;CHAR(39)&amp;"!r2c"&amp;$C157,0),variables,2,0)</f>
        <v>10884</v>
      </c>
      <c r="H157" s="98">
        <f t="array" aca="1" ref="H157" ca="1">IF(AND(G157&gt;=10861,G157&lt;=10863),TEXT(INDIRECT(CHAR(39)&amp;$A157&amp;CHAR(39)&amp;"!r"&amp;$B157&amp;"c"&amp;$C157,0),"dd-mmm-yyyy"),(INDIRECT(CHAR(39)&amp;$A157&amp;CHAR(39)&amp;"!r"&amp;$B157&amp;"c"&amp;$C157,0)))</f>
        <v>0.31068397722967084</v>
      </c>
    </row>
    <row r="158" spans="1:8" x14ac:dyDescent="0.3">
      <c r="A158" s="95" t="s">
        <v>353</v>
      </c>
      <c r="B158" s="95">
        <f t="shared" si="269"/>
        <v>5</v>
      </c>
      <c r="C158" s="95">
        <f t="shared" si="270"/>
        <v>27</v>
      </c>
      <c r="E158" s="95">
        <f t="shared" ref="E158" si="317">plan_id</f>
        <v>390</v>
      </c>
      <c r="F158" s="95">
        <f t="shared" ca="1" si="267"/>
        <v>2016</v>
      </c>
      <c r="G158" s="95">
        <f t="shared" ref="G158" ca="1" si="318">VLOOKUP(INDIRECT(CHAR(39)&amp;$A158&amp;CHAR(39)&amp;"!r2c"&amp;$C158,0),variables,2,0)</f>
        <v>10885</v>
      </c>
      <c r="H158" s="98">
        <f t="array" aca="1" ref="H158" ca="1">IF(AND(G158&gt;=10861,G158&lt;=10863),TEXT(INDIRECT(CHAR(39)&amp;$A158&amp;CHAR(39)&amp;"!r"&amp;$B158&amp;"c"&amp;$C158,0),"dd-mmm-yyyy"),(INDIRECT(CHAR(39)&amp;$A158&amp;CHAR(39)&amp;"!r"&amp;$B158&amp;"c"&amp;$C158,0)))</f>
        <v>136115000</v>
      </c>
    </row>
    <row r="159" spans="1:8" x14ac:dyDescent="0.3">
      <c r="A159" s="95" t="s">
        <v>353</v>
      </c>
      <c r="B159" s="95">
        <f t="shared" si="269"/>
        <v>5</v>
      </c>
      <c r="C159" s="95">
        <f t="shared" si="270"/>
        <v>28</v>
      </c>
      <c r="E159" s="95">
        <f t="shared" ref="E159" si="319">plan_id</f>
        <v>390</v>
      </c>
      <c r="F159" s="95">
        <f t="shared" ca="1" si="267"/>
        <v>2016</v>
      </c>
      <c r="G159" s="95">
        <f t="shared" ref="G159" ca="1" si="320">VLOOKUP(INDIRECT(CHAR(39)&amp;$A159&amp;CHAR(39)&amp;"!r2c"&amp;$C159,0),variables,2,0)</f>
        <v>10886</v>
      </c>
      <c r="H159" s="98">
        <f t="array" aca="1" ref="H159" ca="1">IF(AND(G159&gt;=10861,G159&lt;=10863),TEXT(INDIRECT(CHAR(39)&amp;$A159&amp;CHAR(39)&amp;"!r"&amp;$B159&amp;"c"&amp;$C159,0),"dd-mmm-yyyy"),(INDIRECT(CHAR(39)&amp;$A159&amp;CHAR(39)&amp;"!r"&amp;$B159&amp;"c"&amp;$C159,0)))</f>
        <v>136115000</v>
      </c>
    </row>
    <row r="160" spans="1:8" x14ac:dyDescent="0.3">
      <c r="A160" s="95" t="s">
        <v>353</v>
      </c>
      <c r="B160" s="95">
        <f t="shared" si="269"/>
        <v>5</v>
      </c>
      <c r="C160" s="95">
        <f t="shared" si="270"/>
        <v>29</v>
      </c>
      <c r="E160" s="95">
        <f t="shared" ref="E160" si="321">plan_id</f>
        <v>390</v>
      </c>
      <c r="F160" s="95">
        <f t="shared" ca="1" si="267"/>
        <v>2016</v>
      </c>
      <c r="G160" s="95">
        <f t="shared" ref="G160" ca="1" si="322">VLOOKUP(INDIRECT(CHAR(39)&amp;$A160&amp;CHAR(39)&amp;"!r2c"&amp;$C160,0),variables,2,0)</f>
        <v>10887</v>
      </c>
      <c r="H160" s="98">
        <f t="array" aca="1" ref="H160" ca="1">IF(AND(G160&gt;=10861,G160&lt;=10863),TEXT(INDIRECT(CHAR(39)&amp;$A160&amp;CHAR(39)&amp;"!r"&amp;$B160&amp;"c"&amp;$C160,0),"dd-mmm-yyyy"),(INDIRECT(CHAR(39)&amp;$A160&amp;CHAR(39)&amp;"!r"&amp;$B160&amp;"c"&amp;$C160,0)))</f>
        <v>0</v>
      </c>
    </row>
    <row r="161" spans="1:8" x14ac:dyDescent="0.3">
      <c r="A161" s="95" t="s">
        <v>353</v>
      </c>
      <c r="B161" s="95">
        <f t="shared" si="269"/>
        <v>5</v>
      </c>
      <c r="C161" s="95">
        <f t="shared" si="270"/>
        <v>30</v>
      </c>
      <c r="E161" s="95">
        <f t="shared" ref="E161" si="323">plan_id</f>
        <v>390</v>
      </c>
      <c r="F161" s="95">
        <f t="shared" ca="1" si="267"/>
        <v>2016</v>
      </c>
      <c r="G161" s="95">
        <f t="shared" ref="G161" ca="1" si="324">VLOOKUP(INDIRECT(CHAR(39)&amp;$A161&amp;CHAR(39)&amp;"!r2c"&amp;$C161,0),variables,2,0)</f>
        <v>10883</v>
      </c>
      <c r="H161" s="98">
        <f t="array" aca="1" ref="H161" ca="1">IF(AND(G161&gt;=10861,G161&lt;=10863),TEXT(INDIRECT(CHAR(39)&amp;$A161&amp;CHAR(39)&amp;"!r"&amp;$B161&amp;"c"&amp;$C161,0),"dd-mmm-yyyy"),(INDIRECT(CHAR(39)&amp;$A161&amp;CHAR(39)&amp;"!r"&amp;$B161&amp;"c"&amp;$C161,0)))</f>
        <v>1</v>
      </c>
    </row>
    <row r="162" spans="1:8" x14ac:dyDescent="0.3">
      <c r="A162" s="95" t="s">
        <v>353</v>
      </c>
      <c r="B162" s="95">
        <f t="shared" si="269"/>
        <v>5</v>
      </c>
      <c r="C162" s="95">
        <f t="shared" si="270"/>
        <v>31</v>
      </c>
      <c r="E162" s="95">
        <f t="shared" ref="E162" si="325">plan_id</f>
        <v>390</v>
      </c>
      <c r="F162" s="95">
        <f t="shared" ca="1" si="267"/>
        <v>2016</v>
      </c>
      <c r="G162" s="95">
        <f t="shared" ref="G162" ca="1" si="326">VLOOKUP(INDIRECT(CHAR(39)&amp;$A162&amp;CHAR(39)&amp;"!r2c"&amp;$C162,0),variables,2,0)</f>
        <v>10889</v>
      </c>
      <c r="H162" s="98">
        <f t="array" aca="1" ref="H162" ca="1">IF(AND(G162&gt;=10861,G162&lt;=10863),TEXT(INDIRECT(CHAR(39)&amp;$A162&amp;CHAR(39)&amp;"!r"&amp;$B162&amp;"c"&amp;$C162,0),"dd-mmm-yyyy"),(INDIRECT(CHAR(39)&amp;$A162&amp;CHAR(39)&amp;"!r"&amp;$B162&amp;"c"&amp;$C162,0)))</f>
        <v>198020000</v>
      </c>
    </row>
    <row r="163" spans="1:8" x14ac:dyDescent="0.3">
      <c r="A163" s="95" t="s">
        <v>353</v>
      </c>
      <c r="B163" s="95">
        <f t="shared" si="269"/>
        <v>5</v>
      </c>
      <c r="C163" s="95">
        <f t="shared" si="270"/>
        <v>32</v>
      </c>
      <c r="E163" s="95">
        <f t="shared" ref="E163" si="327">plan_id</f>
        <v>390</v>
      </c>
      <c r="F163" s="95">
        <f t="shared" ca="1" si="267"/>
        <v>2016</v>
      </c>
      <c r="G163" s="95">
        <f t="shared" ref="G163" ca="1" si="328">VLOOKUP(INDIRECT(CHAR(39)&amp;$A163&amp;CHAR(39)&amp;"!r2c"&amp;$C163,0),variables,2,0)</f>
        <v>10890</v>
      </c>
      <c r="H163" s="98">
        <f t="array" aca="1" ref="H163" ca="1">IF(AND(G163&gt;=10861,G163&lt;=10863),TEXT(INDIRECT(CHAR(39)&amp;$A163&amp;CHAR(39)&amp;"!r"&amp;$B163&amp;"c"&amp;$C163,0),"dd-mmm-yyyy"),(INDIRECT(CHAR(39)&amp;$A163&amp;CHAR(39)&amp;"!r"&amp;$B163&amp;"c"&amp;$C163,0)))</f>
        <v>282285000</v>
      </c>
    </row>
    <row r="164" spans="1:8" x14ac:dyDescent="0.3">
      <c r="A164" s="95" t="s">
        <v>353</v>
      </c>
      <c r="B164" s="95">
        <f t="shared" si="269"/>
        <v>5</v>
      </c>
      <c r="C164" s="95">
        <f t="shared" si="270"/>
        <v>33</v>
      </c>
      <c r="E164" s="95">
        <f t="shared" ref="E164" si="329">plan_id</f>
        <v>390</v>
      </c>
      <c r="F164" s="95">
        <f t="shared" ca="1" si="267"/>
        <v>2016</v>
      </c>
      <c r="G164" s="95">
        <f t="shared" ref="G164" ca="1" si="330">VLOOKUP(INDIRECT(CHAR(39)&amp;$A164&amp;CHAR(39)&amp;"!r2c"&amp;$C164,0),variables,2,0)</f>
        <v>10891</v>
      </c>
      <c r="H164" s="98">
        <f t="array" aca="1" ref="H164" ca="1">IF(AND(G164&gt;=10861,G164&lt;=10863),TEXT(INDIRECT(CHAR(39)&amp;$A164&amp;CHAR(39)&amp;"!r"&amp;$B164&amp;"c"&amp;$C164,0),"dd-mmm-yyyy"),(INDIRECT(CHAR(39)&amp;$A164&amp;CHAR(39)&amp;"!r"&amp;$B164&amp;"c"&amp;$C164,0)))</f>
        <v>0</v>
      </c>
    </row>
    <row r="165" spans="1:8" x14ac:dyDescent="0.3">
      <c r="A165" s="95" t="s">
        <v>353</v>
      </c>
      <c r="B165" s="95">
        <f t="shared" si="269"/>
        <v>5</v>
      </c>
      <c r="C165" s="95">
        <f t="shared" si="270"/>
        <v>34</v>
      </c>
      <c r="E165" s="95">
        <f t="shared" ref="E165" si="331">plan_id</f>
        <v>390</v>
      </c>
      <c r="F165" s="95">
        <f t="shared" ca="1" si="267"/>
        <v>2016</v>
      </c>
      <c r="G165" s="95">
        <f t="shared" ref="G165" ca="1" si="332">VLOOKUP(INDIRECT(CHAR(39)&amp;$A165&amp;CHAR(39)&amp;"!r2c"&amp;$C165,0),variables,2,0)</f>
        <v>10892</v>
      </c>
      <c r="H165" s="98">
        <f t="array" aca="1" ref="H165" ca="1">IF(AND(G165&gt;=10861,G165&lt;=10863),TEXT(INDIRECT(CHAR(39)&amp;$A165&amp;CHAR(39)&amp;"!r"&amp;$B165&amp;"c"&amp;$C165,0),"dd-mmm-yyyy"),(INDIRECT(CHAR(39)&amp;$A165&amp;CHAR(39)&amp;"!r"&amp;$B165&amp;"c"&amp;$C165,0)))</f>
        <v>0</v>
      </c>
    </row>
    <row r="166" spans="1:8" x14ac:dyDescent="0.3">
      <c r="A166" s="95" t="s">
        <v>353</v>
      </c>
      <c r="B166" s="95">
        <f t="shared" si="269"/>
        <v>5</v>
      </c>
      <c r="C166" s="95">
        <f t="shared" si="270"/>
        <v>35</v>
      </c>
      <c r="E166" s="95">
        <f t="shared" ref="E166" si="333">plan_id</f>
        <v>390</v>
      </c>
      <c r="F166" s="95">
        <f t="shared" ca="1" si="267"/>
        <v>2016</v>
      </c>
      <c r="G166" s="95">
        <f t="shared" ref="G166" ca="1" si="334">VLOOKUP(INDIRECT(CHAR(39)&amp;$A166&amp;CHAR(39)&amp;"!r2c"&amp;$C166,0),variables,2,0)</f>
        <v>10893</v>
      </c>
      <c r="H166" s="98">
        <f t="array" aca="1" ref="H166" ca="1">IF(AND(G166&gt;=10861,G166&lt;=10863),TEXT(INDIRECT(CHAR(39)&amp;$A166&amp;CHAR(39)&amp;"!r"&amp;$B166&amp;"c"&amp;$C166,0),"dd-mmm-yyyy"),(INDIRECT(CHAR(39)&amp;$A166&amp;CHAR(39)&amp;"!r"&amp;$B166&amp;"c"&amp;$C166,0)))</f>
        <v>0</v>
      </c>
    </row>
    <row r="167" spans="1:8" x14ac:dyDescent="0.3">
      <c r="A167" s="95" t="s">
        <v>353</v>
      </c>
      <c r="B167" s="95">
        <f t="shared" si="269"/>
        <v>5</v>
      </c>
      <c r="C167" s="95">
        <f t="shared" si="270"/>
        <v>36</v>
      </c>
      <c r="E167" s="95">
        <f t="shared" ref="E167" si="335">plan_id</f>
        <v>390</v>
      </c>
      <c r="F167" s="95">
        <f t="shared" ca="1" si="267"/>
        <v>2016</v>
      </c>
      <c r="G167" s="95">
        <f t="shared" ref="G167" ca="1" si="336">VLOOKUP(INDIRECT(CHAR(39)&amp;$A167&amp;CHAR(39)&amp;"!r2c"&amp;$C167,0),variables,2,0)</f>
        <v>10894</v>
      </c>
      <c r="H167" s="98">
        <f t="array" aca="1" ref="H167" ca="1">IF(AND(G167&gt;=10861,G167&lt;=10863),TEXT(INDIRECT(CHAR(39)&amp;$A167&amp;CHAR(39)&amp;"!r"&amp;$B167&amp;"c"&amp;$C167,0),"dd-mmm-yyyy"),(INDIRECT(CHAR(39)&amp;$A167&amp;CHAR(39)&amp;"!r"&amp;$B167&amp;"c"&amp;$C167,0)))</f>
        <v>-32785000</v>
      </c>
    </row>
    <row r="168" spans="1:8" x14ac:dyDescent="0.3">
      <c r="A168" s="95" t="s">
        <v>353</v>
      </c>
      <c r="B168" s="95">
        <f t="shared" si="269"/>
        <v>5</v>
      </c>
      <c r="C168" s="95">
        <f t="shared" si="270"/>
        <v>37</v>
      </c>
      <c r="E168" s="95">
        <f t="shared" ref="E168" si="337">plan_id</f>
        <v>390</v>
      </c>
      <c r="F168" s="95">
        <f t="shared" ca="1" si="267"/>
        <v>2016</v>
      </c>
      <c r="G168" s="95">
        <f t="shared" ref="G168" ca="1" si="338">VLOOKUP(INDIRECT(CHAR(39)&amp;$A168&amp;CHAR(39)&amp;"!r2c"&amp;$C168,0),variables,2,0)</f>
        <v>10895</v>
      </c>
      <c r="H168" s="98">
        <f t="array" aca="1" ref="H168" ca="1">IF(AND(G168&gt;=10861,G168&lt;=10863),TEXT(INDIRECT(CHAR(39)&amp;$A168&amp;CHAR(39)&amp;"!r"&amp;$B168&amp;"c"&amp;$C168,0),"dd-mmm-yyyy"),(INDIRECT(CHAR(39)&amp;$A168&amp;CHAR(39)&amp;"!r"&amp;$B168&amp;"c"&amp;$C168,0)))</f>
        <v>0</v>
      </c>
    </row>
    <row r="169" spans="1:8" x14ac:dyDescent="0.3">
      <c r="A169" s="95" t="s">
        <v>353</v>
      </c>
      <c r="B169" s="95">
        <f t="shared" si="269"/>
        <v>5</v>
      </c>
      <c r="C169" s="95">
        <f t="shared" si="270"/>
        <v>38</v>
      </c>
      <c r="E169" s="95">
        <f t="shared" ref="E169" si="339">plan_id</f>
        <v>390</v>
      </c>
      <c r="F169" s="95">
        <f t="shared" ca="1" si="267"/>
        <v>2016</v>
      </c>
      <c r="G169" s="95">
        <f t="shared" ref="G169" ca="1" si="340">VLOOKUP(INDIRECT(CHAR(39)&amp;$A169&amp;CHAR(39)&amp;"!r2c"&amp;$C169,0),variables,2,0)</f>
        <v>10896</v>
      </c>
      <c r="H169" s="98">
        <f t="array" aca="1" ref="H169" ca="1">IF(AND(G169&gt;=10861,G169&lt;=10863),TEXT(INDIRECT(CHAR(39)&amp;$A169&amp;CHAR(39)&amp;"!r"&amp;$B169&amp;"c"&amp;$C169,0),"dd-mmm-yyyy"),(INDIRECT(CHAR(39)&amp;$A169&amp;CHAR(39)&amp;"!r"&amp;$B169&amp;"c"&amp;$C169,0)))</f>
        <v>0</v>
      </c>
    </row>
    <row r="170" spans="1:8" x14ac:dyDescent="0.3">
      <c r="A170" s="95" t="s">
        <v>353</v>
      </c>
      <c r="B170" s="95">
        <f t="shared" si="269"/>
        <v>5</v>
      </c>
      <c r="C170" s="95">
        <f t="shared" si="270"/>
        <v>39</v>
      </c>
      <c r="E170" s="95">
        <f t="shared" ref="E170" si="341">plan_id</f>
        <v>390</v>
      </c>
      <c r="F170" s="95">
        <f t="shared" ca="1" si="267"/>
        <v>2016</v>
      </c>
      <c r="G170" s="95">
        <f t="shared" ref="G170" ca="1" si="342">VLOOKUP(INDIRECT(CHAR(39)&amp;$A170&amp;CHAR(39)&amp;"!r2c"&amp;$C170,0),variables,2,0)</f>
        <v>10897</v>
      </c>
      <c r="H170" s="98">
        <f t="array" aca="1" ref="H170" ca="1">IF(AND(G170&gt;=10861,G170&lt;=10863),TEXT(INDIRECT(CHAR(39)&amp;$A170&amp;CHAR(39)&amp;"!r"&amp;$B170&amp;"c"&amp;$C170,0),"dd-mmm-yyyy"),(INDIRECT(CHAR(39)&amp;$A170&amp;CHAR(39)&amp;"!r"&amp;$B170&amp;"c"&amp;$C170,0)))</f>
        <v>12918000</v>
      </c>
    </row>
    <row r="171" spans="1:8" x14ac:dyDescent="0.3">
      <c r="A171" s="95" t="s">
        <v>353</v>
      </c>
      <c r="B171" s="95">
        <f t="shared" si="269"/>
        <v>5</v>
      </c>
      <c r="C171" s="95">
        <f t="shared" si="270"/>
        <v>40</v>
      </c>
      <c r="E171" s="95">
        <f t="shared" ref="E171" si="343">plan_id</f>
        <v>390</v>
      </c>
      <c r="F171" s="95">
        <f t="shared" ca="1" si="267"/>
        <v>2016</v>
      </c>
      <c r="G171" s="95">
        <f t="shared" ref="G171" ca="1" si="344">VLOOKUP(INDIRECT(CHAR(39)&amp;$A171&amp;CHAR(39)&amp;"!r2c"&amp;$C171,0),variables,2,0)</f>
        <v>10898</v>
      </c>
      <c r="H171" s="98">
        <f t="array" aca="1" ref="H171" ca="1">IF(AND(G171&gt;=10861,G171&lt;=10863),TEXT(INDIRECT(CHAR(39)&amp;$A171&amp;CHAR(39)&amp;"!r"&amp;$B171&amp;"c"&amp;$C171,0),"dd-mmm-yyyy"),(INDIRECT(CHAR(39)&amp;$A171&amp;CHAR(39)&amp;"!r"&amp;$B171&amp;"c"&amp;$C171,0)))</f>
        <v>0</v>
      </c>
    </row>
    <row r="172" spans="1:8" x14ac:dyDescent="0.3">
      <c r="A172" s="95" t="s">
        <v>353</v>
      </c>
      <c r="B172" s="95">
        <f t="shared" si="269"/>
        <v>5</v>
      </c>
      <c r="C172" s="95">
        <f t="shared" si="270"/>
        <v>41</v>
      </c>
      <c r="E172" s="95">
        <f t="shared" ref="E172" si="345">plan_id</f>
        <v>390</v>
      </c>
      <c r="F172" s="95">
        <f t="shared" ca="1" si="267"/>
        <v>2016</v>
      </c>
      <c r="G172" s="95">
        <f t="shared" ref="G172" ca="1" si="346">VLOOKUP(INDIRECT(CHAR(39)&amp;$A172&amp;CHAR(39)&amp;"!r2c"&amp;$C172,0),variables,2,0)</f>
        <v>10899</v>
      </c>
      <c r="H172" s="98">
        <f t="array" aca="1" ref="H172" ca="1">IF(AND(G172&gt;=10861,G172&lt;=10863),TEXT(INDIRECT(CHAR(39)&amp;$A172&amp;CHAR(39)&amp;"!r"&amp;$B172&amp;"c"&amp;$C172,0),"dd-mmm-yyyy"),(INDIRECT(CHAR(39)&amp;$A172&amp;CHAR(39)&amp;"!r"&amp;$B172&amp;"c"&amp;$C172,0)))</f>
        <v>0</v>
      </c>
    </row>
    <row r="173" spans="1:8" x14ac:dyDescent="0.3">
      <c r="A173" s="95" t="s">
        <v>353</v>
      </c>
      <c r="B173" s="95">
        <f t="shared" si="269"/>
        <v>5</v>
      </c>
      <c r="C173" s="95">
        <f t="shared" si="270"/>
        <v>42</v>
      </c>
      <c r="E173" s="95">
        <f t="shared" ref="E173" si="347">plan_id</f>
        <v>390</v>
      </c>
      <c r="F173" s="95">
        <f t="shared" ca="1" si="267"/>
        <v>2016</v>
      </c>
      <c r="G173" s="95">
        <f t="shared" ref="G173" ca="1" si="348">VLOOKUP(INDIRECT(CHAR(39)&amp;$A173&amp;CHAR(39)&amp;"!r2c"&amp;$C173,0),variables,2,0)</f>
        <v>11006</v>
      </c>
      <c r="H173" s="98">
        <f t="array" aca="1" ref="H173" ca="1">IF(AND(G173&gt;=10861,G173&lt;=10863),TEXT(INDIRECT(CHAR(39)&amp;$A173&amp;CHAR(39)&amp;"!r"&amp;$B173&amp;"c"&amp;$C173,0),"dd-mmm-yyyy"),(INDIRECT(CHAR(39)&amp;$A173&amp;CHAR(39)&amp;"!r"&amp;$B173&amp;"c"&amp;$C173,0)))</f>
        <v>0</v>
      </c>
    </row>
    <row r="174" spans="1:8" x14ac:dyDescent="0.3">
      <c r="A174" s="95" t="s">
        <v>353</v>
      </c>
      <c r="B174" s="95">
        <f t="shared" si="269"/>
        <v>5</v>
      </c>
      <c r="C174" s="95">
        <f t="shared" si="270"/>
        <v>43</v>
      </c>
      <c r="E174" s="95">
        <f t="shared" ref="E174" si="349">plan_id</f>
        <v>390</v>
      </c>
      <c r="F174" s="95">
        <f t="shared" ca="1" si="267"/>
        <v>2016</v>
      </c>
      <c r="G174" s="95">
        <f t="shared" ref="G174" ca="1" si="350">VLOOKUP(INDIRECT(CHAR(39)&amp;$A174&amp;CHAR(39)&amp;"!r2c"&amp;$C174,0),variables,2,0)</f>
        <v>10900</v>
      </c>
      <c r="H174" s="98">
        <f t="array" aca="1" ref="H174" ca="1">IF(AND(G174&gt;=10861,G174&lt;=10863),TEXT(INDIRECT(CHAR(39)&amp;$A174&amp;CHAR(39)&amp;"!r"&amp;$B174&amp;"c"&amp;$C174,0),"dd-mmm-yyyy"),(INDIRECT(CHAR(39)&amp;$A174&amp;CHAR(39)&amp;"!r"&amp;$B174&amp;"c"&amp;$C174,0)))</f>
        <v>0</v>
      </c>
    </row>
    <row r="175" spans="1:8" x14ac:dyDescent="0.3">
      <c r="A175" s="95" t="s">
        <v>353</v>
      </c>
      <c r="B175" s="95">
        <f t="shared" si="269"/>
        <v>5</v>
      </c>
      <c r="C175" s="95">
        <f t="shared" si="270"/>
        <v>44</v>
      </c>
      <c r="E175" s="95">
        <f t="shared" ref="E175" si="351">plan_id</f>
        <v>390</v>
      </c>
      <c r="F175" s="95">
        <f t="shared" ca="1" si="267"/>
        <v>2016</v>
      </c>
      <c r="G175" s="95">
        <f t="shared" ref="G175" ca="1" si="352">VLOOKUP(INDIRECT(CHAR(39)&amp;$A175&amp;CHAR(39)&amp;"!r2c"&amp;$C175,0),variables,2,0)</f>
        <v>10901</v>
      </c>
      <c r="H175" s="98">
        <f t="array" aca="1" ref="H175" ca="1">IF(AND(G175&gt;=10861,G175&lt;=10863),TEXT(INDIRECT(CHAR(39)&amp;$A175&amp;CHAR(39)&amp;"!r"&amp;$B175&amp;"c"&amp;$C175,0),"dd-mmm-yyyy"),(INDIRECT(CHAR(39)&amp;$A175&amp;CHAR(39)&amp;"!r"&amp;$B175&amp;"c"&amp;$C175,0)))</f>
        <v>5.5E-2</v>
      </c>
    </row>
    <row r="176" spans="1:8" x14ac:dyDescent="0.3">
      <c r="A176" s="95" t="s">
        <v>353</v>
      </c>
      <c r="B176" s="95">
        <f t="shared" si="269"/>
        <v>5</v>
      </c>
      <c r="C176" s="95">
        <f t="shared" si="270"/>
        <v>45</v>
      </c>
      <c r="E176" s="95">
        <f t="shared" ref="E176" si="353">plan_id</f>
        <v>390</v>
      </c>
      <c r="F176" s="95">
        <f t="shared" ca="1" si="267"/>
        <v>2016</v>
      </c>
      <c r="G176" s="95">
        <f t="shared" ref="G176" ca="1" si="354">VLOOKUP(INDIRECT(CHAR(39)&amp;$A176&amp;CHAR(39)&amp;"!r2c"&amp;$C176,0),variables,2,0)</f>
        <v>10902</v>
      </c>
      <c r="H176" s="98">
        <f t="array" aca="1" ref="H176" ca="1">IF(AND(G176&gt;=10861,G176&lt;=10863),TEXT(INDIRECT(CHAR(39)&amp;$A176&amp;CHAR(39)&amp;"!r"&amp;$B176&amp;"c"&amp;$C176,0),"dd-mmm-yyyy"),(INDIRECT(CHAR(39)&amp;$A176&amp;CHAR(39)&amp;"!r"&amp;$B176&amp;"c"&amp;$C176,0)))</f>
        <v>6.5000000000000002E-2</v>
      </c>
    </row>
    <row r="177" spans="1:8" x14ac:dyDescent="0.3">
      <c r="A177" s="95" t="s">
        <v>353</v>
      </c>
      <c r="B177" s="95">
        <f t="shared" si="269"/>
        <v>5</v>
      </c>
      <c r="C177" s="95">
        <f t="shared" si="270"/>
        <v>46</v>
      </c>
      <c r="E177" s="95">
        <f t="shared" ref="E177" si="355">plan_id</f>
        <v>390</v>
      </c>
      <c r="F177" s="95">
        <f t="shared" ca="1" si="267"/>
        <v>2016</v>
      </c>
      <c r="G177" s="95">
        <f t="shared" ref="G177" ca="1" si="356">VLOOKUP(INDIRECT(CHAR(39)&amp;$A177&amp;CHAR(39)&amp;"!r2c"&amp;$C177,0),variables,2,0)</f>
        <v>10903</v>
      </c>
      <c r="H177" s="98">
        <f t="array" aca="1" ref="H177" ca="1">IF(AND(G177&gt;=10861,G177&lt;=10863),TEXT(INDIRECT(CHAR(39)&amp;$A177&amp;CHAR(39)&amp;"!r"&amp;$B177&amp;"c"&amp;$C177,0),"dd-mmm-yyyy"),(INDIRECT(CHAR(39)&amp;$A177&amp;CHAR(39)&amp;"!r"&amp;$B177&amp;"c"&amp;$C177,0)))</f>
        <v>7.4999999999999997E-2</v>
      </c>
    </row>
    <row r="178" spans="1:8" x14ac:dyDescent="0.3">
      <c r="A178" s="95" t="s">
        <v>353</v>
      </c>
      <c r="B178" s="95">
        <f t="shared" si="269"/>
        <v>5</v>
      </c>
      <c r="C178" s="95">
        <f t="shared" si="270"/>
        <v>47</v>
      </c>
      <c r="E178" s="95">
        <f t="shared" ref="E178" si="357">plan_id</f>
        <v>390</v>
      </c>
      <c r="F178" s="95">
        <f t="shared" ca="1" si="267"/>
        <v>2016</v>
      </c>
      <c r="G178" s="95">
        <f t="shared" ref="G178" ca="1" si="358">VLOOKUP(INDIRECT(CHAR(39)&amp;$A178&amp;CHAR(39)&amp;"!r2c"&amp;$C178,0),variables,2,0)</f>
        <v>10904</v>
      </c>
      <c r="H178" s="98">
        <f t="array" aca="1" ref="H178" ca="1">IF(AND(G178&gt;=10861,G178&lt;=10863),TEXT(INDIRECT(CHAR(39)&amp;$A178&amp;CHAR(39)&amp;"!r"&amp;$B178&amp;"c"&amp;$C178,0),"dd-mmm-yyyy"),(INDIRECT(CHAR(39)&amp;$A178&amp;CHAR(39)&amp;"!r"&amp;$B178&amp;"c"&amp;$C178,0)))</f>
        <v>532621000</v>
      </c>
    </row>
    <row r="179" spans="1:8" x14ac:dyDescent="0.3">
      <c r="A179" s="95" t="s">
        <v>353</v>
      </c>
      <c r="B179" s="95">
        <f t="shared" si="269"/>
        <v>5</v>
      </c>
      <c r="C179" s="95">
        <f t="shared" si="270"/>
        <v>48</v>
      </c>
      <c r="E179" s="95">
        <f t="shared" ref="E179" si="359">plan_id</f>
        <v>390</v>
      </c>
      <c r="F179" s="95">
        <f t="shared" ca="1" si="267"/>
        <v>2016</v>
      </c>
      <c r="G179" s="95">
        <f t="shared" ref="G179" ca="1" si="360">VLOOKUP(INDIRECT(CHAR(39)&amp;$A179&amp;CHAR(39)&amp;"!r2c"&amp;$C179,0),variables,2,0)</f>
        <v>10905</v>
      </c>
      <c r="H179" s="98">
        <f t="array" aca="1" ref="H179" ca="1">IF(AND(G179&gt;=10861,G179&lt;=10863),TEXT(INDIRECT(CHAR(39)&amp;$A179&amp;CHAR(39)&amp;"!r"&amp;$B179&amp;"c"&amp;$C179,0),"dd-mmm-yyyy"),(INDIRECT(CHAR(39)&amp;$A179&amp;CHAR(39)&amp;"!r"&amp;$B179&amp;"c"&amp;$C179,0)))</f>
        <v>-279069000</v>
      </c>
    </row>
    <row r="180" spans="1:8" x14ac:dyDescent="0.3">
      <c r="A180" s="95" t="s">
        <v>353</v>
      </c>
      <c r="B180" s="95">
        <f t="shared" si="269"/>
        <v>5</v>
      </c>
      <c r="C180" s="95">
        <f t="shared" si="270"/>
        <v>49</v>
      </c>
      <c r="E180" s="95">
        <f t="shared" ref="E180" si="361">plan_id</f>
        <v>390</v>
      </c>
      <c r="F180" s="95">
        <f t="shared" ca="1" si="267"/>
        <v>2016</v>
      </c>
      <c r="G180" s="95">
        <f t="shared" ref="G180" ca="1" si="362">VLOOKUP(INDIRECT(CHAR(39)&amp;$A180&amp;CHAR(39)&amp;"!r2c"&amp;$C180,0),variables,2,0)</f>
        <v>10906</v>
      </c>
      <c r="H180" s="98">
        <f t="array" aca="1" ref="H180" ca="1">IF(AND(G180&gt;=10861,G180&lt;=10863),TEXT(INDIRECT(CHAR(39)&amp;$A180&amp;CHAR(39)&amp;"!r"&amp;$B180&amp;"c"&amp;$C180,0),"dd-mmm-yyyy"),(INDIRECT(CHAR(39)&amp;$A180&amp;CHAR(39)&amp;"!r"&amp;$B180&amp;"c"&amp;$C180,0)))</f>
        <v>-943216000</v>
      </c>
    </row>
    <row r="181" spans="1:8" x14ac:dyDescent="0.3">
      <c r="A181" s="95" t="s">
        <v>353</v>
      </c>
      <c r="B181" s="95">
        <f t="shared" si="269"/>
        <v>5</v>
      </c>
      <c r="C181" s="95">
        <f t="shared" si="270"/>
        <v>50</v>
      </c>
      <c r="E181" s="95">
        <f t="shared" ref="E181" si="363">plan_id</f>
        <v>390</v>
      </c>
      <c r="F181" s="95">
        <f t="shared" ca="1" si="267"/>
        <v>2016</v>
      </c>
      <c r="G181" s="95">
        <f t="shared" ref="G181" ca="1" si="364">VLOOKUP(INDIRECT(CHAR(39)&amp;$A181&amp;CHAR(39)&amp;"!r2c"&amp;$C181,0),variables,2,0)</f>
        <v>10907</v>
      </c>
      <c r="H181" s="98">
        <f t="array" aca="1" ref="H181" ca="1">IF(AND(G181&gt;=10861,G181&lt;=10863),TEXT(INDIRECT(CHAR(39)&amp;$A181&amp;CHAR(39)&amp;"!r"&amp;$B181&amp;"c"&amp;$C181,0),"dd-mmm-yyyy"),(INDIRECT(CHAR(39)&amp;$A181&amp;CHAR(39)&amp;"!r"&amp;$B181&amp;"c"&amp;$C181,0)))</f>
        <v>0</v>
      </c>
    </row>
    <row r="182" spans="1:8" x14ac:dyDescent="0.3">
      <c r="A182" s="95" t="s">
        <v>353</v>
      </c>
      <c r="B182" s="95">
        <f t="shared" si="269"/>
        <v>5</v>
      </c>
      <c r="C182" s="95">
        <f t="shared" si="270"/>
        <v>51</v>
      </c>
      <c r="E182" s="95">
        <f t="shared" ref="E182" si="365">plan_id</f>
        <v>390</v>
      </c>
      <c r="F182" s="95">
        <f t="shared" ca="1" si="267"/>
        <v>2016</v>
      </c>
      <c r="G182" s="95">
        <f t="shared" ref="G182" ca="1" si="366">VLOOKUP(INDIRECT(CHAR(39)&amp;$A182&amp;CHAR(39)&amp;"!r2c"&amp;$C182,0),variables,2,0)</f>
        <v>10860</v>
      </c>
      <c r="H182" s="98">
        <f t="array" aca="1" ref="H182" ca="1">IF(AND(G182&gt;=10861,G182&lt;=10863),TEXT(INDIRECT(CHAR(39)&amp;$A182&amp;CHAR(39)&amp;"!r"&amp;$B182&amp;"c"&amp;$C182,0),"dd-mmm-yyyy"),(INDIRECT(CHAR(39)&amp;$A182&amp;CHAR(39)&amp;"!r"&amp;$B182&amp;"c"&amp;$C182,0)))</f>
        <v>4383413000</v>
      </c>
    </row>
    <row r="183" spans="1:8" x14ac:dyDescent="0.3">
      <c r="A183" s="95" t="s">
        <v>353</v>
      </c>
      <c r="B183" s="95">
        <f t="shared" si="269"/>
        <v>5</v>
      </c>
      <c r="C183" s="95">
        <f t="shared" si="270"/>
        <v>52</v>
      </c>
      <c r="E183" s="95">
        <f t="shared" ref="E183" si="367">plan_id</f>
        <v>390</v>
      </c>
      <c r="F183" s="95">
        <f t="shared" ca="1" si="267"/>
        <v>2016</v>
      </c>
      <c r="G183" s="95">
        <f t="shared" ref="G183" ca="1" si="368">VLOOKUP(INDIRECT(CHAR(39)&amp;$A183&amp;CHAR(39)&amp;"!r2c"&amp;$C183,0),variables,2,0)</f>
        <v>10909</v>
      </c>
      <c r="H183" s="98">
        <f t="array" aca="1" ref="H183" ca="1">IF(AND(G183&gt;=10861,G183&lt;=10863),TEXT(INDIRECT(CHAR(39)&amp;$A183&amp;CHAR(39)&amp;"!r"&amp;$B183&amp;"c"&amp;$C183,0),"dd-mmm-yyyy"),(INDIRECT(CHAR(39)&amp;$A183&amp;CHAR(39)&amp;"!r"&amp;$B183&amp;"c"&amp;$C183,0)))</f>
        <v>198020000</v>
      </c>
    </row>
    <row r="184" spans="1:8" x14ac:dyDescent="0.3">
      <c r="A184" s="95" t="s">
        <v>353</v>
      </c>
      <c r="B184" s="95">
        <f t="shared" si="269"/>
        <v>5</v>
      </c>
      <c r="C184" s="95">
        <f t="shared" si="270"/>
        <v>53</v>
      </c>
      <c r="E184" s="95">
        <f t="shared" ref="E184" si="369">plan_id</f>
        <v>390</v>
      </c>
      <c r="F184" s="95">
        <f t="shared" ca="1" si="267"/>
        <v>2016</v>
      </c>
      <c r="G184" s="95">
        <f t="shared" ref="G184" ca="1" si="370">VLOOKUP(INDIRECT(CHAR(39)&amp;$A184&amp;CHAR(39)&amp;"!r2c"&amp;$C184,0),variables,2,0)</f>
        <v>10910</v>
      </c>
      <c r="H184" s="98">
        <f t="array" aca="1" ref="H184" ca="1">IF(AND(G184&gt;=10861,G184&lt;=10863),TEXT(INDIRECT(CHAR(39)&amp;$A184&amp;CHAR(39)&amp;"!r"&amp;$B184&amp;"c"&amp;$C184,0),"dd-mmm-yyyy"),(INDIRECT(CHAR(39)&amp;$A184&amp;CHAR(39)&amp;"!r"&amp;$B184&amp;"c"&amp;$C184,0)))</f>
        <v>282285000</v>
      </c>
    </row>
    <row r="185" spans="1:8" x14ac:dyDescent="0.3">
      <c r="A185" s="95" t="s">
        <v>353</v>
      </c>
      <c r="B185" s="95">
        <f t="shared" si="269"/>
        <v>5</v>
      </c>
      <c r="C185" s="95">
        <f t="shared" si="270"/>
        <v>54</v>
      </c>
      <c r="E185" s="95">
        <f t="shared" ref="E185" si="371">plan_id</f>
        <v>390</v>
      </c>
      <c r="F185" s="95">
        <f t="shared" ca="1" si="267"/>
        <v>2016</v>
      </c>
      <c r="G185" s="95">
        <f t="shared" ref="G185" ca="1" si="372">VLOOKUP(INDIRECT(CHAR(39)&amp;$A185&amp;CHAR(39)&amp;"!r2c"&amp;$C185,0),variables,2,0)</f>
        <v>10911</v>
      </c>
      <c r="H185" s="98">
        <f t="array" aca="1" ref="H185" ca="1">IF(AND(G185&gt;=10861,G185&lt;=10863),TEXT(INDIRECT(CHAR(39)&amp;$A185&amp;CHAR(39)&amp;"!r"&amp;$B185&amp;"c"&amp;$C185,0),"dd-mmm-yyyy"),(INDIRECT(CHAR(39)&amp;$A185&amp;CHAR(39)&amp;"!r"&amp;$B185&amp;"c"&amp;$C185,0)))</f>
        <v>0</v>
      </c>
    </row>
    <row r="186" spans="1:8" x14ac:dyDescent="0.3">
      <c r="A186" s="95" t="s">
        <v>353</v>
      </c>
      <c r="B186" s="95">
        <f t="shared" si="269"/>
        <v>5</v>
      </c>
      <c r="C186" s="95">
        <f t="shared" si="270"/>
        <v>55</v>
      </c>
      <c r="E186" s="95">
        <f t="shared" ref="E186" si="373">plan_id</f>
        <v>390</v>
      </c>
      <c r="F186" s="95">
        <f t="shared" ca="1" si="267"/>
        <v>2016</v>
      </c>
      <c r="G186" s="95">
        <f t="shared" ref="G186" ca="1" si="374">VLOOKUP(INDIRECT(CHAR(39)&amp;$A186&amp;CHAR(39)&amp;"!r2c"&amp;$C186,0),variables,2,0)</f>
        <v>10912</v>
      </c>
      <c r="H186" s="98">
        <f t="array" aca="1" ref="H186" ca="1">IF(AND(G186&gt;=10861,G186&lt;=10863),TEXT(INDIRECT(CHAR(39)&amp;$A186&amp;CHAR(39)&amp;"!r"&amp;$B186&amp;"c"&amp;$C186,0),"dd-mmm-yyyy"),(INDIRECT(CHAR(39)&amp;$A186&amp;CHAR(39)&amp;"!r"&amp;$B186&amp;"c"&amp;$C186,0)))</f>
        <v>-106840000</v>
      </c>
    </row>
    <row r="187" spans="1:8" x14ac:dyDescent="0.3">
      <c r="A187" s="95" t="s">
        <v>353</v>
      </c>
      <c r="B187" s="95">
        <f t="shared" si="269"/>
        <v>5</v>
      </c>
      <c r="C187" s="95">
        <f t="shared" si="270"/>
        <v>56</v>
      </c>
      <c r="E187" s="95">
        <f t="shared" ref="E187" si="375">plan_id</f>
        <v>390</v>
      </c>
      <c r="F187" s="95">
        <f t="shared" ca="1" si="267"/>
        <v>2016</v>
      </c>
      <c r="G187" s="95">
        <f t="shared" ref="G187" ca="1" si="376">VLOOKUP(INDIRECT(CHAR(39)&amp;$A187&amp;CHAR(39)&amp;"!r2c"&amp;$C187,0),variables,2,0)</f>
        <v>10913</v>
      </c>
      <c r="H187" s="98">
        <f t="array" aca="1" ref="H187" ca="1">IF(AND(G187&gt;=10861,G187&lt;=10863),TEXT(INDIRECT(CHAR(39)&amp;$A187&amp;CHAR(39)&amp;"!r"&amp;$B187&amp;"c"&amp;$C187,0),"dd-mmm-yyyy"),(INDIRECT(CHAR(39)&amp;$A187&amp;CHAR(39)&amp;"!r"&amp;$B187&amp;"c"&amp;$C187,0)))</f>
        <v>0</v>
      </c>
    </row>
    <row r="188" spans="1:8" x14ac:dyDescent="0.3">
      <c r="A188" s="95" t="s">
        <v>353</v>
      </c>
      <c r="B188" s="95">
        <f t="shared" si="269"/>
        <v>5</v>
      </c>
      <c r="C188" s="95">
        <f t="shared" si="270"/>
        <v>57</v>
      </c>
      <c r="E188" s="95">
        <f t="shared" ref="E188" si="377">plan_id</f>
        <v>390</v>
      </c>
      <c r="F188" s="95">
        <f t="shared" ca="1" si="267"/>
        <v>2016</v>
      </c>
      <c r="G188" s="95">
        <f t="shared" ref="G188" ca="1" si="378">VLOOKUP(INDIRECT(CHAR(39)&amp;$A188&amp;CHAR(39)&amp;"!r2c"&amp;$C188,0),variables,2,0)</f>
        <v>10914</v>
      </c>
      <c r="H188" s="98">
        <f t="array" aca="1" ref="H188" ca="1">IF(AND(G188&gt;=10861,G188&lt;=10863),TEXT(INDIRECT(CHAR(39)&amp;$A188&amp;CHAR(39)&amp;"!r"&amp;$B188&amp;"c"&amp;$C188,0),"dd-mmm-yyyy"),(INDIRECT(CHAR(39)&amp;$A188&amp;CHAR(39)&amp;"!r"&amp;$B188&amp;"c"&amp;$C188,0)))</f>
        <v>136115000</v>
      </c>
    </row>
    <row r="189" spans="1:8" x14ac:dyDescent="0.3">
      <c r="A189" s="95" t="s">
        <v>353</v>
      </c>
      <c r="B189" s="95">
        <f t="shared" si="269"/>
        <v>5</v>
      </c>
      <c r="C189" s="95">
        <f t="shared" si="270"/>
        <v>58</v>
      </c>
      <c r="E189" s="95">
        <f t="shared" ref="E189" si="379">plan_id</f>
        <v>390</v>
      </c>
      <c r="F189" s="95">
        <f t="shared" ca="1" si="267"/>
        <v>2016</v>
      </c>
      <c r="G189" s="95">
        <f t="shared" ref="G189" ca="1" si="380">VLOOKUP(INDIRECT(CHAR(39)&amp;$A189&amp;CHAR(39)&amp;"!r2c"&amp;$C189,0),variables,2,0)</f>
        <v>10915</v>
      </c>
      <c r="H189" s="98">
        <f t="array" aca="1" ref="H189" ca="1">IF(AND(G189&gt;=10861,G189&lt;=10863),TEXT(INDIRECT(CHAR(39)&amp;$A189&amp;CHAR(39)&amp;"!r"&amp;$B189&amp;"c"&amp;$C189,0),"dd-mmm-yyyy"),(INDIRECT(CHAR(39)&amp;$A189&amp;CHAR(39)&amp;"!r"&amp;$B189&amp;"c"&amp;$C189,0)))</f>
        <v>32785000</v>
      </c>
    </row>
    <row r="190" spans="1:8" x14ac:dyDescent="0.3">
      <c r="A190" s="95" t="s">
        <v>353</v>
      </c>
      <c r="B190" s="95">
        <f t="shared" si="269"/>
        <v>5</v>
      </c>
      <c r="C190" s="95">
        <f t="shared" si="270"/>
        <v>59</v>
      </c>
      <c r="E190" s="95">
        <f t="shared" ref="E190" si="381">plan_id</f>
        <v>390</v>
      </c>
      <c r="F190" s="95">
        <f t="shared" ca="1" si="267"/>
        <v>2016</v>
      </c>
      <c r="G190" s="95">
        <f t="shared" ref="G190" ca="1" si="382">VLOOKUP(INDIRECT(CHAR(39)&amp;$A190&amp;CHAR(39)&amp;"!r2c"&amp;$C190,0),variables,2,0)</f>
        <v>10916</v>
      </c>
      <c r="H190" s="98">
        <f t="array" aca="1" ref="H190" ca="1">IF(AND(G190&gt;=10861,G190&lt;=10863),TEXT(INDIRECT(CHAR(39)&amp;$A190&amp;CHAR(39)&amp;"!r"&amp;$B190&amp;"c"&amp;$C190,0),"dd-mmm-yyyy"),(INDIRECT(CHAR(39)&amp;$A190&amp;CHAR(39)&amp;"!r"&amp;$B190&amp;"c"&amp;$C190,0)))</f>
        <v>415157000</v>
      </c>
    </row>
    <row r="191" spans="1:8" x14ac:dyDescent="0.3">
      <c r="A191" s="95" t="s">
        <v>353</v>
      </c>
      <c r="B191" s="95">
        <f t="shared" si="269"/>
        <v>5</v>
      </c>
      <c r="C191" s="95">
        <f t="shared" si="270"/>
        <v>60</v>
      </c>
      <c r="E191" s="95">
        <f t="shared" ref="E191" si="383">plan_id</f>
        <v>390</v>
      </c>
      <c r="F191" s="95">
        <f t="shared" ca="1" si="267"/>
        <v>2016</v>
      </c>
      <c r="G191" s="95">
        <f t="shared" ref="G191" ca="1" si="384">VLOOKUP(INDIRECT(CHAR(39)&amp;$A191&amp;CHAR(39)&amp;"!r2c"&amp;$C191,0),variables,2,0)</f>
        <v>10917</v>
      </c>
      <c r="H191" s="98">
        <f t="array" aca="1" ref="H191" ca="1">IF(AND(G191&gt;=10861,G191&lt;=10863),TEXT(INDIRECT(CHAR(39)&amp;$A191&amp;CHAR(39)&amp;"!r"&amp;$B191&amp;"c"&amp;$C191,0),"dd-mmm-yyyy"),(INDIRECT(CHAR(39)&amp;$A191&amp;CHAR(39)&amp;"!r"&amp;$B191&amp;"c"&amp;$C191,0)))</f>
        <v>-79137000</v>
      </c>
    </row>
    <row r="192" spans="1:8" x14ac:dyDescent="0.3">
      <c r="A192" s="95" t="s">
        <v>353</v>
      </c>
      <c r="B192" s="95">
        <f t="shared" si="269"/>
        <v>5</v>
      </c>
      <c r="C192" s="95">
        <f t="shared" si="270"/>
        <v>61</v>
      </c>
      <c r="E192" s="95">
        <f t="shared" ref="E192" si="385">plan_id</f>
        <v>390</v>
      </c>
      <c r="F192" s="95">
        <f t="shared" ca="1" si="267"/>
        <v>2016</v>
      </c>
      <c r="G192" s="95">
        <f t="shared" ref="G192" ca="1" si="386">VLOOKUP(INDIRECT(CHAR(39)&amp;$A192&amp;CHAR(39)&amp;"!r2c"&amp;$C192,0),variables,2,0)</f>
        <v>10918</v>
      </c>
      <c r="H192" s="98">
        <f t="array" aca="1" ref="H192" ca="1">IF(AND(G192&gt;=10861,G192&lt;=10863),TEXT(INDIRECT(CHAR(39)&amp;$A192&amp;CHAR(39)&amp;"!r"&amp;$B192&amp;"c"&amp;$C192,0),"dd-mmm-yyyy"),(INDIRECT(CHAR(39)&amp;$A192&amp;CHAR(39)&amp;"!r"&amp;$B192&amp;"c"&amp;$C192,0)))</f>
        <v>-2179000</v>
      </c>
    </row>
    <row r="193" spans="1:8" x14ac:dyDescent="0.3">
      <c r="A193" s="95" t="s">
        <v>353</v>
      </c>
      <c r="B193" s="95">
        <f t="shared" si="269"/>
        <v>5</v>
      </c>
      <c r="C193" s="95">
        <f t="shared" si="270"/>
        <v>62</v>
      </c>
      <c r="E193" s="95">
        <f t="shared" ref="E193" si="387">plan_id</f>
        <v>390</v>
      </c>
      <c r="F193" s="95">
        <f t="shared" ca="1" si="267"/>
        <v>2016</v>
      </c>
      <c r="G193" s="95">
        <f t="shared" ref="G193" ca="1" si="388">VLOOKUP(INDIRECT(CHAR(39)&amp;$A193&amp;CHAR(39)&amp;"!r2c"&amp;$C193,0),variables,2,0)</f>
        <v>10919</v>
      </c>
      <c r="H193" s="98">
        <f t="array" aca="1" ref="H193" ca="1">IF(AND(G193&gt;=10861,G193&lt;=10863),TEXT(INDIRECT(CHAR(39)&amp;$A193&amp;CHAR(39)&amp;"!r"&amp;$B193&amp;"c"&amp;$C193,0),"dd-mmm-yyyy"),(INDIRECT(CHAR(39)&amp;$A193&amp;CHAR(39)&amp;"!r"&amp;$B193&amp;"c"&amp;$C193,0)))</f>
        <v>-81316000</v>
      </c>
    </row>
    <row r="194" spans="1:8" x14ac:dyDescent="0.3">
      <c r="A194" s="95" t="s">
        <v>353</v>
      </c>
      <c r="B194" s="95">
        <f t="shared" si="269"/>
        <v>5</v>
      </c>
      <c r="C194" s="95">
        <f t="shared" si="270"/>
        <v>63</v>
      </c>
      <c r="E194" s="95">
        <f t="shared" ref="E194" si="389">plan_id</f>
        <v>390</v>
      </c>
      <c r="F194" s="95">
        <f t="shared" ca="1" si="267"/>
        <v>2016</v>
      </c>
      <c r="G194" s="95">
        <f t="shared" ref="G194" ca="1" si="390">VLOOKUP(INDIRECT(CHAR(39)&amp;$A194&amp;CHAR(39)&amp;"!r2c"&amp;$C194,0),variables,2,0)</f>
        <v>10920</v>
      </c>
      <c r="H194" s="98">
        <f t="array" aca="1" ref="H194" ca="1">IF(AND(G194&gt;=10861,G194&lt;=10863),TEXT(INDIRECT(CHAR(39)&amp;$A194&amp;CHAR(39)&amp;"!r"&amp;$B194&amp;"c"&amp;$C194,0),"dd-mmm-yyyy"),(INDIRECT(CHAR(39)&amp;$A194&amp;CHAR(39)&amp;"!r"&amp;$B194&amp;"c"&amp;$C194,0)))</f>
        <v>-12918000</v>
      </c>
    </row>
    <row r="195" spans="1:8" x14ac:dyDescent="0.3">
      <c r="A195" s="95" t="s">
        <v>353</v>
      </c>
      <c r="B195" s="95">
        <f t="shared" si="269"/>
        <v>5</v>
      </c>
      <c r="C195" s="95">
        <f t="shared" si="270"/>
        <v>64</v>
      </c>
      <c r="E195" s="95">
        <f t="shared" ref="E195" si="391">plan_id</f>
        <v>390</v>
      </c>
      <c r="F195" s="95">
        <f t="shared" ca="1" si="267"/>
        <v>2016</v>
      </c>
      <c r="G195" s="95">
        <f t="shared" ref="G195" ca="1" si="392">VLOOKUP(INDIRECT(CHAR(39)&amp;$A195&amp;CHAR(39)&amp;"!r2c"&amp;$C195,0),variables,2,0)</f>
        <v>10921</v>
      </c>
      <c r="H195" s="98">
        <f t="array" aca="1" ref="H195" ca="1">IF(AND(G195&gt;=10861,G195&lt;=10863),TEXT(INDIRECT(CHAR(39)&amp;$A195&amp;CHAR(39)&amp;"!r"&amp;$B195&amp;"c"&amp;$C195,0),"dd-mmm-yyyy"),(INDIRECT(CHAR(39)&amp;$A195&amp;CHAR(39)&amp;"!r"&amp;$B195&amp;"c"&amp;$C195,0)))</f>
        <v>2810000</v>
      </c>
    </row>
    <row r="196" spans="1:8" x14ac:dyDescent="0.3">
      <c r="A196" s="95" t="s">
        <v>353</v>
      </c>
      <c r="B196" s="95">
        <f t="shared" si="269"/>
        <v>5</v>
      </c>
      <c r="C196" s="95">
        <f t="shared" si="270"/>
        <v>65</v>
      </c>
      <c r="E196" s="95">
        <f t="shared" ref="E196" si="393">plan_id</f>
        <v>390</v>
      </c>
      <c r="F196" s="95">
        <f t="shared" ca="1" si="267"/>
        <v>2016</v>
      </c>
      <c r="G196" s="95">
        <f t="shared" ref="G196" ca="1" si="394">VLOOKUP(INDIRECT(CHAR(39)&amp;$A196&amp;CHAR(39)&amp;"!r2c"&amp;$C196,0),variables,2,0)</f>
        <v>10922</v>
      </c>
      <c r="H196" s="98">
        <f t="array" aca="1" ref="H196" ca="1">IF(AND(G196&gt;=10861,G196&lt;=10863),TEXT(INDIRECT(CHAR(39)&amp;$A196&amp;CHAR(39)&amp;"!r"&amp;$B196&amp;"c"&amp;$C196,0),"dd-mmm-yyyy"),(INDIRECT(CHAR(39)&amp;$A196&amp;CHAR(39)&amp;"!r"&amp;$B196&amp;"c"&amp;$C196,0)))</f>
        <v>0</v>
      </c>
    </row>
    <row r="197" spans="1:8" x14ac:dyDescent="0.3">
      <c r="A197" s="95" t="s">
        <v>353</v>
      </c>
      <c r="B197" s="95">
        <f t="shared" si="269"/>
        <v>5</v>
      </c>
      <c r="C197" s="95">
        <f t="shared" si="270"/>
        <v>66</v>
      </c>
      <c r="E197" s="95">
        <f t="shared" ref="E197" si="395">plan_id</f>
        <v>390</v>
      </c>
      <c r="F197" s="95">
        <f t="shared" ca="1" si="267"/>
        <v>2016</v>
      </c>
      <c r="G197" s="95">
        <f t="shared" ref="G197" ca="1" si="396">VLOOKUP(INDIRECT(CHAR(39)&amp;$A197&amp;CHAR(39)&amp;"!r2c"&amp;$C197,0),variables,2,0)</f>
        <v>10860</v>
      </c>
      <c r="H197" s="98">
        <f t="array" aca="1" ref="H197" ca="1">IF(AND(G197&gt;=10861,G197&lt;=10863),TEXT(INDIRECT(CHAR(39)&amp;$A197&amp;CHAR(39)&amp;"!r"&amp;$B197&amp;"c"&amp;$C197,0),"dd-mmm-yyyy"),(INDIRECT(CHAR(39)&amp;$A197&amp;CHAR(39)&amp;"!r"&amp;$B197&amp;"c"&amp;$C197,0)))</f>
        <v>4461998000</v>
      </c>
    </row>
    <row r="198" spans="1:8" x14ac:dyDescent="0.3">
      <c r="A198" s="95" t="s">
        <v>353</v>
      </c>
      <c r="B198" s="95">
        <f t="shared" si="269"/>
        <v>5</v>
      </c>
      <c r="C198" s="95">
        <f t="shared" si="270"/>
        <v>67</v>
      </c>
      <c r="E198" s="95">
        <f t="shared" ref="E198" si="397">plan_id</f>
        <v>390</v>
      </c>
      <c r="F198" s="95">
        <f t="shared" ref="F198:F261" ca="1" si="398">INDIRECT(CHAR(39)&amp;$A198&amp;CHAR(39)&amp;"!r"&amp;$B198&amp;"c2",0)</f>
        <v>2016</v>
      </c>
      <c r="G198" s="95">
        <f t="shared" ref="G198" ca="1" si="399">VLOOKUP(INDIRECT(CHAR(39)&amp;$A198&amp;CHAR(39)&amp;"!r2c"&amp;$C198,0),variables,2,0)</f>
        <v>10923</v>
      </c>
      <c r="H198" s="98">
        <f t="array" aca="1" ref="H198" ca="1">IF(AND(G198&gt;=10861,G198&lt;=10863),TEXT(INDIRECT(CHAR(39)&amp;$A198&amp;CHAR(39)&amp;"!r"&amp;$B198&amp;"c"&amp;$C198,0),"dd-mmm-yyyy"),(INDIRECT(CHAR(39)&amp;$A198&amp;CHAR(39)&amp;"!r"&amp;$B198&amp;"c"&amp;$C198,0)))</f>
        <v>-279069000</v>
      </c>
    </row>
    <row r="199" spans="1:8" x14ac:dyDescent="0.3">
      <c r="A199" s="95" t="s">
        <v>353</v>
      </c>
      <c r="B199" s="95">
        <f t="shared" ref="B199:B262" si="400">B134+1</f>
        <v>6</v>
      </c>
      <c r="C199" s="95">
        <f t="shared" ref="C199:C262" si="401">C134</f>
        <v>3</v>
      </c>
      <c r="E199" s="95">
        <f t="shared" ref="E199" si="402">plan_id</f>
        <v>390</v>
      </c>
      <c r="F199" s="95">
        <f t="shared" ca="1" si="398"/>
        <v>2017</v>
      </c>
      <c r="G199" s="95">
        <f t="shared" ref="G199" ca="1" si="403">VLOOKUP(INDIRECT(CHAR(39)&amp;$A199&amp;CHAR(39)&amp;"!r2c"&amp;$C199,0),variables,2,0)</f>
        <v>10861</v>
      </c>
      <c r="H199" s="98" t="str">
        <f t="array" aca="1" ref="H199" ca="1">IF(AND(G199&gt;=10861,G199&lt;=10863),TEXT(INDIRECT(CHAR(39)&amp;$A199&amp;CHAR(39)&amp;"!r"&amp;$B199&amp;"c"&amp;$C199,0),"dd-mmm-yyyy"),(INDIRECT(CHAR(39)&amp;$A199&amp;CHAR(39)&amp;"!r"&amp;$B199&amp;"c"&amp;$C199,0)))</f>
        <v>01-Oct-2017</v>
      </c>
    </row>
    <row r="200" spans="1:8" x14ac:dyDescent="0.3">
      <c r="A200" s="95" t="s">
        <v>353</v>
      </c>
      <c r="B200" s="95">
        <f t="shared" si="400"/>
        <v>6</v>
      </c>
      <c r="C200" s="95">
        <f t="shared" si="401"/>
        <v>4</v>
      </c>
      <c r="E200" s="95">
        <f t="shared" ref="E200" si="404">plan_id</f>
        <v>390</v>
      </c>
      <c r="F200" s="95">
        <f t="shared" ca="1" si="398"/>
        <v>2017</v>
      </c>
      <c r="G200" s="95">
        <f t="shared" ref="G200" ca="1" si="405">VLOOKUP(INDIRECT(CHAR(39)&amp;$A200&amp;CHAR(39)&amp;"!r2c"&amp;$C200,0),variables,2,0)</f>
        <v>10862</v>
      </c>
      <c r="H200" s="98" t="str">
        <f t="array" aca="1" ref="H200" ca="1">IF(AND(G200&gt;=10861,G200&lt;=10863),TEXT(INDIRECT(CHAR(39)&amp;$A200&amp;CHAR(39)&amp;"!r"&amp;$B200&amp;"c"&amp;$C200,0),"dd-mmm-yyyy"),(INDIRECT(CHAR(39)&amp;$A200&amp;CHAR(39)&amp;"!r"&amp;$B200&amp;"c"&amp;$C200,0)))</f>
        <v>30-Sep-2016</v>
      </c>
    </row>
    <row r="201" spans="1:8" x14ac:dyDescent="0.3">
      <c r="A201" s="95" t="s">
        <v>353</v>
      </c>
      <c r="B201" s="95">
        <f t="shared" si="400"/>
        <v>6</v>
      </c>
      <c r="C201" s="95">
        <f t="shared" si="401"/>
        <v>5</v>
      </c>
      <c r="E201" s="95">
        <f t="shared" ref="E201" si="406">plan_id</f>
        <v>390</v>
      </c>
      <c r="F201" s="95">
        <f t="shared" ca="1" si="398"/>
        <v>2017</v>
      </c>
      <c r="G201" s="95">
        <f t="shared" ref="G201" ca="1" si="407">VLOOKUP(INDIRECT(CHAR(39)&amp;$A201&amp;CHAR(39)&amp;"!r2c"&amp;$C201,0),variables,2,0)</f>
        <v>10863</v>
      </c>
      <c r="H201" s="98" t="str">
        <f t="array" aca="1" ref="H201" ca="1">IF(AND(G201&gt;=10861,G201&lt;=10863),TEXT(INDIRECT(CHAR(39)&amp;$A201&amp;CHAR(39)&amp;"!r"&amp;$B201&amp;"c"&amp;$C201,0),"dd-mmm-yyyy"),(INDIRECT(CHAR(39)&amp;$A201&amp;CHAR(39)&amp;"!r"&amp;$B201&amp;"c"&amp;$C201,0)))</f>
        <v>30-Sep-2017</v>
      </c>
    </row>
    <row r="202" spans="1:8" x14ac:dyDescent="0.3">
      <c r="A202" s="95" t="s">
        <v>353</v>
      </c>
      <c r="B202" s="95">
        <f t="shared" si="400"/>
        <v>6</v>
      </c>
      <c r="C202" s="95">
        <f t="shared" si="401"/>
        <v>6</v>
      </c>
      <c r="E202" s="95">
        <f t="shared" ref="E202" si="408">plan_id</f>
        <v>390</v>
      </c>
      <c r="F202" s="95">
        <f t="shared" ca="1" si="398"/>
        <v>2017</v>
      </c>
      <c r="G202" s="95">
        <f t="shared" ref="G202" ca="1" si="409">VLOOKUP(INDIRECT(CHAR(39)&amp;$A202&amp;CHAR(39)&amp;"!r2c"&amp;$C202,0),variables,2,0)</f>
        <v>10864</v>
      </c>
      <c r="H202" s="98">
        <f t="array" aca="1" ref="H202" ca="1">IF(AND(G202&gt;=10861,G202&lt;=10863),TEXT(INDIRECT(CHAR(39)&amp;$A202&amp;CHAR(39)&amp;"!r"&amp;$B202&amp;"c"&amp;$C202,0),"dd-mmm-yyyy"),(INDIRECT(CHAR(39)&amp;$A202&amp;CHAR(39)&amp;"!r"&amp;$B202&amp;"c"&amp;$C202,0)))</f>
        <v>3215</v>
      </c>
    </row>
    <row r="203" spans="1:8" x14ac:dyDescent="0.3">
      <c r="A203" s="95" t="s">
        <v>353</v>
      </c>
      <c r="B203" s="95">
        <f t="shared" si="400"/>
        <v>6</v>
      </c>
      <c r="C203" s="95">
        <f t="shared" si="401"/>
        <v>7</v>
      </c>
      <c r="E203" s="95">
        <f t="shared" ref="E203" si="410">plan_id</f>
        <v>390</v>
      </c>
      <c r="F203" s="95">
        <f t="shared" ca="1" si="398"/>
        <v>2017</v>
      </c>
      <c r="G203" s="95">
        <f t="shared" ref="G203" ca="1" si="411">VLOOKUP(INDIRECT(CHAR(39)&amp;$A203&amp;CHAR(39)&amp;"!r2c"&amp;$C203,0),variables,2,0)</f>
        <v>10865</v>
      </c>
      <c r="H203" s="98">
        <f t="array" aca="1" ref="H203" ca="1">IF(AND(G203&gt;=10861,G203&lt;=10863),TEXT(INDIRECT(CHAR(39)&amp;$A203&amp;CHAR(39)&amp;"!r"&amp;$B203&amp;"c"&amp;$C203,0),"dd-mmm-yyyy"),(INDIRECT(CHAR(39)&amp;$A203&amp;CHAR(39)&amp;"!r"&amp;$B203&amp;"c"&amp;$C203,0)))</f>
        <v>340</v>
      </c>
    </row>
    <row r="204" spans="1:8" x14ac:dyDescent="0.3">
      <c r="A204" s="95" t="s">
        <v>353</v>
      </c>
      <c r="B204" s="95">
        <f t="shared" si="400"/>
        <v>6</v>
      </c>
      <c r="C204" s="95">
        <f t="shared" si="401"/>
        <v>8</v>
      </c>
      <c r="E204" s="95">
        <f t="shared" ref="E204" si="412">plan_id</f>
        <v>390</v>
      </c>
      <c r="F204" s="95">
        <f t="shared" ca="1" si="398"/>
        <v>2017</v>
      </c>
      <c r="G204" s="95">
        <f t="shared" ref="G204" ca="1" si="413">VLOOKUP(INDIRECT(CHAR(39)&amp;$A204&amp;CHAR(39)&amp;"!r2c"&amp;$C204,0),variables,2,0)</f>
        <v>10866</v>
      </c>
      <c r="H204" s="98">
        <f t="array" aca="1" ref="H204" ca="1">IF(AND(G204&gt;=10861,G204&lt;=10863),TEXT(INDIRECT(CHAR(39)&amp;$A204&amp;CHAR(39)&amp;"!r"&amp;$B204&amp;"c"&amp;$C204,0),"dd-mmm-yyyy"),(INDIRECT(CHAR(39)&amp;$A204&amp;CHAR(39)&amp;"!r"&amp;$B204&amp;"c"&amp;$C204,0)))</f>
        <v>0</v>
      </c>
    </row>
    <row r="205" spans="1:8" x14ac:dyDescent="0.3">
      <c r="A205" s="95" t="s">
        <v>353</v>
      </c>
      <c r="B205" s="95">
        <f t="shared" si="400"/>
        <v>6</v>
      </c>
      <c r="C205" s="95">
        <f t="shared" si="401"/>
        <v>9</v>
      </c>
      <c r="E205" s="95">
        <f t="shared" ref="E205" si="414">plan_id</f>
        <v>390</v>
      </c>
      <c r="F205" s="95">
        <f t="shared" ca="1" si="398"/>
        <v>2017</v>
      </c>
      <c r="G205" s="95">
        <f t="shared" ref="G205" ca="1" si="415">VLOOKUP(INDIRECT(CHAR(39)&amp;$A205&amp;CHAR(39)&amp;"!r2c"&amp;$C205,0),variables,2,0)</f>
        <v>10867</v>
      </c>
      <c r="H205" s="98">
        <f t="array" aca="1" ref="H205" ca="1">IF(AND(G205&gt;=10861,G205&lt;=10863),TEXT(INDIRECT(CHAR(39)&amp;$A205&amp;CHAR(39)&amp;"!r"&amp;$B205&amp;"c"&amp;$C205,0),"dd-mmm-yyyy"),(INDIRECT(CHAR(39)&amp;$A205&amp;CHAR(39)&amp;"!r"&amp;$B205&amp;"c"&amp;$C205,0)))</f>
        <v>5312</v>
      </c>
    </row>
    <row r="206" spans="1:8" x14ac:dyDescent="0.3">
      <c r="A206" s="95" t="s">
        <v>353</v>
      </c>
      <c r="B206" s="95">
        <f t="shared" si="400"/>
        <v>6</v>
      </c>
      <c r="C206" s="95">
        <f t="shared" si="401"/>
        <v>10</v>
      </c>
      <c r="E206" s="95">
        <f t="shared" ref="E206" si="416">plan_id</f>
        <v>390</v>
      </c>
      <c r="F206" s="95">
        <f t="shared" ca="1" si="398"/>
        <v>2017</v>
      </c>
      <c r="G206" s="95">
        <f t="shared" ref="G206" ca="1" si="417">VLOOKUP(INDIRECT(CHAR(39)&amp;$A206&amp;CHAR(39)&amp;"!r2c"&amp;$C206,0),variables,2,0)</f>
        <v>10868</v>
      </c>
      <c r="H206" s="98">
        <f t="array" aca="1" ref="H206" ca="1">IF(AND(G206&gt;=10861,G206&lt;=10863),TEXT(INDIRECT(CHAR(39)&amp;$A206&amp;CHAR(39)&amp;"!r"&amp;$B206&amp;"c"&amp;$C206,0),"dd-mmm-yyyy"),(INDIRECT(CHAR(39)&amp;$A206&amp;CHAR(39)&amp;"!r"&amp;$B206&amp;"c"&amp;$C206,0)))</f>
        <v>8867</v>
      </c>
    </row>
    <row r="207" spans="1:8" x14ac:dyDescent="0.3">
      <c r="A207" s="95" t="s">
        <v>353</v>
      </c>
      <c r="B207" s="95">
        <f t="shared" si="400"/>
        <v>6</v>
      </c>
      <c r="C207" s="95">
        <f t="shared" si="401"/>
        <v>11</v>
      </c>
      <c r="E207" s="95">
        <f t="shared" ref="E207" si="418">plan_id</f>
        <v>390</v>
      </c>
      <c r="F207" s="95">
        <f t="shared" ca="1" si="398"/>
        <v>2017</v>
      </c>
      <c r="G207" s="95">
        <f t="shared" ref="G207" ca="1" si="419">VLOOKUP(INDIRECT(CHAR(39)&amp;$A207&amp;CHAR(39)&amp;"!r2c"&amp;$C207,0),variables,2,0)</f>
        <v>10869</v>
      </c>
      <c r="H207" s="98">
        <f t="array" aca="1" ref="H207" ca="1">IF(AND(G207&gt;=10861,G207&lt;=10863),TEXT(INDIRECT(CHAR(39)&amp;$A207&amp;CHAR(39)&amp;"!r"&amp;$B207&amp;"c"&amp;$C207,0),"dd-mmm-yyyy"),(INDIRECT(CHAR(39)&amp;$A207&amp;CHAR(39)&amp;"!r"&amp;$B207&amp;"c"&amp;$C207,0)))</f>
        <v>6.5000000000000002E-2</v>
      </c>
    </row>
    <row r="208" spans="1:8" x14ac:dyDescent="0.3">
      <c r="A208" s="95" t="s">
        <v>353</v>
      </c>
      <c r="B208" s="95">
        <f t="shared" si="400"/>
        <v>6</v>
      </c>
      <c r="C208" s="95">
        <f t="shared" si="401"/>
        <v>12</v>
      </c>
      <c r="E208" s="95">
        <f t="shared" ref="E208" si="420">plan_id</f>
        <v>390</v>
      </c>
      <c r="F208" s="95">
        <f t="shared" ca="1" si="398"/>
        <v>2017</v>
      </c>
      <c r="G208" s="95">
        <f t="shared" ref="G208" ca="1" si="421">VLOOKUP(INDIRECT(CHAR(39)&amp;$A208&amp;CHAR(39)&amp;"!r2c"&amp;$C208,0),variables,2,0)</f>
        <v>10870</v>
      </c>
      <c r="H208" s="98">
        <f t="array" aca="1" ref="H208" ca="1">IF(AND(G208&gt;=10861,G208&lt;=10863),TEXT(INDIRECT(CHAR(39)&amp;$A208&amp;CHAR(39)&amp;"!r"&amp;$B208&amp;"c"&amp;$C208,0),"dd-mmm-yyyy"),(INDIRECT(CHAR(39)&amp;$A208&amp;CHAR(39)&amp;"!r"&amp;$B208&amp;"c"&amp;$C208,0)))</f>
        <v>0</v>
      </c>
    </row>
    <row r="209" spans="1:8" x14ac:dyDescent="0.3">
      <c r="A209" s="95" t="s">
        <v>353</v>
      </c>
      <c r="B209" s="95">
        <f t="shared" si="400"/>
        <v>6</v>
      </c>
      <c r="C209" s="95">
        <f t="shared" si="401"/>
        <v>13</v>
      </c>
      <c r="E209" s="95">
        <f t="shared" ref="E209" si="422">plan_id</f>
        <v>390</v>
      </c>
      <c r="F209" s="95">
        <f t="shared" ca="1" si="398"/>
        <v>2017</v>
      </c>
      <c r="G209" s="95">
        <f t="shared" ref="G209" ca="1" si="423">VLOOKUP(INDIRECT(CHAR(39)&amp;$A209&amp;CHAR(39)&amp;"!r2c"&amp;$C209,0),variables,2,0)</f>
        <v>10871</v>
      </c>
      <c r="H209" s="98">
        <f t="array" aca="1" ref="H209" ca="1">IF(AND(G209&gt;=10861,G209&lt;=10863),TEXT(INDIRECT(CHAR(39)&amp;$A209&amp;CHAR(39)&amp;"!r"&amp;$B209&amp;"c"&amp;$C209,0),"dd-mmm-yyyy"),(INDIRECT(CHAR(39)&amp;$A209&amp;CHAR(39)&amp;"!r"&amp;$B209&amp;"c"&amp;$C209,0)))</f>
        <v>0</v>
      </c>
    </row>
    <row r="210" spans="1:8" x14ac:dyDescent="0.3">
      <c r="A210" s="95" t="s">
        <v>353</v>
      </c>
      <c r="B210" s="95">
        <f t="shared" si="400"/>
        <v>6</v>
      </c>
      <c r="C210" s="95">
        <f t="shared" si="401"/>
        <v>14</v>
      </c>
      <c r="E210" s="95">
        <f t="shared" ref="E210" si="424">plan_id</f>
        <v>390</v>
      </c>
      <c r="F210" s="95">
        <f t="shared" ca="1" si="398"/>
        <v>2017</v>
      </c>
      <c r="G210" s="95">
        <f t="shared" ref="G210" ca="1" si="425">VLOOKUP(INDIRECT(CHAR(39)&amp;$A210&amp;CHAR(39)&amp;"!r2c"&amp;$C210,0),variables,2,0)</f>
        <v>10872</v>
      </c>
      <c r="H210" s="98">
        <f t="array" aca="1" ref="H210" ca="1">IF(AND(G210&gt;=10861,G210&lt;=10863),TEXT(INDIRECT(CHAR(39)&amp;$A210&amp;CHAR(39)&amp;"!r"&amp;$B210&amp;"c"&amp;$C210,0),"dd-mmm-yyyy"),(INDIRECT(CHAR(39)&amp;$A210&amp;CHAR(39)&amp;"!r"&amp;$B210&amp;"c"&amp;$C210,0)))</f>
        <v>0</v>
      </c>
    </row>
    <row r="211" spans="1:8" x14ac:dyDescent="0.3">
      <c r="A211" s="95" t="s">
        <v>353</v>
      </c>
      <c r="B211" s="95">
        <f t="shared" si="400"/>
        <v>6</v>
      </c>
      <c r="C211" s="95">
        <f t="shared" si="401"/>
        <v>15</v>
      </c>
      <c r="E211" s="95">
        <f t="shared" ref="E211" si="426">plan_id</f>
        <v>390</v>
      </c>
      <c r="F211" s="95">
        <f t="shared" ca="1" si="398"/>
        <v>2017</v>
      </c>
      <c r="G211" s="95">
        <f t="shared" ref="G211" ca="1" si="427">VLOOKUP(INDIRECT(CHAR(39)&amp;$A211&amp;CHAR(39)&amp;"!r2c"&amp;$C211,0),variables,2,0)</f>
        <v>10873</v>
      </c>
      <c r="H211" s="98">
        <f t="array" aca="1" ref="H211" ca="1">IF(AND(G211&gt;=10861,G211&lt;=10863),TEXT(INDIRECT(CHAR(39)&amp;$A211&amp;CHAR(39)&amp;"!r"&amp;$B211&amp;"c"&amp;$C211,0),"dd-mmm-yyyy"),(INDIRECT(CHAR(39)&amp;$A211&amp;CHAR(39)&amp;"!r"&amp;$B211&amp;"c"&amp;$C211,0)))</f>
        <v>6.5000000000000002E-2</v>
      </c>
    </row>
    <row r="212" spans="1:8" x14ac:dyDescent="0.3">
      <c r="A212" s="95" t="s">
        <v>353</v>
      </c>
      <c r="B212" s="95">
        <f t="shared" si="400"/>
        <v>6</v>
      </c>
      <c r="C212" s="95">
        <f t="shared" si="401"/>
        <v>16</v>
      </c>
      <c r="E212" s="95">
        <f t="shared" ref="E212" si="428">plan_id</f>
        <v>390</v>
      </c>
      <c r="F212" s="95">
        <f t="shared" ca="1" si="398"/>
        <v>2017</v>
      </c>
      <c r="G212" s="95">
        <f t="shared" ref="G212" ca="1" si="429">VLOOKUP(INDIRECT(CHAR(39)&amp;$A212&amp;CHAR(39)&amp;"!r2c"&amp;$C212,0),variables,2,0)</f>
        <v>10874</v>
      </c>
      <c r="H212" s="98">
        <f t="array" aca="1" ref="H212" ca="1">IF(AND(G212&gt;=10861,G212&lt;=10863),TEXT(INDIRECT(CHAR(39)&amp;$A212&amp;CHAR(39)&amp;"!r"&amp;$B212&amp;"c"&amp;$C212,0),"dd-mmm-yyyy"),(INDIRECT(CHAR(39)&amp;$A212&amp;CHAR(39)&amp;"!r"&amp;$B212&amp;"c"&amp;$C212,0)))</f>
        <v>6.5000000000000002E-2</v>
      </c>
    </row>
    <row r="213" spans="1:8" x14ac:dyDescent="0.3">
      <c r="A213" s="95" t="s">
        <v>353</v>
      </c>
      <c r="B213" s="95">
        <f t="shared" si="400"/>
        <v>6</v>
      </c>
      <c r="C213" s="95">
        <f t="shared" si="401"/>
        <v>17</v>
      </c>
      <c r="E213" s="95">
        <f t="shared" ref="E213" si="430">plan_id</f>
        <v>390</v>
      </c>
      <c r="F213" s="95">
        <f t="shared" ca="1" si="398"/>
        <v>2017</v>
      </c>
      <c r="G213" s="95">
        <f t="shared" ref="G213" ca="1" si="431">VLOOKUP(INDIRECT(CHAR(39)&amp;$A213&amp;CHAR(39)&amp;"!r2c"&amp;$C213,0),variables,2,0)</f>
        <v>10875</v>
      </c>
      <c r="H213" s="98">
        <f t="array" aca="1" ref="H213" ca="1">IF(AND(G213&gt;=10861,G213&lt;=10863),TEXT(INDIRECT(CHAR(39)&amp;$A213&amp;CHAR(39)&amp;"!r"&amp;$B213&amp;"c"&amp;$C213,0),"dd-mmm-yyyy"),(INDIRECT(CHAR(39)&amp;$A213&amp;CHAR(39)&amp;"!r"&amp;$B213&amp;"c"&amp;$C213,0)))</f>
        <v>4957340000</v>
      </c>
    </row>
    <row r="214" spans="1:8" x14ac:dyDescent="0.3">
      <c r="A214" s="95" t="s">
        <v>353</v>
      </c>
      <c r="B214" s="95">
        <f t="shared" si="400"/>
        <v>6</v>
      </c>
      <c r="C214" s="95">
        <f t="shared" si="401"/>
        <v>18</v>
      </c>
      <c r="E214" s="95">
        <f t="shared" ref="E214" si="432">plan_id</f>
        <v>390</v>
      </c>
      <c r="F214" s="95">
        <f t="shared" ca="1" si="398"/>
        <v>2017</v>
      </c>
      <c r="G214" s="95">
        <f t="shared" ref="G214" ca="1" si="433">VLOOKUP(INDIRECT(CHAR(39)&amp;$A214&amp;CHAR(39)&amp;"!r2c"&amp;$C214,0),variables,2,0)</f>
        <v>10876</v>
      </c>
      <c r="H214" s="98">
        <f t="array" aca="1" ref="H214" ca="1">IF(AND(G214&gt;=10861,G214&lt;=10863),TEXT(INDIRECT(CHAR(39)&amp;$A214&amp;CHAR(39)&amp;"!r"&amp;$B214&amp;"c"&amp;$C214,0),"dd-mmm-yyyy"),(INDIRECT(CHAR(39)&amp;$A214&amp;CHAR(39)&amp;"!r"&amp;$B214&amp;"c"&amp;$C214,0)))</f>
        <v>5684442000</v>
      </c>
    </row>
    <row r="215" spans="1:8" x14ac:dyDescent="0.3">
      <c r="A215" s="95" t="s">
        <v>353</v>
      </c>
      <c r="B215" s="95">
        <f t="shared" si="400"/>
        <v>6</v>
      </c>
      <c r="C215" s="95">
        <f t="shared" si="401"/>
        <v>19</v>
      </c>
      <c r="E215" s="95">
        <f t="shared" ref="E215" si="434">plan_id</f>
        <v>390</v>
      </c>
      <c r="F215" s="95">
        <f t="shared" ca="1" si="398"/>
        <v>2017</v>
      </c>
      <c r="G215" s="95">
        <f t="shared" ref="G215" ca="1" si="435">VLOOKUP(INDIRECT(CHAR(39)&amp;$A215&amp;CHAR(39)&amp;"!r2c"&amp;$C215,0),variables,2,0)</f>
        <v>10877</v>
      </c>
      <c r="H215" s="98">
        <f t="array" aca="1" ref="H215" ca="1">IF(AND(G215&gt;=10861,G215&lt;=10863),TEXT(INDIRECT(CHAR(39)&amp;$A215&amp;CHAR(39)&amp;"!r"&amp;$B215&amp;"c"&amp;$C215,0),"dd-mmm-yyyy"),(INDIRECT(CHAR(39)&amp;$A215&amp;CHAR(39)&amp;"!r"&amp;$B215&amp;"c"&amp;$C215,0)))</f>
        <v>-727102000</v>
      </c>
    </row>
    <row r="216" spans="1:8" x14ac:dyDescent="0.3">
      <c r="A216" s="95" t="s">
        <v>353</v>
      </c>
      <c r="B216" s="95">
        <f t="shared" si="400"/>
        <v>6</v>
      </c>
      <c r="C216" s="95">
        <f t="shared" si="401"/>
        <v>20</v>
      </c>
      <c r="E216" s="95">
        <f t="shared" ref="E216" si="436">plan_id</f>
        <v>390</v>
      </c>
      <c r="F216" s="95">
        <f t="shared" ca="1" si="398"/>
        <v>2017</v>
      </c>
      <c r="G216" s="95">
        <f t="shared" ref="G216" ca="1" si="437">VLOOKUP(INDIRECT(CHAR(39)&amp;$A216&amp;CHAR(39)&amp;"!r2c"&amp;$C216,0),variables,2,0)</f>
        <v>10878</v>
      </c>
      <c r="H216" s="98">
        <f t="array" aca="1" ref="H216" ca="1">IF(AND(G216&gt;=10861,G216&lt;=10863),TEXT(INDIRECT(CHAR(39)&amp;$A216&amp;CHAR(39)&amp;"!r"&amp;$B216&amp;"c"&amp;$C216,0),"dd-mmm-yyyy"),(INDIRECT(CHAR(39)&amp;$A216&amp;CHAR(39)&amp;"!r"&amp;$B216&amp;"c"&amp;$C216,0)))</f>
        <v>1.1467000000000001</v>
      </c>
    </row>
    <row r="217" spans="1:8" x14ac:dyDescent="0.3">
      <c r="A217" s="95" t="s">
        <v>353</v>
      </c>
      <c r="B217" s="95">
        <f t="shared" si="400"/>
        <v>6</v>
      </c>
      <c r="C217" s="95">
        <f t="shared" si="401"/>
        <v>21</v>
      </c>
      <c r="E217" s="95">
        <f t="shared" ref="E217" si="438">plan_id</f>
        <v>390</v>
      </c>
      <c r="F217" s="95">
        <f t="shared" ca="1" si="398"/>
        <v>2017</v>
      </c>
      <c r="G217" s="95">
        <f t="shared" ref="G217" ca="1" si="439">VLOOKUP(INDIRECT(CHAR(39)&amp;$A217&amp;CHAR(39)&amp;"!r2c"&amp;$C217,0),variables,2,0)</f>
        <v>10879</v>
      </c>
      <c r="H217" s="98">
        <f t="array" aca="1" ref="H217" ca="1">IF(AND(G217&gt;=10861,G217&lt;=10863),TEXT(INDIRECT(CHAR(39)&amp;$A217&amp;CHAR(39)&amp;"!r"&amp;$B217&amp;"c"&amp;$C217,0),"dd-mmm-yyyy"),(INDIRECT(CHAR(39)&amp;$A217&amp;CHAR(39)&amp;"!r"&amp;$B217&amp;"c"&amp;$C217,0)))</f>
        <v>441904000</v>
      </c>
    </row>
    <row r="218" spans="1:8" x14ac:dyDescent="0.3">
      <c r="A218" s="95" t="s">
        <v>353</v>
      </c>
      <c r="B218" s="95">
        <f t="shared" si="400"/>
        <v>6</v>
      </c>
      <c r="C218" s="95">
        <f t="shared" si="401"/>
        <v>22</v>
      </c>
      <c r="E218" s="95">
        <f t="shared" ref="E218" si="440">plan_id</f>
        <v>390</v>
      </c>
      <c r="F218" s="95">
        <f t="shared" ca="1" si="398"/>
        <v>2017</v>
      </c>
      <c r="G218" s="95">
        <f t="shared" ref="G218" ca="1" si="441">VLOOKUP(INDIRECT(CHAR(39)&amp;$A218&amp;CHAR(39)&amp;"!r2c"&amp;$C218,0),variables,2,0)</f>
        <v>10880</v>
      </c>
      <c r="H218" s="98">
        <f t="array" aca="1" ref="H218" ca="1">IF(AND(G218&gt;=10861,G218&lt;=10863),TEXT(INDIRECT(CHAR(39)&amp;$A218&amp;CHAR(39)&amp;"!r"&amp;$B218&amp;"c"&amp;$C218,0),"dd-mmm-yyyy"),(INDIRECT(CHAR(39)&amp;$A218&amp;CHAR(39)&amp;"!r"&amp;$B218&amp;"c"&amp;$C218,0)))</f>
        <v>0</v>
      </c>
    </row>
    <row r="219" spans="1:8" x14ac:dyDescent="0.3">
      <c r="A219" s="95" t="s">
        <v>353</v>
      </c>
      <c r="B219" s="95">
        <f t="shared" si="400"/>
        <v>6</v>
      </c>
      <c r="C219" s="95">
        <f t="shared" si="401"/>
        <v>23</v>
      </c>
      <c r="E219" s="95">
        <f t="shared" ref="E219" si="442">plan_id</f>
        <v>390</v>
      </c>
      <c r="F219" s="95">
        <f t="shared" ca="1" si="398"/>
        <v>2017</v>
      </c>
      <c r="G219" s="95">
        <f t="shared" ref="G219" ca="1" si="443">VLOOKUP(INDIRECT(CHAR(39)&amp;$A219&amp;CHAR(39)&amp;"!r2c"&amp;$C219,0),variables,2,0)</f>
        <v>10881</v>
      </c>
      <c r="H219" s="98">
        <f t="array" aca="1" ref="H219" ca="1">IF(AND(G219&gt;=10861,G219&lt;=10863),TEXT(INDIRECT(CHAR(39)&amp;$A219&amp;CHAR(39)&amp;"!r"&amp;$B219&amp;"c"&amp;$C219,0),"dd-mmm-yyyy"),(INDIRECT(CHAR(39)&amp;$A219&amp;CHAR(39)&amp;"!r"&amp;$B219&amp;"c"&amp;$C219,0)))</f>
        <v>0</v>
      </c>
    </row>
    <row r="220" spans="1:8" x14ac:dyDescent="0.3">
      <c r="A220" s="95" t="s">
        <v>353</v>
      </c>
      <c r="B220" s="95">
        <f t="shared" si="400"/>
        <v>6</v>
      </c>
      <c r="C220" s="95">
        <f t="shared" si="401"/>
        <v>24</v>
      </c>
      <c r="E220" s="95">
        <f t="shared" ref="E220" si="444">plan_id</f>
        <v>390</v>
      </c>
      <c r="F220" s="95">
        <f t="shared" ca="1" si="398"/>
        <v>2017</v>
      </c>
      <c r="G220" s="95">
        <f t="shared" ref="G220" ca="1" si="445">VLOOKUP(INDIRECT(CHAR(39)&amp;$A220&amp;CHAR(39)&amp;"!r2c"&amp;$C220,0),variables,2,0)</f>
        <v>10882</v>
      </c>
      <c r="H220" s="98">
        <f t="array" aca="1" ref="H220" ca="1">IF(AND(G220&gt;=10861,G220&lt;=10863),TEXT(INDIRECT(CHAR(39)&amp;$A220&amp;CHAR(39)&amp;"!r"&amp;$B220&amp;"c"&amp;$C220,0),"dd-mmm-yyyy"),(INDIRECT(CHAR(39)&amp;$A220&amp;CHAR(39)&amp;"!r"&amp;$B220&amp;"c"&amp;$C220,0)))</f>
        <v>0</v>
      </c>
    </row>
    <row r="221" spans="1:8" x14ac:dyDescent="0.3">
      <c r="A221" s="95" t="s">
        <v>353</v>
      </c>
      <c r="B221" s="95">
        <f t="shared" si="400"/>
        <v>6</v>
      </c>
      <c r="C221" s="95">
        <f t="shared" si="401"/>
        <v>25</v>
      </c>
      <c r="E221" s="95">
        <f t="shared" ref="E221" si="446">plan_id</f>
        <v>390</v>
      </c>
      <c r="F221" s="95">
        <f t="shared" ca="1" si="398"/>
        <v>2017</v>
      </c>
      <c r="G221" s="95">
        <f t="shared" ref="G221" ca="1" si="447">VLOOKUP(INDIRECT(CHAR(39)&amp;$A221&amp;CHAR(39)&amp;"!r2c"&amp;$C221,0),variables,2,0)</f>
        <v>10883</v>
      </c>
      <c r="H221" s="98">
        <f t="array" aca="1" ref="H221" ca="1">IF(AND(G221&gt;=10861,G221&lt;=10863),TEXT(INDIRECT(CHAR(39)&amp;$A221&amp;CHAR(39)&amp;"!r"&amp;$B221&amp;"c"&amp;$C221,0),"dd-mmm-yyyy"),(INDIRECT(CHAR(39)&amp;$A221&amp;CHAR(39)&amp;"!r"&amp;$B221&amp;"c"&amp;$C221,0)))</f>
        <v>0.32955347767840981</v>
      </c>
    </row>
    <row r="222" spans="1:8" x14ac:dyDescent="0.3">
      <c r="A222" s="95" t="s">
        <v>353</v>
      </c>
      <c r="B222" s="95">
        <f t="shared" si="400"/>
        <v>6</v>
      </c>
      <c r="C222" s="95">
        <f t="shared" si="401"/>
        <v>26</v>
      </c>
      <c r="E222" s="95">
        <f t="shared" ref="E222" si="448">plan_id</f>
        <v>390</v>
      </c>
      <c r="F222" s="95">
        <f t="shared" ca="1" si="398"/>
        <v>2017</v>
      </c>
      <c r="G222" s="95">
        <f t="shared" ref="G222" ca="1" si="449">VLOOKUP(INDIRECT(CHAR(39)&amp;$A222&amp;CHAR(39)&amp;"!r2c"&amp;$C222,0),variables,2,0)</f>
        <v>10884</v>
      </c>
      <c r="H222" s="98">
        <f t="array" aca="1" ref="H222" ca="1">IF(AND(G222&gt;=10861,G222&lt;=10863),TEXT(INDIRECT(CHAR(39)&amp;$A222&amp;CHAR(39)&amp;"!r"&amp;$B222&amp;"c"&amp;$C222,0),"dd-mmm-yyyy"),(INDIRECT(CHAR(39)&amp;$A222&amp;CHAR(39)&amp;"!r"&amp;$B222&amp;"c"&amp;$C222,0)))</f>
        <v>0.32955347767840981</v>
      </c>
    </row>
    <row r="223" spans="1:8" x14ac:dyDescent="0.3">
      <c r="A223" s="95" t="s">
        <v>353</v>
      </c>
      <c r="B223" s="95">
        <f t="shared" si="400"/>
        <v>6</v>
      </c>
      <c r="C223" s="95">
        <f t="shared" si="401"/>
        <v>27</v>
      </c>
      <c r="E223" s="95">
        <f t="shared" ref="E223" si="450">plan_id</f>
        <v>390</v>
      </c>
      <c r="F223" s="95">
        <f t="shared" ca="1" si="398"/>
        <v>2017</v>
      </c>
      <c r="G223" s="95">
        <f t="shared" ref="G223" ca="1" si="451">VLOOKUP(INDIRECT(CHAR(39)&amp;$A223&amp;CHAR(39)&amp;"!r2c"&amp;$C223,0),variables,2,0)</f>
        <v>10885</v>
      </c>
      <c r="H223" s="98">
        <f t="array" aca="1" ref="H223" ca="1">IF(AND(G223&gt;=10861,G223&lt;=10863),TEXT(INDIRECT(CHAR(39)&amp;$A223&amp;CHAR(39)&amp;"!r"&amp;$B223&amp;"c"&amp;$C223,0),"dd-mmm-yyyy"),(INDIRECT(CHAR(39)&amp;$A223&amp;CHAR(39)&amp;"!r"&amp;$B223&amp;"c"&amp;$C223,0)))</f>
        <v>145631000</v>
      </c>
    </row>
    <row r="224" spans="1:8" x14ac:dyDescent="0.3">
      <c r="A224" s="95" t="s">
        <v>353</v>
      </c>
      <c r="B224" s="95">
        <f t="shared" si="400"/>
        <v>6</v>
      </c>
      <c r="C224" s="95">
        <f t="shared" si="401"/>
        <v>28</v>
      </c>
      <c r="E224" s="95">
        <f t="shared" ref="E224" si="452">plan_id</f>
        <v>390</v>
      </c>
      <c r="F224" s="95">
        <f t="shared" ca="1" si="398"/>
        <v>2017</v>
      </c>
      <c r="G224" s="95">
        <f t="shared" ref="G224" ca="1" si="453">VLOOKUP(INDIRECT(CHAR(39)&amp;$A224&amp;CHAR(39)&amp;"!r2c"&amp;$C224,0),variables,2,0)</f>
        <v>10886</v>
      </c>
      <c r="H224" s="98">
        <f t="array" aca="1" ref="H224" ca="1">IF(AND(G224&gt;=10861,G224&lt;=10863),TEXT(INDIRECT(CHAR(39)&amp;$A224&amp;CHAR(39)&amp;"!r"&amp;$B224&amp;"c"&amp;$C224,0),"dd-mmm-yyyy"),(INDIRECT(CHAR(39)&amp;$A224&amp;CHAR(39)&amp;"!r"&amp;$B224&amp;"c"&amp;$C224,0)))</f>
        <v>145631000</v>
      </c>
    </row>
    <row r="225" spans="1:8" x14ac:dyDescent="0.3">
      <c r="A225" s="95" t="s">
        <v>353</v>
      </c>
      <c r="B225" s="95">
        <f t="shared" si="400"/>
        <v>6</v>
      </c>
      <c r="C225" s="95">
        <f t="shared" si="401"/>
        <v>29</v>
      </c>
      <c r="E225" s="95">
        <f t="shared" ref="E225" si="454">plan_id</f>
        <v>390</v>
      </c>
      <c r="F225" s="95">
        <f t="shared" ca="1" si="398"/>
        <v>2017</v>
      </c>
      <c r="G225" s="95">
        <f t="shared" ref="G225" ca="1" si="455">VLOOKUP(INDIRECT(CHAR(39)&amp;$A225&amp;CHAR(39)&amp;"!r2c"&amp;$C225,0),variables,2,0)</f>
        <v>10887</v>
      </c>
      <c r="H225" s="98">
        <f t="array" aca="1" ref="H225" ca="1">IF(AND(G225&gt;=10861,G225&lt;=10863),TEXT(INDIRECT(CHAR(39)&amp;$A225&amp;CHAR(39)&amp;"!r"&amp;$B225&amp;"c"&amp;$C225,0),"dd-mmm-yyyy"),(INDIRECT(CHAR(39)&amp;$A225&amp;CHAR(39)&amp;"!r"&amp;$B225&amp;"c"&amp;$C225,0)))</f>
        <v>0</v>
      </c>
    </row>
    <row r="226" spans="1:8" x14ac:dyDescent="0.3">
      <c r="A226" s="95" t="s">
        <v>353</v>
      </c>
      <c r="B226" s="95">
        <f t="shared" si="400"/>
        <v>6</v>
      </c>
      <c r="C226" s="95">
        <f t="shared" si="401"/>
        <v>30</v>
      </c>
      <c r="E226" s="95">
        <f t="shared" ref="E226" si="456">plan_id</f>
        <v>390</v>
      </c>
      <c r="F226" s="95">
        <f t="shared" ca="1" si="398"/>
        <v>2017</v>
      </c>
      <c r="G226" s="95">
        <f t="shared" ref="G226" ca="1" si="457">VLOOKUP(INDIRECT(CHAR(39)&amp;$A226&amp;CHAR(39)&amp;"!r2c"&amp;$C226,0),variables,2,0)</f>
        <v>10883</v>
      </c>
      <c r="H226" s="98">
        <f t="array" aca="1" ref="H226" ca="1">IF(AND(G226&gt;=10861,G226&lt;=10863),TEXT(INDIRECT(CHAR(39)&amp;$A226&amp;CHAR(39)&amp;"!r"&amp;$B226&amp;"c"&amp;$C226,0),"dd-mmm-yyyy"),(INDIRECT(CHAR(39)&amp;$A226&amp;CHAR(39)&amp;"!r"&amp;$B226&amp;"c"&amp;$C226,0)))</f>
        <v>1</v>
      </c>
    </row>
    <row r="227" spans="1:8" x14ac:dyDescent="0.3">
      <c r="A227" s="95" t="s">
        <v>353</v>
      </c>
      <c r="B227" s="95">
        <f t="shared" si="400"/>
        <v>6</v>
      </c>
      <c r="C227" s="95">
        <f t="shared" si="401"/>
        <v>31</v>
      </c>
      <c r="E227" s="95">
        <f t="shared" ref="E227" si="458">plan_id</f>
        <v>390</v>
      </c>
      <c r="F227" s="95">
        <f t="shared" ca="1" si="398"/>
        <v>2017</v>
      </c>
      <c r="G227" s="95">
        <f t="shared" ref="G227" ca="1" si="459">VLOOKUP(INDIRECT(CHAR(39)&amp;$A227&amp;CHAR(39)&amp;"!r2c"&amp;$C227,0),variables,2,0)</f>
        <v>10889</v>
      </c>
      <c r="H227" s="98">
        <f t="array" aca="1" ref="H227" ca="1">IF(AND(G227&gt;=10861,G227&lt;=10863),TEXT(INDIRECT(CHAR(39)&amp;$A227&amp;CHAR(39)&amp;"!r"&amp;$B227&amp;"c"&amp;$C227,0),"dd-mmm-yyyy"),(INDIRECT(CHAR(39)&amp;$A227&amp;CHAR(39)&amp;"!r"&amp;$B227&amp;"c"&amp;$C227,0)))</f>
        <v>196629000</v>
      </c>
    </row>
    <row r="228" spans="1:8" x14ac:dyDescent="0.3">
      <c r="A228" s="95" t="s">
        <v>353</v>
      </c>
      <c r="B228" s="95">
        <f t="shared" si="400"/>
        <v>6</v>
      </c>
      <c r="C228" s="95">
        <f t="shared" si="401"/>
        <v>32</v>
      </c>
      <c r="E228" s="95">
        <f t="shared" ref="E228" si="460">plan_id</f>
        <v>390</v>
      </c>
      <c r="F228" s="95">
        <f t="shared" ca="1" si="398"/>
        <v>2017</v>
      </c>
      <c r="G228" s="95">
        <f t="shared" ref="G228" ca="1" si="461">VLOOKUP(INDIRECT(CHAR(39)&amp;$A228&amp;CHAR(39)&amp;"!r2c"&amp;$C228,0),variables,2,0)</f>
        <v>10890</v>
      </c>
      <c r="H228" s="98">
        <f t="array" aca="1" ref="H228" ca="1">IF(AND(G228&gt;=10861,G228&lt;=10863),TEXT(INDIRECT(CHAR(39)&amp;$A228&amp;CHAR(39)&amp;"!r"&amp;$B228&amp;"c"&amp;$C228,0),"dd-mmm-yyyy"),(INDIRECT(CHAR(39)&amp;$A228&amp;CHAR(39)&amp;"!r"&amp;$B228&amp;"c"&amp;$C228,0)))</f>
        <v>300626000</v>
      </c>
    </row>
    <row r="229" spans="1:8" x14ac:dyDescent="0.3">
      <c r="A229" s="95" t="s">
        <v>353</v>
      </c>
      <c r="B229" s="95">
        <f t="shared" si="400"/>
        <v>6</v>
      </c>
      <c r="C229" s="95">
        <f t="shared" si="401"/>
        <v>33</v>
      </c>
      <c r="E229" s="95">
        <f t="shared" ref="E229" si="462">plan_id</f>
        <v>390</v>
      </c>
      <c r="F229" s="95">
        <f t="shared" ca="1" si="398"/>
        <v>2017</v>
      </c>
      <c r="G229" s="95">
        <f t="shared" ref="G229" ca="1" si="463">VLOOKUP(INDIRECT(CHAR(39)&amp;$A229&amp;CHAR(39)&amp;"!r2c"&amp;$C229,0),variables,2,0)</f>
        <v>10891</v>
      </c>
      <c r="H229" s="98">
        <f t="array" aca="1" ref="H229" ca="1">IF(AND(G229&gt;=10861,G229&lt;=10863),TEXT(INDIRECT(CHAR(39)&amp;$A229&amp;CHAR(39)&amp;"!r"&amp;$B229&amp;"c"&amp;$C229,0),"dd-mmm-yyyy"),(INDIRECT(CHAR(39)&amp;$A229&amp;CHAR(39)&amp;"!r"&amp;$B229&amp;"c"&amp;$C229,0)))</f>
        <v>0</v>
      </c>
    </row>
    <row r="230" spans="1:8" x14ac:dyDescent="0.3">
      <c r="A230" s="95" t="s">
        <v>353</v>
      </c>
      <c r="B230" s="95">
        <f t="shared" si="400"/>
        <v>6</v>
      </c>
      <c r="C230" s="95">
        <f t="shared" si="401"/>
        <v>34</v>
      </c>
      <c r="E230" s="95">
        <f t="shared" ref="E230" si="464">plan_id</f>
        <v>390</v>
      </c>
      <c r="F230" s="95">
        <f t="shared" ca="1" si="398"/>
        <v>2017</v>
      </c>
      <c r="G230" s="95">
        <f t="shared" ref="G230" ca="1" si="465">VLOOKUP(INDIRECT(CHAR(39)&amp;$A230&amp;CHAR(39)&amp;"!r2c"&amp;$C230,0),variables,2,0)</f>
        <v>10892</v>
      </c>
      <c r="H230" s="98">
        <f t="array" aca="1" ref="H230" ca="1">IF(AND(G230&gt;=10861,G230&lt;=10863),TEXT(INDIRECT(CHAR(39)&amp;$A230&amp;CHAR(39)&amp;"!r"&amp;$B230&amp;"c"&amp;$C230,0),"dd-mmm-yyyy"),(INDIRECT(CHAR(39)&amp;$A230&amp;CHAR(39)&amp;"!r"&amp;$B230&amp;"c"&amp;$C230,0)))</f>
        <v>0</v>
      </c>
    </row>
    <row r="231" spans="1:8" x14ac:dyDescent="0.3">
      <c r="A231" s="95" t="s">
        <v>353</v>
      </c>
      <c r="B231" s="95">
        <f t="shared" si="400"/>
        <v>6</v>
      </c>
      <c r="C231" s="95">
        <f t="shared" si="401"/>
        <v>35</v>
      </c>
      <c r="E231" s="95">
        <f t="shared" ref="E231" si="466">plan_id</f>
        <v>390</v>
      </c>
      <c r="F231" s="95">
        <f t="shared" ca="1" si="398"/>
        <v>2017</v>
      </c>
      <c r="G231" s="95">
        <f t="shared" ref="G231" ca="1" si="467">VLOOKUP(INDIRECT(CHAR(39)&amp;$A231&amp;CHAR(39)&amp;"!r2c"&amp;$C231,0),variables,2,0)</f>
        <v>10893</v>
      </c>
      <c r="H231" s="98">
        <f t="array" aca="1" ref="H231" ca="1">IF(AND(G231&gt;=10861,G231&lt;=10863),TEXT(INDIRECT(CHAR(39)&amp;$A231&amp;CHAR(39)&amp;"!r"&amp;$B231&amp;"c"&amp;$C231,0),"dd-mmm-yyyy"),(INDIRECT(CHAR(39)&amp;$A231&amp;CHAR(39)&amp;"!r"&amp;$B231&amp;"c"&amp;$C231,0)))</f>
        <v>0</v>
      </c>
    </row>
    <row r="232" spans="1:8" x14ac:dyDescent="0.3">
      <c r="A232" s="95" t="s">
        <v>353</v>
      </c>
      <c r="B232" s="95">
        <f t="shared" si="400"/>
        <v>6</v>
      </c>
      <c r="C232" s="95">
        <f t="shared" si="401"/>
        <v>36</v>
      </c>
      <c r="E232" s="95">
        <f t="shared" ref="E232" si="468">plan_id</f>
        <v>390</v>
      </c>
      <c r="F232" s="95">
        <f t="shared" ca="1" si="398"/>
        <v>2017</v>
      </c>
      <c r="G232" s="95">
        <f t="shared" ref="G232" ca="1" si="469">VLOOKUP(INDIRECT(CHAR(39)&amp;$A232&amp;CHAR(39)&amp;"!r2c"&amp;$C232,0),variables,2,0)</f>
        <v>10894</v>
      </c>
      <c r="H232" s="98">
        <f t="array" aca="1" ref="H232" ca="1">IF(AND(G232&gt;=10861,G232&lt;=10863),TEXT(INDIRECT(CHAR(39)&amp;$A232&amp;CHAR(39)&amp;"!r"&amp;$B232&amp;"c"&amp;$C232,0),"dd-mmm-yyyy"),(INDIRECT(CHAR(39)&amp;$A232&amp;CHAR(39)&amp;"!r"&amp;$B232&amp;"c"&amp;$C232,0)))</f>
        <v>-33424000</v>
      </c>
    </row>
    <row r="233" spans="1:8" x14ac:dyDescent="0.3">
      <c r="A233" s="95" t="s">
        <v>353</v>
      </c>
      <c r="B233" s="95">
        <f t="shared" si="400"/>
        <v>6</v>
      </c>
      <c r="C233" s="95">
        <f t="shared" si="401"/>
        <v>37</v>
      </c>
      <c r="E233" s="95">
        <f t="shared" ref="E233" si="470">plan_id</f>
        <v>390</v>
      </c>
      <c r="F233" s="95">
        <f t="shared" ca="1" si="398"/>
        <v>2017</v>
      </c>
      <c r="G233" s="95">
        <f t="shared" ref="G233" ca="1" si="471">VLOOKUP(INDIRECT(CHAR(39)&amp;$A233&amp;CHAR(39)&amp;"!r2c"&amp;$C233,0),variables,2,0)</f>
        <v>10895</v>
      </c>
      <c r="H233" s="98">
        <f t="array" aca="1" ref="H233" ca="1">IF(AND(G233&gt;=10861,G233&lt;=10863),TEXT(INDIRECT(CHAR(39)&amp;$A233&amp;CHAR(39)&amp;"!r"&amp;$B233&amp;"c"&amp;$C233,0),"dd-mmm-yyyy"),(INDIRECT(CHAR(39)&amp;$A233&amp;CHAR(39)&amp;"!r"&amp;$B233&amp;"c"&amp;$C233,0)))</f>
        <v>0</v>
      </c>
    </row>
    <row r="234" spans="1:8" x14ac:dyDescent="0.3">
      <c r="A234" s="95" t="s">
        <v>353</v>
      </c>
      <c r="B234" s="95">
        <f t="shared" si="400"/>
        <v>6</v>
      </c>
      <c r="C234" s="95">
        <f t="shared" si="401"/>
        <v>38</v>
      </c>
      <c r="E234" s="95">
        <f t="shared" ref="E234" si="472">plan_id</f>
        <v>390</v>
      </c>
      <c r="F234" s="95">
        <f t="shared" ca="1" si="398"/>
        <v>2017</v>
      </c>
      <c r="G234" s="95">
        <f t="shared" ref="G234" ca="1" si="473">VLOOKUP(INDIRECT(CHAR(39)&amp;$A234&amp;CHAR(39)&amp;"!r2c"&amp;$C234,0),variables,2,0)</f>
        <v>10896</v>
      </c>
      <c r="H234" s="98">
        <f t="array" aca="1" ref="H234" ca="1">IF(AND(G234&gt;=10861,G234&lt;=10863),TEXT(INDIRECT(CHAR(39)&amp;$A234&amp;CHAR(39)&amp;"!r"&amp;$B234&amp;"c"&amp;$C234,0),"dd-mmm-yyyy"),(INDIRECT(CHAR(39)&amp;$A234&amp;CHAR(39)&amp;"!r"&amp;$B234&amp;"c"&amp;$C234,0)))</f>
        <v>0</v>
      </c>
    </row>
    <row r="235" spans="1:8" x14ac:dyDescent="0.3">
      <c r="A235" s="95" t="s">
        <v>353</v>
      </c>
      <c r="B235" s="95">
        <f t="shared" si="400"/>
        <v>6</v>
      </c>
      <c r="C235" s="95">
        <f t="shared" si="401"/>
        <v>39</v>
      </c>
      <c r="E235" s="95">
        <f t="shared" ref="E235" si="474">plan_id</f>
        <v>390</v>
      </c>
      <c r="F235" s="95">
        <f t="shared" ca="1" si="398"/>
        <v>2017</v>
      </c>
      <c r="G235" s="95">
        <f t="shared" ref="G235" ca="1" si="475">VLOOKUP(INDIRECT(CHAR(39)&amp;$A235&amp;CHAR(39)&amp;"!r2c"&amp;$C235,0),variables,2,0)</f>
        <v>10897</v>
      </c>
      <c r="H235" s="98">
        <f t="array" aca="1" ref="H235" ca="1">IF(AND(G235&gt;=10861,G235&lt;=10863),TEXT(INDIRECT(CHAR(39)&amp;$A235&amp;CHAR(39)&amp;"!r"&amp;$B235&amp;"c"&amp;$C235,0),"dd-mmm-yyyy"),(INDIRECT(CHAR(39)&amp;$A235&amp;CHAR(39)&amp;"!r"&amp;$B235&amp;"c"&amp;$C235,0)))</f>
        <v>12838000</v>
      </c>
    </row>
    <row r="236" spans="1:8" x14ac:dyDescent="0.3">
      <c r="A236" s="95" t="s">
        <v>353</v>
      </c>
      <c r="B236" s="95">
        <f t="shared" si="400"/>
        <v>6</v>
      </c>
      <c r="C236" s="95">
        <f t="shared" si="401"/>
        <v>40</v>
      </c>
      <c r="E236" s="95">
        <f t="shared" ref="E236" si="476">plan_id</f>
        <v>390</v>
      </c>
      <c r="F236" s="95">
        <f t="shared" ca="1" si="398"/>
        <v>2017</v>
      </c>
      <c r="G236" s="95">
        <f t="shared" ref="G236" ca="1" si="477">VLOOKUP(INDIRECT(CHAR(39)&amp;$A236&amp;CHAR(39)&amp;"!r2c"&amp;$C236,0),variables,2,0)</f>
        <v>10898</v>
      </c>
      <c r="H236" s="98">
        <f t="array" aca="1" ref="H236" ca="1">IF(AND(G236&gt;=10861,G236&lt;=10863),TEXT(INDIRECT(CHAR(39)&amp;$A236&amp;CHAR(39)&amp;"!r"&amp;$B236&amp;"c"&amp;$C236,0),"dd-mmm-yyyy"),(INDIRECT(CHAR(39)&amp;$A236&amp;CHAR(39)&amp;"!r"&amp;$B236&amp;"c"&amp;$C236,0)))</f>
        <v>0</v>
      </c>
    </row>
    <row r="237" spans="1:8" x14ac:dyDescent="0.3">
      <c r="A237" s="95" t="s">
        <v>353</v>
      </c>
      <c r="B237" s="95">
        <f t="shared" si="400"/>
        <v>6</v>
      </c>
      <c r="C237" s="95">
        <f t="shared" si="401"/>
        <v>41</v>
      </c>
      <c r="E237" s="95">
        <f t="shared" ref="E237" si="478">plan_id</f>
        <v>390</v>
      </c>
      <c r="F237" s="95">
        <f t="shared" ca="1" si="398"/>
        <v>2017</v>
      </c>
      <c r="G237" s="95">
        <f t="shared" ref="G237" ca="1" si="479">VLOOKUP(INDIRECT(CHAR(39)&amp;$A237&amp;CHAR(39)&amp;"!r2c"&amp;$C237,0),variables,2,0)</f>
        <v>10899</v>
      </c>
      <c r="H237" s="98">
        <f t="array" aca="1" ref="H237" ca="1">IF(AND(G237&gt;=10861,G237&lt;=10863),TEXT(INDIRECT(CHAR(39)&amp;$A237&amp;CHAR(39)&amp;"!r"&amp;$B237&amp;"c"&amp;$C237,0),"dd-mmm-yyyy"),(INDIRECT(CHAR(39)&amp;$A237&amp;CHAR(39)&amp;"!r"&amp;$B237&amp;"c"&amp;$C237,0)))</f>
        <v>0</v>
      </c>
    </row>
    <row r="238" spans="1:8" x14ac:dyDescent="0.3">
      <c r="A238" s="95" t="s">
        <v>353</v>
      </c>
      <c r="B238" s="95">
        <f t="shared" si="400"/>
        <v>6</v>
      </c>
      <c r="C238" s="95">
        <f t="shared" si="401"/>
        <v>42</v>
      </c>
      <c r="E238" s="95">
        <f t="shared" ref="E238" si="480">plan_id</f>
        <v>390</v>
      </c>
      <c r="F238" s="95">
        <f t="shared" ca="1" si="398"/>
        <v>2017</v>
      </c>
      <c r="G238" s="95">
        <f t="shared" ref="G238" ca="1" si="481">VLOOKUP(INDIRECT(CHAR(39)&amp;$A238&amp;CHAR(39)&amp;"!r2c"&amp;$C238,0),variables,2,0)</f>
        <v>11006</v>
      </c>
      <c r="H238" s="98">
        <f t="array" aca="1" ref="H238" ca="1">IF(AND(G238&gt;=10861,G238&lt;=10863),TEXT(INDIRECT(CHAR(39)&amp;$A238&amp;CHAR(39)&amp;"!r"&amp;$B238&amp;"c"&amp;$C238,0),"dd-mmm-yyyy"),(INDIRECT(CHAR(39)&amp;$A238&amp;CHAR(39)&amp;"!r"&amp;$B238&amp;"c"&amp;$C238,0)))</f>
        <v>0</v>
      </c>
    </row>
    <row r="239" spans="1:8" x14ac:dyDescent="0.3">
      <c r="A239" s="95" t="s">
        <v>353</v>
      </c>
      <c r="B239" s="95">
        <f t="shared" si="400"/>
        <v>6</v>
      </c>
      <c r="C239" s="95">
        <f t="shared" si="401"/>
        <v>43</v>
      </c>
      <c r="E239" s="95">
        <f t="shared" ref="E239" si="482">plan_id</f>
        <v>390</v>
      </c>
      <c r="F239" s="95">
        <f t="shared" ca="1" si="398"/>
        <v>2017</v>
      </c>
      <c r="G239" s="95">
        <f t="shared" ref="G239" ca="1" si="483">VLOOKUP(INDIRECT(CHAR(39)&amp;$A239&amp;CHAR(39)&amp;"!r2c"&amp;$C239,0),variables,2,0)</f>
        <v>10900</v>
      </c>
      <c r="H239" s="98">
        <f t="array" aca="1" ref="H239" ca="1">IF(AND(G239&gt;=10861,G239&lt;=10863),TEXT(INDIRECT(CHAR(39)&amp;$A239&amp;CHAR(39)&amp;"!r"&amp;$B239&amp;"c"&amp;$C239,0),"dd-mmm-yyyy"),(INDIRECT(CHAR(39)&amp;$A239&amp;CHAR(39)&amp;"!r"&amp;$B239&amp;"c"&amp;$C239,0)))</f>
        <v>0</v>
      </c>
    </row>
    <row r="240" spans="1:8" x14ac:dyDescent="0.3">
      <c r="A240" s="95" t="s">
        <v>353</v>
      </c>
      <c r="B240" s="95">
        <f t="shared" si="400"/>
        <v>6</v>
      </c>
      <c r="C240" s="95">
        <f t="shared" si="401"/>
        <v>44</v>
      </c>
      <c r="E240" s="95">
        <f t="shared" ref="E240" si="484">plan_id</f>
        <v>390</v>
      </c>
      <c r="F240" s="95">
        <f t="shared" ca="1" si="398"/>
        <v>2017</v>
      </c>
      <c r="G240" s="95">
        <f t="shared" ref="G240" ca="1" si="485">VLOOKUP(INDIRECT(CHAR(39)&amp;$A240&amp;CHAR(39)&amp;"!r2c"&amp;$C240,0),variables,2,0)</f>
        <v>10901</v>
      </c>
      <c r="H240" s="98">
        <f t="array" aca="1" ref="H240" ca="1">IF(AND(G240&gt;=10861,G240&lt;=10863),TEXT(INDIRECT(CHAR(39)&amp;$A240&amp;CHAR(39)&amp;"!r"&amp;$B240&amp;"c"&amp;$C240,0),"dd-mmm-yyyy"),(INDIRECT(CHAR(39)&amp;$A240&amp;CHAR(39)&amp;"!r"&amp;$B240&amp;"c"&amp;$C240,0)))</f>
        <v>5.5E-2</v>
      </c>
    </row>
    <row r="241" spans="1:8" x14ac:dyDescent="0.3">
      <c r="A241" s="95" t="s">
        <v>353</v>
      </c>
      <c r="B241" s="95">
        <f t="shared" si="400"/>
        <v>6</v>
      </c>
      <c r="C241" s="95">
        <f t="shared" si="401"/>
        <v>45</v>
      </c>
      <c r="E241" s="95">
        <f t="shared" ref="E241" si="486">plan_id</f>
        <v>390</v>
      </c>
      <c r="F241" s="95">
        <f t="shared" ca="1" si="398"/>
        <v>2017</v>
      </c>
      <c r="G241" s="95">
        <f t="shared" ref="G241" ca="1" si="487">VLOOKUP(INDIRECT(CHAR(39)&amp;$A241&amp;CHAR(39)&amp;"!r2c"&amp;$C241,0),variables,2,0)</f>
        <v>10902</v>
      </c>
      <c r="H241" s="98">
        <f t="array" aca="1" ref="H241" ca="1">IF(AND(G241&gt;=10861,G241&lt;=10863),TEXT(INDIRECT(CHAR(39)&amp;$A241&amp;CHAR(39)&amp;"!r"&amp;$B241&amp;"c"&amp;$C241,0),"dd-mmm-yyyy"),(INDIRECT(CHAR(39)&amp;$A241&amp;CHAR(39)&amp;"!r"&amp;$B241&amp;"c"&amp;$C241,0)))</f>
        <v>6.5000000000000002E-2</v>
      </c>
    </row>
    <row r="242" spans="1:8" x14ac:dyDescent="0.3">
      <c r="A242" s="95" t="s">
        <v>353</v>
      </c>
      <c r="B242" s="95">
        <f t="shared" si="400"/>
        <v>6</v>
      </c>
      <c r="C242" s="95">
        <f t="shared" si="401"/>
        <v>46</v>
      </c>
      <c r="E242" s="95">
        <f t="shared" ref="E242" si="488">plan_id</f>
        <v>390</v>
      </c>
      <c r="F242" s="95">
        <f t="shared" ca="1" si="398"/>
        <v>2017</v>
      </c>
      <c r="G242" s="95">
        <f t="shared" ref="G242" ca="1" si="489">VLOOKUP(INDIRECT(CHAR(39)&amp;$A242&amp;CHAR(39)&amp;"!r2c"&amp;$C242,0),variables,2,0)</f>
        <v>10903</v>
      </c>
      <c r="H242" s="98">
        <f t="array" aca="1" ref="H242" ca="1">IF(AND(G242&gt;=10861,G242&lt;=10863),TEXT(INDIRECT(CHAR(39)&amp;$A242&amp;CHAR(39)&amp;"!r"&amp;$B242&amp;"c"&amp;$C242,0),"dd-mmm-yyyy"),(INDIRECT(CHAR(39)&amp;$A242&amp;CHAR(39)&amp;"!r"&amp;$B242&amp;"c"&amp;$C242,0)))</f>
        <v>7.4999999999999997E-2</v>
      </c>
    </row>
    <row r="243" spans="1:8" x14ac:dyDescent="0.3">
      <c r="A243" s="95" t="s">
        <v>353</v>
      </c>
      <c r="B243" s="95">
        <f t="shared" si="400"/>
        <v>6</v>
      </c>
      <c r="C243" s="95">
        <f t="shared" si="401"/>
        <v>47</v>
      </c>
      <c r="E243" s="95">
        <f t="shared" ref="E243" si="490">plan_id</f>
        <v>390</v>
      </c>
      <c r="F243" s="95">
        <f t="shared" ca="1" si="398"/>
        <v>2017</v>
      </c>
      <c r="G243" s="95">
        <f t="shared" ref="G243" ca="1" si="491">VLOOKUP(INDIRECT(CHAR(39)&amp;$A243&amp;CHAR(39)&amp;"!r2c"&amp;$C243,0),variables,2,0)</f>
        <v>10904</v>
      </c>
      <c r="H243" s="98">
        <f t="array" aca="1" ref="H243" ca="1">IF(AND(G243&gt;=10861,G243&lt;=10863),TEXT(INDIRECT(CHAR(39)&amp;$A243&amp;CHAR(39)&amp;"!r"&amp;$B243&amp;"c"&amp;$C243,0),"dd-mmm-yyyy"),(INDIRECT(CHAR(39)&amp;$A243&amp;CHAR(39)&amp;"!r"&amp;$B243&amp;"c"&amp;$C243,0)))</f>
        <v>215463000</v>
      </c>
    </row>
    <row r="244" spans="1:8" x14ac:dyDescent="0.3">
      <c r="A244" s="95" t="s">
        <v>353</v>
      </c>
      <c r="B244" s="95">
        <f t="shared" si="400"/>
        <v>6</v>
      </c>
      <c r="C244" s="95">
        <f t="shared" si="401"/>
        <v>48</v>
      </c>
      <c r="E244" s="95">
        <f t="shared" ref="E244" si="492">plan_id</f>
        <v>390</v>
      </c>
      <c r="F244" s="95">
        <f t="shared" ca="1" si="398"/>
        <v>2017</v>
      </c>
      <c r="G244" s="95">
        <f t="shared" ref="G244" ca="1" si="493">VLOOKUP(INDIRECT(CHAR(39)&amp;$A244&amp;CHAR(39)&amp;"!r2c"&amp;$C244,0),variables,2,0)</f>
        <v>10905</v>
      </c>
      <c r="H244" s="98">
        <f t="array" aca="1" ref="H244" ca="1">IF(AND(G244&gt;=10861,G244&lt;=10863),TEXT(INDIRECT(CHAR(39)&amp;$A244&amp;CHAR(39)&amp;"!r"&amp;$B244&amp;"c"&amp;$C244,0),"dd-mmm-yyyy"),(INDIRECT(CHAR(39)&amp;$A244&amp;CHAR(39)&amp;"!r"&amp;$B244&amp;"c"&amp;$C244,0)))</f>
        <v>-727102000</v>
      </c>
    </row>
    <row r="245" spans="1:8" x14ac:dyDescent="0.3">
      <c r="A245" s="95" t="s">
        <v>353</v>
      </c>
      <c r="B245" s="95">
        <f t="shared" si="400"/>
        <v>6</v>
      </c>
      <c r="C245" s="95">
        <f t="shared" si="401"/>
        <v>49</v>
      </c>
      <c r="E245" s="95">
        <f t="shared" ref="E245" si="494">plan_id</f>
        <v>390</v>
      </c>
      <c r="F245" s="95">
        <f t="shared" ca="1" si="398"/>
        <v>2017</v>
      </c>
      <c r="G245" s="95">
        <f t="shared" ref="G245" ca="1" si="495">VLOOKUP(INDIRECT(CHAR(39)&amp;$A245&amp;CHAR(39)&amp;"!r2c"&amp;$C245,0),variables,2,0)</f>
        <v>10906</v>
      </c>
      <c r="H245" s="98">
        <f t="array" aca="1" ref="H245" ca="1">IF(AND(G245&gt;=10861,G245&lt;=10863),TEXT(INDIRECT(CHAR(39)&amp;$A245&amp;CHAR(39)&amp;"!r"&amp;$B245&amp;"c"&amp;$C245,0),"dd-mmm-yyyy"),(INDIRECT(CHAR(39)&amp;$A245&amp;CHAR(39)&amp;"!r"&amp;$B245&amp;"c"&amp;$C245,0)))</f>
        <v>-1467631000</v>
      </c>
    </row>
    <row r="246" spans="1:8" x14ac:dyDescent="0.3">
      <c r="A246" s="95" t="s">
        <v>353</v>
      </c>
      <c r="B246" s="95">
        <f t="shared" si="400"/>
        <v>6</v>
      </c>
      <c r="C246" s="95">
        <f t="shared" si="401"/>
        <v>50</v>
      </c>
      <c r="E246" s="95">
        <f t="shared" ref="E246" si="496">plan_id</f>
        <v>390</v>
      </c>
      <c r="F246" s="95">
        <f t="shared" ca="1" si="398"/>
        <v>2017</v>
      </c>
      <c r="G246" s="95">
        <f t="shared" ref="G246" ca="1" si="497">VLOOKUP(INDIRECT(CHAR(39)&amp;$A246&amp;CHAR(39)&amp;"!r2c"&amp;$C246,0),variables,2,0)</f>
        <v>10907</v>
      </c>
      <c r="H246" s="98">
        <f t="array" aca="1" ref="H246" ca="1">IF(AND(G246&gt;=10861,G246&lt;=10863),TEXT(INDIRECT(CHAR(39)&amp;$A246&amp;CHAR(39)&amp;"!r"&amp;$B246&amp;"c"&amp;$C246,0),"dd-mmm-yyyy"),(INDIRECT(CHAR(39)&amp;$A246&amp;CHAR(39)&amp;"!r"&amp;$B246&amp;"c"&amp;$C246,0)))</f>
        <v>0</v>
      </c>
    </row>
    <row r="247" spans="1:8" x14ac:dyDescent="0.3">
      <c r="A247" s="95" t="s">
        <v>353</v>
      </c>
      <c r="B247" s="95">
        <f t="shared" si="400"/>
        <v>6</v>
      </c>
      <c r="C247" s="95">
        <f t="shared" si="401"/>
        <v>51</v>
      </c>
      <c r="E247" s="95">
        <f t="shared" ref="E247" si="498">plan_id</f>
        <v>390</v>
      </c>
      <c r="F247" s="95">
        <f t="shared" ca="1" si="398"/>
        <v>2017</v>
      </c>
      <c r="G247" s="95">
        <f t="shared" ref="G247" ca="1" si="499">VLOOKUP(INDIRECT(CHAR(39)&amp;$A247&amp;CHAR(39)&amp;"!r2c"&amp;$C247,0),variables,2,0)</f>
        <v>10860</v>
      </c>
      <c r="H247" s="98">
        <f t="array" aca="1" ref="H247" ca="1">IF(AND(G247&gt;=10861,G247&lt;=10863),TEXT(INDIRECT(CHAR(39)&amp;$A247&amp;CHAR(39)&amp;"!r"&amp;$B247&amp;"c"&amp;$C247,0),"dd-mmm-yyyy"),(INDIRECT(CHAR(39)&amp;$A247&amp;CHAR(39)&amp;"!r"&amp;$B247&amp;"c"&amp;$C247,0)))</f>
        <v>4675562000</v>
      </c>
    </row>
    <row r="248" spans="1:8" x14ac:dyDescent="0.3">
      <c r="A248" s="95" t="s">
        <v>353</v>
      </c>
      <c r="B248" s="95">
        <f t="shared" si="400"/>
        <v>6</v>
      </c>
      <c r="C248" s="95">
        <f t="shared" si="401"/>
        <v>52</v>
      </c>
      <c r="E248" s="95">
        <f t="shared" ref="E248" si="500">plan_id</f>
        <v>390</v>
      </c>
      <c r="F248" s="95">
        <f t="shared" ca="1" si="398"/>
        <v>2017</v>
      </c>
      <c r="G248" s="95">
        <f t="shared" ref="G248" ca="1" si="501">VLOOKUP(INDIRECT(CHAR(39)&amp;$A248&amp;CHAR(39)&amp;"!r2c"&amp;$C248,0),variables,2,0)</f>
        <v>10909</v>
      </c>
      <c r="H248" s="98">
        <f t="array" aca="1" ref="H248" ca="1">IF(AND(G248&gt;=10861,G248&lt;=10863),TEXT(INDIRECT(CHAR(39)&amp;$A248&amp;CHAR(39)&amp;"!r"&amp;$B248&amp;"c"&amp;$C248,0),"dd-mmm-yyyy"),(INDIRECT(CHAR(39)&amp;$A248&amp;CHAR(39)&amp;"!r"&amp;$B248&amp;"c"&amp;$C248,0)))</f>
        <v>196629000</v>
      </c>
    </row>
    <row r="249" spans="1:8" x14ac:dyDescent="0.3">
      <c r="A249" s="95" t="s">
        <v>353</v>
      </c>
      <c r="B249" s="95">
        <f t="shared" si="400"/>
        <v>6</v>
      </c>
      <c r="C249" s="95">
        <f t="shared" si="401"/>
        <v>53</v>
      </c>
      <c r="E249" s="95">
        <f t="shared" ref="E249" si="502">plan_id</f>
        <v>390</v>
      </c>
      <c r="F249" s="95">
        <f t="shared" ca="1" si="398"/>
        <v>2017</v>
      </c>
      <c r="G249" s="95">
        <f t="shared" ref="G249" ca="1" si="503">VLOOKUP(INDIRECT(CHAR(39)&amp;$A249&amp;CHAR(39)&amp;"!r2c"&amp;$C249,0),variables,2,0)</f>
        <v>10910</v>
      </c>
      <c r="H249" s="98">
        <f t="array" aca="1" ref="H249" ca="1">IF(AND(G249&gt;=10861,G249&lt;=10863),TEXT(INDIRECT(CHAR(39)&amp;$A249&amp;CHAR(39)&amp;"!r"&amp;$B249&amp;"c"&amp;$C249,0),"dd-mmm-yyyy"),(INDIRECT(CHAR(39)&amp;$A249&amp;CHAR(39)&amp;"!r"&amp;$B249&amp;"c"&amp;$C249,0)))</f>
        <v>300626000</v>
      </c>
    </row>
    <row r="250" spans="1:8" x14ac:dyDescent="0.3">
      <c r="A250" s="95" t="s">
        <v>353</v>
      </c>
      <c r="B250" s="95">
        <f t="shared" si="400"/>
        <v>6</v>
      </c>
      <c r="C250" s="95">
        <f t="shared" si="401"/>
        <v>54</v>
      </c>
      <c r="E250" s="95">
        <f t="shared" ref="E250" si="504">plan_id</f>
        <v>390</v>
      </c>
      <c r="F250" s="95">
        <f t="shared" ca="1" si="398"/>
        <v>2017</v>
      </c>
      <c r="G250" s="95">
        <f t="shared" ref="G250" ca="1" si="505">VLOOKUP(INDIRECT(CHAR(39)&amp;$A250&amp;CHAR(39)&amp;"!r2c"&amp;$C250,0),variables,2,0)</f>
        <v>10911</v>
      </c>
      <c r="H250" s="98">
        <f t="array" aca="1" ref="H250" ca="1">IF(AND(G250&gt;=10861,G250&lt;=10863),TEXT(INDIRECT(CHAR(39)&amp;$A250&amp;CHAR(39)&amp;"!r"&amp;$B250&amp;"c"&amp;$C250,0),"dd-mmm-yyyy"),(INDIRECT(CHAR(39)&amp;$A250&amp;CHAR(39)&amp;"!r"&amp;$B250&amp;"c"&amp;$C250,0)))</f>
        <v>0</v>
      </c>
    </row>
    <row r="251" spans="1:8" x14ac:dyDescent="0.3">
      <c r="A251" s="95" t="s">
        <v>353</v>
      </c>
      <c r="B251" s="95">
        <f t="shared" si="400"/>
        <v>6</v>
      </c>
      <c r="C251" s="95">
        <f t="shared" si="401"/>
        <v>55</v>
      </c>
      <c r="E251" s="95">
        <f t="shared" ref="E251" si="506">plan_id</f>
        <v>390</v>
      </c>
      <c r="F251" s="95">
        <f t="shared" ca="1" si="398"/>
        <v>2017</v>
      </c>
      <c r="G251" s="95">
        <f t="shared" ref="G251" ca="1" si="507">VLOOKUP(INDIRECT(CHAR(39)&amp;$A251&amp;CHAR(39)&amp;"!r2c"&amp;$C251,0),variables,2,0)</f>
        <v>10912</v>
      </c>
      <c r="H251" s="98">
        <f t="array" aca="1" ref="H251" ca="1">IF(AND(G251&gt;=10861,G251&lt;=10863),TEXT(INDIRECT(CHAR(39)&amp;$A251&amp;CHAR(39)&amp;"!r"&amp;$B251&amp;"c"&amp;$C251,0),"dd-mmm-yyyy"),(INDIRECT(CHAR(39)&amp;$A251&amp;CHAR(39)&amp;"!r"&amp;$B251&amp;"c"&amp;$C251,0)))</f>
        <v>-188549000</v>
      </c>
    </row>
    <row r="252" spans="1:8" x14ac:dyDescent="0.3">
      <c r="A252" s="95" t="s">
        <v>353</v>
      </c>
      <c r="B252" s="95">
        <f t="shared" si="400"/>
        <v>6</v>
      </c>
      <c r="C252" s="95">
        <f t="shared" si="401"/>
        <v>56</v>
      </c>
      <c r="E252" s="95">
        <f t="shared" ref="E252" si="508">plan_id</f>
        <v>390</v>
      </c>
      <c r="F252" s="95">
        <f t="shared" ca="1" si="398"/>
        <v>2017</v>
      </c>
      <c r="G252" s="95">
        <f t="shared" ref="G252" ca="1" si="509">VLOOKUP(INDIRECT(CHAR(39)&amp;$A252&amp;CHAR(39)&amp;"!r2c"&amp;$C252,0),variables,2,0)</f>
        <v>10913</v>
      </c>
      <c r="H252" s="98">
        <f t="array" aca="1" ref="H252" ca="1">IF(AND(G252&gt;=10861,G252&lt;=10863),TEXT(INDIRECT(CHAR(39)&amp;$A252&amp;CHAR(39)&amp;"!r"&amp;$B252&amp;"c"&amp;$C252,0),"dd-mmm-yyyy"),(INDIRECT(CHAR(39)&amp;$A252&amp;CHAR(39)&amp;"!r"&amp;$B252&amp;"c"&amp;$C252,0)))</f>
        <v>67256000</v>
      </c>
    </row>
    <row r="253" spans="1:8" x14ac:dyDescent="0.3">
      <c r="A253" s="95" t="s">
        <v>353</v>
      </c>
      <c r="B253" s="95">
        <f t="shared" si="400"/>
        <v>6</v>
      </c>
      <c r="C253" s="95">
        <f t="shared" si="401"/>
        <v>57</v>
      </c>
      <c r="E253" s="95">
        <f t="shared" ref="E253" si="510">plan_id</f>
        <v>390</v>
      </c>
      <c r="F253" s="95">
        <f t="shared" ca="1" si="398"/>
        <v>2017</v>
      </c>
      <c r="G253" s="95">
        <f t="shared" ref="G253" ca="1" si="511">VLOOKUP(INDIRECT(CHAR(39)&amp;$A253&amp;CHAR(39)&amp;"!r2c"&amp;$C253,0),variables,2,0)</f>
        <v>10914</v>
      </c>
      <c r="H253" s="98">
        <f t="array" aca="1" ref="H253" ca="1">IF(AND(G253&gt;=10861,G253&lt;=10863),TEXT(INDIRECT(CHAR(39)&amp;$A253&amp;CHAR(39)&amp;"!r"&amp;$B253&amp;"c"&amp;$C253,0),"dd-mmm-yyyy"),(INDIRECT(CHAR(39)&amp;$A253&amp;CHAR(39)&amp;"!r"&amp;$B253&amp;"c"&amp;$C253,0)))</f>
        <v>145631000</v>
      </c>
    </row>
    <row r="254" spans="1:8" x14ac:dyDescent="0.3">
      <c r="A254" s="95" t="s">
        <v>353</v>
      </c>
      <c r="B254" s="95">
        <f t="shared" si="400"/>
        <v>6</v>
      </c>
      <c r="C254" s="95">
        <f t="shared" si="401"/>
        <v>58</v>
      </c>
      <c r="E254" s="95">
        <f t="shared" ref="E254" si="512">plan_id</f>
        <v>390</v>
      </c>
      <c r="F254" s="95">
        <f t="shared" ca="1" si="398"/>
        <v>2017</v>
      </c>
      <c r="G254" s="95">
        <f t="shared" ref="G254" ca="1" si="513">VLOOKUP(INDIRECT(CHAR(39)&amp;$A254&amp;CHAR(39)&amp;"!r2c"&amp;$C254,0),variables,2,0)</f>
        <v>10915</v>
      </c>
      <c r="H254" s="98">
        <f t="array" aca="1" ref="H254" ca="1">IF(AND(G254&gt;=10861,G254&lt;=10863),TEXT(INDIRECT(CHAR(39)&amp;$A254&amp;CHAR(39)&amp;"!r"&amp;$B254&amp;"c"&amp;$C254,0),"dd-mmm-yyyy"),(INDIRECT(CHAR(39)&amp;$A254&amp;CHAR(39)&amp;"!r"&amp;$B254&amp;"c"&amp;$C254,0)))</f>
        <v>33424000</v>
      </c>
    </row>
    <row r="255" spans="1:8" x14ac:dyDescent="0.3">
      <c r="A255" s="95" t="s">
        <v>353</v>
      </c>
      <c r="B255" s="95">
        <f t="shared" si="400"/>
        <v>6</v>
      </c>
      <c r="C255" s="95">
        <f t="shared" si="401"/>
        <v>59</v>
      </c>
      <c r="E255" s="95">
        <f t="shared" ref="E255" si="514">plan_id</f>
        <v>390</v>
      </c>
      <c r="F255" s="95">
        <f t="shared" ca="1" si="398"/>
        <v>2017</v>
      </c>
      <c r="G255" s="95">
        <f t="shared" ref="G255" ca="1" si="515">VLOOKUP(INDIRECT(CHAR(39)&amp;$A255&amp;CHAR(39)&amp;"!r2c"&amp;$C255,0),variables,2,0)</f>
        <v>10916</v>
      </c>
      <c r="H255" s="98">
        <f t="array" aca="1" ref="H255" ca="1">IF(AND(G255&gt;=10861,G255&lt;=10863),TEXT(INDIRECT(CHAR(39)&amp;$A255&amp;CHAR(39)&amp;"!r"&amp;$B255&amp;"c"&amp;$C255,0),"dd-mmm-yyyy"),(INDIRECT(CHAR(39)&amp;$A255&amp;CHAR(39)&amp;"!r"&amp;$B255&amp;"c"&amp;$C255,0)))</f>
        <v>655310000</v>
      </c>
    </row>
    <row r="256" spans="1:8" x14ac:dyDescent="0.3">
      <c r="A256" s="95" t="s">
        <v>353</v>
      </c>
      <c r="B256" s="95">
        <f t="shared" si="400"/>
        <v>6</v>
      </c>
      <c r="C256" s="95">
        <f t="shared" si="401"/>
        <v>60</v>
      </c>
      <c r="E256" s="95">
        <f t="shared" ref="E256" si="516">plan_id</f>
        <v>390</v>
      </c>
      <c r="F256" s="95">
        <f t="shared" ca="1" si="398"/>
        <v>2017</v>
      </c>
      <c r="G256" s="95">
        <f t="shared" ref="G256" ca="1" si="517">VLOOKUP(INDIRECT(CHAR(39)&amp;$A256&amp;CHAR(39)&amp;"!r2c"&amp;$C256,0),variables,2,0)</f>
        <v>10917</v>
      </c>
      <c r="H256" s="98">
        <f t="array" aca="1" ref="H256" ca="1">IF(AND(G256&gt;=10861,G256&lt;=10863),TEXT(INDIRECT(CHAR(39)&amp;$A256&amp;CHAR(39)&amp;"!r"&amp;$B256&amp;"c"&amp;$C256,0),"dd-mmm-yyyy"),(INDIRECT(CHAR(39)&amp;$A256&amp;CHAR(39)&amp;"!r"&amp;$B256&amp;"c"&amp;$C256,0)))</f>
        <v>-92537000</v>
      </c>
    </row>
    <row r="257" spans="1:8" x14ac:dyDescent="0.3">
      <c r="A257" s="95" t="s">
        <v>353</v>
      </c>
      <c r="B257" s="95">
        <f t="shared" si="400"/>
        <v>6</v>
      </c>
      <c r="C257" s="95">
        <f t="shared" si="401"/>
        <v>61</v>
      </c>
      <c r="E257" s="95">
        <f t="shared" ref="E257" si="518">plan_id</f>
        <v>390</v>
      </c>
      <c r="F257" s="95">
        <f t="shared" ca="1" si="398"/>
        <v>2017</v>
      </c>
      <c r="G257" s="95">
        <f t="shared" ref="G257" ca="1" si="519">VLOOKUP(INDIRECT(CHAR(39)&amp;$A257&amp;CHAR(39)&amp;"!r2c"&amp;$C257,0),variables,2,0)</f>
        <v>10918</v>
      </c>
      <c r="H257" s="98">
        <f t="array" aca="1" ref="H257" ca="1">IF(AND(G257&gt;=10861,G257&lt;=10863),TEXT(INDIRECT(CHAR(39)&amp;$A257&amp;CHAR(39)&amp;"!r"&amp;$B257&amp;"c"&amp;$C257,0),"dd-mmm-yyyy"),(INDIRECT(CHAR(39)&amp;$A257&amp;CHAR(39)&amp;"!r"&amp;$B257&amp;"c"&amp;$C257,0)))</f>
        <v>-1647000</v>
      </c>
    </row>
    <row r="258" spans="1:8" x14ac:dyDescent="0.3">
      <c r="A258" s="95" t="s">
        <v>353</v>
      </c>
      <c r="B258" s="95">
        <f t="shared" si="400"/>
        <v>6</v>
      </c>
      <c r="C258" s="95">
        <f t="shared" si="401"/>
        <v>62</v>
      </c>
      <c r="E258" s="95">
        <f t="shared" ref="E258" si="520">plan_id</f>
        <v>390</v>
      </c>
      <c r="F258" s="95">
        <f t="shared" ca="1" si="398"/>
        <v>2017</v>
      </c>
      <c r="G258" s="95">
        <f t="shared" ref="G258" ca="1" si="521">VLOOKUP(INDIRECT(CHAR(39)&amp;$A258&amp;CHAR(39)&amp;"!r2c"&amp;$C258,0),variables,2,0)</f>
        <v>10919</v>
      </c>
      <c r="H258" s="98">
        <f t="array" aca="1" ref="H258" ca="1">IF(AND(G258&gt;=10861,G258&lt;=10863),TEXT(INDIRECT(CHAR(39)&amp;$A258&amp;CHAR(39)&amp;"!r"&amp;$B258&amp;"c"&amp;$C258,0),"dd-mmm-yyyy"),(INDIRECT(CHAR(39)&amp;$A258&amp;CHAR(39)&amp;"!r"&amp;$B258&amp;"c"&amp;$C258,0)))</f>
        <v>-94184000</v>
      </c>
    </row>
    <row r="259" spans="1:8" x14ac:dyDescent="0.3">
      <c r="A259" s="95" t="s">
        <v>353</v>
      </c>
      <c r="B259" s="95">
        <f t="shared" si="400"/>
        <v>6</v>
      </c>
      <c r="C259" s="95">
        <f t="shared" si="401"/>
        <v>63</v>
      </c>
      <c r="E259" s="95">
        <f t="shared" ref="E259" si="522">plan_id</f>
        <v>390</v>
      </c>
      <c r="F259" s="95">
        <f t="shared" ca="1" si="398"/>
        <v>2017</v>
      </c>
      <c r="G259" s="95">
        <f t="shared" ref="G259" ca="1" si="523">VLOOKUP(INDIRECT(CHAR(39)&amp;$A259&amp;CHAR(39)&amp;"!r2c"&amp;$C259,0),variables,2,0)</f>
        <v>10920</v>
      </c>
      <c r="H259" s="98">
        <f t="array" aca="1" ref="H259" ca="1">IF(AND(G259&gt;=10861,G259&lt;=10863),TEXT(INDIRECT(CHAR(39)&amp;$A259&amp;CHAR(39)&amp;"!r"&amp;$B259&amp;"c"&amp;$C259,0),"dd-mmm-yyyy"),(INDIRECT(CHAR(39)&amp;$A259&amp;CHAR(39)&amp;"!r"&amp;$B259&amp;"c"&amp;$C259,0)))</f>
        <v>-12838000</v>
      </c>
    </row>
    <row r="260" spans="1:8" x14ac:dyDescent="0.3">
      <c r="A260" s="95" t="s">
        <v>353</v>
      </c>
      <c r="B260" s="95">
        <f t="shared" si="400"/>
        <v>6</v>
      </c>
      <c r="C260" s="95">
        <f t="shared" si="401"/>
        <v>64</v>
      </c>
      <c r="E260" s="95">
        <f t="shared" ref="E260" si="524">plan_id</f>
        <v>390</v>
      </c>
      <c r="F260" s="95">
        <f t="shared" ca="1" si="398"/>
        <v>2017</v>
      </c>
      <c r="G260" s="95">
        <f t="shared" ref="G260" ca="1" si="525">VLOOKUP(INDIRECT(CHAR(39)&amp;$A260&amp;CHAR(39)&amp;"!r2c"&amp;$C260,0),variables,2,0)</f>
        <v>10921</v>
      </c>
      <c r="H260" s="98">
        <f t="array" aca="1" ref="H260" ca="1">IF(AND(G260&gt;=10861,G260&lt;=10863),TEXT(INDIRECT(CHAR(39)&amp;$A260&amp;CHAR(39)&amp;"!r"&amp;$B260&amp;"c"&amp;$C260,0),"dd-mmm-yyyy"),(INDIRECT(CHAR(39)&amp;$A260&amp;CHAR(39)&amp;"!r"&amp;$B260&amp;"c"&amp;$C260,0)))</f>
        <v>2468000</v>
      </c>
    </row>
    <row r="261" spans="1:8" x14ac:dyDescent="0.3">
      <c r="A261" s="95" t="s">
        <v>353</v>
      </c>
      <c r="B261" s="95">
        <f t="shared" si="400"/>
        <v>6</v>
      </c>
      <c r="C261" s="95">
        <f t="shared" si="401"/>
        <v>65</v>
      </c>
      <c r="E261" s="95">
        <f t="shared" ref="E261" si="526">plan_id</f>
        <v>390</v>
      </c>
      <c r="F261" s="95">
        <f t="shared" ca="1" si="398"/>
        <v>2017</v>
      </c>
      <c r="G261" s="95">
        <f t="shared" ref="G261" ca="1" si="527">VLOOKUP(INDIRECT(CHAR(39)&amp;$A261&amp;CHAR(39)&amp;"!r2c"&amp;$C261,0),variables,2,0)</f>
        <v>10922</v>
      </c>
      <c r="H261" s="98">
        <f t="array" aca="1" ref="H261" ca="1">IF(AND(G261&gt;=10861,G261&lt;=10863),TEXT(INDIRECT(CHAR(39)&amp;$A261&amp;CHAR(39)&amp;"!r"&amp;$B261&amp;"c"&amp;$C261,0),"dd-mmm-yyyy"),(INDIRECT(CHAR(39)&amp;$A261&amp;CHAR(39)&amp;"!r"&amp;$B261&amp;"c"&amp;$C261,0)))</f>
        <v>0</v>
      </c>
    </row>
    <row r="262" spans="1:8" x14ac:dyDescent="0.3">
      <c r="A262" s="95" t="s">
        <v>353</v>
      </c>
      <c r="B262" s="95">
        <f t="shared" si="400"/>
        <v>6</v>
      </c>
      <c r="C262" s="95">
        <f t="shared" si="401"/>
        <v>66</v>
      </c>
      <c r="E262" s="95">
        <f t="shared" ref="E262" si="528">plan_id</f>
        <v>390</v>
      </c>
      <c r="F262" s="95">
        <f t="shared" ref="F262:F325" ca="1" si="529">INDIRECT(CHAR(39)&amp;$A262&amp;CHAR(39)&amp;"!r"&amp;$B262&amp;"c2",0)</f>
        <v>2017</v>
      </c>
      <c r="G262" s="95">
        <f t="shared" ref="G262" ca="1" si="530">VLOOKUP(INDIRECT(CHAR(39)&amp;$A262&amp;CHAR(39)&amp;"!r2c"&amp;$C262,0),variables,2,0)</f>
        <v>10860</v>
      </c>
      <c r="H262" s="98">
        <f t="array" aca="1" ref="H262" ca="1">IF(AND(G262&gt;=10861,G262&lt;=10863),TEXT(INDIRECT(CHAR(39)&amp;$A262&amp;CHAR(39)&amp;"!r"&amp;$B262&amp;"c"&amp;$C262,0),"dd-mmm-yyyy"),(INDIRECT(CHAR(39)&amp;$A262&amp;CHAR(39)&amp;"!r"&amp;$B262&amp;"c"&amp;$C262,0)))</f>
        <v>4954631000</v>
      </c>
    </row>
    <row r="263" spans="1:8" x14ac:dyDescent="0.3">
      <c r="A263" s="95" t="s">
        <v>353</v>
      </c>
      <c r="B263" s="95">
        <f t="shared" ref="B263:B326" si="531">B198+1</f>
        <v>6</v>
      </c>
      <c r="C263" s="95">
        <f t="shared" ref="C263:C326" si="532">C198</f>
        <v>67</v>
      </c>
      <c r="E263" s="95">
        <f t="shared" ref="E263" si="533">plan_id</f>
        <v>390</v>
      </c>
      <c r="F263" s="95">
        <f t="shared" ca="1" si="529"/>
        <v>2017</v>
      </c>
      <c r="G263" s="95">
        <f t="shared" ref="G263" ca="1" si="534">VLOOKUP(INDIRECT(CHAR(39)&amp;$A263&amp;CHAR(39)&amp;"!r2c"&amp;$C263,0),variables,2,0)</f>
        <v>10923</v>
      </c>
      <c r="H263" s="98">
        <f t="array" aca="1" ref="H263" ca="1">IF(AND(G263&gt;=10861,G263&lt;=10863),TEXT(INDIRECT(CHAR(39)&amp;$A263&amp;CHAR(39)&amp;"!r"&amp;$B263&amp;"c"&amp;$C263,0),"dd-mmm-yyyy"),(INDIRECT(CHAR(39)&amp;$A263&amp;CHAR(39)&amp;"!r"&amp;$B263&amp;"c"&amp;$C263,0)))</f>
        <v>-727102000</v>
      </c>
    </row>
    <row r="264" spans="1:8" x14ac:dyDescent="0.3">
      <c r="A264" s="95" t="s">
        <v>353</v>
      </c>
      <c r="B264" s="95">
        <f t="shared" si="531"/>
        <v>7</v>
      </c>
      <c r="C264" s="95">
        <f t="shared" si="532"/>
        <v>3</v>
      </c>
      <c r="E264" s="95">
        <f t="shared" ref="E264" si="535">plan_id</f>
        <v>390</v>
      </c>
      <c r="F264" s="95">
        <f t="shared" ca="1" si="529"/>
        <v>2018</v>
      </c>
      <c r="G264" s="95">
        <f t="shared" ref="G264" ca="1" si="536">VLOOKUP(INDIRECT(CHAR(39)&amp;$A264&amp;CHAR(39)&amp;"!r2c"&amp;$C264,0),variables,2,0)</f>
        <v>10861</v>
      </c>
      <c r="H264" s="98" t="str">
        <f t="array" aca="1" ref="H264" ca="1">IF(AND(G264&gt;=10861,G264&lt;=10863),TEXT(INDIRECT(CHAR(39)&amp;$A264&amp;CHAR(39)&amp;"!r"&amp;$B264&amp;"c"&amp;$C264,0),"dd-mmm-yyyy"),(INDIRECT(CHAR(39)&amp;$A264&amp;CHAR(39)&amp;"!r"&amp;$B264&amp;"c"&amp;$C264,0)))</f>
        <v>01-Oct-2017</v>
      </c>
    </row>
    <row r="265" spans="1:8" x14ac:dyDescent="0.3">
      <c r="A265" s="95" t="s">
        <v>353</v>
      </c>
      <c r="B265" s="95">
        <f t="shared" si="531"/>
        <v>7</v>
      </c>
      <c r="C265" s="95">
        <f t="shared" si="532"/>
        <v>4</v>
      </c>
      <c r="E265" s="95">
        <f t="shared" ref="E265" si="537">plan_id</f>
        <v>390</v>
      </c>
      <c r="F265" s="95">
        <f t="shared" ca="1" si="529"/>
        <v>2018</v>
      </c>
      <c r="G265" s="95">
        <f t="shared" ref="G265" ca="1" si="538">VLOOKUP(INDIRECT(CHAR(39)&amp;$A265&amp;CHAR(39)&amp;"!r2c"&amp;$C265,0),variables,2,0)</f>
        <v>10862</v>
      </c>
      <c r="H265" s="98" t="str">
        <f t="array" aca="1" ref="H265" ca="1">IF(AND(G265&gt;=10861,G265&lt;=10863),TEXT(INDIRECT(CHAR(39)&amp;$A265&amp;CHAR(39)&amp;"!r"&amp;$B265&amp;"c"&amp;$C265,0),"dd-mmm-yyyy"),(INDIRECT(CHAR(39)&amp;$A265&amp;CHAR(39)&amp;"!r"&amp;$B265&amp;"c"&amp;$C265,0)))</f>
        <v>30-Sep-2017</v>
      </c>
    </row>
    <row r="266" spans="1:8" x14ac:dyDescent="0.3">
      <c r="A266" s="95" t="s">
        <v>353</v>
      </c>
      <c r="B266" s="95">
        <f t="shared" si="531"/>
        <v>7</v>
      </c>
      <c r="C266" s="95">
        <f t="shared" si="532"/>
        <v>5</v>
      </c>
      <c r="E266" s="95">
        <f t="shared" ref="E266" si="539">plan_id</f>
        <v>390</v>
      </c>
      <c r="F266" s="95">
        <f t="shared" ca="1" si="529"/>
        <v>2018</v>
      </c>
      <c r="G266" s="95">
        <f t="shared" ref="G266" ca="1" si="540">VLOOKUP(INDIRECT(CHAR(39)&amp;$A266&amp;CHAR(39)&amp;"!r2c"&amp;$C266,0),variables,2,0)</f>
        <v>10863</v>
      </c>
      <c r="H266" s="98" t="str">
        <f t="array" aca="1" ref="H266" ca="1">IF(AND(G266&gt;=10861,G266&lt;=10863),TEXT(INDIRECT(CHAR(39)&amp;$A266&amp;CHAR(39)&amp;"!r"&amp;$B266&amp;"c"&amp;$C266,0),"dd-mmm-yyyy"),(INDIRECT(CHAR(39)&amp;$A266&amp;CHAR(39)&amp;"!r"&amp;$B266&amp;"c"&amp;$C266,0)))</f>
        <v>30-Sep-2018</v>
      </c>
    </row>
    <row r="267" spans="1:8" x14ac:dyDescent="0.3">
      <c r="A267" s="95" t="s">
        <v>353</v>
      </c>
      <c r="B267" s="95">
        <f t="shared" si="531"/>
        <v>7</v>
      </c>
      <c r="C267" s="95">
        <f t="shared" si="532"/>
        <v>6</v>
      </c>
      <c r="E267" s="95">
        <f t="shared" ref="E267" si="541">plan_id</f>
        <v>390</v>
      </c>
      <c r="F267" s="95">
        <f t="shared" ca="1" si="529"/>
        <v>2018</v>
      </c>
      <c r="G267" s="95">
        <f t="shared" ref="G267" ca="1" si="542">VLOOKUP(INDIRECT(CHAR(39)&amp;$A267&amp;CHAR(39)&amp;"!r2c"&amp;$C267,0),variables,2,0)</f>
        <v>10864</v>
      </c>
      <c r="H267" s="98">
        <f t="array" aca="1" ref="H267" ca="1">IF(AND(G267&gt;=10861,G267&lt;=10863),TEXT(INDIRECT(CHAR(39)&amp;$A267&amp;CHAR(39)&amp;"!r"&amp;$B267&amp;"c"&amp;$C267,0),"dd-mmm-yyyy"),(INDIRECT(CHAR(39)&amp;$A267&amp;CHAR(39)&amp;"!r"&amp;$B267&amp;"c"&amp;$C267,0)))</f>
        <v>3441</v>
      </c>
    </row>
    <row r="268" spans="1:8" x14ac:dyDescent="0.3">
      <c r="A268" s="95" t="s">
        <v>353</v>
      </c>
      <c r="B268" s="95">
        <f t="shared" si="531"/>
        <v>7</v>
      </c>
      <c r="C268" s="95">
        <f t="shared" si="532"/>
        <v>7</v>
      </c>
      <c r="E268" s="95">
        <f t="shared" ref="E268" si="543">plan_id</f>
        <v>390</v>
      </c>
      <c r="F268" s="95">
        <f t="shared" ca="1" si="529"/>
        <v>2018</v>
      </c>
      <c r="G268" s="95">
        <f t="shared" ref="G268" ca="1" si="544">VLOOKUP(INDIRECT(CHAR(39)&amp;$A268&amp;CHAR(39)&amp;"!r2c"&amp;$C268,0),variables,2,0)</f>
        <v>10865</v>
      </c>
      <c r="H268" s="98">
        <f t="array" aca="1" ref="H268" ca="1">IF(AND(G268&gt;=10861,G268&lt;=10863),TEXT(INDIRECT(CHAR(39)&amp;$A268&amp;CHAR(39)&amp;"!r"&amp;$B268&amp;"c"&amp;$C268,0),"dd-mmm-yyyy"),(INDIRECT(CHAR(39)&amp;$A268&amp;CHAR(39)&amp;"!r"&amp;$B268&amp;"c"&amp;$C268,0)))</f>
        <v>315</v>
      </c>
    </row>
    <row r="269" spans="1:8" x14ac:dyDescent="0.3">
      <c r="A269" s="95" t="s">
        <v>353</v>
      </c>
      <c r="B269" s="95">
        <f t="shared" si="531"/>
        <v>7</v>
      </c>
      <c r="C269" s="95">
        <f t="shared" si="532"/>
        <v>8</v>
      </c>
      <c r="E269" s="95">
        <f t="shared" ref="E269" si="545">plan_id</f>
        <v>390</v>
      </c>
      <c r="F269" s="95">
        <f t="shared" ca="1" si="529"/>
        <v>2018</v>
      </c>
      <c r="G269" s="95">
        <f t="shared" ref="G269" ca="1" si="546">VLOOKUP(INDIRECT(CHAR(39)&amp;$A269&amp;CHAR(39)&amp;"!r2c"&amp;$C269,0),variables,2,0)</f>
        <v>10866</v>
      </c>
      <c r="H269" s="98">
        <f t="array" aca="1" ref="H269" ca="1">IF(AND(G269&gt;=10861,G269&lt;=10863),TEXT(INDIRECT(CHAR(39)&amp;$A269&amp;CHAR(39)&amp;"!r"&amp;$B269&amp;"c"&amp;$C269,0),"dd-mmm-yyyy"),(INDIRECT(CHAR(39)&amp;$A269&amp;CHAR(39)&amp;"!r"&amp;$B269&amp;"c"&amp;$C269,0)))</f>
        <v>0</v>
      </c>
    </row>
    <row r="270" spans="1:8" x14ac:dyDescent="0.3">
      <c r="A270" s="95" t="s">
        <v>353</v>
      </c>
      <c r="B270" s="95">
        <f t="shared" si="531"/>
        <v>7</v>
      </c>
      <c r="C270" s="95">
        <f t="shared" si="532"/>
        <v>9</v>
      </c>
      <c r="E270" s="95">
        <f t="shared" ref="E270" si="547">plan_id</f>
        <v>390</v>
      </c>
      <c r="F270" s="95">
        <f t="shared" ca="1" si="529"/>
        <v>2018</v>
      </c>
      <c r="G270" s="95">
        <f t="shared" ref="G270" ca="1" si="548">VLOOKUP(INDIRECT(CHAR(39)&amp;$A270&amp;CHAR(39)&amp;"!r2c"&amp;$C270,0),variables,2,0)</f>
        <v>10867</v>
      </c>
      <c r="H270" s="98">
        <f t="array" aca="1" ref="H270" ca="1">IF(AND(G270&gt;=10861,G270&lt;=10863),TEXT(INDIRECT(CHAR(39)&amp;$A270&amp;CHAR(39)&amp;"!r"&amp;$B270&amp;"c"&amp;$C270,0),"dd-mmm-yyyy"),(INDIRECT(CHAR(39)&amp;$A270&amp;CHAR(39)&amp;"!r"&amp;$B270&amp;"c"&amp;$C270,0)))</f>
        <v>5349</v>
      </c>
    </row>
    <row r="271" spans="1:8" x14ac:dyDescent="0.3">
      <c r="A271" s="95" t="s">
        <v>353</v>
      </c>
      <c r="B271" s="95">
        <f t="shared" si="531"/>
        <v>7</v>
      </c>
      <c r="C271" s="95">
        <f t="shared" si="532"/>
        <v>10</v>
      </c>
      <c r="E271" s="95">
        <f t="shared" ref="E271" si="549">plan_id</f>
        <v>390</v>
      </c>
      <c r="F271" s="95">
        <f t="shared" ca="1" si="529"/>
        <v>2018</v>
      </c>
      <c r="G271" s="95">
        <f t="shared" ref="G271" ca="1" si="550">VLOOKUP(INDIRECT(CHAR(39)&amp;$A271&amp;CHAR(39)&amp;"!r2c"&amp;$C271,0),variables,2,0)</f>
        <v>10868</v>
      </c>
      <c r="H271" s="98">
        <f t="array" aca="1" ref="H271" ca="1">IF(AND(G271&gt;=10861,G271&lt;=10863),TEXT(INDIRECT(CHAR(39)&amp;$A271&amp;CHAR(39)&amp;"!r"&amp;$B271&amp;"c"&amp;$C271,0),"dd-mmm-yyyy"),(INDIRECT(CHAR(39)&amp;$A271&amp;CHAR(39)&amp;"!r"&amp;$B271&amp;"c"&amp;$C271,0)))</f>
        <v>9105</v>
      </c>
    </row>
    <row r="272" spans="1:8" x14ac:dyDescent="0.3">
      <c r="A272" s="95" t="s">
        <v>353</v>
      </c>
      <c r="B272" s="95">
        <f t="shared" si="531"/>
        <v>7</v>
      </c>
      <c r="C272" s="95">
        <f t="shared" si="532"/>
        <v>11</v>
      </c>
      <c r="E272" s="95">
        <f t="shared" ref="E272" si="551">plan_id</f>
        <v>390</v>
      </c>
      <c r="F272" s="95">
        <f t="shared" ca="1" si="529"/>
        <v>2018</v>
      </c>
      <c r="G272" s="95">
        <f t="shared" ref="G272" ca="1" si="552">VLOOKUP(INDIRECT(CHAR(39)&amp;$A272&amp;CHAR(39)&amp;"!r2c"&amp;$C272,0),variables,2,0)</f>
        <v>10869</v>
      </c>
      <c r="H272" s="98">
        <f t="array" aca="1" ref="H272" ca="1">IF(AND(G272&gt;=10861,G272&lt;=10863),TEXT(INDIRECT(CHAR(39)&amp;$A272&amp;CHAR(39)&amp;"!r"&amp;$B272&amp;"c"&amp;$C272,0),"dd-mmm-yyyy"),(INDIRECT(CHAR(39)&amp;$A272&amp;CHAR(39)&amp;"!r"&amp;$B272&amp;"c"&amp;$C272,0)))</f>
        <v>6.5000000000000002E-2</v>
      </c>
    </row>
    <row r="273" spans="1:8" x14ac:dyDescent="0.3">
      <c r="A273" s="95" t="s">
        <v>353</v>
      </c>
      <c r="B273" s="95">
        <f t="shared" si="531"/>
        <v>7</v>
      </c>
      <c r="C273" s="95">
        <f t="shared" si="532"/>
        <v>12</v>
      </c>
      <c r="E273" s="95">
        <f t="shared" ref="E273" si="553">plan_id</f>
        <v>390</v>
      </c>
      <c r="F273" s="95">
        <f t="shared" ca="1" si="529"/>
        <v>2018</v>
      </c>
      <c r="G273" s="95">
        <f t="shared" ref="G273" ca="1" si="554">VLOOKUP(INDIRECT(CHAR(39)&amp;$A273&amp;CHAR(39)&amp;"!r2c"&amp;$C273,0),variables,2,0)</f>
        <v>10870</v>
      </c>
      <c r="H273" s="98">
        <f t="array" aca="1" ref="H273" ca="1">IF(AND(G273&gt;=10861,G273&lt;=10863),TEXT(INDIRECT(CHAR(39)&amp;$A273&amp;CHAR(39)&amp;"!r"&amp;$B273&amp;"c"&amp;$C273,0),"dd-mmm-yyyy"),(INDIRECT(CHAR(39)&amp;$A273&amp;CHAR(39)&amp;"!r"&amp;$B273&amp;"c"&amp;$C273,0)))</f>
        <v>0</v>
      </c>
    </row>
    <row r="274" spans="1:8" x14ac:dyDescent="0.3">
      <c r="A274" s="95" t="s">
        <v>353</v>
      </c>
      <c r="B274" s="95">
        <f t="shared" si="531"/>
        <v>7</v>
      </c>
      <c r="C274" s="95">
        <f t="shared" si="532"/>
        <v>13</v>
      </c>
      <c r="E274" s="95">
        <f t="shared" ref="E274" si="555">plan_id</f>
        <v>390</v>
      </c>
      <c r="F274" s="95">
        <f t="shared" ca="1" si="529"/>
        <v>2018</v>
      </c>
      <c r="G274" s="95">
        <f t="shared" ref="G274" ca="1" si="556">VLOOKUP(INDIRECT(CHAR(39)&amp;$A274&amp;CHAR(39)&amp;"!r2c"&amp;$C274,0),variables,2,0)</f>
        <v>10871</v>
      </c>
      <c r="H274" s="98">
        <f t="array" aca="1" ref="H274" ca="1">IF(AND(G274&gt;=10861,G274&lt;=10863),TEXT(INDIRECT(CHAR(39)&amp;$A274&amp;CHAR(39)&amp;"!r"&amp;$B274&amp;"c"&amp;$C274,0),"dd-mmm-yyyy"),(INDIRECT(CHAR(39)&amp;$A274&amp;CHAR(39)&amp;"!r"&amp;$B274&amp;"c"&amp;$C274,0)))</f>
        <v>0</v>
      </c>
    </row>
    <row r="275" spans="1:8" x14ac:dyDescent="0.3">
      <c r="A275" s="95" t="s">
        <v>353</v>
      </c>
      <c r="B275" s="95">
        <f t="shared" si="531"/>
        <v>7</v>
      </c>
      <c r="C275" s="95">
        <f t="shared" si="532"/>
        <v>14</v>
      </c>
      <c r="E275" s="95">
        <f t="shared" ref="E275" si="557">plan_id</f>
        <v>390</v>
      </c>
      <c r="F275" s="95">
        <f t="shared" ca="1" si="529"/>
        <v>2018</v>
      </c>
      <c r="G275" s="95">
        <f t="shared" ref="G275" ca="1" si="558">VLOOKUP(INDIRECT(CHAR(39)&amp;$A275&amp;CHAR(39)&amp;"!r2c"&amp;$C275,0),variables,2,0)</f>
        <v>10872</v>
      </c>
      <c r="H275" s="98">
        <f t="array" aca="1" ref="H275" ca="1">IF(AND(G275&gt;=10861,G275&lt;=10863),TEXT(INDIRECT(CHAR(39)&amp;$A275&amp;CHAR(39)&amp;"!r"&amp;$B275&amp;"c"&amp;$C275,0),"dd-mmm-yyyy"),(INDIRECT(CHAR(39)&amp;$A275&amp;CHAR(39)&amp;"!r"&amp;$B275&amp;"c"&amp;$C275,0)))</f>
        <v>0</v>
      </c>
    </row>
    <row r="276" spans="1:8" x14ac:dyDescent="0.3">
      <c r="A276" s="95" t="s">
        <v>353</v>
      </c>
      <c r="B276" s="95">
        <f t="shared" si="531"/>
        <v>7</v>
      </c>
      <c r="C276" s="95">
        <f t="shared" si="532"/>
        <v>15</v>
      </c>
      <c r="E276" s="95">
        <f t="shared" ref="E276" si="559">plan_id</f>
        <v>390</v>
      </c>
      <c r="F276" s="95">
        <f t="shared" ca="1" si="529"/>
        <v>2018</v>
      </c>
      <c r="G276" s="95">
        <f t="shared" ref="G276" ca="1" si="560">VLOOKUP(INDIRECT(CHAR(39)&amp;$A276&amp;CHAR(39)&amp;"!r2c"&amp;$C276,0),variables,2,0)</f>
        <v>10873</v>
      </c>
      <c r="H276" s="98">
        <f t="array" aca="1" ref="H276" ca="1">IF(AND(G276&gt;=10861,G276&lt;=10863),TEXT(INDIRECT(CHAR(39)&amp;$A276&amp;CHAR(39)&amp;"!r"&amp;$B276&amp;"c"&amp;$C276,0),"dd-mmm-yyyy"),(INDIRECT(CHAR(39)&amp;$A276&amp;CHAR(39)&amp;"!r"&amp;$B276&amp;"c"&amp;$C276,0)))</f>
        <v>6.5000000000000002E-2</v>
      </c>
    </row>
    <row r="277" spans="1:8" x14ac:dyDescent="0.3">
      <c r="A277" s="95" t="s">
        <v>353</v>
      </c>
      <c r="B277" s="95">
        <f t="shared" si="531"/>
        <v>7</v>
      </c>
      <c r="C277" s="95">
        <f t="shared" si="532"/>
        <v>16</v>
      </c>
      <c r="E277" s="95">
        <f t="shared" ref="E277" si="561">plan_id</f>
        <v>390</v>
      </c>
      <c r="F277" s="95">
        <f t="shared" ca="1" si="529"/>
        <v>2018</v>
      </c>
      <c r="G277" s="95">
        <f t="shared" ref="G277" ca="1" si="562">VLOOKUP(INDIRECT(CHAR(39)&amp;$A277&amp;CHAR(39)&amp;"!r2c"&amp;$C277,0),variables,2,0)</f>
        <v>10874</v>
      </c>
      <c r="H277" s="98">
        <f t="array" aca="1" ref="H277" ca="1">IF(AND(G277&gt;=10861,G277&lt;=10863),TEXT(INDIRECT(CHAR(39)&amp;$A277&amp;CHAR(39)&amp;"!r"&amp;$B277&amp;"c"&amp;$C277,0),"dd-mmm-yyyy"),(INDIRECT(CHAR(39)&amp;$A277&amp;CHAR(39)&amp;"!r"&amp;$B277&amp;"c"&amp;$C277,0)))</f>
        <v>6.5000000000000002E-2</v>
      </c>
    </row>
    <row r="278" spans="1:8" x14ac:dyDescent="0.3">
      <c r="A278" s="95" t="s">
        <v>353</v>
      </c>
      <c r="B278" s="95">
        <f t="shared" si="531"/>
        <v>7</v>
      </c>
      <c r="C278" s="95">
        <f t="shared" si="532"/>
        <v>17</v>
      </c>
      <c r="E278" s="95">
        <f t="shared" ref="E278" si="563">plan_id</f>
        <v>390</v>
      </c>
      <c r="F278" s="95">
        <f t="shared" ca="1" si="529"/>
        <v>2018</v>
      </c>
      <c r="G278" s="95">
        <f t="shared" ref="G278" ca="1" si="564">VLOOKUP(INDIRECT(CHAR(39)&amp;$A278&amp;CHAR(39)&amp;"!r2c"&amp;$C278,0),variables,2,0)</f>
        <v>10875</v>
      </c>
      <c r="H278" s="98">
        <f t="array" aca="1" ref="H278" ca="1">IF(AND(G278&gt;=10861,G278&lt;=10863),TEXT(INDIRECT(CHAR(39)&amp;$A278&amp;CHAR(39)&amp;"!r"&amp;$B278&amp;"c"&amp;$C278,0),"dd-mmm-yyyy"),(INDIRECT(CHAR(39)&amp;$A278&amp;CHAR(39)&amp;"!r"&amp;$B278&amp;"c"&amp;$C278,0)))</f>
        <v>5265874000</v>
      </c>
    </row>
    <row r="279" spans="1:8" x14ac:dyDescent="0.3">
      <c r="A279" s="95" t="s">
        <v>353</v>
      </c>
      <c r="B279" s="95">
        <f t="shared" si="531"/>
        <v>7</v>
      </c>
      <c r="C279" s="95">
        <f t="shared" si="532"/>
        <v>18</v>
      </c>
      <c r="E279" s="95">
        <f t="shared" ref="E279" si="565">plan_id</f>
        <v>390</v>
      </c>
      <c r="F279" s="95">
        <f t="shared" ca="1" si="529"/>
        <v>2018</v>
      </c>
      <c r="G279" s="95">
        <f t="shared" ref="G279" ca="1" si="566">VLOOKUP(INDIRECT(CHAR(39)&amp;$A279&amp;CHAR(39)&amp;"!r2c"&amp;$C279,0),variables,2,0)</f>
        <v>10876</v>
      </c>
      <c r="H279" s="98">
        <f t="array" aca="1" ref="H279" ca="1">IF(AND(G279&gt;=10861,G279&lt;=10863),TEXT(INDIRECT(CHAR(39)&amp;$A279&amp;CHAR(39)&amp;"!r"&amp;$B279&amp;"c"&amp;$C279,0),"dd-mmm-yyyy"),(INDIRECT(CHAR(39)&amp;$A279&amp;CHAR(39)&amp;"!r"&amp;$B279&amp;"c"&amp;$C279,0)))</f>
        <v>6023770000</v>
      </c>
    </row>
    <row r="280" spans="1:8" x14ac:dyDescent="0.3">
      <c r="A280" s="95" t="s">
        <v>353</v>
      </c>
      <c r="B280" s="95">
        <f t="shared" si="531"/>
        <v>7</v>
      </c>
      <c r="C280" s="95">
        <f t="shared" si="532"/>
        <v>19</v>
      </c>
      <c r="E280" s="95">
        <f t="shared" ref="E280" si="567">plan_id</f>
        <v>390</v>
      </c>
      <c r="F280" s="95">
        <f t="shared" ca="1" si="529"/>
        <v>2018</v>
      </c>
      <c r="G280" s="95">
        <f t="shared" ref="G280" ca="1" si="568">VLOOKUP(INDIRECT(CHAR(39)&amp;$A280&amp;CHAR(39)&amp;"!r2c"&amp;$C280,0),variables,2,0)</f>
        <v>10877</v>
      </c>
      <c r="H280" s="98">
        <f t="array" aca="1" ref="H280" ca="1">IF(AND(G280&gt;=10861,G280&lt;=10863),TEXT(INDIRECT(CHAR(39)&amp;$A280&amp;CHAR(39)&amp;"!r"&amp;$B280&amp;"c"&amp;$C280,0),"dd-mmm-yyyy"),(INDIRECT(CHAR(39)&amp;$A280&amp;CHAR(39)&amp;"!r"&amp;$B280&amp;"c"&amp;$C280,0)))</f>
        <v>-757896000</v>
      </c>
    </row>
    <row r="281" spans="1:8" x14ac:dyDescent="0.3">
      <c r="A281" s="95" t="s">
        <v>353</v>
      </c>
      <c r="B281" s="95">
        <f t="shared" si="531"/>
        <v>7</v>
      </c>
      <c r="C281" s="95">
        <f t="shared" si="532"/>
        <v>20</v>
      </c>
      <c r="E281" s="95">
        <f t="shared" ref="E281" si="569">plan_id</f>
        <v>390</v>
      </c>
      <c r="F281" s="95">
        <f t="shared" ca="1" si="529"/>
        <v>2018</v>
      </c>
      <c r="G281" s="95">
        <f t="shared" ref="G281" ca="1" si="570">VLOOKUP(INDIRECT(CHAR(39)&amp;$A281&amp;CHAR(39)&amp;"!r2c"&amp;$C281,0),variables,2,0)</f>
        <v>10878</v>
      </c>
      <c r="H281" s="98">
        <f t="array" aca="1" ref="H281" ca="1">IF(AND(G281&gt;=10861,G281&lt;=10863),TEXT(INDIRECT(CHAR(39)&amp;$A281&amp;CHAR(39)&amp;"!r"&amp;$B281&amp;"c"&amp;$C281,0),"dd-mmm-yyyy"),(INDIRECT(CHAR(39)&amp;$A281&amp;CHAR(39)&amp;"!r"&amp;$B281&amp;"c"&amp;$C281,0)))</f>
        <v>1.1438999999999999</v>
      </c>
    </row>
    <row r="282" spans="1:8" x14ac:dyDescent="0.3">
      <c r="A282" s="95" t="s">
        <v>353</v>
      </c>
      <c r="B282" s="95">
        <f t="shared" si="531"/>
        <v>7</v>
      </c>
      <c r="C282" s="95">
        <f t="shared" si="532"/>
        <v>21</v>
      </c>
      <c r="E282" s="95">
        <f t="shared" ref="E282" si="571">plan_id</f>
        <v>390</v>
      </c>
      <c r="F282" s="95">
        <f t="shared" ca="1" si="529"/>
        <v>2018</v>
      </c>
      <c r="G282" s="95">
        <f t="shared" ref="G282" ca="1" si="572">VLOOKUP(INDIRECT(CHAR(39)&amp;$A282&amp;CHAR(39)&amp;"!r2c"&amp;$C282,0),variables,2,0)</f>
        <v>10879</v>
      </c>
      <c r="H282" s="98">
        <f t="array" aca="1" ref="H282" ca="1">IF(AND(G282&gt;=10861,G282&lt;=10863),TEXT(INDIRECT(CHAR(39)&amp;$A282&amp;CHAR(39)&amp;"!r"&amp;$B282&amp;"c"&amp;$C282,0),"dd-mmm-yyyy"),(INDIRECT(CHAR(39)&amp;$A282&amp;CHAR(39)&amp;"!r"&amp;$B282&amp;"c"&amp;$C282,0)))</f>
        <v>454209000</v>
      </c>
    </row>
    <row r="283" spans="1:8" x14ac:dyDescent="0.3">
      <c r="A283" s="95" t="s">
        <v>353</v>
      </c>
      <c r="B283" s="95">
        <f t="shared" si="531"/>
        <v>7</v>
      </c>
      <c r="C283" s="95">
        <f t="shared" si="532"/>
        <v>22</v>
      </c>
      <c r="E283" s="95">
        <f t="shared" ref="E283" si="573">plan_id</f>
        <v>390</v>
      </c>
      <c r="F283" s="95">
        <f t="shared" ca="1" si="529"/>
        <v>2018</v>
      </c>
      <c r="G283" s="95">
        <f t="shared" ref="G283" ca="1" si="574">VLOOKUP(INDIRECT(CHAR(39)&amp;$A283&amp;CHAR(39)&amp;"!r2c"&amp;$C283,0),variables,2,0)</f>
        <v>10880</v>
      </c>
      <c r="H283" s="98">
        <f t="array" aca="1" ref="H283" ca="1">IF(AND(G283&gt;=10861,G283&lt;=10863),TEXT(INDIRECT(CHAR(39)&amp;$A283&amp;CHAR(39)&amp;"!r"&amp;$B283&amp;"c"&amp;$C283,0),"dd-mmm-yyyy"),(INDIRECT(CHAR(39)&amp;$A283&amp;CHAR(39)&amp;"!r"&amp;$B283&amp;"c"&amp;$C283,0)))</f>
        <v>0</v>
      </c>
    </row>
    <row r="284" spans="1:8" x14ac:dyDescent="0.3">
      <c r="A284" s="95" t="s">
        <v>353</v>
      </c>
      <c r="B284" s="95">
        <f t="shared" si="531"/>
        <v>7</v>
      </c>
      <c r="C284" s="95">
        <f t="shared" si="532"/>
        <v>23</v>
      </c>
      <c r="E284" s="95">
        <f t="shared" ref="E284" si="575">plan_id</f>
        <v>390</v>
      </c>
      <c r="F284" s="95">
        <f t="shared" ca="1" si="529"/>
        <v>2018</v>
      </c>
      <c r="G284" s="95">
        <f t="shared" ref="G284" ca="1" si="576">VLOOKUP(INDIRECT(CHAR(39)&amp;$A284&amp;CHAR(39)&amp;"!r2c"&amp;$C284,0),variables,2,0)</f>
        <v>10881</v>
      </c>
      <c r="H284" s="98">
        <f t="array" aca="1" ref="H284" ca="1">IF(AND(G284&gt;=10861,G284&lt;=10863),TEXT(INDIRECT(CHAR(39)&amp;$A284&amp;CHAR(39)&amp;"!r"&amp;$B284&amp;"c"&amp;$C284,0),"dd-mmm-yyyy"),(INDIRECT(CHAR(39)&amp;$A284&amp;CHAR(39)&amp;"!r"&amp;$B284&amp;"c"&amp;$C284,0)))</f>
        <v>0</v>
      </c>
    </row>
    <row r="285" spans="1:8" x14ac:dyDescent="0.3">
      <c r="A285" s="95" t="s">
        <v>353</v>
      </c>
      <c r="B285" s="95">
        <f t="shared" si="531"/>
        <v>7</v>
      </c>
      <c r="C285" s="95">
        <f t="shared" si="532"/>
        <v>24</v>
      </c>
      <c r="E285" s="95">
        <f t="shared" ref="E285" si="577">plan_id</f>
        <v>390</v>
      </c>
      <c r="F285" s="95">
        <f t="shared" ca="1" si="529"/>
        <v>2018</v>
      </c>
      <c r="G285" s="95">
        <f t="shared" ref="G285" ca="1" si="578">VLOOKUP(INDIRECT(CHAR(39)&amp;$A285&amp;CHAR(39)&amp;"!r2c"&amp;$C285,0),variables,2,0)</f>
        <v>10882</v>
      </c>
      <c r="H285" s="98">
        <f t="array" aca="1" ref="H285" ca="1">IF(AND(G285&gt;=10861,G285&lt;=10863),TEXT(INDIRECT(CHAR(39)&amp;$A285&amp;CHAR(39)&amp;"!r"&amp;$B285&amp;"c"&amp;$C285,0),"dd-mmm-yyyy"),(INDIRECT(CHAR(39)&amp;$A285&amp;CHAR(39)&amp;"!r"&amp;$B285&amp;"c"&amp;$C285,0)))</f>
        <v>0</v>
      </c>
    </row>
    <row r="286" spans="1:8" x14ac:dyDescent="0.3">
      <c r="A286" s="95" t="s">
        <v>353</v>
      </c>
      <c r="B286" s="95">
        <f t="shared" si="531"/>
        <v>7</v>
      </c>
      <c r="C286" s="95">
        <f t="shared" si="532"/>
        <v>25</v>
      </c>
      <c r="E286" s="95">
        <f t="shared" ref="E286" si="579">plan_id</f>
        <v>390</v>
      </c>
      <c r="F286" s="95">
        <f t="shared" ca="1" si="529"/>
        <v>2018</v>
      </c>
      <c r="G286" s="95">
        <f t="shared" ref="G286" ca="1" si="580">VLOOKUP(INDIRECT(CHAR(39)&amp;$A286&amp;CHAR(39)&amp;"!r2c"&amp;$C286,0),variables,2,0)</f>
        <v>10883</v>
      </c>
      <c r="H286" s="98">
        <f t="array" aca="1" ref="H286" ca="1">IF(AND(G286&gt;=10861,G286&lt;=10863),TEXT(INDIRECT(CHAR(39)&amp;$A286&amp;CHAR(39)&amp;"!r"&amp;$B286&amp;"c"&amp;$C286,0),"dd-mmm-yyyy"),(INDIRECT(CHAR(39)&amp;$A286&amp;CHAR(39)&amp;"!r"&amp;$B286&amp;"c"&amp;$C286,0)))</f>
        <v>0.23248328412691074</v>
      </c>
    </row>
    <row r="287" spans="1:8" x14ac:dyDescent="0.3">
      <c r="A287" s="95" t="s">
        <v>353</v>
      </c>
      <c r="B287" s="95">
        <f t="shared" si="531"/>
        <v>7</v>
      </c>
      <c r="C287" s="95">
        <f t="shared" si="532"/>
        <v>26</v>
      </c>
      <c r="E287" s="95">
        <f t="shared" ref="E287" si="581">plan_id</f>
        <v>390</v>
      </c>
      <c r="F287" s="95">
        <f t="shared" ca="1" si="529"/>
        <v>2018</v>
      </c>
      <c r="G287" s="95">
        <f t="shared" ref="G287" ca="1" si="582">VLOOKUP(INDIRECT(CHAR(39)&amp;$A287&amp;CHAR(39)&amp;"!r2c"&amp;$C287,0),variables,2,0)</f>
        <v>10884</v>
      </c>
      <c r="H287" s="98">
        <f t="array" aca="1" ref="H287" ca="1">IF(AND(G287&gt;=10861,G287&lt;=10863),TEXT(INDIRECT(CHAR(39)&amp;$A287&amp;CHAR(39)&amp;"!r"&amp;$B287&amp;"c"&amp;$C287,0),"dd-mmm-yyyy"),(INDIRECT(CHAR(39)&amp;$A287&amp;CHAR(39)&amp;"!r"&amp;$B287&amp;"c"&amp;$C287,0)))</f>
        <v>0.23248328412691074</v>
      </c>
    </row>
    <row r="288" spans="1:8" x14ac:dyDescent="0.3">
      <c r="A288" s="95" t="s">
        <v>353</v>
      </c>
      <c r="B288" s="95">
        <f t="shared" si="531"/>
        <v>7</v>
      </c>
      <c r="C288" s="95">
        <f t="shared" si="532"/>
        <v>27</v>
      </c>
      <c r="E288" s="95">
        <f t="shared" ref="E288" si="583">plan_id</f>
        <v>390</v>
      </c>
      <c r="F288" s="95">
        <f t="shared" ca="1" si="529"/>
        <v>2018</v>
      </c>
      <c r="G288" s="95">
        <f t="shared" ref="G288" ca="1" si="584">VLOOKUP(INDIRECT(CHAR(39)&amp;$A288&amp;CHAR(39)&amp;"!r2c"&amp;$C288,0),variables,2,0)</f>
        <v>10885</v>
      </c>
      <c r="H288" s="98">
        <f t="array" aca="1" ref="H288" ca="1">IF(AND(G288&gt;=10861,G288&lt;=10863),TEXT(INDIRECT(CHAR(39)&amp;$A288&amp;CHAR(39)&amp;"!r"&amp;$B288&amp;"c"&amp;$C288,0),"dd-mmm-yyyy"),(INDIRECT(CHAR(39)&amp;$A288&amp;CHAR(39)&amp;"!r"&amp;$B288&amp;"c"&amp;$C288,0)))</f>
        <v>105596000</v>
      </c>
    </row>
    <row r="289" spans="1:8" x14ac:dyDescent="0.3">
      <c r="A289" s="95" t="s">
        <v>353</v>
      </c>
      <c r="B289" s="95">
        <f t="shared" si="531"/>
        <v>7</v>
      </c>
      <c r="C289" s="95">
        <f t="shared" si="532"/>
        <v>28</v>
      </c>
      <c r="E289" s="95">
        <f t="shared" ref="E289" si="585">plan_id</f>
        <v>390</v>
      </c>
      <c r="F289" s="95">
        <f t="shared" ca="1" si="529"/>
        <v>2018</v>
      </c>
      <c r="G289" s="95">
        <f t="shared" ref="G289" ca="1" si="586">VLOOKUP(INDIRECT(CHAR(39)&amp;$A289&amp;CHAR(39)&amp;"!r2c"&amp;$C289,0),variables,2,0)</f>
        <v>10886</v>
      </c>
      <c r="H289" s="98">
        <f t="array" aca="1" ref="H289" ca="1">IF(AND(G289&gt;=10861,G289&lt;=10863),TEXT(INDIRECT(CHAR(39)&amp;$A289&amp;CHAR(39)&amp;"!r"&amp;$B289&amp;"c"&amp;$C289,0),"dd-mmm-yyyy"),(INDIRECT(CHAR(39)&amp;$A289&amp;CHAR(39)&amp;"!r"&amp;$B289&amp;"c"&amp;$C289,0)))</f>
        <v>105596000</v>
      </c>
    </row>
    <row r="290" spans="1:8" x14ac:dyDescent="0.3">
      <c r="A290" s="95" t="s">
        <v>353</v>
      </c>
      <c r="B290" s="95">
        <f t="shared" si="531"/>
        <v>7</v>
      </c>
      <c r="C290" s="95">
        <f t="shared" si="532"/>
        <v>29</v>
      </c>
      <c r="E290" s="95">
        <f t="shared" ref="E290" si="587">plan_id</f>
        <v>390</v>
      </c>
      <c r="F290" s="95">
        <f t="shared" ca="1" si="529"/>
        <v>2018</v>
      </c>
      <c r="G290" s="95">
        <f t="shared" ref="G290" ca="1" si="588">VLOOKUP(INDIRECT(CHAR(39)&amp;$A290&amp;CHAR(39)&amp;"!r2c"&amp;$C290,0),variables,2,0)</f>
        <v>10887</v>
      </c>
      <c r="H290" s="98">
        <f t="array" aca="1" ref="H290" ca="1">IF(AND(G290&gt;=10861,G290&lt;=10863),TEXT(INDIRECT(CHAR(39)&amp;$A290&amp;CHAR(39)&amp;"!r"&amp;$B290&amp;"c"&amp;$C290,0),"dd-mmm-yyyy"),(INDIRECT(CHAR(39)&amp;$A290&amp;CHAR(39)&amp;"!r"&amp;$B290&amp;"c"&amp;$C290,0)))</f>
        <v>0</v>
      </c>
    </row>
    <row r="291" spans="1:8" x14ac:dyDescent="0.3">
      <c r="A291" s="95" t="s">
        <v>353</v>
      </c>
      <c r="B291" s="95">
        <f t="shared" si="531"/>
        <v>7</v>
      </c>
      <c r="C291" s="95">
        <f t="shared" si="532"/>
        <v>30</v>
      </c>
      <c r="E291" s="95">
        <f t="shared" ref="E291" si="589">plan_id</f>
        <v>390</v>
      </c>
      <c r="F291" s="95">
        <f t="shared" ca="1" si="529"/>
        <v>2018</v>
      </c>
      <c r="G291" s="95">
        <f t="shared" ref="G291" ca="1" si="590">VLOOKUP(INDIRECT(CHAR(39)&amp;$A291&amp;CHAR(39)&amp;"!r2c"&amp;$C291,0),variables,2,0)</f>
        <v>10883</v>
      </c>
      <c r="H291" s="98">
        <f t="array" aca="1" ref="H291" ca="1">IF(AND(G291&gt;=10861,G291&lt;=10863),TEXT(INDIRECT(CHAR(39)&amp;$A291&amp;CHAR(39)&amp;"!r"&amp;$B291&amp;"c"&amp;$C291,0),"dd-mmm-yyyy"),(INDIRECT(CHAR(39)&amp;$A291&amp;CHAR(39)&amp;"!r"&amp;$B291&amp;"c"&amp;$C291,0)))</f>
        <v>1</v>
      </c>
    </row>
    <row r="292" spans="1:8" x14ac:dyDescent="0.3">
      <c r="A292" s="95" t="s">
        <v>353</v>
      </c>
      <c r="B292" s="95">
        <f t="shared" si="531"/>
        <v>7</v>
      </c>
      <c r="C292" s="95">
        <f t="shared" si="532"/>
        <v>31</v>
      </c>
      <c r="E292" s="95">
        <f t="shared" ref="E292" si="591">plan_id</f>
        <v>390</v>
      </c>
      <c r="F292" s="95">
        <f t="shared" ca="1" si="529"/>
        <v>2018</v>
      </c>
      <c r="G292" s="95">
        <f t="shared" ref="G292" ca="1" si="592">VLOOKUP(INDIRECT(CHAR(39)&amp;$A292&amp;CHAR(39)&amp;"!r2c"&amp;$C292,0),variables,2,0)</f>
        <v>10889</v>
      </c>
      <c r="H292" s="98">
        <f t="array" aca="1" ref="H292" ca="1">IF(AND(G292&gt;=10861,G292&lt;=10863),TEXT(INDIRECT(CHAR(39)&amp;$A292&amp;CHAR(39)&amp;"!r"&amp;$B292&amp;"c"&amp;$C292,0),"dd-mmm-yyyy"),(INDIRECT(CHAR(39)&amp;$A292&amp;CHAR(39)&amp;"!r"&amp;$B292&amp;"c"&amp;$C292,0)))</f>
        <v>182641000</v>
      </c>
    </row>
    <row r="293" spans="1:8" x14ac:dyDescent="0.3">
      <c r="A293" s="95" t="s">
        <v>353</v>
      </c>
      <c r="B293" s="95">
        <f t="shared" si="531"/>
        <v>7</v>
      </c>
      <c r="C293" s="95">
        <f t="shared" si="532"/>
        <v>32</v>
      </c>
      <c r="E293" s="95">
        <f t="shared" ref="E293" si="593">plan_id</f>
        <v>390</v>
      </c>
      <c r="F293" s="95">
        <f t="shared" ca="1" si="529"/>
        <v>2018</v>
      </c>
      <c r="G293" s="95">
        <f t="shared" ref="G293" ca="1" si="594">VLOOKUP(INDIRECT(CHAR(39)&amp;$A293&amp;CHAR(39)&amp;"!r2c"&amp;$C293,0),variables,2,0)</f>
        <v>10890</v>
      </c>
      <c r="H293" s="98">
        <f t="array" aca="1" ref="H293" ca="1">IF(AND(G293&gt;=10861,G293&lt;=10863),TEXT(INDIRECT(CHAR(39)&amp;$A293&amp;CHAR(39)&amp;"!r"&amp;$B293&amp;"c"&amp;$C293,0),"dd-mmm-yyyy"),(INDIRECT(CHAR(39)&amp;$A293&amp;CHAR(39)&amp;"!r"&amp;$B293&amp;"c"&amp;$C293,0)))</f>
        <v>318719000</v>
      </c>
    </row>
    <row r="294" spans="1:8" x14ac:dyDescent="0.3">
      <c r="A294" s="95" t="s">
        <v>353</v>
      </c>
      <c r="B294" s="95">
        <f t="shared" si="531"/>
        <v>7</v>
      </c>
      <c r="C294" s="95">
        <f t="shared" si="532"/>
        <v>33</v>
      </c>
      <c r="E294" s="95">
        <f t="shared" ref="E294" si="595">plan_id</f>
        <v>390</v>
      </c>
      <c r="F294" s="95">
        <f t="shared" ca="1" si="529"/>
        <v>2018</v>
      </c>
      <c r="G294" s="95">
        <f t="shared" ref="G294" ca="1" si="596">VLOOKUP(INDIRECT(CHAR(39)&amp;$A294&amp;CHAR(39)&amp;"!r2c"&amp;$C294,0),variables,2,0)</f>
        <v>10891</v>
      </c>
      <c r="H294" s="98">
        <f t="array" aca="1" ref="H294" ca="1">IF(AND(G294&gt;=10861,G294&lt;=10863),TEXT(INDIRECT(CHAR(39)&amp;$A294&amp;CHAR(39)&amp;"!r"&amp;$B294&amp;"c"&amp;$C294,0),"dd-mmm-yyyy"),(INDIRECT(CHAR(39)&amp;$A294&amp;CHAR(39)&amp;"!r"&amp;$B294&amp;"c"&amp;$C294,0)))</f>
        <v>0</v>
      </c>
    </row>
    <row r="295" spans="1:8" x14ac:dyDescent="0.3">
      <c r="A295" s="95" t="s">
        <v>353</v>
      </c>
      <c r="B295" s="95">
        <f t="shared" si="531"/>
        <v>7</v>
      </c>
      <c r="C295" s="95">
        <f t="shared" si="532"/>
        <v>34</v>
      </c>
      <c r="E295" s="95">
        <f t="shared" ref="E295" si="597">plan_id</f>
        <v>390</v>
      </c>
      <c r="F295" s="95">
        <f t="shared" ca="1" si="529"/>
        <v>2018</v>
      </c>
      <c r="G295" s="95">
        <f t="shared" ref="G295" ca="1" si="598">VLOOKUP(INDIRECT(CHAR(39)&amp;$A295&amp;CHAR(39)&amp;"!r2c"&amp;$C295,0),variables,2,0)</f>
        <v>10892</v>
      </c>
      <c r="H295" s="98">
        <f t="array" aca="1" ref="H295" ca="1">IF(AND(G295&gt;=10861,G295&lt;=10863),TEXT(INDIRECT(CHAR(39)&amp;$A295&amp;CHAR(39)&amp;"!r"&amp;$B295&amp;"c"&amp;$C295,0),"dd-mmm-yyyy"),(INDIRECT(CHAR(39)&amp;$A295&amp;CHAR(39)&amp;"!r"&amp;$B295&amp;"c"&amp;$C295,0)))</f>
        <v>0</v>
      </c>
    </row>
    <row r="296" spans="1:8" x14ac:dyDescent="0.3">
      <c r="A296" s="95" t="s">
        <v>353</v>
      </c>
      <c r="B296" s="95">
        <f t="shared" si="531"/>
        <v>7</v>
      </c>
      <c r="C296" s="95">
        <f t="shared" si="532"/>
        <v>35</v>
      </c>
      <c r="E296" s="95">
        <f t="shared" ref="E296" si="599">plan_id</f>
        <v>390</v>
      </c>
      <c r="F296" s="95">
        <f t="shared" ca="1" si="529"/>
        <v>2018</v>
      </c>
      <c r="G296" s="95">
        <f t="shared" ref="G296" ca="1" si="600">VLOOKUP(INDIRECT(CHAR(39)&amp;$A296&amp;CHAR(39)&amp;"!r2c"&amp;$C296,0),variables,2,0)</f>
        <v>10893</v>
      </c>
      <c r="H296" s="98">
        <f t="array" aca="1" ref="H296" ca="1">IF(AND(G296&gt;=10861,G296&lt;=10863),TEXT(INDIRECT(CHAR(39)&amp;$A296&amp;CHAR(39)&amp;"!r"&amp;$B296&amp;"c"&amp;$C296,0),"dd-mmm-yyyy"),(INDIRECT(CHAR(39)&amp;$A296&amp;CHAR(39)&amp;"!r"&amp;$B296&amp;"c"&amp;$C296,0)))</f>
        <v>0</v>
      </c>
    </row>
    <row r="297" spans="1:8" x14ac:dyDescent="0.3">
      <c r="A297" s="95" t="s">
        <v>353</v>
      </c>
      <c r="B297" s="95">
        <f t="shared" si="531"/>
        <v>7</v>
      </c>
      <c r="C297" s="95">
        <f t="shared" si="532"/>
        <v>36</v>
      </c>
      <c r="E297" s="95">
        <f t="shared" ref="E297" si="601">plan_id</f>
        <v>390</v>
      </c>
      <c r="F297" s="95">
        <f t="shared" ca="1" si="529"/>
        <v>2018</v>
      </c>
      <c r="G297" s="95">
        <f t="shared" ref="G297" ca="1" si="602">VLOOKUP(INDIRECT(CHAR(39)&amp;$A297&amp;CHAR(39)&amp;"!r2c"&amp;$C297,0),variables,2,0)</f>
        <v>10894</v>
      </c>
      <c r="H297" s="98">
        <f t="array" aca="1" ref="H297" ca="1">IF(AND(G297&gt;=10861,G297&lt;=10863),TEXT(INDIRECT(CHAR(39)&amp;$A297&amp;CHAR(39)&amp;"!r"&amp;$B297&amp;"c"&amp;$C297,0),"dd-mmm-yyyy"),(INDIRECT(CHAR(39)&amp;$A297&amp;CHAR(39)&amp;"!r"&amp;$B297&amp;"c"&amp;$C297,0)))</f>
        <v>-34478000</v>
      </c>
    </row>
    <row r="298" spans="1:8" x14ac:dyDescent="0.3">
      <c r="A298" s="95" t="s">
        <v>353</v>
      </c>
      <c r="B298" s="95">
        <f t="shared" si="531"/>
        <v>7</v>
      </c>
      <c r="C298" s="95">
        <f t="shared" si="532"/>
        <v>37</v>
      </c>
      <c r="E298" s="95">
        <f t="shared" ref="E298" si="603">plan_id</f>
        <v>390</v>
      </c>
      <c r="F298" s="95">
        <f t="shared" ca="1" si="529"/>
        <v>2018</v>
      </c>
      <c r="G298" s="95">
        <f t="shared" ref="G298" ca="1" si="604">VLOOKUP(INDIRECT(CHAR(39)&amp;$A298&amp;CHAR(39)&amp;"!r2c"&amp;$C298,0),variables,2,0)</f>
        <v>10895</v>
      </c>
      <c r="H298" s="98">
        <f t="array" aca="1" ref="H298" ca="1">IF(AND(G298&gt;=10861,G298&lt;=10863),TEXT(INDIRECT(CHAR(39)&amp;$A298&amp;CHAR(39)&amp;"!r"&amp;$B298&amp;"c"&amp;$C298,0),"dd-mmm-yyyy"),(INDIRECT(CHAR(39)&amp;$A298&amp;CHAR(39)&amp;"!r"&amp;$B298&amp;"c"&amp;$C298,0)))</f>
        <v>0</v>
      </c>
    </row>
    <row r="299" spans="1:8" x14ac:dyDescent="0.3">
      <c r="A299" s="95" t="s">
        <v>353</v>
      </c>
      <c r="B299" s="95">
        <f t="shared" si="531"/>
        <v>7</v>
      </c>
      <c r="C299" s="95">
        <f t="shared" si="532"/>
        <v>38</v>
      </c>
      <c r="E299" s="95">
        <f t="shared" ref="E299" si="605">plan_id</f>
        <v>390</v>
      </c>
      <c r="F299" s="95">
        <f t="shared" ca="1" si="529"/>
        <v>2018</v>
      </c>
      <c r="G299" s="95">
        <f t="shared" ref="G299" ca="1" si="606">VLOOKUP(INDIRECT(CHAR(39)&amp;$A299&amp;CHAR(39)&amp;"!r2c"&amp;$C299,0),variables,2,0)</f>
        <v>10896</v>
      </c>
      <c r="H299" s="98">
        <f t="array" aca="1" ref="H299" ca="1">IF(AND(G299&gt;=10861,G299&lt;=10863),TEXT(INDIRECT(CHAR(39)&amp;$A299&amp;CHAR(39)&amp;"!r"&amp;$B299&amp;"c"&amp;$C299,0),"dd-mmm-yyyy"),(INDIRECT(CHAR(39)&amp;$A299&amp;CHAR(39)&amp;"!r"&amp;$B299&amp;"c"&amp;$C299,0)))</f>
        <v>0</v>
      </c>
    </row>
    <row r="300" spans="1:8" x14ac:dyDescent="0.3">
      <c r="A300" s="95" t="s">
        <v>353</v>
      </c>
      <c r="B300" s="95">
        <f t="shared" si="531"/>
        <v>7</v>
      </c>
      <c r="C300" s="95">
        <f t="shared" si="532"/>
        <v>39</v>
      </c>
      <c r="E300" s="95">
        <f t="shared" ref="E300" si="607">plan_id</f>
        <v>390</v>
      </c>
      <c r="F300" s="95">
        <f t="shared" ca="1" si="529"/>
        <v>2018</v>
      </c>
      <c r="G300" s="95">
        <f t="shared" ref="G300" ca="1" si="608">VLOOKUP(INDIRECT(CHAR(39)&amp;$A300&amp;CHAR(39)&amp;"!r2c"&amp;$C300,0),variables,2,0)</f>
        <v>10897</v>
      </c>
      <c r="H300" s="98">
        <f t="array" aca="1" ref="H300" ca="1">IF(AND(G300&gt;=10861,G300&lt;=10863),TEXT(INDIRECT(CHAR(39)&amp;$A300&amp;CHAR(39)&amp;"!r"&amp;$B300&amp;"c"&amp;$C300,0),"dd-mmm-yyyy"),(INDIRECT(CHAR(39)&amp;$A300&amp;CHAR(39)&amp;"!r"&amp;$B300&amp;"c"&amp;$C300,0)))</f>
        <v>11570000</v>
      </c>
    </row>
    <row r="301" spans="1:8" x14ac:dyDescent="0.3">
      <c r="A301" s="95" t="s">
        <v>353</v>
      </c>
      <c r="B301" s="95">
        <f t="shared" si="531"/>
        <v>7</v>
      </c>
      <c r="C301" s="95">
        <f t="shared" si="532"/>
        <v>40</v>
      </c>
      <c r="E301" s="95">
        <f t="shared" ref="E301" si="609">plan_id</f>
        <v>390</v>
      </c>
      <c r="F301" s="95">
        <f t="shared" ca="1" si="529"/>
        <v>2018</v>
      </c>
      <c r="G301" s="95">
        <f t="shared" ref="G301" ca="1" si="610">VLOOKUP(INDIRECT(CHAR(39)&amp;$A301&amp;CHAR(39)&amp;"!r2c"&amp;$C301,0),variables,2,0)</f>
        <v>10898</v>
      </c>
      <c r="H301" s="98">
        <f t="array" aca="1" ref="H301" ca="1">IF(AND(G301&gt;=10861,G301&lt;=10863),TEXT(INDIRECT(CHAR(39)&amp;$A301&amp;CHAR(39)&amp;"!r"&amp;$B301&amp;"c"&amp;$C301,0),"dd-mmm-yyyy"),(INDIRECT(CHAR(39)&amp;$A301&amp;CHAR(39)&amp;"!r"&amp;$B301&amp;"c"&amp;$C301,0)))</f>
        <v>0</v>
      </c>
    </row>
    <row r="302" spans="1:8" x14ac:dyDescent="0.3">
      <c r="A302" s="95" t="s">
        <v>353</v>
      </c>
      <c r="B302" s="95">
        <f t="shared" si="531"/>
        <v>7</v>
      </c>
      <c r="C302" s="95">
        <f t="shared" si="532"/>
        <v>41</v>
      </c>
      <c r="E302" s="95">
        <f t="shared" ref="E302" si="611">plan_id</f>
        <v>390</v>
      </c>
      <c r="F302" s="95">
        <f t="shared" ca="1" si="529"/>
        <v>2018</v>
      </c>
      <c r="G302" s="95">
        <f t="shared" ref="G302" ca="1" si="612">VLOOKUP(INDIRECT(CHAR(39)&amp;$A302&amp;CHAR(39)&amp;"!r2c"&amp;$C302,0),variables,2,0)</f>
        <v>10899</v>
      </c>
      <c r="H302" s="98">
        <f t="array" aca="1" ref="H302" ca="1">IF(AND(G302&gt;=10861,G302&lt;=10863),TEXT(INDIRECT(CHAR(39)&amp;$A302&amp;CHAR(39)&amp;"!r"&amp;$B302&amp;"c"&amp;$C302,0),"dd-mmm-yyyy"),(INDIRECT(CHAR(39)&amp;$A302&amp;CHAR(39)&amp;"!r"&amp;$B302&amp;"c"&amp;$C302,0)))</f>
        <v>0</v>
      </c>
    </row>
    <row r="303" spans="1:8" x14ac:dyDescent="0.3">
      <c r="A303" s="95" t="s">
        <v>353</v>
      </c>
      <c r="B303" s="95">
        <f t="shared" si="531"/>
        <v>7</v>
      </c>
      <c r="C303" s="95">
        <f t="shared" si="532"/>
        <v>42</v>
      </c>
      <c r="E303" s="95">
        <f t="shared" ref="E303" si="613">plan_id</f>
        <v>390</v>
      </c>
      <c r="F303" s="95">
        <f t="shared" ca="1" si="529"/>
        <v>2018</v>
      </c>
      <c r="G303" s="95">
        <f t="shared" ref="G303" ca="1" si="614">VLOOKUP(INDIRECT(CHAR(39)&amp;$A303&amp;CHAR(39)&amp;"!r2c"&amp;$C303,0),variables,2,0)</f>
        <v>11006</v>
      </c>
      <c r="H303" s="98">
        <f t="array" aca="1" ref="H303" ca="1">IF(AND(G303&gt;=10861,G303&lt;=10863),TEXT(INDIRECT(CHAR(39)&amp;$A303&amp;CHAR(39)&amp;"!r"&amp;$B303&amp;"c"&amp;$C303,0),"dd-mmm-yyyy"),(INDIRECT(CHAR(39)&amp;$A303&amp;CHAR(39)&amp;"!r"&amp;$B303&amp;"c"&amp;$C303,0)))</f>
        <v>0</v>
      </c>
    </row>
    <row r="304" spans="1:8" x14ac:dyDescent="0.3">
      <c r="A304" s="95" t="s">
        <v>353</v>
      </c>
      <c r="B304" s="95">
        <f t="shared" si="531"/>
        <v>7</v>
      </c>
      <c r="C304" s="95">
        <f t="shared" si="532"/>
        <v>43</v>
      </c>
      <c r="E304" s="95">
        <f t="shared" ref="E304" si="615">plan_id</f>
        <v>390</v>
      </c>
      <c r="F304" s="95">
        <f t="shared" ca="1" si="529"/>
        <v>2018</v>
      </c>
      <c r="G304" s="95">
        <f t="shared" ref="G304" ca="1" si="616">VLOOKUP(INDIRECT(CHAR(39)&amp;$A304&amp;CHAR(39)&amp;"!r2c"&amp;$C304,0),variables,2,0)</f>
        <v>10900</v>
      </c>
      <c r="H304" s="98">
        <f t="array" aca="1" ref="H304" ca="1">IF(AND(G304&gt;=10861,G304&lt;=10863),TEXT(INDIRECT(CHAR(39)&amp;$A304&amp;CHAR(39)&amp;"!r"&amp;$B304&amp;"c"&amp;$C304,0),"dd-mmm-yyyy"),(INDIRECT(CHAR(39)&amp;$A304&amp;CHAR(39)&amp;"!r"&amp;$B304&amp;"c"&amp;$C304,0)))</f>
        <v>0</v>
      </c>
    </row>
    <row r="305" spans="1:8" x14ac:dyDescent="0.3">
      <c r="A305" s="95" t="s">
        <v>353</v>
      </c>
      <c r="B305" s="95">
        <f t="shared" si="531"/>
        <v>7</v>
      </c>
      <c r="C305" s="95">
        <f t="shared" si="532"/>
        <v>44</v>
      </c>
      <c r="E305" s="95">
        <f t="shared" ref="E305" si="617">plan_id</f>
        <v>390</v>
      </c>
      <c r="F305" s="95">
        <f t="shared" ca="1" si="529"/>
        <v>2018</v>
      </c>
      <c r="G305" s="95">
        <f t="shared" ref="G305" ca="1" si="618">VLOOKUP(INDIRECT(CHAR(39)&amp;$A305&amp;CHAR(39)&amp;"!r2c"&amp;$C305,0),variables,2,0)</f>
        <v>10901</v>
      </c>
      <c r="H305" s="98">
        <f t="array" aca="1" ref="H305" ca="1">IF(AND(G305&gt;=10861,G305&lt;=10863),TEXT(INDIRECT(CHAR(39)&amp;$A305&amp;CHAR(39)&amp;"!r"&amp;$B305&amp;"c"&amp;$C305,0),"dd-mmm-yyyy"),(INDIRECT(CHAR(39)&amp;$A305&amp;CHAR(39)&amp;"!r"&amp;$B305&amp;"c"&amp;$C305,0)))</f>
        <v>5.5E-2</v>
      </c>
    </row>
    <row r="306" spans="1:8" x14ac:dyDescent="0.3">
      <c r="A306" s="95" t="s">
        <v>353</v>
      </c>
      <c r="B306" s="95">
        <f t="shared" si="531"/>
        <v>7</v>
      </c>
      <c r="C306" s="95">
        <f t="shared" si="532"/>
        <v>45</v>
      </c>
      <c r="E306" s="95">
        <f t="shared" ref="E306" si="619">plan_id</f>
        <v>390</v>
      </c>
      <c r="F306" s="95">
        <f t="shared" ca="1" si="529"/>
        <v>2018</v>
      </c>
      <c r="G306" s="95">
        <f t="shared" ref="G306" ca="1" si="620">VLOOKUP(INDIRECT(CHAR(39)&amp;$A306&amp;CHAR(39)&amp;"!r2c"&amp;$C306,0),variables,2,0)</f>
        <v>10902</v>
      </c>
      <c r="H306" s="98">
        <f t="array" aca="1" ref="H306" ca="1">IF(AND(G306&gt;=10861,G306&lt;=10863),TEXT(INDIRECT(CHAR(39)&amp;$A306&amp;CHAR(39)&amp;"!r"&amp;$B306&amp;"c"&amp;$C306,0),"dd-mmm-yyyy"),(INDIRECT(CHAR(39)&amp;$A306&amp;CHAR(39)&amp;"!r"&amp;$B306&amp;"c"&amp;$C306,0)))</f>
        <v>6.5000000000000002E-2</v>
      </c>
    </row>
    <row r="307" spans="1:8" x14ac:dyDescent="0.3">
      <c r="A307" s="95" t="s">
        <v>353</v>
      </c>
      <c r="B307" s="95">
        <f t="shared" si="531"/>
        <v>7</v>
      </c>
      <c r="C307" s="95">
        <f t="shared" si="532"/>
        <v>46</v>
      </c>
      <c r="E307" s="95">
        <f t="shared" ref="E307" si="621">plan_id</f>
        <v>390</v>
      </c>
      <c r="F307" s="95">
        <f t="shared" ca="1" si="529"/>
        <v>2018</v>
      </c>
      <c r="G307" s="95">
        <f t="shared" ref="G307" ca="1" si="622">VLOOKUP(INDIRECT(CHAR(39)&amp;$A307&amp;CHAR(39)&amp;"!r2c"&amp;$C307,0),variables,2,0)</f>
        <v>10903</v>
      </c>
      <c r="H307" s="98">
        <f t="array" aca="1" ref="H307" ca="1">IF(AND(G307&gt;=10861,G307&lt;=10863),TEXT(INDIRECT(CHAR(39)&amp;$A307&amp;CHAR(39)&amp;"!r"&amp;$B307&amp;"c"&amp;$C307,0),"dd-mmm-yyyy"),(INDIRECT(CHAR(39)&amp;$A307&amp;CHAR(39)&amp;"!r"&amp;$B307&amp;"c"&amp;$C307,0)))</f>
        <v>7.4999999999999997E-2</v>
      </c>
    </row>
    <row r="308" spans="1:8" x14ac:dyDescent="0.3">
      <c r="A308" s="95" t="s">
        <v>353</v>
      </c>
      <c r="B308" s="95">
        <f t="shared" si="531"/>
        <v>7</v>
      </c>
      <c r="C308" s="95">
        <f t="shared" si="532"/>
        <v>47</v>
      </c>
      <c r="E308" s="95">
        <f t="shared" ref="E308" si="623">plan_id</f>
        <v>390</v>
      </c>
      <c r="F308" s="95">
        <f t="shared" ca="1" si="529"/>
        <v>2018</v>
      </c>
      <c r="G308" s="95">
        <f t="shared" ref="G308" ca="1" si="624">VLOOKUP(INDIRECT(CHAR(39)&amp;$A308&amp;CHAR(39)&amp;"!r2c"&amp;$C308,0),variables,2,0)</f>
        <v>10904</v>
      </c>
      <c r="H308" s="98">
        <f t="array" aca="1" ref="H308" ca="1">IF(AND(G308&gt;=10861,G308&lt;=10863),TEXT(INDIRECT(CHAR(39)&amp;$A308&amp;CHAR(39)&amp;"!r"&amp;$B308&amp;"c"&amp;$C308,0),"dd-mmm-yyyy"),(INDIRECT(CHAR(39)&amp;$A308&amp;CHAR(39)&amp;"!r"&amp;$B308&amp;"c"&amp;$C308,0)))</f>
        <v>232199000</v>
      </c>
    </row>
    <row r="309" spans="1:8" x14ac:dyDescent="0.3">
      <c r="A309" s="95" t="s">
        <v>353</v>
      </c>
      <c r="B309" s="95">
        <f t="shared" si="531"/>
        <v>7</v>
      </c>
      <c r="C309" s="95">
        <f t="shared" si="532"/>
        <v>48</v>
      </c>
      <c r="E309" s="95">
        <f t="shared" ref="E309" si="625">plan_id</f>
        <v>390</v>
      </c>
      <c r="F309" s="95">
        <f t="shared" ca="1" si="529"/>
        <v>2018</v>
      </c>
      <c r="G309" s="95">
        <f t="shared" ref="G309" ca="1" si="626">VLOOKUP(INDIRECT(CHAR(39)&amp;$A309&amp;CHAR(39)&amp;"!r2c"&amp;$C309,0),variables,2,0)</f>
        <v>10905</v>
      </c>
      <c r="H309" s="98">
        <f t="array" aca="1" ref="H309" ca="1">IF(AND(G309&gt;=10861,G309&lt;=10863),TEXT(INDIRECT(CHAR(39)&amp;$A309&amp;CHAR(39)&amp;"!r"&amp;$B309&amp;"c"&amp;$C309,0),"dd-mmm-yyyy"),(INDIRECT(CHAR(39)&amp;$A309&amp;CHAR(39)&amp;"!r"&amp;$B309&amp;"c"&amp;$C309,0)))</f>
        <v>-757896000</v>
      </c>
    </row>
    <row r="310" spans="1:8" x14ac:dyDescent="0.3">
      <c r="A310" s="95" t="s">
        <v>353</v>
      </c>
      <c r="B310" s="95">
        <f t="shared" si="531"/>
        <v>7</v>
      </c>
      <c r="C310" s="95">
        <f t="shared" si="532"/>
        <v>49</v>
      </c>
      <c r="E310" s="95">
        <f t="shared" ref="E310" si="627">plan_id</f>
        <v>390</v>
      </c>
      <c r="F310" s="95">
        <f t="shared" ca="1" si="529"/>
        <v>2018</v>
      </c>
      <c r="G310" s="95">
        <f t="shared" ref="G310" ca="1" si="628">VLOOKUP(INDIRECT(CHAR(39)&amp;$A310&amp;CHAR(39)&amp;"!r2c"&amp;$C310,0),variables,2,0)</f>
        <v>10906</v>
      </c>
      <c r="H310" s="98">
        <f t="array" aca="1" ref="H310" ca="1">IF(AND(G310&gt;=10861,G310&lt;=10863),TEXT(INDIRECT(CHAR(39)&amp;$A310&amp;CHAR(39)&amp;"!r"&amp;$B310&amp;"c"&amp;$C310,0),"dd-mmm-yyyy"),(INDIRECT(CHAR(39)&amp;$A310&amp;CHAR(39)&amp;"!r"&amp;$B310&amp;"c"&amp;$C310,0)))</f>
        <v>-1536649000</v>
      </c>
    </row>
    <row r="311" spans="1:8" x14ac:dyDescent="0.3">
      <c r="A311" s="95" t="s">
        <v>353</v>
      </c>
      <c r="B311" s="95">
        <f t="shared" si="531"/>
        <v>7</v>
      </c>
      <c r="C311" s="95">
        <f t="shared" si="532"/>
        <v>50</v>
      </c>
      <c r="E311" s="95">
        <f t="shared" ref="E311" si="629">plan_id</f>
        <v>390</v>
      </c>
      <c r="F311" s="95">
        <f t="shared" ca="1" si="529"/>
        <v>2018</v>
      </c>
      <c r="G311" s="95">
        <f t="shared" ref="G311" ca="1" si="630">VLOOKUP(INDIRECT(CHAR(39)&amp;$A311&amp;CHAR(39)&amp;"!r2c"&amp;$C311,0),variables,2,0)</f>
        <v>10907</v>
      </c>
      <c r="H311" s="98">
        <f t="array" aca="1" ref="H311" ca="1">IF(AND(G311&gt;=10861,G311&lt;=10863),TEXT(INDIRECT(CHAR(39)&amp;$A311&amp;CHAR(39)&amp;"!r"&amp;$B311&amp;"c"&amp;$C311,0),"dd-mmm-yyyy"),(INDIRECT(CHAR(39)&amp;$A311&amp;CHAR(39)&amp;"!r"&amp;$B311&amp;"c"&amp;$C311,0)))</f>
        <v>0</v>
      </c>
    </row>
    <row r="312" spans="1:8" x14ac:dyDescent="0.3">
      <c r="A312" s="95" t="s">
        <v>353</v>
      </c>
      <c r="B312" s="95">
        <f t="shared" si="531"/>
        <v>7</v>
      </c>
      <c r="C312" s="95">
        <f t="shared" si="532"/>
        <v>51</v>
      </c>
      <c r="E312" s="95">
        <f t="shared" ref="E312" si="631">plan_id</f>
        <v>390</v>
      </c>
      <c r="F312" s="95">
        <f t="shared" ca="1" si="529"/>
        <v>2018</v>
      </c>
      <c r="G312" s="95">
        <f t="shared" ref="G312" ca="1" si="632">VLOOKUP(INDIRECT(CHAR(39)&amp;$A312&amp;CHAR(39)&amp;"!r2c"&amp;$C312,0),variables,2,0)</f>
        <v>10860</v>
      </c>
      <c r="H312" s="98">
        <f t="array" aca="1" ref="H312" ca="1">IF(AND(G312&gt;=10861,G312&lt;=10863),TEXT(INDIRECT(CHAR(39)&amp;$A312&amp;CHAR(39)&amp;"!r"&amp;$B312&amp;"c"&amp;$C312,0),"dd-mmm-yyyy"),(INDIRECT(CHAR(39)&amp;$A312&amp;CHAR(39)&amp;"!r"&amp;$B312&amp;"c"&amp;$C312,0)))</f>
        <v>4957340000</v>
      </c>
    </row>
    <row r="313" spans="1:8" x14ac:dyDescent="0.3">
      <c r="A313" s="95" t="s">
        <v>353</v>
      </c>
      <c r="B313" s="95">
        <f t="shared" si="531"/>
        <v>7</v>
      </c>
      <c r="C313" s="95">
        <f t="shared" si="532"/>
        <v>52</v>
      </c>
      <c r="E313" s="95">
        <f t="shared" ref="E313" si="633">plan_id</f>
        <v>390</v>
      </c>
      <c r="F313" s="95">
        <f t="shared" ca="1" si="529"/>
        <v>2018</v>
      </c>
      <c r="G313" s="95">
        <f t="shared" ref="G313" ca="1" si="634">VLOOKUP(INDIRECT(CHAR(39)&amp;$A313&amp;CHAR(39)&amp;"!r2c"&amp;$C313,0),variables,2,0)</f>
        <v>10909</v>
      </c>
      <c r="H313" s="98">
        <f t="array" aca="1" ref="H313" ca="1">IF(AND(G313&gt;=10861,G313&lt;=10863),TEXT(INDIRECT(CHAR(39)&amp;$A313&amp;CHAR(39)&amp;"!r"&amp;$B313&amp;"c"&amp;$C313,0),"dd-mmm-yyyy"),(INDIRECT(CHAR(39)&amp;$A313&amp;CHAR(39)&amp;"!r"&amp;$B313&amp;"c"&amp;$C313,0)))</f>
        <v>182641000</v>
      </c>
    </row>
    <row r="314" spans="1:8" x14ac:dyDescent="0.3">
      <c r="A314" s="95" t="s">
        <v>353</v>
      </c>
      <c r="B314" s="95">
        <f t="shared" si="531"/>
        <v>7</v>
      </c>
      <c r="C314" s="95">
        <f t="shared" si="532"/>
        <v>53</v>
      </c>
      <c r="E314" s="95">
        <f t="shared" ref="E314" si="635">plan_id</f>
        <v>390</v>
      </c>
      <c r="F314" s="95">
        <f t="shared" ca="1" si="529"/>
        <v>2018</v>
      </c>
      <c r="G314" s="95">
        <f t="shared" ref="G314" ca="1" si="636">VLOOKUP(INDIRECT(CHAR(39)&amp;$A314&amp;CHAR(39)&amp;"!r2c"&amp;$C314,0),variables,2,0)</f>
        <v>10910</v>
      </c>
      <c r="H314" s="98">
        <f t="array" aca="1" ref="H314" ca="1">IF(AND(G314&gt;=10861,G314&lt;=10863),TEXT(INDIRECT(CHAR(39)&amp;$A314&amp;CHAR(39)&amp;"!r"&amp;$B314&amp;"c"&amp;$C314,0),"dd-mmm-yyyy"),(INDIRECT(CHAR(39)&amp;$A314&amp;CHAR(39)&amp;"!r"&amp;$B314&amp;"c"&amp;$C314,0)))</f>
        <v>318719000</v>
      </c>
    </row>
    <row r="315" spans="1:8" x14ac:dyDescent="0.3">
      <c r="A315" s="95" t="s">
        <v>353</v>
      </c>
      <c r="B315" s="95">
        <f t="shared" si="531"/>
        <v>7</v>
      </c>
      <c r="C315" s="95">
        <f t="shared" si="532"/>
        <v>54</v>
      </c>
      <c r="E315" s="95">
        <f t="shared" ref="E315" si="637">plan_id</f>
        <v>390</v>
      </c>
      <c r="F315" s="95">
        <f t="shared" ca="1" si="529"/>
        <v>2018</v>
      </c>
      <c r="G315" s="95">
        <f t="shared" ref="G315" ca="1" si="638">VLOOKUP(INDIRECT(CHAR(39)&amp;$A315&amp;CHAR(39)&amp;"!r2c"&amp;$C315,0),variables,2,0)</f>
        <v>10911</v>
      </c>
      <c r="H315" s="98">
        <f t="array" aca="1" ref="H315" ca="1">IF(AND(G315&gt;=10861,G315&lt;=10863),TEXT(INDIRECT(CHAR(39)&amp;$A315&amp;CHAR(39)&amp;"!r"&amp;$B315&amp;"c"&amp;$C315,0),"dd-mmm-yyyy"),(INDIRECT(CHAR(39)&amp;$A315&amp;CHAR(39)&amp;"!r"&amp;$B315&amp;"c"&amp;$C315,0)))</f>
        <v>0</v>
      </c>
    </row>
    <row r="316" spans="1:8" x14ac:dyDescent="0.3">
      <c r="A316" s="95" t="s">
        <v>353</v>
      </c>
      <c r="B316" s="95">
        <f t="shared" si="531"/>
        <v>7</v>
      </c>
      <c r="C316" s="95">
        <f t="shared" si="532"/>
        <v>55</v>
      </c>
      <c r="E316" s="95">
        <f t="shared" ref="E316" si="639">plan_id</f>
        <v>390</v>
      </c>
      <c r="F316" s="95">
        <f t="shared" ca="1" si="529"/>
        <v>2018</v>
      </c>
      <c r="G316" s="95">
        <f t="shared" ref="G316" ca="1" si="640">VLOOKUP(INDIRECT(CHAR(39)&amp;$A316&amp;CHAR(39)&amp;"!r2c"&amp;$C316,0),variables,2,0)</f>
        <v>10912</v>
      </c>
      <c r="H316" s="98">
        <f t="array" aca="1" ref="H316" ca="1">IF(AND(G316&gt;=10861,G316&lt;=10863),TEXT(INDIRECT(CHAR(39)&amp;$A316&amp;CHAR(39)&amp;"!r"&amp;$B316&amp;"c"&amp;$C316,0),"dd-mmm-yyyy"),(INDIRECT(CHAR(39)&amp;$A316&amp;CHAR(39)&amp;"!r"&amp;$B316&amp;"c"&amp;$C316,0)))</f>
        <v>-84452000</v>
      </c>
    </row>
    <row r="317" spans="1:8" x14ac:dyDescent="0.3">
      <c r="A317" s="95" t="s">
        <v>353</v>
      </c>
      <c r="B317" s="95">
        <f t="shared" si="531"/>
        <v>7</v>
      </c>
      <c r="C317" s="95">
        <f t="shared" si="532"/>
        <v>56</v>
      </c>
      <c r="E317" s="95">
        <f t="shared" ref="E317" si="641">plan_id</f>
        <v>390</v>
      </c>
      <c r="F317" s="95">
        <f t="shared" ca="1" si="529"/>
        <v>2018</v>
      </c>
      <c r="G317" s="95">
        <f t="shared" ref="G317" ca="1" si="642">VLOOKUP(INDIRECT(CHAR(39)&amp;$A317&amp;CHAR(39)&amp;"!r2c"&amp;$C317,0),variables,2,0)</f>
        <v>10913</v>
      </c>
      <c r="H317" s="98">
        <f t="array" aca="1" ref="H317" ca="1">IF(AND(G317&gt;=10861,G317&lt;=10863),TEXT(INDIRECT(CHAR(39)&amp;$A317&amp;CHAR(39)&amp;"!r"&amp;$B317&amp;"c"&amp;$C317,0),"dd-mmm-yyyy"),(INDIRECT(CHAR(39)&amp;$A317&amp;CHAR(39)&amp;"!r"&amp;$B317&amp;"c"&amp;$C317,0)))</f>
        <v>0</v>
      </c>
    </row>
    <row r="318" spans="1:8" x14ac:dyDescent="0.3">
      <c r="A318" s="95" t="s">
        <v>353</v>
      </c>
      <c r="B318" s="95">
        <f t="shared" si="531"/>
        <v>7</v>
      </c>
      <c r="C318" s="95">
        <f t="shared" si="532"/>
        <v>57</v>
      </c>
      <c r="E318" s="95">
        <f t="shared" ref="E318" si="643">plan_id</f>
        <v>390</v>
      </c>
      <c r="F318" s="95">
        <f t="shared" ca="1" si="529"/>
        <v>2018</v>
      </c>
      <c r="G318" s="95">
        <f t="shared" ref="G318" ca="1" si="644">VLOOKUP(INDIRECT(CHAR(39)&amp;$A318&amp;CHAR(39)&amp;"!r2c"&amp;$C318,0),variables,2,0)</f>
        <v>10914</v>
      </c>
      <c r="H318" s="98">
        <f t="array" aca="1" ref="H318" ca="1">IF(AND(G318&gt;=10861,G318&lt;=10863),TEXT(INDIRECT(CHAR(39)&amp;$A318&amp;CHAR(39)&amp;"!r"&amp;$B318&amp;"c"&amp;$C318,0),"dd-mmm-yyyy"),(INDIRECT(CHAR(39)&amp;$A318&amp;CHAR(39)&amp;"!r"&amp;$B318&amp;"c"&amp;$C318,0)))</f>
        <v>105596000</v>
      </c>
    </row>
    <row r="319" spans="1:8" x14ac:dyDescent="0.3">
      <c r="A319" s="95" t="s">
        <v>353</v>
      </c>
      <c r="B319" s="95">
        <f t="shared" si="531"/>
        <v>7</v>
      </c>
      <c r="C319" s="95">
        <f t="shared" si="532"/>
        <v>58</v>
      </c>
      <c r="E319" s="95">
        <f t="shared" ref="E319" si="645">plan_id</f>
        <v>390</v>
      </c>
      <c r="F319" s="95">
        <f t="shared" ca="1" si="529"/>
        <v>2018</v>
      </c>
      <c r="G319" s="95">
        <f t="shared" ref="G319" ca="1" si="646">VLOOKUP(INDIRECT(CHAR(39)&amp;$A319&amp;CHAR(39)&amp;"!r2c"&amp;$C319,0),variables,2,0)</f>
        <v>10915</v>
      </c>
      <c r="H319" s="98">
        <f t="array" aca="1" ref="H319" ca="1">IF(AND(G319&gt;=10861,G319&lt;=10863),TEXT(INDIRECT(CHAR(39)&amp;$A319&amp;CHAR(39)&amp;"!r"&amp;$B319&amp;"c"&amp;$C319,0),"dd-mmm-yyyy"),(INDIRECT(CHAR(39)&amp;$A319&amp;CHAR(39)&amp;"!r"&amp;$B319&amp;"c"&amp;$C319,0)))</f>
        <v>34478000</v>
      </c>
    </row>
    <row r="320" spans="1:8" x14ac:dyDescent="0.3">
      <c r="A320" s="95" t="s">
        <v>353</v>
      </c>
      <c r="B320" s="95">
        <f t="shared" si="531"/>
        <v>7</v>
      </c>
      <c r="C320" s="95">
        <f t="shared" si="532"/>
        <v>59</v>
      </c>
      <c r="E320" s="95">
        <f t="shared" ref="E320" si="647">plan_id</f>
        <v>390</v>
      </c>
      <c r="F320" s="95">
        <f t="shared" ca="1" si="529"/>
        <v>2018</v>
      </c>
      <c r="G320" s="95">
        <f t="shared" ref="G320" ca="1" si="648">VLOOKUP(INDIRECT(CHAR(39)&amp;$A320&amp;CHAR(39)&amp;"!r2c"&amp;$C320,0),variables,2,0)</f>
        <v>10916</v>
      </c>
      <c r="H320" s="98">
        <f t="array" aca="1" ref="H320" ca="1">IF(AND(G320&gt;=10861,G320&lt;=10863),TEXT(INDIRECT(CHAR(39)&amp;$A320&amp;CHAR(39)&amp;"!r"&amp;$B320&amp;"c"&amp;$C320,0),"dd-mmm-yyyy"),(INDIRECT(CHAR(39)&amp;$A320&amp;CHAR(39)&amp;"!r"&amp;$B320&amp;"c"&amp;$C320,0)))</f>
        <v>316842000</v>
      </c>
    </row>
    <row r="321" spans="1:8" x14ac:dyDescent="0.3">
      <c r="A321" s="95" t="s">
        <v>353</v>
      </c>
      <c r="B321" s="95">
        <f t="shared" si="531"/>
        <v>7</v>
      </c>
      <c r="C321" s="95">
        <f t="shared" si="532"/>
        <v>60</v>
      </c>
      <c r="E321" s="95">
        <f t="shared" ref="E321" si="649">plan_id</f>
        <v>390</v>
      </c>
      <c r="F321" s="95">
        <f t="shared" ca="1" si="529"/>
        <v>2018</v>
      </c>
      <c r="G321" s="95">
        <f t="shared" ref="G321" ca="1" si="650">VLOOKUP(INDIRECT(CHAR(39)&amp;$A321&amp;CHAR(39)&amp;"!r2c"&amp;$C321,0),variables,2,0)</f>
        <v>10917</v>
      </c>
      <c r="H321" s="98">
        <f t="array" aca="1" ref="H321" ca="1">IF(AND(G321&gt;=10861,G321&lt;=10863),TEXT(INDIRECT(CHAR(39)&amp;$A321&amp;CHAR(39)&amp;"!r"&amp;$B321&amp;"c"&amp;$C321,0),"dd-mmm-yyyy"),(INDIRECT(CHAR(39)&amp;$A321&amp;CHAR(39)&amp;"!r"&amp;$B321&amp;"c"&amp;$C321,0)))</f>
        <v>-106794000</v>
      </c>
    </row>
    <row r="322" spans="1:8" x14ac:dyDescent="0.3">
      <c r="A322" s="95" t="s">
        <v>353</v>
      </c>
      <c r="B322" s="95">
        <f t="shared" si="531"/>
        <v>7</v>
      </c>
      <c r="C322" s="95">
        <f t="shared" si="532"/>
        <v>61</v>
      </c>
      <c r="E322" s="95">
        <f t="shared" ref="E322" si="651">plan_id</f>
        <v>390</v>
      </c>
      <c r="F322" s="95">
        <f t="shared" ca="1" si="529"/>
        <v>2018</v>
      </c>
      <c r="G322" s="95">
        <f t="shared" ref="G322" ca="1" si="652">VLOOKUP(INDIRECT(CHAR(39)&amp;$A322&amp;CHAR(39)&amp;"!r2c"&amp;$C322,0),variables,2,0)</f>
        <v>10918</v>
      </c>
      <c r="H322" s="98">
        <f t="array" aca="1" ref="H322" ca="1">IF(AND(G322&gt;=10861,G322&lt;=10863),TEXT(INDIRECT(CHAR(39)&amp;$A322&amp;CHAR(39)&amp;"!r"&amp;$B322&amp;"c"&amp;$C322,0),"dd-mmm-yyyy"),(INDIRECT(CHAR(39)&amp;$A322&amp;CHAR(39)&amp;"!r"&amp;$B322&amp;"c"&amp;$C322,0)))</f>
        <v>-1580000</v>
      </c>
    </row>
    <row r="323" spans="1:8" x14ac:dyDescent="0.3">
      <c r="A323" s="95" t="s">
        <v>353</v>
      </c>
      <c r="B323" s="95">
        <f t="shared" si="531"/>
        <v>7</v>
      </c>
      <c r="C323" s="95">
        <f t="shared" si="532"/>
        <v>62</v>
      </c>
      <c r="E323" s="95">
        <f t="shared" ref="E323" si="653">plan_id</f>
        <v>390</v>
      </c>
      <c r="F323" s="95">
        <f t="shared" ca="1" si="529"/>
        <v>2018</v>
      </c>
      <c r="G323" s="95">
        <f t="shared" ref="G323" ca="1" si="654">VLOOKUP(INDIRECT(CHAR(39)&amp;$A323&amp;CHAR(39)&amp;"!r2c"&amp;$C323,0),variables,2,0)</f>
        <v>10919</v>
      </c>
      <c r="H323" s="98">
        <f t="array" aca="1" ref="H323" ca="1">IF(AND(G323&gt;=10861,G323&lt;=10863),TEXT(INDIRECT(CHAR(39)&amp;$A323&amp;CHAR(39)&amp;"!r"&amp;$B323&amp;"c"&amp;$C323,0),"dd-mmm-yyyy"),(INDIRECT(CHAR(39)&amp;$A323&amp;CHAR(39)&amp;"!r"&amp;$B323&amp;"c"&amp;$C323,0)))</f>
        <v>-108374000</v>
      </c>
    </row>
    <row r="324" spans="1:8" x14ac:dyDescent="0.3">
      <c r="A324" s="95" t="s">
        <v>353</v>
      </c>
      <c r="B324" s="95">
        <f t="shared" si="531"/>
        <v>7</v>
      </c>
      <c r="C324" s="95">
        <f t="shared" si="532"/>
        <v>63</v>
      </c>
      <c r="E324" s="95">
        <f t="shared" ref="E324" si="655">plan_id</f>
        <v>390</v>
      </c>
      <c r="F324" s="95">
        <f t="shared" ca="1" si="529"/>
        <v>2018</v>
      </c>
      <c r="G324" s="95">
        <f t="shared" ref="G324" ca="1" si="656">VLOOKUP(INDIRECT(CHAR(39)&amp;$A324&amp;CHAR(39)&amp;"!r2c"&amp;$C324,0),variables,2,0)</f>
        <v>10920</v>
      </c>
      <c r="H324" s="98">
        <f t="array" aca="1" ref="H324" ca="1">IF(AND(G324&gt;=10861,G324&lt;=10863),TEXT(INDIRECT(CHAR(39)&amp;$A324&amp;CHAR(39)&amp;"!r"&amp;$B324&amp;"c"&amp;$C324,0),"dd-mmm-yyyy"),(INDIRECT(CHAR(39)&amp;$A324&amp;CHAR(39)&amp;"!r"&amp;$B324&amp;"c"&amp;$C324,0)))</f>
        <v>-11570000</v>
      </c>
    </row>
    <row r="325" spans="1:8" x14ac:dyDescent="0.3">
      <c r="A325" s="95" t="s">
        <v>353</v>
      </c>
      <c r="B325" s="95">
        <f t="shared" si="531"/>
        <v>7</v>
      </c>
      <c r="C325" s="95">
        <f t="shared" si="532"/>
        <v>64</v>
      </c>
      <c r="E325" s="95">
        <f t="shared" ref="E325" si="657">plan_id</f>
        <v>390</v>
      </c>
      <c r="F325" s="95">
        <f t="shared" ca="1" si="529"/>
        <v>2018</v>
      </c>
      <c r="G325" s="95">
        <f t="shared" ref="G325" ca="1" si="658">VLOOKUP(INDIRECT(CHAR(39)&amp;$A325&amp;CHAR(39)&amp;"!r2c"&amp;$C325,0),variables,2,0)</f>
        <v>10921</v>
      </c>
      <c r="H325" s="98">
        <f t="array" aca="1" ref="H325" ca="1">IF(AND(G325&gt;=10861,G325&lt;=10863),TEXT(INDIRECT(CHAR(39)&amp;$A325&amp;CHAR(39)&amp;"!r"&amp;$B325&amp;"c"&amp;$C325,0),"dd-mmm-yyyy"),(INDIRECT(CHAR(39)&amp;$A325&amp;CHAR(39)&amp;"!r"&amp;$B325&amp;"c"&amp;$C325,0)))</f>
        <v>2356000</v>
      </c>
    </row>
    <row r="326" spans="1:8" x14ac:dyDescent="0.3">
      <c r="A326" s="95" t="s">
        <v>353</v>
      </c>
      <c r="B326" s="95">
        <f t="shared" si="531"/>
        <v>7</v>
      </c>
      <c r="C326" s="95">
        <f t="shared" si="532"/>
        <v>65</v>
      </c>
      <c r="E326" s="95">
        <f t="shared" ref="E326" si="659">plan_id</f>
        <v>390</v>
      </c>
      <c r="F326" s="95">
        <f t="shared" ref="F326:F580" ca="1" si="660">INDIRECT(CHAR(39)&amp;$A326&amp;CHAR(39)&amp;"!r"&amp;$B326&amp;"c2",0)</f>
        <v>2018</v>
      </c>
      <c r="G326" s="95">
        <f t="shared" ref="G326" ca="1" si="661">VLOOKUP(INDIRECT(CHAR(39)&amp;$A326&amp;CHAR(39)&amp;"!r2c"&amp;$C326,0),variables,2,0)</f>
        <v>10922</v>
      </c>
      <c r="H326" s="98">
        <f t="array" aca="1" ref="H326" ca="1">IF(AND(G326&gt;=10861,G326&lt;=10863),TEXT(INDIRECT(CHAR(39)&amp;$A326&amp;CHAR(39)&amp;"!r"&amp;$B326&amp;"c"&amp;$C326,0),"dd-mmm-yyyy"),(INDIRECT(CHAR(39)&amp;$A326&amp;CHAR(39)&amp;"!r"&amp;$B326&amp;"c"&amp;$C326,0)))</f>
        <v>0</v>
      </c>
    </row>
    <row r="327" spans="1:8" x14ac:dyDescent="0.3">
      <c r="A327" s="95" t="s">
        <v>353</v>
      </c>
      <c r="B327" s="95">
        <f t="shared" ref="B327:B390" si="662">B262+1</f>
        <v>7</v>
      </c>
      <c r="C327" s="95">
        <f t="shared" ref="C327:C390" si="663">C262</f>
        <v>66</v>
      </c>
      <c r="E327" s="95">
        <f t="shared" ref="E327" si="664">plan_id</f>
        <v>390</v>
      </c>
      <c r="F327" s="95">
        <f t="shared" ca="1" si="660"/>
        <v>2018</v>
      </c>
      <c r="G327" s="95">
        <f t="shared" ref="G327" ca="1" si="665">VLOOKUP(INDIRECT(CHAR(39)&amp;$A327&amp;CHAR(39)&amp;"!r2c"&amp;$C327,0),variables,2,0)</f>
        <v>10860</v>
      </c>
      <c r="H327" s="98">
        <f t="array" aca="1" ref="H327" ca="1">IF(AND(G327&gt;=10861,G327&lt;=10863),TEXT(INDIRECT(CHAR(39)&amp;$A327&amp;CHAR(39)&amp;"!r"&amp;$B327&amp;"c"&amp;$C327,0),"dd-mmm-yyyy"),(INDIRECT(CHAR(39)&amp;$A327&amp;CHAR(39)&amp;"!r"&amp;$B327&amp;"c"&amp;$C327,0)))</f>
        <v>5684442000</v>
      </c>
    </row>
    <row r="328" spans="1:8" x14ac:dyDescent="0.3">
      <c r="A328" s="95" t="s">
        <v>353</v>
      </c>
      <c r="B328" s="95">
        <f t="shared" si="662"/>
        <v>7</v>
      </c>
      <c r="C328" s="95">
        <f t="shared" si="663"/>
        <v>67</v>
      </c>
      <c r="E328" s="95">
        <f t="shared" ref="E328" si="666">plan_id</f>
        <v>390</v>
      </c>
      <c r="F328" s="95">
        <f t="shared" ca="1" si="660"/>
        <v>2018</v>
      </c>
      <c r="G328" s="95">
        <f t="shared" ref="G328" ca="1" si="667">VLOOKUP(INDIRECT(CHAR(39)&amp;$A328&amp;CHAR(39)&amp;"!r2c"&amp;$C328,0),variables,2,0)</f>
        <v>10923</v>
      </c>
      <c r="H328" s="98">
        <f t="array" aca="1" ref="H328" ca="1">IF(AND(G328&gt;=10861,G328&lt;=10863),TEXT(INDIRECT(CHAR(39)&amp;$A328&amp;CHAR(39)&amp;"!r"&amp;$B328&amp;"c"&amp;$C328,0),"dd-mmm-yyyy"),(INDIRECT(CHAR(39)&amp;$A328&amp;CHAR(39)&amp;"!r"&amp;$B328&amp;"c"&amp;$C328,0)))</f>
        <v>-757896000</v>
      </c>
    </row>
    <row r="329" spans="1:8" x14ac:dyDescent="0.3">
      <c r="A329" s="95" t="s">
        <v>353</v>
      </c>
      <c r="B329" s="95">
        <f t="shared" si="662"/>
        <v>8</v>
      </c>
      <c r="C329" s="95">
        <f t="shared" si="663"/>
        <v>3</v>
      </c>
      <c r="E329" s="95">
        <f t="shared" ref="E329" si="668">plan_id</f>
        <v>390</v>
      </c>
      <c r="F329" s="95">
        <f t="shared" ca="1" si="660"/>
        <v>2019</v>
      </c>
      <c r="G329" s="95">
        <f t="shared" ref="G329" ca="1" si="669">VLOOKUP(INDIRECT(CHAR(39)&amp;$A329&amp;CHAR(39)&amp;"!r2c"&amp;$C329,0),variables,2,0)</f>
        <v>10861</v>
      </c>
      <c r="H329" s="98" t="str">
        <f t="array" aca="1" ref="H329" ca="1">IF(AND(G329&gt;=10861,G329&lt;=10863),TEXT(INDIRECT(CHAR(39)&amp;$A329&amp;CHAR(39)&amp;"!r"&amp;$B329&amp;"c"&amp;$C329,0),"dd-mmm-yyyy"),(INDIRECT(CHAR(39)&amp;$A329&amp;CHAR(39)&amp;"!r"&amp;$B329&amp;"c"&amp;$C329,0)))</f>
        <v>01-Oct-2018</v>
      </c>
    </row>
    <row r="330" spans="1:8" x14ac:dyDescent="0.3">
      <c r="A330" s="95" t="s">
        <v>353</v>
      </c>
      <c r="B330" s="95">
        <f t="shared" si="662"/>
        <v>8</v>
      </c>
      <c r="C330" s="95">
        <f t="shared" si="663"/>
        <v>4</v>
      </c>
      <c r="E330" s="95">
        <f t="shared" ref="E330" si="670">plan_id</f>
        <v>390</v>
      </c>
      <c r="F330" s="95">
        <f t="shared" ca="1" si="660"/>
        <v>2019</v>
      </c>
      <c r="G330" s="95">
        <f t="shared" ref="G330" ca="1" si="671">VLOOKUP(INDIRECT(CHAR(39)&amp;$A330&amp;CHAR(39)&amp;"!r2c"&amp;$C330,0),variables,2,0)</f>
        <v>10862</v>
      </c>
      <c r="H330" s="98" t="str">
        <f t="array" aca="1" ref="H330" ca="1">IF(AND(G330&gt;=10861,G330&lt;=10863),TEXT(INDIRECT(CHAR(39)&amp;$A330&amp;CHAR(39)&amp;"!r"&amp;$B330&amp;"c"&amp;$C330,0),"dd-mmm-yyyy"),(INDIRECT(CHAR(39)&amp;$A330&amp;CHAR(39)&amp;"!r"&amp;$B330&amp;"c"&amp;$C330,0)))</f>
        <v>30-Sep-2018</v>
      </c>
    </row>
    <row r="331" spans="1:8" x14ac:dyDescent="0.3">
      <c r="A331" s="95" t="s">
        <v>353</v>
      </c>
      <c r="B331" s="95">
        <f t="shared" si="662"/>
        <v>8</v>
      </c>
      <c r="C331" s="95">
        <f t="shared" si="663"/>
        <v>5</v>
      </c>
      <c r="E331" s="95">
        <f t="shared" ref="E331" si="672">plan_id</f>
        <v>390</v>
      </c>
      <c r="F331" s="95">
        <f t="shared" ca="1" si="660"/>
        <v>2019</v>
      </c>
      <c r="G331" s="95">
        <f t="shared" ref="G331" ca="1" si="673">VLOOKUP(INDIRECT(CHAR(39)&amp;$A331&amp;CHAR(39)&amp;"!r2c"&amp;$C331,0),variables,2,0)</f>
        <v>10863</v>
      </c>
      <c r="H331" s="98" t="str">
        <f t="array" aca="1" ref="H331" ca="1">IF(AND(G331&gt;=10861,G331&lt;=10863),TEXT(INDIRECT(CHAR(39)&amp;$A331&amp;CHAR(39)&amp;"!r"&amp;$B331&amp;"c"&amp;$C331,0),"dd-mmm-yyyy"),(INDIRECT(CHAR(39)&amp;$A331&amp;CHAR(39)&amp;"!r"&amp;$B331&amp;"c"&amp;$C331,0)))</f>
        <v>30-Sep-2019</v>
      </c>
    </row>
    <row r="332" spans="1:8" x14ac:dyDescent="0.3">
      <c r="A332" s="95" t="s">
        <v>353</v>
      </c>
      <c r="B332" s="95">
        <f t="shared" si="662"/>
        <v>8</v>
      </c>
      <c r="C332" s="95">
        <f t="shared" si="663"/>
        <v>6</v>
      </c>
      <c r="E332" s="95">
        <f t="shared" ref="E332" si="674">plan_id</f>
        <v>390</v>
      </c>
      <c r="F332" s="95">
        <f t="shared" ca="1" si="660"/>
        <v>2019</v>
      </c>
      <c r="G332" s="95">
        <f t="shared" ref="G332" ca="1" si="675">VLOOKUP(INDIRECT(CHAR(39)&amp;$A332&amp;CHAR(39)&amp;"!r2c"&amp;$C332,0),variables,2,0)</f>
        <v>10864</v>
      </c>
      <c r="H332" s="98">
        <f t="array" aca="1" ref="H332" ca="1">IF(AND(G332&gt;=10861,G332&lt;=10863),TEXT(INDIRECT(CHAR(39)&amp;$A332&amp;CHAR(39)&amp;"!r"&amp;$B332&amp;"c"&amp;$C332,0),"dd-mmm-yyyy"),(INDIRECT(CHAR(39)&amp;$A332&amp;CHAR(39)&amp;"!r"&amp;$B332&amp;"c"&amp;$C332,0)))</f>
        <v>3699</v>
      </c>
    </row>
    <row r="333" spans="1:8" x14ac:dyDescent="0.3">
      <c r="A333" s="95" t="s">
        <v>353</v>
      </c>
      <c r="B333" s="95">
        <f t="shared" si="662"/>
        <v>8</v>
      </c>
      <c r="C333" s="95">
        <f t="shared" si="663"/>
        <v>7</v>
      </c>
      <c r="E333" s="95">
        <f t="shared" ref="E333" si="676">plan_id</f>
        <v>390</v>
      </c>
      <c r="F333" s="95">
        <f t="shared" ca="1" si="660"/>
        <v>2019</v>
      </c>
      <c r="G333" s="95">
        <f t="shared" ref="G333" ca="1" si="677">VLOOKUP(INDIRECT(CHAR(39)&amp;$A333&amp;CHAR(39)&amp;"!r2c"&amp;$C333,0),variables,2,0)</f>
        <v>10865</v>
      </c>
      <c r="H333" s="98">
        <f t="array" aca="1" ref="H333" ca="1">IF(AND(G333&gt;=10861,G333&lt;=10863),TEXT(INDIRECT(CHAR(39)&amp;$A333&amp;CHAR(39)&amp;"!r"&amp;$B333&amp;"c"&amp;$C333,0),"dd-mmm-yyyy"),(INDIRECT(CHAR(39)&amp;$A333&amp;CHAR(39)&amp;"!r"&amp;$B333&amp;"c"&amp;$C333,0)))</f>
        <v>261</v>
      </c>
    </row>
    <row r="334" spans="1:8" x14ac:dyDescent="0.3">
      <c r="A334" s="95" t="s">
        <v>353</v>
      </c>
      <c r="B334" s="95">
        <f t="shared" si="662"/>
        <v>8</v>
      </c>
      <c r="C334" s="95">
        <f t="shared" si="663"/>
        <v>8</v>
      </c>
      <c r="E334" s="95">
        <f t="shared" ref="E334" si="678">plan_id</f>
        <v>390</v>
      </c>
      <c r="F334" s="95">
        <f t="shared" ca="1" si="660"/>
        <v>2019</v>
      </c>
      <c r="G334" s="95">
        <f t="shared" ref="G334" ca="1" si="679">VLOOKUP(INDIRECT(CHAR(39)&amp;$A334&amp;CHAR(39)&amp;"!r2c"&amp;$C334,0),variables,2,0)</f>
        <v>10866</v>
      </c>
      <c r="H334" s="98">
        <f t="array" aca="1" ref="H334" ca="1">IF(AND(G334&gt;=10861,G334&lt;=10863),TEXT(INDIRECT(CHAR(39)&amp;$A334&amp;CHAR(39)&amp;"!r"&amp;$B334&amp;"c"&amp;$C334,0),"dd-mmm-yyyy"),(INDIRECT(CHAR(39)&amp;$A334&amp;CHAR(39)&amp;"!r"&amp;$B334&amp;"c"&amp;$C334,0)))</f>
        <v>0</v>
      </c>
    </row>
    <row r="335" spans="1:8" x14ac:dyDescent="0.3">
      <c r="A335" s="95" t="s">
        <v>353</v>
      </c>
      <c r="B335" s="95">
        <f t="shared" si="662"/>
        <v>8</v>
      </c>
      <c r="C335" s="95">
        <f t="shared" si="663"/>
        <v>9</v>
      </c>
      <c r="E335" s="95">
        <f t="shared" ref="E335" si="680">plan_id</f>
        <v>390</v>
      </c>
      <c r="F335" s="95">
        <f t="shared" ca="1" si="660"/>
        <v>2019</v>
      </c>
      <c r="G335" s="95">
        <f t="shared" ref="G335" ca="1" si="681">VLOOKUP(INDIRECT(CHAR(39)&amp;$A335&amp;CHAR(39)&amp;"!r2c"&amp;$C335,0),variables,2,0)</f>
        <v>10867</v>
      </c>
      <c r="H335" s="98">
        <f t="array" aca="1" ref="H335" ca="1">IF(AND(G335&gt;=10861,G335&lt;=10863),TEXT(INDIRECT(CHAR(39)&amp;$A335&amp;CHAR(39)&amp;"!r"&amp;$B335&amp;"c"&amp;$C335,0),"dd-mmm-yyyy"),(INDIRECT(CHAR(39)&amp;$A335&amp;CHAR(39)&amp;"!r"&amp;$B335&amp;"c"&amp;$C335,0)))</f>
        <v>5406</v>
      </c>
    </row>
    <row r="336" spans="1:8" x14ac:dyDescent="0.3">
      <c r="A336" s="95" t="s">
        <v>353</v>
      </c>
      <c r="B336" s="95">
        <f t="shared" si="662"/>
        <v>8</v>
      </c>
      <c r="C336" s="95">
        <f t="shared" si="663"/>
        <v>10</v>
      </c>
      <c r="E336" s="95">
        <f t="shared" ref="E336" si="682">plan_id</f>
        <v>390</v>
      </c>
      <c r="F336" s="95">
        <f t="shared" ca="1" si="660"/>
        <v>2019</v>
      </c>
      <c r="G336" s="95">
        <f t="shared" ref="G336" ca="1" si="683">VLOOKUP(INDIRECT(CHAR(39)&amp;$A336&amp;CHAR(39)&amp;"!r2c"&amp;$C336,0),variables,2,0)</f>
        <v>10868</v>
      </c>
      <c r="H336" s="98">
        <f t="array" aca="1" ref="H336" ca="1">IF(AND(G336&gt;=10861,G336&lt;=10863),TEXT(INDIRECT(CHAR(39)&amp;$A336&amp;CHAR(39)&amp;"!r"&amp;$B336&amp;"c"&amp;$C336,0),"dd-mmm-yyyy"),(INDIRECT(CHAR(39)&amp;$A336&amp;CHAR(39)&amp;"!r"&amp;$B336&amp;"c"&amp;$C336,0)))</f>
        <v>9366</v>
      </c>
    </row>
    <row r="337" spans="1:8" x14ac:dyDescent="0.3">
      <c r="A337" s="95" t="s">
        <v>353</v>
      </c>
      <c r="B337" s="95">
        <f t="shared" si="662"/>
        <v>8</v>
      </c>
      <c r="C337" s="95">
        <f t="shared" si="663"/>
        <v>11</v>
      </c>
      <c r="E337" s="95">
        <f t="shared" ref="E337" si="684">plan_id</f>
        <v>390</v>
      </c>
      <c r="F337" s="95">
        <f t="shared" ca="1" si="660"/>
        <v>2019</v>
      </c>
      <c r="G337" s="95">
        <f t="shared" ref="G337" ca="1" si="685">VLOOKUP(INDIRECT(CHAR(39)&amp;$A337&amp;CHAR(39)&amp;"!r2c"&amp;$C337,0),variables,2,0)</f>
        <v>10869</v>
      </c>
      <c r="H337" s="98">
        <f t="array" aca="1" ref="H337" ca="1">IF(AND(G337&gt;=10861,G337&lt;=10863),TEXT(INDIRECT(CHAR(39)&amp;$A337&amp;CHAR(39)&amp;"!r"&amp;$B337&amp;"c"&amp;$C337,0),"dd-mmm-yyyy"),(INDIRECT(CHAR(39)&amp;$A337&amp;CHAR(39)&amp;"!r"&amp;$B337&amp;"c"&amp;$C337,0)))</f>
        <v>6.5000000000000002E-2</v>
      </c>
    </row>
    <row r="338" spans="1:8" x14ac:dyDescent="0.3">
      <c r="A338" s="95" t="s">
        <v>353</v>
      </c>
      <c r="B338" s="95">
        <f t="shared" si="662"/>
        <v>8</v>
      </c>
      <c r="C338" s="95">
        <f t="shared" si="663"/>
        <v>12</v>
      </c>
      <c r="E338" s="95">
        <f t="shared" ref="E338" si="686">plan_id</f>
        <v>390</v>
      </c>
      <c r="F338" s="95">
        <f t="shared" ca="1" si="660"/>
        <v>2019</v>
      </c>
      <c r="G338" s="95">
        <f t="shared" ref="G338" ca="1" si="687">VLOOKUP(INDIRECT(CHAR(39)&amp;$A338&amp;CHAR(39)&amp;"!r2c"&amp;$C338,0),variables,2,0)</f>
        <v>10870</v>
      </c>
      <c r="H338" s="98">
        <f t="array" aca="1" ref="H338" ca="1">IF(AND(G338&gt;=10861,G338&lt;=10863),TEXT(INDIRECT(CHAR(39)&amp;$A338&amp;CHAR(39)&amp;"!r"&amp;$B338&amp;"c"&amp;$C338,0),"dd-mmm-yyyy"),(INDIRECT(CHAR(39)&amp;$A338&amp;CHAR(39)&amp;"!r"&amp;$B338&amp;"c"&amp;$C338,0)))</f>
        <v>0</v>
      </c>
    </row>
    <row r="339" spans="1:8" x14ac:dyDescent="0.3">
      <c r="A339" s="95" t="s">
        <v>353</v>
      </c>
      <c r="B339" s="95">
        <f t="shared" si="662"/>
        <v>8</v>
      </c>
      <c r="C339" s="95">
        <f t="shared" si="663"/>
        <v>13</v>
      </c>
      <c r="E339" s="95">
        <f t="shared" ref="E339" si="688">plan_id</f>
        <v>390</v>
      </c>
      <c r="F339" s="95">
        <f t="shared" ca="1" si="660"/>
        <v>2019</v>
      </c>
      <c r="G339" s="95">
        <f t="shared" ref="G339" ca="1" si="689">VLOOKUP(INDIRECT(CHAR(39)&amp;$A339&amp;CHAR(39)&amp;"!r2c"&amp;$C339,0),variables,2,0)</f>
        <v>10871</v>
      </c>
      <c r="H339" s="98">
        <f t="array" aca="1" ref="H339" ca="1">IF(AND(G339&gt;=10861,G339&lt;=10863),TEXT(INDIRECT(CHAR(39)&amp;$A339&amp;CHAR(39)&amp;"!r"&amp;$B339&amp;"c"&amp;$C339,0),"dd-mmm-yyyy"),(INDIRECT(CHAR(39)&amp;$A339&amp;CHAR(39)&amp;"!r"&amp;$B339&amp;"c"&amp;$C339,0)))</f>
        <v>0</v>
      </c>
    </row>
    <row r="340" spans="1:8" x14ac:dyDescent="0.3">
      <c r="A340" s="95" t="s">
        <v>353</v>
      </c>
      <c r="B340" s="95">
        <f t="shared" si="662"/>
        <v>8</v>
      </c>
      <c r="C340" s="95">
        <f t="shared" si="663"/>
        <v>14</v>
      </c>
      <c r="E340" s="95">
        <f t="shared" ref="E340" si="690">plan_id</f>
        <v>390</v>
      </c>
      <c r="F340" s="95">
        <f t="shared" ca="1" si="660"/>
        <v>2019</v>
      </c>
      <c r="G340" s="95">
        <f t="shared" ref="G340" ca="1" si="691">VLOOKUP(INDIRECT(CHAR(39)&amp;$A340&amp;CHAR(39)&amp;"!r2c"&amp;$C340,0),variables,2,0)</f>
        <v>10872</v>
      </c>
      <c r="H340" s="98">
        <f t="array" aca="1" ref="H340" ca="1">IF(AND(G340&gt;=10861,G340&lt;=10863),TEXT(INDIRECT(CHAR(39)&amp;$A340&amp;CHAR(39)&amp;"!r"&amp;$B340&amp;"c"&amp;$C340,0),"dd-mmm-yyyy"),(INDIRECT(CHAR(39)&amp;$A340&amp;CHAR(39)&amp;"!r"&amp;$B340&amp;"c"&amp;$C340,0)))</f>
        <v>0</v>
      </c>
    </row>
    <row r="341" spans="1:8" x14ac:dyDescent="0.3">
      <c r="A341" s="95" t="s">
        <v>353</v>
      </c>
      <c r="B341" s="95">
        <f t="shared" si="662"/>
        <v>8</v>
      </c>
      <c r="C341" s="95">
        <f t="shared" si="663"/>
        <v>15</v>
      </c>
      <c r="E341" s="95">
        <f t="shared" ref="E341" si="692">plan_id</f>
        <v>390</v>
      </c>
      <c r="F341" s="95">
        <f t="shared" ca="1" si="660"/>
        <v>2019</v>
      </c>
      <c r="G341" s="95">
        <f t="shared" ref="G341" ca="1" si="693">VLOOKUP(INDIRECT(CHAR(39)&amp;$A341&amp;CHAR(39)&amp;"!r2c"&amp;$C341,0),variables,2,0)</f>
        <v>10873</v>
      </c>
      <c r="H341" s="98">
        <f t="array" aca="1" ref="H341" ca="1">IF(AND(G341&gt;=10861,G341&lt;=10863),TEXT(INDIRECT(CHAR(39)&amp;$A341&amp;CHAR(39)&amp;"!r"&amp;$B341&amp;"c"&amp;$C341,0),"dd-mmm-yyyy"),(INDIRECT(CHAR(39)&amp;$A341&amp;CHAR(39)&amp;"!r"&amp;$B341&amp;"c"&amp;$C341,0)))</f>
        <v>6.5000000000000002E-2</v>
      </c>
    </row>
    <row r="342" spans="1:8" x14ac:dyDescent="0.3">
      <c r="A342" s="95" t="s">
        <v>353</v>
      </c>
      <c r="B342" s="95">
        <f t="shared" si="662"/>
        <v>8</v>
      </c>
      <c r="C342" s="95">
        <f t="shared" si="663"/>
        <v>16</v>
      </c>
      <c r="E342" s="95">
        <f t="shared" ref="E342" si="694">plan_id</f>
        <v>390</v>
      </c>
      <c r="F342" s="95">
        <f t="shared" ca="1" si="660"/>
        <v>2019</v>
      </c>
      <c r="G342" s="95">
        <f t="shared" ref="G342" ca="1" si="695">VLOOKUP(INDIRECT(CHAR(39)&amp;$A342&amp;CHAR(39)&amp;"!r2c"&amp;$C342,0),variables,2,0)</f>
        <v>10874</v>
      </c>
      <c r="H342" s="98">
        <f t="array" aca="1" ref="H342" ca="1">IF(AND(G342&gt;=10861,G342&lt;=10863),TEXT(INDIRECT(CHAR(39)&amp;$A342&amp;CHAR(39)&amp;"!r"&amp;$B342&amp;"c"&amp;$C342,0),"dd-mmm-yyyy"),(INDIRECT(CHAR(39)&amp;$A342&amp;CHAR(39)&amp;"!r"&amp;$B342&amp;"c"&amp;$C342,0)))</f>
        <v>6.5000000000000002E-2</v>
      </c>
    </row>
    <row r="343" spans="1:8" x14ac:dyDescent="0.3">
      <c r="A343" s="95" t="s">
        <v>353</v>
      </c>
      <c r="B343" s="95">
        <f t="shared" si="662"/>
        <v>8</v>
      </c>
      <c r="C343" s="95">
        <f t="shared" si="663"/>
        <v>17</v>
      </c>
      <c r="E343" s="95">
        <f t="shared" ref="E343" si="696">plan_id</f>
        <v>390</v>
      </c>
      <c r="F343" s="95">
        <f t="shared" ca="1" si="660"/>
        <v>2019</v>
      </c>
      <c r="G343" s="95">
        <f t="shared" ref="G343" ca="1" si="697">VLOOKUP(INDIRECT(CHAR(39)&amp;$A343&amp;CHAR(39)&amp;"!r2c"&amp;$C343,0),variables,2,0)</f>
        <v>10875</v>
      </c>
      <c r="H343" s="98">
        <f t="array" aca="1" ref="H343" ca="1">IF(AND(G343&gt;=10861,G343&lt;=10863),TEXT(INDIRECT(CHAR(39)&amp;$A343&amp;CHAR(39)&amp;"!r"&amp;$B343&amp;"c"&amp;$C343,0),"dd-mmm-yyyy"),(INDIRECT(CHAR(39)&amp;$A343&amp;CHAR(39)&amp;"!r"&amp;$B343&amp;"c"&amp;$C343,0)))</f>
        <v>5604573000</v>
      </c>
    </row>
    <row r="344" spans="1:8" x14ac:dyDescent="0.3">
      <c r="A344" s="95" t="s">
        <v>353</v>
      </c>
      <c r="B344" s="95">
        <f t="shared" si="662"/>
        <v>8</v>
      </c>
      <c r="C344" s="95">
        <f t="shared" si="663"/>
        <v>18</v>
      </c>
      <c r="E344" s="95">
        <f t="shared" ref="E344" si="698">plan_id</f>
        <v>390</v>
      </c>
      <c r="F344" s="95">
        <f t="shared" ca="1" si="660"/>
        <v>2019</v>
      </c>
      <c r="G344" s="95">
        <f t="shared" ref="G344" ca="1" si="699">VLOOKUP(INDIRECT(CHAR(39)&amp;$A344&amp;CHAR(39)&amp;"!r2c"&amp;$C344,0),variables,2,0)</f>
        <v>10876</v>
      </c>
      <c r="H344" s="98">
        <f t="array" aca="1" ref="H344" ca="1">IF(AND(G344&gt;=10861,G344&lt;=10863),TEXT(INDIRECT(CHAR(39)&amp;$A344&amp;CHAR(39)&amp;"!r"&amp;$B344&amp;"c"&amp;$C344,0),"dd-mmm-yyyy"),(INDIRECT(CHAR(39)&amp;$A344&amp;CHAR(39)&amp;"!r"&amp;$B344&amp;"c"&amp;$C344,0)))</f>
        <v>6256363000</v>
      </c>
    </row>
    <row r="345" spans="1:8" x14ac:dyDescent="0.3">
      <c r="A345" s="95" t="s">
        <v>353</v>
      </c>
      <c r="B345" s="95">
        <f t="shared" si="662"/>
        <v>8</v>
      </c>
      <c r="C345" s="95">
        <f t="shared" si="663"/>
        <v>19</v>
      </c>
      <c r="E345" s="95">
        <f t="shared" ref="E345" si="700">plan_id</f>
        <v>390</v>
      </c>
      <c r="F345" s="95">
        <f t="shared" ca="1" si="660"/>
        <v>2019</v>
      </c>
      <c r="G345" s="95">
        <f t="shared" ref="G345" ca="1" si="701">VLOOKUP(INDIRECT(CHAR(39)&amp;$A345&amp;CHAR(39)&amp;"!r2c"&amp;$C345,0),variables,2,0)</f>
        <v>10877</v>
      </c>
      <c r="H345" s="98">
        <f t="array" aca="1" ref="H345" ca="1">IF(AND(G345&gt;=10861,G345&lt;=10863),TEXT(INDIRECT(CHAR(39)&amp;$A345&amp;CHAR(39)&amp;"!r"&amp;$B345&amp;"c"&amp;$C345,0),"dd-mmm-yyyy"),(INDIRECT(CHAR(39)&amp;$A345&amp;CHAR(39)&amp;"!r"&amp;$B345&amp;"c"&amp;$C345,0)))</f>
        <v>-651790000</v>
      </c>
    </row>
    <row r="346" spans="1:8" x14ac:dyDescent="0.3">
      <c r="A346" s="95" t="s">
        <v>353</v>
      </c>
      <c r="B346" s="95">
        <f t="shared" si="662"/>
        <v>8</v>
      </c>
      <c r="C346" s="95">
        <f t="shared" si="663"/>
        <v>20</v>
      </c>
      <c r="E346" s="95">
        <f t="shared" ref="E346" si="702">plan_id</f>
        <v>390</v>
      </c>
      <c r="F346" s="95">
        <f t="shared" ca="1" si="660"/>
        <v>2019</v>
      </c>
      <c r="G346" s="95">
        <f t="shared" ref="G346" ca="1" si="703">VLOOKUP(INDIRECT(CHAR(39)&amp;$A346&amp;CHAR(39)&amp;"!r2c"&amp;$C346,0),variables,2,0)</f>
        <v>10878</v>
      </c>
      <c r="H346" s="98">
        <f t="array" aca="1" ref="H346" ca="1">IF(AND(G346&gt;=10861,G346&lt;=10863),TEXT(INDIRECT(CHAR(39)&amp;$A346&amp;CHAR(39)&amp;"!r"&amp;$B346&amp;"c"&amp;$C346,0),"dd-mmm-yyyy"),(INDIRECT(CHAR(39)&amp;$A346&amp;CHAR(39)&amp;"!r"&amp;$B346&amp;"c"&amp;$C346,0)))</f>
        <v>1.1163000000000001</v>
      </c>
    </row>
    <row r="347" spans="1:8" x14ac:dyDescent="0.3">
      <c r="A347" s="95" t="s">
        <v>353</v>
      </c>
      <c r="B347" s="95">
        <f t="shared" si="662"/>
        <v>8</v>
      </c>
      <c r="C347" s="95">
        <f t="shared" si="663"/>
        <v>21</v>
      </c>
      <c r="E347" s="95">
        <f t="shared" ref="E347" si="704">plan_id</f>
        <v>390</v>
      </c>
      <c r="F347" s="95">
        <f t="shared" ca="1" si="660"/>
        <v>2019</v>
      </c>
      <c r="G347" s="95">
        <f t="shared" ref="G347" ca="1" si="705">VLOOKUP(INDIRECT(CHAR(39)&amp;$A347&amp;CHAR(39)&amp;"!r2c"&amp;$C347,0),variables,2,0)</f>
        <v>10879</v>
      </c>
      <c r="H347" s="98">
        <f t="array" aca="1" ref="H347" ca="1">IF(AND(G347&gt;=10861,G347&lt;=10863),TEXT(INDIRECT(CHAR(39)&amp;$A347&amp;CHAR(39)&amp;"!r"&amp;$B347&amp;"c"&amp;$C347,0),"dd-mmm-yyyy"),(INDIRECT(CHAR(39)&amp;$A347&amp;CHAR(39)&amp;"!r"&amp;$B347&amp;"c"&amp;$C347,0)))</f>
        <v>460686000</v>
      </c>
    </row>
    <row r="348" spans="1:8" x14ac:dyDescent="0.3">
      <c r="A348" s="95" t="s">
        <v>353</v>
      </c>
      <c r="B348" s="95">
        <f t="shared" si="662"/>
        <v>8</v>
      </c>
      <c r="C348" s="95">
        <f t="shared" si="663"/>
        <v>22</v>
      </c>
      <c r="E348" s="95">
        <f t="shared" ref="E348" si="706">plan_id</f>
        <v>390</v>
      </c>
      <c r="F348" s="95">
        <f t="shared" ca="1" si="660"/>
        <v>2019</v>
      </c>
      <c r="G348" s="95">
        <f t="shared" ref="G348" ca="1" si="707">VLOOKUP(INDIRECT(CHAR(39)&amp;$A348&amp;CHAR(39)&amp;"!r2c"&amp;$C348,0),variables,2,0)</f>
        <v>10880</v>
      </c>
      <c r="H348" s="98">
        <f t="array" aca="1" ref="H348" ca="1">IF(AND(G348&gt;=10861,G348&lt;=10863),TEXT(INDIRECT(CHAR(39)&amp;$A348&amp;CHAR(39)&amp;"!r"&amp;$B348&amp;"c"&amp;$C348,0),"dd-mmm-yyyy"),(INDIRECT(CHAR(39)&amp;$A348&amp;CHAR(39)&amp;"!r"&amp;$B348&amp;"c"&amp;$C348,0)))</f>
        <v>0</v>
      </c>
    </row>
    <row r="349" spans="1:8" x14ac:dyDescent="0.3">
      <c r="A349" s="95" t="s">
        <v>353</v>
      </c>
      <c r="B349" s="95">
        <f t="shared" si="662"/>
        <v>8</v>
      </c>
      <c r="C349" s="95">
        <f t="shared" si="663"/>
        <v>23</v>
      </c>
      <c r="E349" s="95">
        <f t="shared" ref="E349" si="708">plan_id</f>
        <v>390</v>
      </c>
      <c r="F349" s="95">
        <f t="shared" ca="1" si="660"/>
        <v>2019</v>
      </c>
      <c r="G349" s="95">
        <f t="shared" ref="G349" ca="1" si="709">VLOOKUP(INDIRECT(CHAR(39)&amp;$A349&amp;CHAR(39)&amp;"!r2c"&amp;$C349,0),variables,2,0)</f>
        <v>10881</v>
      </c>
      <c r="H349" s="98">
        <f t="array" aca="1" ref="H349" ca="1">IF(AND(G349&gt;=10861,G349&lt;=10863),TEXT(INDIRECT(CHAR(39)&amp;$A349&amp;CHAR(39)&amp;"!r"&amp;$B349&amp;"c"&amp;$C349,0),"dd-mmm-yyyy"),(INDIRECT(CHAR(39)&amp;$A349&amp;CHAR(39)&amp;"!r"&amp;$B349&amp;"c"&amp;$C349,0)))</f>
        <v>0</v>
      </c>
    </row>
    <row r="350" spans="1:8" x14ac:dyDescent="0.3">
      <c r="A350" s="95" t="s">
        <v>353</v>
      </c>
      <c r="B350" s="95">
        <f t="shared" si="662"/>
        <v>8</v>
      </c>
      <c r="C350" s="95">
        <f t="shared" si="663"/>
        <v>24</v>
      </c>
      <c r="E350" s="95">
        <f t="shared" ref="E350" si="710">plan_id</f>
        <v>390</v>
      </c>
      <c r="F350" s="95">
        <f t="shared" ca="1" si="660"/>
        <v>2019</v>
      </c>
      <c r="G350" s="95">
        <f t="shared" ref="G350" ca="1" si="711">VLOOKUP(INDIRECT(CHAR(39)&amp;$A350&amp;CHAR(39)&amp;"!r2c"&amp;$C350,0),variables,2,0)</f>
        <v>10882</v>
      </c>
      <c r="H350" s="98">
        <f t="array" aca="1" ref="H350" ca="1">IF(AND(G350&gt;=10861,G350&lt;=10863),TEXT(INDIRECT(CHAR(39)&amp;$A350&amp;CHAR(39)&amp;"!r"&amp;$B350&amp;"c"&amp;$C350,0),"dd-mmm-yyyy"),(INDIRECT(CHAR(39)&amp;$A350&amp;CHAR(39)&amp;"!r"&amp;$B350&amp;"c"&amp;$C350,0)))</f>
        <v>0</v>
      </c>
    </row>
    <row r="351" spans="1:8" x14ac:dyDescent="0.3">
      <c r="A351" s="95" t="s">
        <v>353</v>
      </c>
      <c r="B351" s="95">
        <f t="shared" si="662"/>
        <v>8</v>
      </c>
      <c r="C351" s="95">
        <f t="shared" si="663"/>
        <v>25</v>
      </c>
      <c r="E351" s="95">
        <f t="shared" ref="E351" si="712">plan_id</f>
        <v>390</v>
      </c>
      <c r="F351" s="95">
        <f t="shared" ca="1" si="660"/>
        <v>2019</v>
      </c>
      <c r="G351" s="95">
        <f t="shared" ref="G351" ca="1" si="713">VLOOKUP(INDIRECT(CHAR(39)&amp;$A351&amp;CHAR(39)&amp;"!r2c"&amp;$C351,0),variables,2,0)</f>
        <v>10883</v>
      </c>
      <c r="H351" s="98">
        <f t="array" aca="1" ref="H351" ca="1">IF(AND(G351&gt;=10861,G351&lt;=10863),TEXT(INDIRECT(CHAR(39)&amp;$A351&amp;CHAR(39)&amp;"!r"&amp;$B351&amp;"c"&amp;$C351,0),"dd-mmm-yyyy"),(INDIRECT(CHAR(39)&amp;$A351&amp;CHAR(39)&amp;"!r"&amp;$B351&amp;"c"&amp;$C351,0)))</f>
        <v>0.19814797931779998</v>
      </c>
    </row>
    <row r="352" spans="1:8" x14ac:dyDescent="0.3">
      <c r="A352" s="95" t="s">
        <v>353</v>
      </c>
      <c r="B352" s="95">
        <f t="shared" si="662"/>
        <v>8</v>
      </c>
      <c r="C352" s="95">
        <f t="shared" si="663"/>
        <v>26</v>
      </c>
      <c r="E352" s="95">
        <f t="shared" ref="E352" si="714">plan_id</f>
        <v>390</v>
      </c>
      <c r="F352" s="95">
        <f t="shared" ca="1" si="660"/>
        <v>2019</v>
      </c>
      <c r="G352" s="95">
        <f t="shared" ref="G352" ca="1" si="715">VLOOKUP(INDIRECT(CHAR(39)&amp;$A352&amp;CHAR(39)&amp;"!r2c"&amp;$C352,0),variables,2,0)</f>
        <v>10884</v>
      </c>
      <c r="H352" s="98">
        <f t="array" aca="1" ref="H352" ca="1">IF(AND(G352&gt;=10861,G352&lt;=10863),TEXT(INDIRECT(CHAR(39)&amp;$A352&amp;CHAR(39)&amp;"!r"&amp;$B352&amp;"c"&amp;$C352,0),"dd-mmm-yyyy"),(INDIRECT(CHAR(39)&amp;$A352&amp;CHAR(39)&amp;"!r"&amp;$B352&amp;"c"&amp;$C352,0)))</f>
        <v>0.19814797931779998</v>
      </c>
    </row>
    <row r="353" spans="1:8" x14ac:dyDescent="0.3">
      <c r="A353" s="95" t="s">
        <v>353</v>
      </c>
      <c r="B353" s="95">
        <f t="shared" si="662"/>
        <v>8</v>
      </c>
      <c r="C353" s="95">
        <f t="shared" si="663"/>
        <v>27</v>
      </c>
      <c r="E353" s="95">
        <f t="shared" ref="E353" si="716">plan_id</f>
        <v>390</v>
      </c>
      <c r="F353" s="95">
        <f t="shared" ca="1" si="660"/>
        <v>2019</v>
      </c>
      <c r="G353" s="95">
        <f t="shared" ref="G353" ca="1" si="717">VLOOKUP(INDIRECT(CHAR(39)&amp;$A353&amp;CHAR(39)&amp;"!r2c"&amp;$C353,0),variables,2,0)</f>
        <v>10885</v>
      </c>
      <c r="H353" s="98">
        <f t="array" aca="1" ref="H353" ca="1">IF(AND(G353&gt;=10861,G353&lt;=10863),TEXT(INDIRECT(CHAR(39)&amp;$A353&amp;CHAR(39)&amp;"!r"&amp;$B353&amp;"c"&amp;$C353,0),"dd-mmm-yyyy"),(INDIRECT(CHAR(39)&amp;$A353&amp;CHAR(39)&amp;"!r"&amp;$B353&amp;"c"&amp;$C353,0)))</f>
        <v>91284000</v>
      </c>
    </row>
    <row r="354" spans="1:8" x14ac:dyDescent="0.3">
      <c r="A354" s="95" t="s">
        <v>353</v>
      </c>
      <c r="B354" s="95">
        <f t="shared" si="662"/>
        <v>8</v>
      </c>
      <c r="C354" s="95">
        <f t="shared" si="663"/>
        <v>28</v>
      </c>
      <c r="E354" s="95">
        <f t="shared" ref="E354" si="718">plan_id</f>
        <v>390</v>
      </c>
      <c r="F354" s="95">
        <f t="shared" ca="1" si="660"/>
        <v>2019</v>
      </c>
      <c r="G354" s="95">
        <f t="shared" ref="G354" ca="1" si="719">VLOOKUP(INDIRECT(CHAR(39)&amp;$A354&amp;CHAR(39)&amp;"!r2c"&amp;$C354,0),variables,2,0)</f>
        <v>10886</v>
      </c>
      <c r="H354" s="98">
        <f t="array" aca="1" ref="H354" ca="1">IF(AND(G354&gt;=10861,G354&lt;=10863),TEXT(INDIRECT(CHAR(39)&amp;$A354&amp;CHAR(39)&amp;"!r"&amp;$B354&amp;"c"&amp;$C354,0),"dd-mmm-yyyy"),(INDIRECT(CHAR(39)&amp;$A354&amp;CHAR(39)&amp;"!r"&amp;$B354&amp;"c"&amp;$C354,0)))</f>
        <v>91284000</v>
      </c>
    </row>
    <row r="355" spans="1:8" x14ac:dyDescent="0.3">
      <c r="A355" s="95" t="s">
        <v>353</v>
      </c>
      <c r="B355" s="95">
        <f t="shared" si="662"/>
        <v>8</v>
      </c>
      <c r="C355" s="95">
        <f t="shared" si="663"/>
        <v>29</v>
      </c>
      <c r="E355" s="95">
        <f t="shared" ref="E355" si="720">plan_id</f>
        <v>390</v>
      </c>
      <c r="F355" s="95">
        <f t="shared" ca="1" si="660"/>
        <v>2019</v>
      </c>
      <c r="G355" s="95">
        <f t="shared" ref="G355" ca="1" si="721">VLOOKUP(INDIRECT(CHAR(39)&amp;$A355&amp;CHAR(39)&amp;"!r2c"&amp;$C355,0),variables,2,0)</f>
        <v>10887</v>
      </c>
      <c r="H355" s="98">
        <f t="array" aca="1" ref="H355" ca="1">IF(AND(G355&gt;=10861,G355&lt;=10863),TEXT(INDIRECT(CHAR(39)&amp;$A355&amp;CHAR(39)&amp;"!r"&amp;$B355&amp;"c"&amp;$C355,0),"dd-mmm-yyyy"),(INDIRECT(CHAR(39)&amp;$A355&amp;CHAR(39)&amp;"!r"&amp;$B355&amp;"c"&amp;$C355,0)))</f>
        <v>0</v>
      </c>
    </row>
    <row r="356" spans="1:8" x14ac:dyDescent="0.3">
      <c r="A356" s="95" t="s">
        <v>353</v>
      </c>
      <c r="B356" s="95">
        <f t="shared" si="662"/>
        <v>8</v>
      </c>
      <c r="C356" s="95">
        <f t="shared" si="663"/>
        <v>30</v>
      </c>
      <c r="E356" s="95">
        <f t="shared" ref="E356" si="722">plan_id</f>
        <v>390</v>
      </c>
      <c r="F356" s="95">
        <f t="shared" ca="1" si="660"/>
        <v>2019</v>
      </c>
      <c r="G356" s="95">
        <f t="shared" ref="G356" ca="1" si="723">VLOOKUP(INDIRECT(CHAR(39)&amp;$A356&amp;CHAR(39)&amp;"!r2c"&amp;$C356,0),variables,2,0)</f>
        <v>10883</v>
      </c>
      <c r="H356" s="98">
        <f t="array" aca="1" ref="H356" ca="1">IF(AND(G356&gt;=10861,G356&lt;=10863),TEXT(INDIRECT(CHAR(39)&amp;$A356&amp;CHAR(39)&amp;"!r"&amp;$B356&amp;"c"&amp;$C356,0),"dd-mmm-yyyy"),(INDIRECT(CHAR(39)&amp;$A356&amp;CHAR(39)&amp;"!r"&amp;$B356&amp;"c"&amp;$C356,0)))</f>
        <v>1</v>
      </c>
    </row>
    <row r="357" spans="1:8" x14ac:dyDescent="0.3">
      <c r="A357" s="95" t="s">
        <v>353</v>
      </c>
      <c r="B357" s="95">
        <f t="shared" si="662"/>
        <v>8</v>
      </c>
      <c r="C357" s="95">
        <f t="shared" si="663"/>
        <v>31</v>
      </c>
      <c r="E357" s="95">
        <f t="shared" ref="E357" si="724">plan_id</f>
        <v>390</v>
      </c>
      <c r="F357" s="95">
        <f t="shared" ca="1" si="660"/>
        <v>2019</v>
      </c>
      <c r="G357" s="95">
        <f t="shared" ref="G357" ca="1" si="725">VLOOKUP(INDIRECT(CHAR(39)&amp;$A357&amp;CHAR(39)&amp;"!r2c"&amp;$C357,0),variables,2,0)</f>
        <v>10889</v>
      </c>
      <c r="H357" s="98">
        <f t="array" aca="1" ref="H357" ca="1">IF(AND(G357&gt;=10861,G357&lt;=10863),TEXT(INDIRECT(CHAR(39)&amp;$A357&amp;CHAR(39)&amp;"!r"&amp;$B357&amp;"c"&amp;$C357,0),"dd-mmm-yyyy"),(INDIRECT(CHAR(39)&amp;$A357&amp;CHAR(39)&amp;"!r"&amp;$B357&amp;"c"&amp;$C357,0)))</f>
        <v>180928000</v>
      </c>
    </row>
    <row r="358" spans="1:8" x14ac:dyDescent="0.3">
      <c r="A358" s="95" t="s">
        <v>353</v>
      </c>
      <c r="B358" s="95">
        <f t="shared" si="662"/>
        <v>8</v>
      </c>
      <c r="C358" s="95">
        <f t="shared" si="663"/>
        <v>32</v>
      </c>
      <c r="E358" s="95">
        <f t="shared" ref="E358" si="726">plan_id</f>
        <v>390</v>
      </c>
      <c r="F358" s="95">
        <f t="shared" ca="1" si="660"/>
        <v>2019</v>
      </c>
      <c r="G358" s="95">
        <f t="shared" ref="G358" ca="1" si="727">VLOOKUP(INDIRECT(CHAR(39)&amp;$A358&amp;CHAR(39)&amp;"!r2c"&amp;$C358,0),variables,2,0)</f>
        <v>10890</v>
      </c>
      <c r="H358" s="98">
        <f t="array" aca="1" ref="H358" ca="1">IF(AND(G358&gt;=10861,G358&lt;=10863),TEXT(INDIRECT(CHAR(39)&amp;$A358&amp;CHAR(39)&amp;"!r"&amp;$B358&amp;"c"&amp;$C358,0),"dd-mmm-yyyy"),(INDIRECT(CHAR(39)&amp;$A358&amp;CHAR(39)&amp;"!r"&amp;$B358&amp;"c"&amp;$C358,0)))</f>
        <v>338288000</v>
      </c>
    </row>
    <row r="359" spans="1:8" x14ac:dyDescent="0.3">
      <c r="A359" s="95" t="s">
        <v>353</v>
      </c>
      <c r="B359" s="95">
        <f t="shared" si="662"/>
        <v>8</v>
      </c>
      <c r="C359" s="95">
        <f t="shared" si="663"/>
        <v>33</v>
      </c>
      <c r="E359" s="95">
        <f t="shared" ref="E359" si="728">plan_id</f>
        <v>390</v>
      </c>
      <c r="F359" s="95">
        <f t="shared" ca="1" si="660"/>
        <v>2019</v>
      </c>
      <c r="G359" s="95">
        <f t="shared" ref="G359" ca="1" si="729">VLOOKUP(INDIRECT(CHAR(39)&amp;$A359&amp;CHAR(39)&amp;"!r2c"&amp;$C359,0),variables,2,0)</f>
        <v>10891</v>
      </c>
      <c r="H359" s="98">
        <f t="array" aca="1" ref="H359" ca="1">IF(AND(G359&gt;=10861,G359&lt;=10863),TEXT(INDIRECT(CHAR(39)&amp;$A359&amp;CHAR(39)&amp;"!r"&amp;$B359&amp;"c"&amp;$C359,0),"dd-mmm-yyyy"),(INDIRECT(CHAR(39)&amp;$A359&amp;CHAR(39)&amp;"!r"&amp;$B359&amp;"c"&amp;$C359,0)))</f>
        <v>0</v>
      </c>
    </row>
    <row r="360" spans="1:8" x14ac:dyDescent="0.3">
      <c r="A360" s="95" t="s">
        <v>353</v>
      </c>
      <c r="B360" s="95">
        <f t="shared" si="662"/>
        <v>8</v>
      </c>
      <c r="C360" s="95">
        <f t="shared" si="663"/>
        <v>34</v>
      </c>
      <c r="E360" s="95">
        <f t="shared" ref="E360" si="730">plan_id</f>
        <v>390</v>
      </c>
      <c r="F360" s="95">
        <f t="shared" ca="1" si="660"/>
        <v>2019</v>
      </c>
      <c r="G360" s="95">
        <f t="shared" ref="G360" ca="1" si="731">VLOOKUP(INDIRECT(CHAR(39)&amp;$A360&amp;CHAR(39)&amp;"!r2c"&amp;$C360,0),variables,2,0)</f>
        <v>10892</v>
      </c>
      <c r="H360" s="98">
        <f t="array" aca="1" ref="H360" ca="1">IF(AND(G360&gt;=10861,G360&lt;=10863),TEXT(INDIRECT(CHAR(39)&amp;$A360&amp;CHAR(39)&amp;"!r"&amp;$B360&amp;"c"&amp;$C360,0),"dd-mmm-yyyy"),(INDIRECT(CHAR(39)&amp;$A360&amp;CHAR(39)&amp;"!r"&amp;$B360&amp;"c"&amp;$C360,0)))</f>
        <v>0</v>
      </c>
    </row>
    <row r="361" spans="1:8" x14ac:dyDescent="0.3">
      <c r="A361" s="95" t="s">
        <v>353</v>
      </c>
      <c r="B361" s="95">
        <f t="shared" si="662"/>
        <v>8</v>
      </c>
      <c r="C361" s="95">
        <f t="shared" si="663"/>
        <v>35</v>
      </c>
      <c r="E361" s="95">
        <f t="shared" ref="E361" si="732">plan_id</f>
        <v>390</v>
      </c>
      <c r="F361" s="95">
        <f t="shared" ca="1" si="660"/>
        <v>2019</v>
      </c>
      <c r="G361" s="95">
        <f t="shared" ref="G361" ca="1" si="733">VLOOKUP(INDIRECT(CHAR(39)&amp;$A361&amp;CHAR(39)&amp;"!r2c"&amp;$C361,0),variables,2,0)</f>
        <v>10893</v>
      </c>
      <c r="H361" s="98">
        <f t="array" aca="1" ref="H361" ca="1">IF(AND(G361&gt;=10861,G361&lt;=10863),TEXT(INDIRECT(CHAR(39)&amp;$A361&amp;CHAR(39)&amp;"!r"&amp;$B361&amp;"c"&amp;$C361,0),"dd-mmm-yyyy"),(INDIRECT(CHAR(39)&amp;$A361&amp;CHAR(39)&amp;"!r"&amp;$B361&amp;"c"&amp;$C361,0)))</f>
        <v>0</v>
      </c>
    </row>
    <row r="362" spans="1:8" x14ac:dyDescent="0.3">
      <c r="A362" s="95" t="s">
        <v>353</v>
      </c>
      <c r="B362" s="95">
        <f t="shared" si="662"/>
        <v>8</v>
      </c>
      <c r="C362" s="95">
        <f t="shared" si="663"/>
        <v>36</v>
      </c>
      <c r="E362" s="95">
        <f t="shared" ref="E362" si="734">plan_id</f>
        <v>390</v>
      </c>
      <c r="F362" s="95">
        <f t="shared" ca="1" si="660"/>
        <v>2019</v>
      </c>
      <c r="G362" s="95">
        <f t="shared" ref="G362" ca="1" si="735">VLOOKUP(INDIRECT(CHAR(39)&amp;$A362&amp;CHAR(39)&amp;"!r2c"&amp;$C362,0),variables,2,0)</f>
        <v>10894</v>
      </c>
      <c r="H362" s="98">
        <f t="array" aca="1" ref="H362" ca="1">IF(AND(G362&gt;=10861,G362&lt;=10863),TEXT(INDIRECT(CHAR(39)&amp;$A362&amp;CHAR(39)&amp;"!r"&amp;$B362&amp;"c"&amp;$C362,0),"dd-mmm-yyyy"),(INDIRECT(CHAR(39)&amp;$A362&amp;CHAR(39)&amp;"!r"&amp;$B362&amp;"c"&amp;$C362,0)))</f>
        <v>-38243000</v>
      </c>
    </row>
    <row r="363" spans="1:8" x14ac:dyDescent="0.3">
      <c r="A363" s="95" t="s">
        <v>353</v>
      </c>
      <c r="B363" s="95">
        <f t="shared" si="662"/>
        <v>8</v>
      </c>
      <c r="C363" s="95">
        <f t="shared" si="663"/>
        <v>37</v>
      </c>
      <c r="E363" s="95">
        <f t="shared" ref="E363" si="736">plan_id</f>
        <v>390</v>
      </c>
      <c r="F363" s="95">
        <f t="shared" ca="1" si="660"/>
        <v>2019</v>
      </c>
      <c r="G363" s="95">
        <f t="shared" ref="G363" ca="1" si="737">VLOOKUP(INDIRECT(CHAR(39)&amp;$A363&amp;CHAR(39)&amp;"!r2c"&amp;$C363,0),variables,2,0)</f>
        <v>10895</v>
      </c>
      <c r="H363" s="98">
        <f t="array" aca="1" ref="H363" ca="1">IF(AND(G363&gt;=10861,G363&lt;=10863),TEXT(INDIRECT(CHAR(39)&amp;$A363&amp;CHAR(39)&amp;"!r"&amp;$B363&amp;"c"&amp;$C363,0),"dd-mmm-yyyy"),(INDIRECT(CHAR(39)&amp;$A363&amp;CHAR(39)&amp;"!r"&amp;$B363&amp;"c"&amp;$C363,0)))</f>
        <v>0</v>
      </c>
    </row>
    <row r="364" spans="1:8" x14ac:dyDescent="0.3">
      <c r="A364" s="95" t="s">
        <v>353</v>
      </c>
      <c r="B364" s="95">
        <f t="shared" si="662"/>
        <v>8</v>
      </c>
      <c r="C364" s="95">
        <f t="shared" si="663"/>
        <v>38</v>
      </c>
      <c r="E364" s="95">
        <f t="shared" ref="E364" si="738">plan_id</f>
        <v>390</v>
      </c>
      <c r="F364" s="95">
        <f t="shared" ca="1" si="660"/>
        <v>2019</v>
      </c>
      <c r="G364" s="95">
        <f t="shared" ref="G364" ca="1" si="739">VLOOKUP(INDIRECT(CHAR(39)&amp;$A364&amp;CHAR(39)&amp;"!r2c"&amp;$C364,0),variables,2,0)</f>
        <v>10896</v>
      </c>
      <c r="H364" s="98">
        <f t="array" aca="1" ref="H364" ca="1">IF(AND(G364&gt;=10861,G364&lt;=10863),TEXT(INDIRECT(CHAR(39)&amp;$A364&amp;CHAR(39)&amp;"!r"&amp;$B364&amp;"c"&amp;$C364,0),"dd-mmm-yyyy"),(INDIRECT(CHAR(39)&amp;$A364&amp;CHAR(39)&amp;"!r"&amp;$B364&amp;"c"&amp;$C364,0)))</f>
        <v>0</v>
      </c>
    </row>
    <row r="365" spans="1:8" x14ac:dyDescent="0.3">
      <c r="A365" s="95" t="s">
        <v>353</v>
      </c>
      <c r="B365" s="95">
        <f t="shared" si="662"/>
        <v>8</v>
      </c>
      <c r="C365" s="95">
        <f t="shared" si="663"/>
        <v>39</v>
      </c>
      <c r="E365" s="95">
        <f t="shared" ref="E365" si="740">plan_id</f>
        <v>390</v>
      </c>
      <c r="F365" s="95">
        <f t="shared" ca="1" si="660"/>
        <v>2019</v>
      </c>
      <c r="G365" s="95">
        <f t="shared" ref="G365" ca="1" si="741">VLOOKUP(INDIRECT(CHAR(39)&amp;$A365&amp;CHAR(39)&amp;"!r2c"&amp;$C365,0),variables,2,0)</f>
        <v>10897</v>
      </c>
      <c r="H365" s="98">
        <f t="array" aca="1" ref="H365" ca="1">IF(AND(G365&gt;=10861,G365&lt;=10863),TEXT(INDIRECT(CHAR(39)&amp;$A365&amp;CHAR(39)&amp;"!r"&amp;$B365&amp;"c"&amp;$C365,0),"dd-mmm-yyyy"),(INDIRECT(CHAR(39)&amp;$A365&amp;CHAR(39)&amp;"!r"&amp;$B365&amp;"c"&amp;$C365,0)))</f>
        <v>9481000</v>
      </c>
    </row>
    <row r="366" spans="1:8" x14ac:dyDescent="0.3">
      <c r="A366" s="95" t="s">
        <v>353</v>
      </c>
      <c r="B366" s="95">
        <f t="shared" si="662"/>
        <v>8</v>
      </c>
      <c r="C366" s="95">
        <f t="shared" si="663"/>
        <v>40</v>
      </c>
      <c r="E366" s="95">
        <f t="shared" ref="E366" si="742">plan_id</f>
        <v>390</v>
      </c>
      <c r="F366" s="95">
        <f t="shared" ca="1" si="660"/>
        <v>2019</v>
      </c>
      <c r="G366" s="95">
        <f t="shared" ref="G366" ca="1" si="743">VLOOKUP(INDIRECT(CHAR(39)&amp;$A366&amp;CHAR(39)&amp;"!r2c"&amp;$C366,0),variables,2,0)</f>
        <v>10898</v>
      </c>
      <c r="H366" s="98">
        <f t="array" aca="1" ref="H366" ca="1">IF(AND(G366&gt;=10861,G366&lt;=10863),TEXT(INDIRECT(CHAR(39)&amp;$A366&amp;CHAR(39)&amp;"!r"&amp;$B366&amp;"c"&amp;$C366,0),"dd-mmm-yyyy"),(INDIRECT(CHAR(39)&amp;$A366&amp;CHAR(39)&amp;"!r"&amp;$B366&amp;"c"&amp;$C366,0)))</f>
        <v>0</v>
      </c>
    </row>
    <row r="367" spans="1:8" x14ac:dyDescent="0.3">
      <c r="A367" s="95" t="s">
        <v>353</v>
      </c>
      <c r="B367" s="95">
        <f t="shared" si="662"/>
        <v>8</v>
      </c>
      <c r="C367" s="95">
        <f t="shared" si="663"/>
        <v>41</v>
      </c>
      <c r="E367" s="95">
        <f t="shared" ref="E367" si="744">plan_id</f>
        <v>390</v>
      </c>
      <c r="F367" s="95">
        <f t="shared" ca="1" si="660"/>
        <v>2019</v>
      </c>
      <c r="G367" s="95">
        <f t="shared" ref="G367" ca="1" si="745">VLOOKUP(INDIRECT(CHAR(39)&amp;$A367&amp;CHAR(39)&amp;"!r2c"&amp;$C367,0),variables,2,0)</f>
        <v>10899</v>
      </c>
      <c r="H367" s="98">
        <f t="array" aca="1" ref="H367" ca="1">IF(AND(G367&gt;=10861,G367&lt;=10863),TEXT(INDIRECT(CHAR(39)&amp;$A367&amp;CHAR(39)&amp;"!r"&amp;$B367&amp;"c"&amp;$C367,0),"dd-mmm-yyyy"),(INDIRECT(CHAR(39)&amp;$A367&amp;CHAR(39)&amp;"!r"&amp;$B367&amp;"c"&amp;$C367,0)))</f>
        <v>0</v>
      </c>
    </row>
    <row r="368" spans="1:8" x14ac:dyDescent="0.3">
      <c r="A368" s="95" t="s">
        <v>353</v>
      </c>
      <c r="B368" s="95">
        <f t="shared" si="662"/>
        <v>8</v>
      </c>
      <c r="C368" s="95">
        <f t="shared" si="663"/>
        <v>42</v>
      </c>
      <c r="E368" s="95">
        <f t="shared" ref="E368" si="746">plan_id</f>
        <v>390</v>
      </c>
      <c r="F368" s="95">
        <f t="shared" ca="1" si="660"/>
        <v>2019</v>
      </c>
      <c r="G368" s="95">
        <f t="shared" ref="G368" ca="1" si="747">VLOOKUP(INDIRECT(CHAR(39)&amp;$A368&amp;CHAR(39)&amp;"!r2c"&amp;$C368,0),variables,2,0)</f>
        <v>11006</v>
      </c>
      <c r="H368" s="98">
        <f t="array" aca="1" ref="H368" ca="1">IF(AND(G368&gt;=10861,G368&lt;=10863),TEXT(INDIRECT(CHAR(39)&amp;$A368&amp;CHAR(39)&amp;"!r"&amp;$B368&amp;"c"&amp;$C368,0),"dd-mmm-yyyy"),(INDIRECT(CHAR(39)&amp;$A368&amp;CHAR(39)&amp;"!r"&amp;$B368&amp;"c"&amp;$C368,0)))</f>
        <v>0</v>
      </c>
    </row>
    <row r="369" spans="1:8" x14ac:dyDescent="0.3">
      <c r="A369" s="95" t="s">
        <v>353</v>
      </c>
      <c r="B369" s="95">
        <f t="shared" si="662"/>
        <v>8</v>
      </c>
      <c r="C369" s="95">
        <f t="shared" si="663"/>
        <v>43</v>
      </c>
      <c r="E369" s="95">
        <f t="shared" ref="E369" si="748">plan_id</f>
        <v>390</v>
      </c>
      <c r="F369" s="95">
        <f t="shared" ca="1" si="660"/>
        <v>2019</v>
      </c>
      <c r="G369" s="95">
        <f t="shared" ref="G369" ca="1" si="749">VLOOKUP(INDIRECT(CHAR(39)&amp;$A369&amp;CHAR(39)&amp;"!r2c"&amp;$C369,0),variables,2,0)</f>
        <v>10900</v>
      </c>
      <c r="H369" s="98">
        <f t="array" aca="1" ref="H369" ca="1">IF(AND(G369&gt;=10861,G369&lt;=10863),TEXT(INDIRECT(CHAR(39)&amp;$A369&amp;CHAR(39)&amp;"!r"&amp;$B369&amp;"c"&amp;$C369,0),"dd-mmm-yyyy"),(INDIRECT(CHAR(39)&amp;$A369&amp;CHAR(39)&amp;"!r"&amp;$B369&amp;"c"&amp;$C369,0)))</f>
        <v>0</v>
      </c>
    </row>
    <row r="370" spans="1:8" x14ac:dyDescent="0.3">
      <c r="A370" s="95" t="s">
        <v>353</v>
      </c>
      <c r="B370" s="95">
        <f t="shared" si="662"/>
        <v>8</v>
      </c>
      <c r="C370" s="95">
        <f t="shared" si="663"/>
        <v>44</v>
      </c>
      <c r="E370" s="95">
        <f t="shared" ref="E370" si="750">plan_id</f>
        <v>390</v>
      </c>
      <c r="F370" s="95">
        <f t="shared" ca="1" si="660"/>
        <v>2019</v>
      </c>
      <c r="G370" s="95">
        <f t="shared" ref="G370" ca="1" si="751">VLOOKUP(INDIRECT(CHAR(39)&amp;$A370&amp;CHAR(39)&amp;"!r2c"&amp;$C370,0),variables,2,0)</f>
        <v>10901</v>
      </c>
      <c r="H370" s="98">
        <f t="array" aca="1" ref="H370" ca="1">IF(AND(G370&gt;=10861,G370&lt;=10863),TEXT(INDIRECT(CHAR(39)&amp;$A370&amp;CHAR(39)&amp;"!r"&amp;$B370&amp;"c"&amp;$C370,0),"dd-mmm-yyyy"),(INDIRECT(CHAR(39)&amp;$A370&amp;CHAR(39)&amp;"!r"&amp;$B370&amp;"c"&amp;$C370,0)))</f>
        <v>5.5E-2</v>
      </c>
    </row>
    <row r="371" spans="1:8" x14ac:dyDescent="0.3">
      <c r="A371" s="95" t="s">
        <v>353</v>
      </c>
      <c r="B371" s="95">
        <f t="shared" si="662"/>
        <v>8</v>
      </c>
      <c r="C371" s="95">
        <f t="shared" si="663"/>
        <v>45</v>
      </c>
      <c r="E371" s="95">
        <f t="shared" ref="E371" si="752">plan_id</f>
        <v>390</v>
      </c>
      <c r="F371" s="95">
        <f t="shared" ca="1" si="660"/>
        <v>2019</v>
      </c>
      <c r="G371" s="95">
        <f t="shared" ref="G371" ca="1" si="753">VLOOKUP(INDIRECT(CHAR(39)&amp;$A371&amp;CHAR(39)&amp;"!r2c"&amp;$C371,0),variables,2,0)</f>
        <v>10902</v>
      </c>
      <c r="H371" s="98">
        <f t="array" aca="1" ref="H371" ca="1">IF(AND(G371&gt;=10861,G371&lt;=10863),TEXT(INDIRECT(CHAR(39)&amp;$A371&amp;CHAR(39)&amp;"!r"&amp;$B371&amp;"c"&amp;$C371,0),"dd-mmm-yyyy"),(INDIRECT(CHAR(39)&amp;$A371&amp;CHAR(39)&amp;"!r"&amp;$B371&amp;"c"&amp;$C371,0)))</f>
        <v>6.5000000000000002E-2</v>
      </c>
    </row>
    <row r="372" spans="1:8" x14ac:dyDescent="0.3">
      <c r="A372" s="95" t="s">
        <v>353</v>
      </c>
      <c r="B372" s="95">
        <f t="shared" si="662"/>
        <v>8</v>
      </c>
      <c r="C372" s="95">
        <f t="shared" si="663"/>
        <v>46</v>
      </c>
      <c r="E372" s="95">
        <f t="shared" ref="E372" si="754">plan_id</f>
        <v>390</v>
      </c>
      <c r="F372" s="95">
        <f t="shared" ca="1" si="660"/>
        <v>2019</v>
      </c>
      <c r="G372" s="95">
        <f t="shared" ref="G372" ca="1" si="755">VLOOKUP(INDIRECT(CHAR(39)&amp;$A372&amp;CHAR(39)&amp;"!r2c"&amp;$C372,0),variables,2,0)</f>
        <v>10903</v>
      </c>
      <c r="H372" s="98">
        <f t="array" aca="1" ref="H372" ca="1">IF(AND(G372&gt;=10861,G372&lt;=10863),TEXT(INDIRECT(CHAR(39)&amp;$A372&amp;CHAR(39)&amp;"!r"&amp;$B372&amp;"c"&amp;$C372,0),"dd-mmm-yyyy"),(INDIRECT(CHAR(39)&amp;$A372&amp;CHAR(39)&amp;"!r"&amp;$B372&amp;"c"&amp;$C372,0)))</f>
        <v>7.4999999999999997E-2</v>
      </c>
    </row>
    <row r="373" spans="1:8" x14ac:dyDescent="0.3">
      <c r="A373" s="95" t="s">
        <v>353</v>
      </c>
      <c r="B373" s="95">
        <f t="shared" si="662"/>
        <v>8</v>
      </c>
      <c r="C373" s="95">
        <f t="shared" si="663"/>
        <v>47</v>
      </c>
      <c r="E373" s="95">
        <f t="shared" ref="E373" si="756">plan_id</f>
        <v>390</v>
      </c>
      <c r="F373" s="95">
        <f t="shared" ca="1" si="660"/>
        <v>2019</v>
      </c>
      <c r="G373" s="95">
        <f t="shared" ref="G373" ca="1" si="757">VLOOKUP(INDIRECT(CHAR(39)&amp;$A373&amp;CHAR(39)&amp;"!r2c"&amp;$C373,0),variables,2,0)</f>
        <v>10904</v>
      </c>
      <c r="H373" s="98">
        <f t="array" aca="1" ref="H373" ca="1">IF(AND(G373&gt;=10861,G373&lt;=10863),TEXT(INDIRECT(CHAR(39)&amp;$A373&amp;CHAR(39)&amp;"!r"&amp;$B373&amp;"c"&amp;$C373,0),"dd-mmm-yyyy"),(INDIRECT(CHAR(39)&amp;$A373&amp;CHAR(39)&amp;"!r"&amp;$B373&amp;"c"&amp;$C373,0)))</f>
        <v>372957000</v>
      </c>
    </row>
    <row r="374" spans="1:8" x14ac:dyDescent="0.3">
      <c r="A374" s="95" t="s">
        <v>353</v>
      </c>
      <c r="B374" s="95">
        <f t="shared" si="662"/>
        <v>8</v>
      </c>
      <c r="C374" s="95">
        <f t="shared" si="663"/>
        <v>48</v>
      </c>
      <c r="E374" s="95">
        <f t="shared" ref="E374" si="758">plan_id</f>
        <v>390</v>
      </c>
      <c r="F374" s="95">
        <f t="shared" ca="1" si="660"/>
        <v>2019</v>
      </c>
      <c r="G374" s="95">
        <f t="shared" ref="G374" ca="1" si="759">VLOOKUP(INDIRECT(CHAR(39)&amp;$A374&amp;CHAR(39)&amp;"!r2c"&amp;$C374,0),variables,2,0)</f>
        <v>10905</v>
      </c>
      <c r="H374" s="98">
        <f t="array" aca="1" ref="H374" ca="1">IF(AND(G374&gt;=10861,G374&lt;=10863),TEXT(INDIRECT(CHAR(39)&amp;$A374&amp;CHAR(39)&amp;"!r"&amp;$B374&amp;"c"&amp;$C374,0),"dd-mmm-yyyy"),(INDIRECT(CHAR(39)&amp;$A374&amp;CHAR(39)&amp;"!r"&amp;$B374&amp;"c"&amp;$C374,0)))</f>
        <v>-651790000</v>
      </c>
    </row>
    <row r="375" spans="1:8" x14ac:dyDescent="0.3">
      <c r="A375" s="95" t="s">
        <v>353</v>
      </c>
      <c r="B375" s="95">
        <f t="shared" si="662"/>
        <v>8</v>
      </c>
      <c r="C375" s="95">
        <f t="shared" si="663"/>
        <v>49</v>
      </c>
      <c r="E375" s="95">
        <f t="shared" ref="E375" si="760">plan_id</f>
        <v>390</v>
      </c>
      <c r="F375" s="95">
        <f t="shared" ca="1" si="660"/>
        <v>2019</v>
      </c>
      <c r="G375" s="95">
        <f t="shared" ref="G375" ca="1" si="761">VLOOKUP(INDIRECT(CHAR(39)&amp;$A375&amp;CHAR(39)&amp;"!r2c"&amp;$C375,0),variables,2,0)</f>
        <v>10906</v>
      </c>
      <c r="H375" s="98">
        <f t="array" aca="1" ref="H375" ca="1">IF(AND(G375&gt;=10861,G375&lt;=10863),TEXT(INDIRECT(CHAR(39)&amp;$A375&amp;CHAR(39)&amp;"!r"&amp;$B375&amp;"c"&amp;$C375,0),"dd-mmm-yyyy"),(INDIRECT(CHAR(39)&amp;$A375&amp;CHAR(39)&amp;"!r"&amp;$B375&amp;"c"&amp;$C375,0)))</f>
        <v>-1460879000</v>
      </c>
    </row>
    <row r="376" spans="1:8" x14ac:dyDescent="0.3">
      <c r="A376" s="95" t="s">
        <v>353</v>
      </c>
      <c r="B376" s="95">
        <f t="shared" si="662"/>
        <v>8</v>
      </c>
      <c r="C376" s="95">
        <f t="shared" si="663"/>
        <v>50</v>
      </c>
      <c r="E376" s="95">
        <f t="shared" ref="E376" si="762">plan_id</f>
        <v>390</v>
      </c>
      <c r="F376" s="95">
        <f t="shared" ca="1" si="660"/>
        <v>2019</v>
      </c>
      <c r="G376" s="95">
        <f t="shared" ref="G376" ca="1" si="763">VLOOKUP(INDIRECT(CHAR(39)&amp;$A376&amp;CHAR(39)&amp;"!r2c"&amp;$C376,0),variables,2,0)</f>
        <v>10907</v>
      </c>
      <c r="H376" s="98">
        <f t="array" aca="1" ref="H376" ca="1">IF(AND(G376&gt;=10861,G376&lt;=10863),TEXT(INDIRECT(CHAR(39)&amp;$A376&amp;CHAR(39)&amp;"!r"&amp;$B376&amp;"c"&amp;$C376,0),"dd-mmm-yyyy"),(INDIRECT(CHAR(39)&amp;$A376&amp;CHAR(39)&amp;"!r"&amp;$B376&amp;"c"&amp;$C376,0)))</f>
        <v>0</v>
      </c>
    </row>
    <row r="377" spans="1:8" x14ac:dyDescent="0.3">
      <c r="A377" s="95" t="s">
        <v>353</v>
      </c>
      <c r="B377" s="95">
        <f t="shared" si="662"/>
        <v>8</v>
      </c>
      <c r="C377" s="95">
        <f t="shared" si="663"/>
        <v>51</v>
      </c>
      <c r="E377" s="95">
        <f t="shared" ref="E377" si="764">plan_id</f>
        <v>390</v>
      </c>
      <c r="F377" s="95">
        <f t="shared" ca="1" si="660"/>
        <v>2019</v>
      </c>
      <c r="G377" s="95">
        <f t="shared" ref="G377" ca="1" si="765">VLOOKUP(INDIRECT(CHAR(39)&amp;$A377&amp;CHAR(39)&amp;"!r2c"&amp;$C377,0),variables,2,0)</f>
        <v>10860</v>
      </c>
      <c r="H377" s="98">
        <f t="array" aca="1" ref="H377" ca="1">IF(AND(G377&gt;=10861,G377&lt;=10863),TEXT(INDIRECT(CHAR(39)&amp;$A377&amp;CHAR(39)&amp;"!r"&amp;$B377&amp;"c"&amp;$C377,0),"dd-mmm-yyyy"),(INDIRECT(CHAR(39)&amp;$A377&amp;CHAR(39)&amp;"!r"&amp;$B377&amp;"c"&amp;$C377,0)))</f>
        <v>5265874000</v>
      </c>
    </row>
    <row r="378" spans="1:8" x14ac:dyDescent="0.3">
      <c r="A378" s="95" t="s">
        <v>353</v>
      </c>
      <c r="B378" s="95">
        <f t="shared" si="662"/>
        <v>8</v>
      </c>
      <c r="C378" s="95">
        <f t="shared" si="663"/>
        <v>52</v>
      </c>
      <c r="E378" s="95">
        <f t="shared" ref="E378" si="766">plan_id</f>
        <v>390</v>
      </c>
      <c r="F378" s="95">
        <f t="shared" ca="1" si="660"/>
        <v>2019</v>
      </c>
      <c r="G378" s="95">
        <f t="shared" ref="G378" ca="1" si="767">VLOOKUP(INDIRECT(CHAR(39)&amp;$A378&amp;CHAR(39)&amp;"!r2c"&amp;$C378,0),variables,2,0)</f>
        <v>10909</v>
      </c>
      <c r="H378" s="98">
        <f t="array" aca="1" ref="H378" ca="1">IF(AND(G378&gt;=10861,G378&lt;=10863),TEXT(INDIRECT(CHAR(39)&amp;$A378&amp;CHAR(39)&amp;"!r"&amp;$B378&amp;"c"&amp;$C378,0),"dd-mmm-yyyy"),(INDIRECT(CHAR(39)&amp;$A378&amp;CHAR(39)&amp;"!r"&amp;$B378&amp;"c"&amp;$C378,0)))</f>
        <v>180928000</v>
      </c>
    </row>
    <row r="379" spans="1:8" x14ac:dyDescent="0.3">
      <c r="A379" s="95" t="s">
        <v>353</v>
      </c>
      <c r="B379" s="95">
        <f t="shared" si="662"/>
        <v>8</v>
      </c>
      <c r="C379" s="95">
        <f t="shared" si="663"/>
        <v>53</v>
      </c>
      <c r="E379" s="95">
        <f t="shared" ref="E379" si="768">plan_id</f>
        <v>390</v>
      </c>
      <c r="F379" s="95">
        <f t="shared" ca="1" si="660"/>
        <v>2019</v>
      </c>
      <c r="G379" s="95">
        <f t="shared" ref="G379" ca="1" si="769">VLOOKUP(INDIRECT(CHAR(39)&amp;$A379&amp;CHAR(39)&amp;"!r2c"&amp;$C379,0),variables,2,0)</f>
        <v>10910</v>
      </c>
      <c r="H379" s="98">
        <f t="array" aca="1" ref="H379" ca="1">IF(AND(G379&gt;=10861,G379&lt;=10863),TEXT(INDIRECT(CHAR(39)&amp;$A379&amp;CHAR(39)&amp;"!r"&amp;$B379&amp;"c"&amp;$C379,0),"dd-mmm-yyyy"),(INDIRECT(CHAR(39)&amp;$A379&amp;CHAR(39)&amp;"!r"&amp;$B379&amp;"c"&amp;$C379,0)))</f>
        <v>338288000</v>
      </c>
    </row>
    <row r="380" spans="1:8" x14ac:dyDescent="0.3">
      <c r="A380" s="95" t="s">
        <v>353</v>
      </c>
      <c r="B380" s="95">
        <f t="shared" si="662"/>
        <v>8</v>
      </c>
      <c r="C380" s="95">
        <f t="shared" si="663"/>
        <v>54</v>
      </c>
      <c r="E380" s="95">
        <f t="shared" ref="E380" si="770">plan_id</f>
        <v>390</v>
      </c>
      <c r="F380" s="95">
        <f t="shared" ca="1" si="660"/>
        <v>2019</v>
      </c>
      <c r="G380" s="95">
        <f t="shared" ref="G380" ca="1" si="771">VLOOKUP(INDIRECT(CHAR(39)&amp;$A380&amp;CHAR(39)&amp;"!r2c"&amp;$C380,0),variables,2,0)</f>
        <v>10911</v>
      </c>
      <c r="H380" s="98">
        <f t="array" aca="1" ref="H380" ca="1">IF(AND(G380&gt;=10861,G380&lt;=10863),TEXT(INDIRECT(CHAR(39)&amp;$A380&amp;CHAR(39)&amp;"!r"&amp;$B380&amp;"c"&amp;$C380,0),"dd-mmm-yyyy"),(INDIRECT(CHAR(39)&amp;$A380&amp;CHAR(39)&amp;"!r"&amp;$B380&amp;"c"&amp;$C380,0)))</f>
        <v>0</v>
      </c>
    </row>
    <row r="381" spans="1:8" x14ac:dyDescent="0.3">
      <c r="A381" s="95" t="s">
        <v>353</v>
      </c>
      <c r="B381" s="95">
        <f t="shared" si="662"/>
        <v>8</v>
      </c>
      <c r="C381" s="95">
        <f t="shared" si="663"/>
        <v>55</v>
      </c>
      <c r="E381" s="95">
        <f t="shared" ref="E381" si="772">plan_id</f>
        <v>390</v>
      </c>
      <c r="F381" s="95">
        <f t="shared" ca="1" si="660"/>
        <v>2019</v>
      </c>
      <c r="G381" s="95">
        <f t="shared" ref="G381" ca="1" si="773">VLOOKUP(INDIRECT(CHAR(39)&amp;$A381&amp;CHAR(39)&amp;"!r2c"&amp;$C381,0),variables,2,0)</f>
        <v>10912</v>
      </c>
      <c r="H381" s="98">
        <f t="array" aca="1" ref="H381" ca="1">IF(AND(G381&gt;=10861,G381&lt;=10863),TEXT(INDIRECT(CHAR(39)&amp;$A381&amp;CHAR(39)&amp;"!r"&amp;$B381&amp;"c"&amp;$C381,0),"dd-mmm-yyyy"),(INDIRECT(CHAR(39)&amp;$A381&amp;CHAR(39)&amp;"!r"&amp;$B381&amp;"c"&amp;$C381,0)))</f>
        <v>-57642000</v>
      </c>
    </row>
    <row r="382" spans="1:8" x14ac:dyDescent="0.3">
      <c r="A382" s="95" t="s">
        <v>353</v>
      </c>
      <c r="B382" s="95">
        <f t="shared" si="662"/>
        <v>8</v>
      </c>
      <c r="C382" s="95">
        <f t="shared" si="663"/>
        <v>56</v>
      </c>
      <c r="E382" s="95">
        <f t="shared" ref="E382" si="774">plan_id</f>
        <v>390</v>
      </c>
      <c r="F382" s="95">
        <f t="shared" ca="1" si="660"/>
        <v>2019</v>
      </c>
      <c r="G382" s="95">
        <f t="shared" ref="G382" ca="1" si="775">VLOOKUP(INDIRECT(CHAR(39)&amp;$A382&amp;CHAR(39)&amp;"!r2c"&amp;$C382,0),variables,2,0)</f>
        <v>10913</v>
      </c>
      <c r="H382" s="98">
        <f t="array" aca="1" ref="H382" ca="1">IF(AND(G382&gt;=10861,G382&lt;=10863),TEXT(INDIRECT(CHAR(39)&amp;$A382&amp;CHAR(39)&amp;"!r"&amp;$B382&amp;"c"&amp;$C382,0),"dd-mmm-yyyy"),(INDIRECT(CHAR(39)&amp;$A382&amp;CHAR(39)&amp;"!r"&amp;$B382&amp;"c"&amp;$C382,0)))</f>
        <v>0</v>
      </c>
    </row>
    <row r="383" spans="1:8" x14ac:dyDescent="0.3">
      <c r="A383" s="95" t="s">
        <v>353</v>
      </c>
      <c r="B383" s="95">
        <f t="shared" si="662"/>
        <v>8</v>
      </c>
      <c r="C383" s="95">
        <f t="shared" si="663"/>
        <v>57</v>
      </c>
      <c r="E383" s="95">
        <f t="shared" ref="E383" si="776">plan_id</f>
        <v>390</v>
      </c>
      <c r="F383" s="95">
        <f t="shared" ca="1" si="660"/>
        <v>2019</v>
      </c>
      <c r="G383" s="95">
        <f t="shared" ref="G383" ca="1" si="777">VLOOKUP(INDIRECT(CHAR(39)&amp;$A383&amp;CHAR(39)&amp;"!r2c"&amp;$C383,0),variables,2,0)</f>
        <v>10914</v>
      </c>
      <c r="H383" s="98">
        <f t="array" aca="1" ref="H383" ca="1">IF(AND(G383&gt;=10861,G383&lt;=10863),TEXT(INDIRECT(CHAR(39)&amp;$A383&amp;CHAR(39)&amp;"!r"&amp;$B383&amp;"c"&amp;$C383,0),"dd-mmm-yyyy"),(INDIRECT(CHAR(39)&amp;$A383&amp;CHAR(39)&amp;"!r"&amp;$B383&amp;"c"&amp;$C383,0)))</f>
        <v>91284000</v>
      </c>
    </row>
    <row r="384" spans="1:8" x14ac:dyDescent="0.3">
      <c r="A384" s="95" t="s">
        <v>353</v>
      </c>
      <c r="B384" s="95">
        <f t="shared" si="662"/>
        <v>8</v>
      </c>
      <c r="C384" s="95">
        <f t="shared" si="663"/>
        <v>58</v>
      </c>
      <c r="E384" s="95">
        <f t="shared" ref="E384" si="778">plan_id</f>
        <v>390</v>
      </c>
      <c r="F384" s="95">
        <f t="shared" ca="1" si="660"/>
        <v>2019</v>
      </c>
      <c r="G384" s="95">
        <f t="shared" ref="G384" ca="1" si="779">VLOOKUP(INDIRECT(CHAR(39)&amp;$A384&amp;CHAR(39)&amp;"!r2c"&amp;$C384,0),variables,2,0)</f>
        <v>10915</v>
      </c>
      <c r="H384" s="98">
        <f t="array" aca="1" ref="H384" ca="1">IF(AND(G384&gt;=10861,G384&lt;=10863),TEXT(INDIRECT(CHAR(39)&amp;$A384&amp;CHAR(39)&amp;"!r"&amp;$B384&amp;"c"&amp;$C384,0),"dd-mmm-yyyy"),(INDIRECT(CHAR(39)&amp;$A384&amp;CHAR(39)&amp;"!r"&amp;$B384&amp;"c"&amp;$C384,0)))</f>
        <v>38243000</v>
      </c>
    </row>
    <row r="385" spans="1:8" x14ac:dyDescent="0.3">
      <c r="A385" s="95" t="s">
        <v>353</v>
      </c>
      <c r="B385" s="95">
        <f t="shared" si="662"/>
        <v>8</v>
      </c>
      <c r="C385" s="95">
        <f t="shared" si="663"/>
        <v>59</v>
      </c>
      <c r="E385" s="95">
        <f t="shared" ref="E385" si="780">plan_id</f>
        <v>390</v>
      </c>
      <c r="F385" s="95">
        <f t="shared" ca="1" si="660"/>
        <v>2019</v>
      </c>
      <c r="G385" s="95">
        <f t="shared" ref="G385" ca="1" si="781">VLOOKUP(INDIRECT(CHAR(39)&amp;$A385&amp;CHAR(39)&amp;"!r2c"&amp;$C385,0),variables,2,0)</f>
        <v>10916</v>
      </c>
      <c r="H385" s="98">
        <f t="array" aca="1" ref="H385" ca="1">IF(AND(G385&gt;=10861,G385&lt;=10863),TEXT(INDIRECT(CHAR(39)&amp;$A385&amp;CHAR(39)&amp;"!r"&amp;$B385&amp;"c"&amp;$C385,0),"dd-mmm-yyyy"),(INDIRECT(CHAR(39)&amp;$A385&amp;CHAR(39)&amp;"!r"&amp;$B385&amp;"c"&amp;$C385,0)))</f>
        <v>232987000</v>
      </c>
    </row>
    <row r="386" spans="1:8" x14ac:dyDescent="0.3">
      <c r="A386" s="95" t="s">
        <v>353</v>
      </c>
      <c r="B386" s="95">
        <f t="shared" si="662"/>
        <v>8</v>
      </c>
      <c r="C386" s="95">
        <f t="shared" si="663"/>
        <v>60</v>
      </c>
      <c r="E386" s="95">
        <f t="shared" ref="E386" si="782">plan_id</f>
        <v>390</v>
      </c>
      <c r="F386" s="95">
        <f t="shared" ca="1" si="660"/>
        <v>2019</v>
      </c>
      <c r="G386" s="95">
        <f t="shared" ref="G386" ca="1" si="783">VLOOKUP(INDIRECT(CHAR(39)&amp;$A386&amp;CHAR(39)&amp;"!r2c"&amp;$C386,0),variables,2,0)</f>
        <v>10917</v>
      </c>
      <c r="H386" s="98">
        <f t="array" aca="1" ref="H386" ca="1">IF(AND(G386&gt;=10861,G386&lt;=10863),TEXT(INDIRECT(CHAR(39)&amp;$A386&amp;CHAR(39)&amp;"!r"&amp;$B386&amp;"c"&amp;$C386,0),"dd-mmm-yyyy"),(INDIRECT(CHAR(39)&amp;$A386&amp;CHAR(39)&amp;"!r"&amp;$B386&amp;"c"&amp;$C386,0)))</f>
        <v>-121342000</v>
      </c>
    </row>
    <row r="387" spans="1:8" x14ac:dyDescent="0.3">
      <c r="A387" s="95" t="s">
        <v>353</v>
      </c>
      <c r="B387" s="95">
        <f t="shared" si="662"/>
        <v>8</v>
      </c>
      <c r="C387" s="95">
        <f t="shared" si="663"/>
        <v>61</v>
      </c>
      <c r="E387" s="95">
        <f t="shared" ref="E387" si="784">plan_id</f>
        <v>390</v>
      </c>
      <c r="F387" s="95">
        <f t="shared" ca="1" si="660"/>
        <v>2019</v>
      </c>
      <c r="G387" s="95">
        <f t="shared" ref="G387" ca="1" si="785">VLOOKUP(INDIRECT(CHAR(39)&amp;$A387&amp;CHAR(39)&amp;"!r2c"&amp;$C387,0),variables,2,0)</f>
        <v>10918</v>
      </c>
      <c r="H387" s="98">
        <f t="array" aca="1" ref="H387" ca="1">IF(AND(G387&gt;=10861,G387&lt;=10863),TEXT(INDIRECT(CHAR(39)&amp;$A387&amp;CHAR(39)&amp;"!r"&amp;$B387&amp;"c"&amp;$C387,0),"dd-mmm-yyyy"),(INDIRECT(CHAR(39)&amp;$A387&amp;CHAR(39)&amp;"!r"&amp;$B387&amp;"c"&amp;$C387,0)))</f>
        <v>-1533000</v>
      </c>
    </row>
    <row r="388" spans="1:8" x14ac:dyDescent="0.3">
      <c r="A388" s="95" t="s">
        <v>353</v>
      </c>
      <c r="B388" s="95">
        <f t="shared" si="662"/>
        <v>8</v>
      </c>
      <c r="C388" s="95">
        <f t="shared" si="663"/>
        <v>62</v>
      </c>
      <c r="E388" s="95">
        <f t="shared" ref="E388" si="786">plan_id</f>
        <v>390</v>
      </c>
      <c r="F388" s="95">
        <f t="shared" ca="1" si="660"/>
        <v>2019</v>
      </c>
      <c r="G388" s="95">
        <f t="shared" ref="G388" ca="1" si="787">VLOOKUP(INDIRECT(CHAR(39)&amp;$A388&amp;CHAR(39)&amp;"!r2c"&amp;$C388,0),variables,2,0)</f>
        <v>10919</v>
      </c>
      <c r="H388" s="98">
        <f t="array" aca="1" ref="H388" ca="1">IF(AND(G388&gt;=10861,G388&lt;=10863),TEXT(INDIRECT(CHAR(39)&amp;$A388&amp;CHAR(39)&amp;"!r"&amp;$B388&amp;"c"&amp;$C388,0),"dd-mmm-yyyy"),(INDIRECT(CHAR(39)&amp;$A388&amp;CHAR(39)&amp;"!r"&amp;$B388&amp;"c"&amp;$C388,0)))</f>
        <v>-122875000</v>
      </c>
    </row>
    <row r="389" spans="1:8" x14ac:dyDescent="0.3">
      <c r="A389" s="95" t="s">
        <v>353</v>
      </c>
      <c r="B389" s="95">
        <f t="shared" si="662"/>
        <v>8</v>
      </c>
      <c r="C389" s="95">
        <f t="shared" si="663"/>
        <v>63</v>
      </c>
      <c r="E389" s="95">
        <f t="shared" ref="E389" si="788">plan_id</f>
        <v>390</v>
      </c>
      <c r="F389" s="95">
        <f t="shared" ca="1" si="660"/>
        <v>2019</v>
      </c>
      <c r="G389" s="95">
        <f t="shared" ref="G389" ca="1" si="789">VLOOKUP(INDIRECT(CHAR(39)&amp;$A389&amp;CHAR(39)&amp;"!r2c"&amp;$C389,0),variables,2,0)</f>
        <v>10920</v>
      </c>
      <c r="H389" s="98">
        <f t="array" aca="1" ref="H389" ca="1">IF(AND(G389&gt;=10861,G389&lt;=10863),TEXT(INDIRECT(CHAR(39)&amp;$A389&amp;CHAR(39)&amp;"!r"&amp;$B389&amp;"c"&amp;$C389,0),"dd-mmm-yyyy"),(INDIRECT(CHAR(39)&amp;$A389&amp;CHAR(39)&amp;"!r"&amp;$B389&amp;"c"&amp;$C389,0)))</f>
        <v>-9481000</v>
      </c>
    </row>
    <row r="390" spans="1:8" x14ac:dyDescent="0.3">
      <c r="A390" s="95" t="s">
        <v>353</v>
      </c>
      <c r="B390" s="95">
        <f t="shared" si="662"/>
        <v>8</v>
      </c>
      <c r="C390" s="95">
        <f t="shared" si="663"/>
        <v>64</v>
      </c>
      <c r="E390" s="95">
        <f t="shared" ref="E390" si="790">plan_id</f>
        <v>390</v>
      </c>
      <c r="F390" s="95">
        <f t="shared" ca="1" si="660"/>
        <v>2019</v>
      </c>
      <c r="G390" s="95">
        <f t="shared" ref="G390" ca="1" si="791">VLOOKUP(INDIRECT(CHAR(39)&amp;$A390&amp;CHAR(39)&amp;"!r2c"&amp;$C390,0),variables,2,0)</f>
        <v>10921</v>
      </c>
      <c r="H390" s="98">
        <f t="array" aca="1" ref="H390" ca="1">IF(AND(G390&gt;=10861,G390&lt;=10863),TEXT(INDIRECT(CHAR(39)&amp;$A390&amp;CHAR(39)&amp;"!r"&amp;$B390&amp;"c"&amp;$C390,0),"dd-mmm-yyyy"),(INDIRECT(CHAR(39)&amp;$A390&amp;CHAR(39)&amp;"!r"&amp;$B390&amp;"c"&amp;$C390,0)))</f>
        <v>2435000</v>
      </c>
    </row>
    <row r="391" spans="1:8" x14ac:dyDescent="0.3">
      <c r="A391" s="95" t="s">
        <v>353</v>
      </c>
      <c r="B391" s="95">
        <f t="shared" ref="B391:B454" si="792">B326+1</f>
        <v>8</v>
      </c>
      <c r="C391" s="95">
        <f t="shared" ref="C391:C454" si="793">C326</f>
        <v>65</v>
      </c>
      <c r="E391" s="95">
        <f t="shared" ref="E391" si="794">plan_id</f>
        <v>390</v>
      </c>
      <c r="F391" s="95">
        <f t="shared" ca="1" si="660"/>
        <v>2019</v>
      </c>
      <c r="G391" s="95">
        <f t="shared" ref="G391" ca="1" si="795">VLOOKUP(INDIRECT(CHAR(39)&amp;$A391&amp;CHAR(39)&amp;"!r2c"&amp;$C391,0),variables,2,0)</f>
        <v>10922</v>
      </c>
      <c r="H391" s="98">
        <f t="array" aca="1" ref="H391" ca="1">IF(AND(G391&gt;=10861,G391&lt;=10863),TEXT(INDIRECT(CHAR(39)&amp;$A391&amp;CHAR(39)&amp;"!r"&amp;$B391&amp;"c"&amp;$C391,0),"dd-mmm-yyyy"),(INDIRECT(CHAR(39)&amp;$A391&amp;CHAR(39)&amp;"!r"&amp;$B391&amp;"c"&amp;$C391,0)))</f>
        <v>0</v>
      </c>
    </row>
    <row r="392" spans="1:8" x14ac:dyDescent="0.3">
      <c r="A392" s="95" t="s">
        <v>353</v>
      </c>
      <c r="B392" s="95">
        <f t="shared" si="792"/>
        <v>8</v>
      </c>
      <c r="C392" s="95">
        <f t="shared" si="793"/>
        <v>66</v>
      </c>
      <c r="E392" s="95">
        <f t="shared" ref="E392" si="796">plan_id</f>
        <v>390</v>
      </c>
      <c r="F392" s="95">
        <f t="shared" ca="1" si="660"/>
        <v>2019</v>
      </c>
      <c r="G392" s="95">
        <f t="shared" ref="G392" ca="1" si="797">VLOOKUP(INDIRECT(CHAR(39)&amp;$A392&amp;CHAR(39)&amp;"!r2c"&amp;$C392,0),variables,2,0)</f>
        <v>10860</v>
      </c>
      <c r="H392" s="98">
        <f t="array" aca="1" ref="H392" ca="1">IF(AND(G392&gt;=10861,G392&lt;=10863),TEXT(INDIRECT(CHAR(39)&amp;$A392&amp;CHAR(39)&amp;"!r"&amp;$B392&amp;"c"&amp;$C392,0),"dd-mmm-yyyy"),(INDIRECT(CHAR(39)&amp;$A392&amp;CHAR(39)&amp;"!r"&amp;$B392&amp;"c"&amp;$C392,0)))</f>
        <v>6023770000</v>
      </c>
    </row>
    <row r="393" spans="1:8" x14ac:dyDescent="0.3">
      <c r="A393" s="95" t="s">
        <v>353</v>
      </c>
      <c r="B393" s="95">
        <f t="shared" si="792"/>
        <v>8</v>
      </c>
      <c r="C393" s="95">
        <f t="shared" si="793"/>
        <v>67</v>
      </c>
      <c r="E393" s="95">
        <f t="shared" ref="E393" si="798">plan_id</f>
        <v>390</v>
      </c>
      <c r="F393" s="95">
        <f t="shared" ca="1" si="660"/>
        <v>2019</v>
      </c>
      <c r="G393" s="95">
        <f t="shared" ref="G393" ca="1" si="799">VLOOKUP(INDIRECT(CHAR(39)&amp;$A393&amp;CHAR(39)&amp;"!r2c"&amp;$C393,0),variables,2,0)</f>
        <v>10923</v>
      </c>
      <c r="H393" s="98">
        <f t="array" aca="1" ref="H393" ca="1">IF(AND(G393&gt;=10861,G393&lt;=10863),TEXT(INDIRECT(CHAR(39)&amp;$A393&amp;CHAR(39)&amp;"!r"&amp;$B393&amp;"c"&amp;$C393,0),"dd-mmm-yyyy"),(INDIRECT(CHAR(39)&amp;$A393&amp;CHAR(39)&amp;"!r"&amp;$B393&amp;"c"&amp;$C393,0)))</f>
        <v>-651790000</v>
      </c>
    </row>
    <row r="394" spans="1:8" x14ac:dyDescent="0.3">
      <c r="A394" s="95" t="s">
        <v>353</v>
      </c>
      <c r="B394" s="95">
        <f t="shared" si="792"/>
        <v>9</v>
      </c>
      <c r="C394" s="95">
        <f t="shared" si="793"/>
        <v>3</v>
      </c>
      <c r="E394" s="95">
        <f t="shared" ref="E394" si="800">plan_id</f>
        <v>390</v>
      </c>
      <c r="F394" s="95">
        <f t="shared" ca="1" si="660"/>
        <v>2020</v>
      </c>
      <c r="G394" s="95">
        <f t="shared" ref="G394" ca="1" si="801">VLOOKUP(INDIRECT(CHAR(39)&amp;$A394&amp;CHAR(39)&amp;"!r2c"&amp;$C394,0),variables,2,0)</f>
        <v>10861</v>
      </c>
      <c r="H394" s="98" t="str">
        <f t="array" aca="1" ref="H394" ca="1">IF(AND(G394&gt;=10861,G394&lt;=10863),TEXT(INDIRECT(CHAR(39)&amp;$A394&amp;CHAR(39)&amp;"!r"&amp;$B394&amp;"c"&amp;$C394,0),"dd-mmm-yyyy"),(INDIRECT(CHAR(39)&amp;$A394&amp;CHAR(39)&amp;"!r"&amp;$B394&amp;"c"&amp;$C394,0)))</f>
        <v>01-Oct-2020</v>
      </c>
    </row>
    <row r="395" spans="1:8" x14ac:dyDescent="0.3">
      <c r="A395" s="95" t="s">
        <v>353</v>
      </c>
      <c r="B395" s="95">
        <f t="shared" si="792"/>
        <v>9</v>
      </c>
      <c r="C395" s="95">
        <f t="shared" si="793"/>
        <v>4</v>
      </c>
      <c r="E395" s="95">
        <f t="shared" ref="E395" si="802">plan_id</f>
        <v>390</v>
      </c>
      <c r="F395" s="95">
        <f t="shared" ca="1" si="660"/>
        <v>2020</v>
      </c>
      <c r="G395" s="95">
        <f t="shared" ref="G395" ca="1" si="803">VLOOKUP(INDIRECT(CHAR(39)&amp;$A395&amp;CHAR(39)&amp;"!r2c"&amp;$C395,0),variables,2,0)</f>
        <v>10862</v>
      </c>
      <c r="H395" s="98" t="str">
        <f t="array" aca="1" ref="H395" ca="1">IF(AND(G395&gt;=10861,G395&lt;=10863),TEXT(INDIRECT(CHAR(39)&amp;$A395&amp;CHAR(39)&amp;"!r"&amp;$B395&amp;"c"&amp;$C395,0),"dd-mmm-yyyy"),(INDIRECT(CHAR(39)&amp;$A395&amp;CHAR(39)&amp;"!r"&amp;$B395&amp;"c"&amp;$C395,0)))</f>
        <v>30-Sep-2019</v>
      </c>
    </row>
    <row r="396" spans="1:8" x14ac:dyDescent="0.3">
      <c r="A396" s="95" t="s">
        <v>353</v>
      </c>
      <c r="B396" s="95">
        <f t="shared" si="792"/>
        <v>9</v>
      </c>
      <c r="C396" s="95">
        <f t="shared" si="793"/>
        <v>5</v>
      </c>
      <c r="E396" s="95">
        <f t="shared" ref="E396" si="804">plan_id</f>
        <v>390</v>
      </c>
      <c r="F396" s="95">
        <f t="shared" ca="1" si="660"/>
        <v>2020</v>
      </c>
      <c r="G396" s="95">
        <f t="shared" ref="G396" ca="1" si="805">VLOOKUP(INDIRECT(CHAR(39)&amp;$A396&amp;CHAR(39)&amp;"!r2c"&amp;$C396,0),variables,2,0)</f>
        <v>10863</v>
      </c>
      <c r="H396" s="98" t="str">
        <f t="array" aca="1" ref="H396" ca="1">IF(AND(G396&gt;=10861,G396&lt;=10863),TEXT(INDIRECT(CHAR(39)&amp;$A396&amp;CHAR(39)&amp;"!r"&amp;$B396&amp;"c"&amp;$C396,0),"dd-mmm-yyyy"),(INDIRECT(CHAR(39)&amp;$A396&amp;CHAR(39)&amp;"!r"&amp;$B396&amp;"c"&amp;$C396,0)))</f>
        <v>30-Sep-2020</v>
      </c>
    </row>
    <row r="397" spans="1:8" x14ac:dyDescent="0.3">
      <c r="A397" s="95" t="s">
        <v>353</v>
      </c>
      <c r="B397" s="95">
        <f t="shared" si="792"/>
        <v>9</v>
      </c>
      <c r="C397" s="95">
        <f t="shared" si="793"/>
        <v>6</v>
      </c>
      <c r="E397" s="95">
        <f t="shared" ref="E397" si="806">plan_id</f>
        <v>390</v>
      </c>
      <c r="F397" s="95">
        <f t="shared" ca="1" si="660"/>
        <v>2020</v>
      </c>
      <c r="G397" s="95">
        <f t="shared" ref="G397" ca="1" si="807">VLOOKUP(INDIRECT(CHAR(39)&amp;$A397&amp;CHAR(39)&amp;"!r2c"&amp;$C397,0),variables,2,0)</f>
        <v>10864</v>
      </c>
      <c r="H397" s="98">
        <f t="array" aca="1" ref="H397" ca="1">IF(AND(G397&gt;=10861,G397&lt;=10863),TEXT(INDIRECT(CHAR(39)&amp;$A397&amp;CHAR(39)&amp;"!r"&amp;$B397&amp;"c"&amp;$C397,0),"dd-mmm-yyyy"),(INDIRECT(CHAR(39)&amp;$A397&amp;CHAR(39)&amp;"!r"&amp;$B397&amp;"c"&amp;$C397,0)))</f>
        <v>3929</v>
      </c>
    </row>
    <row r="398" spans="1:8" x14ac:dyDescent="0.3">
      <c r="A398" s="95" t="s">
        <v>353</v>
      </c>
      <c r="B398" s="95">
        <f t="shared" si="792"/>
        <v>9</v>
      </c>
      <c r="C398" s="95">
        <f t="shared" si="793"/>
        <v>7</v>
      </c>
      <c r="E398" s="95">
        <f t="shared" ref="E398" si="808">plan_id</f>
        <v>390</v>
      </c>
      <c r="F398" s="95">
        <f t="shared" ca="1" si="660"/>
        <v>2020</v>
      </c>
      <c r="G398" s="95">
        <f t="shared" ref="G398" ca="1" si="809">VLOOKUP(INDIRECT(CHAR(39)&amp;$A398&amp;CHAR(39)&amp;"!r2c"&amp;$C398,0),variables,2,0)</f>
        <v>10865</v>
      </c>
      <c r="H398" s="98">
        <f t="array" aca="1" ref="H398" ca="1">IF(AND(G398&gt;=10861,G398&lt;=10863),TEXT(INDIRECT(CHAR(39)&amp;$A398&amp;CHAR(39)&amp;"!r"&amp;$B398&amp;"c"&amp;$C398,0),"dd-mmm-yyyy"),(INDIRECT(CHAR(39)&amp;$A398&amp;CHAR(39)&amp;"!r"&amp;$B398&amp;"c"&amp;$C398,0)))</f>
        <v>303</v>
      </c>
    </row>
    <row r="399" spans="1:8" x14ac:dyDescent="0.3">
      <c r="A399" s="95" t="s">
        <v>353</v>
      </c>
      <c r="B399" s="95">
        <f t="shared" si="792"/>
        <v>9</v>
      </c>
      <c r="C399" s="95">
        <f t="shared" si="793"/>
        <v>8</v>
      </c>
      <c r="E399" s="95">
        <f t="shared" ref="E399" si="810">plan_id</f>
        <v>390</v>
      </c>
      <c r="F399" s="95">
        <f t="shared" ca="1" si="660"/>
        <v>2020</v>
      </c>
      <c r="G399" s="95">
        <f t="shared" ref="G399" ca="1" si="811">VLOOKUP(INDIRECT(CHAR(39)&amp;$A399&amp;CHAR(39)&amp;"!r2c"&amp;$C399,0),variables,2,0)</f>
        <v>10866</v>
      </c>
      <c r="H399" s="98">
        <f t="array" aca="1" ref="H399" ca="1">IF(AND(G399&gt;=10861,G399&lt;=10863),TEXT(INDIRECT(CHAR(39)&amp;$A399&amp;CHAR(39)&amp;"!r"&amp;$B399&amp;"c"&amp;$C399,0),"dd-mmm-yyyy"),(INDIRECT(CHAR(39)&amp;$A399&amp;CHAR(39)&amp;"!r"&amp;$B399&amp;"c"&amp;$C399,0)))</f>
        <v>0</v>
      </c>
    </row>
    <row r="400" spans="1:8" x14ac:dyDescent="0.3">
      <c r="A400" s="95" t="s">
        <v>353</v>
      </c>
      <c r="B400" s="95">
        <f t="shared" si="792"/>
        <v>9</v>
      </c>
      <c r="C400" s="95">
        <f t="shared" si="793"/>
        <v>9</v>
      </c>
      <c r="E400" s="95">
        <f t="shared" ref="E400" si="812">plan_id</f>
        <v>390</v>
      </c>
      <c r="F400" s="95">
        <f t="shared" ca="1" si="660"/>
        <v>2020</v>
      </c>
      <c r="G400" s="95">
        <f t="shared" ref="G400" ca="1" si="813">VLOOKUP(INDIRECT(CHAR(39)&amp;$A400&amp;CHAR(39)&amp;"!r2c"&amp;$C400,0),variables,2,0)</f>
        <v>10867</v>
      </c>
      <c r="H400" s="98">
        <f t="array" aca="1" ref="H400" ca="1">IF(AND(G400&gt;=10861,G400&lt;=10863),TEXT(INDIRECT(CHAR(39)&amp;$A400&amp;CHAR(39)&amp;"!r"&amp;$B400&amp;"c"&amp;$C400,0),"dd-mmm-yyyy"),(INDIRECT(CHAR(39)&amp;$A400&amp;CHAR(39)&amp;"!r"&amp;$B400&amp;"c"&amp;$C400,0)))</f>
        <v>5377</v>
      </c>
    </row>
    <row r="401" spans="1:8" x14ac:dyDescent="0.3">
      <c r="A401" s="95" t="s">
        <v>353</v>
      </c>
      <c r="B401" s="95">
        <f t="shared" si="792"/>
        <v>9</v>
      </c>
      <c r="C401" s="95">
        <f t="shared" si="793"/>
        <v>10</v>
      </c>
      <c r="E401" s="95">
        <f t="shared" ref="E401" si="814">plan_id</f>
        <v>390</v>
      </c>
      <c r="F401" s="95">
        <f t="shared" ca="1" si="660"/>
        <v>2020</v>
      </c>
      <c r="G401" s="95">
        <f t="shared" ref="G401" ca="1" si="815">VLOOKUP(INDIRECT(CHAR(39)&amp;$A401&amp;CHAR(39)&amp;"!r2c"&amp;$C401,0),variables,2,0)</f>
        <v>10868</v>
      </c>
      <c r="H401" s="98">
        <f t="array" aca="1" ref="H401" ca="1">IF(AND(G401&gt;=10861,G401&lt;=10863),TEXT(INDIRECT(CHAR(39)&amp;$A401&amp;CHAR(39)&amp;"!r"&amp;$B401&amp;"c"&amp;$C401,0),"dd-mmm-yyyy"),(INDIRECT(CHAR(39)&amp;$A401&amp;CHAR(39)&amp;"!r"&amp;$B401&amp;"c"&amp;$C401,0)))</f>
        <v>9609</v>
      </c>
    </row>
    <row r="402" spans="1:8" x14ac:dyDescent="0.3">
      <c r="A402" s="95" t="s">
        <v>353</v>
      </c>
      <c r="B402" s="95">
        <f t="shared" si="792"/>
        <v>9</v>
      </c>
      <c r="C402" s="95">
        <f t="shared" si="793"/>
        <v>11</v>
      </c>
      <c r="E402" s="95">
        <f t="shared" ref="E402" si="816">plan_id</f>
        <v>390</v>
      </c>
      <c r="F402" s="95">
        <f t="shared" ca="1" si="660"/>
        <v>2020</v>
      </c>
      <c r="G402" s="95">
        <f t="shared" ref="G402" ca="1" si="817">VLOOKUP(INDIRECT(CHAR(39)&amp;$A402&amp;CHAR(39)&amp;"!r2c"&amp;$C402,0),variables,2,0)</f>
        <v>10869</v>
      </c>
      <c r="H402" s="98">
        <f t="array" aca="1" ref="H402" ca="1">IF(AND(G402&gt;=10861,G402&lt;=10863),TEXT(INDIRECT(CHAR(39)&amp;$A402&amp;CHAR(39)&amp;"!r"&amp;$B402&amp;"c"&amp;$C402,0),"dd-mmm-yyyy"),(INDIRECT(CHAR(39)&amp;$A402&amp;CHAR(39)&amp;"!r"&amp;$B402&amp;"c"&amp;$C402,0)))</f>
        <v>6.5000000000000002E-2</v>
      </c>
    </row>
    <row r="403" spans="1:8" x14ac:dyDescent="0.3">
      <c r="A403" s="95" t="s">
        <v>353</v>
      </c>
      <c r="B403" s="95">
        <f t="shared" si="792"/>
        <v>9</v>
      </c>
      <c r="C403" s="95">
        <f t="shared" si="793"/>
        <v>12</v>
      </c>
      <c r="E403" s="95">
        <f t="shared" ref="E403" si="818">plan_id</f>
        <v>390</v>
      </c>
      <c r="F403" s="95">
        <f t="shared" ca="1" si="660"/>
        <v>2020</v>
      </c>
      <c r="G403" s="95">
        <f t="shared" ref="G403" ca="1" si="819">VLOOKUP(INDIRECT(CHAR(39)&amp;$A403&amp;CHAR(39)&amp;"!r2c"&amp;$C403,0),variables,2,0)</f>
        <v>10870</v>
      </c>
      <c r="H403" s="98">
        <f t="array" aca="1" ref="H403" ca="1">IF(AND(G403&gt;=10861,G403&lt;=10863),TEXT(INDIRECT(CHAR(39)&amp;$A403&amp;CHAR(39)&amp;"!r"&amp;$B403&amp;"c"&amp;$C403,0),"dd-mmm-yyyy"),(INDIRECT(CHAR(39)&amp;$A403&amp;CHAR(39)&amp;"!r"&amp;$B403&amp;"c"&amp;$C403,0)))</f>
        <v>0</v>
      </c>
    </row>
    <row r="404" spans="1:8" x14ac:dyDescent="0.3">
      <c r="A404" s="95" t="s">
        <v>353</v>
      </c>
      <c r="B404" s="95">
        <f t="shared" si="792"/>
        <v>9</v>
      </c>
      <c r="C404" s="95">
        <f t="shared" si="793"/>
        <v>13</v>
      </c>
      <c r="E404" s="95">
        <f t="shared" ref="E404" si="820">plan_id</f>
        <v>390</v>
      </c>
      <c r="F404" s="95">
        <f t="shared" ca="1" si="660"/>
        <v>2020</v>
      </c>
      <c r="G404" s="95">
        <f t="shared" ref="G404" ca="1" si="821">VLOOKUP(INDIRECT(CHAR(39)&amp;$A404&amp;CHAR(39)&amp;"!r2c"&amp;$C404,0),variables,2,0)</f>
        <v>10871</v>
      </c>
      <c r="H404" s="98">
        <f t="array" aca="1" ref="H404" ca="1">IF(AND(G404&gt;=10861,G404&lt;=10863),TEXT(INDIRECT(CHAR(39)&amp;$A404&amp;CHAR(39)&amp;"!r"&amp;$B404&amp;"c"&amp;$C404,0),"dd-mmm-yyyy"),(INDIRECT(CHAR(39)&amp;$A404&amp;CHAR(39)&amp;"!r"&amp;$B404&amp;"c"&amp;$C404,0)))</f>
        <v>0</v>
      </c>
    </row>
    <row r="405" spans="1:8" x14ac:dyDescent="0.3">
      <c r="A405" s="95" t="s">
        <v>353</v>
      </c>
      <c r="B405" s="95">
        <f t="shared" si="792"/>
        <v>9</v>
      </c>
      <c r="C405" s="95">
        <f t="shared" si="793"/>
        <v>14</v>
      </c>
      <c r="E405" s="95">
        <f t="shared" ref="E405" si="822">plan_id</f>
        <v>390</v>
      </c>
      <c r="F405" s="95">
        <f t="shared" ca="1" si="660"/>
        <v>2020</v>
      </c>
      <c r="G405" s="95">
        <f t="shared" ref="G405" ca="1" si="823">VLOOKUP(INDIRECT(CHAR(39)&amp;$A405&amp;CHAR(39)&amp;"!r2c"&amp;$C405,0),variables,2,0)</f>
        <v>10872</v>
      </c>
      <c r="H405" s="98">
        <f t="array" aca="1" ref="H405" ca="1">IF(AND(G405&gt;=10861,G405&lt;=10863),TEXT(INDIRECT(CHAR(39)&amp;$A405&amp;CHAR(39)&amp;"!r"&amp;$B405&amp;"c"&amp;$C405,0),"dd-mmm-yyyy"),(INDIRECT(CHAR(39)&amp;$A405&amp;CHAR(39)&amp;"!r"&amp;$B405&amp;"c"&amp;$C405,0)))</f>
        <v>0</v>
      </c>
    </row>
    <row r="406" spans="1:8" x14ac:dyDescent="0.3">
      <c r="A406" s="95" t="s">
        <v>353</v>
      </c>
      <c r="B406" s="95">
        <f t="shared" si="792"/>
        <v>9</v>
      </c>
      <c r="C406" s="95">
        <f t="shared" si="793"/>
        <v>15</v>
      </c>
      <c r="E406" s="95">
        <f t="shared" ref="E406" si="824">plan_id</f>
        <v>390</v>
      </c>
      <c r="F406" s="95">
        <f t="shared" ca="1" si="660"/>
        <v>2020</v>
      </c>
      <c r="G406" s="95">
        <f t="shared" ref="G406" ca="1" si="825">VLOOKUP(INDIRECT(CHAR(39)&amp;$A406&amp;CHAR(39)&amp;"!r2c"&amp;$C406,0),variables,2,0)</f>
        <v>10873</v>
      </c>
      <c r="H406" s="98">
        <f t="array" aca="1" ref="H406" ca="1">IF(AND(G406&gt;=10861,G406&lt;=10863),TEXT(INDIRECT(CHAR(39)&amp;$A406&amp;CHAR(39)&amp;"!r"&amp;$B406&amp;"c"&amp;$C406,0),"dd-mmm-yyyy"),(INDIRECT(CHAR(39)&amp;$A406&amp;CHAR(39)&amp;"!r"&amp;$B406&amp;"c"&amp;$C406,0)))</f>
        <v>6.5000000000000002E-2</v>
      </c>
    </row>
    <row r="407" spans="1:8" x14ac:dyDescent="0.3">
      <c r="A407" s="95" t="s">
        <v>353</v>
      </c>
      <c r="B407" s="95">
        <f t="shared" si="792"/>
        <v>9</v>
      </c>
      <c r="C407" s="95">
        <f t="shared" si="793"/>
        <v>16</v>
      </c>
      <c r="E407" s="95">
        <f t="shared" ref="E407" si="826">plan_id</f>
        <v>390</v>
      </c>
      <c r="F407" s="95">
        <f t="shared" ca="1" si="660"/>
        <v>2020</v>
      </c>
      <c r="G407" s="95">
        <f t="shared" ref="G407" ca="1" si="827">VLOOKUP(INDIRECT(CHAR(39)&amp;$A407&amp;CHAR(39)&amp;"!r2c"&amp;$C407,0),variables,2,0)</f>
        <v>10874</v>
      </c>
      <c r="H407" s="98">
        <f t="array" aca="1" ref="H407" ca="1">IF(AND(G407&gt;=10861,G407&lt;=10863),TEXT(INDIRECT(CHAR(39)&amp;$A407&amp;CHAR(39)&amp;"!r"&amp;$B407&amp;"c"&amp;$C407,0),"dd-mmm-yyyy"),(INDIRECT(CHAR(39)&amp;$A407&amp;CHAR(39)&amp;"!r"&amp;$B407&amp;"c"&amp;$C407,0)))</f>
        <v>6.5000000000000002E-2</v>
      </c>
    </row>
    <row r="408" spans="1:8" x14ac:dyDescent="0.3">
      <c r="A408" s="95" t="s">
        <v>353</v>
      </c>
      <c r="B408" s="95">
        <f t="shared" si="792"/>
        <v>9</v>
      </c>
      <c r="C408" s="95">
        <f t="shared" si="793"/>
        <v>17</v>
      </c>
      <c r="E408" s="95">
        <f t="shared" ref="E408" si="828">plan_id</f>
        <v>390</v>
      </c>
      <c r="F408" s="95">
        <f t="shared" ca="1" si="660"/>
        <v>2020</v>
      </c>
      <c r="G408" s="95">
        <f t="shared" ref="G408" ca="1" si="829">VLOOKUP(INDIRECT(CHAR(39)&amp;$A408&amp;CHAR(39)&amp;"!r2c"&amp;$C408,0),variables,2,0)</f>
        <v>10875</v>
      </c>
      <c r="H408" s="98">
        <f t="array" aca="1" ref="H408" ca="1">IF(AND(G408&gt;=10861,G408&lt;=10863),TEXT(INDIRECT(CHAR(39)&amp;$A408&amp;CHAR(39)&amp;"!r"&amp;$B408&amp;"c"&amp;$C408,0),"dd-mmm-yyyy"),(INDIRECT(CHAR(39)&amp;$A408&amp;CHAR(39)&amp;"!r"&amp;$B408&amp;"c"&amp;$C408,0)))</f>
        <v>6023843000</v>
      </c>
    </row>
    <row r="409" spans="1:8" x14ac:dyDescent="0.3">
      <c r="A409" s="95" t="s">
        <v>353</v>
      </c>
      <c r="B409" s="95">
        <f t="shared" si="792"/>
        <v>9</v>
      </c>
      <c r="C409" s="95">
        <f t="shared" si="793"/>
        <v>18</v>
      </c>
      <c r="E409" s="95">
        <f t="shared" ref="E409" si="830">plan_id</f>
        <v>390</v>
      </c>
      <c r="F409" s="95">
        <f t="shared" ca="1" si="660"/>
        <v>2020</v>
      </c>
      <c r="G409" s="95">
        <f t="shared" ref="G409" ca="1" si="831">VLOOKUP(INDIRECT(CHAR(39)&amp;$A409&amp;CHAR(39)&amp;"!r2c"&amp;$C409,0),variables,2,0)</f>
        <v>10876</v>
      </c>
      <c r="H409" s="98">
        <f t="array" aca="1" ref="H409" ca="1">IF(AND(G409&gt;=10861,G409&lt;=10863),TEXT(INDIRECT(CHAR(39)&amp;$A409&amp;CHAR(39)&amp;"!r"&amp;$B409&amp;"c"&amp;$C409,0),"dd-mmm-yyyy"),(INDIRECT(CHAR(39)&amp;$A409&amp;CHAR(39)&amp;"!r"&amp;$B409&amp;"c"&amp;$C409,0)))</f>
        <v>6620190000</v>
      </c>
    </row>
    <row r="410" spans="1:8" x14ac:dyDescent="0.3">
      <c r="A410" s="95" t="s">
        <v>353</v>
      </c>
      <c r="B410" s="95">
        <f t="shared" si="792"/>
        <v>9</v>
      </c>
      <c r="C410" s="95">
        <f t="shared" si="793"/>
        <v>19</v>
      </c>
      <c r="E410" s="95">
        <f t="shared" ref="E410" si="832">plan_id</f>
        <v>390</v>
      </c>
      <c r="F410" s="95">
        <f t="shared" ca="1" si="660"/>
        <v>2020</v>
      </c>
      <c r="G410" s="95">
        <f t="shared" ref="G410" ca="1" si="833">VLOOKUP(INDIRECT(CHAR(39)&amp;$A410&amp;CHAR(39)&amp;"!r2c"&amp;$C410,0),variables,2,0)</f>
        <v>10877</v>
      </c>
      <c r="H410" s="98">
        <f t="array" aca="1" ref="H410" ca="1">IF(AND(G410&gt;=10861,G410&lt;=10863),TEXT(INDIRECT(CHAR(39)&amp;$A410&amp;CHAR(39)&amp;"!r"&amp;$B410&amp;"c"&amp;$C410,0),"dd-mmm-yyyy"),(INDIRECT(CHAR(39)&amp;$A410&amp;CHAR(39)&amp;"!r"&amp;$B410&amp;"c"&amp;$C410,0)))</f>
        <v>-596347000</v>
      </c>
    </row>
    <row r="411" spans="1:8" x14ac:dyDescent="0.3">
      <c r="A411" s="95" t="s">
        <v>353</v>
      </c>
      <c r="B411" s="95">
        <f t="shared" si="792"/>
        <v>9</v>
      </c>
      <c r="C411" s="95">
        <f t="shared" si="793"/>
        <v>20</v>
      </c>
      <c r="E411" s="95">
        <f t="shared" ref="E411" si="834">plan_id</f>
        <v>390</v>
      </c>
      <c r="F411" s="95">
        <f t="shared" ca="1" si="660"/>
        <v>2020</v>
      </c>
      <c r="G411" s="95">
        <f t="shared" ref="G411" ca="1" si="835">VLOOKUP(INDIRECT(CHAR(39)&amp;$A411&amp;CHAR(39)&amp;"!r2c"&amp;$C411,0),variables,2,0)</f>
        <v>10878</v>
      </c>
      <c r="H411" s="98">
        <f t="array" aca="1" ref="H411" ca="1">IF(AND(G411&gt;=10861,G411&lt;=10863),TEXT(INDIRECT(CHAR(39)&amp;$A411&amp;CHAR(39)&amp;"!r"&amp;$B411&amp;"c"&amp;$C411,0),"dd-mmm-yyyy"),(INDIRECT(CHAR(39)&amp;$A411&amp;CHAR(39)&amp;"!r"&amp;$B411&amp;"c"&amp;$C411,0)))</f>
        <v>1.099</v>
      </c>
    </row>
    <row r="412" spans="1:8" x14ac:dyDescent="0.3">
      <c r="A412" s="95" t="s">
        <v>353</v>
      </c>
      <c r="B412" s="95">
        <f t="shared" si="792"/>
        <v>9</v>
      </c>
      <c r="C412" s="95">
        <f t="shared" si="793"/>
        <v>21</v>
      </c>
      <c r="E412" s="95">
        <f t="shared" ref="E412" si="836">plan_id</f>
        <v>390</v>
      </c>
      <c r="F412" s="95">
        <f t="shared" ca="1" si="660"/>
        <v>2020</v>
      </c>
      <c r="G412" s="95">
        <f t="shared" ref="G412" ca="1" si="837">VLOOKUP(INDIRECT(CHAR(39)&amp;$A412&amp;CHAR(39)&amp;"!r2c"&amp;$C412,0),variables,2,0)</f>
        <v>10879</v>
      </c>
      <c r="H412" s="98">
        <f t="array" aca="1" ref="H412" ca="1">IF(AND(G412&gt;=10861,G412&lt;=10863),TEXT(INDIRECT(CHAR(39)&amp;$A412&amp;CHAR(39)&amp;"!r"&amp;$B412&amp;"c"&amp;$C412,0),"dd-mmm-yyyy"),(INDIRECT(CHAR(39)&amp;$A412&amp;CHAR(39)&amp;"!r"&amp;$B412&amp;"c"&amp;$C412,0)))</f>
        <v>473513000</v>
      </c>
    </row>
    <row r="413" spans="1:8" x14ac:dyDescent="0.3">
      <c r="A413" s="95" t="s">
        <v>353</v>
      </c>
      <c r="B413" s="95">
        <f t="shared" si="792"/>
        <v>9</v>
      </c>
      <c r="C413" s="95">
        <f t="shared" si="793"/>
        <v>22</v>
      </c>
      <c r="E413" s="95">
        <f t="shared" ref="E413" si="838">plan_id</f>
        <v>390</v>
      </c>
      <c r="F413" s="95">
        <f t="shared" ca="1" si="660"/>
        <v>2020</v>
      </c>
      <c r="G413" s="95">
        <f t="shared" ref="G413" ca="1" si="839">VLOOKUP(INDIRECT(CHAR(39)&amp;$A413&amp;CHAR(39)&amp;"!r2c"&amp;$C413,0),variables,2,0)</f>
        <v>10880</v>
      </c>
      <c r="H413" s="98">
        <f t="array" aca="1" ref="H413" ca="1">IF(AND(G413&gt;=10861,G413&lt;=10863),TEXT(INDIRECT(CHAR(39)&amp;$A413&amp;CHAR(39)&amp;"!r"&amp;$B413&amp;"c"&amp;$C413,0),"dd-mmm-yyyy"),(INDIRECT(CHAR(39)&amp;$A413&amp;CHAR(39)&amp;"!r"&amp;$B413&amp;"c"&amp;$C413,0)))</f>
        <v>0</v>
      </c>
    </row>
    <row r="414" spans="1:8" x14ac:dyDescent="0.3">
      <c r="A414" s="95" t="s">
        <v>353</v>
      </c>
      <c r="B414" s="95">
        <f t="shared" si="792"/>
        <v>9</v>
      </c>
      <c r="C414" s="95">
        <f t="shared" si="793"/>
        <v>23</v>
      </c>
      <c r="E414" s="95">
        <f t="shared" ref="E414" si="840">plan_id</f>
        <v>390</v>
      </c>
      <c r="F414" s="95">
        <f t="shared" ca="1" si="660"/>
        <v>2020</v>
      </c>
      <c r="G414" s="95">
        <f t="shared" ref="G414" ca="1" si="841">VLOOKUP(INDIRECT(CHAR(39)&amp;$A414&amp;CHAR(39)&amp;"!r2c"&amp;$C414,0),variables,2,0)</f>
        <v>10881</v>
      </c>
      <c r="H414" s="98">
        <f t="array" aca="1" ref="H414" ca="1">IF(AND(G414&gt;=10861,G414&lt;=10863),TEXT(INDIRECT(CHAR(39)&amp;$A414&amp;CHAR(39)&amp;"!r"&amp;$B414&amp;"c"&amp;$C414,0),"dd-mmm-yyyy"),(INDIRECT(CHAR(39)&amp;$A414&amp;CHAR(39)&amp;"!r"&amp;$B414&amp;"c"&amp;$C414,0)))</f>
        <v>0</v>
      </c>
    </row>
    <row r="415" spans="1:8" x14ac:dyDescent="0.3">
      <c r="A415" s="95" t="s">
        <v>353</v>
      </c>
      <c r="B415" s="95">
        <f t="shared" si="792"/>
        <v>9</v>
      </c>
      <c r="C415" s="95">
        <f t="shared" si="793"/>
        <v>24</v>
      </c>
      <c r="E415" s="95">
        <f t="shared" ref="E415" si="842">plan_id</f>
        <v>390</v>
      </c>
      <c r="F415" s="95">
        <f t="shared" ca="1" si="660"/>
        <v>2020</v>
      </c>
      <c r="G415" s="95">
        <f t="shared" ref="G415" ca="1" si="843">VLOOKUP(INDIRECT(CHAR(39)&amp;$A415&amp;CHAR(39)&amp;"!r2c"&amp;$C415,0),variables,2,0)</f>
        <v>10882</v>
      </c>
      <c r="H415" s="98">
        <f t="array" aca="1" ref="H415" ca="1">IF(AND(G415&gt;=10861,G415&lt;=10863),TEXT(INDIRECT(CHAR(39)&amp;$A415&amp;CHAR(39)&amp;"!r"&amp;$B415&amp;"c"&amp;$C415,0),"dd-mmm-yyyy"),(INDIRECT(CHAR(39)&amp;$A415&amp;CHAR(39)&amp;"!r"&amp;$B415&amp;"c"&amp;$C415,0)))</f>
        <v>0</v>
      </c>
    </row>
    <row r="416" spans="1:8" x14ac:dyDescent="0.3">
      <c r="A416" s="95" t="s">
        <v>353</v>
      </c>
      <c r="B416" s="95">
        <f t="shared" si="792"/>
        <v>9</v>
      </c>
      <c r="C416" s="95">
        <f t="shared" si="793"/>
        <v>25</v>
      </c>
      <c r="E416" s="95">
        <f t="shared" ref="E416" si="844">plan_id</f>
        <v>390</v>
      </c>
      <c r="F416" s="95">
        <f t="shared" ca="1" si="660"/>
        <v>2020</v>
      </c>
      <c r="G416" s="95">
        <f t="shared" ref="G416" ca="1" si="845">VLOOKUP(INDIRECT(CHAR(39)&amp;$A416&amp;CHAR(39)&amp;"!r2c"&amp;$C416,0),variables,2,0)</f>
        <v>10883</v>
      </c>
      <c r="H416" s="98">
        <f t="array" aca="1" ref="H416" ca="1">IF(AND(G416&gt;=10861,G416&lt;=10863),TEXT(INDIRECT(CHAR(39)&amp;$A416&amp;CHAR(39)&amp;"!r"&amp;$B416&amp;"c"&amp;$C416,0),"dd-mmm-yyyy"),(INDIRECT(CHAR(39)&amp;$A416&amp;CHAR(39)&amp;"!r"&amp;$B416&amp;"c"&amp;$C416,0)))</f>
        <v>0.19653314692521642</v>
      </c>
    </row>
    <row r="417" spans="1:8" x14ac:dyDescent="0.3">
      <c r="A417" s="95" t="s">
        <v>353</v>
      </c>
      <c r="B417" s="95">
        <f t="shared" si="792"/>
        <v>9</v>
      </c>
      <c r="C417" s="95">
        <f t="shared" si="793"/>
        <v>26</v>
      </c>
      <c r="E417" s="95">
        <f t="shared" ref="E417" si="846">plan_id</f>
        <v>390</v>
      </c>
      <c r="F417" s="95">
        <f t="shared" ca="1" si="660"/>
        <v>2020</v>
      </c>
      <c r="G417" s="95">
        <f t="shared" ref="G417" ca="1" si="847">VLOOKUP(INDIRECT(CHAR(39)&amp;$A417&amp;CHAR(39)&amp;"!r2c"&amp;$C417,0),variables,2,0)</f>
        <v>10884</v>
      </c>
      <c r="H417" s="98">
        <f t="array" aca="1" ref="H417" ca="1">IF(AND(G417&gt;=10861,G417&lt;=10863),TEXT(INDIRECT(CHAR(39)&amp;$A417&amp;CHAR(39)&amp;"!r"&amp;$B417&amp;"c"&amp;$C417,0),"dd-mmm-yyyy"),(INDIRECT(CHAR(39)&amp;$A417&amp;CHAR(39)&amp;"!r"&amp;$B417&amp;"c"&amp;$C417,0)))</f>
        <v>0.19653314692521642</v>
      </c>
    </row>
    <row r="418" spans="1:8" x14ac:dyDescent="0.3">
      <c r="A418" s="95" t="s">
        <v>353</v>
      </c>
      <c r="B418" s="95">
        <f t="shared" si="792"/>
        <v>9</v>
      </c>
      <c r="C418" s="95">
        <f t="shared" si="793"/>
        <v>27</v>
      </c>
      <c r="E418" s="95">
        <f t="shared" ref="E418" si="848">plan_id</f>
        <v>390</v>
      </c>
      <c r="F418" s="95">
        <f t="shared" ca="1" si="660"/>
        <v>2020</v>
      </c>
      <c r="G418" s="95">
        <f t="shared" ref="G418" ca="1" si="849">VLOOKUP(INDIRECT(CHAR(39)&amp;$A418&amp;CHAR(39)&amp;"!r2c"&amp;$C418,0),variables,2,0)</f>
        <v>10885</v>
      </c>
      <c r="H418" s="98">
        <f t="array" aca="1" ref="H418" ca="1">IF(AND(G418&gt;=10861,G418&lt;=10863),TEXT(INDIRECT(CHAR(39)&amp;$A418&amp;CHAR(39)&amp;"!r"&amp;$B418&amp;"c"&amp;$C418,0),"dd-mmm-yyyy"),(INDIRECT(CHAR(39)&amp;$A418&amp;CHAR(39)&amp;"!r"&amp;$B418&amp;"c"&amp;$C418,0)))</f>
        <v>93061000</v>
      </c>
    </row>
    <row r="419" spans="1:8" x14ac:dyDescent="0.3">
      <c r="A419" s="95" t="s">
        <v>353</v>
      </c>
      <c r="B419" s="95">
        <f t="shared" si="792"/>
        <v>9</v>
      </c>
      <c r="C419" s="95">
        <f t="shared" si="793"/>
        <v>28</v>
      </c>
      <c r="E419" s="95">
        <f t="shared" ref="E419" si="850">plan_id</f>
        <v>390</v>
      </c>
      <c r="F419" s="95">
        <f t="shared" ca="1" si="660"/>
        <v>2020</v>
      </c>
      <c r="G419" s="95">
        <f t="shared" ref="G419" ca="1" si="851">VLOOKUP(INDIRECT(CHAR(39)&amp;$A419&amp;CHAR(39)&amp;"!r2c"&amp;$C419,0),variables,2,0)</f>
        <v>10886</v>
      </c>
      <c r="H419" s="98">
        <f t="array" aca="1" ref="H419" ca="1">IF(AND(G419&gt;=10861,G419&lt;=10863),TEXT(INDIRECT(CHAR(39)&amp;$A419&amp;CHAR(39)&amp;"!r"&amp;$B419&amp;"c"&amp;$C419,0),"dd-mmm-yyyy"),(INDIRECT(CHAR(39)&amp;$A419&amp;CHAR(39)&amp;"!r"&amp;$B419&amp;"c"&amp;$C419,0)))</f>
        <v>93061000</v>
      </c>
    </row>
    <row r="420" spans="1:8" x14ac:dyDescent="0.3">
      <c r="A420" s="95" t="s">
        <v>353</v>
      </c>
      <c r="B420" s="95">
        <f t="shared" si="792"/>
        <v>9</v>
      </c>
      <c r="C420" s="95">
        <f t="shared" si="793"/>
        <v>29</v>
      </c>
      <c r="E420" s="95">
        <f t="shared" ref="E420" si="852">plan_id</f>
        <v>390</v>
      </c>
      <c r="F420" s="95">
        <f t="shared" ca="1" si="660"/>
        <v>2020</v>
      </c>
      <c r="G420" s="95">
        <f t="shared" ref="G420" ca="1" si="853">VLOOKUP(INDIRECT(CHAR(39)&amp;$A420&amp;CHAR(39)&amp;"!r2c"&amp;$C420,0),variables,2,0)</f>
        <v>10887</v>
      </c>
      <c r="H420" s="98">
        <f t="array" aca="1" ref="H420" ca="1">IF(AND(G420&gt;=10861,G420&lt;=10863),TEXT(INDIRECT(CHAR(39)&amp;$A420&amp;CHAR(39)&amp;"!r"&amp;$B420&amp;"c"&amp;$C420,0),"dd-mmm-yyyy"),(INDIRECT(CHAR(39)&amp;$A420&amp;CHAR(39)&amp;"!r"&amp;$B420&amp;"c"&amp;$C420,0)))</f>
        <v>0</v>
      </c>
    </row>
    <row r="421" spans="1:8" x14ac:dyDescent="0.3">
      <c r="A421" s="95" t="s">
        <v>353</v>
      </c>
      <c r="B421" s="95">
        <f t="shared" si="792"/>
        <v>9</v>
      </c>
      <c r="C421" s="95">
        <f t="shared" si="793"/>
        <v>30</v>
      </c>
      <c r="E421" s="95">
        <f t="shared" ref="E421" si="854">plan_id</f>
        <v>390</v>
      </c>
      <c r="F421" s="95">
        <f t="shared" ca="1" si="660"/>
        <v>2020</v>
      </c>
      <c r="G421" s="95">
        <f t="shared" ref="G421" ca="1" si="855">VLOOKUP(INDIRECT(CHAR(39)&amp;$A421&amp;CHAR(39)&amp;"!r2c"&amp;$C421,0),variables,2,0)</f>
        <v>10883</v>
      </c>
      <c r="H421" s="98">
        <f t="array" aca="1" ref="H421" ca="1">IF(AND(G421&gt;=10861,G421&lt;=10863),TEXT(INDIRECT(CHAR(39)&amp;$A421&amp;CHAR(39)&amp;"!r"&amp;$B421&amp;"c"&amp;$C421,0),"dd-mmm-yyyy"),(INDIRECT(CHAR(39)&amp;$A421&amp;CHAR(39)&amp;"!r"&amp;$B421&amp;"c"&amp;$C421,0)))</f>
        <v>1</v>
      </c>
    </row>
    <row r="422" spans="1:8" x14ac:dyDescent="0.3">
      <c r="A422" s="95" t="s">
        <v>353</v>
      </c>
      <c r="B422" s="95">
        <f t="shared" si="792"/>
        <v>9</v>
      </c>
      <c r="C422" s="95">
        <f t="shared" si="793"/>
        <v>31</v>
      </c>
      <c r="E422" s="95">
        <f t="shared" ref="E422" si="856">plan_id</f>
        <v>390</v>
      </c>
      <c r="F422" s="95">
        <f t="shared" ca="1" si="660"/>
        <v>2020</v>
      </c>
      <c r="G422" s="95">
        <f t="shared" ref="G422" ca="1" si="857">VLOOKUP(INDIRECT(CHAR(39)&amp;$A422&amp;CHAR(39)&amp;"!r2c"&amp;$C422,0),variables,2,0)</f>
        <v>10889</v>
      </c>
      <c r="H422" s="98">
        <f t="array" aca="1" ref="H422" ca="1">IF(AND(G422&gt;=10861,G422&lt;=10863),TEXT(INDIRECT(CHAR(39)&amp;$A422&amp;CHAR(39)&amp;"!r"&amp;$B422&amp;"c"&amp;$C422,0),"dd-mmm-yyyy"),(INDIRECT(CHAR(39)&amp;$A422&amp;CHAR(39)&amp;"!r"&amp;$B422&amp;"c"&amp;$C422,0)))</f>
        <v>209411000</v>
      </c>
    </row>
    <row r="423" spans="1:8" x14ac:dyDescent="0.3">
      <c r="A423" s="95" t="s">
        <v>353</v>
      </c>
      <c r="B423" s="95">
        <f t="shared" si="792"/>
        <v>9</v>
      </c>
      <c r="C423" s="95">
        <f t="shared" si="793"/>
        <v>32</v>
      </c>
      <c r="E423" s="95">
        <f t="shared" ref="E423" si="858">plan_id</f>
        <v>390</v>
      </c>
      <c r="F423" s="95">
        <f t="shared" ca="1" si="660"/>
        <v>2020</v>
      </c>
      <c r="G423" s="95">
        <f t="shared" ref="G423" ca="1" si="859">VLOOKUP(INDIRECT(CHAR(39)&amp;$A423&amp;CHAR(39)&amp;"!r2c"&amp;$C423,0),variables,2,0)</f>
        <v>10890</v>
      </c>
      <c r="H423" s="98">
        <f t="array" aca="1" ref="H423" ca="1">IF(AND(G423&gt;=10861,G423&lt;=10863),TEXT(INDIRECT(CHAR(39)&amp;$A423&amp;CHAR(39)&amp;"!r"&amp;$B423&amp;"c"&amp;$C423,0),"dd-mmm-yyyy"),(INDIRECT(CHAR(39)&amp;$A423&amp;CHAR(39)&amp;"!r"&amp;$B423&amp;"c"&amp;$C423,0)))</f>
        <v>359706000</v>
      </c>
    </row>
    <row r="424" spans="1:8" x14ac:dyDescent="0.3">
      <c r="A424" s="95" t="s">
        <v>353</v>
      </c>
      <c r="B424" s="95">
        <f t="shared" si="792"/>
        <v>9</v>
      </c>
      <c r="C424" s="95">
        <f t="shared" si="793"/>
        <v>33</v>
      </c>
      <c r="E424" s="95">
        <f t="shared" ref="E424" si="860">plan_id</f>
        <v>390</v>
      </c>
      <c r="F424" s="95">
        <f t="shared" ca="1" si="660"/>
        <v>2020</v>
      </c>
      <c r="G424" s="95">
        <f t="shared" ref="G424" ca="1" si="861">VLOOKUP(INDIRECT(CHAR(39)&amp;$A424&amp;CHAR(39)&amp;"!r2c"&amp;$C424,0),variables,2,0)</f>
        <v>10891</v>
      </c>
      <c r="H424" s="98">
        <f t="array" aca="1" ref="H424" ca="1">IF(AND(G424&gt;=10861,G424&lt;=10863),TEXT(INDIRECT(CHAR(39)&amp;$A424&amp;CHAR(39)&amp;"!r"&amp;$B424&amp;"c"&amp;$C424,0),"dd-mmm-yyyy"),(INDIRECT(CHAR(39)&amp;$A424&amp;CHAR(39)&amp;"!r"&amp;$B424&amp;"c"&amp;$C424,0)))</f>
        <v>0</v>
      </c>
    </row>
    <row r="425" spans="1:8" x14ac:dyDescent="0.3">
      <c r="A425" s="95" t="s">
        <v>353</v>
      </c>
      <c r="B425" s="95">
        <f t="shared" si="792"/>
        <v>9</v>
      </c>
      <c r="C425" s="95">
        <f t="shared" si="793"/>
        <v>34</v>
      </c>
      <c r="E425" s="95">
        <f t="shared" ref="E425" si="862">plan_id</f>
        <v>390</v>
      </c>
      <c r="F425" s="95">
        <f t="shared" ca="1" si="660"/>
        <v>2020</v>
      </c>
      <c r="G425" s="95">
        <f t="shared" ref="G425" ca="1" si="863">VLOOKUP(INDIRECT(CHAR(39)&amp;$A425&amp;CHAR(39)&amp;"!r2c"&amp;$C425,0),variables,2,0)</f>
        <v>10892</v>
      </c>
      <c r="H425" s="98">
        <f t="array" aca="1" ref="H425" ca="1">IF(AND(G425&gt;=10861,G425&lt;=10863),TEXT(INDIRECT(CHAR(39)&amp;$A425&amp;CHAR(39)&amp;"!r"&amp;$B425&amp;"c"&amp;$C425,0),"dd-mmm-yyyy"),(INDIRECT(CHAR(39)&amp;$A425&amp;CHAR(39)&amp;"!r"&amp;$B425&amp;"c"&amp;$C425,0)))</f>
        <v>0</v>
      </c>
    </row>
    <row r="426" spans="1:8" x14ac:dyDescent="0.3">
      <c r="A426" s="95" t="s">
        <v>353</v>
      </c>
      <c r="B426" s="95">
        <f t="shared" si="792"/>
        <v>9</v>
      </c>
      <c r="C426" s="95">
        <f t="shared" si="793"/>
        <v>35</v>
      </c>
      <c r="E426" s="95">
        <f t="shared" ref="E426" si="864">plan_id</f>
        <v>390</v>
      </c>
      <c r="F426" s="95">
        <f t="shared" ca="1" si="660"/>
        <v>2020</v>
      </c>
      <c r="G426" s="95">
        <f t="shared" ref="G426" ca="1" si="865">VLOOKUP(INDIRECT(CHAR(39)&amp;$A426&amp;CHAR(39)&amp;"!r2c"&amp;$C426,0),variables,2,0)</f>
        <v>10893</v>
      </c>
      <c r="H426" s="98">
        <f t="array" aca="1" ref="H426" ca="1">IF(AND(G426&gt;=10861,G426&lt;=10863),TEXT(INDIRECT(CHAR(39)&amp;$A426&amp;CHAR(39)&amp;"!r"&amp;$B426&amp;"c"&amp;$C426,0),"dd-mmm-yyyy"),(INDIRECT(CHAR(39)&amp;$A426&amp;CHAR(39)&amp;"!r"&amp;$B426&amp;"c"&amp;$C426,0)))</f>
        <v>0</v>
      </c>
    </row>
    <row r="427" spans="1:8" x14ac:dyDescent="0.3">
      <c r="A427" s="95" t="s">
        <v>353</v>
      </c>
      <c r="B427" s="95">
        <f t="shared" si="792"/>
        <v>9</v>
      </c>
      <c r="C427" s="95">
        <f t="shared" si="793"/>
        <v>36</v>
      </c>
      <c r="E427" s="95">
        <f t="shared" ref="E427" si="866">plan_id</f>
        <v>390</v>
      </c>
      <c r="F427" s="95">
        <f t="shared" ca="1" si="660"/>
        <v>2020</v>
      </c>
      <c r="G427" s="95">
        <f t="shared" ref="G427" ca="1" si="867">VLOOKUP(INDIRECT(CHAR(39)&amp;$A427&amp;CHAR(39)&amp;"!r2c"&amp;$C427,0),variables,2,0)</f>
        <v>10894</v>
      </c>
      <c r="H427" s="98">
        <f t="array" aca="1" ref="H427" ca="1">IF(AND(G427&gt;=10861,G427&lt;=10863),TEXT(INDIRECT(CHAR(39)&amp;$A427&amp;CHAR(39)&amp;"!r"&amp;$B427&amp;"c"&amp;$C427,0),"dd-mmm-yyyy"),(INDIRECT(CHAR(39)&amp;$A427&amp;CHAR(39)&amp;"!r"&amp;$B427&amp;"c"&amp;$C427,0)))</f>
        <v>-37880000</v>
      </c>
    </row>
    <row r="428" spans="1:8" x14ac:dyDescent="0.3">
      <c r="A428" s="95" t="s">
        <v>353</v>
      </c>
      <c r="B428" s="95">
        <f t="shared" si="792"/>
        <v>9</v>
      </c>
      <c r="C428" s="95">
        <f t="shared" si="793"/>
        <v>37</v>
      </c>
      <c r="E428" s="95">
        <f t="shared" ref="E428" si="868">plan_id</f>
        <v>390</v>
      </c>
      <c r="F428" s="95">
        <f t="shared" ca="1" si="660"/>
        <v>2020</v>
      </c>
      <c r="G428" s="95">
        <f t="shared" ref="G428" ca="1" si="869">VLOOKUP(INDIRECT(CHAR(39)&amp;$A428&amp;CHAR(39)&amp;"!r2c"&amp;$C428,0),variables,2,0)</f>
        <v>10895</v>
      </c>
      <c r="H428" s="98">
        <f t="array" aca="1" ref="H428" ca="1">IF(AND(G428&gt;=10861,G428&lt;=10863),TEXT(INDIRECT(CHAR(39)&amp;$A428&amp;CHAR(39)&amp;"!r"&amp;$B428&amp;"c"&amp;$C428,0),"dd-mmm-yyyy"),(INDIRECT(CHAR(39)&amp;$A428&amp;CHAR(39)&amp;"!r"&amp;$B428&amp;"c"&amp;$C428,0)))</f>
        <v>0</v>
      </c>
    </row>
    <row r="429" spans="1:8" x14ac:dyDescent="0.3">
      <c r="A429" s="95" t="s">
        <v>353</v>
      </c>
      <c r="B429" s="95">
        <f t="shared" si="792"/>
        <v>9</v>
      </c>
      <c r="C429" s="95">
        <f t="shared" si="793"/>
        <v>38</v>
      </c>
      <c r="E429" s="95">
        <f t="shared" ref="E429" si="870">plan_id</f>
        <v>390</v>
      </c>
      <c r="F429" s="95">
        <f t="shared" ca="1" si="660"/>
        <v>2020</v>
      </c>
      <c r="G429" s="95">
        <f t="shared" ref="G429" ca="1" si="871">VLOOKUP(INDIRECT(CHAR(39)&amp;$A429&amp;CHAR(39)&amp;"!r2c"&amp;$C429,0),variables,2,0)</f>
        <v>10896</v>
      </c>
      <c r="H429" s="98">
        <f t="array" aca="1" ref="H429" ca="1">IF(AND(G429&gt;=10861,G429&lt;=10863),TEXT(INDIRECT(CHAR(39)&amp;$A429&amp;CHAR(39)&amp;"!r"&amp;$B429&amp;"c"&amp;$C429,0),"dd-mmm-yyyy"),(INDIRECT(CHAR(39)&amp;$A429&amp;CHAR(39)&amp;"!r"&amp;$B429&amp;"c"&amp;$C429,0)))</f>
        <v>0</v>
      </c>
    </row>
    <row r="430" spans="1:8" x14ac:dyDescent="0.3">
      <c r="A430" s="95" t="s">
        <v>353</v>
      </c>
      <c r="B430" s="95">
        <f t="shared" si="792"/>
        <v>9</v>
      </c>
      <c r="C430" s="95">
        <f t="shared" si="793"/>
        <v>39</v>
      </c>
      <c r="E430" s="95">
        <f t="shared" ref="E430" si="872">plan_id</f>
        <v>390</v>
      </c>
      <c r="F430" s="95">
        <f t="shared" ca="1" si="660"/>
        <v>2020</v>
      </c>
      <c r="G430" s="95">
        <f t="shared" ref="G430" ca="1" si="873">VLOOKUP(INDIRECT(CHAR(39)&amp;$A430&amp;CHAR(39)&amp;"!r2c"&amp;$C430,0),variables,2,0)</f>
        <v>10897</v>
      </c>
      <c r="H430" s="98">
        <f t="array" aca="1" ref="H430" ca="1">IF(AND(G430&gt;=10861,G430&lt;=10863),TEXT(INDIRECT(CHAR(39)&amp;$A430&amp;CHAR(39)&amp;"!r"&amp;$B430&amp;"c"&amp;$C430,0),"dd-mmm-yyyy"),(INDIRECT(CHAR(39)&amp;$A430&amp;CHAR(39)&amp;"!r"&amp;$B430&amp;"c"&amp;$C430,0)))</f>
        <v>9648000</v>
      </c>
    </row>
    <row r="431" spans="1:8" x14ac:dyDescent="0.3">
      <c r="A431" s="95" t="s">
        <v>353</v>
      </c>
      <c r="B431" s="95">
        <f t="shared" si="792"/>
        <v>9</v>
      </c>
      <c r="C431" s="95">
        <f t="shared" si="793"/>
        <v>40</v>
      </c>
      <c r="E431" s="95">
        <f t="shared" ref="E431" si="874">plan_id</f>
        <v>390</v>
      </c>
      <c r="F431" s="95">
        <f t="shared" ca="1" si="660"/>
        <v>2020</v>
      </c>
      <c r="G431" s="95">
        <f t="shared" ref="G431" ca="1" si="875">VLOOKUP(INDIRECT(CHAR(39)&amp;$A431&amp;CHAR(39)&amp;"!r2c"&amp;$C431,0),variables,2,0)</f>
        <v>10898</v>
      </c>
      <c r="H431" s="98">
        <f t="array" aca="1" ref="H431" ca="1">IF(AND(G431&gt;=10861,G431&lt;=10863),TEXT(INDIRECT(CHAR(39)&amp;$A431&amp;CHAR(39)&amp;"!r"&amp;$B431&amp;"c"&amp;$C431,0),"dd-mmm-yyyy"),(INDIRECT(CHAR(39)&amp;$A431&amp;CHAR(39)&amp;"!r"&amp;$B431&amp;"c"&amp;$C431,0)))</f>
        <v>0</v>
      </c>
    </row>
    <row r="432" spans="1:8" x14ac:dyDescent="0.3">
      <c r="A432" s="95" t="s">
        <v>353</v>
      </c>
      <c r="B432" s="95">
        <f t="shared" si="792"/>
        <v>9</v>
      </c>
      <c r="C432" s="95">
        <f t="shared" si="793"/>
        <v>41</v>
      </c>
      <c r="E432" s="95">
        <f t="shared" ref="E432" si="876">plan_id</f>
        <v>390</v>
      </c>
      <c r="F432" s="95">
        <f t="shared" ca="1" si="660"/>
        <v>2020</v>
      </c>
      <c r="G432" s="95">
        <f t="shared" ref="G432" ca="1" si="877">VLOOKUP(INDIRECT(CHAR(39)&amp;$A432&amp;CHAR(39)&amp;"!r2c"&amp;$C432,0),variables,2,0)</f>
        <v>10899</v>
      </c>
      <c r="H432" s="98">
        <f t="array" aca="1" ref="H432" ca="1">IF(AND(G432&gt;=10861,G432&lt;=10863),TEXT(INDIRECT(CHAR(39)&amp;$A432&amp;CHAR(39)&amp;"!r"&amp;$B432&amp;"c"&amp;$C432,0),"dd-mmm-yyyy"),(INDIRECT(CHAR(39)&amp;$A432&amp;CHAR(39)&amp;"!r"&amp;$B432&amp;"c"&amp;$C432,0)))</f>
        <v>0</v>
      </c>
    </row>
    <row r="433" spans="1:8" x14ac:dyDescent="0.3">
      <c r="A433" s="95" t="s">
        <v>353</v>
      </c>
      <c r="B433" s="95">
        <f t="shared" si="792"/>
        <v>9</v>
      </c>
      <c r="C433" s="95">
        <f t="shared" si="793"/>
        <v>42</v>
      </c>
      <c r="E433" s="95">
        <f t="shared" ref="E433" si="878">plan_id</f>
        <v>390</v>
      </c>
      <c r="F433" s="95">
        <f t="shared" ca="1" si="660"/>
        <v>2020</v>
      </c>
      <c r="G433" s="95">
        <f t="shared" ref="G433" ca="1" si="879">VLOOKUP(INDIRECT(CHAR(39)&amp;$A433&amp;CHAR(39)&amp;"!r2c"&amp;$C433,0),variables,2,0)</f>
        <v>11006</v>
      </c>
      <c r="H433" s="98">
        <f t="array" aca="1" ref="H433" ca="1">IF(AND(G433&gt;=10861,G433&lt;=10863),TEXT(INDIRECT(CHAR(39)&amp;$A433&amp;CHAR(39)&amp;"!r"&amp;$B433&amp;"c"&amp;$C433,0),"dd-mmm-yyyy"),(INDIRECT(CHAR(39)&amp;$A433&amp;CHAR(39)&amp;"!r"&amp;$B433&amp;"c"&amp;$C433,0)))</f>
        <v>0</v>
      </c>
    </row>
    <row r="434" spans="1:8" x14ac:dyDescent="0.3">
      <c r="A434" s="95" t="s">
        <v>353</v>
      </c>
      <c r="B434" s="95">
        <f t="shared" si="792"/>
        <v>9</v>
      </c>
      <c r="C434" s="95">
        <f t="shared" si="793"/>
        <v>43</v>
      </c>
      <c r="E434" s="95">
        <f t="shared" ref="E434" si="880">plan_id</f>
        <v>390</v>
      </c>
      <c r="F434" s="95">
        <f t="shared" ca="1" si="660"/>
        <v>2020</v>
      </c>
      <c r="G434" s="95">
        <f t="shared" ref="G434" ca="1" si="881">VLOOKUP(INDIRECT(CHAR(39)&amp;$A434&amp;CHAR(39)&amp;"!r2c"&amp;$C434,0),variables,2,0)</f>
        <v>10900</v>
      </c>
      <c r="H434" s="98">
        <f t="array" aca="1" ref="H434" ca="1">IF(AND(G434&gt;=10861,G434&lt;=10863),TEXT(INDIRECT(CHAR(39)&amp;$A434&amp;CHAR(39)&amp;"!r"&amp;$B434&amp;"c"&amp;$C434,0),"dd-mmm-yyyy"),(INDIRECT(CHAR(39)&amp;$A434&amp;CHAR(39)&amp;"!r"&amp;$B434&amp;"c"&amp;$C434,0)))</f>
        <v>0</v>
      </c>
    </row>
    <row r="435" spans="1:8" x14ac:dyDescent="0.3">
      <c r="A435" s="95" t="s">
        <v>353</v>
      </c>
      <c r="B435" s="95">
        <f t="shared" si="792"/>
        <v>9</v>
      </c>
      <c r="C435" s="95">
        <f t="shared" si="793"/>
        <v>44</v>
      </c>
      <c r="E435" s="95">
        <f t="shared" ref="E435" si="882">plan_id</f>
        <v>390</v>
      </c>
      <c r="F435" s="95">
        <f t="shared" ca="1" si="660"/>
        <v>2020</v>
      </c>
      <c r="G435" s="95">
        <f t="shared" ref="G435" ca="1" si="883">VLOOKUP(INDIRECT(CHAR(39)&amp;$A435&amp;CHAR(39)&amp;"!r2c"&amp;$C435,0),variables,2,0)</f>
        <v>10901</v>
      </c>
      <c r="H435" s="98">
        <f t="array" aca="1" ref="H435" ca="1">IF(AND(G435&gt;=10861,G435&lt;=10863),TEXT(INDIRECT(CHAR(39)&amp;$A435&amp;CHAR(39)&amp;"!r"&amp;$B435&amp;"c"&amp;$C435,0),"dd-mmm-yyyy"),(INDIRECT(CHAR(39)&amp;$A435&amp;CHAR(39)&amp;"!r"&amp;$B435&amp;"c"&amp;$C435,0)))</f>
        <v>5.5E-2</v>
      </c>
    </row>
    <row r="436" spans="1:8" x14ac:dyDescent="0.3">
      <c r="A436" s="95" t="s">
        <v>353</v>
      </c>
      <c r="B436" s="95">
        <f t="shared" si="792"/>
        <v>9</v>
      </c>
      <c r="C436" s="95">
        <f t="shared" si="793"/>
        <v>45</v>
      </c>
      <c r="E436" s="95">
        <f t="shared" ref="E436" si="884">plan_id</f>
        <v>390</v>
      </c>
      <c r="F436" s="95">
        <f t="shared" ca="1" si="660"/>
        <v>2020</v>
      </c>
      <c r="G436" s="95">
        <f t="shared" ref="G436" ca="1" si="885">VLOOKUP(INDIRECT(CHAR(39)&amp;$A436&amp;CHAR(39)&amp;"!r2c"&amp;$C436,0),variables,2,0)</f>
        <v>10902</v>
      </c>
      <c r="H436" s="98">
        <f t="array" aca="1" ref="H436" ca="1">IF(AND(G436&gt;=10861,G436&lt;=10863),TEXT(INDIRECT(CHAR(39)&amp;$A436&amp;CHAR(39)&amp;"!r"&amp;$B436&amp;"c"&amp;$C436,0),"dd-mmm-yyyy"),(INDIRECT(CHAR(39)&amp;$A436&amp;CHAR(39)&amp;"!r"&amp;$B436&amp;"c"&amp;$C436,0)))</f>
        <v>6.5000000000000002E-2</v>
      </c>
    </row>
    <row r="437" spans="1:8" x14ac:dyDescent="0.3">
      <c r="A437" s="95" t="s">
        <v>353</v>
      </c>
      <c r="B437" s="95">
        <f t="shared" si="792"/>
        <v>9</v>
      </c>
      <c r="C437" s="95">
        <f t="shared" si="793"/>
        <v>46</v>
      </c>
      <c r="E437" s="95">
        <f t="shared" ref="E437" si="886">plan_id</f>
        <v>390</v>
      </c>
      <c r="F437" s="95">
        <f t="shared" ca="1" si="660"/>
        <v>2020</v>
      </c>
      <c r="G437" s="95">
        <f t="shared" ref="G437" ca="1" si="887">VLOOKUP(INDIRECT(CHAR(39)&amp;$A437&amp;CHAR(39)&amp;"!r2c"&amp;$C437,0),variables,2,0)</f>
        <v>10903</v>
      </c>
      <c r="H437" s="98">
        <f t="array" aca="1" ref="H437" ca="1">IF(AND(G437&gt;=10861,G437&lt;=10863),TEXT(INDIRECT(CHAR(39)&amp;$A437&amp;CHAR(39)&amp;"!r"&amp;$B437&amp;"c"&amp;$C437,0),"dd-mmm-yyyy"),(INDIRECT(CHAR(39)&amp;$A437&amp;CHAR(39)&amp;"!r"&amp;$B437&amp;"c"&amp;$C437,0)))</f>
        <v>7.4999999999999997E-2</v>
      </c>
    </row>
    <row r="438" spans="1:8" x14ac:dyDescent="0.3">
      <c r="A438" s="95" t="s">
        <v>353</v>
      </c>
      <c r="B438" s="95">
        <f t="shared" si="792"/>
        <v>9</v>
      </c>
      <c r="C438" s="95">
        <f t="shared" si="793"/>
        <v>47</v>
      </c>
      <c r="E438" s="95">
        <f t="shared" ref="E438" si="888">plan_id</f>
        <v>390</v>
      </c>
      <c r="F438" s="95">
        <f t="shared" ca="1" si="660"/>
        <v>2020</v>
      </c>
      <c r="G438" s="95">
        <f t="shared" ref="G438" ca="1" si="889">VLOOKUP(INDIRECT(CHAR(39)&amp;$A438&amp;CHAR(39)&amp;"!r2c"&amp;$C438,0),variables,2,0)</f>
        <v>10904</v>
      </c>
      <c r="H438" s="98">
        <f t="array" aca="1" ref="H438" ca="1">IF(AND(G438&gt;=10861,G438&lt;=10863),TEXT(INDIRECT(CHAR(39)&amp;$A438&amp;CHAR(39)&amp;"!r"&amp;$B438&amp;"c"&amp;$C438,0),"dd-mmm-yyyy"),(INDIRECT(CHAR(39)&amp;$A438&amp;CHAR(39)&amp;"!r"&amp;$B438&amp;"c"&amp;$C438,0)))</f>
        <v>494053000</v>
      </c>
    </row>
    <row r="439" spans="1:8" x14ac:dyDescent="0.3">
      <c r="A439" s="95" t="s">
        <v>353</v>
      </c>
      <c r="B439" s="95">
        <f t="shared" si="792"/>
        <v>9</v>
      </c>
      <c r="C439" s="95">
        <f t="shared" si="793"/>
        <v>48</v>
      </c>
      <c r="E439" s="95">
        <f t="shared" ref="E439" si="890">plan_id</f>
        <v>390</v>
      </c>
      <c r="F439" s="95">
        <f t="shared" ca="1" si="660"/>
        <v>2020</v>
      </c>
      <c r="G439" s="95">
        <f t="shared" ref="G439" ca="1" si="891">VLOOKUP(INDIRECT(CHAR(39)&amp;$A439&amp;CHAR(39)&amp;"!r2c"&amp;$C439,0),variables,2,0)</f>
        <v>10905</v>
      </c>
      <c r="H439" s="98">
        <f t="array" aca="1" ref="H439" ca="1">IF(AND(G439&gt;=10861,G439&lt;=10863),TEXT(INDIRECT(CHAR(39)&amp;$A439&amp;CHAR(39)&amp;"!r"&amp;$B439&amp;"c"&amp;$C439,0),"dd-mmm-yyyy"),(INDIRECT(CHAR(39)&amp;$A439&amp;CHAR(39)&amp;"!r"&amp;$B439&amp;"c"&amp;$C439,0)))</f>
        <v>-596347000</v>
      </c>
    </row>
    <row r="440" spans="1:8" x14ac:dyDescent="0.3">
      <c r="A440" s="95" t="s">
        <v>353</v>
      </c>
      <c r="B440" s="95">
        <f t="shared" si="792"/>
        <v>9</v>
      </c>
      <c r="C440" s="95">
        <f t="shared" si="793"/>
        <v>49</v>
      </c>
      <c r="E440" s="95">
        <f t="shared" ref="E440" si="892">plan_id</f>
        <v>390</v>
      </c>
      <c r="F440" s="95">
        <f t="shared" ca="1" si="660"/>
        <v>2020</v>
      </c>
      <c r="G440" s="95">
        <f t="shared" ref="G440" ca="1" si="893">VLOOKUP(INDIRECT(CHAR(39)&amp;$A440&amp;CHAR(39)&amp;"!r2c"&amp;$C440,0),variables,2,0)</f>
        <v>10906</v>
      </c>
      <c r="H440" s="98">
        <f t="array" aca="1" ref="H440" ca="1">IF(AND(G440&gt;=10861,G440&lt;=10863),TEXT(INDIRECT(CHAR(39)&amp;$A440&amp;CHAR(39)&amp;"!r"&amp;$B440&amp;"c"&amp;$C440,0),"dd-mmm-yyyy"),(INDIRECT(CHAR(39)&amp;$A440&amp;CHAR(39)&amp;"!r"&amp;$B440&amp;"c"&amp;$C440,0)))</f>
        <v>-1457860000</v>
      </c>
    </row>
    <row r="441" spans="1:8" x14ac:dyDescent="0.3">
      <c r="A441" s="95" t="s">
        <v>353</v>
      </c>
      <c r="B441" s="95">
        <f t="shared" si="792"/>
        <v>9</v>
      </c>
      <c r="C441" s="95">
        <f t="shared" si="793"/>
        <v>50</v>
      </c>
      <c r="E441" s="95">
        <f t="shared" ref="E441" si="894">plan_id</f>
        <v>390</v>
      </c>
      <c r="F441" s="95">
        <f t="shared" ca="1" si="660"/>
        <v>2020</v>
      </c>
      <c r="G441" s="95">
        <f t="shared" ref="G441" ca="1" si="895">VLOOKUP(INDIRECT(CHAR(39)&amp;$A441&amp;CHAR(39)&amp;"!r2c"&amp;$C441,0),variables,2,0)</f>
        <v>10907</v>
      </c>
      <c r="H441" s="98">
        <f t="array" aca="1" ref="H441" ca="1">IF(AND(G441&gt;=10861,G441&lt;=10863),TEXT(INDIRECT(CHAR(39)&amp;$A441&amp;CHAR(39)&amp;"!r"&amp;$B441&amp;"c"&amp;$C441,0),"dd-mmm-yyyy"),(INDIRECT(CHAR(39)&amp;$A441&amp;CHAR(39)&amp;"!r"&amp;$B441&amp;"c"&amp;$C441,0)))</f>
        <v>0</v>
      </c>
    </row>
    <row r="442" spans="1:8" x14ac:dyDescent="0.3">
      <c r="A442" s="95" t="s">
        <v>353</v>
      </c>
      <c r="B442" s="95">
        <f t="shared" si="792"/>
        <v>9</v>
      </c>
      <c r="C442" s="95">
        <f t="shared" si="793"/>
        <v>51</v>
      </c>
      <c r="E442" s="95">
        <f t="shared" ref="E442" si="896">plan_id</f>
        <v>390</v>
      </c>
      <c r="F442" s="95">
        <f t="shared" ca="1" si="660"/>
        <v>2020</v>
      </c>
      <c r="G442" s="95">
        <f t="shared" ref="G442" ca="1" si="897">VLOOKUP(INDIRECT(CHAR(39)&amp;$A442&amp;CHAR(39)&amp;"!r2c"&amp;$C442,0),variables,2,0)</f>
        <v>10860</v>
      </c>
      <c r="H442" s="98">
        <f t="array" aca="1" ref="H442" ca="1">IF(AND(G442&gt;=10861,G442&lt;=10863),TEXT(INDIRECT(CHAR(39)&amp;$A442&amp;CHAR(39)&amp;"!r"&amp;$B442&amp;"c"&amp;$C442,0),"dd-mmm-yyyy"),(INDIRECT(CHAR(39)&amp;$A442&amp;CHAR(39)&amp;"!r"&amp;$B442&amp;"c"&amp;$C442,0)))</f>
        <v>5604573000</v>
      </c>
    </row>
    <row r="443" spans="1:8" x14ac:dyDescent="0.3">
      <c r="A443" s="95" t="s">
        <v>353</v>
      </c>
      <c r="B443" s="95">
        <f t="shared" si="792"/>
        <v>9</v>
      </c>
      <c r="C443" s="95">
        <f t="shared" si="793"/>
        <v>52</v>
      </c>
      <c r="E443" s="95">
        <f t="shared" ref="E443" si="898">plan_id</f>
        <v>390</v>
      </c>
      <c r="F443" s="95">
        <f t="shared" ca="1" si="660"/>
        <v>2020</v>
      </c>
      <c r="G443" s="95">
        <f t="shared" ref="G443" ca="1" si="899">VLOOKUP(INDIRECT(CHAR(39)&amp;$A443&amp;CHAR(39)&amp;"!r2c"&amp;$C443,0),variables,2,0)</f>
        <v>10909</v>
      </c>
      <c r="H443" s="98">
        <f t="array" aca="1" ref="H443" ca="1">IF(AND(G443&gt;=10861,G443&lt;=10863),TEXT(INDIRECT(CHAR(39)&amp;$A443&amp;CHAR(39)&amp;"!r"&amp;$B443&amp;"c"&amp;$C443,0),"dd-mmm-yyyy"),(INDIRECT(CHAR(39)&amp;$A443&amp;CHAR(39)&amp;"!r"&amp;$B443&amp;"c"&amp;$C443,0)))</f>
        <v>209411000</v>
      </c>
    </row>
    <row r="444" spans="1:8" x14ac:dyDescent="0.3">
      <c r="A444" s="95" t="s">
        <v>353</v>
      </c>
      <c r="B444" s="95">
        <f t="shared" si="792"/>
        <v>9</v>
      </c>
      <c r="C444" s="95">
        <f t="shared" si="793"/>
        <v>53</v>
      </c>
      <c r="E444" s="95">
        <f t="shared" ref="E444" si="900">plan_id</f>
        <v>390</v>
      </c>
      <c r="F444" s="95">
        <f t="shared" ca="1" si="660"/>
        <v>2020</v>
      </c>
      <c r="G444" s="95">
        <f t="shared" ref="G444" ca="1" si="901">VLOOKUP(INDIRECT(CHAR(39)&amp;$A444&amp;CHAR(39)&amp;"!r2c"&amp;$C444,0),variables,2,0)</f>
        <v>10910</v>
      </c>
      <c r="H444" s="98">
        <f t="array" aca="1" ref="H444" ca="1">IF(AND(G444&gt;=10861,G444&lt;=10863),TEXT(INDIRECT(CHAR(39)&amp;$A444&amp;CHAR(39)&amp;"!r"&amp;$B444&amp;"c"&amp;$C444,0),"dd-mmm-yyyy"),(INDIRECT(CHAR(39)&amp;$A444&amp;CHAR(39)&amp;"!r"&amp;$B444&amp;"c"&amp;$C444,0)))</f>
        <v>359706000</v>
      </c>
    </row>
    <row r="445" spans="1:8" x14ac:dyDescent="0.3">
      <c r="A445" s="95" t="s">
        <v>353</v>
      </c>
      <c r="B445" s="95">
        <f t="shared" si="792"/>
        <v>9</v>
      </c>
      <c r="C445" s="95">
        <f t="shared" si="793"/>
        <v>54</v>
      </c>
      <c r="E445" s="95">
        <f t="shared" ref="E445" si="902">plan_id</f>
        <v>390</v>
      </c>
      <c r="F445" s="95">
        <f t="shared" ca="1" si="660"/>
        <v>2020</v>
      </c>
      <c r="G445" s="95">
        <f t="shared" ref="G445" ca="1" si="903">VLOOKUP(INDIRECT(CHAR(39)&amp;$A445&amp;CHAR(39)&amp;"!r2c"&amp;$C445,0),variables,2,0)</f>
        <v>10911</v>
      </c>
      <c r="H445" s="98">
        <f t="array" aca="1" ref="H445" ca="1">IF(AND(G445&gt;=10861,G445&lt;=10863),TEXT(INDIRECT(CHAR(39)&amp;$A445&amp;CHAR(39)&amp;"!r"&amp;$B445&amp;"c"&amp;$C445,0),"dd-mmm-yyyy"),(INDIRECT(CHAR(39)&amp;$A445&amp;CHAR(39)&amp;"!r"&amp;$B445&amp;"c"&amp;$C445,0)))</f>
        <v>0</v>
      </c>
    </row>
    <row r="446" spans="1:8" x14ac:dyDescent="0.3">
      <c r="A446" s="95" t="s">
        <v>353</v>
      </c>
      <c r="B446" s="95">
        <f t="shared" si="792"/>
        <v>9</v>
      </c>
      <c r="C446" s="95">
        <f t="shared" si="793"/>
        <v>55</v>
      </c>
      <c r="E446" s="95">
        <f t="shared" ref="E446" si="904">plan_id</f>
        <v>390</v>
      </c>
      <c r="F446" s="95">
        <f t="shared" ca="1" si="660"/>
        <v>2020</v>
      </c>
      <c r="G446" s="95">
        <f t="shared" ref="G446" ca="1" si="905">VLOOKUP(INDIRECT(CHAR(39)&amp;$A446&amp;CHAR(39)&amp;"!r2c"&amp;$C446,0),variables,2,0)</f>
        <v>10912</v>
      </c>
      <c r="H446" s="98">
        <f t="array" aca="1" ref="H446" ca="1">IF(AND(G446&gt;=10861,G446&lt;=10863),TEXT(INDIRECT(CHAR(39)&amp;$A446&amp;CHAR(39)&amp;"!r"&amp;$B446&amp;"c"&amp;$C446,0),"dd-mmm-yyyy"),(INDIRECT(CHAR(39)&amp;$A446&amp;CHAR(39)&amp;"!r"&amp;$B446&amp;"c"&amp;$C446,0)))</f>
        <v>-8567000</v>
      </c>
    </row>
    <row r="447" spans="1:8" x14ac:dyDescent="0.3">
      <c r="A447" s="95" t="s">
        <v>353</v>
      </c>
      <c r="B447" s="95">
        <f t="shared" si="792"/>
        <v>9</v>
      </c>
      <c r="C447" s="95">
        <f t="shared" si="793"/>
        <v>56</v>
      </c>
      <c r="E447" s="95">
        <f t="shared" ref="E447" si="906">plan_id</f>
        <v>390</v>
      </c>
      <c r="F447" s="95">
        <f t="shared" ca="1" si="660"/>
        <v>2020</v>
      </c>
      <c r="G447" s="95">
        <f t="shared" ref="G447" ca="1" si="907">VLOOKUP(INDIRECT(CHAR(39)&amp;$A447&amp;CHAR(39)&amp;"!r2c"&amp;$C447,0),variables,2,0)</f>
        <v>10913</v>
      </c>
      <c r="H447" s="98">
        <f t="array" aca="1" ref="H447" ca="1">IF(AND(G447&gt;=10861,G447&lt;=10863),TEXT(INDIRECT(CHAR(39)&amp;$A447&amp;CHAR(39)&amp;"!r"&amp;$B447&amp;"c"&amp;$C447,0),"dd-mmm-yyyy"),(INDIRECT(CHAR(39)&amp;$A447&amp;CHAR(39)&amp;"!r"&amp;$B447&amp;"c"&amp;$C447,0)))</f>
        <v>0</v>
      </c>
    </row>
    <row r="448" spans="1:8" x14ac:dyDescent="0.3">
      <c r="A448" s="95" t="s">
        <v>353</v>
      </c>
      <c r="B448" s="95">
        <f t="shared" si="792"/>
        <v>9</v>
      </c>
      <c r="C448" s="95">
        <f t="shared" si="793"/>
        <v>57</v>
      </c>
      <c r="E448" s="95">
        <f t="shared" ref="E448" si="908">plan_id</f>
        <v>390</v>
      </c>
      <c r="F448" s="95">
        <f t="shared" ca="1" si="660"/>
        <v>2020</v>
      </c>
      <c r="G448" s="95">
        <f t="shared" ref="G448" ca="1" si="909">VLOOKUP(INDIRECT(CHAR(39)&amp;$A448&amp;CHAR(39)&amp;"!r2c"&amp;$C448,0),variables,2,0)</f>
        <v>10914</v>
      </c>
      <c r="H448" s="98">
        <f t="array" aca="1" ref="H448" ca="1">IF(AND(G448&gt;=10861,G448&lt;=10863),TEXT(INDIRECT(CHAR(39)&amp;$A448&amp;CHAR(39)&amp;"!r"&amp;$B448&amp;"c"&amp;$C448,0),"dd-mmm-yyyy"),(INDIRECT(CHAR(39)&amp;$A448&amp;CHAR(39)&amp;"!r"&amp;$B448&amp;"c"&amp;$C448,0)))</f>
        <v>93061000</v>
      </c>
    </row>
    <row r="449" spans="1:8" x14ac:dyDescent="0.3">
      <c r="A449" s="95" t="s">
        <v>353</v>
      </c>
      <c r="B449" s="95">
        <f t="shared" si="792"/>
        <v>9</v>
      </c>
      <c r="C449" s="95">
        <f t="shared" si="793"/>
        <v>58</v>
      </c>
      <c r="E449" s="95">
        <f t="shared" ref="E449" si="910">plan_id</f>
        <v>390</v>
      </c>
      <c r="F449" s="95">
        <f t="shared" ca="1" si="660"/>
        <v>2020</v>
      </c>
      <c r="G449" s="95">
        <f t="shared" ref="G449" ca="1" si="911">VLOOKUP(INDIRECT(CHAR(39)&amp;$A449&amp;CHAR(39)&amp;"!r2c"&amp;$C449,0),variables,2,0)</f>
        <v>10915</v>
      </c>
      <c r="H449" s="98">
        <f t="array" aca="1" ref="H449" ca="1">IF(AND(G449&gt;=10861,G449&lt;=10863),TEXT(INDIRECT(CHAR(39)&amp;$A449&amp;CHAR(39)&amp;"!r"&amp;$B449&amp;"c"&amp;$C449,0),"dd-mmm-yyyy"),(INDIRECT(CHAR(39)&amp;$A449&amp;CHAR(39)&amp;"!r"&amp;$B449&amp;"c"&amp;$C449,0)))</f>
        <v>37880000</v>
      </c>
    </row>
    <row r="450" spans="1:8" x14ac:dyDescent="0.3">
      <c r="A450" s="95" t="s">
        <v>353</v>
      </c>
      <c r="B450" s="95">
        <f t="shared" si="792"/>
        <v>9</v>
      </c>
      <c r="C450" s="95">
        <f t="shared" si="793"/>
        <v>59</v>
      </c>
      <c r="E450" s="95">
        <f t="shared" ref="E450" si="912">plan_id</f>
        <v>390</v>
      </c>
      <c r="F450" s="95">
        <f t="shared" ca="1" si="660"/>
        <v>2020</v>
      </c>
      <c r="G450" s="95">
        <f t="shared" ref="G450" ca="1" si="913">VLOOKUP(INDIRECT(CHAR(39)&amp;$A450&amp;CHAR(39)&amp;"!r2c"&amp;$C450,0),variables,2,0)</f>
        <v>10916</v>
      </c>
      <c r="H450" s="98">
        <f t="array" aca="1" ref="H450" ca="1">IF(AND(G450&gt;=10861,G450&lt;=10863),TEXT(INDIRECT(CHAR(39)&amp;$A450&amp;CHAR(39)&amp;"!r"&amp;$B450&amp;"c"&amp;$C450,0),"dd-mmm-yyyy"),(INDIRECT(CHAR(39)&amp;$A450&amp;CHAR(39)&amp;"!r"&amp;$B450&amp;"c"&amp;$C450,0)))</f>
        <v>381607000</v>
      </c>
    </row>
    <row r="451" spans="1:8" x14ac:dyDescent="0.3">
      <c r="A451" s="95" t="s">
        <v>353</v>
      </c>
      <c r="B451" s="95">
        <f t="shared" si="792"/>
        <v>9</v>
      </c>
      <c r="C451" s="95">
        <f t="shared" si="793"/>
        <v>60</v>
      </c>
      <c r="E451" s="95">
        <f t="shared" ref="E451" si="914">plan_id</f>
        <v>390</v>
      </c>
      <c r="F451" s="95">
        <f t="shared" ca="1" si="660"/>
        <v>2020</v>
      </c>
      <c r="G451" s="95">
        <f t="shared" ref="G451" ca="1" si="915">VLOOKUP(INDIRECT(CHAR(39)&amp;$A451&amp;CHAR(39)&amp;"!r2c"&amp;$C451,0),variables,2,0)</f>
        <v>10917</v>
      </c>
      <c r="H451" s="98">
        <f t="array" aca="1" ref="H451" ca="1">IF(AND(G451&gt;=10861,G451&lt;=10863),TEXT(INDIRECT(CHAR(39)&amp;$A451&amp;CHAR(39)&amp;"!r"&amp;$B451&amp;"c"&amp;$C451,0),"dd-mmm-yyyy"),(INDIRECT(CHAR(39)&amp;$A451&amp;CHAR(39)&amp;"!r"&amp;$B451&amp;"c"&amp;$C451,0)))</f>
        <v>-140044000</v>
      </c>
    </row>
    <row r="452" spans="1:8" x14ac:dyDescent="0.3">
      <c r="A452" s="95" t="s">
        <v>353</v>
      </c>
      <c r="B452" s="95">
        <f t="shared" si="792"/>
        <v>9</v>
      </c>
      <c r="C452" s="95">
        <f t="shared" si="793"/>
        <v>61</v>
      </c>
      <c r="E452" s="95">
        <f t="shared" ref="E452" si="916">plan_id</f>
        <v>390</v>
      </c>
      <c r="F452" s="95">
        <f t="shared" ca="1" si="660"/>
        <v>2020</v>
      </c>
      <c r="G452" s="95">
        <f t="shared" ref="G452" ca="1" si="917">VLOOKUP(INDIRECT(CHAR(39)&amp;$A452&amp;CHAR(39)&amp;"!r2c"&amp;$C452,0),variables,2,0)</f>
        <v>10918</v>
      </c>
      <c r="H452" s="98">
        <f t="array" aca="1" ref="H452" ca="1">IF(AND(G452&gt;=10861,G452&lt;=10863),TEXT(INDIRECT(CHAR(39)&amp;$A452&amp;CHAR(39)&amp;"!r"&amp;$B452&amp;"c"&amp;$C452,0),"dd-mmm-yyyy"),(INDIRECT(CHAR(39)&amp;$A452&amp;CHAR(39)&amp;"!r"&amp;$B452&amp;"c"&amp;$C452,0)))</f>
        <v>-1236000</v>
      </c>
    </row>
    <row r="453" spans="1:8" x14ac:dyDescent="0.3">
      <c r="A453" s="95" t="s">
        <v>353</v>
      </c>
      <c r="B453" s="95">
        <f t="shared" si="792"/>
        <v>9</v>
      </c>
      <c r="C453" s="95">
        <f t="shared" si="793"/>
        <v>62</v>
      </c>
      <c r="E453" s="95">
        <f t="shared" ref="E453" si="918">plan_id</f>
        <v>390</v>
      </c>
      <c r="F453" s="95">
        <f t="shared" ca="1" si="660"/>
        <v>2020</v>
      </c>
      <c r="G453" s="95">
        <f t="shared" ref="G453" ca="1" si="919">VLOOKUP(INDIRECT(CHAR(39)&amp;$A453&amp;CHAR(39)&amp;"!r2c"&amp;$C453,0),variables,2,0)</f>
        <v>10919</v>
      </c>
      <c r="H453" s="98">
        <f t="array" aca="1" ref="H453" ca="1">IF(AND(G453&gt;=10861,G453&lt;=10863),TEXT(INDIRECT(CHAR(39)&amp;$A453&amp;CHAR(39)&amp;"!r"&amp;$B453&amp;"c"&amp;$C453,0),"dd-mmm-yyyy"),(INDIRECT(CHAR(39)&amp;$A453&amp;CHAR(39)&amp;"!r"&amp;$B453&amp;"c"&amp;$C453,0)))</f>
        <v>-141280000</v>
      </c>
    </row>
    <row r="454" spans="1:8" x14ac:dyDescent="0.3">
      <c r="A454" s="95" t="s">
        <v>353</v>
      </c>
      <c r="B454" s="95">
        <f t="shared" si="792"/>
        <v>9</v>
      </c>
      <c r="C454" s="95">
        <f t="shared" si="793"/>
        <v>63</v>
      </c>
      <c r="E454" s="95">
        <f t="shared" ref="E454" si="920">plan_id</f>
        <v>390</v>
      </c>
      <c r="F454" s="95">
        <f t="shared" ca="1" si="660"/>
        <v>2020</v>
      </c>
      <c r="G454" s="95">
        <f t="shared" ref="G454" ca="1" si="921">VLOOKUP(INDIRECT(CHAR(39)&amp;$A454&amp;CHAR(39)&amp;"!r2c"&amp;$C454,0),variables,2,0)</f>
        <v>10920</v>
      </c>
      <c r="H454" s="98">
        <f t="array" aca="1" ref="H454" ca="1">IF(AND(G454&gt;=10861,G454&lt;=10863),TEXT(INDIRECT(CHAR(39)&amp;$A454&amp;CHAR(39)&amp;"!r"&amp;$B454&amp;"c"&amp;$C454,0),"dd-mmm-yyyy"),(INDIRECT(CHAR(39)&amp;$A454&amp;CHAR(39)&amp;"!r"&amp;$B454&amp;"c"&amp;$C454,0)))</f>
        <v>-9648000</v>
      </c>
    </row>
    <row r="455" spans="1:8" x14ac:dyDescent="0.3">
      <c r="A455" s="95" t="s">
        <v>353</v>
      </c>
      <c r="B455" s="95">
        <f t="shared" ref="B455:B518" si="922">B390+1</f>
        <v>9</v>
      </c>
      <c r="C455" s="95">
        <f t="shared" ref="C455:C518" si="923">C390</f>
        <v>64</v>
      </c>
      <c r="E455" s="95">
        <f t="shared" ref="E455" si="924">plan_id</f>
        <v>390</v>
      </c>
      <c r="F455" s="95">
        <f t="shared" ca="1" si="660"/>
        <v>2020</v>
      </c>
      <c r="G455" s="95">
        <f t="shared" ref="G455" ca="1" si="925">VLOOKUP(INDIRECT(CHAR(39)&amp;$A455&amp;CHAR(39)&amp;"!r2c"&amp;$C455,0),variables,2,0)</f>
        <v>10921</v>
      </c>
      <c r="H455" s="98">
        <f t="array" aca="1" ref="H455" ca="1">IF(AND(G455&gt;=10861,G455&lt;=10863),TEXT(INDIRECT(CHAR(39)&amp;$A455&amp;CHAR(39)&amp;"!r"&amp;$B455&amp;"c"&amp;$C455,0),"dd-mmm-yyyy"),(INDIRECT(CHAR(39)&amp;$A455&amp;CHAR(39)&amp;"!r"&amp;$B455&amp;"c"&amp;$C455,0)))</f>
        <v>2207000</v>
      </c>
    </row>
    <row r="456" spans="1:8" x14ac:dyDescent="0.3">
      <c r="A456" s="95" t="s">
        <v>353</v>
      </c>
      <c r="B456" s="95">
        <f t="shared" si="922"/>
        <v>9</v>
      </c>
      <c r="C456" s="95">
        <f t="shared" si="923"/>
        <v>65</v>
      </c>
      <c r="E456" s="95">
        <f t="shared" ref="E456" si="926">plan_id</f>
        <v>390</v>
      </c>
      <c r="F456" s="95">
        <f t="shared" ca="1" si="660"/>
        <v>2020</v>
      </c>
      <c r="G456" s="95">
        <f t="shared" ref="G456" ca="1" si="927">VLOOKUP(INDIRECT(CHAR(39)&amp;$A456&amp;CHAR(39)&amp;"!r2c"&amp;$C456,0),variables,2,0)</f>
        <v>10922</v>
      </c>
      <c r="H456" s="98">
        <f t="array" aca="1" ref="H456" ca="1">IF(AND(G456&gt;=10861,G456&lt;=10863),TEXT(INDIRECT(CHAR(39)&amp;$A456&amp;CHAR(39)&amp;"!r"&amp;$B456&amp;"c"&amp;$C456,0),"dd-mmm-yyyy"),(INDIRECT(CHAR(39)&amp;$A456&amp;CHAR(39)&amp;"!r"&amp;$B456&amp;"c"&amp;$C456,0)))</f>
        <v>0</v>
      </c>
    </row>
    <row r="457" spans="1:8" x14ac:dyDescent="0.3">
      <c r="A457" s="95" t="s">
        <v>353</v>
      </c>
      <c r="B457" s="95">
        <f t="shared" si="922"/>
        <v>9</v>
      </c>
      <c r="C457" s="95">
        <f t="shared" si="923"/>
        <v>66</v>
      </c>
      <c r="E457" s="95">
        <f t="shared" ref="E457" si="928">plan_id</f>
        <v>390</v>
      </c>
      <c r="F457" s="95">
        <f t="shared" ca="1" si="660"/>
        <v>2020</v>
      </c>
      <c r="G457" s="95">
        <f t="shared" ref="G457" ca="1" si="929">VLOOKUP(INDIRECT(CHAR(39)&amp;$A457&amp;CHAR(39)&amp;"!r2c"&amp;$C457,0),variables,2,0)</f>
        <v>10860</v>
      </c>
      <c r="H457" s="98">
        <f t="array" aca="1" ref="H457" ca="1">IF(AND(G457&gt;=10861,G457&lt;=10863),TEXT(INDIRECT(CHAR(39)&amp;$A457&amp;CHAR(39)&amp;"!r"&amp;$B457&amp;"c"&amp;$C457,0),"dd-mmm-yyyy"),(INDIRECT(CHAR(39)&amp;$A457&amp;CHAR(39)&amp;"!r"&amp;$B457&amp;"c"&amp;$C457,0)))</f>
        <v>6256363000</v>
      </c>
    </row>
    <row r="458" spans="1:8" x14ac:dyDescent="0.3">
      <c r="A458" s="95" t="s">
        <v>353</v>
      </c>
      <c r="B458" s="95">
        <f t="shared" si="922"/>
        <v>9</v>
      </c>
      <c r="C458" s="95">
        <f t="shared" si="923"/>
        <v>67</v>
      </c>
      <c r="E458" s="95">
        <f t="shared" ref="E458" si="930">plan_id</f>
        <v>390</v>
      </c>
      <c r="F458" s="95">
        <f t="shared" ca="1" si="660"/>
        <v>2020</v>
      </c>
      <c r="G458" s="95">
        <f t="shared" ref="G458" ca="1" si="931">VLOOKUP(INDIRECT(CHAR(39)&amp;$A458&amp;CHAR(39)&amp;"!r2c"&amp;$C458,0),variables,2,0)</f>
        <v>10923</v>
      </c>
      <c r="H458" s="98">
        <f t="array" aca="1" ref="H458" ca="1">IF(AND(G458&gt;=10861,G458&lt;=10863),TEXT(INDIRECT(CHAR(39)&amp;$A458&amp;CHAR(39)&amp;"!r"&amp;$B458&amp;"c"&amp;$C458,0),"dd-mmm-yyyy"),(INDIRECT(CHAR(39)&amp;$A458&amp;CHAR(39)&amp;"!r"&amp;$B458&amp;"c"&amp;$C458,0)))</f>
        <v>-596347000</v>
      </c>
    </row>
    <row r="459" spans="1:8" x14ac:dyDescent="0.3">
      <c r="A459" s="95" t="s">
        <v>353</v>
      </c>
      <c r="B459" s="95">
        <f t="shared" si="922"/>
        <v>10</v>
      </c>
      <c r="C459" s="95">
        <f t="shared" si="923"/>
        <v>3</v>
      </c>
      <c r="E459" s="95">
        <f t="shared" ref="E459" si="932">plan_id</f>
        <v>390</v>
      </c>
      <c r="F459" s="95">
        <f t="shared" ca="1" si="660"/>
        <v>2021</v>
      </c>
      <c r="G459" s="95">
        <f t="shared" ref="G459" ca="1" si="933">VLOOKUP(INDIRECT(CHAR(39)&amp;$A459&amp;CHAR(39)&amp;"!r2c"&amp;$C459,0),variables,2,0)</f>
        <v>10861</v>
      </c>
      <c r="H459" s="98" t="str">
        <f t="array" aca="1" ref="H459" ca="1">IF(AND(G459&gt;=10861,G459&lt;=10863),TEXT(INDIRECT(CHAR(39)&amp;$A459&amp;CHAR(39)&amp;"!r"&amp;$B459&amp;"c"&amp;$C459,0),"dd-mmm-yyyy"),(INDIRECT(CHAR(39)&amp;$A459&amp;CHAR(39)&amp;"!r"&amp;$B459&amp;"c"&amp;$C459,0)))</f>
        <v>01-Oct-2021</v>
      </c>
    </row>
    <row r="460" spans="1:8" x14ac:dyDescent="0.3">
      <c r="A460" s="95" t="s">
        <v>353</v>
      </c>
      <c r="B460" s="95">
        <f t="shared" si="922"/>
        <v>10</v>
      </c>
      <c r="C460" s="95">
        <f t="shared" si="923"/>
        <v>4</v>
      </c>
      <c r="E460" s="95">
        <f t="shared" ref="E460" si="934">plan_id</f>
        <v>390</v>
      </c>
      <c r="F460" s="95">
        <f t="shared" ca="1" si="660"/>
        <v>2021</v>
      </c>
      <c r="G460" s="95">
        <f t="shared" ref="G460" ca="1" si="935">VLOOKUP(INDIRECT(CHAR(39)&amp;$A460&amp;CHAR(39)&amp;"!r2c"&amp;$C460,0),variables,2,0)</f>
        <v>10862</v>
      </c>
      <c r="H460" s="98" t="str">
        <f t="array" aca="1" ref="H460" ca="1">IF(AND(G460&gt;=10861,G460&lt;=10863),TEXT(INDIRECT(CHAR(39)&amp;$A460&amp;CHAR(39)&amp;"!r"&amp;$B460&amp;"c"&amp;$C460,0),"dd-mmm-yyyy"),(INDIRECT(CHAR(39)&amp;$A460&amp;CHAR(39)&amp;"!r"&amp;$B460&amp;"c"&amp;$C460,0)))</f>
        <v>30-Sep-2020</v>
      </c>
    </row>
    <row r="461" spans="1:8" x14ac:dyDescent="0.3">
      <c r="A461" s="95" t="s">
        <v>353</v>
      </c>
      <c r="B461" s="95">
        <f t="shared" si="922"/>
        <v>10</v>
      </c>
      <c r="C461" s="95">
        <f t="shared" si="923"/>
        <v>5</v>
      </c>
      <c r="E461" s="95">
        <f t="shared" ref="E461" si="936">plan_id</f>
        <v>390</v>
      </c>
      <c r="F461" s="95">
        <f t="shared" ca="1" si="660"/>
        <v>2021</v>
      </c>
      <c r="G461" s="95">
        <f t="shared" ref="G461" ca="1" si="937">VLOOKUP(INDIRECT(CHAR(39)&amp;$A461&amp;CHAR(39)&amp;"!r2c"&amp;$C461,0),variables,2,0)</f>
        <v>10863</v>
      </c>
      <c r="H461" s="98" t="str">
        <f t="array" aca="1" ref="H461" ca="1">IF(AND(G461&gt;=10861,G461&lt;=10863),TEXT(INDIRECT(CHAR(39)&amp;$A461&amp;CHAR(39)&amp;"!r"&amp;$B461&amp;"c"&amp;$C461,0),"dd-mmm-yyyy"),(INDIRECT(CHAR(39)&amp;$A461&amp;CHAR(39)&amp;"!r"&amp;$B461&amp;"c"&amp;$C461,0)))</f>
        <v>30-Sep-2021</v>
      </c>
    </row>
    <row r="462" spans="1:8" x14ac:dyDescent="0.3">
      <c r="A462" s="95" t="s">
        <v>353</v>
      </c>
      <c r="B462" s="95">
        <f t="shared" si="922"/>
        <v>10</v>
      </c>
      <c r="C462" s="95">
        <f t="shared" si="923"/>
        <v>6</v>
      </c>
      <c r="E462" s="95">
        <f t="shared" ref="E462" si="938">plan_id</f>
        <v>390</v>
      </c>
      <c r="F462" s="95">
        <f t="shared" ca="1" si="660"/>
        <v>2021</v>
      </c>
      <c r="G462" s="95">
        <f t="shared" ref="G462" ca="1" si="939">VLOOKUP(INDIRECT(CHAR(39)&amp;$A462&amp;CHAR(39)&amp;"!r2c"&amp;$C462,0),variables,2,0)</f>
        <v>10864</v>
      </c>
      <c r="H462" s="98">
        <f t="array" aca="1" ref="H462" ca="1">IF(AND(G462&gt;=10861,G462&lt;=10863),TEXT(INDIRECT(CHAR(39)&amp;$A462&amp;CHAR(39)&amp;"!r"&amp;$B462&amp;"c"&amp;$C462,0),"dd-mmm-yyyy"),(INDIRECT(CHAR(39)&amp;$A462&amp;CHAR(39)&amp;"!r"&amp;$B462&amp;"c"&amp;$C462,0)))</f>
        <v>4115</v>
      </c>
    </row>
    <row r="463" spans="1:8" x14ac:dyDescent="0.3">
      <c r="A463" s="95" t="s">
        <v>353</v>
      </c>
      <c r="B463" s="95">
        <f t="shared" si="922"/>
        <v>10</v>
      </c>
      <c r="C463" s="95">
        <f t="shared" si="923"/>
        <v>7</v>
      </c>
      <c r="E463" s="95">
        <f t="shared" ref="E463" si="940">plan_id</f>
        <v>390</v>
      </c>
      <c r="F463" s="95">
        <f t="shared" ca="1" si="660"/>
        <v>2021</v>
      </c>
      <c r="G463" s="95">
        <f t="shared" ref="G463" ca="1" si="941">VLOOKUP(INDIRECT(CHAR(39)&amp;$A463&amp;CHAR(39)&amp;"!r2c"&amp;$C463,0),variables,2,0)</f>
        <v>10865</v>
      </c>
      <c r="H463" s="98">
        <f t="array" aca="1" ref="H463" ca="1">IF(AND(G463&gt;=10861,G463&lt;=10863),TEXT(INDIRECT(CHAR(39)&amp;$A463&amp;CHAR(39)&amp;"!r"&amp;$B463&amp;"c"&amp;$C463,0),"dd-mmm-yyyy"),(INDIRECT(CHAR(39)&amp;$A463&amp;CHAR(39)&amp;"!r"&amp;$B463&amp;"c"&amp;$C463,0)))</f>
        <v>342</v>
      </c>
    </row>
    <row r="464" spans="1:8" x14ac:dyDescent="0.3">
      <c r="A464" s="95" t="s">
        <v>353</v>
      </c>
      <c r="B464" s="95">
        <f t="shared" si="922"/>
        <v>10</v>
      </c>
      <c r="C464" s="95">
        <f t="shared" si="923"/>
        <v>8</v>
      </c>
      <c r="E464" s="95">
        <f t="shared" ref="E464" si="942">plan_id</f>
        <v>390</v>
      </c>
      <c r="F464" s="95">
        <f t="shared" ca="1" si="660"/>
        <v>2021</v>
      </c>
      <c r="G464" s="95">
        <f t="shared" ref="G464" ca="1" si="943">VLOOKUP(INDIRECT(CHAR(39)&amp;$A464&amp;CHAR(39)&amp;"!r2c"&amp;$C464,0),variables,2,0)</f>
        <v>10866</v>
      </c>
      <c r="H464" s="98">
        <f t="array" aca="1" ref="H464" ca="1">IF(AND(G464&gt;=10861,G464&lt;=10863),TEXT(INDIRECT(CHAR(39)&amp;$A464&amp;CHAR(39)&amp;"!r"&amp;$B464&amp;"c"&amp;$C464,0),"dd-mmm-yyyy"),(INDIRECT(CHAR(39)&amp;$A464&amp;CHAR(39)&amp;"!r"&amp;$B464&amp;"c"&amp;$C464,0)))</f>
        <v>0</v>
      </c>
    </row>
    <row r="465" spans="1:8" x14ac:dyDescent="0.3">
      <c r="A465" s="95" t="s">
        <v>353</v>
      </c>
      <c r="B465" s="95">
        <f t="shared" si="922"/>
        <v>10</v>
      </c>
      <c r="C465" s="95">
        <f t="shared" si="923"/>
        <v>9</v>
      </c>
      <c r="E465" s="95">
        <f t="shared" ref="E465" si="944">plan_id</f>
        <v>390</v>
      </c>
      <c r="F465" s="95">
        <f t="shared" ca="1" si="660"/>
        <v>2021</v>
      </c>
      <c r="G465" s="95">
        <f t="shared" ref="G465" ca="1" si="945">VLOOKUP(INDIRECT(CHAR(39)&amp;$A465&amp;CHAR(39)&amp;"!r2c"&amp;$C465,0),variables,2,0)</f>
        <v>10867</v>
      </c>
      <c r="H465" s="98">
        <f t="array" aca="1" ref="H465" ca="1">IF(AND(G465&gt;=10861,G465&lt;=10863),TEXT(INDIRECT(CHAR(39)&amp;$A465&amp;CHAR(39)&amp;"!r"&amp;$B465&amp;"c"&amp;$C465,0),"dd-mmm-yyyy"),(INDIRECT(CHAR(39)&amp;$A465&amp;CHAR(39)&amp;"!r"&amp;$B465&amp;"c"&amp;$C465,0)))</f>
        <v>5242</v>
      </c>
    </row>
    <row r="466" spans="1:8" x14ac:dyDescent="0.3">
      <c r="A466" s="95" t="s">
        <v>353</v>
      </c>
      <c r="B466" s="95">
        <f t="shared" si="922"/>
        <v>10</v>
      </c>
      <c r="C466" s="95">
        <f t="shared" si="923"/>
        <v>10</v>
      </c>
      <c r="E466" s="95">
        <f t="shared" ref="E466" si="946">plan_id</f>
        <v>390</v>
      </c>
      <c r="F466" s="95">
        <f t="shared" ca="1" si="660"/>
        <v>2021</v>
      </c>
      <c r="G466" s="95">
        <f t="shared" ref="G466" ca="1" si="947">VLOOKUP(INDIRECT(CHAR(39)&amp;$A466&amp;CHAR(39)&amp;"!r2c"&amp;$C466,0),variables,2,0)</f>
        <v>10868</v>
      </c>
      <c r="H466" s="98">
        <f t="array" aca="1" ref="H466" ca="1">IF(AND(G466&gt;=10861,G466&lt;=10863),TEXT(INDIRECT(CHAR(39)&amp;$A466&amp;CHAR(39)&amp;"!r"&amp;$B466&amp;"c"&amp;$C466,0),"dd-mmm-yyyy"),(INDIRECT(CHAR(39)&amp;$A466&amp;CHAR(39)&amp;"!r"&amp;$B466&amp;"c"&amp;$C466,0)))</f>
        <v>9699</v>
      </c>
    </row>
    <row r="467" spans="1:8" x14ac:dyDescent="0.3">
      <c r="A467" s="95" t="s">
        <v>353</v>
      </c>
      <c r="B467" s="95">
        <f t="shared" si="922"/>
        <v>10</v>
      </c>
      <c r="C467" s="95">
        <f t="shared" si="923"/>
        <v>11</v>
      </c>
      <c r="E467" s="95">
        <f t="shared" ref="E467" si="948">plan_id</f>
        <v>390</v>
      </c>
      <c r="F467" s="95">
        <f t="shared" ca="1" si="660"/>
        <v>2021</v>
      </c>
      <c r="G467" s="95">
        <f t="shared" ref="G467" ca="1" si="949">VLOOKUP(INDIRECT(CHAR(39)&amp;$A467&amp;CHAR(39)&amp;"!r2c"&amp;$C467,0),variables,2,0)</f>
        <v>10869</v>
      </c>
      <c r="H467" s="98">
        <f t="array" aca="1" ref="H467" ca="1">IF(AND(G467&gt;=10861,G467&lt;=10863),TEXT(INDIRECT(CHAR(39)&amp;$A467&amp;CHAR(39)&amp;"!r"&amp;$B467&amp;"c"&amp;$C467,0),"dd-mmm-yyyy"),(INDIRECT(CHAR(39)&amp;$A467&amp;CHAR(39)&amp;"!r"&amp;$B467&amp;"c"&amp;$C467,0)))</f>
        <v>6.25E-2</v>
      </c>
    </row>
    <row r="468" spans="1:8" x14ac:dyDescent="0.3">
      <c r="A468" s="95" t="s">
        <v>353</v>
      </c>
      <c r="B468" s="95">
        <f t="shared" si="922"/>
        <v>10</v>
      </c>
      <c r="C468" s="95">
        <f t="shared" si="923"/>
        <v>12</v>
      </c>
      <c r="E468" s="95">
        <f t="shared" ref="E468" si="950">plan_id</f>
        <v>390</v>
      </c>
      <c r="F468" s="95">
        <f t="shared" ca="1" si="660"/>
        <v>2021</v>
      </c>
      <c r="G468" s="95">
        <f t="shared" ref="G468" ca="1" si="951">VLOOKUP(INDIRECT(CHAR(39)&amp;$A468&amp;CHAR(39)&amp;"!r2c"&amp;$C468,0),variables,2,0)</f>
        <v>10870</v>
      </c>
      <c r="H468" s="98">
        <f t="array" aca="1" ref="H468" ca="1">IF(AND(G468&gt;=10861,G468&lt;=10863),TEXT(INDIRECT(CHAR(39)&amp;$A468&amp;CHAR(39)&amp;"!r"&amp;$B468&amp;"c"&amp;$C468,0),"dd-mmm-yyyy"),(INDIRECT(CHAR(39)&amp;$A468&amp;CHAR(39)&amp;"!r"&amp;$B468&amp;"c"&amp;$C468,0)))</f>
        <v>0</v>
      </c>
    </row>
    <row r="469" spans="1:8" x14ac:dyDescent="0.3">
      <c r="A469" s="95" t="s">
        <v>353</v>
      </c>
      <c r="B469" s="95">
        <f t="shared" si="922"/>
        <v>10</v>
      </c>
      <c r="C469" s="95">
        <f t="shared" si="923"/>
        <v>13</v>
      </c>
      <c r="E469" s="95">
        <f t="shared" ref="E469" si="952">plan_id</f>
        <v>390</v>
      </c>
      <c r="F469" s="95">
        <f t="shared" ca="1" si="660"/>
        <v>2021</v>
      </c>
      <c r="G469" s="95">
        <f t="shared" ref="G469" ca="1" si="953">VLOOKUP(INDIRECT(CHAR(39)&amp;$A469&amp;CHAR(39)&amp;"!r2c"&amp;$C469,0),variables,2,0)</f>
        <v>10871</v>
      </c>
      <c r="H469" s="98">
        <f t="array" aca="1" ref="H469" ca="1">IF(AND(G469&gt;=10861,G469&lt;=10863),TEXT(INDIRECT(CHAR(39)&amp;$A469&amp;CHAR(39)&amp;"!r"&amp;$B469&amp;"c"&amp;$C469,0),"dd-mmm-yyyy"),(INDIRECT(CHAR(39)&amp;$A469&amp;CHAR(39)&amp;"!r"&amp;$B469&amp;"c"&amp;$C469,0)))</f>
        <v>0</v>
      </c>
    </row>
    <row r="470" spans="1:8" x14ac:dyDescent="0.3">
      <c r="A470" s="95" t="s">
        <v>353</v>
      </c>
      <c r="B470" s="95">
        <f t="shared" si="922"/>
        <v>10</v>
      </c>
      <c r="C470" s="95">
        <f t="shared" si="923"/>
        <v>14</v>
      </c>
      <c r="E470" s="95">
        <f t="shared" ref="E470" si="954">plan_id</f>
        <v>390</v>
      </c>
      <c r="F470" s="95">
        <f t="shared" ca="1" si="660"/>
        <v>2021</v>
      </c>
      <c r="G470" s="95">
        <f t="shared" ref="G470" ca="1" si="955">VLOOKUP(INDIRECT(CHAR(39)&amp;$A470&amp;CHAR(39)&amp;"!r2c"&amp;$C470,0),variables,2,0)</f>
        <v>10872</v>
      </c>
      <c r="H470" s="98">
        <f t="array" aca="1" ref="H470" ca="1">IF(AND(G470&gt;=10861,G470&lt;=10863),TEXT(INDIRECT(CHAR(39)&amp;$A470&amp;CHAR(39)&amp;"!r"&amp;$B470&amp;"c"&amp;$C470,0),"dd-mmm-yyyy"),(INDIRECT(CHAR(39)&amp;$A470&amp;CHAR(39)&amp;"!r"&amp;$B470&amp;"c"&amp;$C470,0)))</f>
        <v>0</v>
      </c>
    </row>
    <row r="471" spans="1:8" x14ac:dyDescent="0.3">
      <c r="A471" s="95" t="s">
        <v>353</v>
      </c>
      <c r="B471" s="95">
        <f t="shared" si="922"/>
        <v>10</v>
      </c>
      <c r="C471" s="95">
        <f t="shared" si="923"/>
        <v>15</v>
      </c>
      <c r="E471" s="95">
        <f t="shared" ref="E471" si="956">plan_id</f>
        <v>390</v>
      </c>
      <c r="F471" s="95">
        <f t="shared" ca="1" si="660"/>
        <v>2021</v>
      </c>
      <c r="G471" s="95">
        <f t="shared" ref="G471" ca="1" si="957">VLOOKUP(INDIRECT(CHAR(39)&amp;$A471&amp;CHAR(39)&amp;"!r2c"&amp;$C471,0),variables,2,0)</f>
        <v>10873</v>
      </c>
      <c r="H471" s="98">
        <f t="array" aca="1" ref="H471" ca="1">IF(AND(G471&gt;=10861,G471&lt;=10863),TEXT(INDIRECT(CHAR(39)&amp;$A471&amp;CHAR(39)&amp;"!r"&amp;$B471&amp;"c"&amp;$C471,0),"dd-mmm-yyyy"),(INDIRECT(CHAR(39)&amp;$A471&amp;CHAR(39)&amp;"!r"&amp;$B471&amp;"c"&amp;$C471,0)))</f>
        <v>6.5000000000000002E-2</v>
      </c>
    </row>
    <row r="472" spans="1:8" x14ac:dyDescent="0.3">
      <c r="A472" s="95" t="s">
        <v>353</v>
      </c>
      <c r="B472" s="95">
        <f t="shared" si="922"/>
        <v>10</v>
      </c>
      <c r="C472" s="95">
        <f t="shared" si="923"/>
        <v>16</v>
      </c>
      <c r="E472" s="95">
        <f t="shared" ref="E472" si="958">plan_id</f>
        <v>390</v>
      </c>
      <c r="F472" s="95">
        <f t="shared" ca="1" si="660"/>
        <v>2021</v>
      </c>
      <c r="G472" s="95">
        <f t="shared" ref="G472" ca="1" si="959">VLOOKUP(INDIRECT(CHAR(39)&amp;$A472&amp;CHAR(39)&amp;"!r2c"&amp;$C472,0),variables,2,0)</f>
        <v>10874</v>
      </c>
      <c r="H472" s="98">
        <f t="array" aca="1" ref="H472" ca="1">IF(AND(G472&gt;=10861,G472&lt;=10863),TEXT(INDIRECT(CHAR(39)&amp;$A472&amp;CHAR(39)&amp;"!r"&amp;$B472&amp;"c"&amp;$C472,0),"dd-mmm-yyyy"),(INDIRECT(CHAR(39)&amp;$A472&amp;CHAR(39)&amp;"!r"&amp;$B472&amp;"c"&amp;$C472,0)))</f>
        <v>6.25E-2</v>
      </c>
    </row>
    <row r="473" spans="1:8" x14ac:dyDescent="0.3">
      <c r="A473" s="95" t="s">
        <v>353</v>
      </c>
      <c r="B473" s="95">
        <f t="shared" si="922"/>
        <v>10</v>
      </c>
      <c r="C473" s="95">
        <f t="shared" si="923"/>
        <v>17</v>
      </c>
      <c r="E473" s="95">
        <f t="shared" ref="E473" si="960">plan_id</f>
        <v>390</v>
      </c>
      <c r="F473" s="95">
        <f t="shared" ca="1" si="660"/>
        <v>2021</v>
      </c>
      <c r="G473" s="95">
        <f t="shared" ref="G473" ca="1" si="961">VLOOKUP(INDIRECT(CHAR(39)&amp;$A473&amp;CHAR(39)&amp;"!r2c"&amp;$C473,0),variables,2,0)</f>
        <v>10875</v>
      </c>
      <c r="H473" s="98">
        <f t="array" aca="1" ref="H473" ca="1">IF(AND(G473&gt;=10861,G473&lt;=10863),TEXT(INDIRECT(CHAR(39)&amp;$A473&amp;CHAR(39)&amp;"!r"&amp;$B473&amp;"c"&amp;$C473,0),"dd-mmm-yyyy"),(INDIRECT(CHAR(39)&amp;$A473&amp;CHAR(39)&amp;"!r"&amp;$B473&amp;"c"&amp;$C473,0)))</f>
        <v>6181614000</v>
      </c>
    </row>
    <row r="474" spans="1:8" x14ac:dyDescent="0.3">
      <c r="A474" s="95" t="s">
        <v>353</v>
      </c>
      <c r="B474" s="95">
        <f t="shared" si="922"/>
        <v>10</v>
      </c>
      <c r="C474" s="95">
        <f t="shared" si="923"/>
        <v>18</v>
      </c>
      <c r="E474" s="95">
        <f t="shared" ref="E474" si="962">plan_id</f>
        <v>390</v>
      </c>
      <c r="F474" s="95">
        <f t="shared" ca="1" si="660"/>
        <v>2021</v>
      </c>
      <c r="G474" s="95">
        <f t="shared" ref="G474" ca="1" si="963">VLOOKUP(INDIRECT(CHAR(39)&amp;$A474&amp;CHAR(39)&amp;"!r2c"&amp;$C474,0),variables,2,0)</f>
        <v>10876</v>
      </c>
      <c r="H474" s="98">
        <f t="array" aca="1" ref="H474" ca="1">IF(AND(G474&gt;=10861,G474&lt;=10863),TEXT(INDIRECT(CHAR(39)&amp;$A474&amp;CHAR(39)&amp;"!r"&amp;$B474&amp;"c"&amp;$C474,0),"dd-mmm-yyyy"),(INDIRECT(CHAR(39)&amp;$A474&amp;CHAR(39)&amp;"!r"&amp;$B474&amp;"c"&amp;$C474,0)))</f>
        <v>7991994000</v>
      </c>
    </row>
    <row r="475" spans="1:8" x14ac:dyDescent="0.3">
      <c r="A475" s="95" t="s">
        <v>353</v>
      </c>
      <c r="B475" s="95">
        <f t="shared" si="922"/>
        <v>10</v>
      </c>
      <c r="C475" s="95">
        <f t="shared" si="923"/>
        <v>19</v>
      </c>
      <c r="E475" s="95">
        <f t="shared" ref="E475" si="964">plan_id</f>
        <v>390</v>
      </c>
      <c r="F475" s="95">
        <f t="shared" ca="1" si="660"/>
        <v>2021</v>
      </c>
      <c r="G475" s="95">
        <f t="shared" ref="G475" ca="1" si="965">VLOOKUP(INDIRECT(CHAR(39)&amp;$A475&amp;CHAR(39)&amp;"!r2c"&amp;$C475,0),variables,2,0)</f>
        <v>10877</v>
      </c>
      <c r="H475" s="98">
        <f t="array" aca="1" ref="H475" ca="1">IF(AND(G475&gt;=10861,G475&lt;=10863),TEXT(INDIRECT(CHAR(39)&amp;$A475&amp;CHAR(39)&amp;"!r"&amp;$B475&amp;"c"&amp;$C475,0),"dd-mmm-yyyy"),(INDIRECT(CHAR(39)&amp;$A475&amp;CHAR(39)&amp;"!r"&amp;$B475&amp;"c"&amp;$C475,0)))</f>
        <v>-1810380000</v>
      </c>
    </row>
    <row r="476" spans="1:8" x14ac:dyDescent="0.3">
      <c r="A476" s="95" t="s">
        <v>353</v>
      </c>
      <c r="B476" s="95">
        <f t="shared" si="922"/>
        <v>10</v>
      </c>
      <c r="C476" s="95">
        <f t="shared" si="923"/>
        <v>20</v>
      </c>
      <c r="E476" s="95">
        <f t="shared" ref="E476" si="966">plan_id</f>
        <v>390</v>
      </c>
      <c r="F476" s="95">
        <f t="shared" ca="1" si="660"/>
        <v>2021</v>
      </c>
      <c r="G476" s="95">
        <f t="shared" ref="G476" ca="1" si="967">VLOOKUP(INDIRECT(CHAR(39)&amp;$A476&amp;CHAR(39)&amp;"!r2c"&amp;$C476,0),variables,2,0)</f>
        <v>10878</v>
      </c>
      <c r="H476" s="98">
        <f t="array" aca="1" ref="H476" ca="1">IF(AND(G476&gt;=10861,G476&lt;=10863),TEXT(INDIRECT(CHAR(39)&amp;$A476&amp;CHAR(39)&amp;"!r"&amp;$B476&amp;"c"&amp;$C476,0),"dd-mmm-yyyy"),(INDIRECT(CHAR(39)&amp;$A476&amp;CHAR(39)&amp;"!r"&amp;$B476&amp;"c"&amp;$C476,0)))</f>
        <v>1.2928999999999999</v>
      </c>
    </row>
    <row r="477" spans="1:8" x14ac:dyDescent="0.3">
      <c r="A477" s="95" t="s">
        <v>353</v>
      </c>
      <c r="B477" s="95">
        <f t="shared" si="922"/>
        <v>10</v>
      </c>
      <c r="C477" s="95">
        <f t="shared" si="923"/>
        <v>21</v>
      </c>
      <c r="E477" s="95">
        <f t="shared" ref="E477" si="968">plan_id</f>
        <v>390</v>
      </c>
      <c r="F477" s="95">
        <f t="shared" ca="1" si="660"/>
        <v>2021</v>
      </c>
      <c r="G477" s="95">
        <f t="shared" ref="G477" ca="1" si="969">VLOOKUP(INDIRECT(CHAR(39)&amp;$A477&amp;CHAR(39)&amp;"!r2c"&amp;$C477,0),variables,2,0)</f>
        <v>10879</v>
      </c>
      <c r="H477" s="98">
        <f t="array" aca="1" ref="H477" ca="1">IF(AND(G477&gt;=10861,G477&lt;=10863),TEXT(INDIRECT(CHAR(39)&amp;$A477&amp;CHAR(39)&amp;"!r"&amp;$B477&amp;"c"&amp;$C477,0),"dd-mmm-yyyy"),(INDIRECT(CHAR(39)&amp;$A477&amp;CHAR(39)&amp;"!r"&amp;$B477&amp;"c"&amp;$C477,0)))</f>
        <v>516881000</v>
      </c>
    </row>
    <row r="478" spans="1:8" x14ac:dyDescent="0.3">
      <c r="A478" s="95" t="s">
        <v>353</v>
      </c>
      <c r="B478" s="95">
        <f t="shared" si="922"/>
        <v>10</v>
      </c>
      <c r="C478" s="95">
        <f t="shared" si="923"/>
        <v>22</v>
      </c>
      <c r="E478" s="95">
        <f t="shared" ref="E478" si="970">plan_id</f>
        <v>390</v>
      </c>
      <c r="F478" s="95">
        <f t="shared" ca="1" si="660"/>
        <v>2021</v>
      </c>
      <c r="G478" s="95">
        <f t="shared" ref="G478" ca="1" si="971">VLOOKUP(INDIRECT(CHAR(39)&amp;$A478&amp;CHAR(39)&amp;"!r2c"&amp;$C478,0),variables,2,0)</f>
        <v>10880</v>
      </c>
      <c r="H478" s="98">
        <f t="array" aca="1" ref="H478" ca="1">IF(AND(G478&gt;=10861,G478&lt;=10863),TEXT(INDIRECT(CHAR(39)&amp;$A478&amp;CHAR(39)&amp;"!r"&amp;$B478&amp;"c"&amp;$C478,0),"dd-mmm-yyyy"),(INDIRECT(CHAR(39)&amp;$A478&amp;CHAR(39)&amp;"!r"&amp;$B478&amp;"c"&amp;$C478,0)))</f>
        <v>0</v>
      </c>
    </row>
    <row r="479" spans="1:8" x14ac:dyDescent="0.3">
      <c r="A479" s="95" t="s">
        <v>353</v>
      </c>
      <c r="B479" s="95">
        <f t="shared" si="922"/>
        <v>10</v>
      </c>
      <c r="C479" s="95">
        <f t="shared" si="923"/>
        <v>23</v>
      </c>
      <c r="E479" s="95">
        <f t="shared" ref="E479" si="972">plan_id</f>
        <v>390</v>
      </c>
      <c r="F479" s="95">
        <f t="shared" ca="1" si="660"/>
        <v>2021</v>
      </c>
      <c r="G479" s="95">
        <f t="shared" ref="G479" ca="1" si="973">VLOOKUP(INDIRECT(CHAR(39)&amp;$A479&amp;CHAR(39)&amp;"!r2c"&amp;$C479,0),variables,2,0)</f>
        <v>10881</v>
      </c>
      <c r="H479" s="98">
        <f t="array" aca="1" ref="H479" ca="1">IF(AND(G479&gt;=10861,G479&lt;=10863),TEXT(INDIRECT(CHAR(39)&amp;$A479&amp;CHAR(39)&amp;"!r"&amp;$B479&amp;"c"&amp;$C479,0),"dd-mmm-yyyy"),(INDIRECT(CHAR(39)&amp;$A479&amp;CHAR(39)&amp;"!r"&amp;$B479&amp;"c"&amp;$C479,0)))</f>
        <v>0</v>
      </c>
    </row>
    <row r="480" spans="1:8" x14ac:dyDescent="0.3">
      <c r="A480" s="95" t="s">
        <v>353</v>
      </c>
      <c r="B480" s="95">
        <f t="shared" si="922"/>
        <v>10</v>
      </c>
      <c r="C480" s="95">
        <f t="shared" si="923"/>
        <v>24</v>
      </c>
      <c r="E480" s="95">
        <f t="shared" ref="E480" si="974">plan_id</f>
        <v>390</v>
      </c>
      <c r="F480" s="95">
        <f t="shared" ca="1" si="660"/>
        <v>2021</v>
      </c>
      <c r="G480" s="95">
        <f t="shared" ref="G480" ca="1" si="975">VLOOKUP(INDIRECT(CHAR(39)&amp;$A480&amp;CHAR(39)&amp;"!r2c"&amp;$C480,0),variables,2,0)</f>
        <v>10882</v>
      </c>
      <c r="H480" s="98">
        <f t="array" aca="1" ref="H480" ca="1">IF(AND(G480&gt;=10861,G480&lt;=10863),TEXT(INDIRECT(CHAR(39)&amp;$A480&amp;CHAR(39)&amp;"!r"&amp;$B480&amp;"c"&amp;$C480,0),"dd-mmm-yyyy"),(INDIRECT(CHAR(39)&amp;$A480&amp;CHAR(39)&amp;"!r"&amp;$B480&amp;"c"&amp;$C480,0)))</f>
        <v>0</v>
      </c>
    </row>
    <row r="481" spans="1:8" x14ac:dyDescent="0.3">
      <c r="A481" s="95" t="s">
        <v>353</v>
      </c>
      <c r="B481" s="95">
        <f t="shared" si="922"/>
        <v>10</v>
      </c>
      <c r="C481" s="95">
        <f t="shared" si="923"/>
        <v>25</v>
      </c>
      <c r="E481" s="95">
        <f t="shared" ref="E481" si="976">plan_id</f>
        <v>390</v>
      </c>
      <c r="F481" s="95">
        <f t="shared" ca="1" si="660"/>
        <v>2021</v>
      </c>
      <c r="G481" s="95">
        <f t="shared" ref="G481" ca="1" si="977">VLOOKUP(INDIRECT(CHAR(39)&amp;$A481&amp;CHAR(39)&amp;"!r2c"&amp;$C481,0),variables,2,0)</f>
        <v>10883</v>
      </c>
      <c r="H481" s="98">
        <f t="array" aca="1" ref="H481" ca="1">IF(AND(G481&gt;=10861,G481&lt;=10863),TEXT(INDIRECT(CHAR(39)&amp;$A481&amp;CHAR(39)&amp;"!r"&amp;$B481&amp;"c"&amp;$C481,0),"dd-mmm-yyyy"),(INDIRECT(CHAR(39)&amp;$A481&amp;CHAR(39)&amp;"!r"&amp;$B481&amp;"c"&amp;$C481,0)))</f>
        <v>0.21268531828409248</v>
      </c>
    </row>
    <row r="482" spans="1:8" x14ac:dyDescent="0.3">
      <c r="A482" s="95" t="s">
        <v>353</v>
      </c>
      <c r="B482" s="95">
        <f t="shared" si="922"/>
        <v>10</v>
      </c>
      <c r="C482" s="95">
        <f t="shared" si="923"/>
        <v>26</v>
      </c>
      <c r="E482" s="95">
        <f t="shared" ref="E482" si="978">plan_id</f>
        <v>390</v>
      </c>
      <c r="F482" s="95">
        <f t="shared" ca="1" si="660"/>
        <v>2021</v>
      </c>
      <c r="G482" s="95">
        <f t="shared" ref="G482" ca="1" si="979">VLOOKUP(INDIRECT(CHAR(39)&amp;$A482&amp;CHAR(39)&amp;"!r2c"&amp;$C482,0),variables,2,0)</f>
        <v>10884</v>
      </c>
      <c r="H482" s="98">
        <f t="array" aca="1" ref="H482" ca="1">IF(AND(G482&gt;=10861,G482&lt;=10863),TEXT(INDIRECT(CHAR(39)&amp;$A482&amp;CHAR(39)&amp;"!r"&amp;$B482&amp;"c"&amp;$C482,0),"dd-mmm-yyyy"),(INDIRECT(CHAR(39)&amp;$A482&amp;CHAR(39)&amp;"!r"&amp;$B482&amp;"c"&amp;$C482,0)))</f>
        <v>0.21268531828409248</v>
      </c>
    </row>
    <row r="483" spans="1:8" x14ac:dyDescent="0.3">
      <c r="A483" s="95" t="s">
        <v>353</v>
      </c>
      <c r="B483" s="95">
        <f t="shared" si="922"/>
        <v>10</v>
      </c>
      <c r="C483" s="95">
        <f t="shared" si="923"/>
        <v>27</v>
      </c>
      <c r="E483" s="95">
        <f t="shared" ref="E483" si="980">plan_id</f>
        <v>390</v>
      </c>
      <c r="F483" s="95">
        <f t="shared" ca="1" si="660"/>
        <v>2021</v>
      </c>
      <c r="G483" s="95">
        <f t="shared" ref="G483" ca="1" si="981">VLOOKUP(INDIRECT(CHAR(39)&amp;$A483&amp;CHAR(39)&amp;"!r2c"&amp;$C483,0),variables,2,0)</f>
        <v>10885</v>
      </c>
      <c r="H483" s="98">
        <f t="array" aca="1" ref="H483" ca="1">IF(AND(G483&gt;=10861,G483&lt;=10863),TEXT(INDIRECT(CHAR(39)&amp;$A483&amp;CHAR(39)&amp;"!r"&amp;$B483&amp;"c"&amp;$C483,0),"dd-mmm-yyyy"),(INDIRECT(CHAR(39)&amp;$A483&amp;CHAR(39)&amp;"!r"&amp;$B483&amp;"c"&amp;$C483,0)))</f>
        <v>109933000</v>
      </c>
    </row>
    <row r="484" spans="1:8" x14ac:dyDescent="0.3">
      <c r="A484" s="95" t="s">
        <v>353</v>
      </c>
      <c r="B484" s="95">
        <f t="shared" si="922"/>
        <v>10</v>
      </c>
      <c r="C484" s="95">
        <f t="shared" si="923"/>
        <v>28</v>
      </c>
      <c r="E484" s="95">
        <f t="shared" ref="E484" si="982">plan_id</f>
        <v>390</v>
      </c>
      <c r="F484" s="95">
        <f t="shared" ca="1" si="660"/>
        <v>2021</v>
      </c>
      <c r="G484" s="95">
        <f t="shared" ref="G484" ca="1" si="983">VLOOKUP(INDIRECT(CHAR(39)&amp;$A484&amp;CHAR(39)&amp;"!r2c"&amp;$C484,0),variables,2,0)</f>
        <v>10886</v>
      </c>
      <c r="H484" s="98">
        <f t="array" aca="1" ref="H484" ca="1">IF(AND(G484&gt;=10861,G484&lt;=10863),TEXT(INDIRECT(CHAR(39)&amp;$A484&amp;CHAR(39)&amp;"!r"&amp;$B484&amp;"c"&amp;$C484,0),"dd-mmm-yyyy"),(INDIRECT(CHAR(39)&amp;$A484&amp;CHAR(39)&amp;"!r"&amp;$B484&amp;"c"&amp;$C484,0)))</f>
        <v>109933000</v>
      </c>
    </row>
    <row r="485" spans="1:8" x14ac:dyDescent="0.3">
      <c r="A485" s="95" t="s">
        <v>353</v>
      </c>
      <c r="B485" s="95">
        <f t="shared" si="922"/>
        <v>10</v>
      </c>
      <c r="C485" s="95">
        <f t="shared" si="923"/>
        <v>29</v>
      </c>
      <c r="E485" s="95">
        <f t="shared" ref="E485" si="984">plan_id</f>
        <v>390</v>
      </c>
      <c r="F485" s="95">
        <f t="shared" ca="1" si="660"/>
        <v>2021</v>
      </c>
      <c r="G485" s="95">
        <f t="shared" ref="G485" ca="1" si="985">VLOOKUP(INDIRECT(CHAR(39)&amp;$A485&amp;CHAR(39)&amp;"!r2c"&amp;$C485,0),variables,2,0)</f>
        <v>10887</v>
      </c>
      <c r="H485" s="98">
        <f t="array" aca="1" ref="H485" ca="1">IF(AND(G485&gt;=10861,G485&lt;=10863),TEXT(INDIRECT(CHAR(39)&amp;$A485&amp;CHAR(39)&amp;"!r"&amp;$B485&amp;"c"&amp;$C485,0),"dd-mmm-yyyy"),(INDIRECT(CHAR(39)&amp;$A485&amp;CHAR(39)&amp;"!r"&amp;$B485&amp;"c"&amp;$C485,0)))</f>
        <v>0</v>
      </c>
    </row>
    <row r="486" spans="1:8" x14ac:dyDescent="0.3">
      <c r="A486" s="95" t="s">
        <v>353</v>
      </c>
      <c r="B486" s="95">
        <f t="shared" si="922"/>
        <v>10</v>
      </c>
      <c r="C486" s="95">
        <f t="shared" si="923"/>
        <v>30</v>
      </c>
      <c r="E486" s="95">
        <f t="shared" ref="E486" si="986">plan_id</f>
        <v>390</v>
      </c>
      <c r="F486" s="95">
        <f t="shared" ca="1" si="660"/>
        <v>2021</v>
      </c>
      <c r="G486" s="95">
        <f t="shared" ref="G486" ca="1" si="987">VLOOKUP(INDIRECT(CHAR(39)&amp;$A486&amp;CHAR(39)&amp;"!r2c"&amp;$C486,0),variables,2,0)</f>
        <v>10883</v>
      </c>
      <c r="H486" s="98">
        <f t="array" aca="1" ref="H486" ca="1">IF(AND(G486&gt;=10861,G486&lt;=10863),TEXT(INDIRECT(CHAR(39)&amp;$A486&amp;CHAR(39)&amp;"!r"&amp;$B486&amp;"c"&amp;$C486,0),"dd-mmm-yyyy"),(INDIRECT(CHAR(39)&amp;$A486&amp;CHAR(39)&amp;"!r"&amp;$B486&amp;"c"&amp;$C486,0)))</f>
        <v>1</v>
      </c>
    </row>
    <row r="487" spans="1:8" x14ac:dyDescent="0.3">
      <c r="A487" s="95" t="s">
        <v>353</v>
      </c>
      <c r="B487" s="95">
        <f t="shared" si="922"/>
        <v>10</v>
      </c>
      <c r="C487" s="95">
        <f t="shared" si="923"/>
        <v>31</v>
      </c>
      <c r="E487" s="95">
        <f t="shared" ref="E487" si="988">plan_id</f>
        <v>390</v>
      </c>
      <c r="F487" s="95">
        <f t="shared" ca="1" si="660"/>
        <v>2021</v>
      </c>
      <c r="G487" s="95">
        <f t="shared" ref="G487" ca="1" si="989">VLOOKUP(INDIRECT(CHAR(39)&amp;$A487&amp;CHAR(39)&amp;"!r2c"&amp;$C487,0),variables,2,0)</f>
        <v>10889</v>
      </c>
      <c r="H487" s="98">
        <f t="array" aca="1" ref="H487" ca="1">IF(AND(G487&gt;=10861,G487&lt;=10863),TEXT(INDIRECT(CHAR(39)&amp;$A487&amp;CHAR(39)&amp;"!r"&amp;$B487&amp;"c"&amp;$C487,0),"dd-mmm-yyyy"),(INDIRECT(CHAR(39)&amp;$A487&amp;CHAR(39)&amp;"!r"&amp;$B487&amp;"c"&amp;$C487,0)))</f>
        <v>217495000</v>
      </c>
    </row>
    <row r="488" spans="1:8" x14ac:dyDescent="0.3">
      <c r="A488" s="95" t="s">
        <v>353</v>
      </c>
      <c r="B488" s="95">
        <f t="shared" si="922"/>
        <v>10</v>
      </c>
      <c r="C488" s="95">
        <f t="shared" si="923"/>
        <v>32</v>
      </c>
      <c r="E488" s="95">
        <f t="shared" ref="E488" si="990">plan_id</f>
        <v>390</v>
      </c>
      <c r="F488" s="95">
        <f t="shared" ca="1" si="660"/>
        <v>2021</v>
      </c>
      <c r="G488" s="95">
        <f t="shared" ref="G488" ca="1" si="991">VLOOKUP(INDIRECT(CHAR(39)&amp;$A488&amp;CHAR(39)&amp;"!r2c"&amp;$C488,0),variables,2,0)</f>
        <v>10890</v>
      </c>
      <c r="H488" s="98">
        <f t="array" aca="1" ref="H488" ca="1">IF(AND(G488&gt;=10861,G488&lt;=10863),TEXT(INDIRECT(CHAR(39)&amp;$A488&amp;CHAR(39)&amp;"!r"&amp;$B488&amp;"c"&amp;$C488,0),"dd-mmm-yyyy"),(INDIRECT(CHAR(39)&amp;$A488&amp;CHAR(39)&amp;"!r"&amp;$B488&amp;"c"&amp;$C488,0)))</f>
        <v>386386000</v>
      </c>
    </row>
    <row r="489" spans="1:8" x14ac:dyDescent="0.3">
      <c r="A489" s="95" t="s">
        <v>353</v>
      </c>
      <c r="B489" s="95">
        <f t="shared" si="922"/>
        <v>10</v>
      </c>
      <c r="C489" s="95">
        <f t="shared" si="923"/>
        <v>33</v>
      </c>
      <c r="E489" s="95">
        <f t="shared" ref="E489" si="992">plan_id</f>
        <v>390</v>
      </c>
      <c r="F489" s="95">
        <f t="shared" ca="1" si="660"/>
        <v>2021</v>
      </c>
      <c r="G489" s="95">
        <f t="shared" ref="G489" ca="1" si="993">VLOOKUP(INDIRECT(CHAR(39)&amp;$A489&amp;CHAR(39)&amp;"!r2c"&amp;$C489,0),variables,2,0)</f>
        <v>10891</v>
      </c>
      <c r="H489" s="98">
        <f t="array" aca="1" ref="H489" ca="1">IF(AND(G489&gt;=10861,G489&lt;=10863),TEXT(INDIRECT(CHAR(39)&amp;$A489&amp;CHAR(39)&amp;"!r"&amp;$B489&amp;"c"&amp;$C489,0),"dd-mmm-yyyy"),(INDIRECT(CHAR(39)&amp;$A489&amp;CHAR(39)&amp;"!r"&amp;$B489&amp;"c"&amp;$C489,0)))</f>
        <v>0</v>
      </c>
    </row>
    <row r="490" spans="1:8" x14ac:dyDescent="0.3">
      <c r="A490" s="95" t="s">
        <v>353</v>
      </c>
      <c r="B490" s="95">
        <f t="shared" si="922"/>
        <v>10</v>
      </c>
      <c r="C490" s="95">
        <f t="shared" si="923"/>
        <v>34</v>
      </c>
      <c r="E490" s="95">
        <f t="shared" ref="E490" si="994">plan_id</f>
        <v>390</v>
      </c>
      <c r="F490" s="95">
        <f t="shared" ca="1" si="660"/>
        <v>2021</v>
      </c>
      <c r="G490" s="95">
        <f t="shared" ref="G490" ca="1" si="995">VLOOKUP(INDIRECT(CHAR(39)&amp;$A490&amp;CHAR(39)&amp;"!r2c"&amp;$C490,0),variables,2,0)</f>
        <v>10892</v>
      </c>
      <c r="H490" s="98">
        <f t="array" aca="1" ref="H490" ca="1">IF(AND(G490&gt;=10861,G490&lt;=10863),TEXT(INDIRECT(CHAR(39)&amp;$A490&amp;CHAR(39)&amp;"!r"&amp;$B490&amp;"c"&amp;$C490,0),"dd-mmm-yyyy"),(INDIRECT(CHAR(39)&amp;$A490&amp;CHAR(39)&amp;"!r"&amp;$B490&amp;"c"&amp;$C490,0)))</f>
        <v>0</v>
      </c>
    </row>
    <row r="491" spans="1:8" x14ac:dyDescent="0.3">
      <c r="A491" s="95" t="s">
        <v>353</v>
      </c>
      <c r="B491" s="95">
        <f t="shared" si="922"/>
        <v>10</v>
      </c>
      <c r="C491" s="95">
        <f t="shared" si="923"/>
        <v>35</v>
      </c>
      <c r="E491" s="95">
        <f t="shared" ref="E491" si="996">plan_id</f>
        <v>390</v>
      </c>
      <c r="F491" s="95">
        <f t="shared" ca="1" si="660"/>
        <v>2021</v>
      </c>
      <c r="G491" s="95">
        <f t="shared" ref="G491" ca="1" si="997">VLOOKUP(INDIRECT(CHAR(39)&amp;$A491&amp;CHAR(39)&amp;"!r2c"&amp;$C491,0),variables,2,0)</f>
        <v>10893</v>
      </c>
      <c r="H491" s="98">
        <f t="array" aca="1" ref="H491" ca="1">IF(AND(G491&gt;=10861,G491&lt;=10863),TEXT(INDIRECT(CHAR(39)&amp;$A491&amp;CHAR(39)&amp;"!r"&amp;$B491&amp;"c"&amp;$C491,0),"dd-mmm-yyyy"),(INDIRECT(CHAR(39)&amp;$A491&amp;CHAR(39)&amp;"!r"&amp;$B491&amp;"c"&amp;$C491,0)))</f>
        <v>0</v>
      </c>
    </row>
    <row r="492" spans="1:8" x14ac:dyDescent="0.3">
      <c r="A492" s="95" t="s">
        <v>353</v>
      </c>
      <c r="B492" s="95">
        <f t="shared" si="922"/>
        <v>10</v>
      </c>
      <c r="C492" s="95">
        <f t="shared" si="923"/>
        <v>36</v>
      </c>
      <c r="E492" s="95">
        <f t="shared" ref="E492" si="998">plan_id</f>
        <v>390</v>
      </c>
      <c r="F492" s="95">
        <f t="shared" ca="1" si="660"/>
        <v>2021</v>
      </c>
      <c r="G492" s="95">
        <f t="shared" ref="G492" ca="1" si="999">VLOOKUP(INDIRECT(CHAR(39)&amp;$A492&amp;CHAR(39)&amp;"!r2c"&amp;$C492,0),variables,2,0)</f>
        <v>10894</v>
      </c>
      <c r="H492" s="98">
        <f t="array" aca="1" ref="H492" ca="1">IF(AND(G492&gt;=10861,G492&lt;=10863),TEXT(INDIRECT(CHAR(39)&amp;$A492&amp;CHAR(39)&amp;"!r"&amp;$B492&amp;"c"&amp;$C492,0),"dd-mmm-yyyy"),(INDIRECT(CHAR(39)&amp;$A492&amp;CHAR(39)&amp;"!r"&amp;$B492&amp;"c"&amp;$C492,0)))</f>
        <v>-37433000</v>
      </c>
    </row>
    <row r="493" spans="1:8" x14ac:dyDescent="0.3">
      <c r="A493" s="95" t="s">
        <v>353</v>
      </c>
      <c r="B493" s="95">
        <f t="shared" si="922"/>
        <v>10</v>
      </c>
      <c r="C493" s="95">
        <f t="shared" si="923"/>
        <v>37</v>
      </c>
      <c r="E493" s="95">
        <f t="shared" ref="E493" si="1000">plan_id</f>
        <v>390</v>
      </c>
      <c r="F493" s="95">
        <f t="shared" ca="1" si="660"/>
        <v>2021</v>
      </c>
      <c r="G493" s="95">
        <f t="shared" ref="G493" ca="1" si="1001">VLOOKUP(INDIRECT(CHAR(39)&amp;$A493&amp;CHAR(39)&amp;"!r2c"&amp;$C493,0),variables,2,0)</f>
        <v>10895</v>
      </c>
      <c r="H493" s="98">
        <f t="array" aca="1" ref="H493" ca="1">IF(AND(G493&gt;=10861,G493&lt;=10863),TEXT(INDIRECT(CHAR(39)&amp;$A493&amp;CHAR(39)&amp;"!r"&amp;$B493&amp;"c"&amp;$C493,0),"dd-mmm-yyyy"),(INDIRECT(CHAR(39)&amp;$A493&amp;CHAR(39)&amp;"!r"&amp;$B493&amp;"c"&amp;$C493,0)))</f>
        <v>0</v>
      </c>
    </row>
    <row r="494" spans="1:8" x14ac:dyDescent="0.3">
      <c r="A494" s="95" t="s">
        <v>353</v>
      </c>
      <c r="B494" s="95">
        <f t="shared" si="922"/>
        <v>10</v>
      </c>
      <c r="C494" s="95">
        <f t="shared" si="923"/>
        <v>38</v>
      </c>
      <c r="E494" s="95">
        <f t="shared" ref="E494" si="1002">plan_id</f>
        <v>390</v>
      </c>
      <c r="F494" s="95">
        <f t="shared" ca="1" si="660"/>
        <v>2021</v>
      </c>
      <c r="G494" s="95">
        <f t="shared" ref="G494" ca="1" si="1003">VLOOKUP(INDIRECT(CHAR(39)&amp;$A494&amp;CHAR(39)&amp;"!r2c"&amp;$C494,0),variables,2,0)</f>
        <v>10896</v>
      </c>
      <c r="H494" s="98">
        <f t="array" aca="1" ref="H494" ca="1">IF(AND(G494&gt;=10861,G494&lt;=10863),TEXT(INDIRECT(CHAR(39)&amp;$A494&amp;CHAR(39)&amp;"!r"&amp;$B494&amp;"c"&amp;$C494,0),"dd-mmm-yyyy"),(INDIRECT(CHAR(39)&amp;$A494&amp;CHAR(39)&amp;"!r"&amp;$B494&amp;"c"&amp;$C494,0)))</f>
        <v>0</v>
      </c>
    </row>
    <row r="495" spans="1:8" x14ac:dyDescent="0.3">
      <c r="A495" s="95" t="s">
        <v>353</v>
      </c>
      <c r="B495" s="95">
        <f t="shared" si="922"/>
        <v>10</v>
      </c>
      <c r="C495" s="95">
        <f t="shared" si="923"/>
        <v>39</v>
      </c>
      <c r="E495" s="95">
        <f t="shared" ref="E495" si="1004">plan_id</f>
        <v>390</v>
      </c>
      <c r="F495" s="95">
        <f t="shared" ca="1" si="660"/>
        <v>2021</v>
      </c>
      <c r="G495" s="95">
        <f t="shared" ref="G495" ca="1" si="1005">VLOOKUP(INDIRECT(CHAR(39)&amp;$A495&amp;CHAR(39)&amp;"!r2c"&amp;$C495,0),variables,2,0)</f>
        <v>10897</v>
      </c>
      <c r="H495" s="98">
        <f t="array" aca="1" ref="H495" ca="1">IF(AND(G495&gt;=10861,G495&lt;=10863),TEXT(INDIRECT(CHAR(39)&amp;$A495&amp;CHAR(39)&amp;"!r"&amp;$B495&amp;"c"&amp;$C495,0),"dd-mmm-yyyy"),(INDIRECT(CHAR(39)&amp;$A495&amp;CHAR(39)&amp;"!r"&amp;$B495&amp;"c"&amp;$C495,0)))</f>
        <v>11208000</v>
      </c>
    </row>
    <row r="496" spans="1:8" x14ac:dyDescent="0.3">
      <c r="A496" s="95" t="s">
        <v>353</v>
      </c>
      <c r="B496" s="95">
        <f t="shared" si="922"/>
        <v>10</v>
      </c>
      <c r="C496" s="95">
        <f t="shared" si="923"/>
        <v>40</v>
      </c>
      <c r="E496" s="95">
        <f t="shared" ref="E496" si="1006">plan_id</f>
        <v>390</v>
      </c>
      <c r="F496" s="95">
        <f t="shared" ca="1" si="660"/>
        <v>2021</v>
      </c>
      <c r="G496" s="95">
        <f t="shared" ref="G496" ca="1" si="1007">VLOOKUP(INDIRECT(CHAR(39)&amp;$A496&amp;CHAR(39)&amp;"!r2c"&amp;$C496,0),variables,2,0)</f>
        <v>10898</v>
      </c>
      <c r="H496" s="98">
        <f t="array" aca="1" ref="H496" ca="1">IF(AND(G496&gt;=10861,G496&lt;=10863),TEXT(INDIRECT(CHAR(39)&amp;$A496&amp;CHAR(39)&amp;"!r"&amp;$B496&amp;"c"&amp;$C496,0),"dd-mmm-yyyy"),(INDIRECT(CHAR(39)&amp;$A496&amp;CHAR(39)&amp;"!r"&amp;$B496&amp;"c"&amp;$C496,0)))</f>
        <v>0</v>
      </c>
    </row>
    <row r="497" spans="1:8" x14ac:dyDescent="0.3">
      <c r="A497" s="95" t="s">
        <v>353</v>
      </c>
      <c r="B497" s="95">
        <f t="shared" si="922"/>
        <v>10</v>
      </c>
      <c r="C497" s="95">
        <f t="shared" si="923"/>
        <v>41</v>
      </c>
      <c r="E497" s="95">
        <f t="shared" ref="E497" si="1008">plan_id</f>
        <v>390</v>
      </c>
      <c r="F497" s="95">
        <f t="shared" ca="1" si="660"/>
        <v>2021</v>
      </c>
      <c r="G497" s="95">
        <f t="shared" ref="G497" ca="1" si="1009">VLOOKUP(INDIRECT(CHAR(39)&amp;$A497&amp;CHAR(39)&amp;"!r2c"&amp;$C497,0),variables,2,0)</f>
        <v>10899</v>
      </c>
      <c r="H497" s="98">
        <f t="array" aca="1" ref="H497" ca="1">IF(AND(G497&gt;=10861,G497&lt;=10863),TEXT(INDIRECT(CHAR(39)&amp;$A497&amp;CHAR(39)&amp;"!r"&amp;$B497&amp;"c"&amp;$C497,0),"dd-mmm-yyyy"),(INDIRECT(CHAR(39)&amp;$A497&amp;CHAR(39)&amp;"!r"&amp;$B497&amp;"c"&amp;$C497,0)))</f>
        <v>0</v>
      </c>
    </row>
    <row r="498" spans="1:8" x14ac:dyDescent="0.3">
      <c r="A498" s="95" t="s">
        <v>353</v>
      </c>
      <c r="B498" s="95">
        <f t="shared" si="922"/>
        <v>10</v>
      </c>
      <c r="C498" s="95">
        <f t="shared" si="923"/>
        <v>42</v>
      </c>
      <c r="E498" s="95">
        <f t="shared" ref="E498" si="1010">plan_id</f>
        <v>390</v>
      </c>
      <c r="F498" s="95">
        <f t="shared" ca="1" si="660"/>
        <v>2021</v>
      </c>
      <c r="G498" s="95">
        <f t="shared" ref="G498" ca="1" si="1011">VLOOKUP(INDIRECT(CHAR(39)&amp;$A498&amp;CHAR(39)&amp;"!r2c"&amp;$C498,0),variables,2,0)</f>
        <v>11006</v>
      </c>
      <c r="H498" s="98">
        <f t="array" aca="1" ref="H498" ca="1">IF(AND(G498&gt;=10861,G498&lt;=10863),TEXT(INDIRECT(CHAR(39)&amp;$A498&amp;CHAR(39)&amp;"!r"&amp;$B498&amp;"c"&amp;$C498,0),"dd-mmm-yyyy"),(INDIRECT(CHAR(39)&amp;$A498&amp;CHAR(39)&amp;"!r"&amp;$B498&amp;"c"&amp;$C498,0)))</f>
        <v>0</v>
      </c>
    </row>
    <row r="499" spans="1:8" x14ac:dyDescent="0.3">
      <c r="A499" s="95" t="s">
        <v>353</v>
      </c>
      <c r="B499" s="95">
        <f t="shared" si="922"/>
        <v>10</v>
      </c>
      <c r="C499" s="95">
        <f t="shared" si="923"/>
        <v>43</v>
      </c>
      <c r="E499" s="95">
        <f t="shared" ref="E499" si="1012">plan_id</f>
        <v>390</v>
      </c>
      <c r="F499" s="95">
        <f t="shared" ca="1" si="660"/>
        <v>2021</v>
      </c>
      <c r="G499" s="95">
        <f t="shared" ref="G499" ca="1" si="1013">VLOOKUP(INDIRECT(CHAR(39)&amp;$A499&amp;CHAR(39)&amp;"!r2c"&amp;$C499,0),variables,2,0)</f>
        <v>10900</v>
      </c>
      <c r="H499" s="98">
        <f t="array" aca="1" ref="H499" ca="1">IF(AND(G499&gt;=10861,G499&lt;=10863),TEXT(INDIRECT(CHAR(39)&amp;$A499&amp;CHAR(39)&amp;"!r"&amp;$B499&amp;"c"&amp;$C499,0),"dd-mmm-yyyy"),(INDIRECT(CHAR(39)&amp;$A499&amp;CHAR(39)&amp;"!r"&amp;$B499&amp;"c"&amp;$C499,0)))</f>
        <v>0</v>
      </c>
    </row>
    <row r="500" spans="1:8" x14ac:dyDescent="0.3">
      <c r="A500" s="95" t="s">
        <v>353</v>
      </c>
      <c r="B500" s="95">
        <f t="shared" si="922"/>
        <v>10</v>
      </c>
      <c r="C500" s="95">
        <f t="shared" si="923"/>
        <v>44</v>
      </c>
      <c r="E500" s="95">
        <f t="shared" ref="E500" si="1014">plan_id</f>
        <v>390</v>
      </c>
      <c r="F500" s="95">
        <f t="shared" ca="1" si="660"/>
        <v>2021</v>
      </c>
      <c r="G500" s="95">
        <f t="shared" ref="G500" ca="1" si="1015">VLOOKUP(INDIRECT(CHAR(39)&amp;$A500&amp;CHAR(39)&amp;"!r2c"&amp;$C500,0),variables,2,0)</f>
        <v>10901</v>
      </c>
      <c r="H500" s="98">
        <f t="array" aca="1" ref="H500" ca="1">IF(AND(G500&gt;=10861,G500&lt;=10863),TEXT(INDIRECT(CHAR(39)&amp;$A500&amp;CHAR(39)&amp;"!r"&amp;$B500&amp;"c"&amp;$C500,0),"dd-mmm-yyyy"),(INDIRECT(CHAR(39)&amp;$A500&amp;CHAR(39)&amp;"!r"&amp;$B500&amp;"c"&amp;$C500,0)))</f>
        <v>5.2499999999999998E-2</v>
      </c>
    </row>
    <row r="501" spans="1:8" x14ac:dyDescent="0.3">
      <c r="A501" s="95" t="s">
        <v>353</v>
      </c>
      <c r="B501" s="95">
        <f t="shared" si="922"/>
        <v>10</v>
      </c>
      <c r="C501" s="95">
        <f t="shared" si="923"/>
        <v>45</v>
      </c>
      <c r="E501" s="95">
        <f t="shared" ref="E501" si="1016">plan_id</f>
        <v>390</v>
      </c>
      <c r="F501" s="95">
        <f t="shared" ca="1" si="660"/>
        <v>2021</v>
      </c>
      <c r="G501" s="95">
        <f t="shared" ref="G501" ca="1" si="1017">VLOOKUP(INDIRECT(CHAR(39)&amp;$A501&amp;CHAR(39)&amp;"!r2c"&amp;$C501,0),variables,2,0)</f>
        <v>10902</v>
      </c>
      <c r="H501" s="98">
        <f t="array" aca="1" ref="H501" ca="1">IF(AND(G501&gt;=10861,G501&lt;=10863),TEXT(INDIRECT(CHAR(39)&amp;$A501&amp;CHAR(39)&amp;"!r"&amp;$B501&amp;"c"&amp;$C501,0),"dd-mmm-yyyy"),(INDIRECT(CHAR(39)&amp;$A501&amp;CHAR(39)&amp;"!r"&amp;$B501&amp;"c"&amp;$C501,0)))</f>
        <v>6.25E-2</v>
      </c>
    </row>
    <row r="502" spans="1:8" x14ac:dyDescent="0.3">
      <c r="A502" s="95" t="s">
        <v>353</v>
      </c>
      <c r="B502" s="95">
        <f t="shared" si="922"/>
        <v>10</v>
      </c>
      <c r="C502" s="95">
        <f t="shared" si="923"/>
        <v>46</v>
      </c>
      <c r="E502" s="95">
        <f t="shared" ref="E502" si="1018">plan_id</f>
        <v>390</v>
      </c>
      <c r="F502" s="95">
        <f t="shared" ca="1" si="660"/>
        <v>2021</v>
      </c>
      <c r="G502" s="95">
        <f t="shared" ref="G502" ca="1" si="1019">VLOOKUP(INDIRECT(CHAR(39)&amp;$A502&amp;CHAR(39)&amp;"!r2c"&amp;$C502,0),variables,2,0)</f>
        <v>10903</v>
      </c>
      <c r="H502" s="98">
        <f t="array" aca="1" ref="H502" ca="1">IF(AND(G502&gt;=10861,G502&lt;=10863),TEXT(INDIRECT(CHAR(39)&amp;$A502&amp;CHAR(39)&amp;"!r"&amp;$B502&amp;"c"&amp;$C502,0),"dd-mmm-yyyy"),(INDIRECT(CHAR(39)&amp;$A502&amp;CHAR(39)&amp;"!r"&amp;$B502&amp;"c"&amp;$C502,0)))</f>
        <v>7.2499999999999995E-2</v>
      </c>
    </row>
    <row r="503" spans="1:8" x14ac:dyDescent="0.3">
      <c r="A503" s="95" t="s">
        <v>353</v>
      </c>
      <c r="B503" s="95">
        <f t="shared" si="922"/>
        <v>10</v>
      </c>
      <c r="C503" s="95">
        <f t="shared" si="923"/>
        <v>47</v>
      </c>
      <c r="E503" s="95">
        <f t="shared" ref="E503" si="1020">plan_id</f>
        <v>390</v>
      </c>
      <c r="F503" s="95">
        <f t="shared" ca="1" si="660"/>
        <v>2021</v>
      </c>
      <c r="G503" s="95">
        <f t="shared" ref="G503" ca="1" si="1021">VLOOKUP(INDIRECT(CHAR(39)&amp;$A503&amp;CHAR(39)&amp;"!r2c"&amp;$C503,0),variables,2,0)</f>
        <v>10904</v>
      </c>
      <c r="H503" s="98">
        <f t="array" aca="1" ref="H503" ca="1">IF(AND(G503&gt;=10861,G503&lt;=10863),TEXT(INDIRECT(CHAR(39)&amp;$A503&amp;CHAR(39)&amp;"!r"&amp;$B503&amp;"c"&amp;$C503,0),"dd-mmm-yyyy"),(INDIRECT(CHAR(39)&amp;$A503&amp;CHAR(39)&amp;"!r"&amp;$B503&amp;"c"&amp;$C503,0)))</f>
        <v>-734961000</v>
      </c>
    </row>
    <row r="504" spans="1:8" x14ac:dyDescent="0.3">
      <c r="A504" s="95" t="s">
        <v>353</v>
      </c>
      <c r="B504" s="95">
        <f t="shared" si="922"/>
        <v>10</v>
      </c>
      <c r="C504" s="95">
        <f t="shared" si="923"/>
        <v>48</v>
      </c>
      <c r="E504" s="95">
        <f t="shared" ref="E504" si="1022">plan_id</f>
        <v>390</v>
      </c>
      <c r="F504" s="95">
        <f t="shared" ca="1" si="660"/>
        <v>2021</v>
      </c>
      <c r="G504" s="95">
        <f t="shared" ref="G504" ca="1" si="1023">VLOOKUP(INDIRECT(CHAR(39)&amp;$A504&amp;CHAR(39)&amp;"!r2c"&amp;$C504,0),variables,2,0)</f>
        <v>10905</v>
      </c>
      <c r="H504" s="98">
        <f t="array" aca="1" ref="H504" ca="1">IF(AND(G504&gt;=10861,G504&lt;=10863),TEXT(INDIRECT(CHAR(39)&amp;$A504&amp;CHAR(39)&amp;"!r"&amp;$B504&amp;"c"&amp;$C504,0),"dd-mmm-yyyy"),(INDIRECT(CHAR(39)&amp;$A504&amp;CHAR(39)&amp;"!r"&amp;$B504&amp;"c"&amp;$C504,0)))</f>
        <v>-1810380000</v>
      </c>
    </row>
    <row r="505" spans="1:8" x14ac:dyDescent="0.3">
      <c r="A505" s="95" t="s">
        <v>353</v>
      </c>
      <c r="B505" s="95">
        <f t="shared" si="922"/>
        <v>10</v>
      </c>
      <c r="C505" s="95">
        <f t="shared" si="923"/>
        <v>49</v>
      </c>
      <c r="E505" s="95">
        <f t="shared" ref="E505" si="1024">plan_id</f>
        <v>390</v>
      </c>
      <c r="F505" s="95">
        <f t="shared" ca="1" si="660"/>
        <v>2021</v>
      </c>
      <c r="G505" s="95">
        <f t="shared" ref="G505" ca="1" si="1025">VLOOKUP(INDIRECT(CHAR(39)&amp;$A505&amp;CHAR(39)&amp;"!r2c"&amp;$C505,0),variables,2,0)</f>
        <v>10906</v>
      </c>
      <c r="H505" s="98">
        <f t="array" aca="1" ref="H505" ca="1">IF(AND(G505&gt;=10861,G505&lt;=10863),TEXT(INDIRECT(CHAR(39)&amp;$A505&amp;CHAR(39)&amp;"!r"&amp;$B505&amp;"c"&amp;$C505,0),"dd-mmm-yyyy"),(INDIRECT(CHAR(39)&amp;$A505&amp;CHAR(39)&amp;"!r"&amp;$B505&amp;"c"&amp;$C505,0)))</f>
        <v>-2666327000</v>
      </c>
    </row>
    <row r="506" spans="1:8" x14ac:dyDescent="0.3">
      <c r="A506" s="95" t="s">
        <v>353</v>
      </c>
      <c r="B506" s="95">
        <f t="shared" si="922"/>
        <v>10</v>
      </c>
      <c r="C506" s="95">
        <f t="shared" si="923"/>
        <v>50</v>
      </c>
      <c r="E506" s="95">
        <f t="shared" ref="E506" si="1026">plan_id</f>
        <v>390</v>
      </c>
      <c r="F506" s="95">
        <f t="shared" ca="1" si="660"/>
        <v>2021</v>
      </c>
      <c r="G506" s="95">
        <f t="shared" ref="G506" ca="1" si="1027">VLOOKUP(INDIRECT(CHAR(39)&amp;$A506&amp;CHAR(39)&amp;"!r2c"&amp;$C506,0),variables,2,0)</f>
        <v>10907</v>
      </c>
      <c r="H506" s="98">
        <f t="array" aca="1" ref="H506" ca="1">IF(AND(G506&gt;=10861,G506&lt;=10863),TEXT(INDIRECT(CHAR(39)&amp;$A506&amp;CHAR(39)&amp;"!r"&amp;$B506&amp;"c"&amp;$C506,0),"dd-mmm-yyyy"),(INDIRECT(CHAR(39)&amp;$A506&amp;CHAR(39)&amp;"!r"&amp;$B506&amp;"c"&amp;$C506,0)))</f>
        <v>0</v>
      </c>
    </row>
    <row r="507" spans="1:8" x14ac:dyDescent="0.3">
      <c r="A507" s="95" t="s">
        <v>353</v>
      </c>
      <c r="B507" s="95">
        <f t="shared" si="922"/>
        <v>10</v>
      </c>
      <c r="C507" s="95">
        <f t="shared" si="923"/>
        <v>51</v>
      </c>
      <c r="E507" s="95">
        <f t="shared" ref="E507" si="1028">plan_id</f>
        <v>390</v>
      </c>
      <c r="F507" s="95">
        <f t="shared" ca="1" si="660"/>
        <v>2021</v>
      </c>
      <c r="G507" s="95">
        <f t="shared" ref="G507" ca="1" si="1029">VLOOKUP(INDIRECT(CHAR(39)&amp;$A507&amp;CHAR(39)&amp;"!r2c"&amp;$C507,0),variables,2,0)</f>
        <v>10860</v>
      </c>
      <c r="H507" s="98">
        <f t="array" aca="1" ref="H507" ca="1">IF(AND(G507&gt;=10861,G507&lt;=10863),TEXT(INDIRECT(CHAR(39)&amp;$A507&amp;CHAR(39)&amp;"!r"&amp;$B507&amp;"c"&amp;$C507,0),"dd-mmm-yyyy"),(INDIRECT(CHAR(39)&amp;$A507&amp;CHAR(39)&amp;"!r"&amp;$B507&amp;"c"&amp;$C507,0)))</f>
        <v>6023843000</v>
      </c>
    </row>
    <row r="508" spans="1:8" x14ac:dyDescent="0.3">
      <c r="A508" s="95" t="s">
        <v>353</v>
      </c>
      <c r="B508" s="95">
        <f t="shared" si="922"/>
        <v>10</v>
      </c>
      <c r="C508" s="95">
        <f t="shared" si="923"/>
        <v>52</v>
      </c>
      <c r="E508" s="95">
        <f t="shared" ref="E508" si="1030">plan_id</f>
        <v>390</v>
      </c>
      <c r="F508" s="95">
        <f t="shared" ca="1" si="660"/>
        <v>2021</v>
      </c>
      <c r="G508" s="95">
        <f t="shared" ref="G508" ca="1" si="1031">VLOOKUP(INDIRECT(CHAR(39)&amp;$A508&amp;CHAR(39)&amp;"!r2c"&amp;$C508,0),variables,2,0)</f>
        <v>10909</v>
      </c>
      <c r="H508" s="98">
        <f t="array" aca="1" ref="H508" ca="1">IF(AND(G508&gt;=10861,G508&lt;=10863),TEXT(INDIRECT(CHAR(39)&amp;$A508&amp;CHAR(39)&amp;"!r"&amp;$B508&amp;"c"&amp;$C508,0),"dd-mmm-yyyy"),(INDIRECT(CHAR(39)&amp;$A508&amp;CHAR(39)&amp;"!r"&amp;$B508&amp;"c"&amp;$C508,0)))</f>
        <v>217495000</v>
      </c>
    </row>
    <row r="509" spans="1:8" x14ac:dyDescent="0.3">
      <c r="A509" s="95" t="s">
        <v>353</v>
      </c>
      <c r="B509" s="95">
        <f t="shared" si="922"/>
        <v>10</v>
      </c>
      <c r="C509" s="95">
        <f t="shared" si="923"/>
        <v>53</v>
      </c>
      <c r="E509" s="95">
        <f t="shared" ref="E509" si="1032">plan_id</f>
        <v>390</v>
      </c>
      <c r="F509" s="95">
        <f t="shared" ca="1" si="660"/>
        <v>2021</v>
      </c>
      <c r="G509" s="95">
        <f t="shared" ref="G509" ca="1" si="1033">VLOOKUP(INDIRECT(CHAR(39)&amp;$A509&amp;CHAR(39)&amp;"!r2c"&amp;$C509,0),variables,2,0)</f>
        <v>10910</v>
      </c>
      <c r="H509" s="98">
        <f t="array" aca="1" ref="H509" ca="1">IF(AND(G509&gt;=10861,G509&lt;=10863),TEXT(INDIRECT(CHAR(39)&amp;$A509&amp;CHAR(39)&amp;"!r"&amp;$B509&amp;"c"&amp;$C509,0),"dd-mmm-yyyy"),(INDIRECT(CHAR(39)&amp;$A509&amp;CHAR(39)&amp;"!r"&amp;$B509&amp;"c"&amp;$C509,0)))</f>
        <v>386386000</v>
      </c>
    </row>
    <row r="510" spans="1:8" x14ac:dyDescent="0.3">
      <c r="A510" s="95" t="s">
        <v>353</v>
      </c>
      <c r="B510" s="95">
        <f t="shared" si="922"/>
        <v>10</v>
      </c>
      <c r="C510" s="95">
        <f t="shared" si="923"/>
        <v>54</v>
      </c>
      <c r="E510" s="95">
        <f t="shared" ref="E510" si="1034">plan_id</f>
        <v>390</v>
      </c>
      <c r="F510" s="95">
        <f t="shared" ca="1" si="660"/>
        <v>2021</v>
      </c>
      <c r="G510" s="95">
        <f t="shared" ref="G510" ca="1" si="1035">VLOOKUP(INDIRECT(CHAR(39)&amp;$A510&amp;CHAR(39)&amp;"!r2c"&amp;$C510,0),variables,2,0)</f>
        <v>10911</v>
      </c>
      <c r="H510" s="98">
        <f t="array" aca="1" ref="H510" ca="1">IF(AND(G510&gt;=10861,G510&lt;=10863),TEXT(INDIRECT(CHAR(39)&amp;$A510&amp;CHAR(39)&amp;"!r"&amp;$B510&amp;"c"&amp;$C510,0),"dd-mmm-yyyy"),(INDIRECT(CHAR(39)&amp;$A510&amp;CHAR(39)&amp;"!r"&amp;$B510&amp;"c"&amp;$C510,0)))</f>
        <v>0</v>
      </c>
    </row>
    <row r="511" spans="1:8" x14ac:dyDescent="0.3">
      <c r="A511" s="95" t="s">
        <v>353</v>
      </c>
      <c r="B511" s="95">
        <f t="shared" si="922"/>
        <v>10</v>
      </c>
      <c r="C511" s="95">
        <f t="shared" si="923"/>
        <v>55</v>
      </c>
      <c r="E511" s="95">
        <f t="shared" ref="E511" si="1036">plan_id</f>
        <v>390</v>
      </c>
      <c r="F511" s="95">
        <f t="shared" ca="1" si="660"/>
        <v>2021</v>
      </c>
      <c r="G511" s="95">
        <f t="shared" ref="G511" ca="1" si="1037">VLOOKUP(INDIRECT(CHAR(39)&amp;$A511&amp;CHAR(39)&amp;"!r2c"&amp;$C511,0),variables,2,0)</f>
        <v>10912</v>
      </c>
      <c r="H511" s="98">
        <f t="array" aca="1" ref="H511" ca="1">IF(AND(G511&gt;=10861,G511&lt;=10863),TEXT(INDIRECT(CHAR(39)&amp;$A511&amp;CHAR(39)&amp;"!r"&amp;$B511&amp;"c"&amp;$C511,0),"dd-mmm-yyyy"),(INDIRECT(CHAR(39)&amp;$A511&amp;CHAR(39)&amp;"!r"&amp;$B511&amp;"c"&amp;$C511,0)))</f>
        <v>-189740000</v>
      </c>
    </row>
    <row r="512" spans="1:8" x14ac:dyDescent="0.3">
      <c r="A512" s="95" t="s">
        <v>353</v>
      </c>
      <c r="B512" s="95">
        <f t="shared" si="922"/>
        <v>10</v>
      </c>
      <c r="C512" s="95">
        <f t="shared" si="923"/>
        <v>56</v>
      </c>
      <c r="E512" s="95">
        <f t="shared" ref="E512" si="1038">plan_id</f>
        <v>390</v>
      </c>
      <c r="F512" s="95">
        <f t="shared" ca="1" si="660"/>
        <v>2021</v>
      </c>
      <c r="G512" s="95">
        <f t="shared" ref="G512" ca="1" si="1039">VLOOKUP(INDIRECT(CHAR(39)&amp;$A512&amp;CHAR(39)&amp;"!r2c"&amp;$C512,0),variables,2,0)</f>
        <v>10913</v>
      </c>
      <c r="H512" s="98">
        <f t="array" aca="1" ref="H512" ca="1">IF(AND(G512&gt;=10861,G512&lt;=10863),TEXT(INDIRECT(CHAR(39)&amp;$A512&amp;CHAR(39)&amp;"!r"&amp;$B512&amp;"c"&amp;$C512,0),"dd-mmm-yyyy"),(INDIRECT(CHAR(39)&amp;$A512&amp;CHAR(39)&amp;"!r"&amp;$B512&amp;"c"&amp;$C512,0)))</f>
        <v>-97495000</v>
      </c>
    </row>
    <row r="513" spans="1:8" x14ac:dyDescent="0.3">
      <c r="A513" s="95" t="s">
        <v>353</v>
      </c>
      <c r="B513" s="95">
        <f t="shared" si="922"/>
        <v>10</v>
      </c>
      <c r="C513" s="95">
        <f t="shared" si="923"/>
        <v>57</v>
      </c>
      <c r="E513" s="95">
        <f t="shared" ref="E513" si="1040">plan_id</f>
        <v>390</v>
      </c>
      <c r="F513" s="95">
        <f t="shared" ca="1" si="660"/>
        <v>2021</v>
      </c>
      <c r="G513" s="95">
        <f t="shared" ref="G513" ca="1" si="1041">VLOOKUP(INDIRECT(CHAR(39)&amp;$A513&amp;CHAR(39)&amp;"!r2c"&amp;$C513,0),variables,2,0)</f>
        <v>10914</v>
      </c>
      <c r="H513" s="98">
        <f t="array" aca="1" ref="H513" ca="1">IF(AND(G513&gt;=10861,G513&lt;=10863),TEXT(INDIRECT(CHAR(39)&amp;$A513&amp;CHAR(39)&amp;"!r"&amp;$B513&amp;"c"&amp;$C513,0),"dd-mmm-yyyy"),(INDIRECT(CHAR(39)&amp;$A513&amp;CHAR(39)&amp;"!r"&amp;$B513&amp;"c"&amp;$C513,0)))</f>
        <v>109933000</v>
      </c>
    </row>
    <row r="514" spans="1:8" x14ac:dyDescent="0.3">
      <c r="A514" s="95" t="s">
        <v>353</v>
      </c>
      <c r="B514" s="95">
        <f t="shared" si="922"/>
        <v>10</v>
      </c>
      <c r="C514" s="95">
        <f t="shared" si="923"/>
        <v>58</v>
      </c>
      <c r="E514" s="95">
        <f t="shared" ref="E514" si="1042">plan_id</f>
        <v>390</v>
      </c>
      <c r="F514" s="95">
        <f t="shared" ca="1" si="660"/>
        <v>2021</v>
      </c>
      <c r="G514" s="95">
        <f t="shared" ref="G514" ca="1" si="1043">VLOOKUP(INDIRECT(CHAR(39)&amp;$A514&amp;CHAR(39)&amp;"!r2c"&amp;$C514,0),variables,2,0)</f>
        <v>10915</v>
      </c>
      <c r="H514" s="98">
        <f t="array" aca="1" ref="H514" ca="1">IF(AND(G514&gt;=10861,G514&lt;=10863),TEXT(INDIRECT(CHAR(39)&amp;$A514&amp;CHAR(39)&amp;"!r"&amp;$B514&amp;"c"&amp;$C514,0),"dd-mmm-yyyy"),(INDIRECT(CHAR(39)&amp;$A514&amp;CHAR(39)&amp;"!r"&amp;$B514&amp;"c"&amp;$C514,0)))</f>
        <v>37433000</v>
      </c>
    </row>
    <row r="515" spans="1:8" x14ac:dyDescent="0.3">
      <c r="A515" s="95" t="s">
        <v>353</v>
      </c>
      <c r="B515" s="95">
        <f t="shared" si="922"/>
        <v>10</v>
      </c>
      <c r="C515" s="95">
        <f t="shared" si="923"/>
        <v>59</v>
      </c>
      <c r="E515" s="95">
        <f t="shared" ref="E515" si="1044">plan_id</f>
        <v>390</v>
      </c>
      <c r="F515" s="95">
        <f t="shared" ca="1" si="660"/>
        <v>2021</v>
      </c>
      <c r="G515" s="95">
        <f t="shared" ref="G515" ca="1" si="1045">VLOOKUP(INDIRECT(CHAR(39)&amp;$A515&amp;CHAR(39)&amp;"!r2c"&amp;$C515,0),variables,2,0)</f>
        <v>10916</v>
      </c>
      <c r="H515" s="98">
        <f t="array" aca="1" ref="H515" ca="1">IF(AND(G515&gt;=10861,G515&lt;=10863),TEXT(INDIRECT(CHAR(39)&amp;$A515&amp;CHAR(39)&amp;"!r"&amp;$B515&amp;"c"&amp;$C515,0),"dd-mmm-yyyy"),(INDIRECT(CHAR(39)&amp;$A515&amp;CHAR(39)&amp;"!r"&amp;$B515&amp;"c"&amp;$C515,0)))</f>
        <v>1391936000</v>
      </c>
    </row>
    <row r="516" spans="1:8" x14ac:dyDescent="0.3">
      <c r="A516" s="95" t="s">
        <v>353</v>
      </c>
      <c r="B516" s="95">
        <f t="shared" si="922"/>
        <v>10</v>
      </c>
      <c r="C516" s="95">
        <f t="shared" si="923"/>
        <v>60</v>
      </c>
      <c r="E516" s="95">
        <f t="shared" ref="E516" si="1046">plan_id</f>
        <v>390</v>
      </c>
      <c r="F516" s="95">
        <f t="shared" ca="1" si="660"/>
        <v>2021</v>
      </c>
      <c r="G516" s="95">
        <f t="shared" ref="G516" ca="1" si="1047">VLOOKUP(INDIRECT(CHAR(39)&amp;$A516&amp;CHAR(39)&amp;"!r2c"&amp;$C516,0),variables,2,0)</f>
        <v>10917</v>
      </c>
      <c r="H516" s="98">
        <f t="array" aca="1" ref="H516" ca="1">IF(AND(G516&gt;=10861,G516&lt;=10863),TEXT(INDIRECT(CHAR(39)&amp;$A516&amp;CHAR(39)&amp;"!r"&amp;$B516&amp;"c"&amp;$C516,0),"dd-mmm-yyyy"),(INDIRECT(CHAR(39)&amp;$A516&amp;CHAR(39)&amp;"!r"&amp;$B516&amp;"c"&amp;$C516,0)))</f>
        <v>-156455000</v>
      </c>
    </row>
    <row r="517" spans="1:8" x14ac:dyDescent="0.3">
      <c r="A517" s="95" t="s">
        <v>353</v>
      </c>
      <c r="B517" s="95">
        <f t="shared" si="922"/>
        <v>10</v>
      </c>
      <c r="C517" s="95">
        <f t="shared" si="923"/>
        <v>61</v>
      </c>
      <c r="E517" s="95">
        <f t="shared" ref="E517" si="1048">plan_id</f>
        <v>390</v>
      </c>
      <c r="F517" s="95">
        <f t="shared" ca="1" si="660"/>
        <v>2021</v>
      </c>
      <c r="G517" s="95">
        <f t="shared" ref="G517" ca="1" si="1049">VLOOKUP(INDIRECT(CHAR(39)&amp;$A517&amp;CHAR(39)&amp;"!r2c"&amp;$C517,0),variables,2,0)</f>
        <v>10918</v>
      </c>
      <c r="H517" s="98">
        <f t="array" aca="1" ref="H517" ca="1">IF(AND(G517&gt;=10861,G517&lt;=10863),TEXT(INDIRECT(CHAR(39)&amp;$A517&amp;CHAR(39)&amp;"!r"&amp;$B517&amp;"c"&amp;$C517,0),"dd-mmm-yyyy"),(INDIRECT(CHAR(39)&amp;$A517&amp;CHAR(39)&amp;"!r"&amp;$B517&amp;"c"&amp;$C517,0)))</f>
        <v>-2420000</v>
      </c>
    </row>
    <row r="518" spans="1:8" x14ac:dyDescent="0.3">
      <c r="A518" s="95" t="s">
        <v>353</v>
      </c>
      <c r="B518" s="95">
        <f t="shared" si="922"/>
        <v>10</v>
      </c>
      <c r="C518" s="95">
        <f t="shared" si="923"/>
        <v>62</v>
      </c>
      <c r="E518" s="95">
        <f t="shared" ref="E518" si="1050">plan_id</f>
        <v>390</v>
      </c>
      <c r="F518" s="95">
        <f t="shared" ca="1" si="660"/>
        <v>2021</v>
      </c>
      <c r="G518" s="95">
        <f t="shared" ref="G518" ca="1" si="1051">VLOOKUP(INDIRECT(CHAR(39)&amp;$A518&amp;CHAR(39)&amp;"!r2c"&amp;$C518,0),variables,2,0)</f>
        <v>10919</v>
      </c>
      <c r="H518" s="98">
        <f t="array" aca="1" ref="H518" ca="1">IF(AND(G518&gt;=10861,G518&lt;=10863),TEXT(INDIRECT(CHAR(39)&amp;$A518&amp;CHAR(39)&amp;"!r"&amp;$B518&amp;"c"&amp;$C518,0),"dd-mmm-yyyy"),(INDIRECT(CHAR(39)&amp;$A518&amp;CHAR(39)&amp;"!r"&amp;$B518&amp;"c"&amp;$C518,0)))</f>
        <v>-158875000</v>
      </c>
    </row>
    <row r="519" spans="1:8" x14ac:dyDescent="0.3">
      <c r="A519" s="95" t="s">
        <v>353</v>
      </c>
      <c r="B519" s="95">
        <f t="shared" ref="B519:B523" si="1052">B454+1</f>
        <v>10</v>
      </c>
      <c r="C519" s="95">
        <f t="shared" ref="C519:C523" si="1053">C454</f>
        <v>63</v>
      </c>
      <c r="E519" s="95">
        <f t="shared" ref="E519" si="1054">plan_id</f>
        <v>390</v>
      </c>
      <c r="F519" s="95">
        <f t="shared" ca="1" si="660"/>
        <v>2021</v>
      </c>
      <c r="G519" s="95">
        <f t="shared" ref="G519" ca="1" si="1055">VLOOKUP(INDIRECT(CHAR(39)&amp;$A519&amp;CHAR(39)&amp;"!r2c"&amp;$C519,0),variables,2,0)</f>
        <v>10920</v>
      </c>
      <c r="H519" s="98">
        <f t="array" aca="1" ref="H519" ca="1">IF(AND(G519&gt;=10861,G519&lt;=10863),TEXT(INDIRECT(CHAR(39)&amp;$A519&amp;CHAR(39)&amp;"!r"&amp;$B519&amp;"c"&amp;$C519,0),"dd-mmm-yyyy"),(INDIRECT(CHAR(39)&amp;$A519&amp;CHAR(39)&amp;"!r"&amp;$B519&amp;"c"&amp;$C519,0)))</f>
        <v>-11208000</v>
      </c>
    </row>
    <row r="520" spans="1:8" x14ac:dyDescent="0.3">
      <c r="A520" s="95" t="s">
        <v>353</v>
      </c>
      <c r="B520" s="95">
        <f t="shared" si="1052"/>
        <v>10</v>
      </c>
      <c r="C520" s="95">
        <f t="shared" si="1053"/>
        <v>64</v>
      </c>
      <c r="E520" s="95">
        <f t="shared" ref="E520" si="1056">plan_id</f>
        <v>390</v>
      </c>
      <c r="F520" s="95">
        <f t="shared" ca="1" si="660"/>
        <v>2021</v>
      </c>
      <c r="G520" s="95">
        <f t="shared" ref="G520" ca="1" si="1057">VLOOKUP(INDIRECT(CHAR(39)&amp;$A520&amp;CHAR(39)&amp;"!r2c"&amp;$C520,0),variables,2,0)</f>
        <v>10921</v>
      </c>
      <c r="H520" s="98">
        <f t="array" aca="1" ref="H520" ca="1">IF(AND(G520&gt;=10861,G520&lt;=10863),TEXT(INDIRECT(CHAR(39)&amp;$A520&amp;CHAR(39)&amp;"!r"&amp;$B520&amp;"c"&amp;$C520,0),"dd-mmm-yyyy"),(INDIRECT(CHAR(39)&amp;$A520&amp;CHAR(39)&amp;"!r"&amp;$B520&amp;"c"&amp;$C520,0)))</f>
        <v>2585000</v>
      </c>
    </row>
    <row r="521" spans="1:8" x14ac:dyDescent="0.3">
      <c r="A521" s="95" t="s">
        <v>353</v>
      </c>
      <c r="B521" s="95">
        <f t="shared" si="1052"/>
        <v>10</v>
      </c>
      <c r="C521" s="95">
        <f t="shared" si="1053"/>
        <v>65</v>
      </c>
      <c r="E521" s="95">
        <f t="shared" ref="E521" si="1058">plan_id</f>
        <v>390</v>
      </c>
      <c r="F521" s="95">
        <f t="shared" ca="1" si="660"/>
        <v>2021</v>
      </c>
      <c r="G521" s="95">
        <f t="shared" ref="G521" ca="1" si="1059">VLOOKUP(INDIRECT(CHAR(39)&amp;$A521&amp;CHAR(39)&amp;"!r2c"&amp;$C521,0),variables,2,0)</f>
        <v>10922</v>
      </c>
      <c r="H521" s="98">
        <f t="array" aca="1" ref="H521" ca="1">IF(AND(G521&gt;=10861,G521&lt;=10863),TEXT(INDIRECT(CHAR(39)&amp;$A521&amp;CHAR(39)&amp;"!r"&amp;$B521&amp;"c"&amp;$C521,0),"dd-mmm-yyyy"),(INDIRECT(CHAR(39)&amp;$A521&amp;CHAR(39)&amp;"!r"&amp;$B521&amp;"c"&amp;$C521,0)))</f>
        <v>0</v>
      </c>
    </row>
    <row r="522" spans="1:8" x14ac:dyDescent="0.3">
      <c r="A522" s="95" t="s">
        <v>353</v>
      </c>
      <c r="B522" s="95">
        <f t="shared" si="1052"/>
        <v>10</v>
      </c>
      <c r="C522" s="95">
        <f t="shared" si="1053"/>
        <v>66</v>
      </c>
      <c r="E522" s="95">
        <f t="shared" ref="E522" si="1060">plan_id</f>
        <v>390</v>
      </c>
      <c r="F522" s="95">
        <f t="shared" ca="1" si="660"/>
        <v>2021</v>
      </c>
      <c r="G522" s="95">
        <f t="shared" ref="G522" ca="1" si="1061">VLOOKUP(INDIRECT(CHAR(39)&amp;$A522&amp;CHAR(39)&amp;"!r2c"&amp;$C522,0),variables,2,0)</f>
        <v>10860</v>
      </c>
      <c r="H522" s="98">
        <f t="array" aca="1" ref="H522" ca="1">IF(AND(G522&gt;=10861,G522&lt;=10863),TEXT(INDIRECT(CHAR(39)&amp;$A522&amp;CHAR(39)&amp;"!r"&amp;$B522&amp;"c"&amp;$C522,0),"dd-mmm-yyyy"),(INDIRECT(CHAR(39)&amp;$A522&amp;CHAR(39)&amp;"!r"&amp;$B522&amp;"c"&amp;$C522,0)))</f>
        <v>6620190000</v>
      </c>
    </row>
    <row r="523" spans="1:8" x14ac:dyDescent="0.3">
      <c r="A523" s="95" t="s">
        <v>353</v>
      </c>
      <c r="B523" s="95">
        <f t="shared" si="1052"/>
        <v>10</v>
      </c>
      <c r="C523" s="95">
        <f t="shared" si="1053"/>
        <v>67</v>
      </c>
      <c r="E523" s="95">
        <f t="shared" ref="E523" si="1062">plan_id</f>
        <v>390</v>
      </c>
      <c r="F523" s="95">
        <f t="shared" ca="1" si="660"/>
        <v>2021</v>
      </c>
      <c r="G523" s="95">
        <f t="shared" ref="G523" ca="1" si="1063">VLOOKUP(INDIRECT(CHAR(39)&amp;$A523&amp;CHAR(39)&amp;"!r2c"&amp;$C523,0),variables,2,0)</f>
        <v>10923</v>
      </c>
      <c r="H523" s="98">
        <f t="array" aca="1" ref="H523" ca="1">IF(AND(G523&gt;=10861,G523&lt;=10863),TEXT(INDIRECT(CHAR(39)&amp;$A523&amp;CHAR(39)&amp;"!r"&amp;$B523&amp;"c"&amp;$C523,0),"dd-mmm-yyyy"),(INDIRECT(CHAR(39)&amp;$A523&amp;CHAR(39)&amp;"!r"&amp;$B523&amp;"c"&amp;$C523,0)))</f>
        <v>-1810380000</v>
      </c>
    </row>
    <row r="524" spans="1:8" x14ac:dyDescent="0.3">
      <c r="A524" s="95" t="s">
        <v>284</v>
      </c>
      <c r="B524" s="95">
        <v>4</v>
      </c>
      <c r="C524" s="95">
        <v>3</v>
      </c>
      <c r="E524" s="95">
        <f t="shared" ref="E524" si="1064">plan_id</f>
        <v>390</v>
      </c>
      <c r="F524" s="95">
        <f t="shared" ca="1" si="660"/>
        <v>2001</v>
      </c>
      <c r="G524" s="95">
        <f ca="1">VLOOKUP(INDIRECT(CHAR(39)&amp;$A524&amp;CHAR(39)&amp;"!r2c"&amp;$C524,0),variables,2,0)</f>
        <v>10703</v>
      </c>
      <c r="H524" s="98">
        <f t="array" aca="1" ref="H524" ca="1">IF(AND(G524&gt;=10861,G524&lt;=10863),TEXT(INDIRECT(CHAR(39)&amp;$A524&amp;CHAR(39)&amp;"!r"&amp;$B524&amp;"c"&amp;$C524,0),"dd-mmm-yyyy"),(INDIRECT(CHAR(39)&amp;$A524&amp;CHAR(39)&amp;"!r"&amp;$B524&amp;"c"&amp;$C524,0)))</f>
        <v>2003</v>
      </c>
    </row>
    <row r="525" spans="1:8" x14ac:dyDescent="0.3">
      <c r="A525" s="95" t="s">
        <v>284</v>
      </c>
      <c r="B525" s="95">
        <f>B524</f>
        <v>4</v>
      </c>
      <c r="C525" s="95">
        <f>C524+1</f>
        <v>4</v>
      </c>
      <c r="E525" s="95">
        <f t="shared" ref="E525" si="1065">plan_id</f>
        <v>390</v>
      </c>
      <c r="F525" s="95">
        <f t="shared" ca="1" si="660"/>
        <v>2001</v>
      </c>
      <c r="G525" s="95">
        <f t="shared" ref="G525" ca="1" si="1066">VLOOKUP(INDIRECT(CHAR(39)&amp;$A525&amp;CHAR(39)&amp;"!r2c"&amp;$C525,0),variables,2,0)</f>
        <v>10845</v>
      </c>
      <c r="H525" s="98" t="str">
        <f t="array" aca="1" ref="H525" ca="1">IF(AND(G525&gt;=10861,G525&lt;=10863),TEXT(INDIRECT(CHAR(39)&amp;$A525&amp;CHAR(39)&amp;"!r"&amp;$B525&amp;"c"&amp;$C525,0),"dd-mmm-yyyy"),(INDIRECT(CHAR(39)&amp;$A525&amp;CHAR(39)&amp;"!r"&amp;$B525&amp;"c"&amp;$C525,0)))</f>
        <v>MILLIMAN USA</v>
      </c>
    </row>
    <row r="526" spans="1:8" x14ac:dyDescent="0.3">
      <c r="A526" s="95" t="s">
        <v>284</v>
      </c>
      <c r="B526" s="95">
        <f t="shared" ref="B526:B589" si="1067">B525</f>
        <v>4</v>
      </c>
      <c r="C526" s="95">
        <f t="shared" ref="C526:C589" si="1068">C525+1</f>
        <v>5</v>
      </c>
      <c r="E526" s="95">
        <f t="shared" ref="E526" si="1069">plan_id</f>
        <v>390</v>
      </c>
      <c r="F526" s="95">
        <f t="shared" ca="1" si="660"/>
        <v>2001</v>
      </c>
      <c r="G526" s="95">
        <f t="shared" ref="G526" ca="1" si="1070">VLOOKUP(INDIRECT(CHAR(39)&amp;$A526&amp;CHAR(39)&amp;"!r2c"&amp;$C526,0),variables,2,0)</f>
        <v>10924</v>
      </c>
      <c r="H526" s="98">
        <f t="array" aca="1" ref="H526" ca="1">IF(AND(G526&gt;=10861,G526&lt;=10863),TEXT(INDIRECT(CHAR(39)&amp;$A526&amp;CHAR(39)&amp;"!r"&amp;$B526&amp;"c"&amp;$C526,0),"dd-mmm-yyyy"),(INDIRECT(CHAR(39)&amp;$A526&amp;CHAR(39)&amp;"!r"&amp;$B526&amp;"c"&amp;$C526,0)))</f>
        <v>0</v>
      </c>
    </row>
    <row r="527" spans="1:8" x14ac:dyDescent="0.3">
      <c r="A527" s="95" t="s">
        <v>284</v>
      </c>
      <c r="B527" s="95">
        <f t="shared" si="1067"/>
        <v>4</v>
      </c>
      <c r="C527" s="95">
        <f t="shared" si="1068"/>
        <v>6</v>
      </c>
      <c r="E527" s="95">
        <f t="shared" ref="E527" si="1071">plan_id</f>
        <v>390</v>
      </c>
      <c r="F527" s="95">
        <f t="shared" ca="1" si="660"/>
        <v>2001</v>
      </c>
      <c r="G527" s="95">
        <f t="shared" ref="G527" ca="1" si="1072">VLOOKUP(INDIRECT(CHAR(39)&amp;$A527&amp;CHAR(39)&amp;"!r2c"&amp;$C527,0),variables,2,0)</f>
        <v>10925</v>
      </c>
      <c r="H527" s="98">
        <f t="array" aca="1" ref="H527" ca="1">IF(AND(G527&gt;=10861,G527&lt;=10863),TEXT(INDIRECT(CHAR(39)&amp;$A527&amp;CHAR(39)&amp;"!r"&amp;$B527&amp;"c"&amp;$C527,0),"dd-mmm-yyyy"),(INDIRECT(CHAR(39)&amp;$A527&amp;CHAR(39)&amp;"!r"&amp;$B527&amp;"c"&amp;$C527,0)))</f>
        <v>0.27900000000000003</v>
      </c>
    </row>
    <row r="528" spans="1:8" x14ac:dyDescent="0.3">
      <c r="A528" s="95" t="s">
        <v>284</v>
      </c>
      <c r="B528" s="95">
        <f t="shared" si="1067"/>
        <v>4</v>
      </c>
      <c r="C528" s="95">
        <f t="shared" si="1068"/>
        <v>7</v>
      </c>
      <c r="E528" s="95">
        <f t="shared" ref="E528" si="1073">plan_id</f>
        <v>390</v>
      </c>
      <c r="F528" s="95">
        <f t="shared" ca="1" si="660"/>
        <v>2001</v>
      </c>
      <c r="G528" s="95">
        <f t="shared" ref="G528" ca="1" si="1074">VLOOKUP(INDIRECT(CHAR(39)&amp;$A528&amp;CHAR(39)&amp;"!r2c"&amp;$C528,0),variables,2,0)</f>
        <v>10926</v>
      </c>
      <c r="H528" s="98">
        <f t="array" aca="1" ref="H528" ca="1">IF(AND(G528&gt;=10861,G528&lt;=10863),TEXT(INDIRECT(CHAR(39)&amp;$A528&amp;CHAR(39)&amp;"!r"&amp;$B528&amp;"c"&amp;$C528,0),"dd-mmm-yyyy"),(INDIRECT(CHAR(39)&amp;$A528&amp;CHAR(39)&amp;"!r"&amp;$B528&amp;"c"&amp;$C528,0)))</f>
        <v>0</v>
      </c>
    </row>
    <row r="529" spans="1:8" x14ac:dyDescent="0.3">
      <c r="A529" s="95" t="s">
        <v>284</v>
      </c>
      <c r="B529" s="95">
        <f t="shared" si="1067"/>
        <v>4</v>
      </c>
      <c r="C529" s="95">
        <f t="shared" si="1068"/>
        <v>8</v>
      </c>
      <c r="E529" s="95">
        <f t="shared" ref="E529" si="1075">plan_id</f>
        <v>390</v>
      </c>
      <c r="F529" s="95">
        <f t="shared" ca="1" si="660"/>
        <v>2001</v>
      </c>
      <c r="G529" s="95">
        <f t="shared" ref="G529" ca="1" si="1076">VLOOKUP(INDIRECT(CHAR(39)&amp;$A529&amp;CHAR(39)&amp;"!r2c"&amp;$C529,0),variables,2,0)</f>
        <v>10704</v>
      </c>
      <c r="H529" s="98">
        <f t="array" aca="1" ref="H529" ca="1">IF(AND(G529&gt;=10861,G529&lt;=10863),TEXT(INDIRECT(CHAR(39)&amp;$A529&amp;CHAR(39)&amp;"!r"&amp;$B529&amp;"c"&amp;$C529,0),"dd-mmm-yyyy"),(INDIRECT(CHAR(39)&amp;$A529&amp;CHAR(39)&amp;"!r"&amp;$B529&amp;"c"&amp;$C529,0)))</f>
        <v>0</v>
      </c>
    </row>
    <row r="530" spans="1:8" x14ac:dyDescent="0.3">
      <c r="A530" s="95" t="s">
        <v>284</v>
      </c>
      <c r="B530" s="95">
        <f t="shared" si="1067"/>
        <v>4</v>
      </c>
      <c r="C530" s="95">
        <f t="shared" si="1068"/>
        <v>9</v>
      </c>
      <c r="E530" s="95">
        <f t="shared" ref="E530" si="1077">plan_id</f>
        <v>390</v>
      </c>
      <c r="F530" s="95">
        <f t="shared" ca="1" si="660"/>
        <v>2001</v>
      </c>
      <c r="G530" s="95">
        <f t="shared" ref="G530" ca="1" si="1078">VLOOKUP(INDIRECT(CHAR(39)&amp;$A530&amp;CHAR(39)&amp;"!r2c"&amp;$C530,0),variables,2,0)</f>
        <v>10928</v>
      </c>
      <c r="H530" s="98">
        <f t="array" aca="1" ref="H530" ca="1">IF(AND(G530&gt;=10861,G530&lt;=10863),TEXT(INDIRECT(CHAR(39)&amp;$A530&amp;CHAR(39)&amp;"!r"&amp;$B530&amp;"c"&amp;$C530,0),"dd-mmm-yyyy"),(INDIRECT(CHAR(39)&amp;$A530&amp;CHAR(39)&amp;"!r"&amp;$B530&amp;"c"&amp;$C530,0)))</f>
        <v>0</v>
      </c>
    </row>
    <row r="531" spans="1:8" x14ac:dyDescent="0.3">
      <c r="A531" s="95" t="s">
        <v>284</v>
      </c>
      <c r="B531" s="95">
        <f t="shared" si="1067"/>
        <v>4</v>
      </c>
      <c r="C531" s="95">
        <f t="shared" si="1068"/>
        <v>10</v>
      </c>
      <c r="E531" s="95">
        <f t="shared" ref="E531" si="1079">plan_id</f>
        <v>390</v>
      </c>
      <c r="F531" s="95">
        <f t="shared" ca="1" si="660"/>
        <v>2001</v>
      </c>
      <c r="G531" s="95">
        <f t="shared" ref="G531" ca="1" si="1080">VLOOKUP(INDIRECT(CHAR(39)&amp;$A531&amp;CHAR(39)&amp;"!r2c"&amp;$C531,0),variables,2,0)</f>
        <v>10929</v>
      </c>
      <c r="H531" s="98">
        <f t="array" aca="1" ref="H531" ca="1">IF(AND(G531&gt;=10861,G531&lt;=10863),TEXT(INDIRECT(CHAR(39)&amp;$A531&amp;CHAR(39)&amp;"!r"&amp;$B531&amp;"c"&amp;$C531,0),"dd-mmm-yyyy"),(INDIRECT(CHAR(39)&amp;$A531&amp;CHAR(39)&amp;"!r"&amp;$B531&amp;"c"&amp;$C531,0)))</f>
        <v>0</v>
      </c>
    </row>
    <row r="532" spans="1:8" x14ac:dyDescent="0.3">
      <c r="A532" s="95" t="s">
        <v>284</v>
      </c>
      <c r="B532" s="95">
        <f t="shared" si="1067"/>
        <v>4</v>
      </c>
      <c r="C532" s="95">
        <f t="shared" si="1068"/>
        <v>11</v>
      </c>
      <c r="E532" s="95">
        <f t="shared" ref="E532" si="1081">plan_id</f>
        <v>390</v>
      </c>
      <c r="F532" s="95">
        <f t="shared" ca="1" si="660"/>
        <v>2001</v>
      </c>
      <c r="G532" s="95">
        <f t="shared" ref="G532" ca="1" si="1082">VLOOKUP(INDIRECT(CHAR(39)&amp;$A532&amp;CHAR(39)&amp;"!r2c"&amp;$C532,0),variables,2,0)</f>
        <v>10930</v>
      </c>
      <c r="H532" s="98">
        <f t="array" aca="1" ref="H532" ca="1">IF(AND(G532&gt;=10861,G532&lt;=10863),TEXT(INDIRECT(CHAR(39)&amp;$A532&amp;CHAR(39)&amp;"!r"&amp;$B532&amp;"c"&amp;$C532,0),"dd-mmm-yyyy"),(INDIRECT(CHAR(39)&amp;$A532&amp;CHAR(39)&amp;"!r"&amp;$B532&amp;"c"&amp;$C532,0)))</f>
        <v>0</v>
      </c>
    </row>
    <row r="533" spans="1:8" x14ac:dyDescent="0.3">
      <c r="A533" s="95" t="s">
        <v>284</v>
      </c>
      <c r="B533" s="95">
        <f t="shared" si="1067"/>
        <v>4</v>
      </c>
      <c r="C533" s="95">
        <f t="shared" si="1068"/>
        <v>12</v>
      </c>
      <c r="E533" s="95">
        <f t="shared" ref="E533" si="1083">plan_id</f>
        <v>390</v>
      </c>
      <c r="F533" s="95">
        <f t="shared" ca="1" si="660"/>
        <v>2001</v>
      </c>
      <c r="G533" s="95">
        <f t="shared" ref="G533" ca="1" si="1084">VLOOKUP(INDIRECT(CHAR(39)&amp;$A533&amp;CHAR(39)&amp;"!r2c"&amp;$C533,0),variables,2,0)</f>
        <v>10705</v>
      </c>
      <c r="H533" s="98">
        <f t="array" aca="1" ref="H533" ca="1">IF(AND(G533&gt;=10861,G533&lt;=10863),TEXT(INDIRECT(CHAR(39)&amp;$A533&amp;CHAR(39)&amp;"!r"&amp;$B533&amp;"c"&amp;$C533,0),"dd-mmm-yyyy"),(INDIRECT(CHAR(39)&amp;$A533&amp;CHAR(39)&amp;"!r"&amp;$B533&amp;"c"&amp;$C533,0)))</f>
        <v>16900000</v>
      </c>
    </row>
    <row r="534" spans="1:8" x14ac:dyDescent="0.3">
      <c r="A534" s="95" t="s">
        <v>284</v>
      </c>
      <c r="B534" s="95">
        <f t="shared" si="1067"/>
        <v>4</v>
      </c>
      <c r="C534" s="95">
        <f t="shared" si="1068"/>
        <v>13</v>
      </c>
      <c r="E534" s="95">
        <f t="shared" ref="E534" si="1085">plan_id</f>
        <v>390</v>
      </c>
      <c r="F534" s="95">
        <f t="shared" ca="1" si="660"/>
        <v>2001</v>
      </c>
      <c r="G534" s="95">
        <f t="shared" ref="G534" ca="1" si="1086">VLOOKUP(INDIRECT(CHAR(39)&amp;$A534&amp;CHAR(39)&amp;"!r2c"&amp;$C534,0),variables,2,0)</f>
        <v>10842</v>
      </c>
      <c r="H534" s="98">
        <f t="array" aca="1" ref="H534" ca="1">IF(AND(G534&gt;=10861,G534&lt;=10863),TEXT(INDIRECT(CHAR(39)&amp;$A534&amp;CHAR(39)&amp;"!r"&amp;$B534&amp;"c"&amp;$C534,0),"dd-mmm-yyyy"),(INDIRECT(CHAR(39)&amp;$A534&amp;CHAR(39)&amp;"!r"&amp;$B534&amp;"c"&amp;$C534,0)))</f>
        <v>0</v>
      </c>
    </row>
    <row r="535" spans="1:8" x14ac:dyDescent="0.3">
      <c r="A535" s="95" t="s">
        <v>284</v>
      </c>
      <c r="B535" s="95">
        <f t="shared" si="1067"/>
        <v>4</v>
      </c>
      <c r="C535" s="95">
        <f t="shared" si="1068"/>
        <v>14</v>
      </c>
      <c r="E535" s="95">
        <f t="shared" ref="E535" si="1087">plan_id</f>
        <v>390</v>
      </c>
      <c r="F535" s="95">
        <f t="shared" ca="1" si="660"/>
        <v>2001</v>
      </c>
      <c r="G535" s="95">
        <f t="shared" ref="G535" ca="1" si="1088">VLOOKUP(INDIRECT(CHAR(39)&amp;$A535&amp;CHAR(39)&amp;"!r2c"&amp;$C535,0),variables,2,0)</f>
        <v>10843</v>
      </c>
      <c r="H535" s="98">
        <f t="array" aca="1" ref="H535" ca="1">IF(AND(G535&gt;=10861,G535&lt;=10863),TEXT(INDIRECT(CHAR(39)&amp;$A535&amp;CHAR(39)&amp;"!r"&amp;$B535&amp;"c"&amp;$C535,0),"dd-mmm-yyyy"),(INDIRECT(CHAR(39)&amp;$A535&amp;CHAR(39)&amp;"!r"&amp;$B535&amp;"c"&amp;$C535,0)))</f>
        <v>0</v>
      </c>
    </row>
    <row r="536" spans="1:8" x14ac:dyDescent="0.3">
      <c r="A536" s="95" t="s">
        <v>284</v>
      </c>
      <c r="B536" s="95">
        <f t="shared" si="1067"/>
        <v>4</v>
      </c>
      <c r="C536" s="95">
        <f t="shared" si="1068"/>
        <v>15</v>
      </c>
      <c r="E536" s="95">
        <f t="shared" ref="E536" si="1089">plan_id</f>
        <v>390</v>
      </c>
      <c r="F536" s="95">
        <f t="shared" ca="1" si="660"/>
        <v>2001</v>
      </c>
      <c r="G536" s="95">
        <f t="shared" ref="G536" ca="1" si="1090">VLOOKUP(INDIRECT(CHAR(39)&amp;$A536&amp;CHAR(39)&amp;"!r2c"&amp;$C536,0),variables,2,0)</f>
        <v>10931</v>
      </c>
      <c r="H536" s="98">
        <f t="array" aca="1" ref="H536" ca="1">IF(AND(G536&gt;=10861,G536&lt;=10863),TEXT(INDIRECT(CHAR(39)&amp;$A536&amp;CHAR(39)&amp;"!r"&amp;$B536&amp;"c"&amp;$C536,0),"dd-mmm-yyyy"),(INDIRECT(CHAR(39)&amp;$A536&amp;CHAR(39)&amp;"!r"&amp;$B536&amp;"c"&amp;$C536,0)))</f>
        <v>0</v>
      </c>
    </row>
    <row r="537" spans="1:8" x14ac:dyDescent="0.3">
      <c r="A537" s="95" t="s">
        <v>284</v>
      </c>
      <c r="B537" s="95">
        <f t="shared" si="1067"/>
        <v>4</v>
      </c>
      <c r="C537" s="95">
        <f t="shared" si="1068"/>
        <v>16</v>
      </c>
      <c r="E537" s="95">
        <f t="shared" ref="E537" si="1091">plan_id</f>
        <v>390</v>
      </c>
      <c r="F537" s="95">
        <f t="shared" ca="1" si="660"/>
        <v>2001</v>
      </c>
      <c r="G537" s="95">
        <f t="shared" ref="G537" ca="1" si="1092">VLOOKUP(INDIRECT(CHAR(39)&amp;$A537&amp;CHAR(39)&amp;"!r2c"&amp;$C537,0),variables,2,0)</f>
        <v>10932</v>
      </c>
      <c r="H537" s="98">
        <f t="array" aca="1" ref="H537" ca="1">IF(AND(G537&gt;=10861,G537&lt;=10863),TEXT(INDIRECT(CHAR(39)&amp;$A537&amp;CHAR(39)&amp;"!r"&amp;$B537&amp;"c"&amp;$C537,0),"dd-mmm-yyyy"),(INDIRECT(CHAR(39)&amp;$A537&amp;CHAR(39)&amp;"!r"&amp;$B537&amp;"c"&amp;$C537,0)))</f>
        <v>0</v>
      </c>
    </row>
    <row r="538" spans="1:8" x14ac:dyDescent="0.3">
      <c r="A538" s="95" t="s">
        <v>284</v>
      </c>
      <c r="B538" s="95">
        <f t="shared" si="1067"/>
        <v>4</v>
      </c>
      <c r="C538" s="95">
        <f t="shared" si="1068"/>
        <v>17</v>
      </c>
      <c r="E538" s="95">
        <f t="shared" ref="E538" si="1093">plan_id</f>
        <v>390</v>
      </c>
      <c r="F538" s="95">
        <f t="shared" ca="1" si="660"/>
        <v>2001</v>
      </c>
      <c r="G538" s="95">
        <f t="shared" ref="G538" ca="1" si="1094">VLOOKUP(INDIRECT(CHAR(39)&amp;$A538&amp;CHAR(39)&amp;"!r2c"&amp;$C538,0),variables,2,0)</f>
        <v>10933</v>
      </c>
      <c r="H538" s="98">
        <f t="array" aca="1" ref="H538" ca="1">IF(AND(G538&gt;=10861,G538&lt;=10863),TEXT(INDIRECT(CHAR(39)&amp;$A538&amp;CHAR(39)&amp;"!r"&amp;$B538&amp;"c"&amp;$C538,0),"dd-mmm-yyyy"),(INDIRECT(CHAR(39)&amp;$A538&amp;CHAR(39)&amp;"!r"&amp;$B538&amp;"c"&amp;$C538,0)))</f>
        <v>0.27900000000000003</v>
      </c>
    </row>
    <row r="539" spans="1:8" x14ac:dyDescent="0.3">
      <c r="A539" s="95" t="s">
        <v>284</v>
      </c>
      <c r="B539" s="95">
        <f t="shared" si="1067"/>
        <v>4</v>
      </c>
      <c r="C539" s="95">
        <f t="shared" si="1068"/>
        <v>18</v>
      </c>
      <c r="E539" s="95">
        <f t="shared" ref="E539" si="1095">plan_id</f>
        <v>390</v>
      </c>
      <c r="F539" s="95">
        <f t="shared" ca="1" si="660"/>
        <v>2001</v>
      </c>
      <c r="G539" s="95">
        <f t="shared" ref="G539" ca="1" si="1096">VLOOKUP(INDIRECT(CHAR(39)&amp;$A539&amp;CHAR(39)&amp;"!r2c"&amp;$C539,0),variables,2,0)</f>
        <v>10934</v>
      </c>
      <c r="H539" s="98">
        <f t="array" aca="1" ref="H539" ca="1">IF(AND(G539&gt;=10861,G539&lt;=10863),TEXT(INDIRECT(CHAR(39)&amp;$A539&amp;CHAR(39)&amp;"!r"&amp;$B539&amp;"c"&amp;$C539,0),"dd-mmm-yyyy"),(INDIRECT(CHAR(39)&amp;$A539&amp;CHAR(39)&amp;"!r"&amp;$B539&amp;"c"&amp;$C539,0)))</f>
        <v>0</v>
      </c>
    </row>
    <row r="540" spans="1:8" x14ac:dyDescent="0.3">
      <c r="A540" s="95" t="s">
        <v>284</v>
      </c>
      <c r="B540" s="95">
        <f t="shared" si="1067"/>
        <v>4</v>
      </c>
      <c r="C540" s="95">
        <f t="shared" si="1068"/>
        <v>19</v>
      </c>
      <c r="E540" s="95">
        <f t="shared" ref="E540" si="1097">plan_id</f>
        <v>390</v>
      </c>
      <c r="F540" s="95">
        <f t="shared" ca="1" si="660"/>
        <v>2001</v>
      </c>
      <c r="G540" s="95">
        <f t="shared" ref="G540" ca="1" si="1098">VLOOKUP(INDIRECT(CHAR(39)&amp;$A540&amp;CHAR(39)&amp;"!r2c"&amp;$C540,0),variables,2,0)</f>
        <v>10935</v>
      </c>
      <c r="H540" s="98" t="str">
        <f t="array" aca="1" ref="H540" ca="1">IF(AND(G540&gt;=10861,G540&lt;=10863),TEXT(INDIRECT(CHAR(39)&amp;$A540&amp;CHAR(39)&amp;"!r"&amp;$B540&amp;"c"&amp;$C540,0),"dd-mmm-yyyy"),(INDIRECT(CHAR(39)&amp;$A540&amp;CHAR(39)&amp;"!r"&amp;$B540&amp;"c"&amp;$C540,0)))</f>
        <v>Range</v>
      </c>
    </row>
    <row r="541" spans="1:8" x14ac:dyDescent="0.3">
      <c r="A541" s="95" t="s">
        <v>284</v>
      </c>
      <c r="B541" s="95">
        <f t="shared" si="1067"/>
        <v>4</v>
      </c>
      <c r="C541" s="95">
        <f t="shared" si="1068"/>
        <v>20</v>
      </c>
      <c r="E541" s="95">
        <f t="shared" ref="E541" si="1099">plan_id</f>
        <v>390</v>
      </c>
      <c r="F541" s="95">
        <f t="shared" ca="1" si="660"/>
        <v>2001</v>
      </c>
      <c r="G541" s="95">
        <f t="shared" ref="G541" ca="1" si="1100">VLOOKUP(INDIRECT(CHAR(39)&amp;$A541&amp;CHAR(39)&amp;"!r2c"&amp;$C541,0),variables,2,0)</f>
        <v>10937</v>
      </c>
      <c r="H541" s="98">
        <f t="array" aca="1" ref="H541" ca="1">IF(AND(G541&gt;=10861,G541&lt;=10863),TEXT(INDIRECT(CHAR(39)&amp;$A541&amp;CHAR(39)&amp;"!r"&amp;$B541&amp;"c"&amp;$C541,0),"dd-mmm-yyyy"),(INDIRECT(CHAR(39)&amp;$A541&amp;CHAR(39)&amp;"!r"&amp;$B541&amp;"c"&amp;$C541,0)))</f>
        <v>0</v>
      </c>
    </row>
    <row r="542" spans="1:8" x14ac:dyDescent="0.3">
      <c r="A542" s="95" t="s">
        <v>284</v>
      </c>
      <c r="B542" s="95">
        <f t="shared" si="1067"/>
        <v>4</v>
      </c>
      <c r="C542" s="95">
        <f t="shared" si="1068"/>
        <v>21</v>
      </c>
      <c r="E542" s="95">
        <f t="shared" ref="E542" si="1101">plan_id</f>
        <v>390</v>
      </c>
      <c r="F542" s="95">
        <f t="shared" ca="1" si="660"/>
        <v>2001</v>
      </c>
      <c r="G542" s="95">
        <f t="shared" ref="G542" ca="1" si="1102">VLOOKUP(INDIRECT(CHAR(39)&amp;$A542&amp;CHAR(39)&amp;"!r2c"&amp;$C542,0),variables,2,0)</f>
        <v>10938</v>
      </c>
      <c r="H542" s="98">
        <f t="array" aca="1" ref="H542" ca="1">IF(AND(G542&gt;=10861,G542&lt;=10863),TEXT(INDIRECT(CHAR(39)&amp;$A542&amp;CHAR(39)&amp;"!r"&amp;$B542&amp;"c"&amp;$C542,0),"dd-mmm-yyyy"),(INDIRECT(CHAR(39)&amp;$A542&amp;CHAR(39)&amp;"!r"&amp;$B542&amp;"c"&amp;$C542,0)))</f>
        <v>0</v>
      </c>
    </row>
    <row r="543" spans="1:8" x14ac:dyDescent="0.3">
      <c r="A543" s="95" t="s">
        <v>284</v>
      </c>
      <c r="B543" s="95">
        <f t="shared" si="1067"/>
        <v>4</v>
      </c>
      <c r="C543" s="95">
        <f t="shared" si="1068"/>
        <v>22</v>
      </c>
      <c r="E543" s="95">
        <f t="shared" ref="E543" si="1103">plan_id</f>
        <v>390</v>
      </c>
      <c r="F543" s="95">
        <f t="shared" ca="1" si="660"/>
        <v>2001</v>
      </c>
      <c r="G543" s="95">
        <f t="shared" ref="G543" ca="1" si="1104">VLOOKUP(INDIRECT(CHAR(39)&amp;$A543&amp;CHAR(39)&amp;"!r2c"&amp;$C543,0),variables,2,0)</f>
        <v>11007</v>
      </c>
      <c r="H543" s="98" t="str">
        <f t="array" aca="1" ref="H543" ca="1">IF(AND(G543&gt;=10861,G543&lt;=10863),TEXT(INDIRECT(CHAR(39)&amp;$A543&amp;CHAR(39)&amp;"!r"&amp;$B543&amp;"c"&amp;$C543,0),"dd-mmm-yyyy"),(INDIRECT(CHAR(39)&amp;$A543&amp;CHAR(39)&amp;"!r"&amp;$B543&amp;"c"&amp;$C543,0)))</f>
        <v>(i) 2.5% of Avg pay times dep service upto 25 yrs+ 3% of avg pay times dep service over 25yrs+ 2.5% of Avg pay times CS, Max 80% of pay. (ii) 2.5% of avg pay times total service, Max 80% of pay</v>
      </c>
    </row>
    <row r="544" spans="1:8" x14ac:dyDescent="0.3">
      <c r="A544" s="95" t="s">
        <v>284</v>
      </c>
      <c r="B544" s="95">
        <f t="shared" si="1067"/>
        <v>4</v>
      </c>
      <c r="C544" s="95">
        <f t="shared" si="1068"/>
        <v>23</v>
      </c>
      <c r="E544" s="95">
        <f t="shared" ref="E544" si="1105">plan_id</f>
        <v>390</v>
      </c>
      <c r="F544" s="95">
        <f t="shared" ca="1" si="660"/>
        <v>2001</v>
      </c>
      <c r="G544" s="95">
        <f t="shared" ref="G544" ca="1" si="1106">VLOOKUP(INDIRECT(CHAR(39)&amp;$A544&amp;CHAR(39)&amp;"!r2c"&amp;$C544,0),variables,2,0)</f>
        <v>10941</v>
      </c>
      <c r="H544" s="98" t="str">
        <f t="array" aca="1" ref="H544" ca="1">IF(AND(G544&gt;=10861,G544&lt;=10863),TEXT(INDIRECT(CHAR(39)&amp;$A544&amp;CHAR(39)&amp;"!r"&amp;$B544&amp;"c"&amp;$C544,0),"dd-mmm-yyyy"),(INDIRECT(CHAR(39)&amp;$A544&amp;CHAR(39)&amp;"!r"&amp;$B544&amp;"c"&amp;$C544,0)))</f>
        <v>COLA</v>
      </c>
    </row>
    <row r="545" spans="1:8" x14ac:dyDescent="0.3">
      <c r="A545" s="95" t="s">
        <v>284</v>
      </c>
      <c r="B545" s="95">
        <f t="shared" si="1067"/>
        <v>4</v>
      </c>
      <c r="C545" s="95">
        <f t="shared" si="1068"/>
        <v>24</v>
      </c>
      <c r="E545" s="95">
        <f t="shared" ref="E545" si="1107">plan_id</f>
        <v>390</v>
      </c>
      <c r="F545" s="95">
        <f t="shared" ca="1" si="660"/>
        <v>2001</v>
      </c>
      <c r="G545" s="95">
        <f t="shared" ref="G545" ca="1" si="1108">VLOOKUP(INDIRECT(CHAR(39)&amp;$A545&amp;CHAR(39)&amp;"!r2c"&amp;$C545,0),variables,2,0)</f>
        <v>10942</v>
      </c>
      <c r="H545" s="98" t="str">
        <f t="array" aca="1" ref="H545" ca="1">IF(AND(G545&gt;=10861,G545&lt;=10863),TEXT(INDIRECT(CHAR(39)&amp;$A545&amp;CHAR(39)&amp;"!r"&amp;$B545&amp;"c"&amp;$C545,0),"dd-mmm-yyyy"),(INDIRECT(CHAR(39)&amp;$A545&amp;CHAR(39)&amp;"!r"&amp;$B545&amp;"c"&amp;$C545,0)))</f>
        <v>Percentage</v>
      </c>
    </row>
    <row r="546" spans="1:8" x14ac:dyDescent="0.3">
      <c r="A546" s="95" t="s">
        <v>284</v>
      </c>
      <c r="B546" s="95">
        <f t="shared" si="1067"/>
        <v>4</v>
      </c>
      <c r="C546" s="95">
        <f t="shared" si="1068"/>
        <v>25</v>
      </c>
      <c r="E546" s="95">
        <f t="shared" ref="E546" si="1109">plan_id</f>
        <v>390</v>
      </c>
      <c r="F546" s="95">
        <f t="shared" ca="1" si="660"/>
        <v>2001</v>
      </c>
      <c r="G546" s="95">
        <f t="shared" ref="G546" ca="1" si="1110">VLOOKUP(INDIRECT(CHAR(39)&amp;$A546&amp;CHAR(39)&amp;"!r2c"&amp;$C546,0),variables,2,0)</f>
        <v>10701</v>
      </c>
      <c r="H546" s="98">
        <f t="array" aca="1" ref="H546" ca="1">IF(AND(G546&gt;=10861,G546&lt;=10863),TEXT(INDIRECT(CHAR(39)&amp;$A546&amp;CHAR(39)&amp;"!r"&amp;$B546&amp;"c"&amp;$C546,0),"dd-mmm-yyyy"),(INDIRECT(CHAR(39)&amp;$A546&amp;CHAR(39)&amp;"!r"&amp;$B546&amp;"c"&amp;$C546,0)))</f>
        <v>0</v>
      </c>
    </row>
    <row r="547" spans="1:8" x14ac:dyDescent="0.3">
      <c r="A547" s="95" t="s">
        <v>284</v>
      </c>
      <c r="B547" s="95">
        <f t="shared" si="1067"/>
        <v>4</v>
      </c>
      <c r="C547" s="95">
        <f t="shared" si="1068"/>
        <v>26</v>
      </c>
      <c r="E547" s="95">
        <f t="shared" ref="E547" si="1111">plan_id</f>
        <v>390</v>
      </c>
      <c r="F547" s="95">
        <f t="shared" ca="1" si="660"/>
        <v>2001</v>
      </c>
      <c r="G547" s="95">
        <f t="shared" ref="G547" ca="1" si="1112">VLOOKUP(INDIRECT(CHAR(39)&amp;$A547&amp;CHAR(39)&amp;"!r2c"&amp;$C547,0),variables,2,0)</f>
        <v>10702</v>
      </c>
      <c r="H547" s="98">
        <f t="array" aca="1" ref="H547" ca="1">IF(AND(G547&gt;=10861,G547&lt;=10863),TEXT(INDIRECT(CHAR(39)&amp;$A547&amp;CHAR(39)&amp;"!r"&amp;$B547&amp;"c"&amp;$C547,0),"dd-mmm-yyyy"),(INDIRECT(CHAR(39)&amp;$A547&amp;CHAR(39)&amp;"!r"&amp;$B547&amp;"c"&amp;$C547,0)))</f>
        <v>0</v>
      </c>
    </row>
    <row r="548" spans="1:8" x14ac:dyDescent="0.3">
      <c r="A548" s="95" t="s">
        <v>284</v>
      </c>
      <c r="B548" s="95">
        <f t="shared" si="1067"/>
        <v>4</v>
      </c>
      <c r="C548" s="95">
        <f t="shared" si="1068"/>
        <v>27</v>
      </c>
      <c r="E548" s="95">
        <f t="shared" ref="E548" si="1113">plan_id</f>
        <v>390</v>
      </c>
      <c r="F548" s="95">
        <f t="shared" ca="1" si="660"/>
        <v>2001</v>
      </c>
      <c r="G548" s="95">
        <f t="shared" ref="G548" ca="1" si="1114">VLOOKUP(INDIRECT(CHAR(39)&amp;$A548&amp;CHAR(39)&amp;"!r2c"&amp;$C548,0),variables,2,0)</f>
        <v>10943</v>
      </c>
      <c r="H548" s="98">
        <f t="array" aca="1" ref="H548" ca="1">IF(AND(G548&gt;=10861,G548&lt;=10863),TEXT(INDIRECT(CHAR(39)&amp;$A548&amp;CHAR(39)&amp;"!r"&amp;$B548&amp;"c"&amp;$C548,0),"dd-mmm-yyyy"),(INDIRECT(CHAR(39)&amp;$A548&amp;CHAR(39)&amp;"!r"&amp;$B548&amp;"c"&amp;$C548,0)))</f>
        <v>0.05</v>
      </c>
    </row>
    <row r="549" spans="1:8" x14ac:dyDescent="0.3">
      <c r="A549" s="95" t="s">
        <v>284</v>
      </c>
      <c r="B549" s="95">
        <f t="shared" si="1067"/>
        <v>4</v>
      </c>
      <c r="C549" s="95">
        <f t="shared" si="1068"/>
        <v>28</v>
      </c>
      <c r="E549" s="95">
        <f t="shared" ref="E549" si="1115">plan_id</f>
        <v>390</v>
      </c>
      <c r="F549" s="95">
        <f t="shared" ca="1" si="660"/>
        <v>2001</v>
      </c>
      <c r="G549" s="95">
        <f t="shared" ref="G549" ca="1" si="1116">VLOOKUP(INDIRECT(CHAR(39)&amp;$A549&amp;CHAR(39)&amp;"!r2c"&amp;$C549,0),variables,2,0)</f>
        <v>10944</v>
      </c>
      <c r="H549" s="98" t="str">
        <f t="array" aca="1" ref="H549" ca="1">IF(AND(G549&gt;=10861,G549&lt;=10863),TEXT(INDIRECT(CHAR(39)&amp;$A549&amp;CHAR(39)&amp;"!r"&amp;$B549&amp;"c"&amp;$C549,0),"dd-mmm-yyyy"),(INDIRECT(CHAR(39)&amp;$A549&amp;CHAR(39)&amp;"!r"&amp;$B549&amp;"c"&amp;$C549,0)))</f>
        <v>NO</v>
      </c>
    </row>
    <row r="550" spans="1:8" x14ac:dyDescent="0.3">
      <c r="A550" s="95" t="s">
        <v>284</v>
      </c>
      <c r="B550" s="95">
        <f t="shared" si="1067"/>
        <v>4</v>
      </c>
      <c r="C550" s="95">
        <f t="shared" si="1068"/>
        <v>29</v>
      </c>
      <c r="E550" s="95">
        <f t="shared" ref="E550" si="1117">plan_id</f>
        <v>390</v>
      </c>
      <c r="F550" s="95">
        <f t="shared" ca="1" si="660"/>
        <v>2001</v>
      </c>
      <c r="G550" s="95">
        <f t="shared" ref="G550" ca="1" si="1118">VLOOKUP(INDIRECT(CHAR(39)&amp;$A550&amp;CHAR(39)&amp;"!r2c"&amp;$C550,0),variables,2,0)</f>
        <v>10945</v>
      </c>
      <c r="H550" s="98" t="str">
        <f t="array" aca="1" ref="H550" ca="1">IF(AND(G550&gt;=10861,G550&lt;=10863),TEXT(INDIRECT(CHAR(39)&amp;$A550&amp;CHAR(39)&amp;"!r"&amp;$B550&amp;"c"&amp;$C550,0),"dd-mmm-yyyy"),(INDIRECT(CHAR(39)&amp;$A550&amp;CHAR(39)&amp;"!r"&amp;$B550&amp;"c"&amp;$C550,0)))</f>
        <v>NO</v>
      </c>
    </row>
    <row r="551" spans="1:8" x14ac:dyDescent="0.3">
      <c r="A551" s="95" t="s">
        <v>284</v>
      </c>
      <c r="B551" s="95">
        <f t="shared" si="1067"/>
        <v>4</v>
      </c>
      <c r="C551" s="95">
        <f t="shared" si="1068"/>
        <v>30</v>
      </c>
      <c r="E551" s="95">
        <f t="shared" ref="E551" si="1119">plan_id</f>
        <v>390</v>
      </c>
      <c r="F551" s="95">
        <f t="shared" ca="1" si="660"/>
        <v>2001</v>
      </c>
      <c r="G551" s="95">
        <f t="shared" ref="G551" ca="1" si="1120">VLOOKUP(INDIRECT(CHAR(39)&amp;$A551&amp;CHAR(39)&amp;"!r2c"&amp;$C551,0),variables,2,0)</f>
        <v>10947</v>
      </c>
      <c r="H551" s="98">
        <f t="array" aca="1" ref="H551" ca="1">IF(AND(G551&gt;=10861,G551&lt;=10863),TEXT(INDIRECT(CHAR(39)&amp;$A551&amp;CHAR(39)&amp;"!r"&amp;$B551&amp;"c"&amp;$C551,0),"dd-mmm-yyyy"),(INDIRECT(CHAR(39)&amp;$A551&amp;CHAR(39)&amp;"!r"&amp;$B551&amp;"c"&amp;$C551,0)))</f>
        <v>0</v>
      </c>
    </row>
    <row r="552" spans="1:8" x14ac:dyDescent="0.3">
      <c r="A552" s="95" t="s">
        <v>284</v>
      </c>
      <c r="B552" s="95">
        <f t="shared" si="1067"/>
        <v>4</v>
      </c>
      <c r="C552" s="95">
        <f t="shared" si="1068"/>
        <v>31</v>
      </c>
      <c r="E552" s="95">
        <f t="shared" ref="E552" si="1121">plan_id</f>
        <v>390</v>
      </c>
      <c r="F552" s="95">
        <f t="shared" ca="1" si="660"/>
        <v>2001</v>
      </c>
      <c r="G552" s="95">
        <f t="shared" ref="G552" ca="1" si="1122">VLOOKUP(INDIRECT(CHAR(39)&amp;$A552&amp;CHAR(39)&amp;"!r2c"&amp;$C552,0),variables,2,0)</f>
        <v>10948</v>
      </c>
      <c r="H552" s="98" t="str">
        <f t="array" aca="1" ref="H552" ca="1">IF(AND(G552&gt;=10861,G552&lt;=10863),TEXT(INDIRECT(CHAR(39)&amp;$A552&amp;CHAR(39)&amp;"!r"&amp;$B552&amp;"c"&amp;$C552,0),"dd-mmm-yyyy"),(INDIRECT(CHAR(39)&amp;$A552&amp;CHAR(39)&amp;"!r"&amp;$B552&amp;"c"&amp;$C552,0)))</f>
        <v>NO</v>
      </c>
    </row>
    <row r="553" spans="1:8" x14ac:dyDescent="0.3">
      <c r="A553" s="95" t="s">
        <v>284</v>
      </c>
      <c r="B553" s="95">
        <f t="shared" si="1067"/>
        <v>4</v>
      </c>
      <c r="C553" s="95">
        <f t="shared" si="1068"/>
        <v>32</v>
      </c>
      <c r="E553" s="95">
        <f t="shared" ref="E553" si="1123">plan_id</f>
        <v>390</v>
      </c>
      <c r="F553" s="95">
        <f t="shared" ca="1" si="660"/>
        <v>2001</v>
      </c>
      <c r="G553" s="95">
        <f t="shared" ref="G553" ca="1" si="1124">VLOOKUP(INDIRECT(CHAR(39)&amp;$A553&amp;CHAR(39)&amp;"!r2c"&amp;$C553,0),variables,2,0)</f>
        <v>10949</v>
      </c>
      <c r="H553" s="98" t="str">
        <f t="array" aca="1" ref="H553" ca="1">IF(AND(G553&gt;=10861,G553&lt;=10863),TEXT(INDIRECT(CHAR(39)&amp;$A553&amp;CHAR(39)&amp;"!r"&amp;$B553&amp;"c"&amp;$C553,0),"dd-mmm-yyyy"),(INDIRECT(CHAR(39)&amp;$A553&amp;CHAR(39)&amp;"!r"&amp;$B553&amp;"c"&amp;$C553,0)))</f>
        <v>NO</v>
      </c>
    </row>
    <row r="554" spans="1:8" x14ac:dyDescent="0.3">
      <c r="A554" s="95" t="s">
        <v>284</v>
      </c>
      <c r="B554" s="95">
        <f t="shared" si="1067"/>
        <v>4</v>
      </c>
      <c r="C554" s="95">
        <f t="shared" si="1068"/>
        <v>33</v>
      </c>
      <c r="E554" s="95">
        <f t="shared" ref="E554" si="1125">plan_id</f>
        <v>390</v>
      </c>
      <c r="F554" s="95">
        <f t="shared" ca="1" si="660"/>
        <v>2001</v>
      </c>
      <c r="G554" s="95">
        <f t="shared" ref="G554" ca="1" si="1126">VLOOKUP(INDIRECT(CHAR(39)&amp;$A554&amp;CHAR(39)&amp;"!r2c"&amp;$C554,0),variables,2,0)</f>
        <v>10951</v>
      </c>
      <c r="H554" s="98" t="str">
        <f t="array" aca="1" ref="H554" ca="1">IF(AND(G554&gt;=10861,G554&lt;=10863),TEXT(INDIRECT(CHAR(39)&amp;$A554&amp;CHAR(39)&amp;"!r"&amp;$B554&amp;"c"&amp;$C554,0),"dd-mmm-yyyy"),(INDIRECT(CHAR(39)&amp;$A554&amp;CHAR(39)&amp;"!r"&amp;$B554&amp;"c"&amp;$C554,0)))</f>
        <v>NO</v>
      </c>
    </row>
    <row r="555" spans="1:8" x14ac:dyDescent="0.3">
      <c r="A555" s="95" t="s">
        <v>284</v>
      </c>
      <c r="B555" s="95">
        <f t="shared" si="1067"/>
        <v>4</v>
      </c>
      <c r="C555" s="95">
        <f t="shared" si="1068"/>
        <v>34</v>
      </c>
      <c r="E555" s="95">
        <f t="shared" ref="E555" si="1127">plan_id</f>
        <v>390</v>
      </c>
      <c r="F555" s="95">
        <f t="shared" ca="1" si="660"/>
        <v>2001</v>
      </c>
      <c r="G555" s="95">
        <f t="shared" ref="G555" ca="1" si="1128">VLOOKUP(INDIRECT(CHAR(39)&amp;$A555&amp;CHAR(39)&amp;"!r2c"&amp;$C555,0),variables,2,0)</f>
        <v>10950</v>
      </c>
      <c r="H555" s="98" t="str">
        <f t="array" aca="1" ref="H555" ca="1">IF(AND(G555&gt;=10861,G555&lt;=10863),TEXT(INDIRECT(CHAR(39)&amp;$A555&amp;CHAR(39)&amp;"!r"&amp;$B555&amp;"c"&amp;$C555,0),"dd-mmm-yyyy"),(INDIRECT(CHAR(39)&amp;$A555&amp;CHAR(39)&amp;"!r"&amp;$B555&amp;"c"&amp;$C555,0)))</f>
        <v>NO</v>
      </c>
    </row>
    <row r="556" spans="1:8" x14ac:dyDescent="0.3">
      <c r="A556" s="95" t="s">
        <v>284</v>
      </c>
      <c r="B556" s="95">
        <f t="shared" si="1067"/>
        <v>4</v>
      </c>
      <c r="C556" s="95">
        <f t="shared" si="1068"/>
        <v>35</v>
      </c>
      <c r="E556" s="95">
        <f t="shared" ref="E556" si="1129">plan_id</f>
        <v>390</v>
      </c>
      <c r="F556" s="95">
        <f t="shared" ca="1" si="660"/>
        <v>2001</v>
      </c>
      <c r="G556" s="95">
        <f t="shared" ref="G556" ca="1" si="1130">VLOOKUP(INDIRECT(CHAR(39)&amp;$A556&amp;CHAR(39)&amp;"!r2c"&amp;$C556,0),variables,2,0)</f>
        <v>10954</v>
      </c>
      <c r="H556" s="98">
        <f t="array" aca="1" ref="H556" ca="1">IF(AND(G556&gt;=10861,G556&lt;=10863),TEXT(INDIRECT(CHAR(39)&amp;$A556&amp;CHAR(39)&amp;"!r"&amp;$B556&amp;"c"&amp;$C556,0),"dd-mmm-yyyy"),(INDIRECT(CHAR(39)&amp;$A556&amp;CHAR(39)&amp;"!r"&amp;$B556&amp;"c"&amp;$C556,0)))</f>
        <v>0.05</v>
      </c>
    </row>
    <row r="557" spans="1:8" x14ac:dyDescent="0.3">
      <c r="A557" s="95" t="s">
        <v>284</v>
      </c>
      <c r="B557" s="95">
        <f t="shared" si="1067"/>
        <v>4</v>
      </c>
      <c r="C557" s="95">
        <f t="shared" si="1068"/>
        <v>36</v>
      </c>
      <c r="E557" s="95">
        <f t="shared" ref="E557" si="1131">plan_id</f>
        <v>390</v>
      </c>
      <c r="F557" s="95">
        <f t="shared" ca="1" si="660"/>
        <v>2001</v>
      </c>
      <c r="G557" s="95">
        <f t="shared" ref="G557" ca="1" si="1132">VLOOKUP(INDIRECT(CHAR(39)&amp;$A557&amp;CHAR(39)&amp;"!r2c"&amp;$C557,0),variables,2,0)</f>
        <v>10955</v>
      </c>
      <c r="H557" s="98">
        <f t="array" aca="1" ref="H557" ca="1">IF(AND(G557&gt;=10861,G557&lt;=10863),TEXT(INDIRECT(CHAR(39)&amp;$A557&amp;CHAR(39)&amp;"!r"&amp;$B557&amp;"c"&amp;$C557,0),"dd-mmm-yyyy"),(INDIRECT(CHAR(39)&amp;$A557&amp;CHAR(39)&amp;"!r"&amp;$B557&amp;"c"&amp;$C557,0)))</f>
        <v>7.2499999999999995E-2</v>
      </c>
    </row>
    <row r="558" spans="1:8" x14ac:dyDescent="0.3">
      <c r="A558" s="95" t="s">
        <v>284</v>
      </c>
      <c r="B558" s="95">
        <f t="shared" si="1067"/>
        <v>4</v>
      </c>
      <c r="C558" s="95">
        <f t="shared" si="1068"/>
        <v>37</v>
      </c>
      <c r="E558" s="95">
        <f t="shared" ref="E558" si="1133">plan_id</f>
        <v>390</v>
      </c>
      <c r="F558" s="95">
        <f t="shared" ca="1" si="660"/>
        <v>2001</v>
      </c>
      <c r="G558" s="95">
        <f t="shared" ref="G558" ca="1" si="1134">VLOOKUP(INDIRECT(CHAR(39)&amp;$A558&amp;CHAR(39)&amp;"!r2c"&amp;$C558,0),variables,2,0)</f>
        <v>10956</v>
      </c>
      <c r="H558" s="98">
        <f t="array" aca="1" ref="H558" ca="1">IF(AND(G558&gt;=10861,G558&lt;=10863),TEXT(INDIRECT(CHAR(39)&amp;$A558&amp;CHAR(39)&amp;"!r"&amp;$B558&amp;"c"&amp;$C558,0),"dd-mmm-yyyy"),(INDIRECT(CHAR(39)&amp;$A558&amp;CHAR(39)&amp;"!r"&amp;$B558&amp;"c"&amp;$C558,0)))</f>
        <v>0</v>
      </c>
    </row>
    <row r="559" spans="1:8" x14ac:dyDescent="0.3">
      <c r="A559" s="95" t="s">
        <v>284</v>
      </c>
      <c r="B559" s="95">
        <f t="shared" si="1067"/>
        <v>4</v>
      </c>
      <c r="C559" s="95">
        <f t="shared" si="1068"/>
        <v>38</v>
      </c>
      <c r="E559" s="95">
        <f t="shared" ref="E559" si="1135">plan_id</f>
        <v>390</v>
      </c>
      <c r="F559" s="95">
        <f t="shared" ca="1" si="660"/>
        <v>2001</v>
      </c>
      <c r="G559" s="95">
        <f t="shared" ref="G559" ca="1" si="1136">VLOOKUP(INDIRECT(CHAR(39)&amp;$A559&amp;CHAR(39)&amp;"!r2c"&amp;$C559,0),variables,2,0)</f>
        <v>10959</v>
      </c>
      <c r="H559" s="98" t="str">
        <f t="array" aca="1" ref="H559" ca="1">IF(AND(G559&gt;=10861,G559&lt;=10863),TEXT(INDIRECT(CHAR(39)&amp;$A559&amp;CHAR(39)&amp;"!r"&amp;$B559&amp;"c"&amp;$C559,0),"dd-mmm-yyyy"),(INDIRECT(CHAR(39)&amp;$A559&amp;CHAR(39)&amp;"!r"&amp;$B559&amp;"c"&amp;$C559,0)))</f>
        <v>5.3%-8.8%</v>
      </c>
    </row>
    <row r="560" spans="1:8" x14ac:dyDescent="0.3">
      <c r="A560" s="95" t="s">
        <v>284</v>
      </c>
      <c r="B560" s="95">
        <f t="shared" si="1067"/>
        <v>4</v>
      </c>
      <c r="C560" s="95">
        <f t="shared" si="1068"/>
        <v>39</v>
      </c>
      <c r="E560" s="95">
        <f t="shared" ref="E560" si="1137">plan_id</f>
        <v>390</v>
      </c>
      <c r="F560" s="95">
        <f t="shared" ca="1" si="660"/>
        <v>2001</v>
      </c>
      <c r="G560" s="95">
        <f t="shared" ref="G560" ca="1" si="1138">VLOOKUP(INDIRECT(CHAR(39)&amp;$A560&amp;CHAR(39)&amp;"!r2c"&amp;$C560,0),variables,2,0)</f>
        <v>10962</v>
      </c>
      <c r="H560" s="98" t="str">
        <f t="array" aca="1" ref="H560" ca="1">IF(AND(G560&gt;=10861,G560&lt;=10863),TEXT(INDIRECT(CHAR(39)&amp;$A560&amp;CHAR(39)&amp;"!r"&amp;$B560&amp;"c"&amp;$C560,0),"dd-mmm-yyyy"),(INDIRECT(CHAR(39)&amp;$A560&amp;CHAR(39)&amp;"!r"&amp;$B560&amp;"c"&amp;$C560,0)))</f>
        <v>Pg No 47</v>
      </c>
    </row>
    <row r="561" spans="1:8" x14ac:dyDescent="0.3">
      <c r="A561" s="95" t="s">
        <v>284</v>
      </c>
      <c r="B561" s="95">
        <f t="shared" si="1067"/>
        <v>4</v>
      </c>
      <c r="C561" s="95">
        <f t="shared" si="1068"/>
        <v>40</v>
      </c>
      <c r="E561" s="95">
        <f t="shared" ref="E561" si="1139">plan_id</f>
        <v>390</v>
      </c>
      <c r="F561" s="95">
        <f t="shared" ca="1" si="660"/>
        <v>2001</v>
      </c>
      <c r="G561" s="95">
        <f t="shared" ref="G561" ca="1" si="1140">VLOOKUP(INDIRECT(CHAR(39)&amp;$A561&amp;CHAR(39)&amp;"!r2c"&amp;$C561,0),variables,2,0)</f>
        <v>10964</v>
      </c>
      <c r="H561" s="98" t="str">
        <f t="array" aca="1" ref="H561" ca="1">IF(AND(G561&gt;=10861,G561&lt;=10863),TEXT(INDIRECT(CHAR(39)&amp;$A561&amp;CHAR(39)&amp;"!r"&amp;$B561&amp;"c"&amp;$C561,0),"dd-mmm-yyyy"),(INDIRECT(CHAR(39)&amp;$A561&amp;CHAR(39)&amp;"!r"&amp;$B561&amp;"c"&amp;$C561,0)))</f>
        <v>Pg No 50</v>
      </c>
    </row>
    <row r="562" spans="1:8" x14ac:dyDescent="0.3">
      <c r="A562" s="95" t="s">
        <v>284</v>
      </c>
      <c r="B562" s="95">
        <f t="shared" si="1067"/>
        <v>4</v>
      </c>
      <c r="C562" s="95">
        <f t="shared" si="1068"/>
        <v>41</v>
      </c>
      <c r="E562" s="95">
        <f t="shared" ref="E562" si="1141">plan_id</f>
        <v>390</v>
      </c>
      <c r="F562" s="95">
        <f t="shared" ca="1" si="660"/>
        <v>2001</v>
      </c>
      <c r="G562" s="95">
        <f t="shared" ref="G562" ca="1" si="1142">VLOOKUP(INDIRECT(CHAR(39)&amp;$A562&amp;CHAR(39)&amp;"!r2c"&amp;$C562,0),variables,2,0)</f>
        <v>10967</v>
      </c>
      <c r="H562" s="98" t="str">
        <f t="array" aca="1" ref="H562" ca="1">IF(AND(G562&gt;=10861,G562&lt;=10863),TEXT(INDIRECT(CHAR(39)&amp;$A562&amp;CHAR(39)&amp;"!r"&amp;$B562&amp;"c"&amp;$C562,0),"dd-mmm-yyyy"),(INDIRECT(CHAR(39)&amp;$A562&amp;CHAR(39)&amp;"!r"&amp;$B562&amp;"c"&amp;$C562,0)))</f>
        <v>1994 Uninsured Pension (UP94)</v>
      </c>
    </row>
    <row r="563" spans="1:8" x14ac:dyDescent="0.3">
      <c r="A563" s="95" t="s">
        <v>284</v>
      </c>
      <c r="B563" s="95">
        <f t="shared" si="1067"/>
        <v>4</v>
      </c>
      <c r="C563" s="95">
        <f t="shared" si="1068"/>
        <v>42</v>
      </c>
      <c r="E563" s="95">
        <f t="shared" ref="E563" si="1143">plan_id</f>
        <v>390</v>
      </c>
      <c r="F563" s="95">
        <f t="shared" ca="1" si="660"/>
        <v>2001</v>
      </c>
      <c r="G563" s="95">
        <f t="shared" ref="G563" ca="1" si="1144">VLOOKUP(INDIRECT(CHAR(39)&amp;$A563&amp;CHAR(39)&amp;"!r2c"&amp;$C563,0),variables,2,0)</f>
        <v>10968</v>
      </c>
      <c r="H563" s="98">
        <f t="array" aca="1" ref="H563" ca="1">IF(AND(G563&gt;=10861,G563&lt;=10863),TEXT(INDIRECT(CHAR(39)&amp;$A563&amp;CHAR(39)&amp;"!r"&amp;$B563&amp;"c"&amp;$C563,0),"dd-mmm-yyyy"),(INDIRECT(CHAR(39)&amp;$A563&amp;CHAR(39)&amp;"!r"&amp;$B563&amp;"c"&amp;$C563,0)))</f>
        <v>1994</v>
      </c>
    </row>
    <row r="564" spans="1:8" x14ac:dyDescent="0.3">
      <c r="A564" s="95" t="s">
        <v>284</v>
      </c>
      <c r="B564" s="95">
        <f t="shared" si="1067"/>
        <v>4</v>
      </c>
      <c r="C564" s="95">
        <f t="shared" si="1068"/>
        <v>43</v>
      </c>
      <c r="E564" s="95">
        <f t="shared" ref="E564" si="1145">plan_id</f>
        <v>390</v>
      </c>
      <c r="F564" s="95">
        <f t="shared" ca="1" si="660"/>
        <v>2001</v>
      </c>
      <c r="G564" s="95">
        <f t="shared" ref="G564" ca="1" si="1146">VLOOKUP(INDIRECT(CHAR(39)&amp;$A564&amp;CHAR(39)&amp;"!r2c"&amp;$C564,0),variables,2,0)</f>
        <v>10969</v>
      </c>
      <c r="H564" s="98">
        <f t="array" aca="1" ref="H564" ca="1">IF(AND(G564&gt;=10861,G564&lt;=10863),TEXT(INDIRECT(CHAR(39)&amp;$A564&amp;CHAR(39)&amp;"!r"&amp;$B564&amp;"c"&amp;$C564,0),"dd-mmm-yyyy"),(INDIRECT(CHAR(39)&amp;$A564&amp;CHAR(39)&amp;"!r"&amp;$B564&amp;"c"&amp;$C564,0)))</f>
        <v>0</v>
      </c>
    </row>
    <row r="565" spans="1:8" x14ac:dyDescent="0.3">
      <c r="A565" s="95" t="s">
        <v>284</v>
      </c>
      <c r="B565" s="95">
        <f t="shared" si="1067"/>
        <v>4</v>
      </c>
      <c r="C565" s="95">
        <f t="shared" si="1068"/>
        <v>44</v>
      </c>
      <c r="E565" s="95">
        <f t="shared" ref="E565" si="1147">plan_id</f>
        <v>390</v>
      </c>
      <c r="F565" s="95">
        <f t="shared" ca="1" si="660"/>
        <v>2001</v>
      </c>
      <c r="G565" s="95">
        <f t="shared" ref="G565" ca="1" si="1148">VLOOKUP(INDIRECT(CHAR(39)&amp;$A565&amp;CHAR(39)&amp;"!r2c"&amp;$C565,0),variables,2,0)</f>
        <v>10970</v>
      </c>
      <c r="H565" s="98">
        <f t="array" aca="1" ref="H565" ca="1">IF(AND(G565&gt;=10861,G565&lt;=10863),TEXT(INDIRECT(CHAR(39)&amp;$A565&amp;CHAR(39)&amp;"!r"&amp;$B565&amp;"c"&amp;$C565,0),"dd-mmm-yyyy"),(INDIRECT(CHAR(39)&amp;$A565&amp;CHAR(39)&amp;"!r"&amp;$B565&amp;"c"&amp;$C565,0)))</f>
        <v>0</v>
      </c>
    </row>
    <row r="566" spans="1:8" x14ac:dyDescent="0.3">
      <c r="A566" s="95" t="s">
        <v>284</v>
      </c>
      <c r="B566" s="95">
        <f t="shared" si="1067"/>
        <v>4</v>
      </c>
      <c r="C566" s="95">
        <f t="shared" si="1068"/>
        <v>45</v>
      </c>
      <c r="E566" s="95">
        <f t="shared" ref="E566" si="1149">plan_id</f>
        <v>390</v>
      </c>
      <c r="F566" s="95">
        <f t="shared" ca="1" si="660"/>
        <v>2001</v>
      </c>
      <c r="G566" s="95">
        <f t="shared" ref="G566" ca="1" si="1150">VLOOKUP(INDIRECT(CHAR(39)&amp;$A566&amp;CHAR(39)&amp;"!r2c"&amp;$C566,0),variables,2,0)</f>
        <v>10971</v>
      </c>
      <c r="H566" s="98" t="str">
        <f t="array" aca="1" ref="H566" ca="1">IF(AND(G566&gt;=10861,G566&lt;=10863),TEXT(INDIRECT(CHAR(39)&amp;$A566&amp;CHAR(39)&amp;"!r"&amp;$B566&amp;"c"&amp;$C566,0),"dd-mmm-yyyy"),(INDIRECT(CHAR(39)&amp;$A566&amp;CHAR(39)&amp;"!r"&amp;$B566&amp;"c"&amp;$C566,0)))</f>
        <v>Male and Female: Active- 3 years; Inactive- 2 years</v>
      </c>
    </row>
    <row r="567" spans="1:8" x14ac:dyDescent="0.3">
      <c r="A567" s="95" t="s">
        <v>284</v>
      </c>
      <c r="B567" s="95">
        <f t="shared" si="1067"/>
        <v>4</v>
      </c>
      <c r="C567" s="95">
        <f t="shared" si="1068"/>
        <v>46</v>
      </c>
      <c r="E567" s="95">
        <f t="shared" ref="E567" si="1151">plan_id</f>
        <v>390</v>
      </c>
      <c r="F567" s="95">
        <f t="shared" ca="1" si="660"/>
        <v>2001</v>
      </c>
      <c r="G567" s="95">
        <f t="shared" ref="G567" ca="1" si="1152">VLOOKUP(INDIRECT(CHAR(39)&amp;$A567&amp;CHAR(39)&amp;"!r2c"&amp;$C567,0),variables,2,0)</f>
        <v>10972</v>
      </c>
      <c r="H567" s="98" t="str">
        <f t="array" aca="1" ref="H567" ca="1">IF(AND(G567&gt;=10861,G567&lt;=10863),TEXT(INDIRECT(CHAR(39)&amp;$A567&amp;CHAR(39)&amp;"!r"&amp;$B567&amp;"c"&amp;$C567,0),"dd-mmm-yyyy"),(INDIRECT(CHAR(39)&amp;$A567&amp;CHAR(39)&amp;"!r"&amp;$B567&amp;"c"&amp;$C567,0)))</f>
        <v>N/A</v>
      </c>
    </row>
    <row r="568" spans="1:8" x14ac:dyDescent="0.3">
      <c r="A568" s="95" t="s">
        <v>284</v>
      </c>
      <c r="B568" s="95">
        <f t="shared" si="1067"/>
        <v>4</v>
      </c>
      <c r="C568" s="95">
        <f t="shared" si="1068"/>
        <v>47</v>
      </c>
      <c r="E568" s="95">
        <f t="shared" ref="E568" si="1153">plan_id</f>
        <v>390</v>
      </c>
      <c r="F568" s="95">
        <f t="shared" ca="1" si="660"/>
        <v>2001</v>
      </c>
      <c r="G568" s="95">
        <f t="shared" ref="G568" ca="1" si="1154">VLOOKUP(INDIRECT(CHAR(39)&amp;$A568&amp;CHAR(39)&amp;"!r2c"&amp;$C568,0),variables,2,0)</f>
        <v>10973</v>
      </c>
      <c r="H568" s="98" t="str">
        <f t="array" aca="1" ref="H568" ca="1">IF(AND(G568&gt;=10861,G568&lt;=10863),TEXT(INDIRECT(CHAR(39)&amp;$A568&amp;CHAR(39)&amp;"!r"&amp;$B568&amp;"c"&amp;$C568,0),"dd-mmm-yyyy"),(INDIRECT(CHAR(39)&amp;$A568&amp;CHAR(39)&amp;"!r"&amp;$B568&amp;"c"&amp;$C568,0)))</f>
        <v>N/A</v>
      </c>
    </row>
    <row r="569" spans="1:8" x14ac:dyDescent="0.3">
      <c r="A569" s="95" t="s">
        <v>284</v>
      </c>
      <c r="B569" s="95">
        <f t="shared" si="1067"/>
        <v>4</v>
      </c>
      <c r="C569" s="95">
        <f t="shared" si="1068"/>
        <v>48</v>
      </c>
      <c r="E569" s="95">
        <f t="shared" ref="E569" si="1155">plan_id</f>
        <v>390</v>
      </c>
      <c r="F569" s="95">
        <f t="shared" ca="1" si="660"/>
        <v>2001</v>
      </c>
      <c r="G569" s="95">
        <f t="shared" ref="G569" ca="1" si="1156">VLOOKUP(INDIRECT(CHAR(39)&amp;$A569&amp;CHAR(39)&amp;"!r2c"&amp;$C569,0),variables,2,0)</f>
        <v>10975</v>
      </c>
      <c r="H569" s="98" t="str">
        <f t="array" aca="1" ref="H569" ca="1">IF(AND(G569&gt;=10861,G569&lt;=10863),TEXT(INDIRECT(CHAR(39)&amp;$A569&amp;CHAR(39)&amp;"!r"&amp;$B569&amp;"c"&amp;$C569,0),"dd-mmm-yyyy"),(INDIRECT(CHAR(39)&amp;$A569&amp;CHAR(39)&amp;"!r"&amp;$B569&amp;"c"&amp;$C569,0)))</f>
        <v>Aggregate</v>
      </c>
    </row>
    <row r="570" spans="1:8" x14ac:dyDescent="0.3">
      <c r="A570" s="95" t="s">
        <v>284</v>
      </c>
      <c r="B570" s="95">
        <f t="shared" si="1067"/>
        <v>4</v>
      </c>
      <c r="C570" s="95">
        <f t="shared" si="1068"/>
        <v>49</v>
      </c>
      <c r="E570" s="95">
        <f t="shared" ref="E570" si="1157">plan_id</f>
        <v>390</v>
      </c>
      <c r="F570" s="95">
        <f t="shared" ca="1" si="660"/>
        <v>2001</v>
      </c>
      <c r="G570" s="95">
        <f t="shared" ref="G570" ca="1" si="1158">VLOOKUP(INDIRECT(CHAR(39)&amp;$A570&amp;CHAR(39)&amp;"!r2c"&amp;$C570,0),variables,2,0)</f>
        <v>10976</v>
      </c>
      <c r="H570" s="98">
        <f t="array" aca="1" ref="H570" ca="1">IF(AND(G570&gt;=10861,G570&lt;=10863),TEXT(INDIRECT(CHAR(39)&amp;$A570&amp;CHAR(39)&amp;"!r"&amp;$B570&amp;"c"&amp;$C570,0),"dd-mmm-yyyy"),(INDIRECT(CHAR(39)&amp;$A570&amp;CHAR(39)&amp;"!r"&amp;$B570&amp;"c"&amp;$C570,0)))</f>
        <v>7.2499999999999995E-2</v>
      </c>
    </row>
    <row r="571" spans="1:8" x14ac:dyDescent="0.3">
      <c r="A571" s="95" t="s">
        <v>284</v>
      </c>
      <c r="B571" s="95">
        <f t="shared" si="1067"/>
        <v>4</v>
      </c>
      <c r="C571" s="95">
        <f t="shared" si="1068"/>
        <v>50</v>
      </c>
      <c r="E571" s="95">
        <f t="shared" ref="E571" si="1159">plan_id</f>
        <v>390</v>
      </c>
      <c r="F571" s="95">
        <f t="shared" ca="1" si="660"/>
        <v>2001</v>
      </c>
      <c r="G571" s="95">
        <f t="shared" ref="G571" ca="1" si="1160">VLOOKUP(INDIRECT(CHAR(39)&amp;$A571&amp;CHAR(39)&amp;"!r2c"&amp;$C571,0),variables,2,0)</f>
        <v>10977</v>
      </c>
      <c r="H571" s="98">
        <f t="array" aca="1" ref="H571" ca="1">IF(AND(G571&gt;=10861,G571&lt;=10863),TEXT(INDIRECT(CHAR(39)&amp;$A571&amp;CHAR(39)&amp;"!r"&amp;$B571&amp;"c"&amp;$C571,0),"dd-mmm-yyyy"),(INDIRECT(CHAR(39)&amp;$A571&amp;CHAR(39)&amp;"!r"&amp;$B571&amp;"c"&amp;$C571,0)))</f>
        <v>0</v>
      </c>
    </row>
    <row r="572" spans="1:8" x14ac:dyDescent="0.3">
      <c r="A572" s="95" t="s">
        <v>284</v>
      </c>
      <c r="B572" s="95">
        <f t="shared" si="1067"/>
        <v>4</v>
      </c>
      <c r="C572" s="95">
        <f t="shared" si="1068"/>
        <v>51</v>
      </c>
      <c r="E572" s="95">
        <f t="shared" ref="E572" si="1161">plan_id</f>
        <v>390</v>
      </c>
      <c r="F572" s="95">
        <f t="shared" ca="1" si="660"/>
        <v>2001</v>
      </c>
      <c r="G572" s="95">
        <f t="shared" ref="G572" ca="1" si="1162">VLOOKUP(INDIRECT(CHAR(39)&amp;$A572&amp;CHAR(39)&amp;"!r2c"&amp;$C572,0),variables,2,0)</f>
        <v>10978</v>
      </c>
      <c r="H572" s="98">
        <f t="array" aca="1" ref="H572" ca="1">IF(AND(G572&gt;=10861,G572&lt;=10863),TEXT(INDIRECT(CHAR(39)&amp;$A572&amp;CHAR(39)&amp;"!r"&amp;$B572&amp;"c"&amp;$C572,0),"dd-mmm-yyyy"),(INDIRECT(CHAR(39)&amp;$A572&amp;CHAR(39)&amp;"!r"&amp;$B572&amp;"c"&amp;$C572,0)))</f>
        <v>7.2499999999999995E-2</v>
      </c>
    </row>
    <row r="573" spans="1:8" x14ac:dyDescent="0.3">
      <c r="A573" s="95" t="s">
        <v>284</v>
      </c>
      <c r="B573" s="95">
        <f t="shared" si="1067"/>
        <v>4</v>
      </c>
      <c r="C573" s="95">
        <f t="shared" si="1068"/>
        <v>52</v>
      </c>
      <c r="E573" s="95">
        <f t="shared" ref="E573" si="1163">plan_id</f>
        <v>390</v>
      </c>
      <c r="F573" s="95">
        <f t="shared" ca="1" si="660"/>
        <v>2001</v>
      </c>
      <c r="G573" s="95">
        <f t="shared" ref="G573" ca="1" si="1164">VLOOKUP(INDIRECT(CHAR(39)&amp;$A573&amp;CHAR(39)&amp;"!r2c"&amp;$C573,0),variables,2,0)</f>
        <v>10979</v>
      </c>
      <c r="H573" s="98">
        <f t="array" aca="1" ref="H573" ca="1">IF(AND(G573&gt;=10861,G573&lt;=10863),TEXT(INDIRECT(CHAR(39)&amp;$A573&amp;CHAR(39)&amp;"!r"&amp;$B573&amp;"c"&amp;$C573,0),"dd-mmm-yyyy"),(INDIRECT(CHAR(39)&amp;$A573&amp;CHAR(39)&amp;"!r"&amp;$B573&amp;"c"&amp;$C573,0)))</f>
        <v>0</v>
      </c>
    </row>
    <row r="574" spans="1:8" x14ac:dyDescent="0.3">
      <c r="A574" s="95" t="s">
        <v>284</v>
      </c>
      <c r="B574" s="95">
        <f t="shared" si="1067"/>
        <v>4</v>
      </c>
      <c r="C574" s="95">
        <f t="shared" si="1068"/>
        <v>53</v>
      </c>
      <c r="E574" s="95">
        <f t="shared" ref="E574" si="1165">plan_id</f>
        <v>390</v>
      </c>
      <c r="F574" s="95">
        <f t="shared" ca="1" si="660"/>
        <v>2001</v>
      </c>
      <c r="G574" s="95">
        <f t="shared" ref="G574" ca="1" si="1166">VLOOKUP(INDIRECT(CHAR(39)&amp;$A574&amp;CHAR(39)&amp;"!r2c"&amp;$C574,0),variables,2,0)</f>
        <v>10980</v>
      </c>
      <c r="H574" s="98">
        <f t="array" aca="1" ref="H574" ca="1">IF(AND(G574&gt;=10861,G574&lt;=10863),TEXT(INDIRECT(CHAR(39)&amp;$A574&amp;CHAR(39)&amp;"!r"&amp;$B574&amp;"c"&amp;$C574,0),"dd-mmm-yyyy"),(INDIRECT(CHAR(39)&amp;$A574&amp;CHAR(39)&amp;"!r"&amp;$B574&amp;"c"&amp;$C574,0)))</f>
        <v>0</v>
      </c>
    </row>
    <row r="575" spans="1:8" x14ac:dyDescent="0.3">
      <c r="A575" s="95" t="s">
        <v>284</v>
      </c>
      <c r="B575" s="95">
        <f t="shared" si="1067"/>
        <v>4</v>
      </c>
      <c r="C575" s="95">
        <f t="shared" si="1068"/>
        <v>54</v>
      </c>
      <c r="E575" s="95">
        <f t="shared" ref="E575" si="1167">plan_id</f>
        <v>390</v>
      </c>
      <c r="F575" s="95">
        <f t="shared" ca="1" si="660"/>
        <v>2001</v>
      </c>
      <c r="G575" s="95">
        <f t="shared" ref="G575" ca="1" si="1168">VLOOKUP(INDIRECT(CHAR(39)&amp;$A575&amp;CHAR(39)&amp;"!r2c"&amp;$C575,0),variables,2,0)</f>
        <v>10981</v>
      </c>
      <c r="H575" s="98">
        <f t="array" aca="1" ref="H575" ca="1">IF(AND(G575&gt;=10861,G575&lt;=10863),TEXT(INDIRECT(CHAR(39)&amp;$A575&amp;CHAR(39)&amp;"!r"&amp;$B575&amp;"c"&amp;$C575,0),"dd-mmm-yyyy"),(INDIRECT(CHAR(39)&amp;$A575&amp;CHAR(39)&amp;"!r"&amp;$B575&amp;"c"&amp;$C575,0)))</f>
        <v>0</v>
      </c>
    </row>
    <row r="576" spans="1:8" x14ac:dyDescent="0.3">
      <c r="A576" s="95" t="s">
        <v>284</v>
      </c>
      <c r="B576" s="95">
        <f t="shared" si="1067"/>
        <v>4</v>
      </c>
      <c r="C576" s="95">
        <f t="shared" si="1068"/>
        <v>55</v>
      </c>
      <c r="E576" s="95">
        <f t="shared" ref="E576" si="1169">plan_id</f>
        <v>390</v>
      </c>
      <c r="F576" s="95">
        <f t="shared" ca="1" si="660"/>
        <v>2001</v>
      </c>
      <c r="G576" s="95">
        <f t="shared" ref="G576" ca="1" si="1170">VLOOKUP(INDIRECT(CHAR(39)&amp;$A576&amp;CHAR(39)&amp;"!r2c"&amp;$C576,0),variables,2,0)</f>
        <v>10706</v>
      </c>
      <c r="H576" s="98">
        <f t="array" aca="1" ref="H576" ca="1">IF(AND(G576&gt;=10861,G576&lt;=10863),TEXT(INDIRECT(CHAR(39)&amp;$A576&amp;CHAR(39)&amp;"!r"&amp;$B576&amp;"c"&amp;$C576,0),"dd-mmm-yyyy"),(INDIRECT(CHAR(39)&amp;$A576&amp;CHAR(39)&amp;"!r"&amp;$B576&amp;"c"&amp;$C576,0)))</f>
        <v>0</v>
      </c>
    </row>
    <row r="577" spans="1:8" x14ac:dyDescent="0.3">
      <c r="A577" s="95" t="s">
        <v>284</v>
      </c>
      <c r="B577" s="95">
        <f t="shared" si="1067"/>
        <v>4</v>
      </c>
      <c r="C577" s="95">
        <f t="shared" si="1068"/>
        <v>56</v>
      </c>
      <c r="E577" s="95">
        <f t="shared" ref="E577" si="1171">plan_id</f>
        <v>390</v>
      </c>
      <c r="F577" s="95">
        <f t="shared" ca="1" si="660"/>
        <v>2001</v>
      </c>
      <c r="G577" s="95">
        <f t="shared" ref="G577" ca="1" si="1172">VLOOKUP(INDIRECT(CHAR(39)&amp;$A577&amp;CHAR(39)&amp;"!r2c"&amp;$C577,0),variables,2,0)</f>
        <v>10983</v>
      </c>
      <c r="H577" s="98" t="str">
        <f t="array" aca="1" ref="H577" ca="1">IF(AND(G577&gt;=10861,G577&lt;=10863),TEXT(INDIRECT(CHAR(39)&amp;$A577&amp;CHAR(39)&amp;"!r"&amp;$B577&amp;"c"&amp;$C577,0),"dd-mmm-yyyy"),(INDIRECT(CHAR(39)&amp;$A577&amp;CHAR(39)&amp;"!r"&amp;$B577&amp;"c"&amp;$C577,0)))</f>
        <v>No</v>
      </c>
    </row>
    <row r="578" spans="1:8" x14ac:dyDescent="0.3">
      <c r="A578" s="95" t="s">
        <v>284</v>
      </c>
      <c r="B578" s="95">
        <f t="shared" si="1067"/>
        <v>4</v>
      </c>
      <c r="C578" s="95">
        <f t="shared" si="1068"/>
        <v>57</v>
      </c>
      <c r="E578" s="95">
        <f t="shared" ref="E578" si="1173">plan_id</f>
        <v>390</v>
      </c>
      <c r="F578" s="95">
        <f t="shared" ca="1" si="660"/>
        <v>2001</v>
      </c>
      <c r="G578" s="95">
        <f t="shared" ref="G578" ca="1" si="1174">VLOOKUP(INDIRECT(CHAR(39)&amp;$A578&amp;CHAR(39)&amp;"!r2c"&amp;$C578,0),variables,2,0)</f>
        <v>10989</v>
      </c>
      <c r="H578" s="98">
        <f t="array" aca="1" ref="H578" ca="1">IF(AND(G578&gt;=10861,G578&lt;=10863),TEXT(INDIRECT(CHAR(39)&amp;$A578&amp;CHAR(39)&amp;"!r"&amp;$B578&amp;"c"&amp;$C578,0),"dd-mmm-yyyy"),(INDIRECT(CHAR(39)&amp;$A578&amp;CHAR(39)&amp;"!r"&amp;$B578&amp;"c"&amp;$C578,0)))</f>
        <v>0</v>
      </c>
    </row>
    <row r="579" spans="1:8" x14ac:dyDescent="0.3">
      <c r="A579" s="95" t="s">
        <v>284</v>
      </c>
      <c r="B579" s="95">
        <f t="shared" si="1067"/>
        <v>4</v>
      </c>
      <c r="C579" s="95">
        <f t="shared" si="1068"/>
        <v>58</v>
      </c>
      <c r="E579" s="95">
        <f t="shared" ref="E579" si="1175">plan_id</f>
        <v>390</v>
      </c>
      <c r="F579" s="95">
        <f t="shared" ca="1" si="660"/>
        <v>2001</v>
      </c>
      <c r="G579" s="95">
        <f t="shared" ref="G579" ca="1" si="1176">VLOOKUP(INDIRECT(CHAR(39)&amp;$A579&amp;CHAR(39)&amp;"!r2c"&amp;$C579,0),variables,2,0)</f>
        <v>10990</v>
      </c>
      <c r="H579" s="98">
        <f t="array" aca="1" ref="H579" ca="1">IF(AND(G579&gt;=10861,G579&lt;=10863),TEXT(INDIRECT(CHAR(39)&amp;$A579&amp;CHAR(39)&amp;"!r"&amp;$B579&amp;"c"&amp;$C579,0),"dd-mmm-yyyy"),(INDIRECT(CHAR(39)&amp;$A579&amp;CHAR(39)&amp;"!r"&amp;$B579&amp;"c"&amp;$C579,0)))</f>
        <v>0</v>
      </c>
    </row>
    <row r="580" spans="1:8" x14ac:dyDescent="0.3">
      <c r="A580" s="95" t="s">
        <v>284</v>
      </c>
      <c r="B580" s="95">
        <f t="shared" si="1067"/>
        <v>4</v>
      </c>
      <c r="C580" s="95">
        <f t="shared" si="1068"/>
        <v>59</v>
      </c>
      <c r="E580" s="95">
        <f t="shared" ref="E580" si="1177">plan_id</f>
        <v>390</v>
      </c>
      <c r="F580" s="95">
        <f t="shared" ca="1" si="660"/>
        <v>2001</v>
      </c>
      <c r="G580" s="95">
        <f t="shared" ref="G580" ca="1" si="1178">VLOOKUP(INDIRECT(CHAR(39)&amp;$A580&amp;CHAR(39)&amp;"!r2c"&amp;$C580,0),variables,2,0)</f>
        <v>10991</v>
      </c>
      <c r="H580" s="98">
        <f t="array" aca="1" ref="H580" ca="1">IF(AND(G580&gt;=10861,G580&lt;=10863),TEXT(INDIRECT(CHAR(39)&amp;$A580&amp;CHAR(39)&amp;"!r"&amp;$B580&amp;"c"&amp;$C580,0),"dd-mmm-yyyy"),(INDIRECT(CHAR(39)&amp;$A580&amp;CHAR(39)&amp;"!r"&amp;$B580&amp;"c"&amp;$C580,0)))</f>
        <v>0</v>
      </c>
    </row>
    <row r="581" spans="1:8" x14ac:dyDescent="0.3">
      <c r="A581" s="95" t="s">
        <v>284</v>
      </c>
      <c r="B581" s="95">
        <f t="shared" si="1067"/>
        <v>4</v>
      </c>
      <c r="C581" s="95">
        <f t="shared" si="1068"/>
        <v>60</v>
      </c>
      <c r="E581" s="95">
        <f t="shared" ref="E581" si="1179">plan_id</f>
        <v>390</v>
      </c>
      <c r="F581" s="95">
        <f t="shared" ref="F581:F835" ca="1" si="1180">INDIRECT(CHAR(39)&amp;$A581&amp;CHAR(39)&amp;"!r"&amp;$B581&amp;"c2",0)</f>
        <v>2001</v>
      </c>
      <c r="G581" s="95">
        <f t="shared" ref="G581" ca="1" si="1181">VLOOKUP(INDIRECT(CHAR(39)&amp;$A581&amp;CHAR(39)&amp;"!r2c"&amp;$C581,0),variables,2,0)</f>
        <v>10992</v>
      </c>
      <c r="H581" s="98">
        <f t="array" aca="1" ref="H581" ca="1">IF(AND(G581&gt;=10861,G581&lt;=10863),TEXT(INDIRECT(CHAR(39)&amp;$A581&amp;CHAR(39)&amp;"!r"&amp;$B581&amp;"c"&amp;$C581,0),"dd-mmm-yyyy"),(INDIRECT(CHAR(39)&amp;$A581&amp;CHAR(39)&amp;"!r"&amp;$B581&amp;"c"&amp;$C581,0)))</f>
        <v>0</v>
      </c>
    </row>
    <row r="582" spans="1:8" x14ac:dyDescent="0.3">
      <c r="A582" s="95" t="s">
        <v>284</v>
      </c>
      <c r="B582" s="95">
        <f t="shared" si="1067"/>
        <v>4</v>
      </c>
      <c r="C582" s="95">
        <f t="shared" si="1068"/>
        <v>61</v>
      </c>
      <c r="E582" s="95">
        <f t="shared" ref="E582" si="1182">plan_id</f>
        <v>390</v>
      </c>
      <c r="F582" s="95">
        <f t="shared" ca="1" si="1180"/>
        <v>2001</v>
      </c>
      <c r="G582" s="95">
        <f t="shared" ref="G582" ca="1" si="1183">VLOOKUP(INDIRECT(CHAR(39)&amp;$A582&amp;CHAR(39)&amp;"!r2c"&amp;$C582,0),variables,2,0)</f>
        <v>10993</v>
      </c>
      <c r="H582" s="98">
        <f t="array" aca="1" ref="H582" ca="1">IF(AND(G582&gt;=10861,G582&lt;=10863),TEXT(INDIRECT(CHAR(39)&amp;$A582&amp;CHAR(39)&amp;"!r"&amp;$B582&amp;"c"&amp;$C582,0),"dd-mmm-yyyy"),(INDIRECT(CHAR(39)&amp;$A582&amp;CHAR(39)&amp;"!r"&amp;$B582&amp;"c"&amp;$C582,0)))</f>
        <v>0</v>
      </c>
    </row>
    <row r="583" spans="1:8" x14ac:dyDescent="0.3">
      <c r="A583" s="95" t="s">
        <v>284</v>
      </c>
      <c r="B583" s="95">
        <f t="shared" si="1067"/>
        <v>4</v>
      </c>
      <c r="C583" s="95">
        <f t="shared" si="1068"/>
        <v>62</v>
      </c>
      <c r="E583" s="95">
        <f t="shared" ref="E583" si="1184">plan_id</f>
        <v>390</v>
      </c>
      <c r="F583" s="95">
        <f t="shared" ca="1" si="1180"/>
        <v>2001</v>
      </c>
      <c r="G583" s="95">
        <f t="shared" ref="G583" ca="1" si="1185">VLOOKUP(INDIRECT(CHAR(39)&amp;$A583&amp;CHAR(39)&amp;"!r2c"&amp;$C583,0),variables,2,0)</f>
        <v>10801</v>
      </c>
      <c r="H583" s="98">
        <f t="array" aca="1" ref="H583" ca="1">IF(AND(G583&gt;=10861,G583&lt;=10863),TEXT(INDIRECT(CHAR(39)&amp;$A583&amp;CHAR(39)&amp;"!r"&amp;$B583&amp;"c"&amp;$C583,0),"dd-mmm-yyyy"),(INDIRECT(CHAR(39)&amp;$A583&amp;CHAR(39)&amp;"!r"&amp;$B583&amp;"c"&amp;$C583,0)))</f>
        <v>0</v>
      </c>
    </row>
    <row r="584" spans="1:8" x14ac:dyDescent="0.3">
      <c r="A584" s="95" t="s">
        <v>284</v>
      </c>
      <c r="B584" s="95">
        <f t="shared" si="1067"/>
        <v>4</v>
      </c>
      <c r="C584" s="95">
        <f t="shared" si="1068"/>
        <v>63</v>
      </c>
      <c r="E584" s="95">
        <f t="shared" ref="E584" si="1186">plan_id</f>
        <v>390</v>
      </c>
      <c r="F584" s="95">
        <f t="shared" ca="1" si="1180"/>
        <v>2001</v>
      </c>
      <c r="G584" s="95">
        <f t="shared" ref="G584" ca="1" si="1187">VLOOKUP(INDIRECT(CHAR(39)&amp;$A584&amp;CHAR(39)&amp;"!r2c"&amp;$C584,0),variables,2,0)</f>
        <v>10802</v>
      </c>
      <c r="H584" s="98">
        <f t="array" aca="1" ref="H584" ca="1">IF(AND(G584&gt;=10861,G584&lt;=10863),TEXT(INDIRECT(CHAR(39)&amp;$A584&amp;CHAR(39)&amp;"!r"&amp;$B584&amp;"c"&amp;$C584,0),"dd-mmm-yyyy"),(INDIRECT(CHAR(39)&amp;$A584&amp;CHAR(39)&amp;"!r"&amp;$B584&amp;"c"&amp;$C584,0)))</f>
        <v>0</v>
      </c>
    </row>
    <row r="585" spans="1:8" x14ac:dyDescent="0.3">
      <c r="A585" s="95" t="s">
        <v>284</v>
      </c>
      <c r="B585" s="95">
        <f t="shared" si="1067"/>
        <v>4</v>
      </c>
      <c r="C585" s="95">
        <f t="shared" si="1068"/>
        <v>64</v>
      </c>
      <c r="E585" s="95">
        <f t="shared" ref="E585" si="1188">plan_id</f>
        <v>390</v>
      </c>
      <c r="F585" s="95">
        <f t="shared" ca="1" si="1180"/>
        <v>2001</v>
      </c>
      <c r="G585" s="95">
        <f t="shared" ref="G585" ca="1" si="1189">VLOOKUP(INDIRECT(CHAR(39)&amp;$A585&amp;CHAR(39)&amp;"!r2c"&amp;$C585,0),variables,2,0)</f>
        <v>10803</v>
      </c>
      <c r="H585" s="98">
        <f t="array" aca="1" ref="H585" ca="1">IF(AND(G585&gt;=10861,G585&lt;=10863),TEXT(INDIRECT(CHAR(39)&amp;$A585&amp;CHAR(39)&amp;"!r"&amp;$B585&amp;"c"&amp;$C585,0),"dd-mmm-yyyy"),(INDIRECT(CHAR(39)&amp;$A585&amp;CHAR(39)&amp;"!r"&amp;$B585&amp;"c"&amp;$C585,0)))</f>
        <v>0</v>
      </c>
    </row>
    <row r="586" spans="1:8" x14ac:dyDescent="0.3">
      <c r="A586" s="95" t="s">
        <v>284</v>
      </c>
      <c r="B586" s="95">
        <f t="shared" si="1067"/>
        <v>4</v>
      </c>
      <c r="C586" s="95">
        <f t="shared" si="1068"/>
        <v>65</v>
      </c>
      <c r="E586" s="95">
        <f t="shared" ref="E586" si="1190">plan_id</f>
        <v>390</v>
      </c>
      <c r="F586" s="95">
        <f t="shared" ca="1" si="1180"/>
        <v>2001</v>
      </c>
      <c r="G586" s="95">
        <f t="shared" ref="G586" ca="1" si="1191">VLOOKUP(INDIRECT(CHAR(39)&amp;$A586&amp;CHAR(39)&amp;"!r2c"&amp;$C586,0),variables,2,0)</f>
        <v>10804</v>
      </c>
      <c r="H586" s="98">
        <f t="array" aca="1" ref="H586" ca="1">IF(AND(G586&gt;=10861,G586&lt;=10863),TEXT(INDIRECT(CHAR(39)&amp;$A586&amp;CHAR(39)&amp;"!r"&amp;$B586&amp;"c"&amp;$C586,0),"dd-mmm-yyyy"),(INDIRECT(CHAR(39)&amp;$A586&amp;CHAR(39)&amp;"!r"&amp;$B586&amp;"c"&amp;$C586,0)))</f>
        <v>0</v>
      </c>
    </row>
    <row r="587" spans="1:8" x14ac:dyDescent="0.3">
      <c r="A587" s="95" t="s">
        <v>284</v>
      </c>
      <c r="B587" s="95">
        <f t="shared" si="1067"/>
        <v>4</v>
      </c>
      <c r="C587" s="95">
        <f t="shared" si="1068"/>
        <v>66</v>
      </c>
      <c r="E587" s="95">
        <f t="shared" ref="E587" si="1192">plan_id</f>
        <v>390</v>
      </c>
      <c r="F587" s="95">
        <f t="shared" ca="1" si="1180"/>
        <v>2001</v>
      </c>
      <c r="G587" s="95">
        <f t="shared" ref="G587" ca="1" si="1193">VLOOKUP(INDIRECT(CHAR(39)&amp;$A587&amp;CHAR(39)&amp;"!r2c"&amp;$C587,0),variables,2,0)</f>
        <v>10805</v>
      </c>
      <c r="H587" s="98">
        <f t="array" aca="1" ref="H587" ca="1">IF(AND(G587&gt;=10861,G587&lt;=10863),TEXT(INDIRECT(CHAR(39)&amp;$A587&amp;CHAR(39)&amp;"!r"&amp;$B587&amp;"c"&amp;$C587,0),"dd-mmm-yyyy"),(INDIRECT(CHAR(39)&amp;$A587&amp;CHAR(39)&amp;"!r"&amp;$B587&amp;"c"&amp;$C587,0)))</f>
        <v>0</v>
      </c>
    </row>
    <row r="588" spans="1:8" x14ac:dyDescent="0.3">
      <c r="A588" s="95" t="s">
        <v>284</v>
      </c>
      <c r="B588" s="95">
        <f t="shared" si="1067"/>
        <v>4</v>
      </c>
      <c r="C588" s="95">
        <f t="shared" si="1068"/>
        <v>67</v>
      </c>
      <c r="E588" s="95">
        <f t="shared" ref="E588" si="1194">plan_id</f>
        <v>390</v>
      </c>
      <c r="F588" s="95">
        <f t="shared" ca="1" si="1180"/>
        <v>2001</v>
      </c>
      <c r="G588" s="95">
        <f t="shared" ref="G588" ca="1" si="1195">VLOOKUP(INDIRECT(CHAR(39)&amp;$A588&amp;CHAR(39)&amp;"!r2c"&amp;$C588,0),variables,2,0)</f>
        <v>10806</v>
      </c>
      <c r="H588" s="98">
        <f t="array" aca="1" ref="H588" ca="1">IF(AND(G588&gt;=10861,G588&lt;=10863),TEXT(INDIRECT(CHAR(39)&amp;$A588&amp;CHAR(39)&amp;"!r"&amp;$B588&amp;"c"&amp;$C588,0),"dd-mmm-yyyy"),(INDIRECT(CHAR(39)&amp;$A588&amp;CHAR(39)&amp;"!r"&amp;$B588&amp;"c"&amp;$C588,0)))</f>
        <v>0</v>
      </c>
    </row>
    <row r="589" spans="1:8" x14ac:dyDescent="0.3">
      <c r="A589" s="95" t="s">
        <v>284</v>
      </c>
      <c r="B589" s="95">
        <f t="shared" si="1067"/>
        <v>4</v>
      </c>
      <c r="C589" s="95">
        <f t="shared" si="1068"/>
        <v>68</v>
      </c>
      <c r="E589" s="95">
        <f t="shared" ref="E589" si="1196">plan_id</f>
        <v>390</v>
      </c>
      <c r="F589" s="95">
        <f t="shared" ca="1" si="1180"/>
        <v>2001</v>
      </c>
      <c r="G589" s="95">
        <f t="shared" ref="G589" ca="1" si="1197">VLOOKUP(INDIRECT(CHAR(39)&amp;$A589&amp;CHAR(39)&amp;"!r2c"&amp;$C589,0),variables,2,0)</f>
        <v>10807</v>
      </c>
      <c r="H589" s="98">
        <f t="array" aca="1" ref="H589" ca="1">IF(AND(G589&gt;=10861,G589&lt;=10863),TEXT(INDIRECT(CHAR(39)&amp;$A589&amp;CHAR(39)&amp;"!r"&amp;$B589&amp;"c"&amp;$C589,0),"dd-mmm-yyyy"),(INDIRECT(CHAR(39)&amp;$A589&amp;CHAR(39)&amp;"!r"&amp;$B589&amp;"c"&amp;$C589,0)))</f>
        <v>0</v>
      </c>
    </row>
    <row r="590" spans="1:8" x14ac:dyDescent="0.3">
      <c r="A590" s="95" t="s">
        <v>284</v>
      </c>
      <c r="B590" s="95">
        <f t="shared" ref="B590:B614" si="1198">B589</f>
        <v>4</v>
      </c>
      <c r="C590" s="95">
        <f t="shared" ref="C590:C614" si="1199">C589+1</f>
        <v>69</v>
      </c>
      <c r="E590" s="95">
        <f t="shared" ref="E590" si="1200">plan_id</f>
        <v>390</v>
      </c>
      <c r="F590" s="95">
        <f t="shared" ca="1" si="1180"/>
        <v>2001</v>
      </c>
      <c r="G590" s="95">
        <f t="shared" ref="G590" ca="1" si="1201">VLOOKUP(INDIRECT(CHAR(39)&amp;$A590&amp;CHAR(39)&amp;"!r2c"&amp;$C590,0),variables,2,0)</f>
        <v>10808</v>
      </c>
      <c r="H590" s="98">
        <f t="array" aca="1" ref="H590" ca="1">IF(AND(G590&gt;=10861,G590&lt;=10863),TEXT(INDIRECT(CHAR(39)&amp;$A590&amp;CHAR(39)&amp;"!r"&amp;$B590&amp;"c"&amp;$C590,0),"dd-mmm-yyyy"),(INDIRECT(CHAR(39)&amp;$A590&amp;CHAR(39)&amp;"!r"&amp;$B590&amp;"c"&amp;$C590,0)))</f>
        <v>0</v>
      </c>
    </row>
    <row r="591" spans="1:8" x14ac:dyDescent="0.3">
      <c r="A591" s="95" t="s">
        <v>284</v>
      </c>
      <c r="B591" s="95">
        <f t="shared" si="1198"/>
        <v>4</v>
      </c>
      <c r="C591" s="95">
        <f t="shared" si="1199"/>
        <v>70</v>
      </c>
      <c r="E591" s="95">
        <f t="shared" ref="E591" si="1202">plan_id</f>
        <v>390</v>
      </c>
      <c r="F591" s="95">
        <f t="shared" ca="1" si="1180"/>
        <v>2001</v>
      </c>
      <c r="G591" s="95">
        <f t="shared" ref="G591" ca="1" si="1203">VLOOKUP(INDIRECT(CHAR(39)&amp;$A591&amp;CHAR(39)&amp;"!r2c"&amp;$C591,0),variables,2,0)</f>
        <v>10809</v>
      </c>
      <c r="H591" s="98">
        <f t="array" aca="1" ref="H591" ca="1">IF(AND(G591&gt;=10861,G591&lt;=10863),TEXT(INDIRECT(CHAR(39)&amp;$A591&amp;CHAR(39)&amp;"!r"&amp;$B591&amp;"c"&amp;$C591,0),"dd-mmm-yyyy"),(INDIRECT(CHAR(39)&amp;$A591&amp;CHAR(39)&amp;"!r"&amp;$B591&amp;"c"&amp;$C591,0)))</f>
        <v>0</v>
      </c>
    </row>
    <row r="592" spans="1:8" x14ac:dyDescent="0.3">
      <c r="A592" s="95" t="s">
        <v>284</v>
      </c>
      <c r="B592" s="95">
        <f t="shared" si="1198"/>
        <v>4</v>
      </c>
      <c r="C592" s="95">
        <f t="shared" si="1199"/>
        <v>71</v>
      </c>
      <c r="E592" s="95">
        <f t="shared" ref="E592" si="1204">plan_id</f>
        <v>390</v>
      </c>
      <c r="F592" s="95">
        <f t="shared" ca="1" si="1180"/>
        <v>2001</v>
      </c>
      <c r="G592" s="95">
        <f t="shared" ref="G592" ca="1" si="1205">VLOOKUP(INDIRECT(CHAR(39)&amp;$A592&amp;CHAR(39)&amp;"!r2c"&amp;$C592,0),variables,2,0)</f>
        <v>10810</v>
      </c>
      <c r="H592" s="98">
        <f t="array" aca="1" ref="H592" ca="1">IF(AND(G592&gt;=10861,G592&lt;=10863),TEXT(INDIRECT(CHAR(39)&amp;$A592&amp;CHAR(39)&amp;"!r"&amp;$B592&amp;"c"&amp;$C592,0),"dd-mmm-yyyy"),(INDIRECT(CHAR(39)&amp;$A592&amp;CHAR(39)&amp;"!r"&amp;$B592&amp;"c"&amp;$C592,0)))</f>
        <v>0</v>
      </c>
    </row>
    <row r="593" spans="1:8" x14ac:dyDescent="0.3">
      <c r="A593" s="95" t="s">
        <v>284</v>
      </c>
      <c r="B593" s="95">
        <f t="shared" si="1198"/>
        <v>4</v>
      </c>
      <c r="C593" s="95">
        <f t="shared" si="1199"/>
        <v>72</v>
      </c>
      <c r="E593" s="95">
        <f t="shared" ref="E593" si="1206">plan_id</f>
        <v>390</v>
      </c>
      <c r="F593" s="95">
        <f t="shared" ca="1" si="1180"/>
        <v>2001</v>
      </c>
      <c r="G593" s="95">
        <f t="shared" ref="G593" ca="1" si="1207">VLOOKUP(INDIRECT(CHAR(39)&amp;$A593&amp;CHAR(39)&amp;"!r2c"&amp;$C593,0),variables,2,0)</f>
        <v>10811</v>
      </c>
      <c r="H593" s="98">
        <f t="array" aca="1" ref="H593" ca="1">IF(AND(G593&gt;=10861,G593&lt;=10863),TEXT(INDIRECT(CHAR(39)&amp;$A593&amp;CHAR(39)&amp;"!r"&amp;$B593&amp;"c"&amp;$C593,0),"dd-mmm-yyyy"),(INDIRECT(CHAR(39)&amp;$A593&amp;CHAR(39)&amp;"!r"&amp;$B593&amp;"c"&amp;$C593,0)))</f>
        <v>0</v>
      </c>
    </row>
    <row r="594" spans="1:8" x14ac:dyDescent="0.3">
      <c r="A594" s="95" t="s">
        <v>284</v>
      </c>
      <c r="B594" s="95">
        <f t="shared" si="1198"/>
        <v>4</v>
      </c>
      <c r="C594" s="95">
        <f t="shared" si="1199"/>
        <v>73</v>
      </c>
      <c r="E594" s="95">
        <f t="shared" ref="E594" si="1208">plan_id</f>
        <v>390</v>
      </c>
      <c r="F594" s="95">
        <f t="shared" ca="1" si="1180"/>
        <v>2001</v>
      </c>
      <c r="G594" s="95">
        <f t="shared" ref="G594" ca="1" si="1209">VLOOKUP(INDIRECT(CHAR(39)&amp;$A594&amp;CHAR(39)&amp;"!r2c"&amp;$C594,0),variables,2,0)</f>
        <v>10812</v>
      </c>
      <c r="H594" s="98">
        <f t="array" aca="1" ref="H594" ca="1">IF(AND(G594&gt;=10861,G594&lt;=10863),TEXT(INDIRECT(CHAR(39)&amp;$A594&amp;CHAR(39)&amp;"!r"&amp;$B594&amp;"c"&amp;$C594,0),"dd-mmm-yyyy"),(INDIRECT(CHAR(39)&amp;$A594&amp;CHAR(39)&amp;"!r"&amp;$B594&amp;"c"&amp;$C594,0)))</f>
        <v>0</v>
      </c>
    </row>
    <row r="595" spans="1:8" x14ac:dyDescent="0.3">
      <c r="A595" s="95" t="s">
        <v>284</v>
      </c>
      <c r="B595" s="95">
        <f t="shared" si="1198"/>
        <v>4</v>
      </c>
      <c r="C595" s="95">
        <f t="shared" si="1199"/>
        <v>74</v>
      </c>
      <c r="E595" s="95">
        <f t="shared" ref="E595" si="1210">plan_id</f>
        <v>390</v>
      </c>
      <c r="F595" s="95">
        <f t="shared" ca="1" si="1180"/>
        <v>2001</v>
      </c>
      <c r="G595" s="95">
        <f t="shared" ref="G595" ca="1" si="1211">VLOOKUP(INDIRECT(CHAR(39)&amp;$A595&amp;CHAR(39)&amp;"!r2c"&amp;$C595,0),variables,2,0)</f>
        <v>10813</v>
      </c>
      <c r="H595" s="98">
        <f t="array" aca="1" ref="H595" ca="1">IF(AND(G595&gt;=10861,G595&lt;=10863),TEXT(INDIRECT(CHAR(39)&amp;$A595&amp;CHAR(39)&amp;"!r"&amp;$B595&amp;"c"&amp;$C595,0),"dd-mmm-yyyy"),(INDIRECT(CHAR(39)&amp;$A595&amp;CHAR(39)&amp;"!r"&amp;$B595&amp;"c"&amp;$C595,0)))</f>
        <v>0</v>
      </c>
    </row>
    <row r="596" spans="1:8" x14ac:dyDescent="0.3">
      <c r="A596" s="95" t="s">
        <v>284</v>
      </c>
      <c r="B596" s="95">
        <f t="shared" si="1198"/>
        <v>4</v>
      </c>
      <c r="C596" s="95">
        <f t="shared" si="1199"/>
        <v>75</v>
      </c>
      <c r="E596" s="95">
        <f t="shared" ref="E596" si="1212">plan_id</f>
        <v>390</v>
      </c>
      <c r="F596" s="95">
        <f t="shared" ca="1" si="1180"/>
        <v>2001</v>
      </c>
      <c r="G596" s="95">
        <f t="shared" ref="G596" ca="1" si="1213">VLOOKUP(INDIRECT(CHAR(39)&amp;$A596&amp;CHAR(39)&amp;"!r2c"&amp;$C596,0),variables,2,0)</f>
        <v>10814</v>
      </c>
      <c r="H596" s="98">
        <f t="array" aca="1" ref="H596" ca="1">IF(AND(G596&gt;=10861,G596&lt;=10863),TEXT(INDIRECT(CHAR(39)&amp;$A596&amp;CHAR(39)&amp;"!r"&amp;$B596&amp;"c"&amp;$C596,0),"dd-mmm-yyyy"),(INDIRECT(CHAR(39)&amp;$A596&amp;CHAR(39)&amp;"!r"&amp;$B596&amp;"c"&amp;$C596,0)))</f>
        <v>0</v>
      </c>
    </row>
    <row r="597" spans="1:8" x14ac:dyDescent="0.3">
      <c r="A597" s="95" t="s">
        <v>284</v>
      </c>
      <c r="B597" s="95">
        <f t="shared" si="1198"/>
        <v>4</v>
      </c>
      <c r="C597" s="95">
        <f t="shared" si="1199"/>
        <v>76</v>
      </c>
      <c r="E597" s="95">
        <f t="shared" ref="E597" si="1214">plan_id</f>
        <v>390</v>
      </c>
      <c r="F597" s="95">
        <f t="shared" ca="1" si="1180"/>
        <v>2001</v>
      </c>
      <c r="G597" s="95">
        <f t="shared" ref="G597" ca="1" si="1215">VLOOKUP(INDIRECT(CHAR(39)&amp;$A597&amp;CHAR(39)&amp;"!r2c"&amp;$C597,0),variables,2,0)</f>
        <v>10815</v>
      </c>
      <c r="H597" s="98">
        <f t="array" aca="1" ref="H597" ca="1">IF(AND(G597&gt;=10861,G597&lt;=10863),TEXT(INDIRECT(CHAR(39)&amp;$A597&amp;CHAR(39)&amp;"!r"&amp;$B597&amp;"c"&amp;$C597,0),"dd-mmm-yyyy"),(INDIRECT(CHAR(39)&amp;$A597&amp;CHAR(39)&amp;"!r"&amp;$B597&amp;"c"&amp;$C597,0)))</f>
        <v>0</v>
      </c>
    </row>
    <row r="598" spans="1:8" x14ac:dyDescent="0.3">
      <c r="A598" s="95" t="s">
        <v>284</v>
      </c>
      <c r="B598" s="95">
        <f t="shared" si="1198"/>
        <v>4</v>
      </c>
      <c r="C598" s="95">
        <f t="shared" si="1199"/>
        <v>77</v>
      </c>
      <c r="E598" s="95">
        <f t="shared" ref="E598" si="1216">plan_id</f>
        <v>390</v>
      </c>
      <c r="F598" s="95">
        <f t="shared" ca="1" si="1180"/>
        <v>2001</v>
      </c>
      <c r="G598" s="95">
        <f t="shared" ref="G598" ca="1" si="1217">VLOOKUP(INDIRECT(CHAR(39)&amp;$A598&amp;CHAR(39)&amp;"!r2c"&amp;$C598,0),variables,2,0)</f>
        <v>10816</v>
      </c>
      <c r="H598" s="98">
        <f t="array" aca="1" ref="H598" ca="1">IF(AND(G598&gt;=10861,G598&lt;=10863),TEXT(INDIRECT(CHAR(39)&amp;$A598&amp;CHAR(39)&amp;"!r"&amp;$B598&amp;"c"&amp;$C598,0),"dd-mmm-yyyy"),(INDIRECT(CHAR(39)&amp;$A598&amp;CHAR(39)&amp;"!r"&amp;$B598&amp;"c"&amp;$C598,0)))</f>
        <v>0</v>
      </c>
    </row>
    <row r="599" spans="1:8" x14ac:dyDescent="0.3">
      <c r="A599" s="95" t="s">
        <v>284</v>
      </c>
      <c r="B599" s="95">
        <f t="shared" si="1198"/>
        <v>4</v>
      </c>
      <c r="C599" s="95">
        <f t="shared" si="1199"/>
        <v>78</v>
      </c>
      <c r="E599" s="95">
        <f t="shared" ref="E599" si="1218">plan_id</f>
        <v>390</v>
      </c>
      <c r="F599" s="95">
        <f t="shared" ca="1" si="1180"/>
        <v>2001</v>
      </c>
      <c r="G599" s="95">
        <f t="shared" ref="G599" ca="1" si="1219">VLOOKUP(INDIRECT(CHAR(39)&amp;$A599&amp;CHAR(39)&amp;"!r2c"&amp;$C599,0),variables,2,0)</f>
        <v>10817</v>
      </c>
      <c r="H599" s="98">
        <f t="array" aca="1" ref="H599" ca="1">IF(AND(G599&gt;=10861,G599&lt;=10863),TEXT(INDIRECT(CHAR(39)&amp;$A599&amp;CHAR(39)&amp;"!r"&amp;$B599&amp;"c"&amp;$C599,0),"dd-mmm-yyyy"),(INDIRECT(CHAR(39)&amp;$A599&amp;CHAR(39)&amp;"!r"&amp;$B599&amp;"c"&amp;$C599,0)))</f>
        <v>0</v>
      </c>
    </row>
    <row r="600" spans="1:8" x14ac:dyDescent="0.3">
      <c r="A600" s="95" t="s">
        <v>284</v>
      </c>
      <c r="B600" s="95">
        <f t="shared" si="1198"/>
        <v>4</v>
      </c>
      <c r="C600" s="95">
        <f t="shared" si="1199"/>
        <v>79</v>
      </c>
      <c r="E600" s="95">
        <f t="shared" ref="E600" si="1220">plan_id</f>
        <v>390</v>
      </c>
      <c r="F600" s="95">
        <f t="shared" ca="1" si="1180"/>
        <v>2001</v>
      </c>
      <c r="G600" s="95">
        <f t="shared" ref="G600" ca="1" si="1221">VLOOKUP(INDIRECT(CHAR(39)&amp;$A600&amp;CHAR(39)&amp;"!r2c"&amp;$C600,0),variables,2,0)</f>
        <v>10818</v>
      </c>
      <c r="H600" s="98">
        <f t="array" aca="1" ref="H600" ca="1">IF(AND(G600&gt;=10861,G600&lt;=10863),TEXT(INDIRECT(CHAR(39)&amp;$A600&amp;CHAR(39)&amp;"!r"&amp;$B600&amp;"c"&amp;$C600,0),"dd-mmm-yyyy"),(INDIRECT(CHAR(39)&amp;$A600&amp;CHAR(39)&amp;"!r"&amp;$B600&amp;"c"&amp;$C600,0)))</f>
        <v>0</v>
      </c>
    </row>
    <row r="601" spans="1:8" x14ac:dyDescent="0.3">
      <c r="A601" s="95" t="s">
        <v>284</v>
      </c>
      <c r="B601" s="95">
        <f t="shared" si="1198"/>
        <v>4</v>
      </c>
      <c r="C601" s="95">
        <f t="shared" si="1199"/>
        <v>80</v>
      </c>
      <c r="E601" s="95">
        <f t="shared" ref="E601" si="1222">plan_id</f>
        <v>390</v>
      </c>
      <c r="F601" s="95">
        <f t="shared" ca="1" si="1180"/>
        <v>2001</v>
      </c>
      <c r="G601" s="95">
        <f t="shared" ref="G601" ca="1" si="1223">VLOOKUP(INDIRECT(CHAR(39)&amp;$A601&amp;CHAR(39)&amp;"!r2c"&amp;$C601,0),variables,2,0)</f>
        <v>10819</v>
      </c>
      <c r="H601" s="98">
        <f t="array" aca="1" ref="H601" ca="1">IF(AND(G601&gt;=10861,G601&lt;=10863),TEXT(INDIRECT(CHAR(39)&amp;$A601&amp;CHAR(39)&amp;"!r"&amp;$B601&amp;"c"&amp;$C601,0),"dd-mmm-yyyy"),(INDIRECT(CHAR(39)&amp;$A601&amp;CHAR(39)&amp;"!r"&amp;$B601&amp;"c"&amp;$C601,0)))</f>
        <v>0</v>
      </c>
    </row>
    <row r="602" spans="1:8" x14ac:dyDescent="0.3">
      <c r="A602" s="95" t="s">
        <v>284</v>
      </c>
      <c r="B602" s="95">
        <f t="shared" si="1198"/>
        <v>4</v>
      </c>
      <c r="C602" s="95">
        <f t="shared" si="1199"/>
        <v>81</v>
      </c>
      <c r="E602" s="95">
        <f t="shared" ref="E602" si="1224">plan_id</f>
        <v>390</v>
      </c>
      <c r="F602" s="95">
        <f t="shared" ca="1" si="1180"/>
        <v>2001</v>
      </c>
      <c r="G602" s="95">
        <f t="shared" ref="G602" ca="1" si="1225">VLOOKUP(INDIRECT(CHAR(39)&amp;$A602&amp;CHAR(39)&amp;"!r2c"&amp;$C602,0),variables,2,0)</f>
        <v>10820</v>
      </c>
      <c r="H602" s="98">
        <f t="array" aca="1" ref="H602" ca="1">IF(AND(G602&gt;=10861,G602&lt;=10863),TEXT(INDIRECT(CHAR(39)&amp;$A602&amp;CHAR(39)&amp;"!r"&amp;$B602&amp;"c"&amp;$C602,0),"dd-mmm-yyyy"),(INDIRECT(CHAR(39)&amp;$A602&amp;CHAR(39)&amp;"!r"&amp;$B602&amp;"c"&amp;$C602,0)))</f>
        <v>0</v>
      </c>
    </row>
    <row r="603" spans="1:8" x14ac:dyDescent="0.3">
      <c r="A603" s="95" t="s">
        <v>284</v>
      </c>
      <c r="B603" s="95">
        <f t="shared" si="1198"/>
        <v>4</v>
      </c>
      <c r="C603" s="95">
        <f t="shared" si="1199"/>
        <v>82</v>
      </c>
      <c r="E603" s="95">
        <f t="shared" ref="E603" si="1226">plan_id</f>
        <v>390</v>
      </c>
      <c r="F603" s="95">
        <f t="shared" ca="1" si="1180"/>
        <v>2001</v>
      </c>
      <c r="G603" s="95">
        <f t="shared" ref="G603" ca="1" si="1227">VLOOKUP(INDIRECT(CHAR(39)&amp;$A603&amp;CHAR(39)&amp;"!r2c"&amp;$C603,0),variables,2,0)</f>
        <v>10821</v>
      </c>
      <c r="H603" s="98">
        <f t="array" aca="1" ref="H603" ca="1">IF(AND(G603&gt;=10861,G603&lt;=10863),TEXT(INDIRECT(CHAR(39)&amp;$A603&amp;CHAR(39)&amp;"!r"&amp;$B603&amp;"c"&amp;$C603,0),"dd-mmm-yyyy"),(INDIRECT(CHAR(39)&amp;$A603&amp;CHAR(39)&amp;"!r"&amp;$B603&amp;"c"&amp;$C603,0)))</f>
        <v>0</v>
      </c>
    </row>
    <row r="604" spans="1:8" x14ac:dyDescent="0.3">
      <c r="A604" s="95" t="s">
        <v>284</v>
      </c>
      <c r="B604" s="95">
        <f t="shared" si="1198"/>
        <v>4</v>
      </c>
      <c r="C604" s="95">
        <f t="shared" si="1199"/>
        <v>83</v>
      </c>
      <c r="E604" s="95">
        <f t="shared" ref="E604" si="1228">plan_id</f>
        <v>390</v>
      </c>
      <c r="F604" s="95">
        <f t="shared" ca="1" si="1180"/>
        <v>2001</v>
      </c>
      <c r="G604" s="95">
        <f t="shared" ref="G604" ca="1" si="1229">VLOOKUP(INDIRECT(CHAR(39)&amp;$A604&amp;CHAR(39)&amp;"!r2c"&amp;$C604,0),variables,2,0)</f>
        <v>10822</v>
      </c>
      <c r="H604" s="98">
        <f t="array" aca="1" ref="H604" ca="1">IF(AND(G604&gt;=10861,G604&lt;=10863),TEXT(INDIRECT(CHAR(39)&amp;$A604&amp;CHAR(39)&amp;"!r"&amp;$B604&amp;"c"&amp;$C604,0),"dd-mmm-yyyy"),(INDIRECT(CHAR(39)&amp;$A604&amp;CHAR(39)&amp;"!r"&amp;$B604&amp;"c"&amp;$C604,0)))</f>
        <v>0</v>
      </c>
    </row>
    <row r="605" spans="1:8" x14ac:dyDescent="0.3">
      <c r="A605" s="95" t="s">
        <v>284</v>
      </c>
      <c r="B605" s="95">
        <f t="shared" si="1198"/>
        <v>4</v>
      </c>
      <c r="C605" s="95">
        <f t="shared" si="1199"/>
        <v>84</v>
      </c>
      <c r="E605" s="95">
        <f t="shared" ref="E605" si="1230">plan_id</f>
        <v>390</v>
      </c>
      <c r="F605" s="95">
        <f t="shared" ca="1" si="1180"/>
        <v>2001</v>
      </c>
      <c r="G605" s="95">
        <f t="shared" ref="G605" ca="1" si="1231">VLOOKUP(INDIRECT(CHAR(39)&amp;$A605&amp;CHAR(39)&amp;"!r2c"&amp;$C605,0),variables,2,0)</f>
        <v>10829</v>
      </c>
      <c r="H605" s="98">
        <f t="array" aca="1" ref="H605" ca="1">IF(AND(G605&gt;=10861,G605&lt;=10863),TEXT(INDIRECT(CHAR(39)&amp;$A605&amp;CHAR(39)&amp;"!r"&amp;$B605&amp;"c"&amp;$C605,0),"dd-mmm-yyyy"),(INDIRECT(CHAR(39)&amp;$A605&amp;CHAR(39)&amp;"!r"&amp;$B605&amp;"c"&amp;$C605,0)))</f>
        <v>0</v>
      </c>
    </row>
    <row r="606" spans="1:8" x14ac:dyDescent="0.3">
      <c r="A606" s="95" t="s">
        <v>284</v>
      </c>
      <c r="B606" s="95">
        <f t="shared" si="1198"/>
        <v>4</v>
      </c>
      <c r="C606" s="95">
        <f t="shared" si="1199"/>
        <v>85</v>
      </c>
      <c r="E606" s="95">
        <f t="shared" ref="E606" si="1232">plan_id</f>
        <v>390</v>
      </c>
      <c r="F606" s="95">
        <f t="shared" ca="1" si="1180"/>
        <v>2001</v>
      </c>
      <c r="G606" s="95">
        <f t="shared" ref="G606" ca="1" si="1233">VLOOKUP(INDIRECT(CHAR(39)&amp;$A606&amp;CHAR(39)&amp;"!r2c"&amp;$C606,0),variables,2,0)</f>
        <v>10823</v>
      </c>
      <c r="H606" s="98">
        <f t="array" aca="1" ref="H606" ca="1">IF(AND(G606&gt;=10861,G606&lt;=10863),TEXT(INDIRECT(CHAR(39)&amp;$A606&amp;CHAR(39)&amp;"!r"&amp;$B606&amp;"c"&amp;$C606,0),"dd-mmm-yyyy"),(INDIRECT(CHAR(39)&amp;$A606&amp;CHAR(39)&amp;"!r"&amp;$B606&amp;"c"&amp;$C606,0)))</f>
        <v>0</v>
      </c>
    </row>
    <row r="607" spans="1:8" x14ac:dyDescent="0.3">
      <c r="A607" s="95" t="s">
        <v>284</v>
      </c>
      <c r="B607" s="95">
        <f t="shared" si="1198"/>
        <v>4</v>
      </c>
      <c r="C607" s="95">
        <f t="shared" si="1199"/>
        <v>86</v>
      </c>
      <c r="E607" s="95">
        <f t="shared" ref="E607" si="1234">plan_id</f>
        <v>390</v>
      </c>
      <c r="F607" s="95">
        <f t="shared" ca="1" si="1180"/>
        <v>2001</v>
      </c>
      <c r="G607" s="95">
        <f t="shared" ref="G607" ca="1" si="1235">VLOOKUP(INDIRECT(CHAR(39)&amp;$A607&amp;CHAR(39)&amp;"!r2c"&amp;$C607,0),variables,2,0)</f>
        <v>10798</v>
      </c>
      <c r="H607" s="98">
        <f t="array" aca="1" ref="H607" ca="1">IF(AND(G607&gt;=10861,G607&lt;=10863),TEXT(INDIRECT(CHAR(39)&amp;$A607&amp;CHAR(39)&amp;"!r"&amp;$B607&amp;"c"&amp;$C607,0),"dd-mmm-yyyy"),(INDIRECT(CHAR(39)&amp;$A607&amp;CHAR(39)&amp;"!r"&amp;$B607&amp;"c"&amp;$C607,0)))</f>
        <v>0</v>
      </c>
    </row>
    <row r="608" spans="1:8" x14ac:dyDescent="0.3">
      <c r="A608" s="95" t="s">
        <v>284</v>
      </c>
      <c r="B608" s="95">
        <f t="shared" si="1198"/>
        <v>4</v>
      </c>
      <c r="C608" s="95">
        <f t="shared" si="1199"/>
        <v>87</v>
      </c>
      <c r="E608" s="95">
        <f t="shared" ref="E608" si="1236">plan_id</f>
        <v>390</v>
      </c>
      <c r="F608" s="95">
        <f t="shared" ca="1" si="1180"/>
        <v>2001</v>
      </c>
      <c r="G608" s="95">
        <f t="shared" ref="G608" ca="1" si="1237">VLOOKUP(INDIRECT(CHAR(39)&amp;$A608&amp;CHAR(39)&amp;"!r2c"&amp;$C608,0),variables,2,0)</f>
        <v>10799</v>
      </c>
      <c r="H608" s="98">
        <f t="array" aca="1" ref="H608" ca="1">IF(AND(G608&gt;=10861,G608&lt;=10863),TEXT(INDIRECT(CHAR(39)&amp;$A608&amp;CHAR(39)&amp;"!r"&amp;$B608&amp;"c"&amp;$C608,0),"dd-mmm-yyyy"),(INDIRECT(CHAR(39)&amp;$A608&amp;CHAR(39)&amp;"!r"&amp;$B608&amp;"c"&amp;$C608,0)))</f>
        <v>0</v>
      </c>
    </row>
    <row r="609" spans="1:8" x14ac:dyDescent="0.3">
      <c r="A609" s="95" t="s">
        <v>284</v>
      </c>
      <c r="B609" s="95">
        <f t="shared" si="1198"/>
        <v>4</v>
      </c>
      <c r="C609" s="95">
        <f t="shared" si="1199"/>
        <v>88</v>
      </c>
      <c r="E609" s="95">
        <f t="shared" ref="E609" si="1238">plan_id</f>
        <v>390</v>
      </c>
      <c r="F609" s="95">
        <f t="shared" ca="1" si="1180"/>
        <v>2001</v>
      </c>
      <c r="G609" s="95">
        <f t="shared" ref="G609" ca="1" si="1239">VLOOKUP(INDIRECT(CHAR(39)&amp;$A609&amp;CHAR(39)&amp;"!r2c"&amp;$C609,0),variables,2,0)</f>
        <v>10800</v>
      </c>
      <c r="H609" s="98">
        <f t="array" aca="1" ref="H609" ca="1">IF(AND(G609&gt;=10861,G609&lt;=10863),TEXT(INDIRECT(CHAR(39)&amp;$A609&amp;CHAR(39)&amp;"!r"&amp;$B609&amp;"c"&amp;$C609,0),"dd-mmm-yyyy"),(INDIRECT(CHAR(39)&amp;$A609&amp;CHAR(39)&amp;"!r"&amp;$B609&amp;"c"&amp;$C609,0)))</f>
        <v>0</v>
      </c>
    </row>
    <row r="610" spans="1:8" x14ac:dyDescent="0.3">
      <c r="A610" s="95" t="s">
        <v>284</v>
      </c>
      <c r="B610" s="95">
        <f t="shared" si="1198"/>
        <v>4</v>
      </c>
      <c r="C610" s="95">
        <f t="shared" si="1199"/>
        <v>89</v>
      </c>
      <c r="E610" s="95">
        <f t="shared" ref="E610" si="1240">plan_id</f>
        <v>390</v>
      </c>
      <c r="F610" s="95">
        <f t="shared" ca="1" si="1180"/>
        <v>2001</v>
      </c>
      <c r="G610" s="95">
        <f t="shared" ref="G610" ca="1" si="1241">VLOOKUP(INDIRECT(CHAR(39)&amp;$A610&amp;CHAR(39)&amp;"!r2c"&amp;$C610,0),variables,2,0)</f>
        <v>10824</v>
      </c>
      <c r="H610" s="98">
        <f t="array" aca="1" ref="H610" ca="1">IF(AND(G610&gt;=10861,G610&lt;=10863),TEXT(INDIRECT(CHAR(39)&amp;$A610&amp;CHAR(39)&amp;"!r"&amp;$B610&amp;"c"&amp;$C610,0),"dd-mmm-yyyy"),(INDIRECT(CHAR(39)&amp;$A610&amp;CHAR(39)&amp;"!r"&amp;$B610&amp;"c"&amp;$C610,0)))</f>
        <v>0</v>
      </c>
    </row>
    <row r="611" spans="1:8" x14ac:dyDescent="0.3">
      <c r="A611" s="95" t="s">
        <v>284</v>
      </c>
      <c r="B611" s="95">
        <f t="shared" si="1198"/>
        <v>4</v>
      </c>
      <c r="C611" s="95">
        <f t="shared" si="1199"/>
        <v>90</v>
      </c>
      <c r="E611" s="95">
        <f t="shared" ref="E611" si="1242">plan_id</f>
        <v>390</v>
      </c>
      <c r="F611" s="95">
        <f t="shared" ca="1" si="1180"/>
        <v>2001</v>
      </c>
      <c r="G611" s="95">
        <f t="shared" ref="G611" ca="1" si="1243">VLOOKUP(INDIRECT(CHAR(39)&amp;$A611&amp;CHAR(39)&amp;"!r2c"&amp;$C611,0),variables,2,0)</f>
        <v>10825</v>
      </c>
      <c r="H611" s="98">
        <f t="array" aca="1" ref="H611" ca="1">IF(AND(G611&gt;=10861,G611&lt;=10863),TEXT(INDIRECT(CHAR(39)&amp;$A611&amp;CHAR(39)&amp;"!r"&amp;$B611&amp;"c"&amp;$C611,0),"dd-mmm-yyyy"),(INDIRECT(CHAR(39)&amp;$A611&amp;CHAR(39)&amp;"!r"&amp;$B611&amp;"c"&amp;$C611,0)))</f>
        <v>0</v>
      </c>
    </row>
    <row r="612" spans="1:8" x14ac:dyDescent="0.3">
      <c r="A612" s="95" t="s">
        <v>284</v>
      </c>
      <c r="B612" s="95">
        <f t="shared" si="1198"/>
        <v>4</v>
      </c>
      <c r="C612" s="95">
        <f t="shared" si="1199"/>
        <v>91</v>
      </c>
      <c r="E612" s="95">
        <f t="shared" ref="E612" si="1244">plan_id</f>
        <v>390</v>
      </c>
      <c r="F612" s="95">
        <f t="shared" ca="1" si="1180"/>
        <v>2001</v>
      </c>
      <c r="G612" s="95">
        <f t="shared" ref="G612" ca="1" si="1245">VLOOKUP(INDIRECT(CHAR(39)&amp;$A612&amp;CHAR(39)&amp;"!r2c"&amp;$C612,0),variables,2,0)</f>
        <v>10826</v>
      </c>
      <c r="H612" s="98">
        <f t="array" aca="1" ref="H612" ca="1">IF(AND(G612&gt;=10861,G612&lt;=10863),TEXT(INDIRECT(CHAR(39)&amp;$A612&amp;CHAR(39)&amp;"!r"&amp;$B612&amp;"c"&amp;$C612,0),"dd-mmm-yyyy"),(INDIRECT(CHAR(39)&amp;$A612&amp;CHAR(39)&amp;"!r"&amp;$B612&amp;"c"&amp;$C612,0)))</f>
        <v>0</v>
      </c>
    </row>
    <row r="613" spans="1:8" x14ac:dyDescent="0.3">
      <c r="A613" s="95" t="s">
        <v>284</v>
      </c>
      <c r="B613" s="95">
        <f t="shared" si="1198"/>
        <v>4</v>
      </c>
      <c r="C613" s="95">
        <f t="shared" si="1199"/>
        <v>92</v>
      </c>
      <c r="E613" s="95">
        <f t="shared" ref="E613" si="1246">plan_id</f>
        <v>390</v>
      </c>
      <c r="F613" s="95">
        <f t="shared" ca="1" si="1180"/>
        <v>2001</v>
      </c>
      <c r="G613" s="95">
        <f t="shared" ref="G613" ca="1" si="1247">VLOOKUP(INDIRECT(CHAR(39)&amp;$A613&amp;CHAR(39)&amp;"!r2c"&amp;$C613,0),variables,2,0)</f>
        <v>10828</v>
      </c>
      <c r="H613" s="98">
        <f t="array" aca="1" ref="H613" ca="1">IF(AND(G613&gt;=10861,G613&lt;=10863),TEXT(INDIRECT(CHAR(39)&amp;$A613&amp;CHAR(39)&amp;"!r"&amp;$B613&amp;"c"&amp;$C613,0),"dd-mmm-yyyy"),(INDIRECT(CHAR(39)&amp;$A613&amp;CHAR(39)&amp;"!r"&amp;$B613&amp;"c"&amp;$C613,0)))</f>
        <v>0</v>
      </c>
    </row>
    <row r="614" spans="1:8" x14ac:dyDescent="0.3">
      <c r="A614" s="95" t="s">
        <v>284</v>
      </c>
      <c r="B614" s="95">
        <f t="shared" si="1198"/>
        <v>4</v>
      </c>
      <c r="C614" s="95">
        <f t="shared" si="1199"/>
        <v>93</v>
      </c>
      <c r="E614" s="95">
        <f t="shared" ref="E614" si="1248">plan_id</f>
        <v>390</v>
      </c>
      <c r="F614" s="95">
        <f t="shared" ca="1" si="1180"/>
        <v>2001</v>
      </c>
      <c r="G614" s="95">
        <f t="shared" ref="G614" ca="1" si="1249">VLOOKUP(INDIRECT(CHAR(39)&amp;$A614&amp;CHAR(39)&amp;"!r2c"&amp;$C614,0),variables,2,0)</f>
        <v>10827</v>
      </c>
      <c r="H614" s="98">
        <f t="array" aca="1" ref="H614" ca="1">IF(AND(G614&gt;=10861,G614&lt;=10863),TEXT(INDIRECT(CHAR(39)&amp;$A614&amp;CHAR(39)&amp;"!r"&amp;$B614&amp;"c"&amp;$C614,0),"dd-mmm-yyyy"),(INDIRECT(CHAR(39)&amp;$A614&amp;CHAR(39)&amp;"!r"&amp;$B614&amp;"c"&amp;$C614,0)))</f>
        <v>0</v>
      </c>
    </row>
    <row r="615" spans="1:8" x14ac:dyDescent="0.3">
      <c r="A615" s="95" t="s">
        <v>284</v>
      </c>
      <c r="B615" s="95">
        <f t="shared" ref="B615:B678" si="1250">B550+1</f>
        <v>5</v>
      </c>
      <c r="C615" s="95">
        <f t="shared" ref="C615:C678" si="1251">C524</f>
        <v>3</v>
      </c>
      <c r="E615" s="95">
        <f t="shared" ref="E615" si="1252">plan_id</f>
        <v>390</v>
      </c>
      <c r="F615" s="95">
        <f t="shared" ca="1" si="1180"/>
        <v>2002</v>
      </c>
      <c r="G615" s="95">
        <f t="shared" ref="G615" ca="1" si="1253">VLOOKUP(INDIRECT(CHAR(39)&amp;$A615&amp;CHAR(39)&amp;"!r2c"&amp;$C615,0),variables,2,0)</f>
        <v>10703</v>
      </c>
      <c r="H615" s="98">
        <f t="array" aca="1" ref="H615" ca="1">IF(AND(G615&gt;=10861,G615&lt;=10863),TEXT(INDIRECT(CHAR(39)&amp;$A615&amp;CHAR(39)&amp;"!r"&amp;$B615&amp;"c"&amp;$C615,0),"dd-mmm-yyyy"),(INDIRECT(CHAR(39)&amp;$A615&amp;CHAR(39)&amp;"!r"&amp;$B615&amp;"c"&amp;$C615,0)))</f>
        <v>2004</v>
      </c>
    </row>
    <row r="616" spans="1:8" x14ac:dyDescent="0.3">
      <c r="A616" s="95" t="s">
        <v>284</v>
      </c>
      <c r="B616" s="95">
        <f t="shared" si="1250"/>
        <v>5</v>
      </c>
      <c r="C616" s="95">
        <f t="shared" si="1251"/>
        <v>4</v>
      </c>
      <c r="E616" s="95">
        <f t="shared" ref="E616" si="1254">plan_id</f>
        <v>390</v>
      </c>
      <c r="F616" s="95">
        <f t="shared" ca="1" si="1180"/>
        <v>2002</v>
      </c>
      <c r="G616" s="95">
        <f t="shared" ref="G616" ca="1" si="1255">VLOOKUP(INDIRECT(CHAR(39)&amp;$A616&amp;CHAR(39)&amp;"!r2c"&amp;$C616,0),variables,2,0)</f>
        <v>10845</v>
      </c>
      <c r="H616" s="98" t="str">
        <f t="array" aca="1" ref="H616" ca="1">IF(AND(G616&gt;=10861,G616&lt;=10863),TEXT(INDIRECT(CHAR(39)&amp;$A616&amp;CHAR(39)&amp;"!r"&amp;$B616&amp;"c"&amp;$C616,0),"dd-mmm-yyyy"),(INDIRECT(CHAR(39)&amp;$A616&amp;CHAR(39)&amp;"!r"&amp;$B616&amp;"c"&amp;$C616,0)))</f>
        <v>MILLIMAN USA</v>
      </c>
    </row>
    <row r="617" spans="1:8" x14ac:dyDescent="0.3">
      <c r="A617" s="95" t="s">
        <v>284</v>
      </c>
      <c r="B617" s="95">
        <f t="shared" si="1250"/>
        <v>5</v>
      </c>
      <c r="C617" s="95">
        <f t="shared" si="1251"/>
        <v>5</v>
      </c>
      <c r="E617" s="95">
        <f t="shared" ref="E617" si="1256">plan_id</f>
        <v>390</v>
      </c>
      <c r="F617" s="95">
        <f t="shared" ca="1" si="1180"/>
        <v>2002</v>
      </c>
      <c r="G617" s="95">
        <f t="shared" ref="G617" ca="1" si="1257">VLOOKUP(INDIRECT(CHAR(39)&amp;$A617&amp;CHAR(39)&amp;"!r2c"&amp;$C617,0),variables,2,0)</f>
        <v>10924</v>
      </c>
      <c r="H617" s="98">
        <f t="array" aca="1" ref="H617" ca="1">IF(AND(G617&gt;=10861,G617&lt;=10863),TEXT(INDIRECT(CHAR(39)&amp;$A617&amp;CHAR(39)&amp;"!r"&amp;$B617&amp;"c"&amp;$C617,0),"dd-mmm-yyyy"),(INDIRECT(CHAR(39)&amp;$A617&amp;CHAR(39)&amp;"!r"&amp;$B617&amp;"c"&amp;$C617,0)))</f>
        <v>0</v>
      </c>
    </row>
    <row r="618" spans="1:8" x14ac:dyDescent="0.3">
      <c r="A618" s="95" t="s">
        <v>284</v>
      </c>
      <c r="B618" s="95">
        <f t="shared" si="1250"/>
        <v>5</v>
      </c>
      <c r="C618" s="95">
        <f t="shared" si="1251"/>
        <v>6</v>
      </c>
      <c r="E618" s="95">
        <f t="shared" ref="E618" si="1258">plan_id</f>
        <v>390</v>
      </c>
      <c r="F618" s="95">
        <f t="shared" ca="1" si="1180"/>
        <v>2002</v>
      </c>
      <c r="G618" s="95">
        <f t="shared" ref="G618" ca="1" si="1259">VLOOKUP(INDIRECT(CHAR(39)&amp;$A618&amp;CHAR(39)&amp;"!r2c"&amp;$C618,0),variables,2,0)</f>
        <v>10925</v>
      </c>
      <c r="H618" s="98">
        <f t="array" aca="1" ref="H618" ca="1">IF(AND(G618&gt;=10861,G618&lt;=10863),TEXT(INDIRECT(CHAR(39)&amp;$A618&amp;CHAR(39)&amp;"!r"&amp;$B618&amp;"c"&amp;$C618,0),"dd-mmm-yyyy"),(INDIRECT(CHAR(39)&amp;$A618&amp;CHAR(39)&amp;"!r"&amp;$B618&amp;"c"&amp;$C618,0)))</f>
        <v>0.34100000000000003</v>
      </c>
    </row>
    <row r="619" spans="1:8" x14ac:dyDescent="0.3">
      <c r="A619" s="95" t="s">
        <v>284</v>
      </c>
      <c r="B619" s="95">
        <f t="shared" si="1250"/>
        <v>5</v>
      </c>
      <c r="C619" s="95">
        <f t="shared" si="1251"/>
        <v>7</v>
      </c>
      <c r="E619" s="95">
        <f t="shared" ref="E619" si="1260">plan_id</f>
        <v>390</v>
      </c>
      <c r="F619" s="95">
        <f t="shared" ca="1" si="1180"/>
        <v>2002</v>
      </c>
      <c r="G619" s="95">
        <f t="shared" ref="G619" ca="1" si="1261">VLOOKUP(INDIRECT(CHAR(39)&amp;$A619&amp;CHAR(39)&amp;"!r2c"&amp;$C619,0),variables,2,0)</f>
        <v>10926</v>
      </c>
      <c r="H619" s="98">
        <f t="array" aca="1" ref="H619" ca="1">IF(AND(G619&gt;=10861,G619&lt;=10863),TEXT(INDIRECT(CHAR(39)&amp;$A619&amp;CHAR(39)&amp;"!r"&amp;$B619&amp;"c"&amp;$C619,0),"dd-mmm-yyyy"),(INDIRECT(CHAR(39)&amp;$A619&amp;CHAR(39)&amp;"!r"&amp;$B619&amp;"c"&amp;$C619,0)))</f>
        <v>0</v>
      </c>
    </row>
    <row r="620" spans="1:8" x14ac:dyDescent="0.3">
      <c r="A620" s="95" t="s">
        <v>284</v>
      </c>
      <c r="B620" s="95">
        <f t="shared" si="1250"/>
        <v>5</v>
      </c>
      <c r="C620" s="95">
        <f t="shared" si="1251"/>
        <v>8</v>
      </c>
      <c r="E620" s="95">
        <f t="shared" ref="E620" si="1262">plan_id</f>
        <v>390</v>
      </c>
      <c r="F620" s="95">
        <f t="shared" ca="1" si="1180"/>
        <v>2002</v>
      </c>
      <c r="G620" s="95">
        <f t="shared" ref="G620" ca="1" si="1263">VLOOKUP(INDIRECT(CHAR(39)&amp;$A620&amp;CHAR(39)&amp;"!r2c"&amp;$C620,0),variables,2,0)</f>
        <v>10704</v>
      </c>
      <c r="H620" s="98">
        <f t="array" aca="1" ref="H620" ca="1">IF(AND(G620&gt;=10861,G620&lt;=10863),TEXT(INDIRECT(CHAR(39)&amp;$A620&amp;CHAR(39)&amp;"!r"&amp;$B620&amp;"c"&amp;$C620,0),"dd-mmm-yyyy"),(INDIRECT(CHAR(39)&amp;$A620&amp;CHAR(39)&amp;"!r"&amp;$B620&amp;"c"&amp;$C620,0)))</f>
        <v>0</v>
      </c>
    </row>
    <row r="621" spans="1:8" x14ac:dyDescent="0.3">
      <c r="A621" s="95" t="s">
        <v>284</v>
      </c>
      <c r="B621" s="95">
        <f t="shared" si="1250"/>
        <v>5</v>
      </c>
      <c r="C621" s="95">
        <f t="shared" si="1251"/>
        <v>9</v>
      </c>
      <c r="E621" s="95">
        <f t="shared" ref="E621" si="1264">plan_id</f>
        <v>390</v>
      </c>
      <c r="F621" s="95">
        <f t="shared" ca="1" si="1180"/>
        <v>2002</v>
      </c>
      <c r="G621" s="95">
        <f t="shared" ref="G621" ca="1" si="1265">VLOOKUP(INDIRECT(CHAR(39)&amp;$A621&amp;CHAR(39)&amp;"!r2c"&amp;$C621,0),variables,2,0)</f>
        <v>10928</v>
      </c>
      <c r="H621" s="98">
        <f t="array" aca="1" ref="H621" ca="1">IF(AND(G621&gt;=10861,G621&lt;=10863),TEXT(INDIRECT(CHAR(39)&amp;$A621&amp;CHAR(39)&amp;"!r"&amp;$B621&amp;"c"&amp;$C621,0),"dd-mmm-yyyy"),(INDIRECT(CHAR(39)&amp;$A621&amp;CHAR(39)&amp;"!r"&amp;$B621&amp;"c"&amp;$C621,0)))</f>
        <v>0</v>
      </c>
    </row>
    <row r="622" spans="1:8" x14ac:dyDescent="0.3">
      <c r="A622" s="95" t="s">
        <v>284</v>
      </c>
      <c r="B622" s="95">
        <f t="shared" si="1250"/>
        <v>5</v>
      </c>
      <c r="C622" s="95">
        <f t="shared" si="1251"/>
        <v>10</v>
      </c>
      <c r="E622" s="95">
        <f t="shared" ref="E622" si="1266">plan_id</f>
        <v>390</v>
      </c>
      <c r="F622" s="95">
        <f t="shared" ca="1" si="1180"/>
        <v>2002</v>
      </c>
      <c r="G622" s="95">
        <f t="shared" ref="G622" ca="1" si="1267">VLOOKUP(INDIRECT(CHAR(39)&amp;$A622&amp;CHAR(39)&amp;"!r2c"&amp;$C622,0),variables,2,0)</f>
        <v>10929</v>
      </c>
      <c r="H622" s="98">
        <f t="array" aca="1" ref="H622" ca="1">IF(AND(G622&gt;=10861,G622&lt;=10863),TEXT(INDIRECT(CHAR(39)&amp;$A622&amp;CHAR(39)&amp;"!r"&amp;$B622&amp;"c"&amp;$C622,0),"dd-mmm-yyyy"),(INDIRECT(CHAR(39)&amp;$A622&amp;CHAR(39)&amp;"!r"&amp;$B622&amp;"c"&amp;$C622,0)))</f>
        <v>0</v>
      </c>
    </row>
    <row r="623" spans="1:8" x14ac:dyDescent="0.3">
      <c r="A623" s="95" t="s">
        <v>284</v>
      </c>
      <c r="B623" s="95">
        <f t="shared" si="1250"/>
        <v>5</v>
      </c>
      <c r="C623" s="95">
        <f t="shared" si="1251"/>
        <v>11</v>
      </c>
      <c r="E623" s="95">
        <f t="shared" ref="E623" si="1268">plan_id</f>
        <v>390</v>
      </c>
      <c r="F623" s="95">
        <f t="shared" ca="1" si="1180"/>
        <v>2002</v>
      </c>
      <c r="G623" s="95">
        <f t="shared" ref="G623" ca="1" si="1269">VLOOKUP(INDIRECT(CHAR(39)&amp;$A623&amp;CHAR(39)&amp;"!r2c"&amp;$C623,0),variables,2,0)</f>
        <v>10930</v>
      </c>
      <c r="H623" s="98">
        <f t="array" aca="1" ref="H623" ca="1">IF(AND(G623&gt;=10861,G623&lt;=10863),TEXT(INDIRECT(CHAR(39)&amp;$A623&amp;CHAR(39)&amp;"!r"&amp;$B623&amp;"c"&amp;$C623,0),"dd-mmm-yyyy"),(INDIRECT(CHAR(39)&amp;$A623&amp;CHAR(39)&amp;"!r"&amp;$B623&amp;"c"&amp;$C623,0)))</f>
        <v>0</v>
      </c>
    </row>
    <row r="624" spans="1:8" x14ac:dyDescent="0.3">
      <c r="A624" s="95" t="s">
        <v>284</v>
      </c>
      <c r="B624" s="95">
        <f t="shared" si="1250"/>
        <v>5</v>
      </c>
      <c r="C624" s="95">
        <f t="shared" si="1251"/>
        <v>12</v>
      </c>
      <c r="E624" s="95">
        <f t="shared" ref="E624" si="1270">plan_id</f>
        <v>390</v>
      </c>
      <c r="F624" s="95">
        <f t="shared" ca="1" si="1180"/>
        <v>2002</v>
      </c>
      <c r="G624" s="95">
        <f t="shared" ref="G624" ca="1" si="1271">VLOOKUP(INDIRECT(CHAR(39)&amp;$A624&amp;CHAR(39)&amp;"!r2c"&amp;$C624,0),variables,2,0)</f>
        <v>10705</v>
      </c>
      <c r="H624" s="98">
        <f t="array" aca="1" ref="H624" ca="1">IF(AND(G624&gt;=10861,G624&lt;=10863),TEXT(INDIRECT(CHAR(39)&amp;$A624&amp;CHAR(39)&amp;"!r"&amp;$B624&amp;"c"&amp;$C624,0),"dd-mmm-yyyy"),(INDIRECT(CHAR(39)&amp;$A624&amp;CHAR(39)&amp;"!r"&amp;$B624&amp;"c"&amp;$C624,0)))</f>
        <v>19200000</v>
      </c>
    </row>
    <row r="625" spans="1:8" x14ac:dyDescent="0.3">
      <c r="A625" s="95" t="s">
        <v>284</v>
      </c>
      <c r="B625" s="95">
        <f t="shared" si="1250"/>
        <v>5</v>
      </c>
      <c r="C625" s="95">
        <f t="shared" si="1251"/>
        <v>13</v>
      </c>
      <c r="E625" s="95">
        <f t="shared" ref="E625" si="1272">plan_id</f>
        <v>390</v>
      </c>
      <c r="F625" s="95">
        <f t="shared" ca="1" si="1180"/>
        <v>2002</v>
      </c>
      <c r="G625" s="95">
        <f t="shared" ref="G625" ca="1" si="1273">VLOOKUP(INDIRECT(CHAR(39)&amp;$A625&amp;CHAR(39)&amp;"!r2c"&amp;$C625,0),variables,2,0)</f>
        <v>10842</v>
      </c>
      <c r="H625" s="98">
        <f t="array" aca="1" ref="H625" ca="1">IF(AND(G625&gt;=10861,G625&lt;=10863),TEXT(INDIRECT(CHAR(39)&amp;$A625&amp;CHAR(39)&amp;"!r"&amp;$B625&amp;"c"&amp;$C625,0),"dd-mmm-yyyy"),(INDIRECT(CHAR(39)&amp;$A625&amp;CHAR(39)&amp;"!r"&amp;$B625&amp;"c"&amp;$C625,0)))</f>
        <v>0</v>
      </c>
    </row>
    <row r="626" spans="1:8" x14ac:dyDescent="0.3">
      <c r="A626" s="95" t="s">
        <v>284</v>
      </c>
      <c r="B626" s="95">
        <f t="shared" si="1250"/>
        <v>5</v>
      </c>
      <c r="C626" s="95">
        <f t="shared" si="1251"/>
        <v>14</v>
      </c>
      <c r="E626" s="95">
        <f t="shared" ref="E626" si="1274">plan_id</f>
        <v>390</v>
      </c>
      <c r="F626" s="95">
        <f t="shared" ca="1" si="1180"/>
        <v>2002</v>
      </c>
      <c r="G626" s="95">
        <f t="shared" ref="G626" ca="1" si="1275">VLOOKUP(INDIRECT(CHAR(39)&amp;$A626&amp;CHAR(39)&amp;"!r2c"&amp;$C626,0),variables,2,0)</f>
        <v>10843</v>
      </c>
      <c r="H626" s="98">
        <f t="array" aca="1" ref="H626" ca="1">IF(AND(G626&gt;=10861,G626&lt;=10863),TEXT(INDIRECT(CHAR(39)&amp;$A626&amp;CHAR(39)&amp;"!r"&amp;$B626&amp;"c"&amp;$C626,0),"dd-mmm-yyyy"),(INDIRECT(CHAR(39)&amp;$A626&amp;CHAR(39)&amp;"!r"&amp;$B626&amp;"c"&amp;$C626,0)))</f>
        <v>0</v>
      </c>
    </row>
    <row r="627" spans="1:8" x14ac:dyDescent="0.3">
      <c r="A627" s="95" t="s">
        <v>284</v>
      </c>
      <c r="B627" s="95">
        <f t="shared" si="1250"/>
        <v>5</v>
      </c>
      <c r="C627" s="95">
        <f t="shared" si="1251"/>
        <v>15</v>
      </c>
      <c r="E627" s="95">
        <f t="shared" ref="E627" si="1276">plan_id</f>
        <v>390</v>
      </c>
      <c r="F627" s="95">
        <f t="shared" ca="1" si="1180"/>
        <v>2002</v>
      </c>
      <c r="G627" s="95">
        <f t="shared" ref="G627" ca="1" si="1277">VLOOKUP(INDIRECT(CHAR(39)&amp;$A627&amp;CHAR(39)&amp;"!r2c"&amp;$C627,0),variables,2,0)</f>
        <v>10931</v>
      </c>
      <c r="H627" s="98">
        <f t="array" aca="1" ref="H627" ca="1">IF(AND(G627&gt;=10861,G627&lt;=10863),TEXT(INDIRECT(CHAR(39)&amp;$A627&amp;CHAR(39)&amp;"!r"&amp;$B627&amp;"c"&amp;$C627,0),"dd-mmm-yyyy"),(INDIRECT(CHAR(39)&amp;$A627&amp;CHAR(39)&amp;"!r"&amp;$B627&amp;"c"&amp;$C627,0)))</f>
        <v>0</v>
      </c>
    </row>
    <row r="628" spans="1:8" x14ac:dyDescent="0.3">
      <c r="A628" s="95" t="s">
        <v>284</v>
      </c>
      <c r="B628" s="95">
        <f t="shared" si="1250"/>
        <v>5</v>
      </c>
      <c r="C628" s="95">
        <f t="shared" si="1251"/>
        <v>16</v>
      </c>
      <c r="E628" s="95">
        <f t="shared" ref="E628" si="1278">plan_id</f>
        <v>390</v>
      </c>
      <c r="F628" s="95">
        <f t="shared" ca="1" si="1180"/>
        <v>2002</v>
      </c>
      <c r="G628" s="95">
        <f t="shared" ref="G628" ca="1" si="1279">VLOOKUP(INDIRECT(CHAR(39)&amp;$A628&amp;CHAR(39)&amp;"!r2c"&amp;$C628,0),variables,2,0)</f>
        <v>10932</v>
      </c>
      <c r="H628" s="98">
        <f t="array" aca="1" ref="H628" ca="1">IF(AND(G628&gt;=10861,G628&lt;=10863),TEXT(INDIRECT(CHAR(39)&amp;$A628&amp;CHAR(39)&amp;"!r"&amp;$B628&amp;"c"&amp;$C628,0),"dd-mmm-yyyy"),(INDIRECT(CHAR(39)&amp;$A628&amp;CHAR(39)&amp;"!r"&amp;$B628&amp;"c"&amp;$C628,0)))</f>
        <v>0</v>
      </c>
    </row>
    <row r="629" spans="1:8" x14ac:dyDescent="0.3">
      <c r="A629" s="95" t="s">
        <v>284</v>
      </c>
      <c r="B629" s="95">
        <f t="shared" si="1250"/>
        <v>5</v>
      </c>
      <c r="C629" s="95">
        <f t="shared" si="1251"/>
        <v>17</v>
      </c>
      <c r="E629" s="95">
        <f t="shared" ref="E629" si="1280">plan_id</f>
        <v>390</v>
      </c>
      <c r="F629" s="95">
        <f t="shared" ca="1" si="1180"/>
        <v>2002</v>
      </c>
      <c r="G629" s="95">
        <f t="shared" ref="G629" ca="1" si="1281">VLOOKUP(INDIRECT(CHAR(39)&amp;$A629&amp;CHAR(39)&amp;"!r2c"&amp;$C629,0),variables,2,0)</f>
        <v>10933</v>
      </c>
      <c r="H629" s="98">
        <f t="array" aca="1" ref="H629" ca="1">IF(AND(G629&gt;=10861,G629&lt;=10863),TEXT(INDIRECT(CHAR(39)&amp;$A629&amp;CHAR(39)&amp;"!r"&amp;$B629&amp;"c"&amp;$C629,0),"dd-mmm-yyyy"),(INDIRECT(CHAR(39)&amp;$A629&amp;CHAR(39)&amp;"!r"&amp;$B629&amp;"c"&amp;$C629,0)))</f>
        <v>0.34100000000000003</v>
      </c>
    </row>
    <row r="630" spans="1:8" x14ac:dyDescent="0.3">
      <c r="A630" s="95" t="s">
        <v>284</v>
      </c>
      <c r="B630" s="95">
        <f t="shared" si="1250"/>
        <v>5</v>
      </c>
      <c r="C630" s="95">
        <f t="shared" si="1251"/>
        <v>18</v>
      </c>
      <c r="E630" s="95">
        <f t="shared" ref="E630" si="1282">plan_id</f>
        <v>390</v>
      </c>
      <c r="F630" s="95">
        <f t="shared" ca="1" si="1180"/>
        <v>2002</v>
      </c>
      <c r="G630" s="95">
        <f t="shared" ref="G630" ca="1" si="1283">VLOOKUP(INDIRECT(CHAR(39)&amp;$A630&amp;CHAR(39)&amp;"!r2c"&amp;$C630,0),variables,2,0)</f>
        <v>10934</v>
      </c>
      <c r="H630" s="98">
        <f t="array" aca="1" ref="H630" ca="1">IF(AND(G630&gt;=10861,G630&lt;=10863),TEXT(INDIRECT(CHAR(39)&amp;$A630&amp;CHAR(39)&amp;"!r"&amp;$B630&amp;"c"&amp;$C630,0),"dd-mmm-yyyy"),(INDIRECT(CHAR(39)&amp;$A630&amp;CHAR(39)&amp;"!r"&amp;$B630&amp;"c"&amp;$C630,0)))</f>
        <v>0</v>
      </c>
    </row>
    <row r="631" spans="1:8" x14ac:dyDescent="0.3">
      <c r="A631" s="95" t="s">
        <v>284</v>
      </c>
      <c r="B631" s="95">
        <f t="shared" si="1250"/>
        <v>5</v>
      </c>
      <c r="C631" s="95">
        <f t="shared" si="1251"/>
        <v>19</v>
      </c>
      <c r="E631" s="95">
        <f t="shared" ref="E631" si="1284">plan_id</f>
        <v>390</v>
      </c>
      <c r="F631" s="95">
        <f t="shared" ca="1" si="1180"/>
        <v>2002</v>
      </c>
      <c r="G631" s="95">
        <f t="shared" ref="G631" ca="1" si="1285">VLOOKUP(INDIRECT(CHAR(39)&amp;$A631&amp;CHAR(39)&amp;"!r2c"&amp;$C631,0),variables,2,0)</f>
        <v>10935</v>
      </c>
      <c r="H631" s="98" t="str">
        <f t="array" aca="1" ref="H631" ca="1">IF(AND(G631&gt;=10861,G631&lt;=10863),TEXT(INDIRECT(CHAR(39)&amp;$A631&amp;CHAR(39)&amp;"!r"&amp;$B631&amp;"c"&amp;$C631,0),"dd-mmm-yyyy"),(INDIRECT(CHAR(39)&amp;$A631&amp;CHAR(39)&amp;"!r"&amp;$B631&amp;"c"&amp;$C631,0)))</f>
        <v>Range</v>
      </c>
    </row>
    <row r="632" spans="1:8" x14ac:dyDescent="0.3">
      <c r="A632" s="95" t="s">
        <v>284</v>
      </c>
      <c r="B632" s="95">
        <f t="shared" si="1250"/>
        <v>5</v>
      </c>
      <c r="C632" s="95">
        <f t="shared" si="1251"/>
        <v>20</v>
      </c>
      <c r="E632" s="95">
        <f t="shared" ref="E632" si="1286">plan_id</f>
        <v>390</v>
      </c>
      <c r="F632" s="95">
        <f t="shared" ca="1" si="1180"/>
        <v>2002</v>
      </c>
      <c r="G632" s="95">
        <f t="shared" ref="G632" ca="1" si="1287">VLOOKUP(INDIRECT(CHAR(39)&amp;$A632&amp;CHAR(39)&amp;"!r2c"&amp;$C632,0),variables,2,0)</f>
        <v>10937</v>
      </c>
      <c r="H632" s="98">
        <f t="array" aca="1" ref="H632" ca="1">IF(AND(G632&gt;=10861,G632&lt;=10863),TEXT(INDIRECT(CHAR(39)&amp;$A632&amp;CHAR(39)&amp;"!r"&amp;$B632&amp;"c"&amp;$C632,0),"dd-mmm-yyyy"),(INDIRECT(CHAR(39)&amp;$A632&amp;CHAR(39)&amp;"!r"&amp;$B632&amp;"c"&amp;$C632,0)))</f>
        <v>0</v>
      </c>
    </row>
    <row r="633" spans="1:8" x14ac:dyDescent="0.3">
      <c r="A633" s="95" t="s">
        <v>284</v>
      </c>
      <c r="B633" s="95">
        <f t="shared" si="1250"/>
        <v>5</v>
      </c>
      <c r="C633" s="95">
        <f t="shared" si="1251"/>
        <v>21</v>
      </c>
      <c r="E633" s="95">
        <f t="shared" ref="E633" si="1288">plan_id</f>
        <v>390</v>
      </c>
      <c r="F633" s="95">
        <f t="shared" ca="1" si="1180"/>
        <v>2002</v>
      </c>
      <c r="G633" s="95">
        <f t="shared" ref="G633" ca="1" si="1289">VLOOKUP(INDIRECT(CHAR(39)&amp;$A633&amp;CHAR(39)&amp;"!r2c"&amp;$C633,0),variables,2,0)</f>
        <v>10938</v>
      </c>
      <c r="H633" s="98">
        <f t="array" aca="1" ref="H633" ca="1">IF(AND(G633&gt;=10861,G633&lt;=10863),TEXT(INDIRECT(CHAR(39)&amp;$A633&amp;CHAR(39)&amp;"!r"&amp;$B633&amp;"c"&amp;$C633,0),"dd-mmm-yyyy"),(INDIRECT(CHAR(39)&amp;$A633&amp;CHAR(39)&amp;"!r"&amp;$B633&amp;"c"&amp;$C633,0)))</f>
        <v>0</v>
      </c>
    </row>
    <row r="634" spans="1:8" x14ac:dyDescent="0.3">
      <c r="A634" s="95" t="s">
        <v>284</v>
      </c>
      <c r="B634" s="95">
        <f t="shared" si="1250"/>
        <v>5</v>
      </c>
      <c r="C634" s="95">
        <f t="shared" si="1251"/>
        <v>22</v>
      </c>
      <c r="E634" s="95">
        <f t="shared" ref="E634" si="1290">plan_id</f>
        <v>390</v>
      </c>
      <c r="F634" s="95">
        <f t="shared" ca="1" si="1180"/>
        <v>2002</v>
      </c>
      <c r="G634" s="95">
        <f t="shared" ref="G634" ca="1" si="1291">VLOOKUP(INDIRECT(CHAR(39)&amp;$A634&amp;CHAR(39)&amp;"!r2c"&amp;$C634,0),variables,2,0)</f>
        <v>11007</v>
      </c>
      <c r="H634" s="98" t="str">
        <f t="array" aca="1" ref="H634" ca="1">IF(AND(G634&gt;=10861,G634&lt;=10863),TEXT(INDIRECT(CHAR(39)&amp;$A634&amp;CHAR(39)&amp;"!r"&amp;$B634&amp;"c"&amp;$C634,0),"dd-mmm-yyyy"),(INDIRECT(CHAR(39)&amp;$A634&amp;CHAR(39)&amp;"!r"&amp;$B634&amp;"c"&amp;$C634,0)))</f>
        <v>(i) 2.5% of Avg pay times dep service upto 25 yrs+ 3% of avg pay times dep service over 25yrs+ 2.5% of Avg pay times CS, Max 80% of pay. (ii) 2.5% of avg pay times total service, Max 80% of pay</v>
      </c>
    </row>
    <row r="635" spans="1:8" x14ac:dyDescent="0.3">
      <c r="A635" s="95" t="s">
        <v>284</v>
      </c>
      <c r="B635" s="95">
        <f t="shared" si="1250"/>
        <v>5</v>
      </c>
      <c r="C635" s="95">
        <f t="shared" si="1251"/>
        <v>23</v>
      </c>
      <c r="E635" s="95">
        <f t="shared" ref="E635" si="1292">plan_id</f>
        <v>390</v>
      </c>
      <c r="F635" s="95">
        <f t="shared" ca="1" si="1180"/>
        <v>2002</v>
      </c>
      <c r="G635" s="95">
        <f t="shared" ref="G635" ca="1" si="1293">VLOOKUP(INDIRECT(CHAR(39)&amp;$A635&amp;CHAR(39)&amp;"!r2c"&amp;$C635,0),variables,2,0)</f>
        <v>10941</v>
      </c>
      <c r="H635" s="98" t="str">
        <f t="array" aca="1" ref="H635" ca="1">IF(AND(G635&gt;=10861,G635&lt;=10863),TEXT(INDIRECT(CHAR(39)&amp;$A635&amp;CHAR(39)&amp;"!r"&amp;$B635&amp;"c"&amp;$C635,0),"dd-mmm-yyyy"),(INDIRECT(CHAR(39)&amp;$A635&amp;CHAR(39)&amp;"!r"&amp;$B635&amp;"c"&amp;$C635,0)))</f>
        <v>COLA</v>
      </c>
    </row>
    <row r="636" spans="1:8" x14ac:dyDescent="0.3">
      <c r="A636" s="95" t="s">
        <v>284</v>
      </c>
      <c r="B636" s="95">
        <f t="shared" si="1250"/>
        <v>5</v>
      </c>
      <c r="C636" s="95">
        <f t="shared" si="1251"/>
        <v>24</v>
      </c>
      <c r="E636" s="95">
        <f t="shared" ref="E636" si="1294">plan_id</f>
        <v>390</v>
      </c>
      <c r="F636" s="95">
        <f t="shared" ca="1" si="1180"/>
        <v>2002</v>
      </c>
      <c r="G636" s="95">
        <f t="shared" ref="G636" ca="1" si="1295">VLOOKUP(INDIRECT(CHAR(39)&amp;$A636&amp;CHAR(39)&amp;"!r2c"&amp;$C636,0),variables,2,0)</f>
        <v>10942</v>
      </c>
      <c r="H636" s="98" t="str">
        <f t="array" aca="1" ref="H636" ca="1">IF(AND(G636&gt;=10861,G636&lt;=10863),TEXT(INDIRECT(CHAR(39)&amp;$A636&amp;CHAR(39)&amp;"!r"&amp;$B636&amp;"c"&amp;$C636,0),"dd-mmm-yyyy"),(INDIRECT(CHAR(39)&amp;$A636&amp;CHAR(39)&amp;"!r"&amp;$B636&amp;"c"&amp;$C636,0)))</f>
        <v>Percentage</v>
      </c>
    </row>
    <row r="637" spans="1:8" x14ac:dyDescent="0.3">
      <c r="A637" s="95" t="s">
        <v>284</v>
      </c>
      <c r="B637" s="95">
        <f t="shared" si="1250"/>
        <v>5</v>
      </c>
      <c r="C637" s="95">
        <f t="shared" si="1251"/>
        <v>25</v>
      </c>
      <c r="E637" s="95">
        <f t="shared" ref="E637" si="1296">plan_id</f>
        <v>390</v>
      </c>
      <c r="F637" s="95">
        <f t="shared" ca="1" si="1180"/>
        <v>2002</v>
      </c>
      <c r="G637" s="95">
        <f t="shared" ref="G637" ca="1" si="1297">VLOOKUP(INDIRECT(CHAR(39)&amp;$A637&amp;CHAR(39)&amp;"!r2c"&amp;$C637,0),variables,2,0)</f>
        <v>10701</v>
      </c>
      <c r="H637" s="98">
        <f t="array" aca="1" ref="H637" ca="1">IF(AND(G637&gt;=10861,G637&lt;=10863),TEXT(INDIRECT(CHAR(39)&amp;$A637&amp;CHAR(39)&amp;"!r"&amp;$B637&amp;"c"&amp;$C637,0),"dd-mmm-yyyy"),(INDIRECT(CHAR(39)&amp;$A637&amp;CHAR(39)&amp;"!r"&amp;$B637&amp;"c"&amp;$C637,0)))</f>
        <v>0</v>
      </c>
    </row>
    <row r="638" spans="1:8" x14ac:dyDescent="0.3">
      <c r="A638" s="95" t="s">
        <v>284</v>
      </c>
      <c r="B638" s="95">
        <f t="shared" si="1250"/>
        <v>5</v>
      </c>
      <c r="C638" s="95">
        <f t="shared" si="1251"/>
        <v>26</v>
      </c>
      <c r="E638" s="95">
        <f t="shared" ref="E638" si="1298">plan_id</f>
        <v>390</v>
      </c>
      <c r="F638" s="95">
        <f t="shared" ca="1" si="1180"/>
        <v>2002</v>
      </c>
      <c r="G638" s="95">
        <f t="shared" ref="G638" ca="1" si="1299">VLOOKUP(INDIRECT(CHAR(39)&amp;$A638&amp;CHAR(39)&amp;"!r2c"&amp;$C638,0),variables,2,0)</f>
        <v>10702</v>
      </c>
      <c r="H638" s="98">
        <f t="array" aca="1" ref="H638" ca="1">IF(AND(G638&gt;=10861,G638&lt;=10863),TEXT(INDIRECT(CHAR(39)&amp;$A638&amp;CHAR(39)&amp;"!r"&amp;$B638&amp;"c"&amp;$C638,0),"dd-mmm-yyyy"),(INDIRECT(CHAR(39)&amp;$A638&amp;CHAR(39)&amp;"!r"&amp;$B638&amp;"c"&amp;$C638,0)))</f>
        <v>0</v>
      </c>
    </row>
    <row r="639" spans="1:8" x14ac:dyDescent="0.3">
      <c r="A639" s="95" t="s">
        <v>284</v>
      </c>
      <c r="B639" s="95">
        <f t="shared" si="1250"/>
        <v>5</v>
      </c>
      <c r="C639" s="95">
        <f t="shared" si="1251"/>
        <v>27</v>
      </c>
      <c r="E639" s="95">
        <f t="shared" ref="E639" si="1300">plan_id</f>
        <v>390</v>
      </c>
      <c r="F639" s="95">
        <f t="shared" ca="1" si="1180"/>
        <v>2002</v>
      </c>
      <c r="G639" s="95">
        <f t="shared" ref="G639" ca="1" si="1301">VLOOKUP(INDIRECT(CHAR(39)&amp;$A639&amp;CHAR(39)&amp;"!r2c"&amp;$C639,0),variables,2,0)</f>
        <v>10943</v>
      </c>
      <c r="H639" s="98">
        <f t="array" aca="1" ref="H639" ca="1">IF(AND(G639&gt;=10861,G639&lt;=10863),TEXT(INDIRECT(CHAR(39)&amp;$A639&amp;CHAR(39)&amp;"!r"&amp;$B639&amp;"c"&amp;$C639,0),"dd-mmm-yyyy"),(INDIRECT(CHAR(39)&amp;$A639&amp;CHAR(39)&amp;"!r"&amp;$B639&amp;"c"&amp;$C639,0)))</f>
        <v>0.05</v>
      </c>
    </row>
    <row r="640" spans="1:8" x14ac:dyDescent="0.3">
      <c r="A640" s="95" t="s">
        <v>284</v>
      </c>
      <c r="B640" s="95">
        <f t="shared" si="1250"/>
        <v>5</v>
      </c>
      <c r="C640" s="95">
        <f t="shared" si="1251"/>
        <v>28</v>
      </c>
      <c r="E640" s="95">
        <f t="shared" ref="E640" si="1302">plan_id</f>
        <v>390</v>
      </c>
      <c r="F640" s="95">
        <f t="shared" ca="1" si="1180"/>
        <v>2002</v>
      </c>
      <c r="G640" s="95">
        <f t="shared" ref="G640" ca="1" si="1303">VLOOKUP(INDIRECT(CHAR(39)&amp;$A640&amp;CHAR(39)&amp;"!r2c"&amp;$C640,0),variables,2,0)</f>
        <v>10944</v>
      </c>
      <c r="H640" s="98" t="str">
        <f t="array" aca="1" ref="H640" ca="1">IF(AND(G640&gt;=10861,G640&lt;=10863),TEXT(INDIRECT(CHAR(39)&amp;$A640&amp;CHAR(39)&amp;"!r"&amp;$B640&amp;"c"&amp;$C640,0),"dd-mmm-yyyy"),(INDIRECT(CHAR(39)&amp;$A640&amp;CHAR(39)&amp;"!r"&amp;$B640&amp;"c"&amp;$C640,0)))</f>
        <v>NO</v>
      </c>
    </row>
    <row r="641" spans="1:8" x14ac:dyDescent="0.3">
      <c r="A641" s="95" t="s">
        <v>284</v>
      </c>
      <c r="B641" s="95">
        <f t="shared" si="1250"/>
        <v>5</v>
      </c>
      <c r="C641" s="95">
        <f t="shared" si="1251"/>
        <v>29</v>
      </c>
      <c r="E641" s="95">
        <f t="shared" ref="E641" si="1304">plan_id</f>
        <v>390</v>
      </c>
      <c r="F641" s="95">
        <f t="shared" ca="1" si="1180"/>
        <v>2002</v>
      </c>
      <c r="G641" s="95">
        <f t="shared" ref="G641" ca="1" si="1305">VLOOKUP(INDIRECT(CHAR(39)&amp;$A641&amp;CHAR(39)&amp;"!r2c"&amp;$C641,0),variables,2,0)</f>
        <v>10945</v>
      </c>
      <c r="H641" s="98" t="str">
        <f t="array" aca="1" ref="H641" ca="1">IF(AND(G641&gt;=10861,G641&lt;=10863),TEXT(INDIRECT(CHAR(39)&amp;$A641&amp;CHAR(39)&amp;"!r"&amp;$B641&amp;"c"&amp;$C641,0),"dd-mmm-yyyy"),(INDIRECT(CHAR(39)&amp;$A641&amp;CHAR(39)&amp;"!r"&amp;$B641&amp;"c"&amp;$C641,0)))</f>
        <v>NO</v>
      </c>
    </row>
    <row r="642" spans="1:8" x14ac:dyDescent="0.3">
      <c r="A642" s="95" t="s">
        <v>284</v>
      </c>
      <c r="B642" s="95">
        <f t="shared" si="1250"/>
        <v>5</v>
      </c>
      <c r="C642" s="95">
        <f t="shared" si="1251"/>
        <v>30</v>
      </c>
      <c r="E642" s="95">
        <f t="shared" ref="E642" si="1306">plan_id</f>
        <v>390</v>
      </c>
      <c r="F642" s="95">
        <f t="shared" ca="1" si="1180"/>
        <v>2002</v>
      </c>
      <c r="G642" s="95">
        <f t="shared" ref="G642" ca="1" si="1307">VLOOKUP(INDIRECT(CHAR(39)&amp;$A642&amp;CHAR(39)&amp;"!r2c"&amp;$C642,0),variables,2,0)</f>
        <v>10947</v>
      </c>
      <c r="H642" s="98">
        <f t="array" aca="1" ref="H642" ca="1">IF(AND(G642&gt;=10861,G642&lt;=10863),TEXT(INDIRECT(CHAR(39)&amp;$A642&amp;CHAR(39)&amp;"!r"&amp;$B642&amp;"c"&amp;$C642,0),"dd-mmm-yyyy"),(INDIRECT(CHAR(39)&amp;$A642&amp;CHAR(39)&amp;"!r"&amp;$B642&amp;"c"&amp;$C642,0)))</f>
        <v>0</v>
      </c>
    </row>
    <row r="643" spans="1:8" x14ac:dyDescent="0.3">
      <c r="A643" s="95" t="s">
        <v>284</v>
      </c>
      <c r="B643" s="95">
        <f t="shared" si="1250"/>
        <v>5</v>
      </c>
      <c r="C643" s="95">
        <f t="shared" si="1251"/>
        <v>31</v>
      </c>
      <c r="E643" s="95">
        <f t="shared" ref="E643" si="1308">plan_id</f>
        <v>390</v>
      </c>
      <c r="F643" s="95">
        <f t="shared" ca="1" si="1180"/>
        <v>2002</v>
      </c>
      <c r="G643" s="95">
        <f t="shared" ref="G643" ca="1" si="1309">VLOOKUP(INDIRECT(CHAR(39)&amp;$A643&amp;CHAR(39)&amp;"!r2c"&amp;$C643,0),variables,2,0)</f>
        <v>10948</v>
      </c>
      <c r="H643" s="98" t="str">
        <f t="array" aca="1" ref="H643" ca="1">IF(AND(G643&gt;=10861,G643&lt;=10863),TEXT(INDIRECT(CHAR(39)&amp;$A643&amp;CHAR(39)&amp;"!r"&amp;$B643&amp;"c"&amp;$C643,0),"dd-mmm-yyyy"),(INDIRECT(CHAR(39)&amp;$A643&amp;CHAR(39)&amp;"!r"&amp;$B643&amp;"c"&amp;$C643,0)))</f>
        <v>NO</v>
      </c>
    </row>
    <row r="644" spans="1:8" x14ac:dyDescent="0.3">
      <c r="A644" s="95" t="s">
        <v>284</v>
      </c>
      <c r="B644" s="95">
        <f t="shared" si="1250"/>
        <v>5</v>
      </c>
      <c r="C644" s="95">
        <f t="shared" si="1251"/>
        <v>32</v>
      </c>
      <c r="E644" s="95">
        <f t="shared" ref="E644" si="1310">plan_id</f>
        <v>390</v>
      </c>
      <c r="F644" s="95">
        <f t="shared" ca="1" si="1180"/>
        <v>2002</v>
      </c>
      <c r="G644" s="95">
        <f t="shared" ref="G644" ca="1" si="1311">VLOOKUP(INDIRECT(CHAR(39)&amp;$A644&amp;CHAR(39)&amp;"!r2c"&amp;$C644,0),variables,2,0)</f>
        <v>10949</v>
      </c>
      <c r="H644" s="98" t="str">
        <f t="array" aca="1" ref="H644" ca="1">IF(AND(G644&gt;=10861,G644&lt;=10863),TEXT(INDIRECT(CHAR(39)&amp;$A644&amp;CHAR(39)&amp;"!r"&amp;$B644&amp;"c"&amp;$C644,0),"dd-mmm-yyyy"),(INDIRECT(CHAR(39)&amp;$A644&amp;CHAR(39)&amp;"!r"&amp;$B644&amp;"c"&amp;$C644,0)))</f>
        <v>NO</v>
      </c>
    </row>
    <row r="645" spans="1:8" x14ac:dyDescent="0.3">
      <c r="A645" s="95" t="s">
        <v>284</v>
      </c>
      <c r="B645" s="95">
        <f t="shared" si="1250"/>
        <v>5</v>
      </c>
      <c r="C645" s="95">
        <f t="shared" si="1251"/>
        <v>33</v>
      </c>
      <c r="E645" s="95">
        <f t="shared" ref="E645" si="1312">plan_id</f>
        <v>390</v>
      </c>
      <c r="F645" s="95">
        <f t="shared" ca="1" si="1180"/>
        <v>2002</v>
      </c>
      <c r="G645" s="95">
        <f t="shared" ref="G645" ca="1" si="1313">VLOOKUP(INDIRECT(CHAR(39)&amp;$A645&amp;CHAR(39)&amp;"!r2c"&amp;$C645,0),variables,2,0)</f>
        <v>10951</v>
      </c>
      <c r="H645" s="98" t="str">
        <f t="array" aca="1" ref="H645" ca="1">IF(AND(G645&gt;=10861,G645&lt;=10863),TEXT(INDIRECT(CHAR(39)&amp;$A645&amp;CHAR(39)&amp;"!r"&amp;$B645&amp;"c"&amp;$C645,0),"dd-mmm-yyyy"),(INDIRECT(CHAR(39)&amp;$A645&amp;CHAR(39)&amp;"!r"&amp;$B645&amp;"c"&amp;$C645,0)))</f>
        <v>NO</v>
      </c>
    </row>
    <row r="646" spans="1:8" x14ac:dyDescent="0.3">
      <c r="A646" s="95" t="s">
        <v>284</v>
      </c>
      <c r="B646" s="95">
        <f t="shared" si="1250"/>
        <v>5</v>
      </c>
      <c r="C646" s="95">
        <f t="shared" si="1251"/>
        <v>34</v>
      </c>
      <c r="E646" s="95">
        <f t="shared" ref="E646" si="1314">plan_id</f>
        <v>390</v>
      </c>
      <c r="F646" s="95">
        <f t="shared" ca="1" si="1180"/>
        <v>2002</v>
      </c>
      <c r="G646" s="95">
        <f t="shared" ref="G646" ca="1" si="1315">VLOOKUP(INDIRECT(CHAR(39)&amp;$A646&amp;CHAR(39)&amp;"!r2c"&amp;$C646,0),variables,2,0)</f>
        <v>10950</v>
      </c>
      <c r="H646" s="98" t="str">
        <f t="array" aca="1" ref="H646" ca="1">IF(AND(G646&gt;=10861,G646&lt;=10863),TEXT(INDIRECT(CHAR(39)&amp;$A646&amp;CHAR(39)&amp;"!r"&amp;$B646&amp;"c"&amp;$C646,0),"dd-mmm-yyyy"),(INDIRECT(CHAR(39)&amp;$A646&amp;CHAR(39)&amp;"!r"&amp;$B646&amp;"c"&amp;$C646,0)))</f>
        <v>NO</v>
      </c>
    </row>
    <row r="647" spans="1:8" x14ac:dyDescent="0.3">
      <c r="A647" s="95" t="s">
        <v>284</v>
      </c>
      <c r="B647" s="95">
        <f t="shared" si="1250"/>
        <v>5</v>
      </c>
      <c r="C647" s="95">
        <f t="shared" si="1251"/>
        <v>35</v>
      </c>
      <c r="E647" s="95">
        <f t="shared" ref="E647" si="1316">plan_id</f>
        <v>390</v>
      </c>
      <c r="F647" s="95">
        <f t="shared" ca="1" si="1180"/>
        <v>2002</v>
      </c>
      <c r="G647" s="95">
        <f t="shared" ref="G647" ca="1" si="1317">VLOOKUP(INDIRECT(CHAR(39)&amp;$A647&amp;CHAR(39)&amp;"!r2c"&amp;$C647,0),variables,2,0)</f>
        <v>10954</v>
      </c>
      <c r="H647" s="98">
        <f t="array" aca="1" ref="H647" ca="1">IF(AND(G647&gt;=10861,G647&lt;=10863),TEXT(INDIRECT(CHAR(39)&amp;$A647&amp;CHAR(39)&amp;"!r"&amp;$B647&amp;"c"&amp;$C647,0),"dd-mmm-yyyy"),(INDIRECT(CHAR(39)&amp;$A647&amp;CHAR(39)&amp;"!r"&amp;$B647&amp;"c"&amp;$C647,0)))</f>
        <v>0.05</v>
      </c>
    </row>
    <row r="648" spans="1:8" x14ac:dyDescent="0.3">
      <c r="A648" s="95" t="s">
        <v>284</v>
      </c>
      <c r="B648" s="95">
        <f t="shared" si="1250"/>
        <v>5</v>
      </c>
      <c r="C648" s="95">
        <f t="shared" si="1251"/>
        <v>36</v>
      </c>
      <c r="E648" s="95">
        <f t="shared" ref="E648" si="1318">plan_id</f>
        <v>390</v>
      </c>
      <c r="F648" s="95">
        <f t="shared" ca="1" si="1180"/>
        <v>2002</v>
      </c>
      <c r="G648" s="95">
        <f t="shared" ref="G648" ca="1" si="1319">VLOOKUP(INDIRECT(CHAR(39)&amp;$A648&amp;CHAR(39)&amp;"!r2c"&amp;$C648,0),variables,2,0)</f>
        <v>10955</v>
      </c>
      <c r="H648" s="98">
        <f t="array" aca="1" ref="H648" ca="1">IF(AND(G648&gt;=10861,G648&lt;=10863),TEXT(INDIRECT(CHAR(39)&amp;$A648&amp;CHAR(39)&amp;"!r"&amp;$B648&amp;"c"&amp;$C648,0),"dd-mmm-yyyy"),(INDIRECT(CHAR(39)&amp;$A648&amp;CHAR(39)&amp;"!r"&amp;$B648&amp;"c"&amp;$C648,0)))</f>
        <v>7.2499999999999995E-2</v>
      </c>
    </row>
    <row r="649" spans="1:8" x14ac:dyDescent="0.3">
      <c r="A649" s="95" t="s">
        <v>284</v>
      </c>
      <c r="B649" s="95">
        <f t="shared" si="1250"/>
        <v>5</v>
      </c>
      <c r="C649" s="95">
        <f t="shared" si="1251"/>
        <v>37</v>
      </c>
      <c r="E649" s="95">
        <f t="shared" ref="E649" si="1320">plan_id</f>
        <v>390</v>
      </c>
      <c r="F649" s="95">
        <f t="shared" ca="1" si="1180"/>
        <v>2002</v>
      </c>
      <c r="G649" s="95">
        <f t="shared" ref="G649" ca="1" si="1321">VLOOKUP(INDIRECT(CHAR(39)&amp;$A649&amp;CHAR(39)&amp;"!r2c"&amp;$C649,0),variables,2,0)</f>
        <v>10956</v>
      </c>
      <c r="H649" s="98">
        <f t="array" aca="1" ref="H649" ca="1">IF(AND(G649&gt;=10861,G649&lt;=10863),TEXT(INDIRECT(CHAR(39)&amp;$A649&amp;CHAR(39)&amp;"!r"&amp;$B649&amp;"c"&amp;$C649,0),"dd-mmm-yyyy"),(INDIRECT(CHAR(39)&amp;$A649&amp;CHAR(39)&amp;"!r"&amp;$B649&amp;"c"&amp;$C649,0)))</f>
        <v>0</v>
      </c>
    </row>
    <row r="650" spans="1:8" x14ac:dyDescent="0.3">
      <c r="A650" s="95" t="s">
        <v>284</v>
      </c>
      <c r="B650" s="95">
        <f t="shared" si="1250"/>
        <v>5</v>
      </c>
      <c r="C650" s="95">
        <f t="shared" si="1251"/>
        <v>38</v>
      </c>
      <c r="E650" s="95">
        <f t="shared" ref="E650" si="1322">plan_id</f>
        <v>390</v>
      </c>
      <c r="F650" s="95">
        <f t="shared" ca="1" si="1180"/>
        <v>2002</v>
      </c>
      <c r="G650" s="95">
        <f t="shared" ref="G650" ca="1" si="1323">VLOOKUP(INDIRECT(CHAR(39)&amp;$A650&amp;CHAR(39)&amp;"!r2c"&amp;$C650,0),variables,2,0)</f>
        <v>10959</v>
      </c>
      <c r="H650" s="98" t="str">
        <f t="array" aca="1" ref="H650" ca="1">IF(AND(G650&gt;=10861,G650&lt;=10863),TEXT(INDIRECT(CHAR(39)&amp;$A650&amp;CHAR(39)&amp;"!r"&amp;$B650&amp;"c"&amp;$C650,0),"dd-mmm-yyyy"),(INDIRECT(CHAR(39)&amp;$A650&amp;CHAR(39)&amp;"!r"&amp;$B650&amp;"c"&amp;$C650,0)))</f>
        <v>5.5% - 10.0%</v>
      </c>
    </row>
    <row r="651" spans="1:8" x14ac:dyDescent="0.3">
      <c r="A651" s="95" t="s">
        <v>284</v>
      </c>
      <c r="B651" s="95">
        <f t="shared" si="1250"/>
        <v>5</v>
      </c>
      <c r="C651" s="95">
        <f t="shared" si="1251"/>
        <v>39</v>
      </c>
      <c r="E651" s="95">
        <f t="shared" ref="E651" si="1324">plan_id</f>
        <v>390</v>
      </c>
      <c r="F651" s="95">
        <f t="shared" ca="1" si="1180"/>
        <v>2002</v>
      </c>
      <c r="G651" s="95">
        <f t="shared" ref="G651" ca="1" si="1325">VLOOKUP(INDIRECT(CHAR(39)&amp;$A651&amp;CHAR(39)&amp;"!r2c"&amp;$C651,0),variables,2,0)</f>
        <v>10962</v>
      </c>
      <c r="H651" s="98" t="str">
        <f t="array" aca="1" ref="H651" ca="1">IF(AND(G651&gt;=10861,G651&lt;=10863),TEXT(INDIRECT(CHAR(39)&amp;$A651&amp;CHAR(39)&amp;"!r"&amp;$B651&amp;"c"&amp;$C651,0),"dd-mmm-yyyy"),(INDIRECT(CHAR(39)&amp;$A651&amp;CHAR(39)&amp;"!r"&amp;$B651&amp;"c"&amp;$C651,0)))</f>
        <v>Pg No 41</v>
      </c>
    </row>
    <row r="652" spans="1:8" x14ac:dyDescent="0.3">
      <c r="A652" s="95" t="s">
        <v>284</v>
      </c>
      <c r="B652" s="95">
        <f t="shared" si="1250"/>
        <v>5</v>
      </c>
      <c r="C652" s="95">
        <f t="shared" si="1251"/>
        <v>40</v>
      </c>
      <c r="E652" s="95">
        <f t="shared" ref="E652" si="1326">plan_id</f>
        <v>390</v>
      </c>
      <c r="F652" s="95">
        <f t="shared" ca="1" si="1180"/>
        <v>2002</v>
      </c>
      <c r="G652" s="95">
        <f t="shared" ref="G652" ca="1" si="1327">VLOOKUP(INDIRECT(CHAR(39)&amp;$A652&amp;CHAR(39)&amp;"!r2c"&amp;$C652,0),variables,2,0)</f>
        <v>10964</v>
      </c>
      <c r="H652" s="98" t="str">
        <f t="array" aca="1" ref="H652" ca="1">IF(AND(G652&gt;=10861,G652&lt;=10863),TEXT(INDIRECT(CHAR(39)&amp;$A652&amp;CHAR(39)&amp;"!r"&amp;$B652&amp;"c"&amp;$C652,0),"dd-mmm-yyyy"),(INDIRECT(CHAR(39)&amp;$A652&amp;CHAR(39)&amp;"!r"&amp;$B652&amp;"c"&amp;$C652,0)))</f>
        <v>Pg No 45</v>
      </c>
    </row>
    <row r="653" spans="1:8" x14ac:dyDescent="0.3">
      <c r="A653" s="95" t="s">
        <v>284</v>
      </c>
      <c r="B653" s="95">
        <f t="shared" si="1250"/>
        <v>5</v>
      </c>
      <c r="C653" s="95">
        <f t="shared" si="1251"/>
        <v>41</v>
      </c>
      <c r="E653" s="95">
        <f t="shared" ref="E653" si="1328">plan_id</f>
        <v>390</v>
      </c>
      <c r="F653" s="95">
        <f t="shared" ca="1" si="1180"/>
        <v>2002</v>
      </c>
      <c r="G653" s="95">
        <f t="shared" ref="G653" ca="1" si="1329">VLOOKUP(INDIRECT(CHAR(39)&amp;$A653&amp;CHAR(39)&amp;"!r2c"&amp;$C653,0),variables,2,0)</f>
        <v>10967</v>
      </c>
      <c r="H653" s="98" t="str">
        <f t="array" aca="1" ref="H653" ca="1">IF(AND(G653&gt;=10861,G653&lt;=10863),TEXT(INDIRECT(CHAR(39)&amp;$A653&amp;CHAR(39)&amp;"!r"&amp;$B653&amp;"c"&amp;$C653,0),"dd-mmm-yyyy"),(INDIRECT(CHAR(39)&amp;$A653&amp;CHAR(39)&amp;"!r"&amp;$B653&amp;"c"&amp;$C653,0)))</f>
        <v>1994 Uninsured Pension (UP94)</v>
      </c>
    </row>
    <row r="654" spans="1:8" x14ac:dyDescent="0.3">
      <c r="A654" s="95" t="s">
        <v>284</v>
      </c>
      <c r="B654" s="95">
        <f t="shared" si="1250"/>
        <v>5</v>
      </c>
      <c r="C654" s="95">
        <f t="shared" si="1251"/>
        <v>42</v>
      </c>
      <c r="E654" s="95">
        <f t="shared" ref="E654" si="1330">plan_id</f>
        <v>390</v>
      </c>
      <c r="F654" s="95">
        <f t="shared" ca="1" si="1180"/>
        <v>2002</v>
      </c>
      <c r="G654" s="95">
        <f t="shared" ref="G654" ca="1" si="1331">VLOOKUP(INDIRECT(CHAR(39)&amp;$A654&amp;CHAR(39)&amp;"!r2c"&amp;$C654,0),variables,2,0)</f>
        <v>10968</v>
      </c>
      <c r="H654" s="98">
        <f t="array" aca="1" ref="H654" ca="1">IF(AND(G654&gt;=10861,G654&lt;=10863),TEXT(INDIRECT(CHAR(39)&amp;$A654&amp;CHAR(39)&amp;"!r"&amp;$B654&amp;"c"&amp;$C654,0),"dd-mmm-yyyy"),(INDIRECT(CHAR(39)&amp;$A654&amp;CHAR(39)&amp;"!r"&amp;$B654&amp;"c"&amp;$C654,0)))</f>
        <v>1994</v>
      </c>
    </row>
    <row r="655" spans="1:8" x14ac:dyDescent="0.3">
      <c r="A655" s="95" t="s">
        <v>284</v>
      </c>
      <c r="B655" s="95">
        <f t="shared" si="1250"/>
        <v>5</v>
      </c>
      <c r="C655" s="95">
        <f t="shared" si="1251"/>
        <v>43</v>
      </c>
      <c r="E655" s="95">
        <f t="shared" ref="E655" si="1332">plan_id</f>
        <v>390</v>
      </c>
      <c r="F655" s="95">
        <f t="shared" ca="1" si="1180"/>
        <v>2002</v>
      </c>
      <c r="G655" s="95">
        <f t="shared" ref="G655" ca="1" si="1333">VLOOKUP(INDIRECT(CHAR(39)&amp;$A655&amp;CHAR(39)&amp;"!r2c"&amp;$C655,0),variables,2,0)</f>
        <v>10969</v>
      </c>
      <c r="H655" s="98">
        <f t="array" aca="1" ref="H655" ca="1">IF(AND(G655&gt;=10861,G655&lt;=10863),TEXT(INDIRECT(CHAR(39)&amp;$A655&amp;CHAR(39)&amp;"!r"&amp;$B655&amp;"c"&amp;$C655,0),"dd-mmm-yyyy"),(INDIRECT(CHAR(39)&amp;$A655&amp;CHAR(39)&amp;"!r"&amp;$B655&amp;"c"&amp;$C655,0)))</f>
        <v>0</v>
      </c>
    </row>
    <row r="656" spans="1:8" x14ac:dyDescent="0.3">
      <c r="A656" s="95" t="s">
        <v>284</v>
      </c>
      <c r="B656" s="95">
        <f t="shared" si="1250"/>
        <v>5</v>
      </c>
      <c r="C656" s="95">
        <f t="shared" si="1251"/>
        <v>44</v>
      </c>
      <c r="E656" s="95">
        <f t="shared" ref="E656" si="1334">plan_id</f>
        <v>390</v>
      </c>
      <c r="F656" s="95">
        <f t="shared" ca="1" si="1180"/>
        <v>2002</v>
      </c>
      <c r="G656" s="95">
        <f t="shared" ref="G656" ca="1" si="1335">VLOOKUP(INDIRECT(CHAR(39)&amp;$A656&amp;CHAR(39)&amp;"!r2c"&amp;$C656,0),variables,2,0)</f>
        <v>10970</v>
      </c>
      <c r="H656" s="98">
        <f t="array" aca="1" ref="H656" ca="1">IF(AND(G656&gt;=10861,G656&lt;=10863),TEXT(INDIRECT(CHAR(39)&amp;$A656&amp;CHAR(39)&amp;"!r"&amp;$B656&amp;"c"&amp;$C656,0),"dd-mmm-yyyy"),(INDIRECT(CHAR(39)&amp;$A656&amp;CHAR(39)&amp;"!r"&amp;$B656&amp;"c"&amp;$C656,0)))</f>
        <v>0</v>
      </c>
    </row>
    <row r="657" spans="1:8" x14ac:dyDescent="0.3">
      <c r="A657" s="95" t="s">
        <v>284</v>
      </c>
      <c r="B657" s="95">
        <f t="shared" si="1250"/>
        <v>5</v>
      </c>
      <c r="C657" s="95">
        <f t="shared" si="1251"/>
        <v>45</v>
      </c>
      <c r="E657" s="95">
        <f t="shared" ref="E657" si="1336">plan_id</f>
        <v>390</v>
      </c>
      <c r="F657" s="95">
        <f t="shared" ca="1" si="1180"/>
        <v>2002</v>
      </c>
      <c r="G657" s="95">
        <f t="shared" ref="G657" ca="1" si="1337">VLOOKUP(INDIRECT(CHAR(39)&amp;$A657&amp;CHAR(39)&amp;"!r2c"&amp;$C657,0),variables,2,0)</f>
        <v>10971</v>
      </c>
      <c r="H657" s="98" t="str">
        <f t="array" aca="1" ref="H657" ca="1">IF(AND(G657&gt;=10861,G657&lt;=10863),TEXT(INDIRECT(CHAR(39)&amp;$A657&amp;CHAR(39)&amp;"!r"&amp;$B657&amp;"c"&amp;$C657,0),"dd-mmm-yyyy"),(INDIRECT(CHAR(39)&amp;$A657&amp;CHAR(39)&amp;"!r"&amp;$B657&amp;"c"&amp;$C657,0)))</f>
        <v>Male and Female: Active- 3 years; Inactive- 2 years</v>
      </c>
    </row>
    <row r="658" spans="1:8" x14ac:dyDescent="0.3">
      <c r="A658" s="95" t="s">
        <v>284</v>
      </c>
      <c r="B658" s="95">
        <f t="shared" si="1250"/>
        <v>5</v>
      </c>
      <c r="C658" s="95">
        <f t="shared" si="1251"/>
        <v>46</v>
      </c>
      <c r="E658" s="95">
        <f t="shared" ref="E658" si="1338">plan_id</f>
        <v>390</v>
      </c>
      <c r="F658" s="95">
        <f t="shared" ca="1" si="1180"/>
        <v>2002</v>
      </c>
      <c r="G658" s="95">
        <f t="shared" ref="G658" ca="1" si="1339">VLOOKUP(INDIRECT(CHAR(39)&amp;$A658&amp;CHAR(39)&amp;"!r2c"&amp;$C658,0),variables,2,0)</f>
        <v>10972</v>
      </c>
      <c r="H658" s="98" t="str">
        <f t="array" aca="1" ref="H658" ca="1">IF(AND(G658&gt;=10861,G658&lt;=10863),TEXT(INDIRECT(CHAR(39)&amp;$A658&amp;CHAR(39)&amp;"!r"&amp;$B658&amp;"c"&amp;$C658,0),"dd-mmm-yyyy"),(INDIRECT(CHAR(39)&amp;$A658&amp;CHAR(39)&amp;"!r"&amp;$B658&amp;"c"&amp;$C658,0)))</f>
        <v>N/A</v>
      </c>
    </row>
    <row r="659" spans="1:8" x14ac:dyDescent="0.3">
      <c r="A659" s="95" t="s">
        <v>284</v>
      </c>
      <c r="B659" s="95">
        <f t="shared" si="1250"/>
        <v>5</v>
      </c>
      <c r="C659" s="95">
        <f t="shared" si="1251"/>
        <v>47</v>
      </c>
      <c r="E659" s="95">
        <f t="shared" ref="E659" si="1340">plan_id</f>
        <v>390</v>
      </c>
      <c r="F659" s="95">
        <f t="shared" ca="1" si="1180"/>
        <v>2002</v>
      </c>
      <c r="G659" s="95">
        <f t="shared" ref="G659" ca="1" si="1341">VLOOKUP(INDIRECT(CHAR(39)&amp;$A659&amp;CHAR(39)&amp;"!r2c"&amp;$C659,0),variables,2,0)</f>
        <v>10973</v>
      </c>
      <c r="H659" s="98" t="str">
        <f t="array" aca="1" ref="H659" ca="1">IF(AND(G659&gt;=10861,G659&lt;=10863),TEXT(INDIRECT(CHAR(39)&amp;$A659&amp;CHAR(39)&amp;"!r"&amp;$B659&amp;"c"&amp;$C659,0),"dd-mmm-yyyy"),(INDIRECT(CHAR(39)&amp;$A659&amp;CHAR(39)&amp;"!r"&amp;$B659&amp;"c"&amp;$C659,0)))</f>
        <v>N/A</v>
      </c>
    </row>
    <row r="660" spans="1:8" x14ac:dyDescent="0.3">
      <c r="A660" s="95" t="s">
        <v>284</v>
      </c>
      <c r="B660" s="95">
        <f t="shared" si="1250"/>
        <v>5</v>
      </c>
      <c r="C660" s="95">
        <f t="shared" si="1251"/>
        <v>48</v>
      </c>
      <c r="E660" s="95">
        <f t="shared" ref="E660" si="1342">plan_id</f>
        <v>390</v>
      </c>
      <c r="F660" s="95">
        <f t="shared" ca="1" si="1180"/>
        <v>2002</v>
      </c>
      <c r="G660" s="95">
        <f t="shared" ref="G660" ca="1" si="1343">VLOOKUP(INDIRECT(CHAR(39)&amp;$A660&amp;CHAR(39)&amp;"!r2c"&amp;$C660,0),variables,2,0)</f>
        <v>10975</v>
      </c>
      <c r="H660" s="98" t="str">
        <f t="array" aca="1" ref="H660" ca="1">IF(AND(G660&gt;=10861,G660&lt;=10863),TEXT(INDIRECT(CHAR(39)&amp;$A660&amp;CHAR(39)&amp;"!r"&amp;$B660&amp;"c"&amp;$C660,0),"dd-mmm-yyyy"),(INDIRECT(CHAR(39)&amp;$A660&amp;CHAR(39)&amp;"!r"&amp;$B660&amp;"c"&amp;$C660,0)))</f>
        <v>Aggregate</v>
      </c>
    </row>
    <row r="661" spans="1:8" x14ac:dyDescent="0.3">
      <c r="A661" s="95" t="s">
        <v>284</v>
      </c>
      <c r="B661" s="95">
        <f t="shared" si="1250"/>
        <v>5</v>
      </c>
      <c r="C661" s="95">
        <f t="shared" si="1251"/>
        <v>49</v>
      </c>
      <c r="E661" s="95">
        <f t="shared" ref="E661" si="1344">plan_id</f>
        <v>390</v>
      </c>
      <c r="F661" s="95">
        <f t="shared" ca="1" si="1180"/>
        <v>2002</v>
      </c>
      <c r="G661" s="95">
        <f t="shared" ref="G661" ca="1" si="1345">VLOOKUP(INDIRECT(CHAR(39)&amp;$A661&amp;CHAR(39)&amp;"!r2c"&amp;$C661,0),variables,2,0)</f>
        <v>10976</v>
      </c>
      <c r="H661" s="98">
        <f t="array" aca="1" ref="H661" ca="1">IF(AND(G661&gt;=10861,G661&lt;=10863),TEXT(INDIRECT(CHAR(39)&amp;$A661&amp;CHAR(39)&amp;"!r"&amp;$B661&amp;"c"&amp;$C661,0),"dd-mmm-yyyy"),(INDIRECT(CHAR(39)&amp;$A661&amp;CHAR(39)&amp;"!r"&amp;$B661&amp;"c"&amp;$C661,0)))</f>
        <v>7.2499999999999995E-2</v>
      </c>
    </row>
    <row r="662" spans="1:8" x14ac:dyDescent="0.3">
      <c r="A662" s="95" t="s">
        <v>284</v>
      </c>
      <c r="B662" s="95">
        <f t="shared" si="1250"/>
        <v>5</v>
      </c>
      <c r="C662" s="95">
        <f t="shared" si="1251"/>
        <v>50</v>
      </c>
      <c r="E662" s="95">
        <f t="shared" ref="E662" si="1346">plan_id</f>
        <v>390</v>
      </c>
      <c r="F662" s="95">
        <f t="shared" ca="1" si="1180"/>
        <v>2002</v>
      </c>
      <c r="G662" s="95">
        <f t="shared" ref="G662" ca="1" si="1347">VLOOKUP(INDIRECT(CHAR(39)&amp;$A662&amp;CHAR(39)&amp;"!r2c"&amp;$C662,0),variables,2,0)</f>
        <v>10977</v>
      </c>
      <c r="H662" s="98">
        <f t="array" aca="1" ref="H662" ca="1">IF(AND(G662&gt;=10861,G662&lt;=10863),TEXT(INDIRECT(CHAR(39)&amp;$A662&amp;CHAR(39)&amp;"!r"&amp;$B662&amp;"c"&amp;$C662,0),"dd-mmm-yyyy"),(INDIRECT(CHAR(39)&amp;$A662&amp;CHAR(39)&amp;"!r"&amp;$B662&amp;"c"&amp;$C662,0)))</f>
        <v>0</v>
      </c>
    </row>
    <row r="663" spans="1:8" x14ac:dyDescent="0.3">
      <c r="A663" s="95" t="s">
        <v>284</v>
      </c>
      <c r="B663" s="95">
        <f t="shared" si="1250"/>
        <v>5</v>
      </c>
      <c r="C663" s="95">
        <f t="shared" si="1251"/>
        <v>51</v>
      </c>
      <c r="E663" s="95">
        <f t="shared" ref="E663" si="1348">plan_id</f>
        <v>390</v>
      </c>
      <c r="F663" s="95">
        <f t="shared" ca="1" si="1180"/>
        <v>2002</v>
      </c>
      <c r="G663" s="95">
        <f t="shared" ref="G663" ca="1" si="1349">VLOOKUP(INDIRECT(CHAR(39)&amp;$A663&amp;CHAR(39)&amp;"!r2c"&amp;$C663,0),variables,2,0)</f>
        <v>10978</v>
      </c>
      <c r="H663" s="98">
        <f t="array" aca="1" ref="H663" ca="1">IF(AND(G663&gt;=10861,G663&lt;=10863),TEXT(INDIRECT(CHAR(39)&amp;$A663&amp;CHAR(39)&amp;"!r"&amp;$B663&amp;"c"&amp;$C663,0),"dd-mmm-yyyy"),(INDIRECT(CHAR(39)&amp;$A663&amp;CHAR(39)&amp;"!r"&amp;$B663&amp;"c"&amp;$C663,0)))</f>
        <v>7.2499999999999995E-2</v>
      </c>
    </row>
    <row r="664" spans="1:8" x14ac:dyDescent="0.3">
      <c r="A664" s="95" t="s">
        <v>284</v>
      </c>
      <c r="B664" s="95">
        <f t="shared" si="1250"/>
        <v>5</v>
      </c>
      <c r="C664" s="95">
        <f t="shared" si="1251"/>
        <v>52</v>
      </c>
      <c r="E664" s="95">
        <f t="shared" ref="E664" si="1350">plan_id</f>
        <v>390</v>
      </c>
      <c r="F664" s="95">
        <f t="shared" ca="1" si="1180"/>
        <v>2002</v>
      </c>
      <c r="G664" s="95">
        <f t="shared" ref="G664" ca="1" si="1351">VLOOKUP(INDIRECT(CHAR(39)&amp;$A664&amp;CHAR(39)&amp;"!r2c"&amp;$C664,0),variables,2,0)</f>
        <v>10979</v>
      </c>
      <c r="H664" s="98">
        <f t="array" aca="1" ref="H664" ca="1">IF(AND(G664&gt;=10861,G664&lt;=10863),TEXT(INDIRECT(CHAR(39)&amp;$A664&amp;CHAR(39)&amp;"!r"&amp;$B664&amp;"c"&amp;$C664,0),"dd-mmm-yyyy"),(INDIRECT(CHAR(39)&amp;$A664&amp;CHAR(39)&amp;"!r"&amp;$B664&amp;"c"&amp;$C664,0)))</f>
        <v>0</v>
      </c>
    </row>
    <row r="665" spans="1:8" x14ac:dyDescent="0.3">
      <c r="A665" s="95" t="s">
        <v>284</v>
      </c>
      <c r="B665" s="95">
        <f t="shared" si="1250"/>
        <v>5</v>
      </c>
      <c r="C665" s="95">
        <f t="shared" si="1251"/>
        <v>53</v>
      </c>
      <c r="E665" s="95">
        <f t="shared" ref="E665" si="1352">plan_id</f>
        <v>390</v>
      </c>
      <c r="F665" s="95">
        <f t="shared" ca="1" si="1180"/>
        <v>2002</v>
      </c>
      <c r="G665" s="95">
        <f t="shared" ref="G665" ca="1" si="1353">VLOOKUP(INDIRECT(CHAR(39)&amp;$A665&amp;CHAR(39)&amp;"!r2c"&amp;$C665,0),variables,2,0)</f>
        <v>10980</v>
      </c>
      <c r="H665" s="98">
        <f t="array" aca="1" ref="H665" ca="1">IF(AND(G665&gt;=10861,G665&lt;=10863),TEXT(INDIRECT(CHAR(39)&amp;$A665&amp;CHAR(39)&amp;"!r"&amp;$B665&amp;"c"&amp;$C665,0),"dd-mmm-yyyy"),(INDIRECT(CHAR(39)&amp;$A665&amp;CHAR(39)&amp;"!r"&amp;$B665&amp;"c"&amp;$C665,0)))</f>
        <v>0</v>
      </c>
    </row>
    <row r="666" spans="1:8" x14ac:dyDescent="0.3">
      <c r="A666" s="95" t="s">
        <v>284</v>
      </c>
      <c r="B666" s="95">
        <f t="shared" si="1250"/>
        <v>5</v>
      </c>
      <c r="C666" s="95">
        <f t="shared" si="1251"/>
        <v>54</v>
      </c>
      <c r="E666" s="95">
        <f t="shared" ref="E666" si="1354">plan_id</f>
        <v>390</v>
      </c>
      <c r="F666" s="95">
        <f t="shared" ca="1" si="1180"/>
        <v>2002</v>
      </c>
      <c r="G666" s="95">
        <f t="shared" ref="G666" ca="1" si="1355">VLOOKUP(INDIRECT(CHAR(39)&amp;$A666&amp;CHAR(39)&amp;"!r2c"&amp;$C666,0),variables,2,0)</f>
        <v>10981</v>
      </c>
      <c r="H666" s="98">
        <f t="array" aca="1" ref="H666" ca="1">IF(AND(G666&gt;=10861,G666&lt;=10863),TEXT(INDIRECT(CHAR(39)&amp;$A666&amp;CHAR(39)&amp;"!r"&amp;$B666&amp;"c"&amp;$C666,0),"dd-mmm-yyyy"),(INDIRECT(CHAR(39)&amp;$A666&amp;CHAR(39)&amp;"!r"&amp;$B666&amp;"c"&amp;$C666,0)))</f>
        <v>-7.9000000000000001E-2</v>
      </c>
    </row>
    <row r="667" spans="1:8" x14ac:dyDescent="0.3">
      <c r="A667" s="95" t="s">
        <v>284</v>
      </c>
      <c r="B667" s="95">
        <f t="shared" si="1250"/>
        <v>5</v>
      </c>
      <c r="C667" s="95">
        <f t="shared" si="1251"/>
        <v>55</v>
      </c>
      <c r="E667" s="95">
        <f t="shared" ref="E667" si="1356">plan_id</f>
        <v>390</v>
      </c>
      <c r="F667" s="95">
        <f t="shared" ca="1" si="1180"/>
        <v>2002</v>
      </c>
      <c r="G667" s="95">
        <f t="shared" ref="G667" ca="1" si="1357">VLOOKUP(INDIRECT(CHAR(39)&amp;$A667&amp;CHAR(39)&amp;"!r2c"&amp;$C667,0),variables,2,0)</f>
        <v>10706</v>
      </c>
      <c r="H667" s="98">
        <f t="array" aca="1" ref="H667" ca="1">IF(AND(G667&gt;=10861,G667&lt;=10863),TEXT(INDIRECT(CHAR(39)&amp;$A667&amp;CHAR(39)&amp;"!r"&amp;$B667&amp;"c"&amp;$C667,0),"dd-mmm-yyyy"),(INDIRECT(CHAR(39)&amp;$A667&amp;CHAR(39)&amp;"!r"&amp;$B667&amp;"c"&amp;$C667,0)))</f>
        <v>0</v>
      </c>
    </row>
    <row r="668" spans="1:8" x14ac:dyDescent="0.3">
      <c r="A668" s="95" t="s">
        <v>284</v>
      </c>
      <c r="B668" s="95">
        <f t="shared" si="1250"/>
        <v>5</v>
      </c>
      <c r="C668" s="95">
        <f t="shared" si="1251"/>
        <v>56</v>
      </c>
      <c r="E668" s="95">
        <f t="shared" ref="E668" si="1358">plan_id</f>
        <v>390</v>
      </c>
      <c r="F668" s="95">
        <f t="shared" ca="1" si="1180"/>
        <v>2002</v>
      </c>
      <c r="G668" s="95">
        <f t="shared" ref="G668" ca="1" si="1359">VLOOKUP(INDIRECT(CHAR(39)&amp;$A668&amp;CHAR(39)&amp;"!r2c"&amp;$C668,0),variables,2,0)</f>
        <v>10983</v>
      </c>
      <c r="H668" s="98" t="str">
        <f t="array" aca="1" ref="H668" ca="1">IF(AND(G668&gt;=10861,G668&lt;=10863),TEXT(INDIRECT(CHAR(39)&amp;$A668&amp;CHAR(39)&amp;"!r"&amp;$B668&amp;"c"&amp;$C668,0),"dd-mmm-yyyy"),(INDIRECT(CHAR(39)&amp;$A668&amp;CHAR(39)&amp;"!r"&amp;$B668&amp;"c"&amp;$C668,0)))</f>
        <v>No</v>
      </c>
    </row>
    <row r="669" spans="1:8" x14ac:dyDescent="0.3">
      <c r="A669" s="95" t="s">
        <v>284</v>
      </c>
      <c r="B669" s="95">
        <f t="shared" si="1250"/>
        <v>5</v>
      </c>
      <c r="C669" s="95">
        <f t="shared" si="1251"/>
        <v>57</v>
      </c>
      <c r="E669" s="95">
        <f t="shared" ref="E669" si="1360">plan_id</f>
        <v>390</v>
      </c>
      <c r="F669" s="95">
        <f t="shared" ca="1" si="1180"/>
        <v>2002</v>
      </c>
      <c r="G669" s="95">
        <f t="shared" ref="G669" ca="1" si="1361">VLOOKUP(INDIRECT(CHAR(39)&amp;$A669&amp;CHAR(39)&amp;"!r2c"&amp;$C669,0),variables,2,0)</f>
        <v>10989</v>
      </c>
      <c r="H669" s="98">
        <f t="array" aca="1" ref="H669" ca="1">IF(AND(G669&gt;=10861,G669&lt;=10863),TEXT(INDIRECT(CHAR(39)&amp;$A669&amp;CHAR(39)&amp;"!r"&amp;$B669&amp;"c"&amp;$C669,0),"dd-mmm-yyyy"),(INDIRECT(CHAR(39)&amp;$A669&amp;CHAR(39)&amp;"!r"&amp;$B669&amp;"c"&amp;$C669,0)))</f>
        <v>0</v>
      </c>
    </row>
    <row r="670" spans="1:8" x14ac:dyDescent="0.3">
      <c r="A670" s="95" t="s">
        <v>284</v>
      </c>
      <c r="B670" s="95">
        <f t="shared" si="1250"/>
        <v>5</v>
      </c>
      <c r="C670" s="95">
        <f t="shared" si="1251"/>
        <v>58</v>
      </c>
      <c r="E670" s="95">
        <f t="shared" ref="E670" si="1362">plan_id</f>
        <v>390</v>
      </c>
      <c r="F670" s="95">
        <f t="shared" ca="1" si="1180"/>
        <v>2002</v>
      </c>
      <c r="G670" s="95">
        <f t="shared" ref="G670" ca="1" si="1363">VLOOKUP(INDIRECT(CHAR(39)&amp;$A670&amp;CHAR(39)&amp;"!r2c"&amp;$C670,0),variables,2,0)</f>
        <v>10990</v>
      </c>
      <c r="H670" s="98">
        <f t="array" aca="1" ref="H670" ca="1">IF(AND(G670&gt;=10861,G670&lt;=10863),TEXT(INDIRECT(CHAR(39)&amp;$A670&amp;CHAR(39)&amp;"!r"&amp;$B670&amp;"c"&amp;$C670,0),"dd-mmm-yyyy"),(INDIRECT(CHAR(39)&amp;$A670&amp;CHAR(39)&amp;"!r"&amp;$B670&amp;"c"&amp;$C670,0)))</f>
        <v>0</v>
      </c>
    </row>
    <row r="671" spans="1:8" x14ac:dyDescent="0.3">
      <c r="A671" s="95" t="s">
        <v>284</v>
      </c>
      <c r="B671" s="95">
        <f t="shared" si="1250"/>
        <v>5</v>
      </c>
      <c r="C671" s="95">
        <f t="shared" si="1251"/>
        <v>59</v>
      </c>
      <c r="E671" s="95">
        <f t="shared" ref="E671" si="1364">plan_id</f>
        <v>390</v>
      </c>
      <c r="F671" s="95">
        <f t="shared" ca="1" si="1180"/>
        <v>2002</v>
      </c>
      <c r="G671" s="95">
        <f t="shared" ref="G671" ca="1" si="1365">VLOOKUP(INDIRECT(CHAR(39)&amp;$A671&amp;CHAR(39)&amp;"!r2c"&amp;$C671,0),variables,2,0)</f>
        <v>10991</v>
      </c>
      <c r="H671" s="98">
        <f t="array" aca="1" ref="H671" ca="1">IF(AND(G671&gt;=10861,G671&lt;=10863),TEXT(INDIRECT(CHAR(39)&amp;$A671&amp;CHAR(39)&amp;"!r"&amp;$B671&amp;"c"&amp;$C671,0),"dd-mmm-yyyy"),(INDIRECT(CHAR(39)&amp;$A671&amp;CHAR(39)&amp;"!r"&amp;$B671&amp;"c"&amp;$C671,0)))</f>
        <v>0</v>
      </c>
    </row>
    <row r="672" spans="1:8" x14ac:dyDescent="0.3">
      <c r="A672" s="95" t="s">
        <v>284</v>
      </c>
      <c r="B672" s="95">
        <f t="shared" si="1250"/>
        <v>5</v>
      </c>
      <c r="C672" s="95">
        <f t="shared" si="1251"/>
        <v>60</v>
      </c>
      <c r="E672" s="95">
        <f t="shared" ref="E672" si="1366">plan_id</f>
        <v>390</v>
      </c>
      <c r="F672" s="95">
        <f t="shared" ca="1" si="1180"/>
        <v>2002</v>
      </c>
      <c r="G672" s="95">
        <f t="shared" ref="G672" ca="1" si="1367">VLOOKUP(INDIRECT(CHAR(39)&amp;$A672&amp;CHAR(39)&amp;"!r2c"&amp;$C672,0),variables,2,0)</f>
        <v>10992</v>
      </c>
      <c r="H672" s="98">
        <f t="array" aca="1" ref="H672" ca="1">IF(AND(G672&gt;=10861,G672&lt;=10863),TEXT(INDIRECT(CHAR(39)&amp;$A672&amp;CHAR(39)&amp;"!r"&amp;$B672&amp;"c"&amp;$C672,0),"dd-mmm-yyyy"),(INDIRECT(CHAR(39)&amp;$A672&amp;CHAR(39)&amp;"!r"&amp;$B672&amp;"c"&amp;$C672,0)))</f>
        <v>0</v>
      </c>
    </row>
    <row r="673" spans="1:8" x14ac:dyDescent="0.3">
      <c r="A673" s="95" t="s">
        <v>284</v>
      </c>
      <c r="B673" s="95">
        <f t="shared" si="1250"/>
        <v>5</v>
      </c>
      <c r="C673" s="95">
        <f t="shared" si="1251"/>
        <v>61</v>
      </c>
      <c r="E673" s="95">
        <f t="shared" ref="E673" si="1368">plan_id</f>
        <v>390</v>
      </c>
      <c r="F673" s="95">
        <f t="shared" ca="1" si="1180"/>
        <v>2002</v>
      </c>
      <c r="G673" s="95">
        <f t="shared" ref="G673" ca="1" si="1369">VLOOKUP(INDIRECT(CHAR(39)&amp;$A673&amp;CHAR(39)&amp;"!r2c"&amp;$C673,0),variables,2,0)</f>
        <v>10993</v>
      </c>
      <c r="H673" s="98">
        <f t="array" aca="1" ref="H673" ca="1">IF(AND(G673&gt;=10861,G673&lt;=10863),TEXT(INDIRECT(CHAR(39)&amp;$A673&amp;CHAR(39)&amp;"!r"&amp;$B673&amp;"c"&amp;$C673,0),"dd-mmm-yyyy"),(INDIRECT(CHAR(39)&amp;$A673&amp;CHAR(39)&amp;"!r"&amp;$B673&amp;"c"&amp;$C673,0)))</f>
        <v>0</v>
      </c>
    </row>
    <row r="674" spans="1:8" x14ac:dyDescent="0.3">
      <c r="A674" s="95" t="s">
        <v>284</v>
      </c>
      <c r="B674" s="95">
        <f t="shared" si="1250"/>
        <v>5</v>
      </c>
      <c r="C674" s="95">
        <f t="shared" si="1251"/>
        <v>62</v>
      </c>
      <c r="E674" s="95">
        <f t="shared" ref="E674" si="1370">plan_id</f>
        <v>390</v>
      </c>
      <c r="F674" s="95">
        <f t="shared" ca="1" si="1180"/>
        <v>2002</v>
      </c>
      <c r="G674" s="95">
        <f t="shared" ref="G674" ca="1" si="1371">VLOOKUP(INDIRECT(CHAR(39)&amp;$A674&amp;CHAR(39)&amp;"!r2c"&amp;$C674,0),variables,2,0)</f>
        <v>10801</v>
      </c>
      <c r="H674" s="98">
        <f t="array" aca="1" ref="H674" ca="1">IF(AND(G674&gt;=10861,G674&lt;=10863),TEXT(INDIRECT(CHAR(39)&amp;$A674&amp;CHAR(39)&amp;"!r"&amp;$B674&amp;"c"&amp;$C674,0),"dd-mmm-yyyy"),(INDIRECT(CHAR(39)&amp;$A674&amp;CHAR(39)&amp;"!r"&amp;$B674&amp;"c"&amp;$C674,0)))</f>
        <v>0</v>
      </c>
    </row>
    <row r="675" spans="1:8" x14ac:dyDescent="0.3">
      <c r="A675" s="95" t="s">
        <v>284</v>
      </c>
      <c r="B675" s="95">
        <f t="shared" si="1250"/>
        <v>5</v>
      </c>
      <c r="C675" s="95">
        <f t="shared" si="1251"/>
        <v>63</v>
      </c>
      <c r="E675" s="95">
        <f t="shared" ref="E675" si="1372">plan_id</f>
        <v>390</v>
      </c>
      <c r="F675" s="95">
        <f t="shared" ca="1" si="1180"/>
        <v>2002</v>
      </c>
      <c r="G675" s="95">
        <f t="shared" ref="G675" ca="1" si="1373">VLOOKUP(INDIRECT(CHAR(39)&amp;$A675&amp;CHAR(39)&amp;"!r2c"&amp;$C675,0),variables,2,0)</f>
        <v>10802</v>
      </c>
      <c r="H675" s="98">
        <f t="array" aca="1" ref="H675" ca="1">IF(AND(G675&gt;=10861,G675&lt;=10863),TEXT(INDIRECT(CHAR(39)&amp;$A675&amp;CHAR(39)&amp;"!r"&amp;$B675&amp;"c"&amp;$C675,0),"dd-mmm-yyyy"),(INDIRECT(CHAR(39)&amp;$A675&amp;CHAR(39)&amp;"!r"&amp;$B675&amp;"c"&amp;$C675,0)))</f>
        <v>0</v>
      </c>
    </row>
    <row r="676" spans="1:8" x14ac:dyDescent="0.3">
      <c r="A676" s="95" t="s">
        <v>284</v>
      </c>
      <c r="B676" s="95">
        <f t="shared" si="1250"/>
        <v>5</v>
      </c>
      <c r="C676" s="95">
        <f t="shared" si="1251"/>
        <v>64</v>
      </c>
      <c r="E676" s="95">
        <f t="shared" ref="E676" si="1374">plan_id</f>
        <v>390</v>
      </c>
      <c r="F676" s="95">
        <f t="shared" ca="1" si="1180"/>
        <v>2002</v>
      </c>
      <c r="G676" s="95">
        <f t="shared" ref="G676" ca="1" si="1375">VLOOKUP(INDIRECT(CHAR(39)&amp;$A676&amp;CHAR(39)&amp;"!r2c"&amp;$C676,0),variables,2,0)</f>
        <v>10803</v>
      </c>
      <c r="H676" s="98">
        <f t="array" aca="1" ref="H676" ca="1">IF(AND(G676&gt;=10861,G676&lt;=10863),TEXT(INDIRECT(CHAR(39)&amp;$A676&amp;CHAR(39)&amp;"!r"&amp;$B676&amp;"c"&amp;$C676,0),"dd-mmm-yyyy"),(INDIRECT(CHAR(39)&amp;$A676&amp;CHAR(39)&amp;"!r"&amp;$B676&amp;"c"&amp;$C676,0)))</f>
        <v>0</v>
      </c>
    </row>
    <row r="677" spans="1:8" x14ac:dyDescent="0.3">
      <c r="A677" s="95" t="s">
        <v>284</v>
      </c>
      <c r="B677" s="95">
        <f t="shared" si="1250"/>
        <v>5</v>
      </c>
      <c r="C677" s="95">
        <f t="shared" si="1251"/>
        <v>65</v>
      </c>
      <c r="E677" s="95">
        <f t="shared" ref="E677" si="1376">plan_id</f>
        <v>390</v>
      </c>
      <c r="F677" s="95">
        <f t="shared" ca="1" si="1180"/>
        <v>2002</v>
      </c>
      <c r="G677" s="95">
        <f t="shared" ref="G677" ca="1" si="1377">VLOOKUP(INDIRECT(CHAR(39)&amp;$A677&amp;CHAR(39)&amp;"!r2c"&amp;$C677,0),variables,2,0)</f>
        <v>10804</v>
      </c>
      <c r="H677" s="98">
        <f t="array" aca="1" ref="H677" ca="1">IF(AND(G677&gt;=10861,G677&lt;=10863),TEXT(INDIRECT(CHAR(39)&amp;$A677&amp;CHAR(39)&amp;"!r"&amp;$B677&amp;"c"&amp;$C677,0),"dd-mmm-yyyy"),(INDIRECT(CHAR(39)&amp;$A677&amp;CHAR(39)&amp;"!r"&amp;$B677&amp;"c"&amp;$C677,0)))</f>
        <v>0</v>
      </c>
    </row>
    <row r="678" spans="1:8" x14ac:dyDescent="0.3">
      <c r="A678" s="95" t="s">
        <v>284</v>
      </c>
      <c r="B678" s="95">
        <f t="shared" si="1250"/>
        <v>5</v>
      </c>
      <c r="C678" s="95">
        <f t="shared" si="1251"/>
        <v>66</v>
      </c>
      <c r="E678" s="95">
        <f t="shared" ref="E678" si="1378">plan_id</f>
        <v>390</v>
      </c>
      <c r="F678" s="95">
        <f t="shared" ca="1" si="1180"/>
        <v>2002</v>
      </c>
      <c r="G678" s="95">
        <f t="shared" ref="G678" ca="1" si="1379">VLOOKUP(INDIRECT(CHAR(39)&amp;$A678&amp;CHAR(39)&amp;"!r2c"&amp;$C678,0),variables,2,0)</f>
        <v>10805</v>
      </c>
      <c r="H678" s="98">
        <f t="array" aca="1" ref="H678" ca="1">IF(AND(G678&gt;=10861,G678&lt;=10863),TEXT(INDIRECT(CHAR(39)&amp;$A678&amp;CHAR(39)&amp;"!r"&amp;$B678&amp;"c"&amp;$C678,0),"dd-mmm-yyyy"),(INDIRECT(CHAR(39)&amp;$A678&amp;CHAR(39)&amp;"!r"&amp;$B678&amp;"c"&amp;$C678,0)))</f>
        <v>0</v>
      </c>
    </row>
    <row r="679" spans="1:8" x14ac:dyDescent="0.3">
      <c r="A679" s="95" t="s">
        <v>284</v>
      </c>
      <c r="B679" s="95">
        <f t="shared" ref="B679" si="1380">B614+1</f>
        <v>5</v>
      </c>
      <c r="C679" s="95">
        <f t="shared" ref="C679:C742" si="1381">C588</f>
        <v>67</v>
      </c>
      <c r="E679" s="95">
        <f t="shared" ref="E679" si="1382">plan_id</f>
        <v>390</v>
      </c>
      <c r="F679" s="95">
        <f t="shared" ca="1" si="1180"/>
        <v>2002</v>
      </c>
      <c r="G679" s="95">
        <f t="shared" ref="G679" ca="1" si="1383">VLOOKUP(INDIRECT(CHAR(39)&amp;$A679&amp;CHAR(39)&amp;"!r2c"&amp;$C679,0),variables,2,0)</f>
        <v>10806</v>
      </c>
      <c r="H679" s="98">
        <f t="array" aca="1" ref="H679" ca="1">IF(AND(G679&gt;=10861,G679&lt;=10863),TEXT(INDIRECT(CHAR(39)&amp;$A679&amp;CHAR(39)&amp;"!r"&amp;$B679&amp;"c"&amp;$C679,0),"dd-mmm-yyyy"),(INDIRECT(CHAR(39)&amp;$A679&amp;CHAR(39)&amp;"!r"&amp;$B679&amp;"c"&amp;$C679,0)))</f>
        <v>0</v>
      </c>
    </row>
    <row r="680" spans="1:8" x14ac:dyDescent="0.3">
      <c r="A680" s="95" t="s">
        <v>284</v>
      </c>
      <c r="B680" s="95">
        <f>B679</f>
        <v>5</v>
      </c>
      <c r="C680" s="95">
        <f t="shared" si="1381"/>
        <v>68</v>
      </c>
      <c r="E680" s="95">
        <f t="shared" ref="E680" si="1384">plan_id</f>
        <v>390</v>
      </c>
      <c r="F680" s="95">
        <f t="shared" ca="1" si="1180"/>
        <v>2002</v>
      </c>
      <c r="G680" s="95">
        <f t="shared" ref="G680" ca="1" si="1385">VLOOKUP(INDIRECT(CHAR(39)&amp;$A680&amp;CHAR(39)&amp;"!r2c"&amp;$C680,0),variables,2,0)</f>
        <v>10807</v>
      </c>
      <c r="H680" s="98">
        <f t="array" aca="1" ref="H680" ca="1">IF(AND(G680&gt;=10861,G680&lt;=10863),TEXT(INDIRECT(CHAR(39)&amp;$A680&amp;CHAR(39)&amp;"!r"&amp;$B680&amp;"c"&amp;$C680,0),"dd-mmm-yyyy"),(INDIRECT(CHAR(39)&amp;$A680&amp;CHAR(39)&amp;"!r"&amp;$B680&amp;"c"&amp;$C680,0)))</f>
        <v>0</v>
      </c>
    </row>
    <row r="681" spans="1:8" x14ac:dyDescent="0.3">
      <c r="A681" s="95" t="s">
        <v>284</v>
      </c>
      <c r="B681" s="95">
        <f t="shared" ref="B681:B705" si="1386">B680</f>
        <v>5</v>
      </c>
      <c r="C681" s="95">
        <f t="shared" si="1381"/>
        <v>69</v>
      </c>
      <c r="E681" s="95">
        <f t="shared" ref="E681" si="1387">plan_id</f>
        <v>390</v>
      </c>
      <c r="F681" s="95">
        <f t="shared" ca="1" si="1180"/>
        <v>2002</v>
      </c>
      <c r="G681" s="95">
        <f t="shared" ref="G681" ca="1" si="1388">VLOOKUP(INDIRECT(CHAR(39)&amp;$A681&amp;CHAR(39)&amp;"!r2c"&amp;$C681,0),variables,2,0)</f>
        <v>10808</v>
      </c>
      <c r="H681" s="98">
        <f t="array" aca="1" ref="H681" ca="1">IF(AND(G681&gt;=10861,G681&lt;=10863),TEXT(INDIRECT(CHAR(39)&amp;$A681&amp;CHAR(39)&amp;"!r"&amp;$B681&amp;"c"&amp;$C681,0),"dd-mmm-yyyy"),(INDIRECT(CHAR(39)&amp;$A681&amp;CHAR(39)&amp;"!r"&amp;$B681&amp;"c"&amp;$C681,0)))</f>
        <v>0</v>
      </c>
    </row>
    <row r="682" spans="1:8" x14ac:dyDescent="0.3">
      <c r="A682" s="95" t="s">
        <v>284</v>
      </c>
      <c r="B682" s="95">
        <f t="shared" si="1386"/>
        <v>5</v>
      </c>
      <c r="C682" s="95">
        <f t="shared" si="1381"/>
        <v>70</v>
      </c>
      <c r="E682" s="95">
        <f t="shared" ref="E682" si="1389">plan_id</f>
        <v>390</v>
      </c>
      <c r="F682" s="95">
        <f t="shared" ca="1" si="1180"/>
        <v>2002</v>
      </c>
      <c r="G682" s="95">
        <f t="shared" ref="G682" ca="1" si="1390">VLOOKUP(INDIRECT(CHAR(39)&amp;$A682&amp;CHAR(39)&amp;"!r2c"&amp;$C682,0),variables,2,0)</f>
        <v>10809</v>
      </c>
      <c r="H682" s="98">
        <f t="array" aca="1" ref="H682" ca="1">IF(AND(G682&gt;=10861,G682&lt;=10863),TEXT(INDIRECT(CHAR(39)&amp;$A682&amp;CHAR(39)&amp;"!r"&amp;$B682&amp;"c"&amp;$C682,0),"dd-mmm-yyyy"),(INDIRECT(CHAR(39)&amp;$A682&amp;CHAR(39)&amp;"!r"&amp;$B682&amp;"c"&amp;$C682,0)))</f>
        <v>0</v>
      </c>
    </row>
    <row r="683" spans="1:8" x14ac:dyDescent="0.3">
      <c r="A683" s="95" t="s">
        <v>284</v>
      </c>
      <c r="B683" s="95">
        <f t="shared" si="1386"/>
        <v>5</v>
      </c>
      <c r="C683" s="95">
        <f t="shared" si="1381"/>
        <v>71</v>
      </c>
      <c r="E683" s="95">
        <f t="shared" ref="E683" si="1391">plan_id</f>
        <v>390</v>
      </c>
      <c r="F683" s="95">
        <f t="shared" ca="1" si="1180"/>
        <v>2002</v>
      </c>
      <c r="G683" s="95">
        <f t="shared" ref="G683" ca="1" si="1392">VLOOKUP(INDIRECT(CHAR(39)&amp;$A683&amp;CHAR(39)&amp;"!r2c"&amp;$C683,0),variables,2,0)</f>
        <v>10810</v>
      </c>
      <c r="H683" s="98">
        <f t="array" aca="1" ref="H683" ca="1">IF(AND(G683&gt;=10861,G683&lt;=10863),TEXT(INDIRECT(CHAR(39)&amp;$A683&amp;CHAR(39)&amp;"!r"&amp;$B683&amp;"c"&amp;$C683,0),"dd-mmm-yyyy"),(INDIRECT(CHAR(39)&amp;$A683&amp;CHAR(39)&amp;"!r"&amp;$B683&amp;"c"&amp;$C683,0)))</f>
        <v>0</v>
      </c>
    </row>
    <row r="684" spans="1:8" x14ac:dyDescent="0.3">
      <c r="A684" s="95" t="s">
        <v>284</v>
      </c>
      <c r="B684" s="95">
        <f t="shared" si="1386"/>
        <v>5</v>
      </c>
      <c r="C684" s="95">
        <f t="shared" si="1381"/>
        <v>72</v>
      </c>
      <c r="E684" s="95">
        <f t="shared" ref="E684" si="1393">plan_id</f>
        <v>390</v>
      </c>
      <c r="F684" s="95">
        <f t="shared" ca="1" si="1180"/>
        <v>2002</v>
      </c>
      <c r="G684" s="95">
        <f t="shared" ref="G684" ca="1" si="1394">VLOOKUP(INDIRECT(CHAR(39)&amp;$A684&amp;CHAR(39)&amp;"!r2c"&amp;$C684,0),variables,2,0)</f>
        <v>10811</v>
      </c>
      <c r="H684" s="98">
        <f t="array" aca="1" ref="H684" ca="1">IF(AND(G684&gt;=10861,G684&lt;=10863),TEXT(INDIRECT(CHAR(39)&amp;$A684&amp;CHAR(39)&amp;"!r"&amp;$B684&amp;"c"&amp;$C684,0),"dd-mmm-yyyy"),(INDIRECT(CHAR(39)&amp;$A684&amp;CHAR(39)&amp;"!r"&amp;$B684&amp;"c"&amp;$C684,0)))</f>
        <v>0</v>
      </c>
    </row>
    <row r="685" spans="1:8" x14ac:dyDescent="0.3">
      <c r="A685" s="95" t="s">
        <v>284</v>
      </c>
      <c r="B685" s="95">
        <f t="shared" si="1386"/>
        <v>5</v>
      </c>
      <c r="C685" s="95">
        <f t="shared" si="1381"/>
        <v>73</v>
      </c>
      <c r="E685" s="95">
        <f t="shared" ref="E685" si="1395">plan_id</f>
        <v>390</v>
      </c>
      <c r="F685" s="95">
        <f t="shared" ca="1" si="1180"/>
        <v>2002</v>
      </c>
      <c r="G685" s="95">
        <f t="shared" ref="G685" ca="1" si="1396">VLOOKUP(INDIRECT(CHAR(39)&amp;$A685&amp;CHAR(39)&amp;"!r2c"&amp;$C685,0),variables,2,0)</f>
        <v>10812</v>
      </c>
      <c r="H685" s="98">
        <f t="array" aca="1" ref="H685" ca="1">IF(AND(G685&gt;=10861,G685&lt;=10863),TEXT(INDIRECT(CHAR(39)&amp;$A685&amp;CHAR(39)&amp;"!r"&amp;$B685&amp;"c"&amp;$C685,0),"dd-mmm-yyyy"),(INDIRECT(CHAR(39)&amp;$A685&amp;CHAR(39)&amp;"!r"&amp;$B685&amp;"c"&amp;$C685,0)))</f>
        <v>0</v>
      </c>
    </row>
    <row r="686" spans="1:8" x14ac:dyDescent="0.3">
      <c r="A686" s="95" t="s">
        <v>284</v>
      </c>
      <c r="B686" s="95">
        <f t="shared" si="1386"/>
        <v>5</v>
      </c>
      <c r="C686" s="95">
        <f t="shared" si="1381"/>
        <v>74</v>
      </c>
      <c r="E686" s="95">
        <f t="shared" ref="E686" si="1397">plan_id</f>
        <v>390</v>
      </c>
      <c r="F686" s="95">
        <f t="shared" ca="1" si="1180"/>
        <v>2002</v>
      </c>
      <c r="G686" s="95">
        <f t="shared" ref="G686" ca="1" si="1398">VLOOKUP(INDIRECT(CHAR(39)&amp;$A686&amp;CHAR(39)&amp;"!r2c"&amp;$C686,0),variables,2,0)</f>
        <v>10813</v>
      </c>
      <c r="H686" s="98">
        <f t="array" aca="1" ref="H686" ca="1">IF(AND(G686&gt;=10861,G686&lt;=10863),TEXT(INDIRECT(CHAR(39)&amp;$A686&amp;CHAR(39)&amp;"!r"&amp;$B686&amp;"c"&amp;$C686,0),"dd-mmm-yyyy"),(INDIRECT(CHAR(39)&amp;$A686&amp;CHAR(39)&amp;"!r"&amp;$B686&amp;"c"&amp;$C686,0)))</f>
        <v>0</v>
      </c>
    </row>
    <row r="687" spans="1:8" x14ac:dyDescent="0.3">
      <c r="A687" s="95" t="s">
        <v>284</v>
      </c>
      <c r="B687" s="95">
        <f t="shared" si="1386"/>
        <v>5</v>
      </c>
      <c r="C687" s="95">
        <f t="shared" si="1381"/>
        <v>75</v>
      </c>
      <c r="E687" s="95">
        <f t="shared" ref="E687" si="1399">plan_id</f>
        <v>390</v>
      </c>
      <c r="F687" s="95">
        <f t="shared" ca="1" si="1180"/>
        <v>2002</v>
      </c>
      <c r="G687" s="95">
        <f t="shared" ref="G687" ca="1" si="1400">VLOOKUP(INDIRECT(CHAR(39)&amp;$A687&amp;CHAR(39)&amp;"!r2c"&amp;$C687,0),variables,2,0)</f>
        <v>10814</v>
      </c>
      <c r="H687" s="98">
        <f t="array" aca="1" ref="H687" ca="1">IF(AND(G687&gt;=10861,G687&lt;=10863),TEXT(INDIRECT(CHAR(39)&amp;$A687&amp;CHAR(39)&amp;"!r"&amp;$B687&amp;"c"&amp;$C687,0),"dd-mmm-yyyy"),(INDIRECT(CHAR(39)&amp;$A687&amp;CHAR(39)&amp;"!r"&amp;$B687&amp;"c"&amp;$C687,0)))</f>
        <v>0</v>
      </c>
    </row>
    <row r="688" spans="1:8" x14ac:dyDescent="0.3">
      <c r="A688" s="95" t="s">
        <v>284</v>
      </c>
      <c r="B688" s="95">
        <f t="shared" si="1386"/>
        <v>5</v>
      </c>
      <c r="C688" s="95">
        <f t="shared" si="1381"/>
        <v>76</v>
      </c>
      <c r="E688" s="95">
        <f t="shared" ref="E688" si="1401">plan_id</f>
        <v>390</v>
      </c>
      <c r="F688" s="95">
        <f t="shared" ca="1" si="1180"/>
        <v>2002</v>
      </c>
      <c r="G688" s="95">
        <f t="shared" ref="G688" ca="1" si="1402">VLOOKUP(INDIRECT(CHAR(39)&amp;$A688&amp;CHAR(39)&amp;"!r2c"&amp;$C688,0),variables,2,0)</f>
        <v>10815</v>
      </c>
      <c r="H688" s="98">
        <f t="array" aca="1" ref="H688" ca="1">IF(AND(G688&gt;=10861,G688&lt;=10863),TEXT(INDIRECT(CHAR(39)&amp;$A688&amp;CHAR(39)&amp;"!r"&amp;$B688&amp;"c"&amp;$C688,0),"dd-mmm-yyyy"),(INDIRECT(CHAR(39)&amp;$A688&amp;CHAR(39)&amp;"!r"&amp;$B688&amp;"c"&amp;$C688,0)))</f>
        <v>0</v>
      </c>
    </row>
    <row r="689" spans="1:8" x14ac:dyDescent="0.3">
      <c r="A689" s="95" t="s">
        <v>284</v>
      </c>
      <c r="B689" s="95">
        <f t="shared" si="1386"/>
        <v>5</v>
      </c>
      <c r="C689" s="95">
        <f t="shared" si="1381"/>
        <v>77</v>
      </c>
      <c r="E689" s="95">
        <f t="shared" ref="E689" si="1403">plan_id</f>
        <v>390</v>
      </c>
      <c r="F689" s="95">
        <f t="shared" ca="1" si="1180"/>
        <v>2002</v>
      </c>
      <c r="G689" s="95">
        <f t="shared" ref="G689" ca="1" si="1404">VLOOKUP(INDIRECT(CHAR(39)&amp;$A689&amp;CHAR(39)&amp;"!r2c"&amp;$C689,0),variables,2,0)</f>
        <v>10816</v>
      </c>
      <c r="H689" s="98">
        <f t="array" aca="1" ref="H689" ca="1">IF(AND(G689&gt;=10861,G689&lt;=10863),TEXT(INDIRECT(CHAR(39)&amp;$A689&amp;CHAR(39)&amp;"!r"&amp;$B689&amp;"c"&amp;$C689,0),"dd-mmm-yyyy"),(INDIRECT(CHAR(39)&amp;$A689&amp;CHAR(39)&amp;"!r"&amp;$B689&amp;"c"&amp;$C689,0)))</f>
        <v>0</v>
      </c>
    </row>
    <row r="690" spans="1:8" x14ac:dyDescent="0.3">
      <c r="A690" s="95" t="s">
        <v>284</v>
      </c>
      <c r="B690" s="95">
        <f t="shared" si="1386"/>
        <v>5</v>
      </c>
      <c r="C690" s="95">
        <f t="shared" si="1381"/>
        <v>78</v>
      </c>
      <c r="E690" s="95">
        <f t="shared" ref="E690" si="1405">plan_id</f>
        <v>390</v>
      </c>
      <c r="F690" s="95">
        <f t="shared" ca="1" si="1180"/>
        <v>2002</v>
      </c>
      <c r="G690" s="95">
        <f t="shared" ref="G690" ca="1" si="1406">VLOOKUP(INDIRECT(CHAR(39)&amp;$A690&amp;CHAR(39)&amp;"!r2c"&amp;$C690,0),variables,2,0)</f>
        <v>10817</v>
      </c>
      <c r="H690" s="98">
        <f t="array" aca="1" ref="H690" ca="1">IF(AND(G690&gt;=10861,G690&lt;=10863),TEXT(INDIRECT(CHAR(39)&amp;$A690&amp;CHAR(39)&amp;"!r"&amp;$B690&amp;"c"&amp;$C690,0),"dd-mmm-yyyy"),(INDIRECT(CHAR(39)&amp;$A690&amp;CHAR(39)&amp;"!r"&amp;$B690&amp;"c"&amp;$C690,0)))</f>
        <v>0</v>
      </c>
    </row>
    <row r="691" spans="1:8" x14ac:dyDescent="0.3">
      <c r="A691" s="95" t="s">
        <v>284</v>
      </c>
      <c r="B691" s="95">
        <f t="shared" si="1386"/>
        <v>5</v>
      </c>
      <c r="C691" s="95">
        <f t="shared" si="1381"/>
        <v>79</v>
      </c>
      <c r="E691" s="95">
        <f t="shared" ref="E691" si="1407">plan_id</f>
        <v>390</v>
      </c>
      <c r="F691" s="95">
        <f t="shared" ca="1" si="1180"/>
        <v>2002</v>
      </c>
      <c r="G691" s="95">
        <f t="shared" ref="G691" ca="1" si="1408">VLOOKUP(INDIRECT(CHAR(39)&amp;$A691&amp;CHAR(39)&amp;"!r2c"&amp;$C691,0),variables,2,0)</f>
        <v>10818</v>
      </c>
      <c r="H691" s="98">
        <f t="array" aca="1" ref="H691" ca="1">IF(AND(G691&gt;=10861,G691&lt;=10863),TEXT(INDIRECT(CHAR(39)&amp;$A691&amp;CHAR(39)&amp;"!r"&amp;$B691&amp;"c"&amp;$C691,0),"dd-mmm-yyyy"),(INDIRECT(CHAR(39)&amp;$A691&amp;CHAR(39)&amp;"!r"&amp;$B691&amp;"c"&amp;$C691,0)))</f>
        <v>0</v>
      </c>
    </row>
    <row r="692" spans="1:8" x14ac:dyDescent="0.3">
      <c r="A692" s="95" t="s">
        <v>284</v>
      </c>
      <c r="B692" s="95">
        <f t="shared" si="1386"/>
        <v>5</v>
      </c>
      <c r="C692" s="95">
        <f t="shared" si="1381"/>
        <v>80</v>
      </c>
      <c r="E692" s="95">
        <f t="shared" ref="E692" si="1409">plan_id</f>
        <v>390</v>
      </c>
      <c r="F692" s="95">
        <f t="shared" ca="1" si="1180"/>
        <v>2002</v>
      </c>
      <c r="G692" s="95">
        <f t="shared" ref="G692" ca="1" si="1410">VLOOKUP(INDIRECT(CHAR(39)&amp;$A692&amp;CHAR(39)&amp;"!r2c"&amp;$C692,0),variables,2,0)</f>
        <v>10819</v>
      </c>
      <c r="H692" s="98">
        <f t="array" aca="1" ref="H692" ca="1">IF(AND(G692&gt;=10861,G692&lt;=10863),TEXT(INDIRECT(CHAR(39)&amp;$A692&amp;CHAR(39)&amp;"!r"&amp;$B692&amp;"c"&amp;$C692,0),"dd-mmm-yyyy"),(INDIRECT(CHAR(39)&amp;$A692&amp;CHAR(39)&amp;"!r"&amp;$B692&amp;"c"&amp;$C692,0)))</f>
        <v>0</v>
      </c>
    </row>
    <row r="693" spans="1:8" x14ac:dyDescent="0.3">
      <c r="A693" s="95" t="s">
        <v>284</v>
      </c>
      <c r="B693" s="95">
        <f t="shared" si="1386"/>
        <v>5</v>
      </c>
      <c r="C693" s="95">
        <f t="shared" si="1381"/>
        <v>81</v>
      </c>
      <c r="E693" s="95">
        <f t="shared" ref="E693" si="1411">plan_id</f>
        <v>390</v>
      </c>
      <c r="F693" s="95">
        <f t="shared" ca="1" si="1180"/>
        <v>2002</v>
      </c>
      <c r="G693" s="95">
        <f t="shared" ref="G693" ca="1" si="1412">VLOOKUP(INDIRECT(CHAR(39)&amp;$A693&amp;CHAR(39)&amp;"!r2c"&amp;$C693,0),variables,2,0)</f>
        <v>10820</v>
      </c>
      <c r="H693" s="98">
        <f t="array" aca="1" ref="H693" ca="1">IF(AND(G693&gt;=10861,G693&lt;=10863),TEXT(INDIRECT(CHAR(39)&amp;$A693&amp;CHAR(39)&amp;"!r"&amp;$B693&amp;"c"&amp;$C693,0),"dd-mmm-yyyy"),(INDIRECT(CHAR(39)&amp;$A693&amp;CHAR(39)&amp;"!r"&amp;$B693&amp;"c"&amp;$C693,0)))</f>
        <v>0</v>
      </c>
    </row>
    <row r="694" spans="1:8" x14ac:dyDescent="0.3">
      <c r="A694" s="95" t="s">
        <v>284</v>
      </c>
      <c r="B694" s="95">
        <f t="shared" si="1386"/>
        <v>5</v>
      </c>
      <c r="C694" s="95">
        <f t="shared" si="1381"/>
        <v>82</v>
      </c>
      <c r="E694" s="95">
        <f t="shared" ref="E694" si="1413">plan_id</f>
        <v>390</v>
      </c>
      <c r="F694" s="95">
        <f t="shared" ca="1" si="1180"/>
        <v>2002</v>
      </c>
      <c r="G694" s="95">
        <f t="shared" ref="G694" ca="1" si="1414">VLOOKUP(INDIRECT(CHAR(39)&amp;$A694&amp;CHAR(39)&amp;"!r2c"&amp;$C694,0),variables,2,0)</f>
        <v>10821</v>
      </c>
      <c r="H694" s="98">
        <f t="array" aca="1" ref="H694" ca="1">IF(AND(G694&gt;=10861,G694&lt;=10863),TEXT(INDIRECT(CHAR(39)&amp;$A694&amp;CHAR(39)&amp;"!r"&amp;$B694&amp;"c"&amp;$C694,0),"dd-mmm-yyyy"),(INDIRECT(CHAR(39)&amp;$A694&amp;CHAR(39)&amp;"!r"&amp;$B694&amp;"c"&amp;$C694,0)))</f>
        <v>0</v>
      </c>
    </row>
    <row r="695" spans="1:8" x14ac:dyDescent="0.3">
      <c r="A695" s="95" t="s">
        <v>284</v>
      </c>
      <c r="B695" s="95">
        <f t="shared" si="1386"/>
        <v>5</v>
      </c>
      <c r="C695" s="95">
        <f t="shared" si="1381"/>
        <v>83</v>
      </c>
      <c r="E695" s="95">
        <f t="shared" ref="E695" si="1415">plan_id</f>
        <v>390</v>
      </c>
      <c r="F695" s="95">
        <f t="shared" ca="1" si="1180"/>
        <v>2002</v>
      </c>
      <c r="G695" s="95">
        <f t="shared" ref="G695" ca="1" si="1416">VLOOKUP(INDIRECT(CHAR(39)&amp;$A695&amp;CHAR(39)&amp;"!r2c"&amp;$C695,0),variables,2,0)</f>
        <v>10822</v>
      </c>
      <c r="H695" s="98">
        <f t="array" aca="1" ref="H695" ca="1">IF(AND(G695&gt;=10861,G695&lt;=10863),TEXT(INDIRECT(CHAR(39)&amp;$A695&amp;CHAR(39)&amp;"!r"&amp;$B695&amp;"c"&amp;$C695,0),"dd-mmm-yyyy"),(INDIRECT(CHAR(39)&amp;$A695&amp;CHAR(39)&amp;"!r"&amp;$B695&amp;"c"&amp;$C695,0)))</f>
        <v>0</v>
      </c>
    </row>
    <row r="696" spans="1:8" x14ac:dyDescent="0.3">
      <c r="A696" s="95" t="s">
        <v>284</v>
      </c>
      <c r="B696" s="95">
        <f t="shared" si="1386"/>
        <v>5</v>
      </c>
      <c r="C696" s="95">
        <f t="shared" si="1381"/>
        <v>84</v>
      </c>
      <c r="E696" s="95">
        <f t="shared" ref="E696" si="1417">plan_id</f>
        <v>390</v>
      </c>
      <c r="F696" s="95">
        <f t="shared" ca="1" si="1180"/>
        <v>2002</v>
      </c>
      <c r="G696" s="95">
        <f t="shared" ref="G696" ca="1" si="1418">VLOOKUP(INDIRECT(CHAR(39)&amp;$A696&amp;CHAR(39)&amp;"!r2c"&amp;$C696,0),variables,2,0)</f>
        <v>10829</v>
      </c>
      <c r="H696" s="98">
        <f t="array" aca="1" ref="H696" ca="1">IF(AND(G696&gt;=10861,G696&lt;=10863),TEXT(INDIRECT(CHAR(39)&amp;$A696&amp;CHAR(39)&amp;"!r"&amp;$B696&amp;"c"&amp;$C696,0),"dd-mmm-yyyy"),(INDIRECT(CHAR(39)&amp;$A696&amp;CHAR(39)&amp;"!r"&amp;$B696&amp;"c"&amp;$C696,0)))</f>
        <v>0</v>
      </c>
    </row>
    <row r="697" spans="1:8" x14ac:dyDescent="0.3">
      <c r="A697" s="95" t="s">
        <v>284</v>
      </c>
      <c r="B697" s="95">
        <f t="shared" si="1386"/>
        <v>5</v>
      </c>
      <c r="C697" s="95">
        <f t="shared" si="1381"/>
        <v>85</v>
      </c>
      <c r="E697" s="95">
        <f t="shared" ref="E697" si="1419">plan_id</f>
        <v>390</v>
      </c>
      <c r="F697" s="95">
        <f t="shared" ca="1" si="1180"/>
        <v>2002</v>
      </c>
      <c r="G697" s="95">
        <f t="shared" ref="G697" ca="1" si="1420">VLOOKUP(INDIRECT(CHAR(39)&amp;$A697&amp;CHAR(39)&amp;"!r2c"&amp;$C697,0),variables,2,0)</f>
        <v>10823</v>
      </c>
      <c r="H697" s="98">
        <f t="array" aca="1" ref="H697" ca="1">IF(AND(G697&gt;=10861,G697&lt;=10863),TEXT(INDIRECT(CHAR(39)&amp;$A697&amp;CHAR(39)&amp;"!r"&amp;$B697&amp;"c"&amp;$C697,0),"dd-mmm-yyyy"),(INDIRECT(CHAR(39)&amp;$A697&amp;CHAR(39)&amp;"!r"&amp;$B697&amp;"c"&amp;$C697,0)))</f>
        <v>0</v>
      </c>
    </row>
    <row r="698" spans="1:8" x14ac:dyDescent="0.3">
      <c r="A698" s="95" t="s">
        <v>284</v>
      </c>
      <c r="B698" s="95">
        <f t="shared" si="1386"/>
        <v>5</v>
      </c>
      <c r="C698" s="95">
        <f t="shared" si="1381"/>
        <v>86</v>
      </c>
      <c r="E698" s="95">
        <f t="shared" ref="E698" si="1421">plan_id</f>
        <v>390</v>
      </c>
      <c r="F698" s="95">
        <f t="shared" ca="1" si="1180"/>
        <v>2002</v>
      </c>
      <c r="G698" s="95">
        <f t="shared" ref="G698" ca="1" si="1422">VLOOKUP(INDIRECT(CHAR(39)&amp;$A698&amp;CHAR(39)&amp;"!r2c"&amp;$C698,0),variables,2,0)</f>
        <v>10798</v>
      </c>
      <c r="H698" s="98">
        <f t="array" aca="1" ref="H698" ca="1">IF(AND(G698&gt;=10861,G698&lt;=10863),TEXT(INDIRECT(CHAR(39)&amp;$A698&amp;CHAR(39)&amp;"!r"&amp;$B698&amp;"c"&amp;$C698,0),"dd-mmm-yyyy"),(INDIRECT(CHAR(39)&amp;$A698&amp;CHAR(39)&amp;"!r"&amp;$B698&amp;"c"&amp;$C698,0)))</f>
        <v>0</v>
      </c>
    </row>
    <row r="699" spans="1:8" x14ac:dyDescent="0.3">
      <c r="A699" s="95" t="s">
        <v>284</v>
      </c>
      <c r="B699" s="95">
        <f t="shared" si="1386"/>
        <v>5</v>
      </c>
      <c r="C699" s="95">
        <f t="shared" si="1381"/>
        <v>87</v>
      </c>
      <c r="E699" s="95">
        <f t="shared" ref="E699" si="1423">plan_id</f>
        <v>390</v>
      </c>
      <c r="F699" s="95">
        <f t="shared" ca="1" si="1180"/>
        <v>2002</v>
      </c>
      <c r="G699" s="95">
        <f t="shared" ref="G699" ca="1" si="1424">VLOOKUP(INDIRECT(CHAR(39)&amp;$A699&amp;CHAR(39)&amp;"!r2c"&amp;$C699,0),variables,2,0)</f>
        <v>10799</v>
      </c>
      <c r="H699" s="98">
        <f t="array" aca="1" ref="H699" ca="1">IF(AND(G699&gt;=10861,G699&lt;=10863),TEXT(INDIRECT(CHAR(39)&amp;$A699&amp;CHAR(39)&amp;"!r"&amp;$B699&amp;"c"&amp;$C699,0),"dd-mmm-yyyy"),(INDIRECT(CHAR(39)&amp;$A699&amp;CHAR(39)&amp;"!r"&amp;$B699&amp;"c"&amp;$C699,0)))</f>
        <v>0</v>
      </c>
    </row>
    <row r="700" spans="1:8" x14ac:dyDescent="0.3">
      <c r="A700" s="95" t="s">
        <v>284</v>
      </c>
      <c r="B700" s="95">
        <f t="shared" si="1386"/>
        <v>5</v>
      </c>
      <c r="C700" s="95">
        <f t="shared" si="1381"/>
        <v>88</v>
      </c>
      <c r="E700" s="95">
        <f t="shared" ref="E700" si="1425">plan_id</f>
        <v>390</v>
      </c>
      <c r="F700" s="95">
        <f t="shared" ca="1" si="1180"/>
        <v>2002</v>
      </c>
      <c r="G700" s="95">
        <f t="shared" ref="G700" ca="1" si="1426">VLOOKUP(INDIRECT(CHAR(39)&amp;$A700&amp;CHAR(39)&amp;"!r2c"&amp;$C700,0),variables,2,0)</f>
        <v>10800</v>
      </c>
      <c r="H700" s="98">
        <f t="array" aca="1" ref="H700" ca="1">IF(AND(G700&gt;=10861,G700&lt;=10863),TEXT(INDIRECT(CHAR(39)&amp;$A700&amp;CHAR(39)&amp;"!r"&amp;$B700&amp;"c"&amp;$C700,0),"dd-mmm-yyyy"),(INDIRECT(CHAR(39)&amp;$A700&amp;CHAR(39)&amp;"!r"&amp;$B700&amp;"c"&amp;$C700,0)))</f>
        <v>0</v>
      </c>
    </row>
    <row r="701" spans="1:8" x14ac:dyDescent="0.3">
      <c r="A701" s="95" t="s">
        <v>284</v>
      </c>
      <c r="B701" s="95">
        <f t="shared" si="1386"/>
        <v>5</v>
      </c>
      <c r="C701" s="95">
        <f t="shared" si="1381"/>
        <v>89</v>
      </c>
      <c r="E701" s="95">
        <f t="shared" ref="E701" si="1427">plan_id</f>
        <v>390</v>
      </c>
      <c r="F701" s="95">
        <f t="shared" ca="1" si="1180"/>
        <v>2002</v>
      </c>
      <c r="G701" s="95">
        <f t="shared" ref="G701" ca="1" si="1428">VLOOKUP(INDIRECT(CHAR(39)&amp;$A701&amp;CHAR(39)&amp;"!r2c"&amp;$C701,0),variables,2,0)</f>
        <v>10824</v>
      </c>
      <c r="H701" s="98">
        <f t="array" aca="1" ref="H701" ca="1">IF(AND(G701&gt;=10861,G701&lt;=10863),TEXT(INDIRECT(CHAR(39)&amp;$A701&amp;CHAR(39)&amp;"!r"&amp;$B701&amp;"c"&amp;$C701,0),"dd-mmm-yyyy"),(INDIRECT(CHAR(39)&amp;$A701&amp;CHAR(39)&amp;"!r"&amp;$B701&amp;"c"&amp;$C701,0)))</f>
        <v>0</v>
      </c>
    </row>
    <row r="702" spans="1:8" x14ac:dyDescent="0.3">
      <c r="A702" s="95" t="s">
        <v>284</v>
      </c>
      <c r="B702" s="95">
        <f t="shared" si="1386"/>
        <v>5</v>
      </c>
      <c r="C702" s="95">
        <f t="shared" si="1381"/>
        <v>90</v>
      </c>
      <c r="E702" s="95">
        <f t="shared" ref="E702" si="1429">plan_id</f>
        <v>390</v>
      </c>
      <c r="F702" s="95">
        <f t="shared" ca="1" si="1180"/>
        <v>2002</v>
      </c>
      <c r="G702" s="95">
        <f t="shared" ref="G702" ca="1" si="1430">VLOOKUP(INDIRECT(CHAR(39)&amp;$A702&amp;CHAR(39)&amp;"!r2c"&amp;$C702,0),variables,2,0)</f>
        <v>10825</v>
      </c>
      <c r="H702" s="98">
        <f t="array" aca="1" ref="H702" ca="1">IF(AND(G702&gt;=10861,G702&lt;=10863),TEXT(INDIRECT(CHAR(39)&amp;$A702&amp;CHAR(39)&amp;"!r"&amp;$B702&amp;"c"&amp;$C702,0),"dd-mmm-yyyy"),(INDIRECT(CHAR(39)&amp;$A702&amp;CHAR(39)&amp;"!r"&amp;$B702&amp;"c"&amp;$C702,0)))</f>
        <v>0</v>
      </c>
    </row>
    <row r="703" spans="1:8" x14ac:dyDescent="0.3">
      <c r="A703" s="95" t="s">
        <v>284</v>
      </c>
      <c r="B703" s="95">
        <f t="shared" si="1386"/>
        <v>5</v>
      </c>
      <c r="C703" s="95">
        <f t="shared" si="1381"/>
        <v>91</v>
      </c>
      <c r="E703" s="95">
        <f t="shared" ref="E703" si="1431">plan_id</f>
        <v>390</v>
      </c>
      <c r="F703" s="95">
        <f t="shared" ca="1" si="1180"/>
        <v>2002</v>
      </c>
      <c r="G703" s="95">
        <f t="shared" ref="G703" ca="1" si="1432">VLOOKUP(INDIRECT(CHAR(39)&amp;$A703&amp;CHAR(39)&amp;"!r2c"&amp;$C703,0),variables,2,0)</f>
        <v>10826</v>
      </c>
      <c r="H703" s="98">
        <f t="array" aca="1" ref="H703" ca="1">IF(AND(G703&gt;=10861,G703&lt;=10863),TEXT(INDIRECT(CHAR(39)&amp;$A703&amp;CHAR(39)&amp;"!r"&amp;$B703&amp;"c"&amp;$C703,0),"dd-mmm-yyyy"),(INDIRECT(CHAR(39)&amp;$A703&amp;CHAR(39)&amp;"!r"&amp;$B703&amp;"c"&amp;$C703,0)))</f>
        <v>0</v>
      </c>
    </row>
    <row r="704" spans="1:8" x14ac:dyDescent="0.3">
      <c r="A704" s="95" t="s">
        <v>284</v>
      </c>
      <c r="B704" s="95">
        <f t="shared" si="1386"/>
        <v>5</v>
      </c>
      <c r="C704" s="95">
        <f t="shared" si="1381"/>
        <v>92</v>
      </c>
      <c r="E704" s="95">
        <f t="shared" ref="E704" si="1433">plan_id</f>
        <v>390</v>
      </c>
      <c r="F704" s="95">
        <f t="shared" ca="1" si="1180"/>
        <v>2002</v>
      </c>
      <c r="G704" s="95">
        <f t="shared" ref="G704" ca="1" si="1434">VLOOKUP(INDIRECT(CHAR(39)&amp;$A704&amp;CHAR(39)&amp;"!r2c"&amp;$C704,0),variables,2,0)</f>
        <v>10828</v>
      </c>
      <c r="H704" s="98">
        <f t="array" aca="1" ref="H704" ca="1">IF(AND(G704&gt;=10861,G704&lt;=10863),TEXT(INDIRECT(CHAR(39)&amp;$A704&amp;CHAR(39)&amp;"!r"&amp;$B704&amp;"c"&amp;$C704,0),"dd-mmm-yyyy"),(INDIRECT(CHAR(39)&amp;$A704&amp;CHAR(39)&amp;"!r"&amp;$B704&amp;"c"&amp;$C704,0)))</f>
        <v>0</v>
      </c>
    </row>
    <row r="705" spans="1:8" x14ac:dyDescent="0.3">
      <c r="A705" s="95" t="s">
        <v>284</v>
      </c>
      <c r="B705" s="95">
        <f t="shared" si="1386"/>
        <v>5</v>
      </c>
      <c r="C705" s="95">
        <f t="shared" si="1381"/>
        <v>93</v>
      </c>
      <c r="E705" s="95">
        <f t="shared" ref="E705" si="1435">plan_id</f>
        <v>390</v>
      </c>
      <c r="F705" s="95">
        <f t="shared" ca="1" si="1180"/>
        <v>2002</v>
      </c>
      <c r="G705" s="95">
        <f t="shared" ref="G705" ca="1" si="1436">VLOOKUP(INDIRECT(CHAR(39)&amp;$A705&amp;CHAR(39)&amp;"!r2c"&amp;$C705,0),variables,2,0)</f>
        <v>10827</v>
      </c>
      <c r="H705" s="98">
        <f t="array" aca="1" ref="H705" ca="1">IF(AND(G705&gt;=10861,G705&lt;=10863),TEXT(INDIRECT(CHAR(39)&amp;$A705&amp;CHAR(39)&amp;"!r"&amp;$B705&amp;"c"&amp;$C705,0),"dd-mmm-yyyy"),(INDIRECT(CHAR(39)&amp;$A705&amp;CHAR(39)&amp;"!r"&amp;$B705&amp;"c"&amp;$C705,0)))</f>
        <v>0</v>
      </c>
    </row>
    <row r="706" spans="1:8" x14ac:dyDescent="0.3">
      <c r="A706" s="95" t="s">
        <v>284</v>
      </c>
      <c r="B706" s="95">
        <f t="shared" ref="B706:B769" si="1437">B641+1</f>
        <v>6</v>
      </c>
      <c r="C706" s="95">
        <f t="shared" si="1381"/>
        <v>3</v>
      </c>
      <c r="E706" s="95">
        <f t="shared" ref="E706" si="1438">plan_id</f>
        <v>390</v>
      </c>
      <c r="F706" s="95">
        <f t="shared" ca="1" si="1180"/>
        <v>2003</v>
      </c>
      <c r="G706" s="95">
        <f t="shared" ref="G706" ca="1" si="1439">VLOOKUP(INDIRECT(CHAR(39)&amp;$A706&amp;CHAR(39)&amp;"!r2c"&amp;$C706,0),variables,2,0)</f>
        <v>10703</v>
      </c>
      <c r="H706" s="98">
        <f t="array" aca="1" ref="H706" ca="1">IF(AND(G706&gt;=10861,G706&lt;=10863),TEXT(INDIRECT(CHAR(39)&amp;$A706&amp;CHAR(39)&amp;"!r"&amp;$B706&amp;"c"&amp;$C706,0),"dd-mmm-yyyy"),(INDIRECT(CHAR(39)&amp;$A706&amp;CHAR(39)&amp;"!r"&amp;$B706&amp;"c"&amp;$C706,0)))</f>
        <v>2005</v>
      </c>
    </row>
    <row r="707" spans="1:8" x14ac:dyDescent="0.3">
      <c r="A707" s="95" t="s">
        <v>284</v>
      </c>
      <c r="B707" s="95">
        <f t="shared" si="1437"/>
        <v>6</v>
      </c>
      <c r="C707" s="95">
        <f t="shared" si="1381"/>
        <v>4</v>
      </c>
      <c r="E707" s="95">
        <f t="shared" ref="E707" si="1440">plan_id</f>
        <v>390</v>
      </c>
      <c r="F707" s="95">
        <f t="shared" ca="1" si="1180"/>
        <v>2003</v>
      </c>
      <c r="G707" s="95">
        <f t="shared" ref="G707" ca="1" si="1441">VLOOKUP(INDIRECT(CHAR(39)&amp;$A707&amp;CHAR(39)&amp;"!r2c"&amp;$C707,0),variables,2,0)</f>
        <v>10845</v>
      </c>
      <c r="H707" s="98" t="str">
        <f t="array" aca="1" ref="H707" ca="1">IF(AND(G707&gt;=10861,G707&lt;=10863),TEXT(INDIRECT(CHAR(39)&amp;$A707&amp;CHAR(39)&amp;"!r"&amp;$B707&amp;"c"&amp;$C707,0),"dd-mmm-yyyy"),(INDIRECT(CHAR(39)&amp;$A707&amp;CHAR(39)&amp;"!r"&amp;$B707&amp;"c"&amp;$C707,0)))</f>
        <v>EFI Actuaries</v>
      </c>
    </row>
    <row r="708" spans="1:8" x14ac:dyDescent="0.3">
      <c r="A708" s="95" t="s">
        <v>284</v>
      </c>
      <c r="B708" s="95">
        <f t="shared" si="1437"/>
        <v>6</v>
      </c>
      <c r="C708" s="95">
        <f t="shared" si="1381"/>
        <v>5</v>
      </c>
      <c r="E708" s="95">
        <f t="shared" ref="E708" si="1442">plan_id</f>
        <v>390</v>
      </c>
      <c r="F708" s="95">
        <f t="shared" ca="1" si="1180"/>
        <v>2003</v>
      </c>
      <c r="G708" s="95">
        <f t="shared" ref="G708" ca="1" si="1443">VLOOKUP(INDIRECT(CHAR(39)&amp;$A708&amp;CHAR(39)&amp;"!r2c"&amp;$C708,0),variables,2,0)</f>
        <v>10924</v>
      </c>
      <c r="H708" s="98">
        <f t="array" aca="1" ref="H708" ca="1">IF(AND(G708&gt;=10861,G708&lt;=10863),TEXT(INDIRECT(CHAR(39)&amp;$A708&amp;CHAR(39)&amp;"!r"&amp;$B708&amp;"c"&amp;$C708,0),"dd-mmm-yyyy"),(INDIRECT(CHAR(39)&amp;$A708&amp;CHAR(39)&amp;"!r"&amp;$B708&amp;"c"&amp;$C708,0)))</f>
        <v>0</v>
      </c>
    </row>
    <row r="709" spans="1:8" x14ac:dyDescent="0.3">
      <c r="A709" s="95" t="s">
        <v>284</v>
      </c>
      <c r="B709" s="95">
        <f t="shared" si="1437"/>
        <v>6</v>
      </c>
      <c r="C709" s="95">
        <f t="shared" si="1381"/>
        <v>6</v>
      </c>
      <c r="E709" s="95">
        <f t="shared" ref="E709" si="1444">plan_id</f>
        <v>390</v>
      </c>
      <c r="F709" s="95">
        <f t="shared" ca="1" si="1180"/>
        <v>2003</v>
      </c>
      <c r="G709" s="95">
        <f t="shared" ref="G709" ca="1" si="1445">VLOOKUP(INDIRECT(CHAR(39)&amp;$A709&amp;CHAR(39)&amp;"!r2c"&amp;$C709,0),variables,2,0)</f>
        <v>10925</v>
      </c>
      <c r="H709" s="98">
        <f t="array" aca="1" ref="H709" ca="1">IF(AND(G709&gt;=10861,G709&lt;=10863),TEXT(INDIRECT(CHAR(39)&amp;$A709&amp;CHAR(39)&amp;"!r"&amp;$B709&amp;"c"&amp;$C709,0),"dd-mmm-yyyy"),(INDIRECT(CHAR(39)&amp;$A709&amp;CHAR(39)&amp;"!r"&amp;$B709&amp;"c"&amp;$C709,0)))</f>
        <v>0.35099999999999998</v>
      </c>
    </row>
    <row r="710" spans="1:8" x14ac:dyDescent="0.3">
      <c r="A710" s="95" t="s">
        <v>284</v>
      </c>
      <c r="B710" s="95">
        <f t="shared" si="1437"/>
        <v>6</v>
      </c>
      <c r="C710" s="95">
        <f t="shared" si="1381"/>
        <v>7</v>
      </c>
      <c r="E710" s="95">
        <f t="shared" ref="E710" si="1446">plan_id</f>
        <v>390</v>
      </c>
      <c r="F710" s="95">
        <f t="shared" ca="1" si="1180"/>
        <v>2003</v>
      </c>
      <c r="G710" s="95">
        <f t="shared" ref="G710" ca="1" si="1447">VLOOKUP(INDIRECT(CHAR(39)&amp;$A710&amp;CHAR(39)&amp;"!r2c"&amp;$C710,0),variables,2,0)</f>
        <v>10926</v>
      </c>
      <c r="H710" s="98">
        <f t="array" aca="1" ref="H710" ca="1">IF(AND(G710&gt;=10861,G710&lt;=10863),TEXT(INDIRECT(CHAR(39)&amp;$A710&amp;CHAR(39)&amp;"!r"&amp;$B710&amp;"c"&amp;$C710,0),"dd-mmm-yyyy"),(INDIRECT(CHAR(39)&amp;$A710&amp;CHAR(39)&amp;"!r"&amp;$B710&amp;"c"&amp;$C710,0)))</f>
        <v>0</v>
      </c>
    </row>
    <row r="711" spans="1:8" x14ac:dyDescent="0.3">
      <c r="A711" s="95" t="s">
        <v>284</v>
      </c>
      <c r="B711" s="95">
        <f t="shared" si="1437"/>
        <v>6</v>
      </c>
      <c r="C711" s="95">
        <f t="shared" si="1381"/>
        <v>8</v>
      </c>
      <c r="E711" s="95">
        <f t="shared" ref="E711" si="1448">plan_id</f>
        <v>390</v>
      </c>
      <c r="F711" s="95">
        <f t="shared" ca="1" si="1180"/>
        <v>2003</v>
      </c>
      <c r="G711" s="95">
        <f t="shared" ref="G711" ca="1" si="1449">VLOOKUP(INDIRECT(CHAR(39)&amp;$A711&amp;CHAR(39)&amp;"!r2c"&amp;$C711,0),variables,2,0)</f>
        <v>10704</v>
      </c>
      <c r="H711" s="98">
        <f t="array" aca="1" ref="H711" ca="1">IF(AND(G711&gt;=10861,G711&lt;=10863),TEXT(INDIRECT(CHAR(39)&amp;$A711&amp;CHAR(39)&amp;"!r"&amp;$B711&amp;"c"&amp;$C711,0),"dd-mmm-yyyy"),(INDIRECT(CHAR(39)&amp;$A711&amp;CHAR(39)&amp;"!r"&amp;$B711&amp;"c"&amp;$C711,0)))</f>
        <v>0</v>
      </c>
    </row>
    <row r="712" spans="1:8" x14ac:dyDescent="0.3">
      <c r="A712" s="95" t="s">
        <v>284</v>
      </c>
      <c r="B712" s="95">
        <f t="shared" si="1437"/>
        <v>6</v>
      </c>
      <c r="C712" s="95">
        <f t="shared" si="1381"/>
        <v>9</v>
      </c>
      <c r="E712" s="95">
        <f t="shared" ref="E712" si="1450">plan_id</f>
        <v>390</v>
      </c>
      <c r="F712" s="95">
        <f t="shared" ca="1" si="1180"/>
        <v>2003</v>
      </c>
      <c r="G712" s="95">
        <f t="shared" ref="G712" ca="1" si="1451">VLOOKUP(INDIRECT(CHAR(39)&amp;$A712&amp;CHAR(39)&amp;"!r2c"&amp;$C712,0),variables,2,0)</f>
        <v>10928</v>
      </c>
      <c r="H712" s="98">
        <f t="array" aca="1" ref="H712" ca="1">IF(AND(G712&gt;=10861,G712&lt;=10863),TEXT(INDIRECT(CHAR(39)&amp;$A712&amp;CHAR(39)&amp;"!r"&amp;$B712&amp;"c"&amp;$C712,0),"dd-mmm-yyyy"),(INDIRECT(CHAR(39)&amp;$A712&amp;CHAR(39)&amp;"!r"&amp;$B712&amp;"c"&amp;$C712,0)))</f>
        <v>0</v>
      </c>
    </row>
    <row r="713" spans="1:8" x14ac:dyDescent="0.3">
      <c r="A713" s="95" t="s">
        <v>284</v>
      </c>
      <c r="B713" s="95">
        <f t="shared" si="1437"/>
        <v>6</v>
      </c>
      <c r="C713" s="95">
        <f t="shared" si="1381"/>
        <v>10</v>
      </c>
      <c r="E713" s="95">
        <f t="shared" ref="E713" si="1452">plan_id</f>
        <v>390</v>
      </c>
      <c r="F713" s="95">
        <f t="shared" ca="1" si="1180"/>
        <v>2003</v>
      </c>
      <c r="G713" s="95">
        <f t="shared" ref="G713" ca="1" si="1453">VLOOKUP(INDIRECT(CHAR(39)&amp;$A713&amp;CHAR(39)&amp;"!r2c"&amp;$C713,0),variables,2,0)</f>
        <v>10929</v>
      </c>
      <c r="H713" s="98">
        <f t="array" aca="1" ref="H713" ca="1">IF(AND(G713&gt;=10861,G713&lt;=10863),TEXT(INDIRECT(CHAR(39)&amp;$A713&amp;CHAR(39)&amp;"!r"&amp;$B713&amp;"c"&amp;$C713,0),"dd-mmm-yyyy"),(INDIRECT(CHAR(39)&amp;$A713&amp;CHAR(39)&amp;"!r"&amp;$B713&amp;"c"&amp;$C713,0)))</f>
        <v>0</v>
      </c>
    </row>
    <row r="714" spans="1:8" x14ac:dyDescent="0.3">
      <c r="A714" s="95" t="s">
        <v>284</v>
      </c>
      <c r="B714" s="95">
        <f t="shared" si="1437"/>
        <v>6</v>
      </c>
      <c r="C714" s="95">
        <f t="shared" si="1381"/>
        <v>11</v>
      </c>
      <c r="E714" s="95">
        <f t="shared" ref="E714" si="1454">plan_id</f>
        <v>390</v>
      </c>
      <c r="F714" s="95">
        <f t="shared" ca="1" si="1180"/>
        <v>2003</v>
      </c>
      <c r="G714" s="95">
        <f t="shared" ref="G714" ca="1" si="1455">VLOOKUP(INDIRECT(CHAR(39)&amp;$A714&amp;CHAR(39)&amp;"!r2c"&amp;$C714,0),variables,2,0)</f>
        <v>10930</v>
      </c>
      <c r="H714" s="98">
        <f t="array" aca="1" ref="H714" ca="1">IF(AND(G714&gt;=10861,G714&lt;=10863),TEXT(INDIRECT(CHAR(39)&amp;$A714&amp;CHAR(39)&amp;"!r"&amp;$B714&amp;"c"&amp;$C714,0),"dd-mmm-yyyy"),(INDIRECT(CHAR(39)&amp;$A714&amp;CHAR(39)&amp;"!r"&amp;$B714&amp;"c"&amp;$C714,0)))</f>
        <v>0</v>
      </c>
    </row>
    <row r="715" spans="1:8" x14ac:dyDescent="0.3">
      <c r="A715" s="95" t="s">
        <v>284</v>
      </c>
      <c r="B715" s="95">
        <f t="shared" si="1437"/>
        <v>6</v>
      </c>
      <c r="C715" s="95">
        <f t="shared" si="1381"/>
        <v>12</v>
      </c>
      <c r="E715" s="95">
        <f t="shared" ref="E715" si="1456">plan_id</f>
        <v>390</v>
      </c>
      <c r="F715" s="95">
        <f t="shared" ca="1" si="1180"/>
        <v>2003</v>
      </c>
      <c r="G715" s="95">
        <f t="shared" ref="G715" ca="1" si="1457">VLOOKUP(INDIRECT(CHAR(39)&amp;$A715&amp;CHAR(39)&amp;"!r2c"&amp;$C715,0),variables,2,0)</f>
        <v>10705</v>
      </c>
      <c r="H715" s="98">
        <f t="array" aca="1" ref="H715" ca="1">IF(AND(G715&gt;=10861,G715&lt;=10863),TEXT(INDIRECT(CHAR(39)&amp;$A715&amp;CHAR(39)&amp;"!r"&amp;$B715&amp;"c"&amp;$C715,0),"dd-mmm-yyyy"),(INDIRECT(CHAR(39)&amp;$A715&amp;CHAR(39)&amp;"!r"&amp;$B715&amp;"c"&amp;$C715,0)))</f>
        <v>19700000</v>
      </c>
    </row>
    <row r="716" spans="1:8" x14ac:dyDescent="0.3">
      <c r="A716" s="95" t="s">
        <v>284</v>
      </c>
      <c r="B716" s="95">
        <f t="shared" si="1437"/>
        <v>6</v>
      </c>
      <c r="C716" s="95">
        <f t="shared" si="1381"/>
        <v>13</v>
      </c>
      <c r="E716" s="95">
        <f t="shared" ref="E716" si="1458">plan_id</f>
        <v>390</v>
      </c>
      <c r="F716" s="95">
        <f t="shared" ca="1" si="1180"/>
        <v>2003</v>
      </c>
      <c r="G716" s="95">
        <f t="shared" ref="G716" ca="1" si="1459">VLOOKUP(INDIRECT(CHAR(39)&amp;$A716&amp;CHAR(39)&amp;"!r2c"&amp;$C716,0),variables,2,0)</f>
        <v>10842</v>
      </c>
      <c r="H716" s="98">
        <f t="array" aca="1" ref="H716" ca="1">IF(AND(G716&gt;=10861,G716&lt;=10863),TEXT(INDIRECT(CHAR(39)&amp;$A716&amp;CHAR(39)&amp;"!r"&amp;$B716&amp;"c"&amp;$C716,0),"dd-mmm-yyyy"),(INDIRECT(CHAR(39)&amp;$A716&amp;CHAR(39)&amp;"!r"&amp;$B716&amp;"c"&amp;$C716,0)))</f>
        <v>0</v>
      </c>
    </row>
    <row r="717" spans="1:8" x14ac:dyDescent="0.3">
      <c r="A717" s="95" t="s">
        <v>284</v>
      </c>
      <c r="B717" s="95">
        <f t="shared" si="1437"/>
        <v>6</v>
      </c>
      <c r="C717" s="95">
        <f t="shared" si="1381"/>
        <v>14</v>
      </c>
      <c r="E717" s="95">
        <f t="shared" ref="E717" si="1460">plan_id</f>
        <v>390</v>
      </c>
      <c r="F717" s="95">
        <f t="shared" ca="1" si="1180"/>
        <v>2003</v>
      </c>
      <c r="G717" s="95">
        <f t="shared" ref="G717" ca="1" si="1461">VLOOKUP(INDIRECT(CHAR(39)&amp;$A717&amp;CHAR(39)&amp;"!r2c"&amp;$C717,0),variables,2,0)</f>
        <v>10843</v>
      </c>
      <c r="H717" s="98">
        <f t="array" aca="1" ref="H717" ca="1">IF(AND(G717&gt;=10861,G717&lt;=10863),TEXT(INDIRECT(CHAR(39)&amp;$A717&amp;CHAR(39)&amp;"!r"&amp;$B717&amp;"c"&amp;$C717,0),"dd-mmm-yyyy"),(INDIRECT(CHAR(39)&amp;$A717&amp;CHAR(39)&amp;"!r"&amp;$B717&amp;"c"&amp;$C717,0)))</f>
        <v>0</v>
      </c>
    </row>
    <row r="718" spans="1:8" x14ac:dyDescent="0.3">
      <c r="A718" s="95" t="s">
        <v>284</v>
      </c>
      <c r="B718" s="95">
        <f t="shared" si="1437"/>
        <v>6</v>
      </c>
      <c r="C718" s="95">
        <f t="shared" si="1381"/>
        <v>15</v>
      </c>
      <c r="E718" s="95">
        <f t="shared" ref="E718" si="1462">plan_id</f>
        <v>390</v>
      </c>
      <c r="F718" s="95">
        <f t="shared" ca="1" si="1180"/>
        <v>2003</v>
      </c>
      <c r="G718" s="95">
        <f t="shared" ref="G718" ca="1" si="1463">VLOOKUP(INDIRECT(CHAR(39)&amp;$A718&amp;CHAR(39)&amp;"!r2c"&amp;$C718,0),variables,2,0)</f>
        <v>10931</v>
      </c>
      <c r="H718" s="98">
        <f t="array" aca="1" ref="H718" ca="1">IF(AND(G718&gt;=10861,G718&lt;=10863),TEXT(INDIRECT(CHAR(39)&amp;$A718&amp;CHAR(39)&amp;"!r"&amp;$B718&amp;"c"&amp;$C718,0),"dd-mmm-yyyy"),(INDIRECT(CHAR(39)&amp;$A718&amp;CHAR(39)&amp;"!r"&amp;$B718&amp;"c"&amp;$C718,0)))</f>
        <v>0</v>
      </c>
    </row>
    <row r="719" spans="1:8" x14ac:dyDescent="0.3">
      <c r="A719" s="95" t="s">
        <v>284</v>
      </c>
      <c r="B719" s="95">
        <f t="shared" si="1437"/>
        <v>6</v>
      </c>
      <c r="C719" s="95">
        <f t="shared" si="1381"/>
        <v>16</v>
      </c>
      <c r="E719" s="95">
        <f t="shared" ref="E719" si="1464">plan_id</f>
        <v>390</v>
      </c>
      <c r="F719" s="95">
        <f t="shared" ca="1" si="1180"/>
        <v>2003</v>
      </c>
      <c r="G719" s="95">
        <f t="shared" ref="G719" ca="1" si="1465">VLOOKUP(INDIRECT(CHAR(39)&amp;$A719&amp;CHAR(39)&amp;"!r2c"&amp;$C719,0),variables,2,0)</f>
        <v>10932</v>
      </c>
      <c r="H719" s="98">
        <f t="array" aca="1" ref="H719" ca="1">IF(AND(G719&gt;=10861,G719&lt;=10863),TEXT(INDIRECT(CHAR(39)&amp;$A719&amp;CHAR(39)&amp;"!r"&amp;$B719&amp;"c"&amp;$C719,0),"dd-mmm-yyyy"),(INDIRECT(CHAR(39)&amp;$A719&amp;CHAR(39)&amp;"!r"&amp;$B719&amp;"c"&amp;$C719,0)))</f>
        <v>0</v>
      </c>
    </row>
    <row r="720" spans="1:8" x14ac:dyDescent="0.3">
      <c r="A720" s="95" t="s">
        <v>284</v>
      </c>
      <c r="B720" s="95">
        <f t="shared" si="1437"/>
        <v>6</v>
      </c>
      <c r="C720" s="95">
        <f t="shared" si="1381"/>
        <v>17</v>
      </c>
      <c r="E720" s="95">
        <f t="shared" ref="E720" si="1466">plan_id</f>
        <v>390</v>
      </c>
      <c r="F720" s="95">
        <f t="shared" ca="1" si="1180"/>
        <v>2003</v>
      </c>
      <c r="G720" s="95">
        <f t="shared" ref="G720" ca="1" si="1467">VLOOKUP(INDIRECT(CHAR(39)&amp;$A720&amp;CHAR(39)&amp;"!r2c"&amp;$C720,0),variables,2,0)</f>
        <v>10933</v>
      </c>
      <c r="H720" s="98">
        <f t="array" aca="1" ref="H720" ca="1">IF(AND(G720&gt;=10861,G720&lt;=10863),TEXT(INDIRECT(CHAR(39)&amp;$A720&amp;CHAR(39)&amp;"!r"&amp;$B720&amp;"c"&amp;$C720,0),"dd-mmm-yyyy"),(INDIRECT(CHAR(39)&amp;$A720&amp;CHAR(39)&amp;"!r"&amp;$B720&amp;"c"&amp;$C720,0)))</f>
        <v>0.35099999999999998</v>
      </c>
    </row>
    <row r="721" spans="1:8" x14ac:dyDescent="0.3">
      <c r="A721" s="95" t="s">
        <v>284</v>
      </c>
      <c r="B721" s="95">
        <f t="shared" si="1437"/>
        <v>6</v>
      </c>
      <c r="C721" s="95">
        <f t="shared" si="1381"/>
        <v>18</v>
      </c>
      <c r="E721" s="95">
        <f t="shared" ref="E721" si="1468">plan_id</f>
        <v>390</v>
      </c>
      <c r="F721" s="95">
        <f t="shared" ca="1" si="1180"/>
        <v>2003</v>
      </c>
      <c r="G721" s="95">
        <f t="shared" ref="G721" ca="1" si="1469">VLOOKUP(INDIRECT(CHAR(39)&amp;$A721&amp;CHAR(39)&amp;"!r2c"&amp;$C721,0),variables,2,0)</f>
        <v>10934</v>
      </c>
      <c r="H721" s="98">
        <f t="array" aca="1" ref="H721" ca="1">IF(AND(G721&gt;=10861,G721&lt;=10863),TEXT(INDIRECT(CHAR(39)&amp;$A721&amp;CHAR(39)&amp;"!r"&amp;$B721&amp;"c"&amp;$C721,0),"dd-mmm-yyyy"),(INDIRECT(CHAR(39)&amp;$A721&amp;CHAR(39)&amp;"!r"&amp;$B721&amp;"c"&amp;$C721,0)))</f>
        <v>0</v>
      </c>
    </row>
    <row r="722" spans="1:8" x14ac:dyDescent="0.3">
      <c r="A722" s="95" t="s">
        <v>284</v>
      </c>
      <c r="B722" s="95">
        <f t="shared" si="1437"/>
        <v>6</v>
      </c>
      <c r="C722" s="95">
        <f t="shared" si="1381"/>
        <v>19</v>
      </c>
      <c r="E722" s="95">
        <f t="shared" ref="E722" si="1470">plan_id</f>
        <v>390</v>
      </c>
      <c r="F722" s="95">
        <f t="shared" ca="1" si="1180"/>
        <v>2003</v>
      </c>
      <c r="G722" s="95">
        <f t="shared" ref="G722" ca="1" si="1471">VLOOKUP(INDIRECT(CHAR(39)&amp;$A722&amp;CHAR(39)&amp;"!r2c"&amp;$C722,0),variables,2,0)</f>
        <v>10935</v>
      </c>
      <c r="H722" s="98" t="str">
        <f t="array" aca="1" ref="H722" ca="1">IF(AND(G722&gt;=10861,G722&lt;=10863),TEXT(INDIRECT(CHAR(39)&amp;$A722&amp;CHAR(39)&amp;"!r"&amp;$B722&amp;"c"&amp;$C722,0),"dd-mmm-yyyy"),(INDIRECT(CHAR(39)&amp;$A722&amp;CHAR(39)&amp;"!r"&amp;$B722&amp;"c"&amp;$C722,0)))</f>
        <v>Range</v>
      </c>
    </row>
    <row r="723" spans="1:8" x14ac:dyDescent="0.3">
      <c r="A723" s="95" t="s">
        <v>284</v>
      </c>
      <c r="B723" s="95">
        <f t="shared" si="1437"/>
        <v>6</v>
      </c>
      <c r="C723" s="95">
        <f t="shared" si="1381"/>
        <v>20</v>
      </c>
      <c r="E723" s="95">
        <f t="shared" ref="E723" si="1472">plan_id</f>
        <v>390</v>
      </c>
      <c r="F723" s="95">
        <f t="shared" ca="1" si="1180"/>
        <v>2003</v>
      </c>
      <c r="G723" s="95">
        <f t="shared" ref="G723" ca="1" si="1473">VLOOKUP(INDIRECT(CHAR(39)&amp;$A723&amp;CHAR(39)&amp;"!r2c"&amp;$C723,0),variables,2,0)</f>
        <v>10937</v>
      </c>
      <c r="H723" s="98">
        <f t="array" aca="1" ref="H723" ca="1">IF(AND(G723&gt;=10861,G723&lt;=10863),TEXT(INDIRECT(CHAR(39)&amp;$A723&amp;CHAR(39)&amp;"!r"&amp;$B723&amp;"c"&amp;$C723,0),"dd-mmm-yyyy"),(INDIRECT(CHAR(39)&amp;$A723&amp;CHAR(39)&amp;"!r"&amp;$B723&amp;"c"&amp;$C723,0)))</f>
        <v>0</v>
      </c>
    </row>
    <row r="724" spans="1:8" x14ac:dyDescent="0.3">
      <c r="A724" s="95" t="s">
        <v>284</v>
      </c>
      <c r="B724" s="95">
        <f t="shared" si="1437"/>
        <v>6</v>
      </c>
      <c r="C724" s="95">
        <f t="shared" si="1381"/>
        <v>21</v>
      </c>
      <c r="E724" s="95">
        <f t="shared" ref="E724" si="1474">plan_id</f>
        <v>390</v>
      </c>
      <c r="F724" s="95">
        <f t="shared" ca="1" si="1180"/>
        <v>2003</v>
      </c>
      <c r="G724" s="95">
        <f t="shared" ref="G724" ca="1" si="1475">VLOOKUP(INDIRECT(CHAR(39)&amp;$A724&amp;CHAR(39)&amp;"!r2c"&amp;$C724,0),variables,2,0)</f>
        <v>10938</v>
      </c>
      <c r="H724" s="98">
        <f t="array" aca="1" ref="H724" ca="1">IF(AND(G724&gt;=10861,G724&lt;=10863),TEXT(INDIRECT(CHAR(39)&amp;$A724&amp;CHAR(39)&amp;"!r"&amp;$B724&amp;"c"&amp;$C724,0),"dd-mmm-yyyy"),(INDIRECT(CHAR(39)&amp;$A724&amp;CHAR(39)&amp;"!r"&amp;$B724&amp;"c"&amp;$C724,0)))</f>
        <v>0</v>
      </c>
    </row>
    <row r="725" spans="1:8" x14ac:dyDescent="0.3">
      <c r="A725" s="95" t="s">
        <v>284</v>
      </c>
      <c r="B725" s="95">
        <f t="shared" si="1437"/>
        <v>6</v>
      </c>
      <c r="C725" s="95">
        <f t="shared" si="1381"/>
        <v>22</v>
      </c>
      <c r="E725" s="95">
        <f t="shared" ref="E725" si="1476">plan_id</f>
        <v>390</v>
      </c>
      <c r="F725" s="95">
        <f t="shared" ca="1" si="1180"/>
        <v>2003</v>
      </c>
      <c r="G725" s="95">
        <f t="shared" ref="G725" ca="1" si="1477">VLOOKUP(INDIRECT(CHAR(39)&amp;$A725&amp;CHAR(39)&amp;"!r2c"&amp;$C725,0),variables,2,0)</f>
        <v>11007</v>
      </c>
      <c r="H725" s="98" t="str">
        <f t="array" aca="1" ref="H725" ca="1">IF(AND(G725&gt;=10861,G725&lt;=10863),TEXT(INDIRECT(CHAR(39)&amp;$A725&amp;CHAR(39)&amp;"!r"&amp;$B725&amp;"c"&amp;$C725,0),"dd-mmm-yyyy"),(INDIRECT(CHAR(39)&amp;$A725&amp;CHAR(39)&amp;"!r"&amp;$B725&amp;"c"&amp;$C725,0)))</f>
        <v>(i) 2.5% of Avg pay times dep service upto 25 yrs+ 3% of avg pay times dep service over 25yrs+ 2.5% of Avg pay times CS, Max 80% of pay. (ii) 2.5% of avg pay times total service, Max 80% of pay</v>
      </c>
    </row>
    <row r="726" spans="1:8" x14ac:dyDescent="0.3">
      <c r="A726" s="95" t="s">
        <v>284</v>
      </c>
      <c r="B726" s="95">
        <f t="shared" si="1437"/>
        <v>6</v>
      </c>
      <c r="C726" s="95">
        <f t="shared" si="1381"/>
        <v>23</v>
      </c>
      <c r="E726" s="95">
        <f t="shared" ref="E726" si="1478">plan_id</f>
        <v>390</v>
      </c>
      <c r="F726" s="95">
        <f t="shared" ca="1" si="1180"/>
        <v>2003</v>
      </c>
      <c r="G726" s="95">
        <f t="shared" ref="G726" ca="1" si="1479">VLOOKUP(INDIRECT(CHAR(39)&amp;$A726&amp;CHAR(39)&amp;"!r2c"&amp;$C726,0),variables,2,0)</f>
        <v>10941</v>
      </c>
      <c r="H726" s="98" t="str">
        <f t="array" aca="1" ref="H726" ca="1">IF(AND(G726&gt;=10861,G726&lt;=10863),TEXT(INDIRECT(CHAR(39)&amp;$A726&amp;CHAR(39)&amp;"!r"&amp;$B726&amp;"c"&amp;$C726,0),"dd-mmm-yyyy"),(INDIRECT(CHAR(39)&amp;$A726&amp;CHAR(39)&amp;"!r"&amp;$B726&amp;"c"&amp;$C726,0)))</f>
        <v>COLA</v>
      </c>
    </row>
    <row r="727" spans="1:8" x14ac:dyDescent="0.3">
      <c r="A727" s="95" t="s">
        <v>284</v>
      </c>
      <c r="B727" s="95">
        <f t="shared" si="1437"/>
        <v>6</v>
      </c>
      <c r="C727" s="95">
        <f t="shared" si="1381"/>
        <v>24</v>
      </c>
      <c r="E727" s="95">
        <f t="shared" ref="E727" si="1480">plan_id</f>
        <v>390</v>
      </c>
      <c r="F727" s="95">
        <f t="shared" ca="1" si="1180"/>
        <v>2003</v>
      </c>
      <c r="G727" s="95">
        <f t="shared" ref="G727" ca="1" si="1481">VLOOKUP(INDIRECT(CHAR(39)&amp;$A727&amp;CHAR(39)&amp;"!r2c"&amp;$C727,0),variables,2,0)</f>
        <v>10942</v>
      </c>
      <c r="H727" s="98" t="str">
        <f t="array" aca="1" ref="H727" ca="1">IF(AND(G727&gt;=10861,G727&lt;=10863),TEXT(INDIRECT(CHAR(39)&amp;$A727&amp;CHAR(39)&amp;"!r"&amp;$B727&amp;"c"&amp;$C727,0),"dd-mmm-yyyy"),(INDIRECT(CHAR(39)&amp;$A727&amp;CHAR(39)&amp;"!r"&amp;$B727&amp;"c"&amp;$C727,0)))</f>
        <v>Percentage</v>
      </c>
    </row>
    <row r="728" spans="1:8" x14ac:dyDescent="0.3">
      <c r="A728" s="95" t="s">
        <v>284</v>
      </c>
      <c r="B728" s="95">
        <f t="shared" si="1437"/>
        <v>6</v>
      </c>
      <c r="C728" s="95">
        <f t="shared" si="1381"/>
        <v>25</v>
      </c>
      <c r="E728" s="95">
        <f t="shared" ref="E728" si="1482">plan_id</f>
        <v>390</v>
      </c>
      <c r="F728" s="95">
        <f t="shared" ca="1" si="1180"/>
        <v>2003</v>
      </c>
      <c r="G728" s="95">
        <f t="shared" ref="G728" ca="1" si="1483">VLOOKUP(INDIRECT(CHAR(39)&amp;$A728&amp;CHAR(39)&amp;"!r2c"&amp;$C728,0),variables,2,0)</f>
        <v>10701</v>
      </c>
      <c r="H728" s="98">
        <f t="array" aca="1" ref="H728" ca="1">IF(AND(G728&gt;=10861,G728&lt;=10863),TEXT(INDIRECT(CHAR(39)&amp;$A728&amp;CHAR(39)&amp;"!r"&amp;$B728&amp;"c"&amp;$C728,0),"dd-mmm-yyyy"),(INDIRECT(CHAR(39)&amp;$A728&amp;CHAR(39)&amp;"!r"&amp;$B728&amp;"c"&amp;$C728,0)))</f>
        <v>0.05</v>
      </c>
    </row>
    <row r="729" spans="1:8" x14ac:dyDescent="0.3">
      <c r="A729" s="95" t="s">
        <v>284</v>
      </c>
      <c r="B729" s="95">
        <f t="shared" si="1437"/>
        <v>6</v>
      </c>
      <c r="C729" s="95">
        <f t="shared" si="1381"/>
        <v>26</v>
      </c>
      <c r="E729" s="95">
        <f t="shared" ref="E729" si="1484">plan_id</f>
        <v>390</v>
      </c>
      <c r="F729" s="95">
        <f t="shared" ca="1" si="1180"/>
        <v>2003</v>
      </c>
      <c r="G729" s="95">
        <f t="shared" ref="G729" ca="1" si="1485">VLOOKUP(INDIRECT(CHAR(39)&amp;$A729&amp;CHAR(39)&amp;"!r2c"&amp;$C729,0),variables,2,0)</f>
        <v>10702</v>
      </c>
      <c r="H729" s="98">
        <f t="array" aca="1" ref="H729" ca="1">IF(AND(G729&gt;=10861,G729&lt;=10863),TEXT(INDIRECT(CHAR(39)&amp;$A729&amp;CHAR(39)&amp;"!r"&amp;$B729&amp;"c"&amp;$C729,0),"dd-mmm-yyyy"),(INDIRECT(CHAR(39)&amp;$A729&amp;CHAR(39)&amp;"!r"&amp;$B729&amp;"c"&amp;$C729,0)))</f>
        <v>0</v>
      </c>
    </row>
    <row r="730" spans="1:8" x14ac:dyDescent="0.3">
      <c r="A730" s="95" t="s">
        <v>284</v>
      </c>
      <c r="B730" s="95">
        <f t="shared" si="1437"/>
        <v>6</v>
      </c>
      <c r="C730" s="95">
        <f t="shared" si="1381"/>
        <v>27</v>
      </c>
      <c r="E730" s="95">
        <f t="shared" ref="E730" si="1486">plan_id</f>
        <v>390</v>
      </c>
      <c r="F730" s="95">
        <f t="shared" ca="1" si="1180"/>
        <v>2003</v>
      </c>
      <c r="G730" s="95">
        <f t="shared" ref="G730" ca="1" si="1487">VLOOKUP(INDIRECT(CHAR(39)&amp;$A730&amp;CHAR(39)&amp;"!r2c"&amp;$C730,0),variables,2,0)</f>
        <v>10943</v>
      </c>
      <c r="H730" s="98" t="str">
        <f t="array" aca="1" ref="H730" ca="1">IF(AND(G730&gt;=10861,G730&lt;=10863),TEXT(INDIRECT(CHAR(39)&amp;$A730&amp;CHAR(39)&amp;"!r"&amp;$B730&amp;"c"&amp;$C730,0),"dd-mmm-yyyy"),(INDIRECT(CHAR(39)&amp;$A730&amp;CHAR(39)&amp;"!r"&amp;$B730&amp;"c"&amp;$C730,0)))</f>
        <v>3.00% ( COLA limited for those hired after 11/1/96)</v>
      </c>
    </row>
    <row r="731" spans="1:8" x14ac:dyDescent="0.3">
      <c r="A731" s="95" t="s">
        <v>284</v>
      </c>
      <c r="B731" s="95">
        <f t="shared" si="1437"/>
        <v>6</v>
      </c>
      <c r="C731" s="95">
        <f t="shared" si="1381"/>
        <v>28</v>
      </c>
      <c r="E731" s="95">
        <f t="shared" ref="E731" si="1488">plan_id</f>
        <v>390</v>
      </c>
      <c r="F731" s="95">
        <f t="shared" ca="1" si="1180"/>
        <v>2003</v>
      </c>
      <c r="G731" s="95">
        <f t="shared" ref="G731" ca="1" si="1489">VLOOKUP(INDIRECT(CHAR(39)&amp;$A731&amp;CHAR(39)&amp;"!r2c"&amp;$C731,0),variables,2,0)</f>
        <v>10944</v>
      </c>
      <c r="H731" s="98" t="str">
        <f t="array" aca="1" ref="H731" ca="1">IF(AND(G731&gt;=10861,G731&lt;=10863),TEXT(INDIRECT(CHAR(39)&amp;$A731&amp;CHAR(39)&amp;"!r"&amp;$B731&amp;"c"&amp;$C731,0),"dd-mmm-yyyy"),(INDIRECT(CHAR(39)&amp;$A731&amp;CHAR(39)&amp;"!r"&amp;$B731&amp;"c"&amp;$C731,0)))</f>
        <v>NO</v>
      </c>
    </row>
    <row r="732" spans="1:8" x14ac:dyDescent="0.3">
      <c r="A732" s="95" t="s">
        <v>284</v>
      </c>
      <c r="B732" s="95">
        <f t="shared" si="1437"/>
        <v>6</v>
      </c>
      <c r="C732" s="95">
        <f t="shared" si="1381"/>
        <v>29</v>
      </c>
      <c r="E732" s="95">
        <f t="shared" ref="E732" si="1490">plan_id</f>
        <v>390</v>
      </c>
      <c r="F732" s="95">
        <f t="shared" ca="1" si="1180"/>
        <v>2003</v>
      </c>
      <c r="G732" s="95">
        <f t="shared" ref="G732" ca="1" si="1491">VLOOKUP(INDIRECT(CHAR(39)&amp;$A732&amp;CHAR(39)&amp;"!r2c"&amp;$C732,0),variables,2,0)</f>
        <v>10945</v>
      </c>
      <c r="H732" s="98" t="str">
        <f t="array" aca="1" ref="H732" ca="1">IF(AND(G732&gt;=10861,G732&lt;=10863),TEXT(INDIRECT(CHAR(39)&amp;$A732&amp;CHAR(39)&amp;"!r"&amp;$B732&amp;"c"&amp;$C732,0),"dd-mmm-yyyy"),(INDIRECT(CHAR(39)&amp;$A732&amp;CHAR(39)&amp;"!r"&amp;$B732&amp;"c"&amp;$C732,0)))</f>
        <v>NO</v>
      </c>
    </row>
    <row r="733" spans="1:8" x14ac:dyDescent="0.3">
      <c r="A733" s="95" t="s">
        <v>284</v>
      </c>
      <c r="B733" s="95">
        <f t="shared" si="1437"/>
        <v>6</v>
      </c>
      <c r="C733" s="95">
        <f t="shared" si="1381"/>
        <v>30</v>
      </c>
      <c r="E733" s="95">
        <f t="shared" ref="E733" si="1492">plan_id</f>
        <v>390</v>
      </c>
      <c r="F733" s="95">
        <f t="shared" ca="1" si="1180"/>
        <v>2003</v>
      </c>
      <c r="G733" s="95">
        <f t="shared" ref="G733" ca="1" si="1493">VLOOKUP(INDIRECT(CHAR(39)&amp;$A733&amp;CHAR(39)&amp;"!r2c"&amp;$C733,0),variables,2,0)</f>
        <v>10947</v>
      </c>
      <c r="H733" s="98">
        <f t="array" aca="1" ref="H733" ca="1">IF(AND(G733&gt;=10861,G733&lt;=10863),TEXT(INDIRECT(CHAR(39)&amp;$A733&amp;CHAR(39)&amp;"!r"&amp;$B733&amp;"c"&amp;$C733,0),"dd-mmm-yyyy"),(INDIRECT(CHAR(39)&amp;$A733&amp;CHAR(39)&amp;"!r"&amp;$B733&amp;"c"&amp;$C733,0)))</f>
        <v>0</v>
      </c>
    </row>
    <row r="734" spans="1:8" x14ac:dyDescent="0.3">
      <c r="A734" s="95" t="s">
        <v>284</v>
      </c>
      <c r="B734" s="95">
        <f t="shared" si="1437"/>
        <v>6</v>
      </c>
      <c r="C734" s="95">
        <f t="shared" si="1381"/>
        <v>31</v>
      </c>
      <c r="E734" s="95">
        <f t="shared" ref="E734" si="1494">plan_id</f>
        <v>390</v>
      </c>
      <c r="F734" s="95">
        <f t="shared" ca="1" si="1180"/>
        <v>2003</v>
      </c>
      <c r="G734" s="95">
        <f t="shared" ref="G734" ca="1" si="1495">VLOOKUP(INDIRECT(CHAR(39)&amp;$A734&amp;CHAR(39)&amp;"!r2c"&amp;$C734,0),variables,2,0)</f>
        <v>10948</v>
      </c>
      <c r="H734" s="98" t="str">
        <f t="array" aca="1" ref="H734" ca="1">IF(AND(G734&gt;=10861,G734&lt;=10863),TEXT(INDIRECT(CHAR(39)&amp;$A734&amp;CHAR(39)&amp;"!r"&amp;$B734&amp;"c"&amp;$C734,0),"dd-mmm-yyyy"),(INDIRECT(CHAR(39)&amp;$A734&amp;CHAR(39)&amp;"!r"&amp;$B734&amp;"c"&amp;$C734,0)))</f>
        <v>NO</v>
      </c>
    </row>
    <row r="735" spans="1:8" x14ac:dyDescent="0.3">
      <c r="A735" s="95" t="s">
        <v>284</v>
      </c>
      <c r="B735" s="95">
        <f t="shared" si="1437"/>
        <v>6</v>
      </c>
      <c r="C735" s="95">
        <f t="shared" si="1381"/>
        <v>32</v>
      </c>
      <c r="E735" s="95">
        <f t="shared" ref="E735" si="1496">plan_id</f>
        <v>390</v>
      </c>
      <c r="F735" s="95">
        <f t="shared" ca="1" si="1180"/>
        <v>2003</v>
      </c>
      <c r="G735" s="95">
        <f t="shared" ref="G735" ca="1" si="1497">VLOOKUP(INDIRECT(CHAR(39)&amp;$A735&amp;CHAR(39)&amp;"!r2c"&amp;$C735,0),variables,2,0)</f>
        <v>10949</v>
      </c>
      <c r="H735" s="98" t="str">
        <f t="array" aca="1" ref="H735" ca="1">IF(AND(G735&gt;=10861,G735&lt;=10863),TEXT(INDIRECT(CHAR(39)&amp;$A735&amp;CHAR(39)&amp;"!r"&amp;$B735&amp;"c"&amp;$C735,0),"dd-mmm-yyyy"),(INDIRECT(CHAR(39)&amp;$A735&amp;CHAR(39)&amp;"!r"&amp;$B735&amp;"c"&amp;$C735,0)))</f>
        <v>NO</v>
      </c>
    </row>
    <row r="736" spans="1:8" x14ac:dyDescent="0.3">
      <c r="A736" s="95" t="s">
        <v>284</v>
      </c>
      <c r="B736" s="95">
        <f t="shared" si="1437"/>
        <v>6</v>
      </c>
      <c r="C736" s="95">
        <f t="shared" si="1381"/>
        <v>33</v>
      </c>
      <c r="E736" s="95">
        <f t="shared" ref="E736" si="1498">plan_id</f>
        <v>390</v>
      </c>
      <c r="F736" s="95">
        <f t="shared" ca="1" si="1180"/>
        <v>2003</v>
      </c>
      <c r="G736" s="95">
        <f t="shared" ref="G736" ca="1" si="1499">VLOOKUP(INDIRECT(CHAR(39)&amp;$A736&amp;CHAR(39)&amp;"!r2c"&amp;$C736,0),variables,2,0)</f>
        <v>10951</v>
      </c>
      <c r="H736" s="98" t="str">
        <f t="array" aca="1" ref="H736" ca="1">IF(AND(G736&gt;=10861,G736&lt;=10863),TEXT(INDIRECT(CHAR(39)&amp;$A736&amp;CHAR(39)&amp;"!r"&amp;$B736&amp;"c"&amp;$C736,0),"dd-mmm-yyyy"),(INDIRECT(CHAR(39)&amp;$A736&amp;CHAR(39)&amp;"!r"&amp;$B736&amp;"c"&amp;$C736,0)))</f>
        <v>NO</v>
      </c>
    </row>
    <row r="737" spans="1:8" x14ac:dyDescent="0.3">
      <c r="A737" s="95" t="s">
        <v>284</v>
      </c>
      <c r="B737" s="95">
        <f t="shared" si="1437"/>
        <v>6</v>
      </c>
      <c r="C737" s="95">
        <f t="shared" si="1381"/>
        <v>34</v>
      </c>
      <c r="E737" s="95">
        <f t="shared" ref="E737" si="1500">plan_id</f>
        <v>390</v>
      </c>
      <c r="F737" s="95">
        <f t="shared" ca="1" si="1180"/>
        <v>2003</v>
      </c>
      <c r="G737" s="95">
        <f t="shared" ref="G737" ca="1" si="1501">VLOOKUP(INDIRECT(CHAR(39)&amp;$A737&amp;CHAR(39)&amp;"!r2c"&amp;$C737,0),variables,2,0)</f>
        <v>10950</v>
      </c>
      <c r="H737" s="98" t="str">
        <f t="array" aca="1" ref="H737" ca="1">IF(AND(G737&gt;=10861,G737&lt;=10863),TEXT(INDIRECT(CHAR(39)&amp;$A737&amp;CHAR(39)&amp;"!r"&amp;$B737&amp;"c"&amp;$C737,0),"dd-mmm-yyyy"),(INDIRECT(CHAR(39)&amp;$A737&amp;CHAR(39)&amp;"!r"&amp;$B737&amp;"c"&amp;$C737,0)))</f>
        <v>NO</v>
      </c>
    </row>
    <row r="738" spans="1:8" x14ac:dyDescent="0.3">
      <c r="A738" s="95" t="s">
        <v>284</v>
      </c>
      <c r="B738" s="95">
        <f t="shared" si="1437"/>
        <v>6</v>
      </c>
      <c r="C738" s="95">
        <f t="shared" si="1381"/>
        <v>35</v>
      </c>
      <c r="E738" s="95">
        <f t="shared" ref="E738" si="1502">plan_id</f>
        <v>390</v>
      </c>
      <c r="F738" s="95">
        <f t="shared" ca="1" si="1180"/>
        <v>2003</v>
      </c>
      <c r="G738" s="95">
        <f t="shared" ref="G738" ca="1" si="1503">VLOOKUP(INDIRECT(CHAR(39)&amp;$A738&amp;CHAR(39)&amp;"!r2c"&amp;$C738,0),variables,2,0)</f>
        <v>10954</v>
      </c>
      <c r="H738" s="98">
        <f t="array" aca="1" ref="H738" ca="1">IF(AND(G738&gt;=10861,G738&lt;=10863),TEXT(INDIRECT(CHAR(39)&amp;$A738&amp;CHAR(39)&amp;"!r"&amp;$B738&amp;"c"&amp;$C738,0),"dd-mmm-yyyy"),(INDIRECT(CHAR(39)&amp;$A738&amp;CHAR(39)&amp;"!r"&amp;$B738&amp;"c"&amp;$C738,0)))</f>
        <v>0.05</v>
      </c>
    </row>
    <row r="739" spans="1:8" x14ac:dyDescent="0.3">
      <c r="A739" s="95" t="s">
        <v>284</v>
      </c>
      <c r="B739" s="95">
        <f t="shared" si="1437"/>
        <v>6</v>
      </c>
      <c r="C739" s="95">
        <f t="shared" si="1381"/>
        <v>36</v>
      </c>
      <c r="E739" s="95">
        <f t="shared" ref="E739" si="1504">plan_id</f>
        <v>390</v>
      </c>
      <c r="F739" s="95">
        <f t="shared" ca="1" si="1180"/>
        <v>2003</v>
      </c>
      <c r="G739" s="95">
        <f t="shared" ref="G739" ca="1" si="1505">VLOOKUP(INDIRECT(CHAR(39)&amp;$A739&amp;CHAR(39)&amp;"!r2c"&amp;$C739,0),variables,2,0)</f>
        <v>10955</v>
      </c>
      <c r="H739" s="98">
        <f t="array" aca="1" ref="H739" ca="1">IF(AND(G739&gt;=10861,G739&lt;=10863),TEXT(INDIRECT(CHAR(39)&amp;$A739&amp;CHAR(39)&amp;"!r"&amp;$B739&amp;"c"&amp;$C739,0),"dd-mmm-yyyy"),(INDIRECT(CHAR(39)&amp;$A739&amp;CHAR(39)&amp;"!r"&amp;$B739&amp;"c"&amp;$C739,0)))</f>
        <v>7.2499999999999995E-2</v>
      </c>
    </row>
    <row r="740" spans="1:8" x14ac:dyDescent="0.3">
      <c r="A740" s="95" t="s">
        <v>284</v>
      </c>
      <c r="B740" s="95">
        <f t="shared" si="1437"/>
        <v>6</v>
      </c>
      <c r="C740" s="95">
        <f t="shared" si="1381"/>
        <v>37</v>
      </c>
      <c r="E740" s="95">
        <f t="shared" ref="E740" si="1506">plan_id</f>
        <v>390</v>
      </c>
      <c r="F740" s="95">
        <f t="shared" ca="1" si="1180"/>
        <v>2003</v>
      </c>
      <c r="G740" s="95">
        <f t="shared" ref="G740" ca="1" si="1507">VLOOKUP(INDIRECT(CHAR(39)&amp;$A740&amp;CHAR(39)&amp;"!r2c"&amp;$C740,0),variables,2,0)</f>
        <v>10956</v>
      </c>
      <c r="H740" s="98">
        <f t="array" aca="1" ref="H740" ca="1">IF(AND(G740&gt;=10861,G740&lt;=10863),TEXT(INDIRECT(CHAR(39)&amp;$A740&amp;CHAR(39)&amp;"!r"&amp;$B740&amp;"c"&amp;$C740,0),"dd-mmm-yyyy"),(INDIRECT(CHAR(39)&amp;$A740&amp;CHAR(39)&amp;"!r"&amp;$B740&amp;"c"&amp;$C740,0)))</f>
        <v>0</v>
      </c>
    </row>
    <row r="741" spans="1:8" x14ac:dyDescent="0.3">
      <c r="A741" s="95" t="s">
        <v>284</v>
      </c>
      <c r="B741" s="95">
        <f t="shared" si="1437"/>
        <v>6</v>
      </c>
      <c r="C741" s="95">
        <f t="shared" si="1381"/>
        <v>38</v>
      </c>
      <c r="E741" s="95">
        <f t="shared" ref="E741" si="1508">plan_id</f>
        <v>390</v>
      </c>
      <c r="F741" s="95">
        <f t="shared" ca="1" si="1180"/>
        <v>2003</v>
      </c>
      <c r="G741" s="95">
        <f t="shared" ref="G741" ca="1" si="1509">VLOOKUP(INDIRECT(CHAR(39)&amp;$A741&amp;CHAR(39)&amp;"!r2c"&amp;$C741,0),variables,2,0)</f>
        <v>10959</v>
      </c>
      <c r="H741" s="98" t="str">
        <f t="array" aca="1" ref="H741" ca="1">IF(AND(G741&gt;=10861,G741&lt;=10863),TEXT(INDIRECT(CHAR(39)&amp;$A741&amp;CHAR(39)&amp;"!r"&amp;$B741&amp;"c"&amp;$C741,0),"dd-mmm-yyyy"),(INDIRECT(CHAR(39)&amp;$A741&amp;CHAR(39)&amp;"!r"&amp;$B741&amp;"c"&amp;$C741,0)))</f>
        <v>5.5% - 10.0%</v>
      </c>
    </row>
    <row r="742" spans="1:8" x14ac:dyDescent="0.3">
      <c r="A742" s="95" t="s">
        <v>284</v>
      </c>
      <c r="B742" s="95">
        <f t="shared" si="1437"/>
        <v>6</v>
      </c>
      <c r="C742" s="95">
        <f t="shared" si="1381"/>
        <v>39</v>
      </c>
      <c r="E742" s="95">
        <f t="shared" ref="E742" si="1510">plan_id</f>
        <v>390</v>
      </c>
      <c r="F742" s="95">
        <f t="shared" ca="1" si="1180"/>
        <v>2003</v>
      </c>
      <c r="G742" s="95">
        <f t="shared" ref="G742" ca="1" si="1511">VLOOKUP(INDIRECT(CHAR(39)&amp;$A742&amp;CHAR(39)&amp;"!r2c"&amp;$C742,0),variables,2,0)</f>
        <v>10962</v>
      </c>
      <c r="H742" s="98" t="str">
        <f t="array" aca="1" ref="H742" ca="1">IF(AND(G742&gt;=10861,G742&lt;=10863),TEXT(INDIRECT(CHAR(39)&amp;$A742&amp;CHAR(39)&amp;"!r"&amp;$B742&amp;"c"&amp;$C742,0),"dd-mmm-yyyy"),(INDIRECT(CHAR(39)&amp;$A742&amp;CHAR(39)&amp;"!r"&amp;$B742&amp;"c"&amp;$C742,0)))</f>
        <v>Pg No 57</v>
      </c>
    </row>
    <row r="743" spans="1:8" x14ac:dyDescent="0.3">
      <c r="A743" s="95" t="s">
        <v>284</v>
      </c>
      <c r="B743" s="95">
        <f t="shared" si="1437"/>
        <v>6</v>
      </c>
      <c r="C743" s="95">
        <f t="shared" ref="C743:C806" si="1512">C652</f>
        <v>40</v>
      </c>
      <c r="E743" s="95">
        <f t="shared" ref="E743" si="1513">plan_id</f>
        <v>390</v>
      </c>
      <c r="F743" s="95">
        <f t="shared" ca="1" si="1180"/>
        <v>2003</v>
      </c>
      <c r="G743" s="95">
        <f t="shared" ref="G743" ca="1" si="1514">VLOOKUP(INDIRECT(CHAR(39)&amp;$A743&amp;CHAR(39)&amp;"!r2c"&amp;$C743,0),variables,2,0)</f>
        <v>10964</v>
      </c>
      <c r="H743" s="98" t="str">
        <f t="array" aca="1" ref="H743" ca="1">IF(AND(G743&gt;=10861,G743&lt;=10863),TEXT(INDIRECT(CHAR(39)&amp;$A743&amp;CHAR(39)&amp;"!r"&amp;$B743&amp;"c"&amp;$C743,0),"dd-mmm-yyyy"),(INDIRECT(CHAR(39)&amp;$A743&amp;CHAR(39)&amp;"!r"&amp;$B743&amp;"c"&amp;$C743,0)))</f>
        <v>Pg No 56-57</v>
      </c>
    </row>
    <row r="744" spans="1:8" x14ac:dyDescent="0.3">
      <c r="A744" s="95" t="s">
        <v>284</v>
      </c>
      <c r="B744" s="95">
        <f t="shared" si="1437"/>
        <v>6</v>
      </c>
      <c r="C744" s="95">
        <f t="shared" si="1512"/>
        <v>41</v>
      </c>
      <c r="E744" s="95">
        <f t="shared" ref="E744" si="1515">plan_id</f>
        <v>390</v>
      </c>
      <c r="F744" s="95">
        <f t="shared" ca="1" si="1180"/>
        <v>2003</v>
      </c>
      <c r="G744" s="95">
        <f t="shared" ref="G744" ca="1" si="1516">VLOOKUP(INDIRECT(CHAR(39)&amp;$A744&amp;CHAR(39)&amp;"!r2c"&amp;$C744,0),variables,2,0)</f>
        <v>10967</v>
      </c>
      <c r="H744" s="98" t="str">
        <f t="array" aca="1" ref="H744" ca="1">IF(AND(G744&gt;=10861,G744&lt;=10863),TEXT(INDIRECT(CHAR(39)&amp;$A744&amp;CHAR(39)&amp;"!r"&amp;$B744&amp;"c"&amp;$C744,0),"dd-mmm-yyyy"),(INDIRECT(CHAR(39)&amp;$A744&amp;CHAR(39)&amp;"!r"&amp;$B744&amp;"c"&amp;$C744,0)))</f>
        <v>1994 Uninsured Pension (UP94)</v>
      </c>
    </row>
    <row r="745" spans="1:8" x14ac:dyDescent="0.3">
      <c r="A745" s="95" t="s">
        <v>284</v>
      </c>
      <c r="B745" s="95">
        <f t="shared" si="1437"/>
        <v>6</v>
      </c>
      <c r="C745" s="95">
        <f t="shared" si="1512"/>
        <v>42</v>
      </c>
      <c r="E745" s="95">
        <f t="shared" ref="E745" si="1517">plan_id</f>
        <v>390</v>
      </c>
      <c r="F745" s="95">
        <f t="shared" ca="1" si="1180"/>
        <v>2003</v>
      </c>
      <c r="G745" s="95">
        <f t="shared" ref="G745" ca="1" si="1518">VLOOKUP(INDIRECT(CHAR(39)&amp;$A745&amp;CHAR(39)&amp;"!r2c"&amp;$C745,0),variables,2,0)</f>
        <v>10968</v>
      </c>
      <c r="H745" s="98">
        <f t="array" aca="1" ref="H745" ca="1">IF(AND(G745&gt;=10861,G745&lt;=10863),TEXT(INDIRECT(CHAR(39)&amp;$A745&amp;CHAR(39)&amp;"!r"&amp;$B745&amp;"c"&amp;$C745,0),"dd-mmm-yyyy"),(INDIRECT(CHAR(39)&amp;$A745&amp;CHAR(39)&amp;"!r"&amp;$B745&amp;"c"&amp;$C745,0)))</f>
        <v>1994</v>
      </c>
    </row>
    <row r="746" spans="1:8" x14ac:dyDescent="0.3">
      <c r="A746" s="95" t="s">
        <v>284</v>
      </c>
      <c r="B746" s="95">
        <f t="shared" si="1437"/>
        <v>6</v>
      </c>
      <c r="C746" s="95">
        <f t="shared" si="1512"/>
        <v>43</v>
      </c>
      <c r="E746" s="95">
        <f t="shared" ref="E746" si="1519">plan_id</f>
        <v>390</v>
      </c>
      <c r="F746" s="95">
        <f t="shared" ca="1" si="1180"/>
        <v>2003</v>
      </c>
      <c r="G746" s="95">
        <f t="shared" ref="G746" ca="1" si="1520">VLOOKUP(INDIRECT(CHAR(39)&amp;$A746&amp;CHAR(39)&amp;"!r2c"&amp;$C746,0),variables,2,0)</f>
        <v>10969</v>
      </c>
      <c r="H746" s="98" t="str">
        <f t="array" aca="1" ref="H746" ca="1">IF(AND(G746&gt;=10861,G746&lt;=10863),TEXT(INDIRECT(CHAR(39)&amp;$A746&amp;CHAR(39)&amp;"!r"&amp;$B746&amp;"c"&amp;$C746,0),"dd-mmm-yyyy"),(INDIRECT(CHAR(39)&amp;$A746&amp;CHAR(39)&amp;"!r"&amp;$B746&amp;"c"&amp;$C746,0)))</f>
        <v>Projection scale AA</v>
      </c>
    </row>
    <row r="747" spans="1:8" x14ac:dyDescent="0.3">
      <c r="A747" s="95" t="s">
        <v>284</v>
      </c>
      <c r="B747" s="95">
        <f t="shared" si="1437"/>
        <v>6</v>
      </c>
      <c r="C747" s="95">
        <f t="shared" si="1512"/>
        <v>44</v>
      </c>
      <c r="E747" s="95">
        <f t="shared" ref="E747" si="1521">plan_id</f>
        <v>390</v>
      </c>
      <c r="F747" s="95">
        <f t="shared" ca="1" si="1180"/>
        <v>2003</v>
      </c>
      <c r="G747" s="95">
        <f t="shared" ref="G747" ca="1" si="1522">VLOOKUP(INDIRECT(CHAR(39)&amp;$A747&amp;CHAR(39)&amp;"!r2c"&amp;$C747,0),variables,2,0)</f>
        <v>10970</v>
      </c>
      <c r="H747" s="98">
        <f t="array" aca="1" ref="H747" ca="1">IF(AND(G747&gt;=10861,G747&lt;=10863),TEXT(INDIRECT(CHAR(39)&amp;$A747&amp;CHAR(39)&amp;"!r"&amp;$B747&amp;"c"&amp;$C747,0),"dd-mmm-yyyy"),(INDIRECT(CHAR(39)&amp;$A747&amp;CHAR(39)&amp;"!r"&amp;$B747&amp;"c"&amp;$C747,0)))</f>
        <v>0</v>
      </c>
    </row>
    <row r="748" spans="1:8" x14ac:dyDescent="0.3">
      <c r="A748" s="95" t="s">
        <v>284</v>
      </c>
      <c r="B748" s="95">
        <f t="shared" si="1437"/>
        <v>6</v>
      </c>
      <c r="C748" s="95">
        <f t="shared" si="1512"/>
        <v>45</v>
      </c>
      <c r="E748" s="95">
        <f t="shared" ref="E748" si="1523">plan_id</f>
        <v>390</v>
      </c>
      <c r="F748" s="95">
        <f t="shared" ca="1" si="1180"/>
        <v>2003</v>
      </c>
      <c r="G748" s="95">
        <f t="shared" ref="G748" ca="1" si="1524">VLOOKUP(INDIRECT(CHAR(39)&amp;$A748&amp;CHAR(39)&amp;"!r2c"&amp;$C748,0),variables,2,0)</f>
        <v>10971</v>
      </c>
      <c r="H748" s="98" t="str">
        <f t="array" aca="1" ref="H748" ca="1">IF(AND(G748&gt;=10861,G748&lt;=10863),TEXT(INDIRECT(CHAR(39)&amp;$A748&amp;CHAR(39)&amp;"!r"&amp;$B748&amp;"c"&amp;$C748,0),"dd-mmm-yyyy"),(INDIRECT(CHAR(39)&amp;$A748&amp;CHAR(39)&amp;"!r"&amp;$B748&amp;"c"&amp;$C748,0)))</f>
        <v>Male and Female: Active- 3 years; Retirees- 2 years</v>
      </c>
    </row>
    <row r="749" spans="1:8" x14ac:dyDescent="0.3">
      <c r="A749" s="95" t="s">
        <v>284</v>
      </c>
      <c r="B749" s="95">
        <f t="shared" si="1437"/>
        <v>6</v>
      </c>
      <c r="C749" s="95">
        <f t="shared" si="1512"/>
        <v>46</v>
      </c>
      <c r="E749" s="95">
        <f t="shared" ref="E749" si="1525">plan_id</f>
        <v>390</v>
      </c>
      <c r="F749" s="95">
        <f t="shared" ca="1" si="1180"/>
        <v>2003</v>
      </c>
      <c r="G749" s="95">
        <f t="shared" ref="G749" ca="1" si="1526">VLOOKUP(INDIRECT(CHAR(39)&amp;$A749&amp;CHAR(39)&amp;"!r2c"&amp;$C749,0),variables,2,0)</f>
        <v>10972</v>
      </c>
      <c r="H749" s="98" t="str">
        <f t="array" aca="1" ref="H749" ca="1">IF(AND(G749&gt;=10861,G749&lt;=10863),TEXT(INDIRECT(CHAR(39)&amp;$A749&amp;CHAR(39)&amp;"!r"&amp;$B749&amp;"c"&amp;$C749,0),"dd-mmm-yyyy"),(INDIRECT(CHAR(39)&amp;$A749&amp;CHAR(39)&amp;"!r"&amp;$B749&amp;"c"&amp;$C749,0)))</f>
        <v>N/A</v>
      </c>
    </row>
    <row r="750" spans="1:8" x14ac:dyDescent="0.3">
      <c r="A750" s="95" t="s">
        <v>284</v>
      </c>
      <c r="B750" s="95">
        <f t="shared" si="1437"/>
        <v>6</v>
      </c>
      <c r="C750" s="95">
        <f t="shared" si="1512"/>
        <v>47</v>
      </c>
      <c r="E750" s="95">
        <f t="shared" ref="E750" si="1527">plan_id</f>
        <v>390</v>
      </c>
      <c r="F750" s="95">
        <f t="shared" ca="1" si="1180"/>
        <v>2003</v>
      </c>
      <c r="G750" s="95">
        <f t="shared" ref="G750" ca="1" si="1528">VLOOKUP(INDIRECT(CHAR(39)&amp;$A750&amp;CHAR(39)&amp;"!r2c"&amp;$C750,0),variables,2,0)</f>
        <v>10973</v>
      </c>
      <c r="H750" s="98" t="str">
        <f t="array" aca="1" ref="H750" ca="1">IF(AND(G750&gt;=10861,G750&lt;=10863),TEXT(INDIRECT(CHAR(39)&amp;$A750&amp;CHAR(39)&amp;"!r"&amp;$B750&amp;"c"&amp;$C750,0),"dd-mmm-yyyy"),(INDIRECT(CHAR(39)&amp;$A750&amp;CHAR(39)&amp;"!r"&amp;$B750&amp;"c"&amp;$C750,0)))</f>
        <v>N/A</v>
      </c>
    </row>
    <row r="751" spans="1:8" x14ac:dyDescent="0.3">
      <c r="A751" s="95" t="s">
        <v>284</v>
      </c>
      <c r="B751" s="95">
        <f t="shared" si="1437"/>
        <v>6</v>
      </c>
      <c r="C751" s="95">
        <f t="shared" si="1512"/>
        <v>48</v>
      </c>
      <c r="E751" s="95">
        <f t="shared" ref="E751" si="1529">plan_id</f>
        <v>390</v>
      </c>
      <c r="F751" s="95">
        <f t="shared" ca="1" si="1180"/>
        <v>2003</v>
      </c>
      <c r="G751" s="95">
        <f t="shared" ref="G751" ca="1" si="1530">VLOOKUP(INDIRECT(CHAR(39)&amp;$A751&amp;CHAR(39)&amp;"!r2c"&amp;$C751,0),variables,2,0)</f>
        <v>10975</v>
      </c>
      <c r="H751" s="98" t="str">
        <f t="array" aca="1" ref="H751" ca="1">IF(AND(G751&gt;=10861,G751&lt;=10863),TEXT(INDIRECT(CHAR(39)&amp;$A751&amp;CHAR(39)&amp;"!r"&amp;$B751&amp;"c"&amp;$C751,0),"dd-mmm-yyyy"),(INDIRECT(CHAR(39)&amp;$A751&amp;CHAR(39)&amp;"!r"&amp;$B751&amp;"c"&amp;$C751,0)))</f>
        <v>Aggregate</v>
      </c>
    </row>
    <row r="752" spans="1:8" x14ac:dyDescent="0.3">
      <c r="A752" s="95" t="s">
        <v>284</v>
      </c>
      <c r="B752" s="95">
        <f t="shared" si="1437"/>
        <v>6</v>
      </c>
      <c r="C752" s="95">
        <f t="shared" si="1512"/>
        <v>49</v>
      </c>
      <c r="E752" s="95">
        <f t="shared" ref="E752" si="1531">plan_id</f>
        <v>390</v>
      </c>
      <c r="F752" s="95">
        <f t="shared" ca="1" si="1180"/>
        <v>2003</v>
      </c>
      <c r="G752" s="95">
        <f t="shared" ref="G752" ca="1" si="1532">VLOOKUP(INDIRECT(CHAR(39)&amp;$A752&amp;CHAR(39)&amp;"!r2c"&amp;$C752,0),variables,2,0)</f>
        <v>10976</v>
      </c>
      <c r="H752" s="98">
        <f t="array" aca="1" ref="H752" ca="1">IF(AND(G752&gt;=10861,G752&lt;=10863),TEXT(INDIRECT(CHAR(39)&amp;$A752&amp;CHAR(39)&amp;"!r"&amp;$B752&amp;"c"&amp;$C752,0),"dd-mmm-yyyy"),(INDIRECT(CHAR(39)&amp;$A752&amp;CHAR(39)&amp;"!r"&amp;$B752&amp;"c"&amp;$C752,0)))</f>
        <v>7.2499999999999995E-2</v>
      </c>
    </row>
    <row r="753" spans="1:8" x14ac:dyDescent="0.3">
      <c r="A753" s="95" t="s">
        <v>284</v>
      </c>
      <c r="B753" s="95">
        <f t="shared" si="1437"/>
        <v>6</v>
      </c>
      <c r="C753" s="95">
        <f t="shared" si="1512"/>
        <v>50</v>
      </c>
      <c r="E753" s="95">
        <f t="shared" ref="E753" si="1533">plan_id</f>
        <v>390</v>
      </c>
      <c r="F753" s="95">
        <f t="shared" ca="1" si="1180"/>
        <v>2003</v>
      </c>
      <c r="G753" s="95">
        <f t="shared" ref="G753" ca="1" si="1534">VLOOKUP(INDIRECT(CHAR(39)&amp;$A753&amp;CHAR(39)&amp;"!r2c"&amp;$C753,0),variables,2,0)</f>
        <v>10977</v>
      </c>
      <c r="H753" s="98">
        <f t="array" aca="1" ref="H753" ca="1">IF(AND(G753&gt;=10861,G753&lt;=10863),TEXT(INDIRECT(CHAR(39)&amp;$A753&amp;CHAR(39)&amp;"!r"&amp;$B753&amp;"c"&amp;$C753,0),"dd-mmm-yyyy"),(INDIRECT(CHAR(39)&amp;$A753&amp;CHAR(39)&amp;"!r"&amp;$B753&amp;"c"&amp;$C753,0)))</f>
        <v>0</v>
      </c>
    </row>
    <row r="754" spans="1:8" x14ac:dyDescent="0.3">
      <c r="A754" s="95" t="s">
        <v>284</v>
      </c>
      <c r="B754" s="95">
        <f t="shared" si="1437"/>
        <v>6</v>
      </c>
      <c r="C754" s="95">
        <f t="shared" si="1512"/>
        <v>51</v>
      </c>
      <c r="E754" s="95">
        <f t="shared" ref="E754" si="1535">plan_id</f>
        <v>390</v>
      </c>
      <c r="F754" s="95">
        <f t="shared" ca="1" si="1180"/>
        <v>2003</v>
      </c>
      <c r="G754" s="95">
        <f t="shared" ref="G754" ca="1" si="1536">VLOOKUP(INDIRECT(CHAR(39)&amp;$A754&amp;CHAR(39)&amp;"!r2c"&amp;$C754,0),variables,2,0)</f>
        <v>10978</v>
      </c>
      <c r="H754" s="98">
        <f t="array" aca="1" ref="H754" ca="1">IF(AND(G754&gt;=10861,G754&lt;=10863),TEXT(INDIRECT(CHAR(39)&amp;$A754&amp;CHAR(39)&amp;"!r"&amp;$B754&amp;"c"&amp;$C754,0),"dd-mmm-yyyy"),(INDIRECT(CHAR(39)&amp;$A754&amp;CHAR(39)&amp;"!r"&amp;$B754&amp;"c"&amp;$C754,0)))</f>
        <v>7.2499999999999995E-2</v>
      </c>
    </row>
    <row r="755" spans="1:8" x14ac:dyDescent="0.3">
      <c r="A755" s="95" t="s">
        <v>284</v>
      </c>
      <c r="B755" s="95">
        <f t="shared" si="1437"/>
        <v>6</v>
      </c>
      <c r="C755" s="95">
        <f t="shared" si="1512"/>
        <v>52</v>
      </c>
      <c r="E755" s="95">
        <f t="shared" ref="E755" si="1537">plan_id</f>
        <v>390</v>
      </c>
      <c r="F755" s="95">
        <f t="shared" ca="1" si="1180"/>
        <v>2003</v>
      </c>
      <c r="G755" s="95">
        <f t="shared" ref="G755" ca="1" si="1538">VLOOKUP(INDIRECT(CHAR(39)&amp;$A755&amp;CHAR(39)&amp;"!r2c"&amp;$C755,0),variables,2,0)</f>
        <v>10979</v>
      </c>
      <c r="H755" s="98">
        <f t="array" aca="1" ref="H755" ca="1">IF(AND(G755&gt;=10861,G755&lt;=10863),TEXT(INDIRECT(CHAR(39)&amp;$A755&amp;CHAR(39)&amp;"!r"&amp;$B755&amp;"c"&amp;$C755,0),"dd-mmm-yyyy"),(INDIRECT(CHAR(39)&amp;$A755&amp;CHAR(39)&amp;"!r"&amp;$B755&amp;"c"&amp;$C755,0)))</f>
        <v>0</v>
      </c>
    </row>
    <row r="756" spans="1:8" x14ac:dyDescent="0.3">
      <c r="A756" s="95" t="s">
        <v>284</v>
      </c>
      <c r="B756" s="95">
        <f t="shared" si="1437"/>
        <v>6</v>
      </c>
      <c r="C756" s="95">
        <f t="shared" si="1512"/>
        <v>53</v>
      </c>
      <c r="E756" s="95">
        <f t="shared" ref="E756" si="1539">plan_id</f>
        <v>390</v>
      </c>
      <c r="F756" s="95">
        <f t="shared" ca="1" si="1180"/>
        <v>2003</v>
      </c>
      <c r="G756" s="95">
        <f t="shared" ref="G756" ca="1" si="1540">VLOOKUP(INDIRECT(CHAR(39)&amp;$A756&amp;CHAR(39)&amp;"!r2c"&amp;$C756,0),variables,2,0)</f>
        <v>10980</v>
      </c>
      <c r="H756" s="98">
        <f t="array" aca="1" ref="H756" ca="1">IF(AND(G756&gt;=10861,G756&lt;=10863),TEXT(INDIRECT(CHAR(39)&amp;$A756&amp;CHAR(39)&amp;"!r"&amp;$B756&amp;"c"&amp;$C756,0),"dd-mmm-yyyy"),(INDIRECT(CHAR(39)&amp;$A756&amp;CHAR(39)&amp;"!r"&amp;$B756&amp;"c"&amp;$C756,0)))</f>
        <v>4.5999999999999999E-2</v>
      </c>
    </row>
    <row r="757" spans="1:8" x14ac:dyDescent="0.3">
      <c r="A757" s="95" t="s">
        <v>284</v>
      </c>
      <c r="B757" s="95">
        <f t="shared" si="1437"/>
        <v>6</v>
      </c>
      <c r="C757" s="95">
        <f t="shared" si="1512"/>
        <v>54</v>
      </c>
      <c r="E757" s="95">
        <f t="shared" ref="E757" si="1541">plan_id</f>
        <v>390</v>
      </c>
      <c r="F757" s="95">
        <f t="shared" ca="1" si="1180"/>
        <v>2003</v>
      </c>
      <c r="G757" s="95">
        <f t="shared" ref="G757" ca="1" si="1542">VLOOKUP(INDIRECT(CHAR(39)&amp;$A757&amp;CHAR(39)&amp;"!r2c"&amp;$C757,0),variables,2,0)</f>
        <v>10981</v>
      </c>
      <c r="H757" s="98">
        <f t="array" aca="1" ref="H757" ca="1">IF(AND(G757&gt;=10861,G757&lt;=10863),TEXT(INDIRECT(CHAR(39)&amp;$A757&amp;CHAR(39)&amp;"!r"&amp;$B757&amp;"c"&amp;$C757,0),"dd-mmm-yyyy"),(INDIRECT(CHAR(39)&amp;$A757&amp;CHAR(39)&amp;"!r"&amp;$B757&amp;"c"&amp;$C757,0)))</f>
        <v>0</v>
      </c>
    </row>
    <row r="758" spans="1:8" x14ac:dyDescent="0.3">
      <c r="A758" s="95" t="s">
        <v>284</v>
      </c>
      <c r="B758" s="95">
        <f t="shared" si="1437"/>
        <v>6</v>
      </c>
      <c r="C758" s="95">
        <f t="shared" si="1512"/>
        <v>55</v>
      </c>
      <c r="E758" s="95">
        <f t="shared" ref="E758" si="1543">plan_id</f>
        <v>390</v>
      </c>
      <c r="F758" s="95">
        <f t="shared" ca="1" si="1180"/>
        <v>2003</v>
      </c>
      <c r="G758" s="95">
        <f t="shared" ref="G758" ca="1" si="1544">VLOOKUP(INDIRECT(CHAR(39)&amp;$A758&amp;CHAR(39)&amp;"!r2c"&amp;$C758,0),variables,2,0)</f>
        <v>10706</v>
      </c>
      <c r="H758" s="98">
        <f t="array" aca="1" ref="H758" ca="1">IF(AND(G758&gt;=10861,G758&lt;=10863),TEXT(INDIRECT(CHAR(39)&amp;$A758&amp;CHAR(39)&amp;"!r"&amp;$B758&amp;"c"&amp;$C758,0),"dd-mmm-yyyy"),(INDIRECT(CHAR(39)&amp;$A758&amp;CHAR(39)&amp;"!r"&amp;$B758&amp;"c"&amp;$C758,0)))</f>
        <v>0</v>
      </c>
    </row>
    <row r="759" spans="1:8" x14ac:dyDescent="0.3">
      <c r="A759" s="95" t="s">
        <v>284</v>
      </c>
      <c r="B759" s="95">
        <f t="shared" si="1437"/>
        <v>6</v>
      </c>
      <c r="C759" s="95">
        <f t="shared" si="1512"/>
        <v>56</v>
      </c>
      <c r="E759" s="95">
        <f t="shared" ref="E759" si="1545">plan_id</f>
        <v>390</v>
      </c>
      <c r="F759" s="95">
        <f t="shared" ca="1" si="1180"/>
        <v>2003</v>
      </c>
      <c r="G759" s="95">
        <f t="shared" ref="G759" ca="1" si="1546">VLOOKUP(INDIRECT(CHAR(39)&amp;$A759&amp;CHAR(39)&amp;"!r2c"&amp;$C759,0),variables,2,0)</f>
        <v>10983</v>
      </c>
      <c r="H759" s="98" t="str">
        <f t="array" aca="1" ref="H759" ca="1">IF(AND(G759&gt;=10861,G759&lt;=10863),TEXT(INDIRECT(CHAR(39)&amp;$A759&amp;CHAR(39)&amp;"!r"&amp;$B759&amp;"c"&amp;$C759,0),"dd-mmm-yyyy"),(INDIRECT(CHAR(39)&amp;$A759&amp;CHAR(39)&amp;"!r"&amp;$B759&amp;"c"&amp;$C759,0)))</f>
        <v>No</v>
      </c>
    </row>
    <row r="760" spans="1:8" x14ac:dyDescent="0.3">
      <c r="A760" s="95" t="s">
        <v>284</v>
      </c>
      <c r="B760" s="95">
        <f t="shared" si="1437"/>
        <v>6</v>
      </c>
      <c r="C760" s="95">
        <f t="shared" si="1512"/>
        <v>57</v>
      </c>
      <c r="E760" s="95">
        <f t="shared" ref="E760" si="1547">plan_id</f>
        <v>390</v>
      </c>
      <c r="F760" s="95">
        <f t="shared" ca="1" si="1180"/>
        <v>2003</v>
      </c>
      <c r="G760" s="95">
        <f t="shared" ref="G760" ca="1" si="1548">VLOOKUP(INDIRECT(CHAR(39)&amp;$A760&amp;CHAR(39)&amp;"!r2c"&amp;$C760,0),variables,2,0)</f>
        <v>10989</v>
      </c>
      <c r="H760" s="98">
        <f t="array" aca="1" ref="H760" ca="1">IF(AND(G760&gt;=10861,G760&lt;=10863),TEXT(INDIRECT(CHAR(39)&amp;$A760&amp;CHAR(39)&amp;"!r"&amp;$B760&amp;"c"&amp;$C760,0),"dd-mmm-yyyy"),(INDIRECT(CHAR(39)&amp;$A760&amp;CHAR(39)&amp;"!r"&amp;$B760&amp;"c"&amp;$C760,0)))</f>
        <v>0</v>
      </c>
    </row>
    <row r="761" spans="1:8" x14ac:dyDescent="0.3">
      <c r="A761" s="95" t="s">
        <v>284</v>
      </c>
      <c r="B761" s="95">
        <f t="shared" si="1437"/>
        <v>6</v>
      </c>
      <c r="C761" s="95">
        <f t="shared" si="1512"/>
        <v>58</v>
      </c>
      <c r="E761" s="95">
        <f t="shared" ref="E761" si="1549">plan_id</f>
        <v>390</v>
      </c>
      <c r="F761" s="95">
        <f t="shared" ca="1" si="1180"/>
        <v>2003</v>
      </c>
      <c r="G761" s="95">
        <f t="shared" ref="G761" ca="1" si="1550">VLOOKUP(INDIRECT(CHAR(39)&amp;$A761&amp;CHAR(39)&amp;"!r2c"&amp;$C761,0),variables,2,0)</f>
        <v>10990</v>
      </c>
      <c r="H761" s="98">
        <f t="array" aca="1" ref="H761" ca="1">IF(AND(G761&gt;=10861,G761&lt;=10863),TEXT(INDIRECT(CHAR(39)&amp;$A761&amp;CHAR(39)&amp;"!r"&amp;$B761&amp;"c"&amp;$C761,0),"dd-mmm-yyyy"),(INDIRECT(CHAR(39)&amp;$A761&amp;CHAR(39)&amp;"!r"&amp;$B761&amp;"c"&amp;$C761,0)))</f>
        <v>0</v>
      </c>
    </row>
    <row r="762" spans="1:8" x14ac:dyDescent="0.3">
      <c r="A762" s="95" t="s">
        <v>284</v>
      </c>
      <c r="B762" s="95">
        <f t="shared" si="1437"/>
        <v>6</v>
      </c>
      <c r="C762" s="95">
        <f t="shared" si="1512"/>
        <v>59</v>
      </c>
      <c r="E762" s="95">
        <f t="shared" ref="E762" si="1551">plan_id</f>
        <v>390</v>
      </c>
      <c r="F762" s="95">
        <f t="shared" ca="1" si="1180"/>
        <v>2003</v>
      </c>
      <c r="G762" s="95">
        <f t="shared" ref="G762" ca="1" si="1552">VLOOKUP(INDIRECT(CHAR(39)&amp;$A762&amp;CHAR(39)&amp;"!r2c"&amp;$C762,0),variables,2,0)</f>
        <v>10991</v>
      </c>
      <c r="H762" s="98">
        <f t="array" aca="1" ref="H762" ca="1">IF(AND(G762&gt;=10861,G762&lt;=10863),TEXT(INDIRECT(CHAR(39)&amp;$A762&amp;CHAR(39)&amp;"!r"&amp;$B762&amp;"c"&amp;$C762,0),"dd-mmm-yyyy"),(INDIRECT(CHAR(39)&amp;$A762&amp;CHAR(39)&amp;"!r"&amp;$B762&amp;"c"&amp;$C762,0)))</f>
        <v>0</v>
      </c>
    </row>
    <row r="763" spans="1:8" x14ac:dyDescent="0.3">
      <c r="A763" s="95" t="s">
        <v>284</v>
      </c>
      <c r="B763" s="95">
        <f t="shared" si="1437"/>
        <v>6</v>
      </c>
      <c r="C763" s="95">
        <f t="shared" si="1512"/>
        <v>60</v>
      </c>
      <c r="E763" s="95">
        <f t="shared" ref="E763" si="1553">plan_id</f>
        <v>390</v>
      </c>
      <c r="F763" s="95">
        <f t="shared" ca="1" si="1180"/>
        <v>2003</v>
      </c>
      <c r="G763" s="95">
        <f t="shared" ref="G763" ca="1" si="1554">VLOOKUP(INDIRECT(CHAR(39)&amp;$A763&amp;CHAR(39)&amp;"!r2c"&amp;$C763,0),variables,2,0)</f>
        <v>10992</v>
      </c>
      <c r="H763" s="98">
        <f t="array" aca="1" ref="H763" ca="1">IF(AND(G763&gt;=10861,G763&lt;=10863),TEXT(INDIRECT(CHAR(39)&amp;$A763&amp;CHAR(39)&amp;"!r"&amp;$B763&amp;"c"&amp;$C763,0),"dd-mmm-yyyy"),(INDIRECT(CHAR(39)&amp;$A763&amp;CHAR(39)&amp;"!r"&amp;$B763&amp;"c"&amp;$C763,0)))</f>
        <v>0</v>
      </c>
    </row>
    <row r="764" spans="1:8" x14ac:dyDescent="0.3">
      <c r="A764" s="95" t="s">
        <v>284</v>
      </c>
      <c r="B764" s="95">
        <f t="shared" si="1437"/>
        <v>6</v>
      </c>
      <c r="C764" s="95">
        <f t="shared" si="1512"/>
        <v>61</v>
      </c>
      <c r="E764" s="95">
        <f t="shared" ref="E764" si="1555">plan_id</f>
        <v>390</v>
      </c>
      <c r="F764" s="95">
        <f t="shared" ca="1" si="1180"/>
        <v>2003</v>
      </c>
      <c r="G764" s="95">
        <f t="shared" ref="G764" ca="1" si="1556">VLOOKUP(INDIRECT(CHAR(39)&amp;$A764&amp;CHAR(39)&amp;"!r2c"&amp;$C764,0),variables,2,0)</f>
        <v>10993</v>
      </c>
      <c r="H764" s="98">
        <f t="array" aca="1" ref="H764" ca="1">IF(AND(G764&gt;=10861,G764&lt;=10863),TEXT(INDIRECT(CHAR(39)&amp;$A764&amp;CHAR(39)&amp;"!r"&amp;$B764&amp;"c"&amp;$C764,0),"dd-mmm-yyyy"),(INDIRECT(CHAR(39)&amp;$A764&amp;CHAR(39)&amp;"!r"&amp;$B764&amp;"c"&amp;$C764,0)))</f>
        <v>0</v>
      </c>
    </row>
    <row r="765" spans="1:8" x14ac:dyDescent="0.3">
      <c r="A765" s="95" t="s">
        <v>284</v>
      </c>
      <c r="B765" s="95">
        <f t="shared" si="1437"/>
        <v>6</v>
      </c>
      <c r="C765" s="95">
        <f t="shared" si="1512"/>
        <v>62</v>
      </c>
      <c r="E765" s="95">
        <f t="shared" ref="E765" si="1557">plan_id</f>
        <v>390</v>
      </c>
      <c r="F765" s="95">
        <f t="shared" ca="1" si="1180"/>
        <v>2003</v>
      </c>
      <c r="G765" s="95">
        <f t="shared" ref="G765" ca="1" si="1558">VLOOKUP(INDIRECT(CHAR(39)&amp;$A765&amp;CHAR(39)&amp;"!r2c"&amp;$C765,0),variables,2,0)</f>
        <v>10801</v>
      </c>
      <c r="H765" s="98">
        <f t="array" aca="1" ref="H765" ca="1">IF(AND(G765&gt;=10861,G765&lt;=10863),TEXT(INDIRECT(CHAR(39)&amp;$A765&amp;CHAR(39)&amp;"!r"&amp;$B765&amp;"c"&amp;$C765,0),"dd-mmm-yyyy"),(INDIRECT(CHAR(39)&amp;$A765&amp;CHAR(39)&amp;"!r"&amp;$B765&amp;"c"&amp;$C765,0)))</f>
        <v>0</v>
      </c>
    </row>
    <row r="766" spans="1:8" x14ac:dyDescent="0.3">
      <c r="A766" s="95" t="s">
        <v>284</v>
      </c>
      <c r="B766" s="95">
        <f t="shared" si="1437"/>
        <v>6</v>
      </c>
      <c r="C766" s="95">
        <f t="shared" si="1512"/>
        <v>63</v>
      </c>
      <c r="E766" s="95">
        <f t="shared" ref="E766" si="1559">plan_id</f>
        <v>390</v>
      </c>
      <c r="F766" s="95">
        <f t="shared" ca="1" si="1180"/>
        <v>2003</v>
      </c>
      <c r="G766" s="95">
        <f t="shared" ref="G766" ca="1" si="1560">VLOOKUP(INDIRECT(CHAR(39)&amp;$A766&amp;CHAR(39)&amp;"!r2c"&amp;$C766,0),variables,2,0)</f>
        <v>10802</v>
      </c>
      <c r="H766" s="98">
        <f t="array" aca="1" ref="H766" ca="1">IF(AND(G766&gt;=10861,G766&lt;=10863),TEXT(INDIRECT(CHAR(39)&amp;$A766&amp;CHAR(39)&amp;"!r"&amp;$B766&amp;"c"&amp;$C766,0),"dd-mmm-yyyy"),(INDIRECT(CHAR(39)&amp;$A766&amp;CHAR(39)&amp;"!r"&amp;$B766&amp;"c"&amp;$C766,0)))</f>
        <v>0</v>
      </c>
    </row>
    <row r="767" spans="1:8" x14ac:dyDescent="0.3">
      <c r="A767" s="95" t="s">
        <v>284</v>
      </c>
      <c r="B767" s="95">
        <f t="shared" si="1437"/>
        <v>6</v>
      </c>
      <c r="C767" s="95">
        <f t="shared" si="1512"/>
        <v>64</v>
      </c>
      <c r="E767" s="95">
        <f t="shared" ref="E767" si="1561">plan_id</f>
        <v>390</v>
      </c>
      <c r="F767" s="95">
        <f t="shared" ca="1" si="1180"/>
        <v>2003</v>
      </c>
      <c r="G767" s="95">
        <f t="shared" ref="G767" ca="1" si="1562">VLOOKUP(INDIRECT(CHAR(39)&amp;$A767&amp;CHAR(39)&amp;"!r2c"&amp;$C767,0),variables,2,0)</f>
        <v>10803</v>
      </c>
      <c r="H767" s="98">
        <f t="array" aca="1" ref="H767" ca="1">IF(AND(G767&gt;=10861,G767&lt;=10863),TEXT(INDIRECT(CHAR(39)&amp;$A767&amp;CHAR(39)&amp;"!r"&amp;$B767&amp;"c"&amp;$C767,0),"dd-mmm-yyyy"),(INDIRECT(CHAR(39)&amp;$A767&amp;CHAR(39)&amp;"!r"&amp;$B767&amp;"c"&amp;$C767,0)))</f>
        <v>0</v>
      </c>
    </row>
    <row r="768" spans="1:8" x14ac:dyDescent="0.3">
      <c r="A768" s="95" t="s">
        <v>284</v>
      </c>
      <c r="B768" s="95">
        <f t="shared" si="1437"/>
        <v>6</v>
      </c>
      <c r="C768" s="95">
        <f t="shared" si="1512"/>
        <v>65</v>
      </c>
      <c r="E768" s="95">
        <f t="shared" ref="E768" si="1563">plan_id</f>
        <v>390</v>
      </c>
      <c r="F768" s="95">
        <f t="shared" ca="1" si="1180"/>
        <v>2003</v>
      </c>
      <c r="G768" s="95">
        <f t="shared" ref="G768" ca="1" si="1564">VLOOKUP(INDIRECT(CHAR(39)&amp;$A768&amp;CHAR(39)&amp;"!r2c"&amp;$C768,0),variables,2,0)</f>
        <v>10804</v>
      </c>
      <c r="H768" s="98">
        <f t="array" aca="1" ref="H768" ca="1">IF(AND(G768&gt;=10861,G768&lt;=10863),TEXT(INDIRECT(CHAR(39)&amp;$A768&amp;CHAR(39)&amp;"!r"&amp;$B768&amp;"c"&amp;$C768,0),"dd-mmm-yyyy"),(INDIRECT(CHAR(39)&amp;$A768&amp;CHAR(39)&amp;"!r"&amp;$B768&amp;"c"&amp;$C768,0)))</f>
        <v>0</v>
      </c>
    </row>
    <row r="769" spans="1:8" x14ac:dyDescent="0.3">
      <c r="A769" s="95" t="s">
        <v>284</v>
      </c>
      <c r="B769" s="95">
        <f t="shared" si="1437"/>
        <v>6</v>
      </c>
      <c r="C769" s="95">
        <f t="shared" si="1512"/>
        <v>66</v>
      </c>
      <c r="E769" s="95">
        <f t="shared" ref="E769" si="1565">plan_id</f>
        <v>390</v>
      </c>
      <c r="F769" s="95">
        <f t="shared" ca="1" si="1180"/>
        <v>2003</v>
      </c>
      <c r="G769" s="95">
        <f t="shared" ref="G769" ca="1" si="1566">VLOOKUP(INDIRECT(CHAR(39)&amp;$A769&amp;CHAR(39)&amp;"!r2c"&amp;$C769,0),variables,2,0)</f>
        <v>10805</v>
      </c>
      <c r="H769" s="98">
        <f t="array" aca="1" ref="H769" ca="1">IF(AND(G769&gt;=10861,G769&lt;=10863),TEXT(INDIRECT(CHAR(39)&amp;$A769&amp;CHAR(39)&amp;"!r"&amp;$B769&amp;"c"&amp;$C769,0),"dd-mmm-yyyy"),(INDIRECT(CHAR(39)&amp;$A769&amp;CHAR(39)&amp;"!r"&amp;$B769&amp;"c"&amp;$C769,0)))</f>
        <v>0</v>
      </c>
    </row>
    <row r="770" spans="1:8" x14ac:dyDescent="0.3">
      <c r="A770" s="95" t="s">
        <v>284</v>
      </c>
      <c r="B770" s="95">
        <f t="shared" ref="B770" si="1567">B705+1</f>
        <v>6</v>
      </c>
      <c r="C770" s="95">
        <f t="shared" si="1512"/>
        <v>67</v>
      </c>
      <c r="E770" s="95">
        <f t="shared" ref="E770" si="1568">plan_id</f>
        <v>390</v>
      </c>
      <c r="F770" s="95">
        <f t="shared" ca="1" si="1180"/>
        <v>2003</v>
      </c>
      <c r="G770" s="95">
        <f t="shared" ref="G770" ca="1" si="1569">VLOOKUP(INDIRECT(CHAR(39)&amp;$A770&amp;CHAR(39)&amp;"!r2c"&amp;$C770,0),variables,2,0)</f>
        <v>10806</v>
      </c>
      <c r="H770" s="98">
        <f t="array" aca="1" ref="H770" ca="1">IF(AND(G770&gt;=10861,G770&lt;=10863),TEXT(INDIRECT(CHAR(39)&amp;$A770&amp;CHAR(39)&amp;"!r"&amp;$B770&amp;"c"&amp;$C770,0),"dd-mmm-yyyy"),(INDIRECT(CHAR(39)&amp;$A770&amp;CHAR(39)&amp;"!r"&amp;$B770&amp;"c"&amp;$C770,0)))</f>
        <v>0</v>
      </c>
    </row>
    <row r="771" spans="1:8" x14ac:dyDescent="0.3">
      <c r="A771" s="95" t="s">
        <v>284</v>
      </c>
      <c r="B771" s="95">
        <f>B770</f>
        <v>6</v>
      </c>
      <c r="C771" s="95">
        <f t="shared" si="1512"/>
        <v>68</v>
      </c>
      <c r="E771" s="95">
        <f t="shared" ref="E771" si="1570">plan_id</f>
        <v>390</v>
      </c>
      <c r="F771" s="95">
        <f t="shared" ca="1" si="1180"/>
        <v>2003</v>
      </c>
      <c r="G771" s="95">
        <f t="shared" ref="G771" ca="1" si="1571">VLOOKUP(INDIRECT(CHAR(39)&amp;$A771&amp;CHAR(39)&amp;"!r2c"&amp;$C771,0),variables,2,0)</f>
        <v>10807</v>
      </c>
      <c r="H771" s="98">
        <f t="array" aca="1" ref="H771" ca="1">IF(AND(G771&gt;=10861,G771&lt;=10863),TEXT(INDIRECT(CHAR(39)&amp;$A771&amp;CHAR(39)&amp;"!r"&amp;$B771&amp;"c"&amp;$C771,0),"dd-mmm-yyyy"),(INDIRECT(CHAR(39)&amp;$A771&amp;CHAR(39)&amp;"!r"&amp;$B771&amp;"c"&amp;$C771,0)))</f>
        <v>0</v>
      </c>
    </row>
    <row r="772" spans="1:8" x14ac:dyDescent="0.3">
      <c r="A772" s="95" t="s">
        <v>284</v>
      </c>
      <c r="B772" s="95">
        <f t="shared" ref="B772:B796" si="1572">B771</f>
        <v>6</v>
      </c>
      <c r="C772" s="95">
        <f t="shared" si="1512"/>
        <v>69</v>
      </c>
      <c r="E772" s="95">
        <f t="shared" ref="E772" si="1573">plan_id</f>
        <v>390</v>
      </c>
      <c r="F772" s="95">
        <f t="shared" ca="1" si="1180"/>
        <v>2003</v>
      </c>
      <c r="G772" s="95">
        <f t="shared" ref="G772" ca="1" si="1574">VLOOKUP(INDIRECT(CHAR(39)&amp;$A772&amp;CHAR(39)&amp;"!r2c"&amp;$C772,0),variables,2,0)</f>
        <v>10808</v>
      </c>
      <c r="H772" s="98">
        <f t="array" aca="1" ref="H772" ca="1">IF(AND(G772&gt;=10861,G772&lt;=10863),TEXT(INDIRECT(CHAR(39)&amp;$A772&amp;CHAR(39)&amp;"!r"&amp;$B772&amp;"c"&amp;$C772,0),"dd-mmm-yyyy"),(INDIRECT(CHAR(39)&amp;$A772&amp;CHAR(39)&amp;"!r"&amp;$B772&amp;"c"&amp;$C772,0)))</f>
        <v>0</v>
      </c>
    </row>
    <row r="773" spans="1:8" x14ac:dyDescent="0.3">
      <c r="A773" s="95" t="s">
        <v>284</v>
      </c>
      <c r="B773" s="95">
        <f t="shared" si="1572"/>
        <v>6</v>
      </c>
      <c r="C773" s="95">
        <f t="shared" si="1512"/>
        <v>70</v>
      </c>
      <c r="E773" s="95">
        <f t="shared" ref="E773" si="1575">plan_id</f>
        <v>390</v>
      </c>
      <c r="F773" s="95">
        <f t="shared" ca="1" si="1180"/>
        <v>2003</v>
      </c>
      <c r="G773" s="95">
        <f t="shared" ref="G773" ca="1" si="1576">VLOOKUP(INDIRECT(CHAR(39)&amp;$A773&amp;CHAR(39)&amp;"!r2c"&amp;$C773,0),variables,2,0)</f>
        <v>10809</v>
      </c>
      <c r="H773" s="98">
        <f t="array" aca="1" ref="H773" ca="1">IF(AND(G773&gt;=10861,G773&lt;=10863),TEXT(INDIRECT(CHAR(39)&amp;$A773&amp;CHAR(39)&amp;"!r"&amp;$B773&amp;"c"&amp;$C773,0),"dd-mmm-yyyy"),(INDIRECT(CHAR(39)&amp;$A773&amp;CHAR(39)&amp;"!r"&amp;$B773&amp;"c"&amp;$C773,0)))</f>
        <v>0</v>
      </c>
    </row>
    <row r="774" spans="1:8" x14ac:dyDescent="0.3">
      <c r="A774" s="95" t="s">
        <v>284</v>
      </c>
      <c r="B774" s="95">
        <f t="shared" si="1572"/>
        <v>6</v>
      </c>
      <c r="C774" s="95">
        <f t="shared" si="1512"/>
        <v>71</v>
      </c>
      <c r="E774" s="95">
        <f t="shared" ref="E774" si="1577">plan_id</f>
        <v>390</v>
      </c>
      <c r="F774" s="95">
        <f t="shared" ca="1" si="1180"/>
        <v>2003</v>
      </c>
      <c r="G774" s="95">
        <f t="shared" ref="G774" ca="1" si="1578">VLOOKUP(INDIRECT(CHAR(39)&amp;$A774&amp;CHAR(39)&amp;"!r2c"&amp;$C774,0),variables,2,0)</f>
        <v>10810</v>
      </c>
      <c r="H774" s="98">
        <f t="array" aca="1" ref="H774" ca="1">IF(AND(G774&gt;=10861,G774&lt;=10863),TEXT(INDIRECT(CHAR(39)&amp;$A774&amp;CHAR(39)&amp;"!r"&amp;$B774&amp;"c"&amp;$C774,0),"dd-mmm-yyyy"),(INDIRECT(CHAR(39)&amp;$A774&amp;CHAR(39)&amp;"!r"&amp;$B774&amp;"c"&amp;$C774,0)))</f>
        <v>0</v>
      </c>
    </row>
    <row r="775" spans="1:8" x14ac:dyDescent="0.3">
      <c r="A775" s="95" t="s">
        <v>284</v>
      </c>
      <c r="B775" s="95">
        <f t="shared" si="1572"/>
        <v>6</v>
      </c>
      <c r="C775" s="95">
        <f t="shared" si="1512"/>
        <v>72</v>
      </c>
      <c r="E775" s="95">
        <f t="shared" ref="E775" si="1579">plan_id</f>
        <v>390</v>
      </c>
      <c r="F775" s="95">
        <f t="shared" ca="1" si="1180"/>
        <v>2003</v>
      </c>
      <c r="G775" s="95">
        <f t="shared" ref="G775" ca="1" si="1580">VLOOKUP(INDIRECT(CHAR(39)&amp;$A775&amp;CHAR(39)&amp;"!r2c"&amp;$C775,0),variables,2,0)</f>
        <v>10811</v>
      </c>
      <c r="H775" s="98">
        <f t="array" aca="1" ref="H775" ca="1">IF(AND(G775&gt;=10861,G775&lt;=10863),TEXT(INDIRECT(CHAR(39)&amp;$A775&amp;CHAR(39)&amp;"!r"&amp;$B775&amp;"c"&amp;$C775,0),"dd-mmm-yyyy"),(INDIRECT(CHAR(39)&amp;$A775&amp;CHAR(39)&amp;"!r"&amp;$B775&amp;"c"&amp;$C775,0)))</f>
        <v>0</v>
      </c>
    </row>
    <row r="776" spans="1:8" x14ac:dyDescent="0.3">
      <c r="A776" s="95" t="s">
        <v>284</v>
      </c>
      <c r="B776" s="95">
        <f t="shared" si="1572"/>
        <v>6</v>
      </c>
      <c r="C776" s="95">
        <f t="shared" si="1512"/>
        <v>73</v>
      </c>
      <c r="E776" s="95">
        <f t="shared" ref="E776" si="1581">plan_id</f>
        <v>390</v>
      </c>
      <c r="F776" s="95">
        <f t="shared" ca="1" si="1180"/>
        <v>2003</v>
      </c>
      <c r="G776" s="95">
        <f t="shared" ref="G776" ca="1" si="1582">VLOOKUP(INDIRECT(CHAR(39)&amp;$A776&amp;CHAR(39)&amp;"!r2c"&amp;$C776,0),variables,2,0)</f>
        <v>10812</v>
      </c>
      <c r="H776" s="98">
        <f t="array" aca="1" ref="H776" ca="1">IF(AND(G776&gt;=10861,G776&lt;=10863),TEXT(INDIRECT(CHAR(39)&amp;$A776&amp;CHAR(39)&amp;"!r"&amp;$B776&amp;"c"&amp;$C776,0),"dd-mmm-yyyy"),(INDIRECT(CHAR(39)&amp;$A776&amp;CHAR(39)&amp;"!r"&amp;$B776&amp;"c"&amp;$C776,0)))</f>
        <v>0</v>
      </c>
    </row>
    <row r="777" spans="1:8" x14ac:dyDescent="0.3">
      <c r="A777" s="95" t="s">
        <v>284</v>
      </c>
      <c r="B777" s="95">
        <f t="shared" si="1572"/>
        <v>6</v>
      </c>
      <c r="C777" s="95">
        <f t="shared" si="1512"/>
        <v>74</v>
      </c>
      <c r="E777" s="95">
        <f t="shared" ref="E777" si="1583">plan_id</f>
        <v>390</v>
      </c>
      <c r="F777" s="95">
        <f t="shared" ca="1" si="1180"/>
        <v>2003</v>
      </c>
      <c r="G777" s="95">
        <f t="shared" ref="G777" ca="1" si="1584">VLOOKUP(INDIRECT(CHAR(39)&amp;$A777&amp;CHAR(39)&amp;"!r2c"&amp;$C777,0),variables,2,0)</f>
        <v>10813</v>
      </c>
      <c r="H777" s="98">
        <f t="array" aca="1" ref="H777" ca="1">IF(AND(G777&gt;=10861,G777&lt;=10863),TEXT(INDIRECT(CHAR(39)&amp;$A777&amp;CHAR(39)&amp;"!r"&amp;$B777&amp;"c"&amp;$C777,0),"dd-mmm-yyyy"),(INDIRECT(CHAR(39)&amp;$A777&amp;CHAR(39)&amp;"!r"&amp;$B777&amp;"c"&amp;$C777,0)))</f>
        <v>0</v>
      </c>
    </row>
    <row r="778" spans="1:8" x14ac:dyDescent="0.3">
      <c r="A778" s="95" t="s">
        <v>284</v>
      </c>
      <c r="B778" s="95">
        <f t="shared" si="1572"/>
        <v>6</v>
      </c>
      <c r="C778" s="95">
        <f t="shared" si="1512"/>
        <v>75</v>
      </c>
      <c r="E778" s="95">
        <f t="shared" ref="E778" si="1585">plan_id</f>
        <v>390</v>
      </c>
      <c r="F778" s="95">
        <f t="shared" ca="1" si="1180"/>
        <v>2003</v>
      </c>
      <c r="G778" s="95">
        <f t="shared" ref="G778" ca="1" si="1586">VLOOKUP(INDIRECT(CHAR(39)&amp;$A778&amp;CHAR(39)&amp;"!r2c"&amp;$C778,0),variables,2,0)</f>
        <v>10814</v>
      </c>
      <c r="H778" s="98">
        <f t="array" aca="1" ref="H778" ca="1">IF(AND(G778&gt;=10861,G778&lt;=10863),TEXT(INDIRECT(CHAR(39)&amp;$A778&amp;CHAR(39)&amp;"!r"&amp;$B778&amp;"c"&amp;$C778,0),"dd-mmm-yyyy"),(INDIRECT(CHAR(39)&amp;$A778&amp;CHAR(39)&amp;"!r"&amp;$B778&amp;"c"&amp;$C778,0)))</f>
        <v>0</v>
      </c>
    </row>
    <row r="779" spans="1:8" x14ac:dyDescent="0.3">
      <c r="A779" s="95" t="s">
        <v>284</v>
      </c>
      <c r="B779" s="95">
        <f t="shared" si="1572"/>
        <v>6</v>
      </c>
      <c r="C779" s="95">
        <f t="shared" si="1512"/>
        <v>76</v>
      </c>
      <c r="E779" s="95">
        <f t="shared" ref="E779" si="1587">plan_id</f>
        <v>390</v>
      </c>
      <c r="F779" s="95">
        <f t="shared" ca="1" si="1180"/>
        <v>2003</v>
      </c>
      <c r="G779" s="95">
        <f t="shared" ref="G779" ca="1" si="1588">VLOOKUP(INDIRECT(CHAR(39)&amp;$A779&amp;CHAR(39)&amp;"!r2c"&amp;$C779,0),variables,2,0)</f>
        <v>10815</v>
      </c>
      <c r="H779" s="98">
        <f t="array" aca="1" ref="H779" ca="1">IF(AND(G779&gt;=10861,G779&lt;=10863),TEXT(INDIRECT(CHAR(39)&amp;$A779&amp;CHAR(39)&amp;"!r"&amp;$B779&amp;"c"&amp;$C779,0),"dd-mmm-yyyy"),(INDIRECT(CHAR(39)&amp;$A779&amp;CHAR(39)&amp;"!r"&amp;$B779&amp;"c"&amp;$C779,0)))</f>
        <v>0</v>
      </c>
    </row>
    <row r="780" spans="1:8" x14ac:dyDescent="0.3">
      <c r="A780" s="95" t="s">
        <v>284</v>
      </c>
      <c r="B780" s="95">
        <f t="shared" si="1572"/>
        <v>6</v>
      </c>
      <c r="C780" s="95">
        <f t="shared" si="1512"/>
        <v>77</v>
      </c>
      <c r="E780" s="95">
        <f t="shared" ref="E780" si="1589">plan_id</f>
        <v>390</v>
      </c>
      <c r="F780" s="95">
        <f t="shared" ca="1" si="1180"/>
        <v>2003</v>
      </c>
      <c r="G780" s="95">
        <f t="shared" ref="G780" ca="1" si="1590">VLOOKUP(INDIRECT(CHAR(39)&amp;$A780&amp;CHAR(39)&amp;"!r2c"&amp;$C780,0),variables,2,0)</f>
        <v>10816</v>
      </c>
      <c r="H780" s="98">
        <f t="array" aca="1" ref="H780" ca="1">IF(AND(G780&gt;=10861,G780&lt;=10863),TEXT(INDIRECT(CHAR(39)&amp;$A780&amp;CHAR(39)&amp;"!r"&amp;$B780&amp;"c"&amp;$C780,0),"dd-mmm-yyyy"),(INDIRECT(CHAR(39)&amp;$A780&amp;CHAR(39)&amp;"!r"&amp;$B780&amp;"c"&amp;$C780,0)))</f>
        <v>0</v>
      </c>
    </row>
    <row r="781" spans="1:8" x14ac:dyDescent="0.3">
      <c r="A781" s="95" t="s">
        <v>284</v>
      </c>
      <c r="B781" s="95">
        <f t="shared" si="1572"/>
        <v>6</v>
      </c>
      <c r="C781" s="95">
        <f t="shared" si="1512"/>
        <v>78</v>
      </c>
      <c r="E781" s="95">
        <f t="shared" ref="E781" si="1591">plan_id</f>
        <v>390</v>
      </c>
      <c r="F781" s="95">
        <f t="shared" ca="1" si="1180"/>
        <v>2003</v>
      </c>
      <c r="G781" s="95">
        <f t="shared" ref="G781" ca="1" si="1592">VLOOKUP(INDIRECT(CHAR(39)&amp;$A781&amp;CHAR(39)&amp;"!r2c"&amp;$C781,0),variables,2,0)</f>
        <v>10817</v>
      </c>
      <c r="H781" s="98">
        <f t="array" aca="1" ref="H781" ca="1">IF(AND(G781&gt;=10861,G781&lt;=10863),TEXT(INDIRECT(CHAR(39)&amp;$A781&amp;CHAR(39)&amp;"!r"&amp;$B781&amp;"c"&amp;$C781,0),"dd-mmm-yyyy"),(INDIRECT(CHAR(39)&amp;$A781&amp;CHAR(39)&amp;"!r"&amp;$B781&amp;"c"&amp;$C781,0)))</f>
        <v>0</v>
      </c>
    </row>
    <row r="782" spans="1:8" x14ac:dyDescent="0.3">
      <c r="A782" s="95" t="s">
        <v>284</v>
      </c>
      <c r="B782" s="95">
        <f t="shared" si="1572"/>
        <v>6</v>
      </c>
      <c r="C782" s="95">
        <f t="shared" si="1512"/>
        <v>79</v>
      </c>
      <c r="E782" s="95">
        <f t="shared" ref="E782" si="1593">plan_id</f>
        <v>390</v>
      </c>
      <c r="F782" s="95">
        <f t="shared" ca="1" si="1180"/>
        <v>2003</v>
      </c>
      <c r="G782" s="95">
        <f t="shared" ref="G782" ca="1" si="1594">VLOOKUP(INDIRECT(CHAR(39)&amp;$A782&amp;CHAR(39)&amp;"!r2c"&amp;$C782,0),variables,2,0)</f>
        <v>10818</v>
      </c>
      <c r="H782" s="98">
        <f t="array" aca="1" ref="H782" ca="1">IF(AND(G782&gt;=10861,G782&lt;=10863),TEXT(INDIRECT(CHAR(39)&amp;$A782&amp;CHAR(39)&amp;"!r"&amp;$B782&amp;"c"&amp;$C782,0),"dd-mmm-yyyy"),(INDIRECT(CHAR(39)&amp;$A782&amp;CHAR(39)&amp;"!r"&amp;$B782&amp;"c"&amp;$C782,0)))</f>
        <v>0</v>
      </c>
    </row>
    <row r="783" spans="1:8" x14ac:dyDescent="0.3">
      <c r="A783" s="95" t="s">
        <v>284</v>
      </c>
      <c r="B783" s="95">
        <f t="shared" si="1572"/>
        <v>6</v>
      </c>
      <c r="C783" s="95">
        <f t="shared" si="1512"/>
        <v>80</v>
      </c>
      <c r="E783" s="95">
        <f t="shared" ref="E783" si="1595">plan_id</f>
        <v>390</v>
      </c>
      <c r="F783" s="95">
        <f t="shared" ca="1" si="1180"/>
        <v>2003</v>
      </c>
      <c r="G783" s="95">
        <f t="shared" ref="G783" ca="1" si="1596">VLOOKUP(INDIRECT(CHAR(39)&amp;$A783&amp;CHAR(39)&amp;"!r2c"&amp;$C783,0),variables,2,0)</f>
        <v>10819</v>
      </c>
      <c r="H783" s="98">
        <f t="array" aca="1" ref="H783" ca="1">IF(AND(G783&gt;=10861,G783&lt;=10863),TEXT(INDIRECT(CHAR(39)&amp;$A783&amp;CHAR(39)&amp;"!r"&amp;$B783&amp;"c"&amp;$C783,0),"dd-mmm-yyyy"),(INDIRECT(CHAR(39)&amp;$A783&amp;CHAR(39)&amp;"!r"&amp;$B783&amp;"c"&amp;$C783,0)))</f>
        <v>0</v>
      </c>
    </row>
    <row r="784" spans="1:8" x14ac:dyDescent="0.3">
      <c r="A784" s="95" t="s">
        <v>284</v>
      </c>
      <c r="B784" s="95">
        <f t="shared" si="1572"/>
        <v>6</v>
      </c>
      <c r="C784" s="95">
        <f t="shared" si="1512"/>
        <v>81</v>
      </c>
      <c r="E784" s="95">
        <f t="shared" ref="E784" si="1597">plan_id</f>
        <v>390</v>
      </c>
      <c r="F784" s="95">
        <f t="shared" ca="1" si="1180"/>
        <v>2003</v>
      </c>
      <c r="G784" s="95">
        <f t="shared" ref="G784" ca="1" si="1598">VLOOKUP(INDIRECT(CHAR(39)&amp;$A784&amp;CHAR(39)&amp;"!r2c"&amp;$C784,0),variables,2,0)</f>
        <v>10820</v>
      </c>
      <c r="H784" s="98">
        <f t="array" aca="1" ref="H784" ca="1">IF(AND(G784&gt;=10861,G784&lt;=10863),TEXT(INDIRECT(CHAR(39)&amp;$A784&amp;CHAR(39)&amp;"!r"&amp;$B784&amp;"c"&amp;$C784,0),"dd-mmm-yyyy"),(INDIRECT(CHAR(39)&amp;$A784&amp;CHAR(39)&amp;"!r"&amp;$B784&amp;"c"&amp;$C784,0)))</f>
        <v>0</v>
      </c>
    </row>
    <row r="785" spans="1:8" x14ac:dyDescent="0.3">
      <c r="A785" s="95" t="s">
        <v>284</v>
      </c>
      <c r="B785" s="95">
        <f t="shared" si="1572"/>
        <v>6</v>
      </c>
      <c r="C785" s="95">
        <f t="shared" si="1512"/>
        <v>82</v>
      </c>
      <c r="E785" s="95">
        <f t="shared" ref="E785" si="1599">plan_id</f>
        <v>390</v>
      </c>
      <c r="F785" s="95">
        <f t="shared" ca="1" si="1180"/>
        <v>2003</v>
      </c>
      <c r="G785" s="95">
        <f t="shared" ref="G785" ca="1" si="1600">VLOOKUP(INDIRECT(CHAR(39)&amp;$A785&amp;CHAR(39)&amp;"!r2c"&amp;$C785,0),variables,2,0)</f>
        <v>10821</v>
      </c>
      <c r="H785" s="98">
        <f t="array" aca="1" ref="H785" ca="1">IF(AND(G785&gt;=10861,G785&lt;=10863),TEXT(INDIRECT(CHAR(39)&amp;$A785&amp;CHAR(39)&amp;"!r"&amp;$B785&amp;"c"&amp;$C785,0),"dd-mmm-yyyy"),(INDIRECT(CHAR(39)&amp;$A785&amp;CHAR(39)&amp;"!r"&amp;$B785&amp;"c"&amp;$C785,0)))</f>
        <v>0</v>
      </c>
    </row>
    <row r="786" spans="1:8" x14ac:dyDescent="0.3">
      <c r="A786" s="95" t="s">
        <v>284</v>
      </c>
      <c r="B786" s="95">
        <f t="shared" si="1572"/>
        <v>6</v>
      </c>
      <c r="C786" s="95">
        <f t="shared" si="1512"/>
        <v>83</v>
      </c>
      <c r="E786" s="95">
        <f t="shared" ref="E786" si="1601">plan_id</f>
        <v>390</v>
      </c>
      <c r="F786" s="95">
        <f t="shared" ca="1" si="1180"/>
        <v>2003</v>
      </c>
      <c r="G786" s="95">
        <f t="shared" ref="G786" ca="1" si="1602">VLOOKUP(INDIRECT(CHAR(39)&amp;$A786&amp;CHAR(39)&amp;"!r2c"&amp;$C786,0),variables,2,0)</f>
        <v>10822</v>
      </c>
      <c r="H786" s="98">
        <f t="array" aca="1" ref="H786" ca="1">IF(AND(G786&gt;=10861,G786&lt;=10863),TEXT(INDIRECT(CHAR(39)&amp;$A786&amp;CHAR(39)&amp;"!r"&amp;$B786&amp;"c"&amp;$C786,0),"dd-mmm-yyyy"),(INDIRECT(CHAR(39)&amp;$A786&amp;CHAR(39)&amp;"!r"&amp;$B786&amp;"c"&amp;$C786,0)))</f>
        <v>0</v>
      </c>
    </row>
    <row r="787" spans="1:8" x14ac:dyDescent="0.3">
      <c r="A787" s="95" t="s">
        <v>284</v>
      </c>
      <c r="B787" s="95">
        <f t="shared" si="1572"/>
        <v>6</v>
      </c>
      <c r="C787" s="95">
        <f t="shared" si="1512"/>
        <v>84</v>
      </c>
      <c r="E787" s="95">
        <f t="shared" ref="E787" si="1603">plan_id</f>
        <v>390</v>
      </c>
      <c r="F787" s="95">
        <f t="shared" ca="1" si="1180"/>
        <v>2003</v>
      </c>
      <c r="G787" s="95">
        <f t="shared" ref="G787" ca="1" si="1604">VLOOKUP(INDIRECT(CHAR(39)&amp;$A787&amp;CHAR(39)&amp;"!r2c"&amp;$C787,0),variables,2,0)</f>
        <v>10829</v>
      </c>
      <c r="H787" s="98">
        <f t="array" aca="1" ref="H787" ca="1">IF(AND(G787&gt;=10861,G787&lt;=10863),TEXT(INDIRECT(CHAR(39)&amp;$A787&amp;CHAR(39)&amp;"!r"&amp;$B787&amp;"c"&amp;$C787,0),"dd-mmm-yyyy"),(INDIRECT(CHAR(39)&amp;$A787&amp;CHAR(39)&amp;"!r"&amp;$B787&amp;"c"&amp;$C787,0)))</f>
        <v>0</v>
      </c>
    </row>
    <row r="788" spans="1:8" x14ac:dyDescent="0.3">
      <c r="A788" s="95" t="s">
        <v>284</v>
      </c>
      <c r="B788" s="95">
        <f t="shared" si="1572"/>
        <v>6</v>
      </c>
      <c r="C788" s="95">
        <f t="shared" si="1512"/>
        <v>85</v>
      </c>
      <c r="E788" s="95">
        <f t="shared" ref="E788" si="1605">plan_id</f>
        <v>390</v>
      </c>
      <c r="F788" s="95">
        <f t="shared" ca="1" si="1180"/>
        <v>2003</v>
      </c>
      <c r="G788" s="95">
        <f t="shared" ref="G788" ca="1" si="1606">VLOOKUP(INDIRECT(CHAR(39)&amp;$A788&amp;CHAR(39)&amp;"!r2c"&amp;$C788,0),variables,2,0)</f>
        <v>10823</v>
      </c>
      <c r="H788" s="98">
        <f t="array" aca="1" ref="H788" ca="1">IF(AND(G788&gt;=10861,G788&lt;=10863),TEXT(INDIRECT(CHAR(39)&amp;$A788&amp;CHAR(39)&amp;"!r"&amp;$B788&amp;"c"&amp;$C788,0),"dd-mmm-yyyy"),(INDIRECT(CHAR(39)&amp;$A788&amp;CHAR(39)&amp;"!r"&amp;$B788&amp;"c"&amp;$C788,0)))</f>
        <v>0</v>
      </c>
    </row>
    <row r="789" spans="1:8" x14ac:dyDescent="0.3">
      <c r="A789" s="95" t="s">
        <v>284</v>
      </c>
      <c r="B789" s="95">
        <f t="shared" si="1572"/>
        <v>6</v>
      </c>
      <c r="C789" s="95">
        <f t="shared" si="1512"/>
        <v>86</v>
      </c>
      <c r="E789" s="95">
        <f t="shared" ref="E789" si="1607">plan_id</f>
        <v>390</v>
      </c>
      <c r="F789" s="95">
        <f t="shared" ca="1" si="1180"/>
        <v>2003</v>
      </c>
      <c r="G789" s="95">
        <f t="shared" ref="G789" ca="1" si="1608">VLOOKUP(INDIRECT(CHAR(39)&amp;$A789&amp;CHAR(39)&amp;"!r2c"&amp;$C789,0),variables,2,0)</f>
        <v>10798</v>
      </c>
      <c r="H789" s="98">
        <f t="array" aca="1" ref="H789" ca="1">IF(AND(G789&gt;=10861,G789&lt;=10863),TEXT(INDIRECT(CHAR(39)&amp;$A789&amp;CHAR(39)&amp;"!r"&amp;$B789&amp;"c"&amp;$C789,0),"dd-mmm-yyyy"),(INDIRECT(CHAR(39)&amp;$A789&amp;CHAR(39)&amp;"!r"&amp;$B789&amp;"c"&amp;$C789,0)))</f>
        <v>0</v>
      </c>
    </row>
    <row r="790" spans="1:8" x14ac:dyDescent="0.3">
      <c r="A790" s="95" t="s">
        <v>284</v>
      </c>
      <c r="B790" s="95">
        <f t="shared" si="1572"/>
        <v>6</v>
      </c>
      <c r="C790" s="95">
        <f t="shared" si="1512"/>
        <v>87</v>
      </c>
      <c r="E790" s="95">
        <f t="shared" ref="E790" si="1609">plan_id</f>
        <v>390</v>
      </c>
      <c r="F790" s="95">
        <f t="shared" ca="1" si="1180"/>
        <v>2003</v>
      </c>
      <c r="G790" s="95">
        <f t="shared" ref="G790" ca="1" si="1610">VLOOKUP(INDIRECT(CHAR(39)&amp;$A790&amp;CHAR(39)&amp;"!r2c"&amp;$C790,0),variables,2,0)</f>
        <v>10799</v>
      </c>
      <c r="H790" s="98">
        <f t="array" aca="1" ref="H790" ca="1">IF(AND(G790&gt;=10861,G790&lt;=10863),TEXT(INDIRECT(CHAR(39)&amp;$A790&amp;CHAR(39)&amp;"!r"&amp;$B790&amp;"c"&amp;$C790,0),"dd-mmm-yyyy"),(INDIRECT(CHAR(39)&amp;$A790&amp;CHAR(39)&amp;"!r"&amp;$B790&amp;"c"&amp;$C790,0)))</f>
        <v>0</v>
      </c>
    </row>
    <row r="791" spans="1:8" x14ac:dyDescent="0.3">
      <c r="A791" s="95" t="s">
        <v>284</v>
      </c>
      <c r="B791" s="95">
        <f t="shared" si="1572"/>
        <v>6</v>
      </c>
      <c r="C791" s="95">
        <f t="shared" si="1512"/>
        <v>88</v>
      </c>
      <c r="E791" s="95">
        <f t="shared" ref="E791" si="1611">plan_id</f>
        <v>390</v>
      </c>
      <c r="F791" s="95">
        <f t="shared" ca="1" si="1180"/>
        <v>2003</v>
      </c>
      <c r="G791" s="95">
        <f t="shared" ref="G791" ca="1" si="1612">VLOOKUP(INDIRECT(CHAR(39)&amp;$A791&amp;CHAR(39)&amp;"!r2c"&amp;$C791,0),variables,2,0)</f>
        <v>10800</v>
      </c>
      <c r="H791" s="98">
        <f t="array" aca="1" ref="H791" ca="1">IF(AND(G791&gt;=10861,G791&lt;=10863),TEXT(INDIRECT(CHAR(39)&amp;$A791&amp;CHAR(39)&amp;"!r"&amp;$B791&amp;"c"&amp;$C791,0),"dd-mmm-yyyy"),(INDIRECT(CHAR(39)&amp;$A791&amp;CHAR(39)&amp;"!r"&amp;$B791&amp;"c"&amp;$C791,0)))</f>
        <v>0</v>
      </c>
    </row>
    <row r="792" spans="1:8" x14ac:dyDescent="0.3">
      <c r="A792" s="95" t="s">
        <v>284</v>
      </c>
      <c r="B792" s="95">
        <f t="shared" si="1572"/>
        <v>6</v>
      </c>
      <c r="C792" s="95">
        <f t="shared" si="1512"/>
        <v>89</v>
      </c>
      <c r="E792" s="95">
        <f t="shared" ref="E792" si="1613">plan_id</f>
        <v>390</v>
      </c>
      <c r="F792" s="95">
        <f t="shared" ca="1" si="1180"/>
        <v>2003</v>
      </c>
      <c r="G792" s="95">
        <f t="shared" ref="G792" ca="1" si="1614">VLOOKUP(INDIRECT(CHAR(39)&amp;$A792&amp;CHAR(39)&amp;"!r2c"&amp;$C792,0),variables,2,0)</f>
        <v>10824</v>
      </c>
      <c r="H792" s="98">
        <f t="array" aca="1" ref="H792" ca="1">IF(AND(G792&gt;=10861,G792&lt;=10863),TEXT(INDIRECT(CHAR(39)&amp;$A792&amp;CHAR(39)&amp;"!r"&amp;$B792&amp;"c"&amp;$C792,0),"dd-mmm-yyyy"),(INDIRECT(CHAR(39)&amp;$A792&amp;CHAR(39)&amp;"!r"&amp;$B792&amp;"c"&amp;$C792,0)))</f>
        <v>0</v>
      </c>
    </row>
    <row r="793" spans="1:8" x14ac:dyDescent="0.3">
      <c r="A793" s="95" t="s">
        <v>284</v>
      </c>
      <c r="B793" s="95">
        <f t="shared" si="1572"/>
        <v>6</v>
      </c>
      <c r="C793" s="95">
        <f t="shared" si="1512"/>
        <v>90</v>
      </c>
      <c r="E793" s="95">
        <f t="shared" ref="E793" si="1615">plan_id</f>
        <v>390</v>
      </c>
      <c r="F793" s="95">
        <f t="shared" ca="1" si="1180"/>
        <v>2003</v>
      </c>
      <c r="G793" s="95">
        <f t="shared" ref="G793" ca="1" si="1616">VLOOKUP(INDIRECT(CHAR(39)&amp;$A793&amp;CHAR(39)&amp;"!r2c"&amp;$C793,0),variables,2,0)</f>
        <v>10825</v>
      </c>
      <c r="H793" s="98">
        <f t="array" aca="1" ref="H793" ca="1">IF(AND(G793&gt;=10861,G793&lt;=10863),TEXT(INDIRECT(CHAR(39)&amp;$A793&amp;CHAR(39)&amp;"!r"&amp;$B793&amp;"c"&amp;$C793,0),"dd-mmm-yyyy"),(INDIRECT(CHAR(39)&amp;$A793&amp;CHAR(39)&amp;"!r"&amp;$B793&amp;"c"&amp;$C793,0)))</f>
        <v>0</v>
      </c>
    </row>
    <row r="794" spans="1:8" x14ac:dyDescent="0.3">
      <c r="A794" s="95" t="s">
        <v>284</v>
      </c>
      <c r="B794" s="95">
        <f t="shared" si="1572"/>
        <v>6</v>
      </c>
      <c r="C794" s="95">
        <f t="shared" si="1512"/>
        <v>91</v>
      </c>
      <c r="E794" s="95">
        <f t="shared" ref="E794" si="1617">plan_id</f>
        <v>390</v>
      </c>
      <c r="F794" s="95">
        <f t="shared" ca="1" si="1180"/>
        <v>2003</v>
      </c>
      <c r="G794" s="95">
        <f t="shared" ref="G794" ca="1" si="1618">VLOOKUP(INDIRECT(CHAR(39)&amp;$A794&amp;CHAR(39)&amp;"!r2c"&amp;$C794,0),variables,2,0)</f>
        <v>10826</v>
      </c>
      <c r="H794" s="98">
        <f t="array" aca="1" ref="H794" ca="1">IF(AND(G794&gt;=10861,G794&lt;=10863),TEXT(INDIRECT(CHAR(39)&amp;$A794&amp;CHAR(39)&amp;"!r"&amp;$B794&amp;"c"&amp;$C794,0),"dd-mmm-yyyy"),(INDIRECT(CHAR(39)&amp;$A794&amp;CHAR(39)&amp;"!r"&amp;$B794&amp;"c"&amp;$C794,0)))</f>
        <v>0</v>
      </c>
    </row>
    <row r="795" spans="1:8" x14ac:dyDescent="0.3">
      <c r="A795" s="95" t="s">
        <v>284</v>
      </c>
      <c r="B795" s="95">
        <f t="shared" si="1572"/>
        <v>6</v>
      </c>
      <c r="C795" s="95">
        <f t="shared" si="1512"/>
        <v>92</v>
      </c>
      <c r="E795" s="95">
        <f t="shared" ref="E795" si="1619">plan_id</f>
        <v>390</v>
      </c>
      <c r="F795" s="95">
        <f t="shared" ca="1" si="1180"/>
        <v>2003</v>
      </c>
      <c r="G795" s="95">
        <f t="shared" ref="G795" ca="1" si="1620">VLOOKUP(INDIRECT(CHAR(39)&amp;$A795&amp;CHAR(39)&amp;"!r2c"&amp;$C795,0),variables,2,0)</f>
        <v>10828</v>
      </c>
      <c r="H795" s="98">
        <f t="array" aca="1" ref="H795" ca="1">IF(AND(G795&gt;=10861,G795&lt;=10863),TEXT(INDIRECT(CHAR(39)&amp;$A795&amp;CHAR(39)&amp;"!r"&amp;$B795&amp;"c"&amp;$C795,0),"dd-mmm-yyyy"),(INDIRECT(CHAR(39)&amp;$A795&amp;CHAR(39)&amp;"!r"&amp;$B795&amp;"c"&amp;$C795,0)))</f>
        <v>0</v>
      </c>
    </row>
    <row r="796" spans="1:8" x14ac:dyDescent="0.3">
      <c r="A796" s="95" t="s">
        <v>284</v>
      </c>
      <c r="B796" s="95">
        <f t="shared" si="1572"/>
        <v>6</v>
      </c>
      <c r="C796" s="95">
        <f t="shared" si="1512"/>
        <v>93</v>
      </c>
      <c r="E796" s="95">
        <f t="shared" ref="E796" si="1621">plan_id</f>
        <v>390</v>
      </c>
      <c r="F796" s="95">
        <f t="shared" ca="1" si="1180"/>
        <v>2003</v>
      </c>
      <c r="G796" s="95">
        <f t="shared" ref="G796" ca="1" si="1622">VLOOKUP(INDIRECT(CHAR(39)&amp;$A796&amp;CHAR(39)&amp;"!r2c"&amp;$C796,0),variables,2,0)</f>
        <v>10827</v>
      </c>
      <c r="H796" s="98">
        <f t="array" aca="1" ref="H796" ca="1">IF(AND(G796&gt;=10861,G796&lt;=10863),TEXT(INDIRECT(CHAR(39)&amp;$A796&amp;CHAR(39)&amp;"!r"&amp;$B796&amp;"c"&amp;$C796,0),"dd-mmm-yyyy"),(INDIRECT(CHAR(39)&amp;$A796&amp;CHAR(39)&amp;"!r"&amp;$B796&amp;"c"&amp;$C796,0)))</f>
        <v>0</v>
      </c>
    </row>
    <row r="797" spans="1:8" x14ac:dyDescent="0.3">
      <c r="A797" s="95" t="s">
        <v>284</v>
      </c>
      <c r="B797" s="95">
        <f t="shared" ref="B797:B860" si="1623">B732+1</f>
        <v>7</v>
      </c>
      <c r="C797" s="95">
        <f t="shared" si="1512"/>
        <v>3</v>
      </c>
      <c r="E797" s="95">
        <f t="shared" ref="E797" si="1624">plan_id</f>
        <v>390</v>
      </c>
      <c r="F797" s="95">
        <f t="shared" ca="1" si="1180"/>
        <v>2004</v>
      </c>
      <c r="G797" s="95">
        <f t="shared" ref="G797" ca="1" si="1625">VLOOKUP(INDIRECT(CHAR(39)&amp;$A797&amp;CHAR(39)&amp;"!r2c"&amp;$C797,0),variables,2,0)</f>
        <v>10703</v>
      </c>
      <c r="H797" s="98">
        <f t="array" aca="1" ref="H797" ca="1">IF(AND(G797&gt;=10861,G797&lt;=10863),TEXT(INDIRECT(CHAR(39)&amp;$A797&amp;CHAR(39)&amp;"!r"&amp;$B797&amp;"c"&amp;$C797,0),"dd-mmm-yyyy"),(INDIRECT(CHAR(39)&amp;$A797&amp;CHAR(39)&amp;"!r"&amp;$B797&amp;"c"&amp;$C797,0)))</f>
        <v>2006</v>
      </c>
    </row>
    <row r="798" spans="1:8" x14ac:dyDescent="0.3">
      <c r="A798" s="95" t="s">
        <v>284</v>
      </c>
      <c r="B798" s="95">
        <f t="shared" si="1623"/>
        <v>7</v>
      </c>
      <c r="C798" s="95">
        <f t="shared" si="1512"/>
        <v>4</v>
      </c>
      <c r="E798" s="95">
        <f t="shared" ref="E798" si="1626">plan_id</f>
        <v>390</v>
      </c>
      <c r="F798" s="95">
        <f t="shared" ca="1" si="1180"/>
        <v>2004</v>
      </c>
      <c r="G798" s="95">
        <f t="shared" ref="G798" ca="1" si="1627">VLOOKUP(INDIRECT(CHAR(39)&amp;$A798&amp;CHAR(39)&amp;"!r2c"&amp;$C798,0),variables,2,0)</f>
        <v>10845</v>
      </c>
      <c r="H798" s="98" t="str">
        <f t="array" aca="1" ref="H798" ca="1">IF(AND(G798&gt;=10861,G798&lt;=10863),TEXT(INDIRECT(CHAR(39)&amp;$A798&amp;CHAR(39)&amp;"!r"&amp;$B798&amp;"c"&amp;$C798,0),"dd-mmm-yyyy"),(INDIRECT(CHAR(39)&amp;$A798&amp;CHAR(39)&amp;"!r"&amp;$B798&amp;"c"&amp;$C798,0)))</f>
        <v>EFI Actuaries</v>
      </c>
    </row>
    <row r="799" spans="1:8" x14ac:dyDescent="0.3">
      <c r="A799" s="95" t="s">
        <v>284</v>
      </c>
      <c r="B799" s="95">
        <f t="shared" si="1623"/>
        <v>7</v>
      </c>
      <c r="C799" s="95">
        <f t="shared" si="1512"/>
        <v>5</v>
      </c>
      <c r="E799" s="95">
        <f t="shared" ref="E799" si="1628">plan_id</f>
        <v>390</v>
      </c>
      <c r="F799" s="95">
        <f t="shared" ca="1" si="1180"/>
        <v>2004</v>
      </c>
      <c r="G799" s="95">
        <f t="shared" ref="G799" ca="1" si="1629">VLOOKUP(INDIRECT(CHAR(39)&amp;$A799&amp;CHAR(39)&amp;"!r2c"&amp;$C799,0),variables,2,0)</f>
        <v>10924</v>
      </c>
      <c r="H799" s="98">
        <f t="array" aca="1" ref="H799" ca="1">IF(AND(G799&gt;=10861,G799&lt;=10863),TEXT(INDIRECT(CHAR(39)&amp;$A799&amp;CHAR(39)&amp;"!r"&amp;$B799&amp;"c"&amp;$C799,0),"dd-mmm-yyyy"),(INDIRECT(CHAR(39)&amp;$A799&amp;CHAR(39)&amp;"!r"&amp;$B799&amp;"c"&amp;$C799,0)))</f>
        <v>0</v>
      </c>
    </row>
    <row r="800" spans="1:8" x14ac:dyDescent="0.3">
      <c r="A800" s="95" t="s">
        <v>284</v>
      </c>
      <c r="B800" s="95">
        <f t="shared" si="1623"/>
        <v>7</v>
      </c>
      <c r="C800" s="95">
        <f t="shared" si="1512"/>
        <v>6</v>
      </c>
      <c r="E800" s="95">
        <f t="shared" ref="E800" si="1630">plan_id</f>
        <v>390</v>
      </c>
      <c r="F800" s="95">
        <f t="shared" ca="1" si="1180"/>
        <v>2004</v>
      </c>
      <c r="G800" s="95">
        <f t="shared" ref="G800" ca="1" si="1631">VLOOKUP(INDIRECT(CHAR(39)&amp;$A800&amp;CHAR(39)&amp;"!r2c"&amp;$C800,0),variables,2,0)</f>
        <v>10925</v>
      </c>
      <c r="H800" s="98">
        <f t="array" aca="1" ref="H800" ca="1">IF(AND(G800&gt;=10861,G800&lt;=10863),TEXT(INDIRECT(CHAR(39)&amp;$A800&amp;CHAR(39)&amp;"!r"&amp;$B800&amp;"c"&amp;$C800,0),"dd-mmm-yyyy"),(INDIRECT(CHAR(39)&amp;$A800&amp;CHAR(39)&amp;"!r"&amp;$B800&amp;"c"&amp;$C800,0)))</f>
        <v>0.36799999999999999</v>
      </c>
    </row>
    <row r="801" spans="1:8" x14ac:dyDescent="0.3">
      <c r="A801" s="95" t="s">
        <v>284</v>
      </c>
      <c r="B801" s="95">
        <f t="shared" si="1623"/>
        <v>7</v>
      </c>
      <c r="C801" s="95">
        <f t="shared" si="1512"/>
        <v>7</v>
      </c>
      <c r="E801" s="95">
        <f t="shared" ref="E801" si="1632">plan_id</f>
        <v>390</v>
      </c>
      <c r="F801" s="95">
        <f t="shared" ca="1" si="1180"/>
        <v>2004</v>
      </c>
      <c r="G801" s="95">
        <f t="shared" ref="G801" ca="1" si="1633">VLOOKUP(INDIRECT(CHAR(39)&amp;$A801&amp;CHAR(39)&amp;"!r2c"&amp;$C801,0),variables,2,0)</f>
        <v>10926</v>
      </c>
      <c r="H801" s="98">
        <f t="array" aca="1" ref="H801" ca="1">IF(AND(G801&gt;=10861,G801&lt;=10863),TEXT(INDIRECT(CHAR(39)&amp;$A801&amp;CHAR(39)&amp;"!r"&amp;$B801&amp;"c"&amp;$C801,0),"dd-mmm-yyyy"),(INDIRECT(CHAR(39)&amp;$A801&amp;CHAR(39)&amp;"!r"&amp;$B801&amp;"c"&amp;$C801,0)))</f>
        <v>0</v>
      </c>
    </row>
    <row r="802" spans="1:8" x14ac:dyDescent="0.3">
      <c r="A802" s="95" t="s">
        <v>284</v>
      </c>
      <c r="B802" s="95">
        <f t="shared" si="1623"/>
        <v>7</v>
      </c>
      <c r="C802" s="95">
        <f t="shared" si="1512"/>
        <v>8</v>
      </c>
      <c r="E802" s="95">
        <f t="shared" ref="E802" si="1634">plan_id</f>
        <v>390</v>
      </c>
      <c r="F802" s="95">
        <f t="shared" ca="1" si="1180"/>
        <v>2004</v>
      </c>
      <c r="G802" s="95">
        <f t="shared" ref="G802" ca="1" si="1635">VLOOKUP(INDIRECT(CHAR(39)&amp;$A802&amp;CHAR(39)&amp;"!r2c"&amp;$C802,0),variables,2,0)</f>
        <v>10704</v>
      </c>
      <c r="H802" s="98">
        <f t="array" aca="1" ref="H802" ca="1">IF(AND(G802&gt;=10861,G802&lt;=10863),TEXT(INDIRECT(CHAR(39)&amp;$A802&amp;CHAR(39)&amp;"!r"&amp;$B802&amp;"c"&amp;$C802,0),"dd-mmm-yyyy"),(INDIRECT(CHAR(39)&amp;$A802&amp;CHAR(39)&amp;"!r"&amp;$B802&amp;"c"&amp;$C802,0)))</f>
        <v>0</v>
      </c>
    </row>
    <row r="803" spans="1:8" x14ac:dyDescent="0.3">
      <c r="A803" s="95" t="s">
        <v>284</v>
      </c>
      <c r="B803" s="95">
        <f t="shared" si="1623"/>
        <v>7</v>
      </c>
      <c r="C803" s="95">
        <f t="shared" si="1512"/>
        <v>9</v>
      </c>
      <c r="E803" s="95">
        <f t="shared" ref="E803" si="1636">plan_id</f>
        <v>390</v>
      </c>
      <c r="F803" s="95">
        <f t="shared" ca="1" si="1180"/>
        <v>2004</v>
      </c>
      <c r="G803" s="95">
        <f t="shared" ref="G803" ca="1" si="1637">VLOOKUP(INDIRECT(CHAR(39)&amp;$A803&amp;CHAR(39)&amp;"!r2c"&amp;$C803,0),variables,2,0)</f>
        <v>10928</v>
      </c>
      <c r="H803" s="98">
        <f t="array" aca="1" ref="H803" ca="1">IF(AND(G803&gt;=10861,G803&lt;=10863),TEXT(INDIRECT(CHAR(39)&amp;$A803&amp;CHAR(39)&amp;"!r"&amp;$B803&amp;"c"&amp;$C803,0),"dd-mmm-yyyy"),(INDIRECT(CHAR(39)&amp;$A803&amp;CHAR(39)&amp;"!r"&amp;$B803&amp;"c"&amp;$C803,0)))</f>
        <v>0</v>
      </c>
    </row>
    <row r="804" spans="1:8" x14ac:dyDescent="0.3">
      <c r="A804" s="95" t="s">
        <v>284</v>
      </c>
      <c r="B804" s="95">
        <f t="shared" si="1623"/>
        <v>7</v>
      </c>
      <c r="C804" s="95">
        <f t="shared" si="1512"/>
        <v>10</v>
      </c>
      <c r="E804" s="95">
        <f t="shared" ref="E804" si="1638">plan_id</f>
        <v>390</v>
      </c>
      <c r="F804" s="95">
        <f t="shared" ca="1" si="1180"/>
        <v>2004</v>
      </c>
      <c r="G804" s="95">
        <f t="shared" ref="G804" ca="1" si="1639">VLOOKUP(INDIRECT(CHAR(39)&amp;$A804&amp;CHAR(39)&amp;"!r2c"&amp;$C804,0),variables,2,0)</f>
        <v>10929</v>
      </c>
      <c r="H804" s="98">
        <f t="array" aca="1" ref="H804" ca="1">IF(AND(G804&gt;=10861,G804&lt;=10863),TEXT(INDIRECT(CHAR(39)&amp;$A804&amp;CHAR(39)&amp;"!r"&amp;$B804&amp;"c"&amp;$C804,0),"dd-mmm-yyyy"),(INDIRECT(CHAR(39)&amp;$A804&amp;CHAR(39)&amp;"!r"&amp;$B804&amp;"c"&amp;$C804,0)))</f>
        <v>0</v>
      </c>
    </row>
    <row r="805" spans="1:8" x14ac:dyDescent="0.3">
      <c r="A805" s="95" t="s">
        <v>284</v>
      </c>
      <c r="B805" s="95">
        <f t="shared" si="1623"/>
        <v>7</v>
      </c>
      <c r="C805" s="95">
        <f t="shared" si="1512"/>
        <v>11</v>
      </c>
      <c r="E805" s="95">
        <f t="shared" ref="E805" si="1640">plan_id</f>
        <v>390</v>
      </c>
      <c r="F805" s="95">
        <f t="shared" ca="1" si="1180"/>
        <v>2004</v>
      </c>
      <c r="G805" s="95">
        <f t="shared" ref="G805" ca="1" si="1641">VLOOKUP(INDIRECT(CHAR(39)&amp;$A805&amp;CHAR(39)&amp;"!r2c"&amp;$C805,0),variables,2,0)</f>
        <v>10930</v>
      </c>
      <c r="H805" s="98">
        <f t="array" aca="1" ref="H805" ca="1">IF(AND(G805&gt;=10861,G805&lt;=10863),TEXT(INDIRECT(CHAR(39)&amp;$A805&amp;CHAR(39)&amp;"!r"&amp;$B805&amp;"c"&amp;$C805,0),"dd-mmm-yyyy"),(INDIRECT(CHAR(39)&amp;$A805&amp;CHAR(39)&amp;"!r"&amp;$B805&amp;"c"&amp;$C805,0)))</f>
        <v>0</v>
      </c>
    </row>
    <row r="806" spans="1:8" x14ac:dyDescent="0.3">
      <c r="A806" s="95" t="s">
        <v>284</v>
      </c>
      <c r="B806" s="95">
        <f t="shared" si="1623"/>
        <v>7</v>
      </c>
      <c r="C806" s="95">
        <f t="shared" si="1512"/>
        <v>12</v>
      </c>
      <c r="E806" s="95">
        <f t="shared" ref="E806" si="1642">plan_id</f>
        <v>390</v>
      </c>
      <c r="F806" s="95">
        <f t="shared" ca="1" si="1180"/>
        <v>2004</v>
      </c>
      <c r="G806" s="95">
        <f t="shared" ref="G806" ca="1" si="1643">VLOOKUP(INDIRECT(CHAR(39)&amp;$A806&amp;CHAR(39)&amp;"!r2c"&amp;$C806,0),variables,2,0)</f>
        <v>10705</v>
      </c>
      <c r="H806" s="98">
        <f t="array" aca="1" ref="H806" ca="1">IF(AND(G806&gt;=10861,G806&lt;=10863),TEXT(INDIRECT(CHAR(39)&amp;$A806&amp;CHAR(39)&amp;"!r"&amp;$B806&amp;"c"&amp;$C806,0),"dd-mmm-yyyy"),(INDIRECT(CHAR(39)&amp;$A806&amp;CHAR(39)&amp;"!r"&amp;$B806&amp;"c"&amp;$C806,0)))</f>
        <v>20600000</v>
      </c>
    </row>
    <row r="807" spans="1:8" x14ac:dyDescent="0.3">
      <c r="A807" s="95" t="s">
        <v>284</v>
      </c>
      <c r="B807" s="95">
        <f t="shared" si="1623"/>
        <v>7</v>
      </c>
      <c r="C807" s="95">
        <f t="shared" ref="C807:C870" si="1644">C716</f>
        <v>13</v>
      </c>
      <c r="E807" s="95">
        <f t="shared" ref="E807" si="1645">plan_id</f>
        <v>390</v>
      </c>
      <c r="F807" s="95">
        <f t="shared" ca="1" si="1180"/>
        <v>2004</v>
      </c>
      <c r="G807" s="95">
        <f t="shared" ref="G807" ca="1" si="1646">VLOOKUP(INDIRECT(CHAR(39)&amp;$A807&amp;CHAR(39)&amp;"!r2c"&amp;$C807,0),variables,2,0)</f>
        <v>10842</v>
      </c>
      <c r="H807" s="98">
        <f t="array" aca="1" ref="H807" ca="1">IF(AND(G807&gt;=10861,G807&lt;=10863),TEXT(INDIRECT(CHAR(39)&amp;$A807&amp;CHAR(39)&amp;"!r"&amp;$B807&amp;"c"&amp;$C807,0),"dd-mmm-yyyy"),(INDIRECT(CHAR(39)&amp;$A807&amp;CHAR(39)&amp;"!r"&amp;$B807&amp;"c"&amp;$C807,0)))</f>
        <v>0</v>
      </c>
    </row>
    <row r="808" spans="1:8" x14ac:dyDescent="0.3">
      <c r="A808" s="95" t="s">
        <v>284</v>
      </c>
      <c r="B808" s="95">
        <f t="shared" si="1623"/>
        <v>7</v>
      </c>
      <c r="C808" s="95">
        <f t="shared" si="1644"/>
        <v>14</v>
      </c>
      <c r="E808" s="95">
        <f t="shared" ref="E808" si="1647">plan_id</f>
        <v>390</v>
      </c>
      <c r="F808" s="95">
        <f t="shared" ca="1" si="1180"/>
        <v>2004</v>
      </c>
      <c r="G808" s="95">
        <f t="shared" ref="G808" ca="1" si="1648">VLOOKUP(INDIRECT(CHAR(39)&amp;$A808&amp;CHAR(39)&amp;"!r2c"&amp;$C808,0),variables,2,0)</f>
        <v>10843</v>
      </c>
      <c r="H808" s="98">
        <f t="array" aca="1" ref="H808" ca="1">IF(AND(G808&gt;=10861,G808&lt;=10863),TEXT(INDIRECT(CHAR(39)&amp;$A808&amp;CHAR(39)&amp;"!r"&amp;$B808&amp;"c"&amp;$C808,0),"dd-mmm-yyyy"),(INDIRECT(CHAR(39)&amp;$A808&amp;CHAR(39)&amp;"!r"&amp;$B808&amp;"c"&amp;$C808,0)))</f>
        <v>0</v>
      </c>
    </row>
    <row r="809" spans="1:8" x14ac:dyDescent="0.3">
      <c r="A809" s="95" t="s">
        <v>284</v>
      </c>
      <c r="B809" s="95">
        <f t="shared" si="1623"/>
        <v>7</v>
      </c>
      <c r="C809" s="95">
        <f t="shared" si="1644"/>
        <v>15</v>
      </c>
      <c r="E809" s="95">
        <f t="shared" ref="E809" si="1649">plan_id</f>
        <v>390</v>
      </c>
      <c r="F809" s="95">
        <f t="shared" ca="1" si="1180"/>
        <v>2004</v>
      </c>
      <c r="G809" s="95">
        <f t="shared" ref="G809" ca="1" si="1650">VLOOKUP(INDIRECT(CHAR(39)&amp;$A809&amp;CHAR(39)&amp;"!r2c"&amp;$C809,0),variables,2,0)</f>
        <v>10931</v>
      </c>
      <c r="H809" s="98">
        <f t="array" aca="1" ref="H809" ca="1">IF(AND(G809&gt;=10861,G809&lt;=10863),TEXT(INDIRECT(CHAR(39)&amp;$A809&amp;CHAR(39)&amp;"!r"&amp;$B809&amp;"c"&amp;$C809,0),"dd-mmm-yyyy"),(INDIRECT(CHAR(39)&amp;$A809&amp;CHAR(39)&amp;"!r"&amp;$B809&amp;"c"&amp;$C809,0)))</f>
        <v>0</v>
      </c>
    </row>
    <row r="810" spans="1:8" x14ac:dyDescent="0.3">
      <c r="A810" s="95" t="s">
        <v>284</v>
      </c>
      <c r="B810" s="95">
        <f t="shared" si="1623"/>
        <v>7</v>
      </c>
      <c r="C810" s="95">
        <f t="shared" si="1644"/>
        <v>16</v>
      </c>
      <c r="E810" s="95">
        <f t="shared" ref="E810" si="1651">plan_id</f>
        <v>390</v>
      </c>
      <c r="F810" s="95">
        <f t="shared" ca="1" si="1180"/>
        <v>2004</v>
      </c>
      <c r="G810" s="95">
        <f t="shared" ref="G810" ca="1" si="1652">VLOOKUP(INDIRECT(CHAR(39)&amp;$A810&amp;CHAR(39)&amp;"!r2c"&amp;$C810,0),variables,2,0)</f>
        <v>10932</v>
      </c>
      <c r="H810" s="98">
        <f t="array" aca="1" ref="H810" ca="1">IF(AND(G810&gt;=10861,G810&lt;=10863),TEXT(INDIRECT(CHAR(39)&amp;$A810&amp;CHAR(39)&amp;"!r"&amp;$B810&amp;"c"&amp;$C810,0),"dd-mmm-yyyy"),(INDIRECT(CHAR(39)&amp;$A810&amp;CHAR(39)&amp;"!r"&amp;$B810&amp;"c"&amp;$C810,0)))</f>
        <v>0</v>
      </c>
    </row>
    <row r="811" spans="1:8" x14ac:dyDescent="0.3">
      <c r="A811" s="95" t="s">
        <v>284</v>
      </c>
      <c r="B811" s="95">
        <f t="shared" si="1623"/>
        <v>7</v>
      </c>
      <c r="C811" s="95">
        <f t="shared" si="1644"/>
        <v>17</v>
      </c>
      <c r="E811" s="95">
        <f t="shared" ref="E811" si="1653">plan_id</f>
        <v>390</v>
      </c>
      <c r="F811" s="95">
        <f t="shared" ca="1" si="1180"/>
        <v>2004</v>
      </c>
      <c r="G811" s="95">
        <f t="shared" ref="G811" ca="1" si="1654">VLOOKUP(INDIRECT(CHAR(39)&amp;$A811&amp;CHAR(39)&amp;"!r2c"&amp;$C811,0),variables,2,0)</f>
        <v>10933</v>
      </c>
      <c r="H811" s="98">
        <f t="array" aca="1" ref="H811" ca="1">IF(AND(G811&gt;=10861,G811&lt;=10863),TEXT(INDIRECT(CHAR(39)&amp;$A811&amp;CHAR(39)&amp;"!r"&amp;$B811&amp;"c"&amp;$C811,0),"dd-mmm-yyyy"),(INDIRECT(CHAR(39)&amp;$A811&amp;CHAR(39)&amp;"!r"&amp;$B811&amp;"c"&amp;$C811,0)))</f>
        <v>0.36799999999999999</v>
      </c>
    </row>
    <row r="812" spans="1:8" x14ac:dyDescent="0.3">
      <c r="A812" s="95" t="s">
        <v>284</v>
      </c>
      <c r="B812" s="95">
        <f t="shared" si="1623"/>
        <v>7</v>
      </c>
      <c r="C812" s="95">
        <f t="shared" si="1644"/>
        <v>18</v>
      </c>
      <c r="E812" s="95">
        <f t="shared" ref="E812" si="1655">plan_id</f>
        <v>390</v>
      </c>
      <c r="F812" s="95">
        <f t="shared" ca="1" si="1180"/>
        <v>2004</v>
      </c>
      <c r="G812" s="95">
        <f t="shared" ref="G812" ca="1" si="1656">VLOOKUP(INDIRECT(CHAR(39)&amp;$A812&amp;CHAR(39)&amp;"!r2c"&amp;$C812,0),variables,2,0)</f>
        <v>10934</v>
      </c>
      <c r="H812" s="98">
        <f t="array" aca="1" ref="H812" ca="1">IF(AND(G812&gt;=10861,G812&lt;=10863),TEXT(INDIRECT(CHAR(39)&amp;$A812&amp;CHAR(39)&amp;"!r"&amp;$B812&amp;"c"&amp;$C812,0),"dd-mmm-yyyy"),(INDIRECT(CHAR(39)&amp;$A812&amp;CHAR(39)&amp;"!r"&amp;$B812&amp;"c"&amp;$C812,0)))</f>
        <v>0</v>
      </c>
    </row>
    <row r="813" spans="1:8" x14ac:dyDescent="0.3">
      <c r="A813" s="95" t="s">
        <v>284</v>
      </c>
      <c r="B813" s="95">
        <f t="shared" si="1623"/>
        <v>7</v>
      </c>
      <c r="C813" s="95">
        <f t="shared" si="1644"/>
        <v>19</v>
      </c>
      <c r="E813" s="95">
        <f t="shared" ref="E813" si="1657">plan_id</f>
        <v>390</v>
      </c>
      <c r="F813" s="95">
        <f t="shared" ca="1" si="1180"/>
        <v>2004</v>
      </c>
      <c r="G813" s="95">
        <f t="shared" ref="G813" ca="1" si="1658">VLOOKUP(INDIRECT(CHAR(39)&amp;$A813&amp;CHAR(39)&amp;"!r2c"&amp;$C813,0),variables,2,0)</f>
        <v>10935</v>
      </c>
      <c r="H813" s="98" t="str">
        <f t="array" aca="1" ref="H813" ca="1">IF(AND(G813&gt;=10861,G813&lt;=10863),TEXT(INDIRECT(CHAR(39)&amp;$A813&amp;CHAR(39)&amp;"!r"&amp;$B813&amp;"c"&amp;$C813,0),"dd-mmm-yyyy"),(INDIRECT(CHAR(39)&amp;$A813&amp;CHAR(39)&amp;"!r"&amp;$B813&amp;"c"&amp;$C813,0)))</f>
        <v>Range</v>
      </c>
    </row>
    <row r="814" spans="1:8" x14ac:dyDescent="0.3">
      <c r="A814" s="95" t="s">
        <v>284</v>
      </c>
      <c r="B814" s="95">
        <f t="shared" si="1623"/>
        <v>7</v>
      </c>
      <c r="C814" s="95">
        <f t="shared" si="1644"/>
        <v>20</v>
      </c>
      <c r="E814" s="95">
        <f t="shared" ref="E814" si="1659">plan_id</f>
        <v>390</v>
      </c>
      <c r="F814" s="95">
        <f t="shared" ca="1" si="1180"/>
        <v>2004</v>
      </c>
      <c r="G814" s="95">
        <f t="shared" ref="G814" ca="1" si="1660">VLOOKUP(INDIRECT(CHAR(39)&amp;$A814&amp;CHAR(39)&amp;"!r2c"&amp;$C814,0),variables,2,0)</f>
        <v>10937</v>
      </c>
      <c r="H814" s="98">
        <f t="array" aca="1" ref="H814" ca="1">IF(AND(G814&gt;=10861,G814&lt;=10863),TEXT(INDIRECT(CHAR(39)&amp;$A814&amp;CHAR(39)&amp;"!r"&amp;$B814&amp;"c"&amp;$C814,0),"dd-mmm-yyyy"),(INDIRECT(CHAR(39)&amp;$A814&amp;CHAR(39)&amp;"!r"&amp;$B814&amp;"c"&amp;$C814,0)))</f>
        <v>0</v>
      </c>
    </row>
    <row r="815" spans="1:8" x14ac:dyDescent="0.3">
      <c r="A815" s="95" t="s">
        <v>284</v>
      </c>
      <c r="B815" s="95">
        <f t="shared" si="1623"/>
        <v>7</v>
      </c>
      <c r="C815" s="95">
        <f t="shared" si="1644"/>
        <v>21</v>
      </c>
      <c r="E815" s="95">
        <f t="shared" ref="E815" si="1661">plan_id</f>
        <v>390</v>
      </c>
      <c r="F815" s="95">
        <f t="shared" ca="1" si="1180"/>
        <v>2004</v>
      </c>
      <c r="G815" s="95">
        <f t="shared" ref="G815" ca="1" si="1662">VLOOKUP(INDIRECT(CHAR(39)&amp;$A815&amp;CHAR(39)&amp;"!r2c"&amp;$C815,0),variables,2,0)</f>
        <v>10938</v>
      </c>
      <c r="H815" s="98">
        <f t="array" aca="1" ref="H815" ca="1">IF(AND(G815&gt;=10861,G815&lt;=10863),TEXT(INDIRECT(CHAR(39)&amp;$A815&amp;CHAR(39)&amp;"!r"&amp;$B815&amp;"c"&amp;$C815,0),"dd-mmm-yyyy"),(INDIRECT(CHAR(39)&amp;$A815&amp;CHAR(39)&amp;"!r"&amp;$B815&amp;"c"&amp;$C815,0)))</f>
        <v>0</v>
      </c>
    </row>
    <row r="816" spans="1:8" x14ac:dyDescent="0.3">
      <c r="A816" s="95" t="s">
        <v>284</v>
      </c>
      <c r="B816" s="95">
        <f t="shared" si="1623"/>
        <v>7</v>
      </c>
      <c r="C816" s="95">
        <f t="shared" si="1644"/>
        <v>22</v>
      </c>
      <c r="E816" s="95">
        <f t="shared" ref="E816" si="1663">plan_id</f>
        <v>390</v>
      </c>
      <c r="F816" s="95">
        <f t="shared" ca="1" si="1180"/>
        <v>2004</v>
      </c>
      <c r="G816" s="95">
        <f t="shared" ref="G816" ca="1" si="1664">VLOOKUP(INDIRECT(CHAR(39)&amp;$A816&amp;CHAR(39)&amp;"!r2c"&amp;$C816,0),variables,2,0)</f>
        <v>11007</v>
      </c>
      <c r="H816" s="98" t="str">
        <f t="array" aca="1" ref="H816" ca="1">IF(AND(G816&gt;=10861,G816&lt;=10863),TEXT(INDIRECT(CHAR(39)&amp;$A816&amp;CHAR(39)&amp;"!r"&amp;$B816&amp;"c"&amp;$C816,0),"dd-mmm-yyyy"),(INDIRECT(CHAR(39)&amp;$A816&amp;CHAR(39)&amp;"!r"&amp;$B816&amp;"c"&amp;$C816,0)))</f>
        <v>(i) 2.5% of Avg pay times dep service upto 25 yrs+ 3% of avg pay times dep service over 25yrs+ 2.5% of Avg pay times CS, Max 80% of pay. (ii) 2.5% of avg pay times total service, Max 80% of pay</v>
      </c>
    </row>
    <row r="817" spans="1:8" x14ac:dyDescent="0.3">
      <c r="A817" s="95" t="s">
        <v>284</v>
      </c>
      <c r="B817" s="95">
        <f t="shared" si="1623"/>
        <v>7</v>
      </c>
      <c r="C817" s="95">
        <f t="shared" si="1644"/>
        <v>23</v>
      </c>
      <c r="E817" s="95">
        <f t="shared" ref="E817" si="1665">plan_id</f>
        <v>390</v>
      </c>
      <c r="F817" s="95">
        <f t="shared" ca="1" si="1180"/>
        <v>2004</v>
      </c>
      <c r="G817" s="95">
        <f t="shared" ref="G817" ca="1" si="1666">VLOOKUP(INDIRECT(CHAR(39)&amp;$A817&amp;CHAR(39)&amp;"!r2c"&amp;$C817,0),variables,2,0)</f>
        <v>10941</v>
      </c>
      <c r="H817" s="98" t="str">
        <f t="array" aca="1" ref="H817" ca="1">IF(AND(G817&gt;=10861,G817&lt;=10863),TEXT(INDIRECT(CHAR(39)&amp;$A817&amp;CHAR(39)&amp;"!r"&amp;$B817&amp;"c"&amp;$C817,0),"dd-mmm-yyyy"),(INDIRECT(CHAR(39)&amp;$A817&amp;CHAR(39)&amp;"!r"&amp;$B817&amp;"c"&amp;$C817,0)))</f>
        <v>COLA</v>
      </c>
    </row>
    <row r="818" spans="1:8" x14ac:dyDescent="0.3">
      <c r="A818" s="95" t="s">
        <v>284</v>
      </c>
      <c r="B818" s="95">
        <f t="shared" si="1623"/>
        <v>7</v>
      </c>
      <c r="C818" s="95">
        <f t="shared" si="1644"/>
        <v>24</v>
      </c>
      <c r="E818" s="95">
        <f t="shared" ref="E818" si="1667">plan_id</f>
        <v>390</v>
      </c>
      <c r="F818" s="95">
        <f t="shared" ca="1" si="1180"/>
        <v>2004</v>
      </c>
      <c r="G818" s="95">
        <f t="shared" ref="G818" ca="1" si="1668">VLOOKUP(INDIRECT(CHAR(39)&amp;$A818&amp;CHAR(39)&amp;"!r2c"&amp;$C818,0),variables,2,0)</f>
        <v>10942</v>
      </c>
      <c r="H818" s="98" t="str">
        <f t="array" aca="1" ref="H818" ca="1">IF(AND(G818&gt;=10861,G818&lt;=10863),TEXT(INDIRECT(CHAR(39)&amp;$A818&amp;CHAR(39)&amp;"!r"&amp;$B818&amp;"c"&amp;$C818,0),"dd-mmm-yyyy"),(INDIRECT(CHAR(39)&amp;$A818&amp;CHAR(39)&amp;"!r"&amp;$B818&amp;"c"&amp;$C818,0)))</f>
        <v>Percentage</v>
      </c>
    </row>
    <row r="819" spans="1:8" x14ac:dyDescent="0.3">
      <c r="A819" s="95" t="s">
        <v>284</v>
      </c>
      <c r="B819" s="95">
        <f t="shared" si="1623"/>
        <v>7</v>
      </c>
      <c r="C819" s="95">
        <f t="shared" si="1644"/>
        <v>25</v>
      </c>
      <c r="E819" s="95">
        <f t="shared" ref="E819" si="1669">plan_id</f>
        <v>390</v>
      </c>
      <c r="F819" s="95">
        <f t="shared" ca="1" si="1180"/>
        <v>2004</v>
      </c>
      <c r="G819" s="95">
        <f t="shared" ref="G819" ca="1" si="1670">VLOOKUP(INDIRECT(CHAR(39)&amp;$A819&amp;CHAR(39)&amp;"!r2c"&amp;$C819,0),variables,2,0)</f>
        <v>10701</v>
      </c>
      <c r="H819" s="98">
        <f t="array" aca="1" ref="H819" ca="1">IF(AND(G819&gt;=10861,G819&lt;=10863),TEXT(INDIRECT(CHAR(39)&amp;$A819&amp;CHAR(39)&amp;"!r"&amp;$B819&amp;"c"&amp;$C819,0),"dd-mmm-yyyy"),(INDIRECT(CHAR(39)&amp;$A819&amp;CHAR(39)&amp;"!r"&amp;$B819&amp;"c"&amp;$C819,0)))</f>
        <v>0.05</v>
      </c>
    </row>
    <row r="820" spans="1:8" x14ac:dyDescent="0.3">
      <c r="A820" s="95" t="s">
        <v>284</v>
      </c>
      <c r="B820" s="95">
        <f t="shared" si="1623"/>
        <v>7</v>
      </c>
      <c r="C820" s="95">
        <f t="shared" si="1644"/>
        <v>26</v>
      </c>
      <c r="E820" s="95">
        <f t="shared" ref="E820" si="1671">plan_id</f>
        <v>390</v>
      </c>
      <c r="F820" s="95">
        <f t="shared" ca="1" si="1180"/>
        <v>2004</v>
      </c>
      <c r="G820" s="95">
        <f t="shared" ref="G820" ca="1" si="1672">VLOOKUP(INDIRECT(CHAR(39)&amp;$A820&amp;CHAR(39)&amp;"!r2c"&amp;$C820,0),variables,2,0)</f>
        <v>10702</v>
      </c>
      <c r="H820" s="98">
        <f t="array" aca="1" ref="H820" ca="1">IF(AND(G820&gt;=10861,G820&lt;=10863),TEXT(INDIRECT(CHAR(39)&amp;$A820&amp;CHAR(39)&amp;"!r"&amp;$B820&amp;"c"&amp;$C820,0),"dd-mmm-yyyy"),(INDIRECT(CHAR(39)&amp;$A820&amp;CHAR(39)&amp;"!r"&amp;$B820&amp;"c"&amp;$C820,0)))</f>
        <v>0</v>
      </c>
    </row>
    <row r="821" spans="1:8" x14ac:dyDescent="0.3">
      <c r="A821" s="95" t="s">
        <v>284</v>
      </c>
      <c r="B821" s="95">
        <f t="shared" si="1623"/>
        <v>7</v>
      </c>
      <c r="C821" s="95">
        <f t="shared" si="1644"/>
        <v>27</v>
      </c>
      <c r="E821" s="95">
        <f t="shared" ref="E821" si="1673">plan_id</f>
        <v>390</v>
      </c>
      <c r="F821" s="95">
        <f t="shared" ca="1" si="1180"/>
        <v>2004</v>
      </c>
      <c r="G821" s="95">
        <f t="shared" ref="G821" ca="1" si="1674">VLOOKUP(INDIRECT(CHAR(39)&amp;$A821&amp;CHAR(39)&amp;"!r2c"&amp;$C821,0),variables,2,0)</f>
        <v>10943</v>
      </c>
      <c r="H821" s="98" t="str">
        <f t="array" aca="1" ref="H821" ca="1">IF(AND(G821&gt;=10861,G821&lt;=10863),TEXT(INDIRECT(CHAR(39)&amp;$A821&amp;CHAR(39)&amp;"!r"&amp;$B821&amp;"c"&amp;$C821,0),"dd-mmm-yyyy"),(INDIRECT(CHAR(39)&amp;$A821&amp;CHAR(39)&amp;"!r"&amp;$B821&amp;"c"&amp;$C821,0)))</f>
        <v>3.00% ( COLA limited for those hired after 11/1/96)</v>
      </c>
    </row>
    <row r="822" spans="1:8" x14ac:dyDescent="0.3">
      <c r="A822" s="95" t="s">
        <v>284</v>
      </c>
      <c r="B822" s="95">
        <f t="shared" si="1623"/>
        <v>7</v>
      </c>
      <c r="C822" s="95">
        <f t="shared" si="1644"/>
        <v>28</v>
      </c>
      <c r="E822" s="95">
        <f t="shared" ref="E822" si="1675">plan_id</f>
        <v>390</v>
      </c>
      <c r="F822" s="95">
        <f t="shared" ca="1" si="1180"/>
        <v>2004</v>
      </c>
      <c r="G822" s="95">
        <f t="shared" ref="G822" ca="1" si="1676">VLOOKUP(INDIRECT(CHAR(39)&amp;$A822&amp;CHAR(39)&amp;"!r2c"&amp;$C822,0),variables,2,0)</f>
        <v>10944</v>
      </c>
      <c r="H822" s="98" t="str">
        <f t="array" aca="1" ref="H822" ca="1">IF(AND(G822&gt;=10861,G822&lt;=10863),TEXT(INDIRECT(CHAR(39)&amp;$A822&amp;CHAR(39)&amp;"!r"&amp;$B822&amp;"c"&amp;$C822,0),"dd-mmm-yyyy"),(INDIRECT(CHAR(39)&amp;$A822&amp;CHAR(39)&amp;"!r"&amp;$B822&amp;"c"&amp;$C822,0)))</f>
        <v>NO</v>
      </c>
    </row>
    <row r="823" spans="1:8" x14ac:dyDescent="0.3">
      <c r="A823" s="95" t="s">
        <v>284</v>
      </c>
      <c r="B823" s="95">
        <f t="shared" si="1623"/>
        <v>7</v>
      </c>
      <c r="C823" s="95">
        <f t="shared" si="1644"/>
        <v>29</v>
      </c>
      <c r="E823" s="95">
        <f t="shared" ref="E823" si="1677">plan_id</f>
        <v>390</v>
      </c>
      <c r="F823" s="95">
        <f t="shared" ca="1" si="1180"/>
        <v>2004</v>
      </c>
      <c r="G823" s="95">
        <f t="shared" ref="G823" ca="1" si="1678">VLOOKUP(INDIRECT(CHAR(39)&amp;$A823&amp;CHAR(39)&amp;"!r2c"&amp;$C823,0),variables,2,0)</f>
        <v>10945</v>
      </c>
      <c r="H823" s="98" t="str">
        <f t="array" aca="1" ref="H823" ca="1">IF(AND(G823&gt;=10861,G823&lt;=10863),TEXT(INDIRECT(CHAR(39)&amp;$A823&amp;CHAR(39)&amp;"!r"&amp;$B823&amp;"c"&amp;$C823,0),"dd-mmm-yyyy"),(INDIRECT(CHAR(39)&amp;$A823&amp;CHAR(39)&amp;"!r"&amp;$B823&amp;"c"&amp;$C823,0)))</f>
        <v>NO</v>
      </c>
    </row>
    <row r="824" spans="1:8" x14ac:dyDescent="0.3">
      <c r="A824" s="95" t="s">
        <v>284</v>
      </c>
      <c r="B824" s="95">
        <f t="shared" si="1623"/>
        <v>7</v>
      </c>
      <c r="C824" s="95">
        <f t="shared" si="1644"/>
        <v>30</v>
      </c>
      <c r="E824" s="95">
        <f t="shared" ref="E824" si="1679">plan_id</f>
        <v>390</v>
      </c>
      <c r="F824" s="95">
        <f t="shared" ca="1" si="1180"/>
        <v>2004</v>
      </c>
      <c r="G824" s="95">
        <f t="shared" ref="G824" ca="1" si="1680">VLOOKUP(INDIRECT(CHAR(39)&amp;$A824&amp;CHAR(39)&amp;"!r2c"&amp;$C824,0),variables,2,0)</f>
        <v>10947</v>
      </c>
      <c r="H824" s="98">
        <f t="array" aca="1" ref="H824" ca="1">IF(AND(G824&gt;=10861,G824&lt;=10863),TEXT(INDIRECT(CHAR(39)&amp;$A824&amp;CHAR(39)&amp;"!r"&amp;$B824&amp;"c"&amp;$C824,0),"dd-mmm-yyyy"),(INDIRECT(CHAR(39)&amp;$A824&amp;CHAR(39)&amp;"!r"&amp;$B824&amp;"c"&amp;$C824,0)))</f>
        <v>0</v>
      </c>
    </row>
    <row r="825" spans="1:8" x14ac:dyDescent="0.3">
      <c r="A825" s="95" t="s">
        <v>284</v>
      </c>
      <c r="B825" s="95">
        <f t="shared" si="1623"/>
        <v>7</v>
      </c>
      <c r="C825" s="95">
        <f t="shared" si="1644"/>
        <v>31</v>
      </c>
      <c r="E825" s="95">
        <f t="shared" ref="E825" si="1681">plan_id</f>
        <v>390</v>
      </c>
      <c r="F825" s="95">
        <f t="shared" ca="1" si="1180"/>
        <v>2004</v>
      </c>
      <c r="G825" s="95">
        <f t="shared" ref="G825" ca="1" si="1682">VLOOKUP(INDIRECT(CHAR(39)&amp;$A825&amp;CHAR(39)&amp;"!r2c"&amp;$C825,0),variables,2,0)</f>
        <v>10948</v>
      </c>
      <c r="H825" s="98" t="str">
        <f t="array" aca="1" ref="H825" ca="1">IF(AND(G825&gt;=10861,G825&lt;=10863),TEXT(INDIRECT(CHAR(39)&amp;$A825&amp;CHAR(39)&amp;"!r"&amp;$B825&amp;"c"&amp;$C825,0),"dd-mmm-yyyy"),(INDIRECT(CHAR(39)&amp;$A825&amp;CHAR(39)&amp;"!r"&amp;$B825&amp;"c"&amp;$C825,0)))</f>
        <v>NO</v>
      </c>
    </row>
    <row r="826" spans="1:8" x14ac:dyDescent="0.3">
      <c r="A826" s="95" t="s">
        <v>284</v>
      </c>
      <c r="B826" s="95">
        <f t="shared" si="1623"/>
        <v>7</v>
      </c>
      <c r="C826" s="95">
        <f t="shared" si="1644"/>
        <v>32</v>
      </c>
      <c r="E826" s="95">
        <f t="shared" ref="E826" si="1683">plan_id</f>
        <v>390</v>
      </c>
      <c r="F826" s="95">
        <f t="shared" ca="1" si="1180"/>
        <v>2004</v>
      </c>
      <c r="G826" s="95">
        <f t="shared" ref="G826" ca="1" si="1684">VLOOKUP(INDIRECT(CHAR(39)&amp;$A826&amp;CHAR(39)&amp;"!r2c"&amp;$C826,0),variables,2,0)</f>
        <v>10949</v>
      </c>
      <c r="H826" s="98" t="str">
        <f t="array" aca="1" ref="H826" ca="1">IF(AND(G826&gt;=10861,G826&lt;=10863),TEXT(INDIRECT(CHAR(39)&amp;$A826&amp;CHAR(39)&amp;"!r"&amp;$B826&amp;"c"&amp;$C826,0),"dd-mmm-yyyy"),(INDIRECT(CHAR(39)&amp;$A826&amp;CHAR(39)&amp;"!r"&amp;$B826&amp;"c"&amp;$C826,0)))</f>
        <v>NO</v>
      </c>
    </row>
    <row r="827" spans="1:8" x14ac:dyDescent="0.3">
      <c r="A827" s="95" t="s">
        <v>284</v>
      </c>
      <c r="B827" s="95">
        <f t="shared" si="1623"/>
        <v>7</v>
      </c>
      <c r="C827" s="95">
        <f t="shared" si="1644"/>
        <v>33</v>
      </c>
      <c r="E827" s="95">
        <f t="shared" ref="E827" si="1685">plan_id</f>
        <v>390</v>
      </c>
      <c r="F827" s="95">
        <f t="shared" ca="1" si="1180"/>
        <v>2004</v>
      </c>
      <c r="G827" s="95">
        <f t="shared" ref="G827" ca="1" si="1686">VLOOKUP(INDIRECT(CHAR(39)&amp;$A827&amp;CHAR(39)&amp;"!r2c"&amp;$C827,0),variables,2,0)</f>
        <v>10951</v>
      </c>
      <c r="H827" s="98" t="str">
        <f t="array" aca="1" ref="H827" ca="1">IF(AND(G827&gt;=10861,G827&lt;=10863),TEXT(INDIRECT(CHAR(39)&amp;$A827&amp;CHAR(39)&amp;"!r"&amp;$B827&amp;"c"&amp;$C827,0),"dd-mmm-yyyy"),(INDIRECT(CHAR(39)&amp;$A827&amp;CHAR(39)&amp;"!r"&amp;$B827&amp;"c"&amp;$C827,0)))</f>
        <v>NO</v>
      </c>
    </row>
    <row r="828" spans="1:8" x14ac:dyDescent="0.3">
      <c r="A828" s="95" t="s">
        <v>284</v>
      </c>
      <c r="B828" s="95">
        <f t="shared" si="1623"/>
        <v>7</v>
      </c>
      <c r="C828" s="95">
        <f t="shared" si="1644"/>
        <v>34</v>
      </c>
      <c r="E828" s="95">
        <f t="shared" ref="E828" si="1687">plan_id</f>
        <v>390</v>
      </c>
      <c r="F828" s="95">
        <f t="shared" ca="1" si="1180"/>
        <v>2004</v>
      </c>
      <c r="G828" s="95">
        <f t="shared" ref="G828" ca="1" si="1688">VLOOKUP(INDIRECT(CHAR(39)&amp;$A828&amp;CHAR(39)&amp;"!r2c"&amp;$C828,0),variables,2,0)</f>
        <v>10950</v>
      </c>
      <c r="H828" s="98" t="str">
        <f t="array" aca="1" ref="H828" ca="1">IF(AND(G828&gt;=10861,G828&lt;=10863),TEXT(INDIRECT(CHAR(39)&amp;$A828&amp;CHAR(39)&amp;"!r"&amp;$B828&amp;"c"&amp;$C828,0),"dd-mmm-yyyy"),(INDIRECT(CHAR(39)&amp;$A828&amp;CHAR(39)&amp;"!r"&amp;$B828&amp;"c"&amp;$C828,0)))</f>
        <v>NO</v>
      </c>
    </row>
    <row r="829" spans="1:8" x14ac:dyDescent="0.3">
      <c r="A829" s="95" t="s">
        <v>284</v>
      </c>
      <c r="B829" s="95">
        <f t="shared" si="1623"/>
        <v>7</v>
      </c>
      <c r="C829" s="95">
        <f t="shared" si="1644"/>
        <v>35</v>
      </c>
      <c r="E829" s="95">
        <f t="shared" ref="E829" si="1689">plan_id</f>
        <v>390</v>
      </c>
      <c r="F829" s="95">
        <f t="shared" ca="1" si="1180"/>
        <v>2004</v>
      </c>
      <c r="G829" s="95">
        <f t="shared" ref="G829" ca="1" si="1690">VLOOKUP(INDIRECT(CHAR(39)&amp;$A829&amp;CHAR(39)&amp;"!r2c"&amp;$C829,0),variables,2,0)</f>
        <v>10954</v>
      </c>
      <c r="H829" s="98">
        <f t="array" aca="1" ref="H829" ca="1">IF(AND(G829&gt;=10861,G829&lt;=10863),TEXT(INDIRECT(CHAR(39)&amp;$A829&amp;CHAR(39)&amp;"!r"&amp;$B829&amp;"c"&amp;$C829,0),"dd-mmm-yyyy"),(INDIRECT(CHAR(39)&amp;$A829&amp;CHAR(39)&amp;"!r"&amp;$B829&amp;"c"&amp;$C829,0)))</f>
        <v>0.05</v>
      </c>
    </row>
    <row r="830" spans="1:8" x14ac:dyDescent="0.3">
      <c r="A830" s="95" t="s">
        <v>284</v>
      </c>
      <c r="B830" s="95">
        <f t="shared" si="1623"/>
        <v>7</v>
      </c>
      <c r="C830" s="95">
        <f t="shared" si="1644"/>
        <v>36</v>
      </c>
      <c r="E830" s="95">
        <f t="shared" ref="E830" si="1691">plan_id</f>
        <v>390</v>
      </c>
      <c r="F830" s="95">
        <f t="shared" ca="1" si="1180"/>
        <v>2004</v>
      </c>
      <c r="G830" s="95">
        <f t="shared" ref="G830" ca="1" si="1692">VLOOKUP(INDIRECT(CHAR(39)&amp;$A830&amp;CHAR(39)&amp;"!r2c"&amp;$C830,0),variables,2,0)</f>
        <v>10955</v>
      </c>
      <c r="H830" s="98">
        <f t="array" aca="1" ref="H830" ca="1">IF(AND(G830&gt;=10861,G830&lt;=10863),TEXT(INDIRECT(CHAR(39)&amp;$A830&amp;CHAR(39)&amp;"!r"&amp;$B830&amp;"c"&amp;$C830,0),"dd-mmm-yyyy"),(INDIRECT(CHAR(39)&amp;$A830&amp;CHAR(39)&amp;"!r"&amp;$B830&amp;"c"&amp;$C830,0)))</f>
        <v>7.2499999999999995E-2</v>
      </c>
    </row>
    <row r="831" spans="1:8" x14ac:dyDescent="0.3">
      <c r="A831" s="95" t="s">
        <v>284</v>
      </c>
      <c r="B831" s="95">
        <f t="shared" si="1623"/>
        <v>7</v>
      </c>
      <c r="C831" s="95">
        <f t="shared" si="1644"/>
        <v>37</v>
      </c>
      <c r="E831" s="95">
        <f t="shared" ref="E831" si="1693">plan_id</f>
        <v>390</v>
      </c>
      <c r="F831" s="95">
        <f t="shared" ca="1" si="1180"/>
        <v>2004</v>
      </c>
      <c r="G831" s="95">
        <f t="shared" ref="G831" ca="1" si="1694">VLOOKUP(INDIRECT(CHAR(39)&amp;$A831&amp;CHAR(39)&amp;"!r2c"&amp;$C831,0),variables,2,0)</f>
        <v>10956</v>
      </c>
      <c r="H831" s="98">
        <f t="array" aca="1" ref="H831" ca="1">IF(AND(G831&gt;=10861,G831&lt;=10863),TEXT(INDIRECT(CHAR(39)&amp;$A831&amp;CHAR(39)&amp;"!r"&amp;$B831&amp;"c"&amp;$C831,0),"dd-mmm-yyyy"),(INDIRECT(CHAR(39)&amp;$A831&amp;CHAR(39)&amp;"!r"&amp;$B831&amp;"c"&amp;$C831,0)))</f>
        <v>0</v>
      </c>
    </row>
    <row r="832" spans="1:8" x14ac:dyDescent="0.3">
      <c r="A832" s="95" t="s">
        <v>284</v>
      </c>
      <c r="B832" s="95">
        <f t="shared" si="1623"/>
        <v>7</v>
      </c>
      <c r="C832" s="95">
        <f t="shared" si="1644"/>
        <v>38</v>
      </c>
      <c r="E832" s="95">
        <f t="shared" ref="E832" si="1695">plan_id</f>
        <v>390</v>
      </c>
      <c r="F832" s="95">
        <f t="shared" ca="1" si="1180"/>
        <v>2004</v>
      </c>
      <c r="G832" s="95">
        <f t="shared" ref="G832" ca="1" si="1696">VLOOKUP(INDIRECT(CHAR(39)&amp;$A832&amp;CHAR(39)&amp;"!r2c"&amp;$C832,0),variables,2,0)</f>
        <v>10959</v>
      </c>
      <c r="H832" s="98" t="str">
        <f t="array" aca="1" ref="H832" ca="1">IF(AND(G832&gt;=10861,G832&lt;=10863),TEXT(INDIRECT(CHAR(39)&amp;$A832&amp;CHAR(39)&amp;"!r"&amp;$B832&amp;"c"&amp;$C832,0),"dd-mmm-yyyy"),(INDIRECT(CHAR(39)&amp;$A832&amp;CHAR(39)&amp;"!r"&amp;$B832&amp;"c"&amp;$C832,0)))</f>
        <v>5.5% - 10.0%</v>
      </c>
    </row>
    <row r="833" spans="1:8" x14ac:dyDescent="0.3">
      <c r="A833" s="95" t="s">
        <v>284</v>
      </c>
      <c r="B833" s="95">
        <f t="shared" si="1623"/>
        <v>7</v>
      </c>
      <c r="C833" s="95">
        <f t="shared" si="1644"/>
        <v>39</v>
      </c>
      <c r="E833" s="95">
        <f t="shared" ref="E833" si="1697">plan_id</f>
        <v>390</v>
      </c>
      <c r="F833" s="95">
        <f t="shared" ca="1" si="1180"/>
        <v>2004</v>
      </c>
      <c r="G833" s="95">
        <f t="shared" ref="G833" ca="1" si="1698">VLOOKUP(INDIRECT(CHAR(39)&amp;$A833&amp;CHAR(39)&amp;"!r2c"&amp;$C833,0),variables,2,0)</f>
        <v>10962</v>
      </c>
      <c r="H833" s="98" t="str">
        <f t="array" aca="1" ref="H833" ca="1">IF(AND(G833&gt;=10861,G833&lt;=10863),TEXT(INDIRECT(CHAR(39)&amp;$A833&amp;CHAR(39)&amp;"!r"&amp;$B833&amp;"c"&amp;$C833,0),"dd-mmm-yyyy"),(INDIRECT(CHAR(39)&amp;$A833&amp;CHAR(39)&amp;"!r"&amp;$B833&amp;"c"&amp;$C833,0)))</f>
        <v>Pg No 57</v>
      </c>
    </row>
    <row r="834" spans="1:8" x14ac:dyDescent="0.3">
      <c r="A834" s="95" t="s">
        <v>284</v>
      </c>
      <c r="B834" s="95">
        <f t="shared" si="1623"/>
        <v>7</v>
      </c>
      <c r="C834" s="95">
        <f t="shared" si="1644"/>
        <v>40</v>
      </c>
      <c r="E834" s="95">
        <f t="shared" ref="E834" si="1699">plan_id</f>
        <v>390</v>
      </c>
      <c r="F834" s="95">
        <f t="shared" ca="1" si="1180"/>
        <v>2004</v>
      </c>
      <c r="G834" s="95">
        <f t="shared" ref="G834" ca="1" si="1700">VLOOKUP(INDIRECT(CHAR(39)&amp;$A834&amp;CHAR(39)&amp;"!r2c"&amp;$C834,0),variables,2,0)</f>
        <v>10964</v>
      </c>
      <c r="H834" s="98" t="str">
        <f t="array" aca="1" ref="H834" ca="1">IF(AND(G834&gt;=10861,G834&lt;=10863),TEXT(INDIRECT(CHAR(39)&amp;$A834&amp;CHAR(39)&amp;"!r"&amp;$B834&amp;"c"&amp;$C834,0),"dd-mmm-yyyy"),(INDIRECT(CHAR(39)&amp;$A834&amp;CHAR(39)&amp;"!r"&amp;$B834&amp;"c"&amp;$C834,0)))</f>
        <v>Pg No 55-56</v>
      </c>
    </row>
    <row r="835" spans="1:8" x14ac:dyDescent="0.3">
      <c r="A835" s="95" t="s">
        <v>284</v>
      </c>
      <c r="B835" s="95">
        <f t="shared" si="1623"/>
        <v>7</v>
      </c>
      <c r="C835" s="95">
        <f t="shared" si="1644"/>
        <v>41</v>
      </c>
      <c r="E835" s="95">
        <f t="shared" ref="E835" si="1701">plan_id</f>
        <v>390</v>
      </c>
      <c r="F835" s="95">
        <f t="shared" ca="1" si="1180"/>
        <v>2004</v>
      </c>
      <c r="G835" s="95">
        <f t="shared" ref="G835" ca="1" si="1702">VLOOKUP(INDIRECT(CHAR(39)&amp;$A835&amp;CHAR(39)&amp;"!r2c"&amp;$C835,0),variables,2,0)</f>
        <v>10967</v>
      </c>
      <c r="H835" s="98" t="str">
        <f t="array" aca="1" ref="H835" ca="1">IF(AND(G835&gt;=10861,G835&lt;=10863),TEXT(INDIRECT(CHAR(39)&amp;$A835&amp;CHAR(39)&amp;"!r"&amp;$B835&amp;"c"&amp;$C835,0),"dd-mmm-yyyy"),(INDIRECT(CHAR(39)&amp;$A835&amp;CHAR(39)&amp;"!r"&amp;$B835&amp;"c"&amp;$C835,0)))</f>
        <v>1994 Uninsured Pension (UP94)</v>
      </c>
    </row>
    <row r="836" spans="1:8" x14ac:dyDescent="0.3">
      <c r="A836" s="95" t="s">
        <v>284</v>
      </c>
      <c r="B836" s="95">
        <f t="shared" si="1623"/>
        <v>7</v>
      </c>
      <c r="C836" s="95">
        <f t="shared" si="1644"/>
        <v>42</v>
      </c>
      <c r="E836" s="95">
        <f t="shared" ref="E836" si="1703">plan_id</f>
        <v>390</v>
      </c>
      <c r="F836" s="95">
        <f t="shared" ref="F836:F928" ca="1" si="1704">INDIRECT(CHAR(39)&amp;$A836&amp;CHAR(39)&amp;"!r"&amp;$B836&amp;"c2",0)</f>
        <v>2004</v>
      </c>
      <c r="G836" s="95">
        <f t="shared" ref="G836" ca="1" si="1705">VLOOKUP(INDIRECT(CHAR(39)&amp;$A836&amp;CHAR(39)&amp;"!r2c"&amp;$C836,0),variables,2,0)</f>
        <v>10968</v>
      </c>
      <c r="H836" s="98">
        <f t="array" aca="1" ref="H836" ca="1">IF(AND(G836&gt;=10861,G836&lt;=10863),TEXT(INDIRECT(CHAR(39)&amp;$A836&amp;CHAR(39)&amp;"!r"&amp;$B836&amp;"c"&amp;$C836,0),"dd-mmm-yyyy"),(INDIRECT(CHAR(39)&amp;$A836&amp;CHAR(39)&amp;"!r"&amp;$B836&amp;"c"&amp;$C836,0)))</f>
        <v>1994</v>
      </c>
    </row>
    <row r="837" spans="1:8" x14ac:dyDescent="0.3">
      <c r="A837" s="95" t="s">
        <v>284</v>
      </c>
      <c r="B837" s="95">
        <f t="shared" si="1623"/>
        <v>7</v>
      </c>
      <c r="C837" s="95">
        <f t="shared" si="1644"/>
        <v>43</v>
      </c>
      <c r="E837" s="95">
        <f t="shared" ref="E837" si="1706">plan_id</f>
        <v>390</v>
      </c>
      <c r="F837" s="95">
        <f t="shared" ca="1" si="1704"/>
        <v>2004</v>
      </c>
      <c r="G837" s="95">
        <f t="shared" ref="G837" ca="1" si="1707">VLOOKUP(INDIRECT(CHAR(39)&amp;$A837&amp;CHAR(39)&amp;"!r2c"&amp;$C837,0),variables,2,0)</f>
        <v>10969</v>
      </c>
      <c r="H837" s="98" t="str">
        <f t="array" aca="1" ref="H837" ca="1">IF(AND(G837&gt;=10861,G837&lt;=10863),TEXT(INDIRECT(CHAR(39)&amp;$A837&amp;CHAR(39)&amp;"!r"&amp;$B837&amp;"c"&amp;$C837,0),"dd-mmm-yyyy"),(INDIRECT(CHAR(39)&amp;$A837&amp;CHAR(39)&amp;"!r"&amp;$B837&amp;"c"&amp;$C837,0)))</f>
        <v>Projection scale AA</v>
      </c>
    </row>
    <row r="838" spans="1:8" x14ac:dyDescent="0.3">
      <c r="A838" s="95" t="s">
        <v>284</v>
      </c>
      <c r="B838" s="95">
        <f t="shared" si="1623"/>
        <v>7</v>
      </c>
      <c r="C838" s="95">
        <f t="shared" si="1644"/>
        <v>44</v>
      </c>
      <c r="E838" s="95">
        <f t="shared" ref="E838" si="1708">plan_id</f>
        <v>390</v>
      </c>
      <c r="F838" s="95">
        <f t="shared" ca="1" si="1704"/>
        <v>2004</v>
      </c>
      <c r="G838" s="95">
        <f t="shared" ref="G838" ca="1" si="1709">VLOOKUP(INDIRECT(CHAR(39)&amp;$A838&amp;CHAR(39)&amp;"!r2c"&amp;$C838,0),variables,2,0)</f>
        <v>10970</v>
      </c>
      <c r="H838" s="98">
        <f t="array" aca="1" ref="H838" ca="1">IF(AND(G838&gt;=10861,G838&lt;=10863),TEXT(INDIRECT(CHAR(39)&amp;$A838&amp;CHAR(39)&amp;"!r"&amp;$B838&amp;"c"&amp;$C838,0),"dd-mmm-yyyy"),(INDIRECT(CHAR(39)&amp;$A838&amp;CHAR(39)&amp;"!r"&amp;$B838&amp;"c"&amp;$C838,0)))</f>
        <v>0</v>
      </c>
    </row>
    <row r="839" spans="1:8" x14ac:dyDescent="0.3">
      <c r="A839" s="95" t="s">
        <v>284</v>
      </c>
      <c r="B839" s="95">
        <f t="shared" si="1623"/>
        <v>7</v>
      </c>
      <c r="C839" s="95">
        <f t="shared" si="1644"/>
        <v>45</v>
      </c>
      <c r="E839" s="95">
        <f t="shared" ref="E839" si="1710">plan_id</f>
        <v>390</v>
      </c>
      <c r="F839" s="95">
        <f t="shared" ca="1" si="1704"/>
        <v>2004</v>
      </c>
      <c r="G839" s="95">
        <f t="shared" ref="G839" ca="1" si="1711">VLOOKUP(INDIRECT(CHAR(39)&amp;$A839&amp;CHAR(39)&amp;"!r2c"&amp;$C839,0),variables,2,0)</f>
        <v>10971</v>
      </c>
      <c r="H839" s="98" t="str">
        <f t="array" aca="1" ref="H839" ca="1">IF(AND(G839&gt;=10861,G839&lt;=10863),TEXT(INDIRECT(CHAR(39)&amp;$A839&amp;CHAR(39)&amp;"!r"&amp;$B839&amp;"c"&amp;$C839,0),"dd-mmm-yyyy"),(INDIRECT(CHAR(39)&amp;$A839&amp;CHAR(39)&amp;"!r"&amp;$B839&amp;"c"&amp;$C839,0)))</f>
        <v>Male and Female: Active- 3 years; Retirees- 2 years</v>
      </c>
    </row>
    <row r="840" spans="1:8" x14ac:dyDescent="0.3">
      <c r="A840" s="95" t="s">
        <v>284</v>
      </c>
      <c r="B840" s="95">
        <f t="shared" si="1623"/>
        <v>7</v>
      </c>
      <c r="C840" s="95">
        <f t="shared" si="1644"/>
        <v>46</v>
      </c>
      <c r="E840" s="95">
        <f t="shared" ref="E840" si="1712">plan_id</f>
        <v>390</v>
      </c>
      <c r="F840" s="95">
        <f t="shared" ca="1" si="1704"/>
        <v>2004</v>
      </c>
      <c r="G840" s="95">
        <f t="shared" ref="G840" ca="1" si="1713">VLOOKUP(INDIRECT(CHAR(39)&amp;$A840&amp;CHAR(39)&amp;"!r2c"&amp;$C840,0),variables,2,0)</f>
        <v>10972</v>
      </c>
      <c r="H840" s="98" t="str">
        <f t="array" aca="1" ref="H840" ca="1">IF(AND(G840&gt;=10861,G840&lt;=10863),TEXT(INDIRECT(CHAR(39)&amp;$A840&amp;CHAR(39)&amp;"!r"&amp;$B840&amp;"c"&amp;$C840,0),"dd-mmm-yyyy"),(INDIRECT(CHAR(39)&amp;$A840&amp;CHAR(39)&amp;"!r"&amp;$B840&amp;"c"&amp;$C840,0)))</f>
        <v>N/A</v>
      </c>
    </row>
    <row r="841" spans="1:8" x14ac:dyDescent="0.3">
      <c r="A841" s="95" t="s">
        <v>284</v>
      </c>
      <c r="B841" s="95">
        <f t="shared" si="1623"/>
        <v>7</v>
      </c>
      <c r="C841" s="95">
        <f t="shared" si="1644"/>
        <v>47</v>
      </c>
      <c r="E841" s="95">
        <f t="shared" ref="E841" si="1714">plan_id</f>
        <v>390</v>
      </c>
      <c r="F841" s="95">
        <f t="shared" ca="1" si="1704"/>
        <v>2004</v>
      </c>
      <c r="G841" s="95">
        <f t="shared" ref="G841" ca="1" si="1715">VLOOKUP(INDIRECT(CHAR(39)&amp;$A841&amp;CHAR(39)&amp;"!r2c"&amp;$C841,0),variables,2,0)</f>
        <v>10973</v>
      </c>
      <c r="H841" s="98" t="str">
        <f t="array" aca="1" ref="H841" ca="1">IF(AND(G841&gt;=10861,G841&lt;=10863),TEXT(INDIRECT(CHAR(39)&amp;$A841&amp;CHAR(39)&amp;"!r"&amp;$B841&amp;"c"&amp;$C841,0),"dd-mmm-yyyy"),(INDIRECT(CHAR(39)&amp;$A841&amp;CHAR(39)&amp;"!r"&amp;$B841&amp;"c"&amp;$C841,0)))</f>
        <v>N/A</v>
      </c>
    </row>
    <row r="842" spans="1:8" x14ac:dyDescent="0.3">
      <c r="A842" s="95" t="s">
        <v>284</v>
      </c>
      <c r="B842" s="95">
        <f t="shared" si="1623"/>
        <v>7</v>
      </c>
      <c r="C842" s="95">
        <f t="shared" si="1644"/>
        <v>48</v>
      </c>
      <c r="E842" s="95">
        <f t="shared" ref="E842" si="1716">plan_id</f>
        <v>390</v>
      </c>
      <c r="F842" s="95">
        <f t="shared" ca="1" si="1704"/>
        <v>2004</v>
      </c>
      <c r="G842" s="95">
        <f t="shared" ref="G842" ca="1" si="1717">VLOOKUP(INDIRECT(CHAR(39)&amp;$A842&amp;CHAR(39)&amp;"!r2c"&amp;$C842,0),variables,2,0)</f>
        <v>10975</v>
      </c>
      <c r="H842" s="98" t="str">
        <f t="array" aca="1" ref="H842" ca="1">IF(AND(G842&gt;=10861,G842&lt;=10863),TEXT(INDIRECT(CHAR(39)&amp;$A842&amp;CHAR(39)&amp;"!r"&amp;$B842&amp;"c"&amp;$C842,0),"dd-mmm-yyyy"),(INDIRECT(CHAR(39)&amp;$A842&amp;CHAR(39)&amp;"!r"&amp;$B842&amp;"c"&amp;$C842,0)))</f>
        <v>Aggregate</v>
      </c>
    </row>
    <row r="843" spans="1:8" x14ac:dyDescent="0.3">
      <c r="A843" s="95" t="s">
        <v>284</v>
      </c>
      <c r="B843" s="95">
        <f t="shared" si="1623"/>
        <v>7</v>
      </c>
      <c r="C843" s="95">
        <f t="shared" si="1644"/>
        <v>49</v>
      </c>
      <c r="E843" s="95">
        <f t="shared" ref="E843" si="1718">plan_id</f>
        <v>390</v>
      </c>
      <c r="F843" s="95">
        <f t="shared" ca="1" si="1704"/>
        <v>2004</v>
      </c>
      <c r="G843" s="95">
        <f t="shared" ref="G843" ca="1" si="1719">VLOOKUP(INDIRECT(CHAR(39)&amp;$A843&amp;CHAR(39)&amp;"!r2c"&amp;$C843,0),variables,2,0)</f>
        <v>10976</v>
      </c>
      <c r="H843" s="98">
        <f t="array" aca="1" ref="H843" ca="1">IF(AND(G843&gt;=10861,G843&lt;=10863),TEXT(INDIRECT(CHAR(39)&amp;$A843&amp;CHAR(39)&amp;"!r"&amp;$B843&amp;"c"&amp;$C843,0),"dd-mmm-yyyy"),(INDIRECT(CHAR(39)&amp;$A843&amp;CHAR(39)&amp;"!r"&amp;$B843&amp;"c"&amp;$C843,0)))</f>
        <v>7.2499999999999995E-2</v>
      </c>
    </row>
    <row r="844" spans="1:8" x14ac:dyDescent="0.3">
      <c r="A844" s="95" t="s">
        <v>284</v>
      </c>
      <c r="B844" s="95">
        <f t="shared" si="1623"/>
        <v>7</v>
      </c>
      <c r="C844" s="95">
        <f t="shared" si="1644"/>
        <v>50</v>
      </c>
      <c r="E844" s="95">
        <f t="shared" ref="E844" si="1720">plan_id</f>
        <v>390</v>
      </c>
      <c r="F844" s="95">
        <f t="shared" ca="1" si="1704"/>
        <v>2004</v>
      </c>
      <c r="G844" s="95">
        <f t="shared" ref="G844" ca="1" si="1721">VLOOKUP(INDIRECT(CHAR(39)&amp;$A844&amp;CHAR(39)&amp;"!r2c"&amp;$C844,0),variables,2,0)</f>
        <v>10977</v>
      </c>
      <c r="H844" s="98">
        <f t="array" aca="1" ref="H844" ca="1">IF(AND(G844&gt;=10861,G844&lt;=10863),TEXT(INDIRECT(CHAR(39)&amp;$A844&amp;CHAR(39)&amp;"!r"&amp;$B844&amp;"c"&amp;$C844,0),"dd-mmm-yyyy"),(INDIRECT(CHAR(39)&amp;$A844&amp;CHAR(39)&amp;"!r"&amp;$B844&amp;"c"&amp;$C844,0)))</f>
        <v>0</v>
      </c>
    </row>
    <row r="845" spans="1:8" x14ac:dyDescent="0.3">
      <c r="A845" s="95" t="s">
        <v>284</v>
      </c>
      <c r="B845" s="95">
        <f t="shared" si="1623"/>
        <v>7</v>
      </c>
      <c r="C845" s="95">
        <f t="shared" si="1644"/>
        <v>51</v>
      </c>
      <c r="E845" s="95">
        <f t="shared" ref="E845" si="1722">plan_id</f>
        <v>390</v>
      </c>
      <c r="F845" s="95">
        <f t="shared" ca="1" si="1704"/>
        <v>2004</v>
      </c>
      <c r="G845" s="95">
        <f t="shared" ref="G845" ca="1" si="1723">VLOOKUP(INDIRECT(CHAR(39)&amp;$A845&amp;CHAR(39)&amp;"!r2c"&amp;$C845,0),variables,2,0)</f>
        <v>10978</v>
      </c>
      <c r="H845" s="98">
        <f t="array" aca="1" ref="H845" ca="1">IF(AND(G845&gt;=10861,G845&lt;=10863),TEXT(INDIRECT(CHAR(39)&amp;$A845&amp;CHAR(39)&amp;"!r"&amp;$B845&amp;"c"&amp;$C845,0),"dd-mmm-yyyy"),(INDIRECT(CHAR(39)&amp;$A845&amp;CHAR(39)&amp;"!r"&amp;$B845&amp;"c"&amp;$C845,0)))</f>
        <v>7.2499999999999995E-2</v>
      </c>
    </row>
    <row r="846" spans="1:8" x14ac:dyDescent="0.3">
      <c r="A846" s="95" t="s">
        <v>284</v>
      </c>
      <c r="B846" s="95">
        <f t="shared" si="1623"/>
        <v>7</v>
      </c>
      <c r="C846" s="95">
        <f t="shared" si="1644"/>
        <v>52</v>
      </c>
      <c r="E846" s="95">
        <f t="shared" ref="E846" si="1724">plan_id</f>
        <v>390</v>
      </c>
      <c r="F846" s="95">
        <f t="shared" ca="1" si="1704"/>
        <v>2004</v>
      </c>
      <c r="G846" s="95">
        <f t="shared" ref="G846" ca="1" si="1725">VLOOKUP(INDIRECT(CHAR(39)&amp;$A846&amp;CHAR(39)&amp;"!r2c"&amp;$C846,0),variables,2,0)</f>
        <v>10979</v>
      </c>
      <c r="H846" s="98">
        <f t="array" aca="1" ref="H846" ca="1">IF(AND(G846&gt;=10861,G846&lt;=10863),TEXT(INDIRECT(CHAR(39)&amp;$A846&amp;CHAR(39)&amp;"!r"&amp;$B846&amp;"c"&amp;$C846,0),"dd-mmm-yyyy"),(INDIRECT(CHAR(39)&amp;$A846&amp;CHAR(39)&amp;"!r"&amp;$B846&amp;"c"&amp;$C846,0)))</f>
        <v>0</v>
      </c>
    </row>
    <row r="847" spans="1:8" x14ac:dyDescent="0.3">
      <c r="A847" s="95" t="s">
        <v>284</v>
      </c>
      <c r="B847" s="95">
        <f t="shared" si="1623"/>
        <v>7</v>
      </c>
      <c r="C847" s="95">
        <f t="shared" si="1644"/>
        <v>53</v>
      </c>
      <c r="E847" s="95">
        <f t="shared" ref="E847" si="1726">plan_id</f>
        <v>390</v>
      </c>
      <c r="F847" s="95">
        <f t="shared" ca="1" si="1704"/>
        <v>2004</v>
      </c>
      <c r="G847" s="95">
        <f t="shared" ref="G847" ca="1" si="1727">VLOOKUP(INDIRECT(CHAR(39)&amp;$A847&amp;CHAR(39)&amp;"!r2c"&amp;$C847,0),variables,2,0)</f>
        <v>10980</v>
      </c>
      <c r="H847" s="98">
        <f t="array" aca="1" ref="H847" ca="1">IF(AND(G847&gt;=10861,G847&lt;=10863),TEXT(INDIRECT(CHAR(39)&amp;$A847&amp;CHAR(39)&amp;"!r"&amp;$B847&amp;"c"&amp;$C847,0),"dd-mmm-yyyy"),(INDIRECT(CHAR(39)&amp;$A847&amp;CHAR(39)&amp;"!r"&amp;$B847&amp;"c"&amp;$C847,0)))</f>
        <v>6.9000000000000006E-2</v>
      </c>
    </row>
    <row r="848" spans="1:8" x14ac:dyDescent="0.3">
      <c r="A848" s="95" t="s">
        <v>284</v>
      </c>
      <c r="B848" s="95">
        <f t="shared" si="1623"/>
        <v>7</v>
      </c>
      <c r="C848" s="95">
        <f t="shared" si="1644"/>
        <v>54</v>
      </c>
      <c r="E848" s="95">
        <f t="shared" ref="E848" si="1728">plan_id</f>
        <v>390</v>
      </c>
      <c r="F848" s="95">
        <f t="shared" ca="1" si="1704"/>
        <v>2004</v>
      </c>
      <c r="G848" s="95">
        <f t="shared" ref="G848" ca="1" si="1729">VLOOKUP(INDIRECT(CHAR(39)&amp;$A848&amp;CHAR(39)&amp;"!r2c"&amp;$C848,0),variables,2,0)</f>
        <v>10981</v>
      </c>
      <c r="H848" s="98">
        <f t="array" aca="1" ref="H848" ca="1">IF(AND(G848&gt;=10861,G848&lt;=10863),TEXT(INDIRECT(CHAR(39)&amp;$A848&amp;CHAR(39)&amp;"!r"&amp;$B848&amp;"c"&amp;$C848,0),"dd-mmm-yyyy"),(INDIRECT(CHAR(39)&amp;$A848&amp;CHAR(39)&amp;"!r"&amp;$B848&amp;"c"&amp;$C848,0)))</f>
        <v>0</v>
      </c>
    </row>
    <row r="849" spans="1:8" x14ac:dyDescent="0.3">
      <c r="A849" s="95" t="s">
        <v>284</v>
      </c>
      <c r="B849" s="95">
        <f t="shared" si="1623"/>
        <v>7</v>
      </c>
      <c r="C849" s="95">
        <f t="shared" si="1644"/>
        <v>55</v>
      </c>
      <c r="E849" s="95">
        <f t="shared" ref="E849" si="1730">plan_id</f>
        <v>390</v>
      </c>
      <c r="F849" s="95">
        <f t="shared" ca="1" si="1704"/>
        <v>2004</v>
      </c>
      <c r="G849" s="95">
        <f t="shared" ref="G849" ca="1" si="1731">VLOOKUP(INDIRECT(CHAR(39)&amp;$A849&amp;CHAR(39)&amp;"!r2c"&amp;$C849,0),variables,2,0)</f>
        <v>10706</v>
      </c>
      <c r="H849" s="98">
        <f t="array" aca="1" ref="H849" ca="1">IF(AND(G849&gt;=10861,G849&lt;=10863),TEXT(INDIRECT(CHAR(39)&amp;$A849&amp;CHAR(39)&amp;"!r"&amp;$B849&amp;"c"&amp;$C849,0),"dd-mmm-yyyy"),(INDIRECT(CHAR(39)&amp;$A849&amp;CHAR(39)&amp;"!r"&amp;$B849&amp;"c"&amp;$C849,0)))</f>
        <v>0</v>
      </c>
    </row>
    <row r="850" spans="1:8" x14ac:dyDescent="0.3">
      <c r="A850" s="95" t="s">
        <v>284</v>
      </c>
      <c r="B850" s="95">
        <f t="shared" si="1623"/>
        <v>7</v>
      </c>
      <c r="C850" s="95">
        <f t="shared" si="1644"/>
        <v>56</v>
      </c>
      <c r="E850" s="95">
        <f t="shared" ref="E850" si="1732">plan_id</f>
        <v>390</v>
      </c>
      <c r="F850" s="95">
        <f t="shared" ca="1" si="1704"/>
        <v>2004</v>
      </c>
      <c r="G850" s="95">
        <f t="shared" ref="G850" ca="1" si="1733">VLOOKUP(INDIRECT(CHAR(39)&amp;$A850&amp;CHAR(39)&amp;"!r2c"&amp;$C850,0),variables,2,0)</f>
        <v>10983</v>
      </c>
      <c r="H850" s="98" t="str">
        <f t="array" aca="1" ref="H850" ca="1">IF(AND(G850&gt;=10861,G850&lt;=10863),TEXT(INDIRECT(CHAR(39)&amp;$A850&amp;CHAR(39)&amp;"!r"&amp;$B850&amp;"c"&amp;$C850,0),"dd-mmm-yyyy"),(INDIRECT(CHAR(39)&amp;$A850&amp;CHAR(39)&amp;"!r"&amp;$B850&amp;"c"&amp;$C850,0)))</f>
        <v>No</v>
      </c>
    </row>
    <row r="851" spans="1:8" x14ac:dyDescent="0.3">
      <c r="A851" s="95" t="s">
        <v>284</v>
      </c>
      <c r="B851" s="95">
        <f t="shared" si="1623"/>
        <v>7</v>
      </c>
      <c r="C851" s="95">
        <f t="shared" si="1644"/>
        <v>57</v>
      </c>
      <c r="E851" s="95">
        <f t="shared" ref="E851" si="1734">plan_id</f>
        <v>390</v>
      </c>
      <c r="F851" s="95">
        <f t="shared" ca="1" si="1704"/>
        <v>2004</v>
      </c>
      <c r="G851" s="95">
        <f t="shared" ref="G851" ca="1" si="1735">VLOOKUP(INDIRECT(CHAR(39)&amp;$A851&amp;CHAR(39)&amp;"!r2c"&amp;$C851,0),variables,2,0)</f>
        <v>10989</v>
      </c>
      <c r="H851" s="98">
        <f t="array" aca="1" ref="H851" ca="1">IF(AND(G851&gt;=10861,G851&lt;=10863),TEXT(INDIRECT(CHAR(39)&amp;$A851&amp;CHAR(39)&amp;"!r"&amp;$B851&amp;"c"&amp;$C851,0),"dd-mmm-yyyy"),(INDIRECT(CHAR(39)&amp;$A851&amp;CHAR(39)&amp;"!r"&amp;$B851&amp;"c"&amp;$C851,0)))</f>
        <v>0</v>
      </c>
    </row>
    <row r="852" spans="1:8" x14ac:dyDescent="0.3">
      <c r="A852" s="95" t="s">
        <v>284</v>
      </c>
      <c r="B852" s="95">
        <f t="shared" si="1623"/>
        <v>7</v>
      </c>
      <c r="C852" s="95">
        <f t="shared" si="1644"/>
        <v>58</v>
      </c>
      <c r="E852" s="95">
        <f t="shared" ref="E852" si="1736">plan_id</f>
        <v>390</v>
      </c>
      <c r="F852" s="95">
        <f t="shared" ca="1" si="1704"/>
        <v>2004</v>
      </c>
      <c r="G852" s="95">
        <f t="shared" ref="G852" ca="1" si="1737">VLOOKUP(INDIRECT(CHAR(39)&amp;$A852&amp;CHAR(39)&amp;"!r2c"&amp;$C852,0),variables,2,0)</f>
        <v>10990</v>
      </c>
      <c r="H852" s="98">
        <f t="array" aca="1" ref="H852" ca="1">IF(AND(G852&gt;=10861,G852&lt;=10863),TEXT(INDIRECT(CHAR(39)&amp;$A852&amp;CHAR(39)&amp;"!r"&amp;$B852&amp;"c"&amp;$C852,0),"dd-mmm-yyyy"),(INDIRECT(CHAR(39)&amp;$A852&amp;CHAR(39)&amp;"!r"&amp;$B852&amp;"c"&amp;$C852,0)))</f>
        <v>0</v>
      </c>
    </row>
    <row r="853" spans="1:8" x14ac:dyDescent="0.3">
      <c r="A853" s="95" t="s">
        <v>284</v>
      </c>
      <c r="B853" s="95">
        <f t="shared" si="1623"/>
        <v>7</v>
      </c>
      <c r="C853" s="95">
        <f t="shared" si="1644"/>
        <v>59</v>
      </c>
      <c r="E853" s="95">
        <f t="shared" ref="E853" si="1738">plan_id</f>
        <v>390</v>
      </c>
      <c r="F853" s="95">
        <f t="shared" ca="1" si="1704"/>
        <v>2004</v>
      </c>
      <c r="G853" s="95">
        <f t="shared" ref="G853" ca="1" si="1739">VLOOKUP(INDIRECT(CHAR(39)&amp;$A853&amp;CHAR(39)&amp;"!r2c"&amp;$C853,0),variables,2,0)</f>
        <v>10991</v>
      </c>
      <c r="H853" s="98">
        <f t="array" aca="1" ref="H853" ca="1">IF(AND(G853&gt;=10861,G853&lt;=10863),TEXT(INDIRECT(CHAR(39)&amp;$A853&amp;CHAR(39)&amp;"!r"&amp;$B853&amp;"c"&amp;$C853,0),"dd-mmm-yyyy"),(INDIRECT(CHAR(39)&amp;$A853&amp;CHAR(39)&amp;"!r"&amp;$B853&amp;"c"&amp;$C853,0)))</f>
        <v>0</v>
      </c>
    </row>
    <row r="854" spans="1:8" x14ac:dyDescent="0.3">
      <c r="A854" s="95" t="s">
        <v>284</v>
      </c>
      <c r="B854" s="95">
        <f t="shared" si="1623"/>
        <v>7</v>
      </c>
      <c r="C854" s="95">
        <f t="shared" si="1644"/>
        <v>60</v>
      </c>
      <c r="E854" s="95">
        <f t="shared" ref="E854" si="1740">plan_id</f>
        <v>390</v>
      </c>
      <c r="F854" s="95">
        <f t="shared" ca="1" si="1704"/>
        <v>2004</v>
      </c>
      <c r="G854" s="95">
        <f t="shared" ref="G854" ca="1" si="1741">VLOOKUP(INDIRECT(CHAR(39)&amp;$A854&amp;CHAR(39)&amp;"!r2c"&amp;$C854,0),variables,2,0)</f>
        <v>10992</v>
      </c>
      <c r="H854" s="98">
        <f t="array" aca="1" ref="H854" ca="1">IF(AND(G854&gt;=10861,G854&lt;=10863),TEXT(INDIRECT(CHAR(39)&amp;$A854&amp;CHAR(39)&amp;"!r"&amp;$B854&amp;"c"&amp;$C854,0),"dd-mmm-yyyy"),(INDIRECT(CHAR(39)&amp;$A854&amp;CHAR(39)&amp;"!r"&amp;$B854&amp;"c"&amp;$C854,0)))</f>
        <v>0</v>
      </c>
    </row>
    <row r="855" spans="1:8" x14ac:dyDescent="0.3">
      <c r="A855" s="95" t="s">
        <v>284</v>
      </c>
      <c r="B855" s="95">
        <f t="shared" si="1623"/>
        <v>7</v>
      </c>
      <c r="C855" s="95">
        <f t="shared" si="1644"/>
        <v>61</v>
      </c>
      <c r="E855" s="95">
        <f t="shared" ref="E855" si="1742">plan_id</f>
        <v>390</v>
      </c>
      <c r="F855" s="95">
        <f t="shared" ca="1" si="1704"/>
        <v>2004</v>
      </c>
      <c r="G855" s="95">
        <f t="shared" ref="G855" ca="1" si="1743">VLOOKUP(INDIRECT(CHAR(39)&amp;$A855&amp;CHAR(39)&amp;"!r2c"&amp;$C855,0),variables,2,0)</f>
        <v>10993</v>
      </c>
      <c r="H855" s="98">
        <f t="array" aca="1" ref="H855" ca="1">IF(AND(G855&gt;=10861,G855&lt;=10863),TEXT(INDIRECT(CHAR(39)&amp;$A855&amp;CHAR(39)&amp;"!r"&amp;$B855&amp;"c"&amp;$C855,0),"dd-mmm-yyyy"),(INDIRECT(CHAR(39)&amp;$A855&amp;CHAR(39)&amp;"!r"&amp;$B855&amp;"c"&amp;$C855,0)))</f>
        <v>0</v>
      </c>
    </row>
    <row r="856" spans="1:8" x14ac:dyDescent="0.3">
      <c r="A856" s="95" t="s">
        <v>284</v>
      </c>
      <c r="B856" s="95">
        <f t="shared" si="1623"/>
        <v>7</v>
      </c>
      <c r="C856" s="95">
        <f t="shared" si="1644"/>
        <v>62</v>
      </c>
      <c r="E856" s="95">
        <f t="shared" ref="E856" si="1744">plan_id</f>
        <v>390</v>
      </c>
      <c r="F856" s="95">
        <f t="shared" ca="1" si="1704"/>
        <v>2004</v>
      </c>
      <c r="G856" s="95">
        <f t="shared" ref="G856" ca="1" si="1745">VLOOKUP(INDIRECT(CHAR(39)&amp;$A856&amp;CHAR(39)&amp;"!r2c"&amp;$C856,0),variables,2,0)</f>
        <v>10801</v>
      </c>
      <c r="H856" s="98">
        <f t="array" aca="1" ref="H856" ca="1">IF(AND(G856&gt;=10861,G856&lt;=10863),TEXT(INDIRECT(CHAR(39)&amp;$A856&amp;CHAR(39)&amp;"!r"&amp;$B856&amp;"c"&amp;$C856,0),"dd-mmm-yyyy"),(INDIRECT(CHAR(39)&amp;$A856&amp;CHAR(39)&amp;"!r"&amp;$B856&amp;"c"&amp;$C856,0)))</f>
        <v>0</v>
      </c>
    </row>
    <row r="857" spans="1:8" x14ac:dyDescent="0.3">
      <c r="A857" s="95" t="s">
        <v>284</v>
      </c>
      <c r="B857" s="95">
        <f t="shared" si="1623"/>
        <v>7</v>
      </c>
      <c r="C857" s="95">
        <f t="shared" si="1644"/>
        <v>63</v>
      </c>
      <c r="E857" s="95">
        <f t="shared" ref="E857" si="1746">plan_id</f>
        <v>390</v>
      </c>
      <c r="F857" s="95">
        <f t="shared" ca="1" si="1704"/>
        <v>2004</v>
      </c>
      <c r="G857" s="95">
        <f t="shared" ref="G857" ca="1" si="1747">VLOOKUP(INDIRECT(CHAR(39)&amp;$A857&amp;CHAR(39)&amp;"!r2c"&amp;$C857,0),variables,2,0)</f>
        <v>10802</v>
      </c>
      <c r="H857" s="98">
        <f t="array" aca="1" ref="H857" ca="1">IF(AND(G857&gt;=10861,G857&lt;=10863),TEXT(INDIRECT(CHAR(39)&amp;$A857&amp;CHAR(39)&amp;"!r"&amp;$B857&amp;"c"&amp;$C857,0),"dd-mmm-yyyy"),(INDIRECT(CHAR(39)&amp;$A857&amp;CHAR(39)&amp;"!r"&amp;$B857&amp;"c"&amp;$C857,0)))</f>
        <v>0</v>
      </c>
    </row>
    <row r="858" spans="1:8" x14ac:dyDescent="0.3">
      <c r="A858" s="95" t="s">
        <v>284</v>
      </c>
      <c r="B858" s="95">
        <f t="shared" si="1623"/>
        <v>7</v>
      </c>
      <c r="C858" s="95">
        <f t="shared" si="1644"/>
        <v>64</v>
      </c>
      <c r="E858" s="95">
        <f t="shared" ref="E858" si="1748">plan_id</f>
        <v>390</v>
      </c>
      <c r="F858" s="95">
        <f t="shared" ca="1" si="1704"/>
        <v>2004</v>
      </c>
      <c r="G858" s="95">
        <f t="shared" ref="G858" ca="1" si="1749">VLOOKUP(INDIRECT(CHAR(39)&amp;$A858&amp;CHAR(39)&amp;"!r2c"&amp;$C858,0),variables,2,0)</f>
        <v>10803</v>
      </c>
      <c r="H858" s="98">
        <f t="array" aca="1" ref="H858" ca="1">IF(AND(G858&gt;=10861,G858&lt;=10863),TEXT(INDIRECT(CHAR(39)&amp;$A858&amp;CHAR(39)&amp;"!r"&amp;$B858&amp;"c"&amp;$C858,0),"dd-mmm-yyyy"),(INDIRECT(CHAR(39)&amp;$A858&amp;CHAR(39)&amp;"!r"&amp;$B858&amp;"c"&amp;$C858,0)))</f>
        <v>0</v>
      </c>
    </row>
    <row r="859" spans="1:8" x14ac:dyDescent="0.3">
      <c r="A859" s="95" t="s">
        <v>284</v>
      </c>
      <c r="B859" s="95">
        <f t="shared" si="1623"/>
        <v>7</v>
      </c>
      <c r="C859" s="95">
        <f t="shared" si="1644"/>
        <v>65</v>
      </c>
      <c r="E859" s="95">
        <f t="shared" ref="E859" si="1750">plan_id</f>
        <v>390</v>
      </c>
      <c r="F859" s="95">
        <f t="shared" ca="1" si="1704"/>
        <v>2004</v>
      </c>
      <c r="G859" s="95">
        <f t="shared" ref="G859" ca="1" si="1751">VLOOKUP(INDIRECT(CHAR(39)&amp;$A859&amp;CHAR(39)&amp;"!r2c"&amp;$C859,0),variables,2,0)</f>
        <v>10804</v>
      </c>
      <c r="H859" s="98">
        <f t="array" aca="1" ref="H859" ca="1">IF(AND(G859&gt;=10861,G859&lt;=10863),TEXT(INDIRECT(CHAR(39)&amp;$A859&amp;CHAR(39)&amp;"!r"&amp;$B859&amp;"c"&amp;$C859,0),"dd-mmm-yyyy"),(INDIRECT(CHAR(39)&amp;$A859&amp;CHAR(39)&amp;"!r"&amp;$B859&amp;"c"&amp;$C859,0)))</f>
        <v>0</v>
      </c>
    </row>
    <row r="860" spans="1:8" x14ac:dyDescent="0.3">
      <c r="A860" s="95" t="s">
        <v>284</v>
      </c>
      <c r="B860" s="95">
        <f t="shared" si="1623"/>
        <v>7</v>
      </c>
      <c r="C860" s="95">
        <f t="shared" si="1644"/>
        <v>66</v>
      </c>
      <c r="E860" s="95">
        <f t="shared" ref="E860" si="1752">plan_id</f>
        <v>390</v>
      </c>
      <c r="F860" s="95">
        <f t="shared" ca="1" si="1704"/>
        <v>2004</v>
      </c>
      <c r="G860" s="95">
        <f t="shared" ref="G860" ca="1" si="1753">VLOOKUP(INDIRECT(CHAR(39)&amp;$A860&amp;CHAR(39)&amp;"!r2c"&amp;$C860,0),variables,2,0)</f>
        <v>10805</v>
      </c>
      <c r="H860" s="98">
        <f t="array" aca="1" ref="H860" ca="1">IF(AND(G860&gt;=10861,G860&lt;=10863),TEXT(INDIRECT(CHAR(39)&amp;$A860&amp;CHAR(39)&amp;"!r"&amp;$B860&amp;"c"&amp;$C860,0),"dd-mmm-yyyy"),(INDIRECT(CHAR(39)&amp;$A860&amp;CHAR(39)&amp;"!r"&amp;$B860&amp;"c"&amp;$C860,0)))</f>
        <v>0</v>
      </c>
    </row>
    <row r="861" spans="1:8" x14ac:dyDescent="0.3">
      <c r="A861" s="95" t="s">
        <v>284</v>
      </c>
      <c r="B861" s="95">
        <f t="shared" ref="B861" si="1754">B796+1</f>
        <v>7</v>
      </c>
      <c r="C861" s="95">
        <f t="shared" si="1644"/>
        <v>67</v>
      </c>
      <c r="E861" s="95">
        <f t="shared" ref="E861" si="1755">plan_id</f>
        <v>390</v>
      </c>
      <c r="F861" s="95">
        <f t="shared" ca="1" si="1704"/>
        <v>2004</v>
      </c>
      <c r="G861" s="95">
        <f t="shared" ref="G861" ca="1" si="1756">VLOOKUP(INDIRECT(CHAR(39)&amp;$A861&amp;CHAR(39)&amp;"!r2c"&amp;$C861,0),variables,2,0)</f>
        <v>10806</v>
      </c>
      <c r="H861" s="98">
        <f t="array" aca="1" ref="H861" ca="1">IF(AND(G861&gt;=10861,G861&lt;=10863),TEXT(INDIRECT(CHAR(39)&amp;$A861&amp;CHAR(39)&amp;"!r"&amp;$B861&amp;"c"&amp;$C861,0),"dd-mmm-yyyy"),(INDIRECT(CHAR(39)&amp;$A861&amp;CHAR(39)&amp;"!r"&amp;$B861&amp;"c"&amp;$C861,0)))</f>
        <v>0</v>
      </c>
    </row>
    <row r="862" spans="1:8" x14ac:dyDescent="0.3">
      <c r="A862" s="95" t="s">
        <v>284</v>
      </c>
      <c r="B862" s="95">
        <f>B861</f>
        <v>7</v>
      </c>
      <c r="C862" s="95">
        <f t="shared" si="1644"/>
        <v>68</v>
      </c>
      <c r="E862" s="95">
        <f t="shared" ref="E862" si="1757">plan_id</f>
        <v>390</v>
      </c>
      <c r="F862" s="95">
        <f t="shared" ca="1" si="1704"/>
        <v>2004</v>
      </c>
      <c r="G862" s="95">
        <f t="shared" ref="G862" ca="1" si="1758">VLOOKUP(INDIRECT(CHAR(39)&amp;$A862&amp;CHAR(39)&amp;"!r2c"&amp;$C862,0),variables,2,0)</f>
        <v>10807</v>
      </c>
      <c r="H862" s="98">
        <f t="array" aca="1" ref="H862" ca="1">IF(AND(G862&gt;=10861,G862&lt;=10863),TEXT(INDIRECT(CHAR(39)&amp;$A862&amp;CHAR(39)&amp;"!r"&amp;$B862&amp;"c"&amp;$C862,0),"dd-mmm-yyyy"),(INDIRECT(CHAR(39)&amp;$A862&amp;CHAR(39)&amp;"!r"&amp;$B862&amp;"c"&amp;$C862,0)))</f>
        <v>0</v>
      </c>
    </row>
    <row r="863" spans="1:8" x14ac:dyDescent="0.3">
      <c r="A863" s="95" t="s">
        <v>284</v>
      </c>
      <c r="B863" s="95">
        <f t="shared" ref="B863:B887" si="1759">B862</f>
        <v>7</v>
      </c>
      <c r="C863" s="95">
        <f t="shared" si="1644"/>
        <v>69</v>
      </c>
      <c r="E863" s="95">
        <f t="shared" ref="E863" si="1760">plan_id</f>
        <v>390</v>
      </c>
      <c r="F863" s="95">
        <f t="shared" ca="1" si="1704"/>
        <v>2004</v>
      </c>
      <c r="G863" s="95">
        <f t="shared" ref="G863" ca="1" si="1761">VLOOKUP(INDIRECT(CHAR(39)&amp;$A863&amp;CHAR(39)&amp;"!r2c"&amp;$C863,0),variables,2,0)</f>
        <v>10808</v>
      </c>
      <c r="H863" s="98">
        <f t="array" aca="1" ref="H863" ca="1">IF(AND(G863&gt;=10861,G863&lt;=10863),TEXT(INDIRECT(CHAR(39)&amp;$A863&amp;CHAR(39)&amp;"!r"&amp;$B863&amp;"c"&amp;$C863,0),"dd-mmm-yyyy"),(INDIRECT(CHAR(39)&amp;$A863&amp;CHAR(39)&amp;"!r"&amp;$B863&amp;"c"&amp;$C863,0)))</f>
        <v>0</v>
      </c>
    </row>
    <row r="864" spans="1:8" x14ac:dyDescent="0.3">
      <c r="A864" s="95" t="s">
        <v>284</v>
      </c>
      <c r="B864" s="95">
        <f t="shared" si="1759"/>
        <v>7</v>
      </c>
      <c r="C864" s="95">
        <f t="shared" si="1644"/>
        <v>70</v>
      </c>
      <c r="E864" s="95">
        <f t="shared" ref="E864" si="1762">plan_id</f>
        <v>390</v>
      </c>
      <c r="F864" s="95">
        <f t="shared" ca="1" si="1704"/>
        <v>2004</v>
      </c>
      <c r="G864" s="95">
        <f t="shared" ref="G864" ca="1" si="1763">VLOOKUP(INDIRECT(CHAR(39)&amp;$A864&amp;CHAR(39)&amp;"!r2c"&amp;$C864,0),variables,2,0)</f>
        <v>10809</v>
      </c>
      <c r="H864" s="98">
        <f t="array" aca="1" ref="H864" ca="1">IF(AND(G864&gt;=10861,G864&lt;=10863),TEXT(INDIRECT(CHAR(39)&amp;$A864&amp;CHAR(39)&amp;"!r"&amp;$B864&amp;"c"&amp;$C864,0),"dd-mmm-yyyy"),(INDIRECT(CHAR(39)&amp;$A864&amp;CHAR(39)&amp;"!r"&amp;$B864&amp;"c"&amp;$C864,0)))</f>
        <v>0</v>
      </c>
    </row>
    <row r="865" spans="1:8" x14ac:dyDescent="0.3">
      <c r="A865" s="95" t="s">
        <v>284</v>
      </c>
      <c r="B865" s="95">
        <f t="shared" si="1759"/>
        <v>7</v>
      </c>
      <c r="C865" s="95">
        <f t="shared" si="1644"/>
        <v>71</v>
      </c>
      <c r="E865" s="95">
        <f t="shared" ref="E865" si="1764">plan_id</f>
        <v>390</v>
      </c>
      <c r="F865" s="95">
        <f t="shared" ca="1" si="1704"/>
        <v>2004</v>
      </c>
      <c r="G865" s="95">
        <f t="shared" ref="G865" ca="1" si="1765">VLOOKUP(INDIRECT(CHAR(39)&amp;$A865&amp;CHAR(39)&amp;"!r2c"&amp;$C865,0),variables,2,0)</f>
        <v>10810</v>
      </c>
      <c r="H865" s="98">
        <f t="array" aca="1" ref="H865" ca="1">IF(AND(G865&gt;=10861,G865&lt;=10863),TEXT(INDIRECT(CHAR(39)&amp;$A865&amp;CHAR(39)&amp;"!r"&amp;$B865&amp;"c"&amp;$C865,0),"dd-mmm-yyyy"),(INDIRECT(CHAR(39)&amp;$A865&amp;CHAR(39)&amp;"!r"&amp;$B865&amp;"c"&amp;$C865,0)))</f>
        <v>0</v>
      </c>
    </row>
    <row r="866" spans="1:8" x14ac:dyDescent="0.3">
      <c r="A866" s="95" t="s">
        <v>284</v>
      </c>
      <c r="B866" s="95">
        <f t="shared" si="1759"/>
        <v>7</v>
      </c>
      <c r="C866" s="95">
        <f t="shared" si="1644"/>
        <v>72</v>
      </c>
      <c r="E866" s="95">
        <f t="shared" ref="E866" si="1766">plan_id</f>
        <v>390</v>
      </c>
      <c r="F866" s="95">
        <f t="shared" ca="1" si="1704"/>
        <v>2004</v>
      </c>
      <c r="G866" s="95">
        <f t="shared" ref="G866" ca="1" si="1767">VLOOKUP(INDIRECT(CHAR(39)&amp;$A866&amp;CHAR(39)&amp;"!r2c"&amp;$C866,0),variables,2,0)</f>
        <v>10811</v>
      </c>
      <c r="H866" s="98">
        <f t="array" aca="1" ref="H866" ca="1">IF(AND(G866&gt;=10861,G866&lt;=10863),TEXT(INDIRECT(CHAR(39)&amp;$A866&amp;CHAR(39)&amp;"!r"&amp;$B866&amp;"c"&amp;$C866,0),"dd-mmm-yyyy"),(INDIRECT(CHAR(39)&amp;$A866&amp;CHAR(39)&amp;"!r"&amp;$B866&amp;"c"&amp;$C866,0)))</f>
        <v>0</v>
      </c>
    </row>
    <row r="867" spans="1:8" x14ac:dyDescent="0.3">
      <c r="A867" s="95" t="s">
        <v>284</v>
      </c>
      <c r="B867" s="95">
        <f t="shared" si="1759"/>
        <v>7</v>
      </c>
      <c r="C867" s="95">
        <f t="shared" si="1644"/>
        <v>73</v>
      </c>
      <c r="E867" s="95">
        <f t="shared" ref="E867" si="1768">plan_id</f>
        <v>390</v>
      </c>
      <c r="F867" s="95">
        <f t="shared" ca="1" si="1704"/>
        <v>2004</v>
      </c>
      <c r="G867" s="95">
        <f t="shared" ref="G867" ca="1" si="1769">VLOOKUP(INDIRECT(CHAR(39)&amp;$A867&amp;CHAR(39)&amp;"!r2c"&amp;$C867,0),variables,2,0)</f>
        <v>10812</v>
      </c>
      <c r="H867" s="98">
        <f t="array" aca="1" ref="H867" ca="1">IF(AND(G867&gt;=10861,G867&lt;=10863),TEXT(INDIRECT(CHAR(39)&amp;$A867&amp;CHAR(39)&amp;"!r"&amp;$B867&amp;"c"&amp;$C867,0),"dd-mmm-yyyy"),(INDIRECT(CHAR(39)&amp;$A867&amp;CHAR(39)&amp;"!r"&amp;$B867&amp;"c"&amp;$C867,0)))</f>
        <v>0</v>
      </c>
    </row>
    <row r="868" spans="1:8" x14ac:dyDescent="0.3">
      <c r="A868" s="95" t="s">
        <v>284</v>
      </c>
      <c r="B868" s="95">
        <f t="shared" si="1759"/>
        <v>7</v>
      </c>
      <c r="C868" s="95">
        <f t="shared" si="1644"/>
        <v>74</v>
      </c>
      <c r="E868" s="95">
        <f t="shared" ref="E868" si="1770">plan_id</f>
        <v>390</v>
      </c>
      <c r="F868" s="95">
        <f t="shared" ca="1" si="1704"/>
        <v>2004</v>
      </c>
      <c r="G868" s="95">
        <f t="shared" ref="G868" ca="1" si="1771">VLOOKUP(INDIRECT(CHAR(39)&amp;$A868&amp;CHAR(39)&amp;"!r2c"&amp;$C868,0),variables,2,0)</f>
        <v>10813</v>
      </c>
      <c r="H868" s="98">
        <f t="array" aca="1" ref="H868" ca="1">IF(AND(G868&gt;=10861,G868&lt;=10863),TEXT(INDIRECT(CHAR(39)&amp;$A868&amp;CHAR(39)&amp;"!r"&amp;$B868&amp;"c"&amp;$C868,0),"dd-mmm-yyyy"),(INDIRECT(CHAR(39)&amp;$A868&amp;CHAR(39)&amp;"!r"&amp;$B868&amp;"c"&amp;$C868,0)))</f>
        <v>0</v>
      </c>
    </row>
    <row r="869" spans="1:8" x14ac:dyDescent="0.3">
      <c r="A869" s="95" t="s">
        <v>284</v>
      </c>
      <c r="B869" s="95">
        <f t="shared" si="1759"/>
        <v>7</v>
      </c>
      <c r="C869" s="95">
        <f t="shared" si="1644"/>
        <v>75</v>
      </c>
      <c r="E869" s="95">
        <f t="shared" ref="E869" si="1772">plan_id</f>
        <v>390</v>
      </c>
      <c r="F869" s="95">
        <f t="shared" ca="1" si="1704"/>
        <v>2004</v>
      </c>
      <c r="G869" s="95">
        <f t="shared" ref="G869" ca="1" si="1773">VLOOKUP(INDIRECT(CHAR(39)&amp;$A869&amp;CHAR(39)&amp;"!r2c"&amp;$C869,0),variables,2,0)</f>
        <v>10814</v>
      </c>
      <c r="H869" s="98">
        <f t="array" aca="1" ref="H869" ca="1">IF(AND(G869&gt;=10861,G869&lt;=10863),TEXT(INDIRECT(CHAR(39)&amp;$A869&amp;CHAR(39)&amp;"!r"&amp;$B869&amp;"c"&amp;$C869,0),"dd-mmm-yyyy"),(INDIRECT(CHAR(39)&amp;$A869&amp;CHAR(39)&amp;"!r"&amp;$B869&amp;"c"&amp;$C869,0)))</f>
        <v>0</v>
      </c>
    </row>
    <row r="870" spans="1:8" x14ac:dyDescent="0.3">
      <c r="A870" s="95" t="s">
        <v>284</v>
      </c>
      <c r="B870" s="95">
        <f t="shared" si="1759"/>
        <v>7</v>
      </c>
      <c r="C870" s="95">
        <f t="shared" si="1644"/>
        <v>76</v>
      </c>
      <c r="E870" s="95">
        <f t="shared" ref="E870" si="1774">plan_id</f>
        <v>390</v>
      </c>
      <c r="F870" s="95">
        <f t="shared" ca="1" si="1704"/>
        <v>2004</v>
      </c>
      <c r="G870" s="95">
        <f t="shared" ref="G870" ca="1" si="1775">VLOOKUP(INDIRECT(CHAR(39)&amp;$A870&amp;CHAR(39)&amp;"!r2c"&amp;$C870,0),variables,2,0)</f>
        <v>10815</v>
      </c>
      <c r="H870" s="98">
        <f t="array" aca="1" ref="H870" ca="1">IF(AND(G870&gt;=10861,G870&lt;=10863),TEXT(INDIRECT(CHAR(39)&amp;$A870&amp;CHAR(39)&amp;"!r"&amp;$B870&amp;"c"&amp;$C870,0),"dd-mmm-yyyy"),(INDIRECT(CHAR(39)&amp;$A870&amp;CHAR(39)&amp;"!r"&amp;$B870&amp;"c"&amp;$C870,0)))</f>
        <v>0</v>
      </c>
    </row>
    <row r="871" spans="1:8" x14ac:dyDescent="0.3">
      <c r="A871" s="95" t="s">
        <v>284</v>
      </c>
      <c r="B871" s="95">
        <f t="shared" si="1759"/>
        <v>7</v>
      </c>
      <c r="C871" s="95">
        <f t="shared" ref="C871:C934" si="1776">C780</f>
        <v>77</v>
      </c>
      <c r="E871" s="95">
        <f t="shared" ref="E871" si="1777">plan_id</f>
        <v>390</v>
      </c>
      <c r="F871" s="95">
        <f t="shared" ca="1" si="1704"/>
        <v>2004</v>
      </c>
      <c r="G871" s="95">
        <f t="shared" ref="G871" ca="1" si="1778">VLOOKUP(INDIRECT(CHAR(39)&amp;$A871&amp;CHAR(39)&amp;"!r2c"&amp;$C871,0),variables,2,0)</f>
        <v>10816</v>
      </c>
      <c r="H871" s="98">
        <f t="array" aca="1" ref="H871" ca="1">IF(AND(G871&gt;=10861,G871&lt;=10863),TEXT(INDIRECT(CHAR(39)&amp;$A871&amp;CHAR(39)&amp;"!r"&amp;$B871&amp;"c"&amp;$C871,0),"dd-mmm-yyyy"),(INDIRECT(CHAR(39)&amp;$A871&amp;CHAR(39)&amp;"!r"&amp;$B871&amp;"c"&amp;$C871,0)))</f>
        <v>0</v>
      </c>
    </row>
    <row r="872" spans="1:8" x14ac:dyDescent="0.3">
      <c r="A872" s="95" t="s">
        <v>284</v>
      </c>
      <c r="B872" s="95">
        <f t="shared" si="1759"/>
        <v>7</v>
      </c>
      <c r="C872" s="95">
        <f t="shared" si="1776"/>
        <v>78</v>
      </c>
      <c r="E872" s="95">
        <f t="shared" ref="E872" si="1779">plan_id</f>
        <v>390</v>
      </c>
      <c r="F872" s="95">
        <f t="shared" ca="1" si="1704"/>
        <v>2004</v>
      </c>
      <c r="G872" s="95">
        <f t="shared" ref="G872" ca="1" si="1780">VLOOKUP(INDIRECT(CHAR(39)&amp;$A872&amp;CHAR(39)&amp;"!r2c"&amp;$C872,0),variables,2,0)</f>
        <v>10817</v>
      </c>
      <c r="H872" s="98">
        <f t="array" aca="1" ref="H872" ca="1">IF(AND(G872&gt;=10861,G872&lt;=10863),TEXT(INDIRECT(CHAR(39)&amp;$A872&amp;CHAR(39)&amp;"!r"&amp;$B872&amp;"c"&amp;$C872,0),"dd-mmm-yyyy"),(INDIRECT(CHAR(39)&amp;$A872&amp;CHAR(39)&amp;"!r"&amp;$B872&amp;"c"&amp;$C872,0)))</f>
        <v>0</v>
      </c>
    </row>
    <row r="873" spans="1:8" x14ac:dyDescent="0.3">
      <c r="A873" s="95" t="s">
        <v>284</v>
      </c>
      <c r="B873" s="95">
        <f t="shared" si="1759"/>
        <v>7</v>
      </c>
      <c r="C873" s="95">
        <f t="shared" si="1776"/>
        <v>79</v>
      </c>
      <c r="E873" s="95">
        <f t="shared" ref="E873" si="1781">plan_id</f>
        <v>390</v>
      </c>
      <c r="F873" s="95">
        <f t="shared" ca="1" si="1704"/>
        <v>2004</v>
      </c>
      <c r="G873" s="95">
        <f t="shared" ref="G873" ca="1" si="1782">VLOOKUP(INDIRECT(CHAR(39)&amp;$A873&amp;CHAR(39)&amp;"!r2c"&amp;$C873,0),variables,2,0)</f>
        <v>10818</v>
      </c>
      <c r="H873" s="98">
        <f t="array" aca="1" ref="H873" ca="1">IF(AND(G873&gt;=10861,G873&lt;=10863),TEXT(INDIRECT(CHAR(39)&amp;$A873&amp;CHAR(39)&amp;"!r"&amp;$B873&amp;"c"&amp;$C873,0),"dd-mmm-yyyy"),(INDIRECT(CHAR(39)&amp;$A873&amp;CHAR(39)&amp;"!r"&amp;$B873&amp;"c"&amp;$C873,0)))</f>
        <v>0</v>
      </c>
    </row>
    <row r="874" spans="1:8" x14ac:dyDescent="0.3">
      <c r="A874" s="95" t="s">
        <v>284</v>
      </c>
      <c r="B874" s="95">
        <f t="shared" si="1759"/>
        <v>7</v>
      </c>
      <c r="C874" s="95">
        <f t="shared" si="1776"/>
        <v>80</v>
      </c>
      <c r="E874" s="95">
        <f t="shared" ref="E874" si="1783">plan_id</f>
        <v>390</v>
      </c>
      <c r="F874" s="95">
        <f t="shared" ca="1" si="1704"/>
        <v>2004</v>
      </c>
      <c r="G874" s="95">
        <f t="shared" ref="G874" ca="1" si="1784">VLOOKUP(INDIRECT(CHAR(39)&amp;$A874&amp;CHAR(39)&amp;"!r2c"&amp;$C874,0),variables,2,0)</f>
        <v>10819</v>
      </c>
      <c r="H874" s="98">
        <f t="array" aca="1" ref="H874" ca="1">IF(AND(G874&gt;=10861,G874&lt;=10863),TEXT(INDIRECT(CHAR(39)&amp;$A874&amp;CHAR(39)&amp;"!r"&amp;$B874&amp;"c"&amp;$C874,0),"dd-mmm-yyyy"),(INDIRECT(CHAR(39)&amp;$A874&amp;CHAR(39)&amp;"!r"&amp;$B874&amp;"c"&amp;$C874,0)))</f>
        <v>0</v>
      </c>
    </row>
    <row r="875" spans="1:8" x14ac:dyDescent="0.3">
      <c r="A875" s="95" t="s">
        <v>284</v>
      </c>
      <c r="B875" s="95">
        <f t="shared" si="1759"/>
        <v>7</v>
      </c>
      <c r="C875" s="95">
        <f t="shared" si="1776"/>
        <v>81</v>
      </c>
      <c r="E875" s="95">
        <f t="shared" ref="E875" si="1785">plan_id</f>
        <v>390</v>
      </c>
      <c r="F875" s="95">
        <f t="shared" ca="1" si="1704"/>
        <v>2004</v>
      </c>
      <c r="G875" s="95">
        <f t="shared" ref="G875" ca="1" si="1786">VLOOKUP(INDIRECT(CHAR(39)&amp;$A875&amp;CHAR(39)&amp;"!r2c"&amp;$C875,0),variables,2,0)</f>
        <v>10820</v>
      </c>
      <c r="H875" s="98">
        <f t="array" aca="1" ref="H875" ca="1">IF(AND(G875&gt;=10861,G875&lt;=10863),TEXT(INDIRECT(CHAR(39)&amp;$A875&amp;CHAR(39)&amp;"!r"&amp;$B875&amp;"c"&amp;$C875,0),"dd-mmm-yyyy"),(INDIRECT(CHAR(39)&amp;$A875&amp;CHAR(39)&amp;"!r"&amp;$B875&amp;"c"&amp;$C875,0)))</f>
        <v>0</v>
      </c>
    </row>
    <row r="876" spans="1:8" x14ac:dyDescent="0.3">
      <c r="A876" s="95" t="s">
        <v>284</v>
      </c>
      <c r="B876" s="95">
        <f t="shared" si="1759"/>
        <v>7</v>
      </c>
      <c r="C876" s="95">
        <f t="shared" si="1776"/>
        <v>82</v>
      </c>
      <c r="E876" s="95">
        <f t="shared" ref="E876" si="1787">plan_id</f>
        <v>390</v>
      </c>
      <c r="F876" s="95">
        <f t="shared" ca="1" si="1704"/>
        <v>2004</v>
      </c>
      <c r="G876" s="95">
        <f t="shared" ref="G876" ca="1" si="1788">VLOOKUP(INDIRECT(CHAR(39)&amp;$A876&amp;CHAR(39)&amp;"!r2c"&amp;$C876,0),variables,2,0)</f>
        <v>10821</v>
      </c>
      <c r="H876" s="98">
        <f t="array" aca="1" ref="H876" ca="1">IF(AND(G876&gt;=10861,G876&lt;=10863),TEXT(INDIRECT(CHAR(39)&amp;$A876&amp;CHAR(39)&amp;"!r"&amp;$B876&amp;"c"&amp;$C876,0),"dd-mmm-yyyy"),(INDIRECT(CHAR(39)&amp;$A876&amp;CHAR(39)&amp;"!r"&amp;$B876&amp;"c"&amp;$C876,0)))</f>
        <v>0</v>
      </c>
    </row>
    <row r="877" spans="1:8" x14ac:dyDescent="0.3">
      <c r="A877" s="95" t="s">
        <v>284</v>
      </c>
      <c r="B877" s="95">
        <f t="shared" si="1759"/>
        <v>7</v>
      </c>
      <c r="C877" s="95">
        <f t="shared" si="1776"/>
        <v>83</v>
      </c>
      <c r="E877" s="95">
        <f t="shared" ref="E877" si="1789">plan_id</f>
        <v>390</v>
      </c>
      <c r="F877" s="95">
        <f t="shared" ca="1" si="1704"/>
        <v>2004</v>
      </c>
      <c r="G877" s="95">
        <f t="shared" ref="G877" ca="1" si="1790">VLOOKUP(INDIRECT(CHAR(39)&amp;$A877&amp;CHAR(39)&amp;"!r2c"&amp;$C877,0),variables,2,0)</f>
        <v>10822</v>
      </c>
      <c r="H877" s="98">
        <f t="array" aca="1" ref="H877" ca="1">IF(AND(G877&gt;=10861,G877&lt;=10863),TEXT(INDIRECT(CHAR(39)&amp;$A877&amp;CHAR(39)&amp;"!r"&amp;$B877&amp;"c"&amp;$C877,0),"dd-mmm-yyyy"),(INDIRECT(CHAR(39)&amp;$A877&amp;CHAR(39)&amp;"!r"&amp;$B877&amp;"c"&amp;$C877,0)))</f>
        <v>0</v>
      </c>
    </row>
    <row r="878" spans="1:8" x14ac:dyDescent="0.3">
      <c r="A878" s="95" t="s">
        <v>284</v>
      </c>
      <c r="B878" s="95">
        <f t="shared" si="1759"/>
        <v>7</v>
      </c>
      <c r="C878" s="95">
        <f t="shared" si="1776"/>
        <v>84</v>
      </c>
      <c r="E878" s="95">
        <f t="shared" ref="E878" si="1791">plan_id</f>
        <v>390</v>
      </c>
      <c r="F878" s="95">
        <f t="shared" ca="1" si="1704"/>
        <v>2004</v>
      </c>
      <c r="G878" s="95">
        <f t="shared" ref="G878" ca="1" si="1792">VLOOKUP(INDIRECT(CHAR(39)&amp;$A878&amp;CHAR(39)&amp;"!r2c"&amp;$C878,0),variables,2,0)</f>
        <v>10829</v>
      </c>
      <c r="H878" s="98">
        <f t="array" aca="1" ref="H878" ca="1">IF(AND(G878&gt;=10861,G878&lt;=10863),TEXT(INDIRECT(CHAR(39)&amp;$A878&amp;CHAR(39)&amp;"!r"&amp;$B878&amp;"c"&amp;$C878,0),"dd-mmm-yyyy"),(INDIRECT(CHAR(39)&amp;$A878&amp;CHAR(39)&amp;"!r"&amp;$B878&amp;"c"&amp;$C878,0)))</f>
        <v>0</v>
      </c>
    </row>
    <row r="879" spans="1:8" x14ac:dyDescent="0.3">
      <c r="A879" s="95" t="s">
        <v>284</v>
      </c>
      <c r="B879" s="95">
        <f t="shared" si="1759"/>
        <v>7</v>
      </c>
      <c r="C879" s="95">
        <f t="shared" si="1776"/>
        <v>85</v>
      </c>
      <c r="E879" s="95">
        <f t="shared" ref="E879" si="1793">plan_id</f>
        <v>390</v>
      </c>
      <c r="F879" s="95">
        <f t="shared" ca="1" si="1704"/>
        <v>2004</v>
      </c>
      <c r="G879" s="95">
        <f t="shared" ref="G879" ca="1" si="1794">VLOOKUP(INDIRECT(CHAR(39)&amp;$A879&amp;CHAR(39)&amp;"!r2c"&amp;$C879,0),variables,2,0)</f>
        <v>10823</v>
      </c>
      <c r="H879" s="98">
        <f t="array" aca="1" ref="H879" ca="1">IF(AND(G879&gt;=10861,G879&lt;=10863),TEXT(INDIRECT(CHAR(39)&amp;$A879&amp;CHAR(39)&amp;"!r"&amp;$B879&amp;"c"&amp;$C879,0),"dd-mmm-yyyy"),(INDIRECT(CHAR(39)&amp;$A879&amp;CHAR(39)&amp;"!r"&amp;$B879&amp;"c"&amp;$C879,0)))</f>
        <v>0</v>
      </c>
    </row>
    <row r="880" spans="1:8" x14ac:dyDescent="0.3">
      <c r="A880" s="95" t="s">
        <v>284</v>
      </c>
      <c r="B880" s="95">
        <f t="shared" si="1759"/>
        <v>7</v>
      </c>
      <c r="C880" s="95">
        <f t="shared" si="1776"/>
        <v>86</v>
      </c>
      <c r="E880" s="95">
        <f t="shared" ref="E880" si="1795">plan_id</f>
        <v>390</v>
      </c>
      <c r="F880" s="95">
        <f t="shared" ca="1" si="1704"/>
        <v>2004</v>
      </c>
      <c r="G880" s="95">
        <f t="shared" ref="G880" ca="1" si="1796">VLOOKUP(INDIRECT(CHAR(39)&amp;$A880&amp;CHAR(39)&amp;"!r2c"&amp;$C880,0),variables,2,0)</f>
        <v>10798</v>
      </c>
      <c r="H880" s="98">
        <f t="array" aca="1" ref="H880" ca="1">IF(AND(G880&gt;=10861,G880&lt;=10863),TEXT(INDIRECT(CHAR(39)&amp;$A880&amp;CHAR(39)&amp;"!r"&amp;$B880&amp;"c"&amp;$C880,0),"dd-mmm-yyyy"),(INDIRECT(CHAR(39)&amp;$A880&amp;CHAR(39)&amp;"!r"&amp;$B880&amp;"c"&amp;$C880,0)))</f>
        <v>0</v>
      </c>
    </row>
    <row r="881" spans="1:8" x14ac:dyDescent="0.3">
      <c r="A881" s="95" t="s">
        <v>284</v>
      </c>
      <c r="B881" s="95">
        <f t="shared" si="1759"/>
        <v>7</v>
      </c>
      <c r="C881" s="95">
        <f t="shared" si="1776"/>
        <v>87</v>
      </c>
      <c r="E881" s="95">
        <f t="shared" ref="E881" si="1797">plan_id</f>
        <v>390</v>
      </c>
      <c r="F881" s="95">
        <f t="shared" ca="1" si="1704"/>
        <v>2004</v>
      </c>
      <c r="G881" s="95">
        <f t="shared" ref="G881" ca="1" si="1798">VLOOKUP(INDIRECT(CHAR(39)&amp;$A881&amp;CHAR(39)&amp;"!r2c"&amp;$C881,0),variables,2,0)</f>
        <v>10799</v>
      </c>
      <c r="H881" s="98">
        <f t="array" aca="1" ref="H881" ca="1">IF(AND(G881&gt;=10861,G881&lt;=10863),TEXT(INDIRECT(CHAR(39)&amp;$A881&amp;CHAR(39)&amp;"!r"&amp;$B881&amp;"c"&amp;$C881,0),"dd-mmm-yyyy"),(INDIRECT(CHAR(39)&amp;$A881&amp;CHAR(39)&amp;"!r"&amp;$B881&amp;"c"&amp;$C881,0)))</f>
        <v>0</v>
      </c>
    </row>
    <row r="882" spans="1:8" x14ac:dyDescent="0.3">
      <c r="A882" s="95" t="s">
        <v>284</v>
      </c>
      <c r="B882" s="95">
        <f t="shared" si="1759"/>
        <v>7</v>
      </c>
      <c r="C882" s="95">
        <f t="shared" si="1776"/>
        <v>88</v>
      </c>
      <c r="E882" s="95">
        <f t="shared" ref="E882" si="1799">plan_id</f>
        <v>390</v>
      </c>
      <c r="F882" s="95">
        <f t="shared" ca="1" si="1704"/>
        <v>2004</v>
      </c>
      <c r="G882" s="95">
        <f t="shared" ref="G882" ca="1" si="1800">VLOOKUP(INDIRECT(CHAR(39)&amp;$A882&amp;CHAR(39)&amp;"!r2c"&amp;$C882,0),variables,2,0)</f>
        <v>10800</v>
      </c>
      <c r="H882" s="98">
        <f t="array" aca="1" ref="H882" ca="1">IF(AND(G882&gt;=10861,G882&lt;=10863),TEXT(INDIRECT(CHAR(39)&amp;$A882&amp;CHAR(39)&amp;"!r"&amp;$B882&amp;"c"&amp;$C882,0),"dd-mmm-yyyy"),(INDIRECT(CHAR(39)&amp;$A882&amp;CHAR(39)&amp;"!r"&amp;$B882&amp;"c"&amp;$C882,0)))</f>
        <v>0</v>
      </c>
    </row>
    <row r="883" spans="1:8" x14ac:dyDescent="0.3">
      <c r="A883" s="95" t="s">
        <v>284</v>
      </c>
      <c r="B883" s="95">
        <f t="shared" si="1759"/>
        <v>7</v>
      </c>
      <c r="C883" s="95">
        <f t="shared" si="1776"/>
        <v>89</v>
      </c>
      <c r="E883" s="95">
        <f t="shared" ref="E883" si="1801">plan_id</f>
        <v>390</v>
      </c>
      <c r="F883" s="95">
        <f t="shared" ca="1" si="1704"/>
        <v>2004</v>
      </c>
      <c r="G883" s="95">
        <f t="shared" ref="G883" ca="1" si="1802">VLOOKUP(INDIRECT(CHAR(39)&amp;$A883&amp;CHAR(39)&amp;"!r2c"&amp;$C883,0),variables,2,0)</f>
        <v>10824</v>
      </c>
      <c r="H883" s="98">
        <f t="array" aca="1" ref="H883" ca="1">IF(AND(G883&gt;=10861,G883&lt;=10863),TEXT(INDIRECT(CHAR(39)&amp;$A883&amp;CHAR(39)&amp;"!r"&amp;$B883&amp;"c"&amp;$C883,0),"dd-mmm-yyyy"),(INDIRECT(CHAR(39)&amp;$A883&amp;CHAR(39)&amp;"!r"&amp;$B883&amp;"c"&amp;$C883,0)))</f>
        <v>0</v>
      </c>
    </row>
    <row r="884" spans="1:8" x14ac:dyDescent="0.3">
      <c r="A884" s="95" t="s">
        <v>284</v>
      </c>
      <c r="B884" s="95">
        <f t="shared" si="1759"/>
        <v>7</v>
      </c>
      <c r="C884" s="95">
        <f t="shared" si="1776"/>
        <v>90</v>
      </c>
      <c r="E884" s="95">
        <f t="shared" ref="E884" si="1803">plan_id</f>
        <v>390</v>
      </c>
      <c r="F884" s="95">
        <f t="shared" ca="1" si="1704"/>
        <v>2004</v>
      </c>
      <c r="G884" s="95">
        <f t="shared" ref="G884" ca="1" si="1804">VLOOKUP(INDIRECT(CHAR(39)&amp;$A884&amp;CHAR(39)&amp;"!r2c"&amp;$C884,0),variables,2,0)</f>
        <v>10825</v>
      </c>
      <c r="H884" s="98">
        <f t="array" aca="1" ref="H884" ca="1">IF(AND(G884&gt;=10861,G884&lt;=10863),TEXT(INDIRECT(CHAR(39)&amp;$A884&amp;CHAR(39)&amp;"!r"&amp;$B884&amp;"c"&amp;$C884,0),"dd-mmm-yyyy"),(INDIRECT(CHAR(39)&amp;$A884&amp;CHAR(39)&amp;"!r"&amp;$B884&amp;"c"&amp;$C884,0)))</f>
        <v>0</v>
      </c>
    </row>
    <row r="885" spans="1:8" x14ac:dyDescent="0.3">
      <c r="A885" s="95" t="s">
        <v>284</v>
      </c>
      <c r="B885" s="95">
        <f t="shared" si="1759"/>
        <v>7</v>
      </c>
      <c r="C885" s="95">
        <f t="shared" si="1776"/>
        <v>91</v>
      </c>
      <c r="E885" s="95">
        <f t="shared" ref="E885" si="1805">plan_id</f>
        <v>390</v>
      </c>
      <c r="F885" s="95">
        <f t="shared" ca="1" si="1704"/>
        <v>2004</v>
      </c>
      <c r="G885" s="95">
        <f t="shared" ref="G885" ca="1" si="1806">VLOOKUP(INDIRECT(CHAR(39)&amp;$A885&amp;CHAR(39)&amp;"!r2c"&amp;$C885,0),variables,2,0)</f>
        <v>10826</v>
      </c>
      <c r="H885" s="98">
        <f t="array" aca="1" ref="H885" ca="1">IF(AND(G885&gt;=10861,G885&lt;=10863),TEXT(INDIRECT(CHAR(39)&amp;$A885&amp;CHAR(39)&amp;"!r"&amp;$B885&amp;"c"&amp;$C885,0),"dd-mmm-yyyy"),(INDIRECT(CHAR(39)&amp;$A885&amp;CHAR(39)&amp;"!r"&amp;$B885&amp;"c"&amp;$C885,0)))</f>
        <v>0</v>
      </c>
    </row>
    <row r="886" spans="1:8" x14ac:dyDescent="0.3">
      <c r="A886" s="95" t="s">
        <v>284</v>
      </c>
      <c r="B886" s="95">
        <f t="shared" si="1759"/>
        <v>7</v>
      </c>
      <c r="C886" s="95">
        <f t="shared" si="1776"/>
        <v>92</v>
      </c>
      <c r="E886" s="95">
        <f t="shared" ref="E886" si="1807">plan_id</f>
        <v>390</v>
      </c>
      <c r="F886" s="95">
        <f t="shared" ca="1" si="1704"/>
        <v>2004</v>
      </c>
      <c r="G886" s="95">
        <f t="shared" ref="G886" ca="1" si="1808">VLOOKUP(INDIRECT(CHAR(39)&amp;$A886&amp;CHAR(39)&amp;"!r2c"&amp;$C886,0),variables,2,0)</f>
        <v>10828</v>
      </c>
      <c r="H886" s="98">
        <f t="array" aca="1" ref="H886" ca="1">IF(AND(G886&gt;=10861,G886&lt;=10863),TEXT(INDIRECT(CHAR(39)&amp;$A886&amp;CHAR(39)&amp;"!r"&amp;$B886&amp;"c"&amp;$C886,0),"dd-mmm-yyyy"),(INDIRECT(CHAR(39)&amp;$A886&amp;CHAR(39)&amp;"!r"&amp;$B886&amp;"c"&amp;$C886,0)))</f>
        <v>0</v>
      </c>
    </row>
    <row r="887" spans="1:8" x14ac:dyDescent="0.3">
      <c r="A887" s="95" t="s">
        <v>284</v>
      </c>
      <c r="B887" s="95">
        <f t="shared" si="1759"/>
        <v>7</v>
      </c>
      <c r="C887" s="95">
        <f t="shared" si="1776"/>
        <v>93</v>
      </c>
      <c r="E887" s="95">
        <f t="shared" ref="E887" si="1809">plan_id</f>
        <v>390</v>
      </c>
      <c r="F887" s="95">
        <f t="shared" ca="1" si="1704"/>
        <v>2004</v>
      </c>
      <c r="G887" s="95">
        <f t="shared" ref="G887" ca="1" si="1810">VLOOKUP(INDIRECT(CHAR(39)&amp;$A887&amp;CHAR(39)&amp;"!r2c"&amp;$C887,0),variables,2,0)</f>
        <v>10827</v>
      </c>
      <c r="H887" s="98">
        <f t="array" aca="1" ref="H887" ca="1">IF(AND(G887&gt;=10861,G887&lt;=10863),TEXT(INDIRECT(CHAR(39)&amp;$A887&amp;CHAR(39)&amp;"!r"&amp;$B887&amp;"c"&amp;$C887,0),"dd-mmm-yyyy"),(INDIRECT(CHAR(39)&amp;$A887&amp;CHAR(39)&amp;"!r"&amp;$B887&amp;"c"&amp;$C887,0)))</f>
        <v>0</v>
      </c>
    </row>
    <row r="888" spans="1:8" x14ac:dyDescent="0.3">
      <c r="A888" s="95" t="s">
        <v>284</v>
      </c>
      <c r="B888" s="95">
        <f t="shared" ref="B888:B951" si="1811">B823+1</f>
        <v>8</v>
      </c>
      <c r="C888" s="95">
        <f t="shared" si="1776"/>
        <v>3</v>
      </c>
      <c r="E888" s="95">
        <f t="shared" ref="E888" si="1812">plan_id</f>
        <v>390</v>
      </c>
      <c r="F888" s="95">
        <f t="shared" ca="1" si="1704"/>
        <v>2005</v>
      </c>
      <c r="G888" s="95">
        <f t="shared" ref="G888" ca="1" si="1813">VLOOKUP(INDIRECT(CHAR(39)&amp;$A888&amp;CHAR(39)&amp;"!r2c"&amp;$C888,0),variables,2,0)</f>
        <v>10703</v>
      </c>
      <c r="H888" s="98">
        <f t="array" aca="1" ref="H888" ca="1">IF(AND(G888&gt;=10861,G888&lt;=10863),TEXT(INDIRECT(CHAR(39)&amp;$A888&amp;CHAR(39)&amp;"!r"&amp;$B888&amp;"c"&amp;$C888,0),"dd-mmm-yyyy"),(INDIRECT(CHAR(39)&amp;$A888&amp;CHAR(39)&amp;"!r"&amp;$B888&amp;"c"&amp;$C888,0)))</f>
        <v>2007</v>
      </c>
    </row>
    <row r="889" spans="1:8" x14ac:dyDescent="0.3">
      <c r="A889" s="95" t="s">
        <v>284</v>
      </c>
      <c r="B889" s="95">
        <f t="shared" si="1811"/>
        <v>8</v>
      </c>
      <c r="C889" s="95">
        <f t="shared" si="1776"/>
        <v>4</v>
      </c>
      <c r="E889" s="95">
        <f t="shared" ref="E889" si="1814">plan_id</f>
        <v>390</v>
      </c>
      <c r="F889" s="95">
        <f t="shared" ca="1" si="1704"/>
        <v>2005</v>
      </c>
      <c r="G889" s="95">
        <f t="shared" ref="G889" ca="1" si="1815">VLOOKUP(INDIRECT(CHAR(39)&amp;$A889&amp;CHAR(39)&amp;"!r2c"&amp;$C889,0),variables,2,0)</f>
        <v>10845</v>
      </c>
      <c r="H889" s="98" t="str">
        <f t="array" aca="1" ref="H889" ca="1">IF(AND(G889&gt;=10861,G889&lt;=10863),TEXT(INDIRECT(CHAR(39)&amp;$A889&amp;CHAR(39)&amp;"!r"&amp;$B889&amp;"c"&amp;$C889,0),"dd-mmm-yyyy"),(INDIRECT(CHAR(39)&amp;$A889&amp;CHAR(39)&amp;"!r"&amp;$B889&amp;"c"&amp;$C889,0)))</f>
        <v>EFI Actuaries</v>
      </c>
    </row>
    <row r="890" spans="1:8" x14ac:dyDescent="0.3">
      <c r="A890" s="95" t="s">
        <v>284</v>
      </c>
      <c r="B890" s="95">
        <f t="shared" si="1811"/>
        <v>8</v>
      </c>
      <c r="C890" s="95">
        <f t="shared" si="1776"/>
        <v>5</v>
      </c>
      <c r="E890" s="95">
        <f t="shared" ref="E890" si="1816">plan_id</f>
        <v>390</v>
      </c>
      <c r="F890" s="95">
        <f t="shared" ca="1" si="1704"/>
        <v>2005</v>
      </c>
      <c r="G890" s="95">
        <f t="shared" ref="G890" ca="1" si="1817">VLOOKUP(INDIRECT(CHAR(39)&amp;$A890&amp;CHAR(39)&amp;"!r2c"&amp;$C890,0),variables,2,0)</f>
        <v>10924</v>
      </c>
      <c r="H890" s="98">
        <f t="array" aca="1" ref="H890" ca="1">IF(AND(G890&gt;=10861,G890&lt;=10863),TEXT(INDIRECT(CHAR(39)&amp;$A890&amp;CHAR(39)&amp;"!r"&amp;$B890&amp;"c"&amp;$C890,0),"dd-mmm-yyyy"),(INDIRECT(CHAR(39)&amp;$A890&amp;CHAR(39)&amp;"!r"&amp;$B890&amp;"c"&amp;$C890,0)))</f>
        <v>0</v>
      </c>
    </row>
    <row r="891" spans="1:8" x14ac:dyDescent="0.3">
      <c r="A891" s="95" t="s">
        <v>284</v>
      </c>
      <c r="B891" s="95">
        <f t="shared" si="1811"/>
        <v>8</v>
      </c>
      <c r="C891" s="95">
        <f t="shared" si="1776"/>
        <v>6</v>
      </c>
      <c r="E891" s="95">
        <f t="shared" ref="E891" si="1818">plan_id</f>
        <v>390</v>
      </c>
      <c r="F891" s="95">
        <f t="shared" ca="1" si="1704"/>
        <v>2005</v>
      </c>
      <c r="G891" s="95">
        <f t="shared" ref="G891" ca="1" si="1819">VLOOKUP(INDIRECT(CHAR(39)&amp;$A891&amp;CHAR(39)&amp;"!r2c"&amp;$C891,0),variables,2,0)</f>
        <v>10925</v>
      </c>
      <c r="H891" s="98">
        <f t="array" aca="1" ref="H891" ca="1">IF(AND(G891&gt;=10861,G891&lt;=10863),TEXT(INDIRECT(CHAR(39)&amp;$A891&amp;CHAR(39)&amp;"!r"&amp;$B891&amp;"c"&amp;$C891,0),"dd-mmm-yyyy"),(INDIRECT(CHAR(39)&amp;$A891&amp;CHAR(39)&amp;"!r"&amp;$B891&amp;"c"&amp;$C891,0)))</f>
        <v>0.36599999999999999</v>
      </c>
    </row>
    <row r="892" spans="1:8" x14ac:dyDescent="0.3">
      <c r="A892" s="95" t="s">
        <v>284</v>
      </c>
      <c r="B892" s="95">
        <f t="shared" si="1811"/>
        <v>8</v>
      </c>
      <c r="C892" s="95">
        <f t="shared" si="1776"/>
        <v>7</v>
      </c>
      <c r="E892" s="95">
        <f t="shared" ref="E892" si="1820">plan_id</f>
        <v>390</v>
      </c>
      <c r="F892" s="95">
        <f t="shared" ca="1" si="1704"/>
        <v>2005</v>
      </c>
      <c r="G892" s="95">
        <f t="shared" ref="G892" ca="1" si="1821">VLOOKUP(INDIRECT(CHAR(39)&amp;$A892&amp;CHAR(39)&amp;"!r2c"&amp;$C892,0),variables,2,0)</f>
        <v>10926</v>
      </c>
      <c r="H892" s="98">
        <f t="array" aca="1" ref="H892" ca="1">IF(AND(G892&gt;=10861,G892&lt;=10863),TEXT(INDIRECT(CHAR(39)&amp;$A892&amp;CHAR(39)&amp;"!r"&amp;$B892&amp;"c"&amp;$C892,0),"dd-mmm-yyyy"),(INDIRECT(CHAR(39)&amp;$A892&amp;CHAR(39)&amp;"!r"&amp;$B892&amp;"c"&amp;$C892,0)))</f>
        <v>0</v>
      </c>
    </row>
    <row r="893" spans="1:8" x14ac:dyDescent="0.3">
      <c r="A893" s="95" t="s">
        <v>284</v>
      </c>
      <c r="B893" s="95">
        <f t="shared" si="1811"/>
        <v>8</v>
      </c>
      <c r="C893" s="95">
        <f t="shared" si="1776"/>
        <v>8</v>
      </c>
      <c r="E893" s="95">
        <f t="shared" ref="E893" si="1822">plan_id</f>
        <v>390</v>
      </c>
      <c r="F893" s="95">
        <f t="shared" ca="1" si="1704"/>
        <v>2005</v>
      </c>
      <c r="G893" s="95">
        <f t="shared" ref="G893" ca="1" si="1823">VLOOKUP(INDIRECT(CHAR(39)&amp;$A893&amp;CHAR(39)&amp;"!r2c"&amp;$C893,0),variables,2,0)</f>
        <v>10704</v>
      </c>
      <c r="H893" s="98">
        <f t="array" aca="1" ref="H893" ca="1">IF(AND(G893&gt;=10861,G893&lt;=10863),TEXT(INDIRECT(CHAR(39)&amp;$A893&amp;CHAR(39)&amp;"!r"&amp;$B893&amp;"c"&amp;$C893,0),"dd-mmm-yyyy"),(INDIRECT(CHAR(39)&amp;$A893&amp;CHAR(39)&amp;"!r"&amp;$B893&amp;"c"&amp;$C893,0)))</f>
        <v>0</v>
      </c>
    </row>
    <row r="894" spans="1:8" x14ac:dyDescent="0.3">
      <c r="A894" s="95" t="s">
        <v>284</v>
      </c>
      <c r="B894" s="95">
        <f t="shared" si="1811"/>
        <v>8</v>
      </c>
      <c r="C894" s="95">
        <f t="shared" si="1776"/>
        <v>9</v>
      </c>
      <c r="E894" s="95">
        <f t="shared" ref="E894" si="1824">plan_id</f>
        <v>390</v>
      </c>
      <c r="F894" s="95">
        <f t="shared" ca="1" si="1704"/>
        <v>2005</v>
      </c>
      <c r="G894" s="95">
        <f t="shared" ref="G894" ca="1" si="1825">VLOOKUP(INDIRECT(CHAR(39)&amp;$A894&amp;CHAR(39)&amp;"!r2c"&amp;$C894,0),variables,2,0)</f>
        <v>10928</v>
      </c>
      <c r="H894" s="98">
        <f t="array" aca="1" ref="H894" ca="1">IF(AND(G894&gt;=10861,G894&lt;=10863),TEXT(INDIRECT(CHAR(39)&amp;$A894&amp;CHAR(39)&amp;"!r"&amp;$B894&amp;"c"&amp;$C894,0),"dd-mmm-yyyy"),(INDIRECT(CHAR(39)&amp;$A894&amp;CHAR(39)&amp;"!r"&amp;$B894&amp;"c"&amp;$C894,0)))</f>
        <v>0</v>
      </c>
    </row>
    <row r="895" spans="1:8" x14ac:dyDescent="0.3">
      <c r="A895" s="95" t="s">
        <v>284</v>
      </c>
      <c r="B895" s="95">
        <f t="shared" si="1811"/>
        <v>8</v>
      </c>
      <c r="C895" s="95">
        <f t="shared" si="1776"/>
        <v>10</v>
      </c>
      <c r="E895" s="95">
        <f t="shared" ref="E895" si="1826">plan_id</f>
        <v>390</v>
      </c>
      <c r="F895" s="95">
        <f t="shared" ca="1" si="1704"/>
        <v>2005</v>
      </c>
      <c r="G895" s="95">
        <f t="shared" ref="G895" ca="1" si="1827">VLOOKUP(INDIRECT(CHAR(39)&amp;$A895&amp;CHAR(39)&amp;"!r2c"&amp;$C895,0),variables,2,0)</f>
        <v>10929</v>
      </c>
      <c r="H895" s="98">
        <f t="array" aca="1" ref="H895" ca="1">IF(AND(G895&gt;=10861,G895&lt;=10863),TEXT(INDIRECT(CHAR(39)&amp;$A895&amp;CHAR(39)&amp;"!r"&amp;$B895&amp;"c"&amp;$C895,0),"dd-mmm-yyyy"),(INDIRECT(CHAR(39)&amp;$A895&amp;CHAR(39)&amp;"!r"&amp;$B895&amp;"c"&amp;$C895,0)))</f>
        <v>0</v>
      </c>
    </row>
    <row r="896" spans="1:8" x14ac:dyDescent="0.3">
      <c r="A896" s="95" t="s">
        <v>284</v>
      </c>
      <c r="B896" s="95">
        <f t="shared" si="1811"/>
        <v>8</v>
      </c>
      <c r="C896" s="95">
        <f t="shared" si="1776"/>
        <v>11</v>
      </c>
      <c r="E896" s="95">
        <f t="shared" ref="E896" si="1828">plan_id</f>
        <v>390</v>
      </c>
      <c r="F896" s="95">
        <f t="shared" ca="1" si="1704"/>
        <v>2005</v>
      </c>
      <c r="G896" s="95">
        <f t="shared" ref="G896" ca="1" si="1829">VLOOKUP(INDIRECT(CHAR(39)&amp;$A896&amp;CHAR(39)&amp;"!r2c"&amp;$C896,0),variables,2,0)</f>
        <v>10930</v>
      </c>
      <c r="H896" s="98">
        <f t="array" aca="1" ref="H896" ca="1">IF(AND(G896&gt;=10861,G896&lt;=10863),TEXT(INDIRECT(CHAR(39)&amp;$A896&amp;CHAR(39)&amp;"!r"&amp;$B896&amp;"c"&amp;$C896,0),"dd-mmm-yyyy"),(INDIRECT(CHAR(39)&amp;$A896&amp;CHAR(39)&amp;"!r"&amp;$B896&amp;"c"&amp;$C896,0)))</f>
        <v>0</v>
      </c>
    </row>
    <row r="897" spans="1:8" x14ac:dyDescent="0.3">
      <c r="A897" s="95" t="s">
        <v>284</v>
      </c>
      <c r="B897" s="95">
        <f t="shared" si="1811"/>
        <v>8</v>
      </c>
      <c r="C897" s="95">
        <f t="shared" si="1776"/>
        <v>12</v>
      </c>
      <c r="E897" s="95">
        <f t="shared" ref="E897" si="1830">plan_id</f>
        <v>390</v>
      </c>
      <c r="F897" s="95">
        <f t="shared" ca="1" si="1704"/>
        <v>2005</v>
      </c>
      <c r="G897" s="95">
        <f t="shared" ref="G897" ca="1" si="1831">VLOOKUP(INDIRECT(CHAR(39)&amp;$A897&amp;CHAR(39)&amp;"!r2c"&amp;$C897,0),variables,2,0)</f>
        <v>10705</v>
      </c>
      <c r="H897" s="98">
        <f t="array" aca="1" ref="H897" ca="1">IF(AND(G897&gt;=10861,G897&lt;=10863),TEXT(INDIRECT(CHAR(39)&amp;$A897&amp;CHAR(39)&amp;"!r"&amp;$B897&amp;"c"&amp;$C897,0),"dd-mmm-yyyy"),(INDIRECT(CHAR(39)&amp;$A897&amp;CHAR(39)&amp;"!r"&amp;$B897&amp;"c"&amp;$C897,0)))</f>
        <v>24400000</v>
      </c>
    </row>
    <row r="898" spans="1:8" x14ac:dyDescent="0.3">
      <c r="A898" s="95" t="s">
        <v>284</v>
      </c>
      <c r="B898" s="95">
        <f t="shared" si="1811"/>
        <v>8</v>
      </c>
      <c r="C898" s="95">
        <f t="shared" si="1776"/>
        <v>13</v>
      </c>
      <c r="E898" s="95">
        <f t="shared" ref="E898" si="1832">plan_id</f>
        <v>390</v>
      </c>
      <c r="F898" s="95">
        <f t="shared" ca="1" si="1704"/>
        <v>2005</v>
      </c>
      <c r="G898" s="95">
        <f t="shared" ref="G898" ca="1" si="1833">VLOOKUP(INDIRECT(CHAR(39)&amp;$A898&amp;CHAR(39)&amp;"!r2c"&amp;$C898,0),variables,2,0)</f>
        <v>10842</v>
      </c>
      <c r="H898" s="98">
        <f t="array" aca="1" ref="H898" ca="1">IF(AND(G898&gt;=10861,G898&lt;=10863),TEXT(INDIRECT(CHAR(39)&amp;$A898&amp;CHAR(39)&amp;"!r"&amp;$B898&amp;"c"&amp;$C898,0),"dd-mmm-yyyy"),(INDIRECT(CHAR(39)&amp;$A898&amp;CHAR(39)&amp;"!r"&amp;$B898&amp;"c"&amp;$C898,0)))</f>
        <v>0</v>
      </c>
    </row>
    <row r="899" spans="1:8" x14ac:dyDescent="0.3">
      <c r="A899" s="95" t="s">
        <v>284</v>
      </c>
      <c r="B899" s="95">
        <f t="shared" si="1811"/>
        <v>8</v>
      </c>
      <c r="C899" s="95">
        <f t="shared" si="1776"/>
        <v>14</v>
      </c>
      <c r="E899" s="95">
        <f t="shared" ref="E899" si="1834">plan_id</f>
        <v>390</v>
      </c>
      <c r="F899" s="95">
        <f t="shared" ca="1" si="1704"/>
        <v>2005</v>
      </c>
      <c r="G899" s="95">
        <f t="shared" ref="G899" ca="1" si="1835">VLOOKUP(INDIRECT(CHAR(39)&amp;$A899&amp;CHAR(39)&amp;"!r2c"&amp;$C899,0),variables,2,0)</f>
        <v>10843</v>
      </c>
      <c r="H899" s="98">
        <f t="array" aca="1" ref="H899" ca="1">IF(AND(G899&gt;=10861,G899&lt;=10863),TEXT(INDIRECT(CHAR(39)&amp;$A899&amp;CHAR(39)&amp;"!r"&amp;$B899&amp;"c"&amp;$C899,0),"dd-mmm-yyyy"),(INDIRECT(CHAR(39)&amp;$A899&amp;CHAR(39)&amp;"!r"&amp;$B899&amp;"c"&amp;$C899,0)))</f>
        <v>0</v>
      </c>
    </row>
    <row r="900" spans="1:8" x14ac:dyDescent="0.3">
      <c r="A900" s="95" t="s">
        <v>284</v>
      </c>
      <c r="B900" s="95">
        <f t="shared" si="1811"/>
        <v>8</v>
      </c>
      <c r="C900" s="95">
        <f t="shared" si="1776"/>
        <v>15</v>
      </c>
      <c r="E900" s="95">
        <f t="shared" ref="E900" si="1836">plan_id</f>
        <v>390</v>
      </c>
      <c r="F900" s="95">
        <f t="shared" ca="1" si="1704"/>
        <v>2005</v>
      </c>
      <c r="G900" s="95">
        <f t="shared" ref="G900" ca="1" si="1837">VLOOKUP(INDIRECT(CHAR(39)&amp;$A900&amp;CHAR(39)&amp;"!r2c"&amp;$C900,0),variables,2,0)</f>
        <v>10931</v>
      </c>
      <c r="H900" s="98">
        <f t="array" aca="1" ref="H900" ca="1">IF(AND(G900&gt;=10861,G900&lt;=10863),TEXT(INDIRECT(CHAR(39)&amp;$A900&amp;CHAR(39)&amp;"!r"&amp;$B900&amp;"c"&amp;$C900,0),"dd-mmm-yyyy"),(INDIRECT(CHAR(39)&amp;$A900&amp;CHAR(39)&amp;"!r"&amp;$B900&amp;"c"&amp;$C900,0)))</f>
        <v>0</v>
      </c>
    </row>
    <row r="901" spans="1:8" x14ac:dyDescent="0.3">
      <c r="A901" s="95" t="s">
        <v>284</v>
      </c>
      <c r="B901" s="95">
        <f t="shared" si="1811"/>
        <v>8</v>
      </c>
      <c r="C901" s="95">
        <f t="shared" si="1776"/>
        <v>16</v>
      </c>
      <c r="E901" s="95">
        <f t="shared" ref="E901" si="1838">plan_id</f>
        <v>390</v>
      </c>
      <c r="F901" s="95">
        <f t="shared" ca="1" si="1704"/>
        <v>2005</v>
      </c>
      <c r="G901" s="95">
        <f t="shared" ref="G901" ca="1" si="1839">VLOOKUP(INDIRECT(CHAR(39)&amp;$A901&amp;CHAR(39)&amp;"!r2c"&amp;$C901,0),variables,2,0)</f>
        <v>10932</v>
      </c>
      <c r="H901" s="98">
        <f t="array" aca="1" ref="H901" ca="1">IF(AND(G901&gt;=10861,G901&lt;=10863),TEXT(INDIRECT(CHAR(39)&amp;$A901&amp;CHAR(39)&amp;"!r"&amp;$B901&amp;"c"&amp;$C901,0),"dd-mmm-yyyy"),(INDIRECT(CHAR(39)&amp;$A901&amp;CHAR(39)&amp;"!r"&amp;$B901&amp;"c"&amp;$C901,0)))</f>
        <v>0</v>
      </c>
    </row>
    <row r="902" spans="1:8" x14ac:dyDescent="0.3">
      <c r="A902" s="95" t="s">
        <v>284</v>
      </c>
      <c r="B902" s="95">
        <f t="shared" si="1811"/>
        <v>8</v>
      </c>
      <c r="C902" s="95">
        <f t="shared" si="1776"/>
        <v>17</v>
      </c>
      <c r="E902" s="95">
        <f t="shared" ref="E902" si="1840">plan_id</f>
        <v>390</v>
      </c>
      <c r="F902" s="95">
        <f t="shared" ca="1" si="1704"/>
        <v>2005</v>
      </c>
      <c r="G902" s="95">
        <f t="shared" ref="G902" ca="1" si="1841">VLOOKUP(INDIRECT(CHAR(39)&amp;$A902&amp;CHAR(39)&amp;"!r2c"&amp;$C902,0),variables,2,0)</f>
        <v>10933</v>
      </c>
      <c r="H902" s="98">
        <f t="array" aca="1" ref="H902" ca="1">IF(AND(G902&gt;=10861,G902&lt;=10863),TEXT(INDIRECT(CHAR(39)&amp;$A902&amp;CHAR(39)&amp;"!r"&amp;$B902&amp;"c"&amp;$C902,0),"dd-mmm-yyyy"),(INDIRECT(CHAR(39)&amp;$A902&amp;CHAR(39)&amp;"!r"&amp;$B902&amp;"c"&amp;$C902,0)))</f>
        <v>0.36599999999999999</v>
      </c>
    </row>
    <row r="903" spans="1:8" x14ac:dyDescent="0.3">
      <c r="A903" s="95" t="s">
        <v>284</v>
      </c>
      <c r="B903" s="95">
        <f t="shared" si="1811"/>
        <v>8</v>
      </c>
      <c r="C903" s="95">
        <f t="shared" si="1776"/>
        <v>18</v>
      </c>
      <c r="E903" s="95">
        <f t="shared" ref="E903" si="1842">plan_id</f>
        <v>390</v>
      </c>
      <c r="F903" s="95">
        <f t="shared" ca="1" si="1704"/>
        <v>2005</v>
      </c>
      <c r="G903" s="95">
        <f t="shared" ref="G903" ca="1" si="1843">VLOOKUP(INDIRECT(CHAR(39)&amp;$A903&amp;CHAR(39)&amp;"!r2c"&amp;$C903,0),variables,2,0)</f>
        <v>10934</v>
      </c>
      <c r="H903" s="98">
        <f t="array" aca="1" ref="H903" ca="1">IF(AND(G903&gt;=10861,G903&lt;=10863),TEXT(INDIRECT(CHAR(39)&amp;$A903&amp;CHAR(39)&amp;"!r"&amp;$B903&amp;"c"&amp;$C903,0),"dd-mmm-yyyy"),(INDIRECT(CHAR(39)&amp;$A903&amp;CHAR(39)&amp;"!r"&amp;$B903&amp;"c"&amp;$C903,0)))</f>
        <v>0</v>
      </c>
    </row>
    <row r="904" spans="1:8" x14ac:dyDescent="0.3">
      <c r="A904" s="95" t="s">
        <v>284</v>
      </c>
      <c r="B904" s="95">
        <f t="shared" si="1811"/>
        <v>8</v>
      </c>
      <c r="C904" s="95">
        <f t="shared" si="1776"/>
        <v>19</v>
      </c>
      <c r="E904" s="95">
        <f t="shared" ref="E904" si="1844">plan_id</f>
        <v>390</v>
      </c>
      <c r="F904" s="95">
        <f t="shared" ca="1" si="1704"/>
        <v>2005</v>
      </c>
      <c r="G904" s="95">
        <f t="shared" ref="G904" ca="1" si="1845">VLOOKUP(INDIRECT(CHAR(39)&amp;$A904&amp;CHAR(39)&amp;"!r2c"&amp;$C904,0),variables,2,0)</f>
        <v>10935</v>
      </c>
      <c r="H904" s="98" t="str">
        <f t="array" aca="1" ref="H904" ca="1">IF(AND(G904&gt;=10861,G904&lt;=10863),TEXT(INDIRECT(CHAR(39)&amp;$A904&amp;CHAR(39)&amp;"!r"&amp;$B904&amp;"c"&amp;$C904,0),"dd-mmm-yyyy"),(INDIRECT(CHAR(39)&amp;$A904&amp;CHAR(39)&amp;"!r"&amp;$B904&amp;"c"&amp;$C904,0)))</f>
        <v>Range</v>
      </c>
    </row>
    <row r="905" spans="1:8" x14ac:dyDescent="0.3">
      <c r="A905" s="95" t="s">
        <v>284</v>
      </c>
      <c r="B905" s="95">
        <f t="shared" si="1811"/>
        <v>8</v>
      </c>
      <c r="C905" s="95">
        <f t="shared" si="1776"/>
        <v>20</v>
      </c>
      <c r="E905" s="95">
        <f t="shared" ref="E905" si="1846">plan_id</f>
        <v>390</v>
      </c>
      <c r="F905" s="95">
        <f t="shared" ca="1" si="1704"/>
        <v>2005</v>
      </c>
      <c r="G905" s="95">
        <f t="shared" ref="G905" ca="1" si="1847">VLOOKUP(INDIRECT(CHAR(39)&amp;$A905&amp;CHAR(39)&amp;"!r2c"&amp;$C905,0),variables,2,0)</f>
        <v>10937</v>
      </c>
      <c r="H905" s="98">
        <f t="array" aca="1" ref="H905" ca="1">IF(AND(G905&gt;=10861,G905&lt;=10863),TEXT(INDIRECT(CHAR(39)&amp;$A905&amp;CHAR(39)&amp;"!r"&amp;$B905&amp;"c"&amp;$C905,0),"dd-mmm-yyyy"),(INDIRECT(CHAR(39)&amp;$A905&amp;CHAR(39)&amp;"!r"&amp;$B905&amp;"c"&amp;$C905,0)))</f>
        <v>0</v>
      </c>
    </row>
    <row r="906" spans="1:8" x14ac:dyDescent="0.3">
      <c r="A906" s="95" t="s">
        <v>284</v>
      </c>
      <c r="B906" s="95">
        <f t="shared" si="1811"/>
        <v>8</v>
      </c>
      <c r="C906" s="95">
        <f t="shared" si="1776"/>
        <v>21</v>
      </c>
      <c r="E906" s="95">
        <f t="shared" ref="E906" si="1848">plan_id</f>
        <v>390</v>
      </c>
      <c r="F906" s="95">
        <f t="shared" ca="1" si="1704"/>
        <v>2005</v>
      </c>
      <c r="G906" s="95">
        <f t="shared" ref="G906" ca="1" si="1849">VLOOKUP(INDIRECT(CHAR(39)&amp;$A906&amp;CHAR(39)&amp;"!r2c"&amp;$C906,0),variables,2,0)</f>
        <v>10938</v>
      </c>
      <c r="H906" s="98">
        <f t="array" aca="1" ref="H906" ca="1">IF(AND(G906&gt;=10861,G906&lt;=10863),TEXT(INDIRECT(CHAR(39)&amp;$A906&amp;CHAR(39)&amp;"!r"&amp;$B906&amp;"c"&amp;$C906,0),"dd-mmm-yyyy"),(INDIRECT(CHAR(39)&amp;$A906&amp;CHAR(39)&amp;"!r"&amp;$B906&amp;"c"&amp;$C906,0)))</f>
        <v>0</v>
      </c>
    </row>
    <row r="907" spans="1:8" x14ac:dyDescent="0.3">
      <c r="A907" s="95" t="s">
        <v>284</v>
      </c>
      <c r="B907" s="95">
        <f t="shared" si="1811"/>
        <v>8</v>
      </c>
      <c r="C907" s="95">
        <f t="shared" si="1776"/>
        <v>22</v>
      </c>
      <c r="E907" s="95">
        <f t="shared" ref="E907" si="1850">plan_id</f>
        <v>390</v>
      </c>
      <c r="F907" s="95">
        <f t="shared" ca="1" si="1704"/>
        <v>2005</v>
      </c>
      <c r="G907" s="95">
        <f t="shared" ref="G907" ca="1" si="1851">VLOOKUP(INDIRECT(CHAR(39)&amp;$A907&amp;CHAR(39)&amp;"!r2c"&amp;$C907,0),variables,2,0)</f>
        <v>11007</v>
      </c>
      <c r="H907" s="98" t="str">
        <f t="array" aca="1" ref="H907" ca="1">IF(AND(G907&gt;=10861,G907&lt;=10863),TEXT(INDIRECT(CHAR(39)&amp;$A907&amp;CHAR(39)&amp;"!r"&amp;$B907&amp;"c"&amp;$C907,0),"dd-mmm-yyyy"),(INDIRECT(CHAR(39)&amp;$A907&amp;CHAR(39)&amp;"!r"&amp;$B907&amp;"c"&amp;$C907,0)))</f>
        <v>(i) 2.5% of Avg pay times dep service upto 25 yrs+ 3% of avg pay times dep service over 25yrs+ 2.5% of Avg pay times CS, Max 80% of pay. (ii) 2.5% of avg pay times total service, Max 80% of pay</v>
      </c>
    </row>
    <row r="908" spans="1:8" x14ac:dyDescent="0.3">
      <c r="A908" s="95" t="s">
        <v>284</v>
      </c>
      <c r="B908" s="95">
        <f t="shared" si="1811"/>
        <v>8</v>
      </c>
      <c r="C908" s="95">
        <f t="shared" si="1776"/>
        <v>23</v>
      </c>
      <c r="E908" s="95">
        <f t="shared" ref="E908" si="1852">plan_id</f>
        <v>390</v>
      </c>
      <c r="F908" s="95">
        <f t="shared" ca="1" si="1704"/>
        <v>2005</v>
      </c>
      <c r="G908" s="95">
        <f t="shared" ref="G908" ca="1" si="1853">VLOOKUP(INDIRECT(CHAR(39)&amp;$A908&amp;CHAR(39)&amp;"!r2c"&amp;$C908,0),variables,2,0)</f>
        <v>10941</v>
      </c>
      <c r="H908" s="98" t="str">
        <f t="array" aca="1" ref="H908" ca="1">IF(AND(G908&gt;=10861,G908&lt;=10863),TEXT(INDIRECT(CHAR(39)&amp;$A908&amp;CHAR(39)&amp;"!r"&amp;$B908&amp;"c"&amp;$C908,0),"dd-mmm-yyyy"),(INDIRECT(CHAR(39)&amp;$A908&amp;CHAR(39)&amp;"!r"&amp;$B908&amp;"c"&amp;$C908,0)))</f>
        <v>COLA</v>
      </c>
    </row>
    <row r="909" spans="1:8" x14ac:dyDescent="0.3">
      <c r="A909" s="95" t="s">
        <v>284</v>
      </c>
      <c r="B909" s="95">
        <f t="shared" si="1811"/>
        <v>8</v>
      </c>
      <c r="C909" s="95">
        <f t="shared" si="1776"/>
        <v>24</v>
      </c>
      <c r="E909" s="95">
        <f t="shared" ref="E909" si="1854">plan_id</f>
        <v>390</v>
      </c>
      <c r="F909" s="95">
        <f t="shared" ca="1" si="1704"/>
        <v>2005</v>
      </c>
      <c r="G909" s="95">
        <f t="shared" ref="G909" ca="1" si="1855">VLOOKUP(INDIRECT(CHAR(39)&amp;$A909&amp;CHAR(39)&amp;"!r2c"&amp;$C909,0),variables,2,0)</f>
        <v>10942</v>
      </c>
      <c r="H909" s="98" t="str">
        <f t="array" aca="1" ref="H909" ca="1">IF(AND(G909&gt;=10861,G909&lt;=10863),TEXT(INDIRECT(CHAR(39)&amp;$A909&amp;CHAR(39)&amp;"!r"&amp;$B909&amp;"c"&amp;$C909,0),"dd-mmm-yyyy"),(INDIRECT(CHAR(39)&amp;$A909&amp;CHAR(39)&amp;"!r"&amp;$B909&amp;"c"&amp;$C909,0)))</f>
        <v>Percentage</v>
      </c>
    </row>
    <row r="910" spans="1:8" x14ac:dyDescent="0.3">
      <c r="A910" s="95" t="s">
        <v>284</v>
      </c>
      <c r="B910" s="95">
        <f t="shared" si="1811"/>
        <v>8</v>
      </c>
      <c r="C910" s="95">
        <f t="shared" si="1776"/>
        <v>25</v>
      </c>
      <c r="E910" s="95">
        <f t="shared" ref="E910" si="1856">plan_id</f>
        <v>390</v>
      </c>
      <c r="F910" s="95">
        <f t="shared" ca="1" si="1704"/>
        <v>2005</v>
      </c>
      <c r="G910" s="95">
        <f t="shared" ref="G910" ca="1" si="1857">VLOOKUP(INDIRECT(CHAR(39)&amp;$A910&amp;CHAR(39)&amp;"!r2c"&amp;$C910,0),variables,2,0)</f>
        <v>10701</v>
      </c>
      <c r="H910" s="98">
        <f t="array" aca="1" ref="H910" ca="1">IF(AND(G910&gt;=10861,G910&lt;=10863),TEXT(INDIRECT(CHAR(39)&amp;$A910&amp;CHAR(39)&amp;"!r"&amp;$B910&amp;"c"&amp;$C910,0),"dd-mmm-yyyy"),(INDIRECT(CHAR(39)&amp;$A910&amp;CHAR(39)&amp;"!r"&amp;$B910&amp;"c"&amp;$C910,0)))</f>
        <v>0.05</v>
      </c>
    </row>
    <row r="911" spans="1:8" x14ac:dyDescent="0.3">
      <c r="A911" s="95" t="s">
        <v>284</v>
      </c>
      <c r="B911" s="95">
        <f t="shared" si="1811"/>
        <v>8</v>
      </c>
      <c r="C911" s="95">
        <f t="shared" si="1776"/>
        <v>26</v>
      </c>
      <c r="E911" s="95">
        <f t="shared" ref="E911" si="1858">plan_id</f>
        <v>390</v>
      </c>
      <c r="F911" s="95">
        <f t="shared" ca="1" si="1704"/>
        <v>2005</v>
      </c>
      <c r="G911" s="95">
        <f t="shared" ref="G911" ca="1" si="1859">VLOOKUP(INDIRECT(CHAR(39)&amp;$A911&amp;CHAR(39)&amp;"!r2c"&amp;$C911,0),variables,2,0)</f>
        <v>10702</v>
      </c>
      <c r="H911" s="98">
        <f t="array" aca="1" ref="H911" ca="1">IF(AND(G911&gt;=10861,G911&lt;=10863),TEXT(INDIRECT(CHAR(39)&amp;$A911&amp;CHAR(39)&amp;"!r"&amp;$B911&amp;"c"&amp;$C911,0),"dd-mmm-yyyy"),(INDIRECT(CHAR(39)&amp;$A911&amp;CHAR(39)&amp;"!r"&amp;$B911&amp;"c"&amp;$C911,0)))</f>
        <v>0</v>
      </c>
    </row>
    <row r="912" spans="1:8" x14ac:dyDescent="0.3">
      <c r="A912" s="95" t="s">
        <v>284</v>
      </c>
      <c r="B912" s="95">
        <f t="shared" si="1811"/>
        <v>8</v>
      </c>
      <c r="C912" s="95">
        <f t="shared" si="1776"/>
        <v>27</v>
      </c>
      <c r="E912" s="95">
        <f t="shared" ref="E912" si="1860">plan_id</f>
        <v>390</v>
      </c>
      <c r="F912" s="95">
        <f t="shared" ca="1" si="1704"/>
        <v>2005</v>
      </c>
      <c r="G912" s="95">
        <f t="shared" ref="G912" ca="1" si="1861">VLOOKUP(INDIRECT(CHAR(39)&amp;$A912&amp;CHAR(39)&amp;"!r2c"&amp;$C912,0),variables,2,0)</f>
        <v>10943</v>
      </c>
      <c r="H912" s="98" t="str">
        <f t="array" aca="1" ref="H912" ca="1">IF(AND(G912&gt;=10861,G912&lt;=10863),TEXT(INDIRECT(CHAR(39)&amp;$A912&amp;CHAR(39)&amp;"!r"&amp;$B912&amp;"c"&amp;$C912,0),"dd-mmm-yyyy"),(INDIRECT(CHAR(39)&amp;$A912&amp;CHAR(39)&amp;"!r"&amp;$B912&amp;"c"&amp;$C912,0)))</f>
        <v>3.00% ( COLA limited for those hired after 11/1/96)</v>
      </c>
    </row>
    <row r="913" spans="1:8" x14ac:dyDescent="0.3">
      <c r="A913" s="95" t="s">
        <v>284</v>
      </c>
      <c r="B913" s="95">
        <f t="shared" si="1811"/>
        <v>8</v>
      </c>
      <c r="C913" s="95">
        <f t="shared" si="1776"/>
        <v>28</v>
      </c>
      <c r="E913" s="95">
        <f t="shared" ref="E913" si="1862">plan_id</f>
        <v>390</v>
      </c>
      <c r="F913" s="95">
        <f t="shared" ca="1" si="1704"/>
        <v>2005</v>
      </c>
      <c r="G913" s="95">
        <f t="shared" ref="G913" ca="1" si="1863">VLOOKUP(INDIRECT(CHAR(39)&amp;$A913&amp;CHAR(39)&amp;"!r2c"&amp;$C913,0),variables,2,0)</f>
        <v>10944</v>
      </c>
      <c r="H913" s="98" t="str">
        <f t="array" aca="1" ref="H913" ca="1">IF(AND(G913&gt;=10861,G913&lt;=10863),TEXT(INDIRECT(CHAR(39)&amp;$A913&amp;CHAR(39)&amp;"!r"&amp;$B913&amp;"c"&amp;$C913,0),"dd-mmm-yyyy"),(INDIRECT(CHAR(39)&amp;$A913&amp;CHAR(39)&amp;"!r"&amp;$B913&amp;"c"&amp;$C913,0)))</f>
        <v>NO</v>
      </c>
    </row>
    <row r="914" spans="1:8" x14ac:dyDescent="0.3">
      <c r="A914" s="95" t="s">
        <v>284</v>
      </c>
      <c r="B914" s="95">
        <f t="shared" si="1811"/>
        <v>8</v>
      </c>
      <c r="C914" s="95">
        <f t="shared" si="1776"/>
        <v>29</v>
      </c>
      <c r="E914" s="95">
        <f t="shared" ref="E914" si="1864">plan_id</f>
        <v>390</v>
      </c>
      <c r="F914" s="95">
        <f t="shared" ca="1" si="1704"/>
        <v>2005</v>
      </c>
      <c r="G914" s="95">
        <f t="shared" ref="G914" ca="1" si="1865">VLOOKUP(INDIRECT(CHAR(39)&amp;$A914&amp;CHAR(39)&amp;"!r2c"&amp;$C914,0),variables,2,0)</f>
        <v>10945</v>
      </c>
      <c r="H914" s="98" t="str">
        <f t="array" aca="1" ref="H914" ca="1">IF(AND(G914&gt;=10861,G914&lt;=10863),TEXT(INDIRECT(CHAR(39)&amp;$A914&amp;CHAR(39)&amp;"!r"&amp;$B914&amp;"c"&amp;$C914,0),"dd-mmm-yyyy"),(INDIRECT(CHAR(39)&amp;$A914&amp;CHAR(39)&amp;"!r"&amp;$B914&amp;"c"&amp;$C914,0)))</f>
        <v>NO</v>
      </c>
    </row>
    <row r="915" spans="1:8" x14ac:dyDescent="0.3">
      <c r="A915" s="95" t="s">
        <v>284</v>
      </c>
      <c r="B915" s="95">
        <f t="shared" si="1811"/>
        <v>8</v>
      </c>
      <c r="C915" s="95">
        <f t="shared" si="1776"/>
        <v>30</v>
      </c>
      <c r="E915" s="95">
        <f t="shared" ref="E915" si="1866">plan_id</f>
        <v>390</v>
      </c>
      <c r="F915" s="95">
        <f t="shared" ca="1" si="1704"/>
        <v>2005</v>
      </c>
      <c r="G915" s="95">
        <f t="shared" ref="G915" ca="1" si="1867">VLOOKUP(INDIRECT(CHAR(39)&amp;$A915&amp;CHAR(39)&amp;"!r2c"&amp;$C915,0),variables,2,0)</f>
        <v>10947</v>
      </c>
      <c r="H915" s="98">
        <f t="array" aca="1" ref="H915" ca="1">IF(AND(G915&gt;=10861,G915&lt;=10863),TEXT(INDIRECT(CHAR(39)&amp;$A915&amp;CHAR(39)&amp;"!r"&amp;$B915&amp;"c"&amp;$C915,0),"dd-mmm-yyyy"),(INDIRECT(CHAR(39)&amp;$A915&amp;CHAR(39)&amp;"!r"&amp;$B915&amp;"c"&amp;$C915,0)))</f>
        <v>0</v>
      </c>
    </row>
    <row r="916" spans="1:8" x14ac:dyDescent="0.3">
      <c r="A916" s="95" t="s">
        <v>284</v>
      </c>
      <c r="B916" s="95">
        <f t="shared" si="1811"/>
        <v>8</v>
      </c>
      <c r="C916" s="95">
        <f t="shared" si="1776"/>
        <v>31</v>
      </c>
      <c r="E916" s="95">
        <f t="shared" ref="E916" si="1868">plan_id</f>
        <v>390</v>
      </c>
      <c r="F916" s="95">
        <f t="shared" ca="1" si="1704"/>
        <v>2005</v>
      </c>
      <c r="G916" s="95">
        <f t="shared" ref="G916" ca="1" si="1869">VLOOKUP(INDIRECT(CHAR(39)&amp;$A916&amp;CHAR(39)&amp;"!r2c"&amp;$C916,0),variables,2,0)</f>
        <v>10948</v>
      </c>
      <c r="H916" s="98" t="str">
        <f t="array" aca="1" ref="H916" ca="1">IF(AND(G916&gt;=10861,G916&lt;=10863),TEXT(INDIRECT(CHAR(39)&amp;$A916&amp;CHAR(39)&amp;"!r"&amp;$B916&amp;"c"&amp;$C916,0),"dd-mmm-yyyy"),(INDIRECT(CHAR(39)&amp;$A916&amp;CHAR(39)&amp;"!r"&amp;$B916&amp;"c"&amp;$C916,0)))</f>
        <v>NO</v>
      </c>
    </row>
    <row r="917" spans="1:8" x14ac:dyDescent="0.3">
      <c r="A917" s="95" t="s">
        <v>284</v>
      </c>
      <c r="B917" s="95">
        <f t="shared" si="1811"/>
        <v>8</v>
      </c>
      <c r="C917" s="95">
        <f t="shared" si="1776"/>
        <v>32</v>
      </c>
      <c r="E917" s="95">
        <f t="shared" ref="E917" si="1870">plan_id</f>
        <v>390</v>
      </c>
      <c r="F917" s="95">
        <f t="shared" ca="1" si="1704"/>
        <v>2005</v>
      </c>
      <c r="G917" s="95">
        <f t="shared" ref="G917" ca="1" si="1871">VLOOKUP(INDIRECT(CHAR(39)&amp;$A917&amp;CHAR(39)&amp;"!r2c"&amp;$C917,0),variables,2,0)</f>
        <v>10949</v>
      </c>
      <c r="H917" s="98" t="str">
        <f t="array" aca="1" ref="H917" ca="1">IF(AND(G917&gt;=10861,G917&lt;=10863),TEXT(INDIRECT(CHAR(39)&amp;$A917&amp;CHAR(39)&amp;"!r"&amp;$B917&amp;"c"&amp;$C917,0),"dd-mmm-yyyy"),(INDIRECT(CHAR(39)&amp;$A917&amp;CHAR(39)&amp;"!r"&amp;$B917&amp;"c"&amp;$C917,0)))</f>
        <v>NO</v>
      </c>
    </row>
    <row r="918" spans="1:8" x14ac:dyDescent="0.3">
      <c r="A918" s="95" t="s">
        <v>284</v>
      </c>
      <c r="B918" s="95">
        <f t="shared" si="1811"/>
        <v>8</v>
      </c>
      <c r="C918" s="95">
        <f t="shared" si="1776"/>
        <v>33</v>
      </c>
      <c r="E918" s="95">
        <f t="shared" ref="E918" si="1872">plan_id</f>
        <v>390</v>
      </c>
      <c r="F918" s="95">
        <f t="shared" ca="1" si="1704"/>
        <v>2005</v>
      </c>
      <c r="G918" s="95">
        <f t="shared" ref="G918" ca="1" si="1873">VLOOKUP(INDIRECT(CHAR(39)&amp;$A918&amp;CHAR(39)&amp;"!r2c"&amp;$C918,0),variables,2,0)</f>
        <v>10951</v>
      </c>
      <c r="H918" s="98" t="str">
        <f t="array" aca="1" ref="H918" ca="1">IF(AND(G918&gt;=10861,G918&lt;=10863),TEXT(INDIRECT(CHAR(39)&amp;$A918&amp;CHAR(39)&amp;"!r"&amp;$B918&amp;"c"&amp;$C918,0),"dd-mmm-yyyy"),(INDIRECT(CHAR(39)&amp;$A918&amp;CHAR(39)&amp;"!r"&amp;$B918&amp;"c"&amp;$C918,0)))</f>
        <v>NO</v>
      </c>
    </row>
    <row r="919" spans="1:8" x14ac:dyDescent="0.3">
      <c r="A919" s="95" t="s">
        <v>284</v>
      </c>
      <c r="B919" s="95">
        <f t="shared" si="1811"/>
        <v>8</v>
      </c>
      <c r="C919" s="95">
        <f t="shared" si="1776"/>
        <v>34</v>
      </c>
      <c r="E919" s="95">
        <f t="shared" ref="E919" si="1874">plan_id</f>
        <v>390</v>
      </c>
      <c r="F919" s="95">
        <f t="shared" ca="1" si="1704"/>
        <v>2005</v>
      </c>
      <c r="G919" s="95">
        <f t="shared" ref="G919" ca="1" si="1875">VLOOKUP(INDIRECT(CHAR(39)&amp;$A919&amp;CHAR(39)&amp;"!r2c"&amp;$C919,0),variables,2,0)</f>
        <v>10950</v>
      </c>
      <c r="H919" s="98" t="str">
        <f t="array" aca="1" ref="H919" ca="1">IF(AND(G919&gt;=10861,G919&lt;=10863),TEXT(INDIRECT(CHAR(39)&amp;$A919&amp;CHAR(39)&amp;"!r"&amp;$B919&amp;"c"&amp;$C919,0),"dd-mmm-yyyy"),(INDIRECT(CHAR(39)&amp;$A919&amp;CHAR(39)&amp;"!r"&amp;$B919&amp;"c"&amp;$C919,0)))</f>
        <v>NO</v>
      </c>
    </row>
    <row r="920" spans="1:8" x14ac:dyDescent="0.3">
      <c r="A920" s="95" t="s">
        <v>284</v>
      </c>
      <c r="B920" s="95">
        <f t="shared" si="1811"/>
        <v>8</v>
      </c>
      <c r="C920" s="95">
        <f t="shared" si="1776"/>
        <v>35</v>
      </c>
      <c r="E920" s="95">
        <f t="shared" ref="E920" si="1876">plan_id</f>
        <v>390</v>
      </c>
      <c r="F920" s="95">
        <f t="shared" ca="1" si="1704"/>
        <v>2005</v>
      </c>
      <c r="G920" s="95">
        <f t="shared" ref="G920" ca="1" si="1877">VLOOKUP(INDIRECT(CHAR(39)&amp;$A920&amp;CHAR(39)&amp;"!r2c"&amp;$C920,0),variables,2,0)</f>
        <v>10954</v>
      </c>
      <c r="H920" s="98">
        <f t="array" aca="1" ref="H920" ca="1">IF(AND(G920&gt;=10861,G920&lt;=10863),TEXT(INDIRECT(CHAR(39)&amp;$A920&amp;CHAR(39)&amp;"!r"&amp;$B920&amp;"c"&amp;$C920,0),"dd-mmm-yyyy"),(INDIRECT(CHAR(39)&amp;$A920&amp;CHAR(39)&amp;"!r"&amp;$B920&amp;"c"&amp;$C920,0)))</f>
        <v>0.05</v>
      </c>
    </row>
    <row r="921" spans="1:8" x14ac:dyDescent="0.3">
      <c r="A921" s="95" t="s">
        <v>284</v>
      </c>
      <c r="B921" s="95">
        <f t="shared" si="1811"/>
        <v>8</v>
      </c>
      <c r="C921" s="95">
        <f t="shared" si="1776"/>
        <v>36</v>
      </c>
      <c r="E921" s="95">
        <f t="shared" ref="E921" si="1878">plan_id</f>
        <v>390</v>
      </c>
      <c r="F921" s="95">
        <f t="shared" ca="1" si="1704"/>
        <v>2005</v>
      </c>
      <c r="G921" s="95">
        <f t="shared" ref="G921" ca="1" si="1879">VLOOKUP(INDIRECT(CHAR(39)&amp;$A921&amp;CHAR(39)&amp;"!r2c"&amp;$C921,0),variables,2,0)</f>
        <v>10955</v>
      </c>
      <c r="H921" s="98">
        <f t="array" aca="1" ref="H921" ca="1">IF(AND(G921&gt;=10861,G921&lt;=10863),TEXT(INDIRECT(CHAR(39)&amp;$A921&amp;CHAR(39)&amp;"!r"&amp;$B921&amp;"c"&amp;$C921,0),"dd-mmm-yyyy"),(INDIRECT(CHAR(39)&amp;$A921&amp;CHAR(39)&amp;"!r"&amp;$B921&amp;"c"&amp;$C921,0)))</f>
        <v>7.2499999999999995E-2</v>
      </c>
    </row>
    <row r="922" spans="1:8" x14ac:dyDescent="0.3">
      <c r="A922" s="95" t="s">
        <v>284</v>
      </c>
      <c r="B922" s="95">
        <f t="shared" si="1811"/>
        <v>8</v>
      </c>
      <c r="C922" s="95">
        <f t="shared" si="1776"/>
        <v>37</v>
      </c>
      <c r="E922" s="95">
        <f t="shared" ref="E922" si="1880">plan_id</f>
        <v>390</v>
      </c>
      <c r="F922" s="95">
        <f t="shared" ca="1" si="1704"/>
        <v>2005</v>
      </c>
      <c r="G922" s="95">
        <f t="shared" ref="G922" ca="1" si="1881">VLOOKUP(INDIRECT(CHAR(39)&amp;$A922&amp;CHAR(39)&amp;"!r2c"&amp;$C922,0),variables,2,0)</f>
        <v>10956</v>
      </c>
      <c r="H922" s="98">
        <f t="array" aca="1" ref="H922" ca="1">IF(AND(G922&gt;=10861,G922&lt;=10863),TEXT(INDIRECT(CHAR(39)&amp;$A922&amp;CHAR(39)&amp;"!r"&amp;$B922&amp;"c"&amp;$C922,0),"dd-mmm-yyyy"),(INDIRECT(CHAR(39)&amp;$A922&amp;CHAR(39)&amp;"!r"&amp;$B922&amp;"c"&amp;$C922,0)))</f>
        <v>0</v>
      </c>
    </row>
    <row r="923" spans="1:8" x14ac:dyDescent="0.3">
      <c r="A923" s="95" t="s">
        <v>284</v>
      </c>
      <c r="B923" s="95">
        <f t="shared" si="1811"/>
        <v>8</v>
      </c>
      <c r="C923" s="95">
        <f t="shared" si="1776"/>
        <v>38</v>
      </c>
      <c r="E923" s="95">
        <f t="shared" ref="E923" si="1882">plan_id</f>
        <v>390</v>
      </c>
      <c r="F923" s="95">
        <f t="shared" ca="1" si="1704"/>
        <v>2005</v>
      </c>
      <c r="G923" s="95">
        <f t="shared" ref="G923" ca="1" si="1883">VLOOKUP(INDIRECT(CHAR(39)&amp;$A923&amp;CHAR(39)&amp;"!r2c"&amp;$C923,0),variables,2,0)</f>
        <v>10959</v>
      </c>
      <c r="H923" s="98" t="str">
        <f t="array" aca="1" ref="H923" ca="1">IF(AND(G923&gt;=10861,G923&lt;=10863),TEXT(INDIRECT(CHAR(39)&amp;$A923&amp;CHAR(39)&amp;"!r"&amp;$B923&amp;"c"&amp;$C923,0),"dd-mmm-yyyy"),(INDIRECT(CHAR(39)&amp;$A923&amp;CHAR(39)&amp;"!r"&amp;$B923&amp;"c"&amp;$C923,0)))</f>
        <v>5.5% - 10.0%</v>
      </c>
    </row>
    <row r="924" spans="1:8" x14ac:dyDescent="0.3">
      <c r="A924" s="95" t="s">
        <v>284</v>
      </c>
      <c r="B924" s="95">
        <f t="shared" si="1811"/>
        <v>8</v>
      </c>
      <c r="C924" s="95">
        <f t="shared" si="1776"/>
        <v>39</v>
      </c>
      <c r="E924" s="95">
        <f t="shared" ref="E924" si="1884">plan_id</f>
        <v>390</v>
      </c>
      <c r="F924" s="95">
        <f t="shared" ca="1" si="1704"/>
        <v>2005</v>
      </c>
      <c r="G924" s="95">
        <f t="shared" ref="G924" ca="1" si="1885">VLOOKUP(INDIRECT(CHAR(39)&amp;$A924&amp;CHAR(39)&amp;"!r2c"&amp;$C924,0),variables,2,0)</f>
        <v>10962</v>
      </c>
      <c r="H924" s="98" t="str">
        <f t="array" aca="1" ref="H924" ca="1">IF(AND(G924&gt;=10861,G924&lt;=10863),TEXT(INDIRECT(CHAR(39)&amp;$A924&amp;CHAR(39)&amp;"!r"&amp;$B924&amp;"c"&amp;$C924,0),"dd-mmm-yyyy"),(INDIRECT(CHAR(39)&amp;$A924&amp;CHAR(39)&amp;"!r"&amp;$B924&amp;"c"&amp;$C924,0)))</f>
        <v>Pg No 54</v>
      </c>
    </row>
    <row r="925" spans="1:8" x14ac:dyDescent="0.3">
      <c r="A925" s="95" t="s">
        <v>284</v>
      </c>
      <c r="B925" s="95">
        <f t="shared" si="1811"/>
        <v>8</v>
      </c>
      <c r="C925" s="95">
        <f t="shared" si="1776"/>
        <v>40</v>
      </c>
      <c r="E925" s="95">
        <f t="shared" ref="E925" si="1886">plan_id</f>
        <v>390</v>
      </c>
      <c r="F925" s="95">
        <f t="shared" ca="1" si="1704"/>
        <v>2005</v>
      </c>
      <c r="G925" s="95">
        <f t="shared" ref="G925" ca="1" si="1887">VLOOKUP(INDIRECT(CHAR(39)&amp;$A925&amp;CHAR(39)&amp;"!r2c"&amp;$C925,0),variables,2,0)</f>
        <v>10964</v>
      </c>
      <c r="H925" s="98" t="str">
        <f t="array" aca="1" ref="H925" ca="1">IF(AND(G925&gt;=10861,G925&lt;=10863),TEXT(INDIRECT(CHAR(39)&amp;$A925&amp;CHAR(39)&amp;"!r"&amp;$B925&amp;"c"&amp;$C925,0),"dd-mmm-yyyy"),(INDIRECT(CHAR(39)&amp;$A925&amp;CHAR(39)&amp;"!r"&amp;$B925&amp;"c"&amp;$C925,0)))</f>
        <v>Pg No 53</v>
      </c>
    </row>
    <row r="926" spans="1:8" x14ac:dyDescent="0.3">
      <c r="A926" s="95" t="s">
        <v>284</v>
      </c>
      <c r="B926" s="95">
        <f t="shared" si="1811"/>
        <v>8</v>
      </c>
      <c r="C926" s="95">
        <f t="shared" si="1776"/>
        <v>41</v>
      </c>
      <c r="E926" s="95">
        <f t="shared" ref="E926" si="1888">plan_id</f>
        <v>390</v>
      </c>
      <c r="F926" s="95">
        <f t="shared" ca="1" si="1704"/>
        <v>2005</v>
      </c>
      <c r="G926" s="95">
        <f t="shared" ref="G926" ca="1" si="1889">VLOOKUP(INDIRECT(CHAR(39)&amp;$A926&amp;CHAR(39)&amp;"!r2c"&amp;$C926,0),variables,2,0)</f>
        <v>10967</v>
      </c>
      <c r="H926" s="98" t="str">
        <f t="array" aca="1" ref="H926" ca="1">IF(AND(G926&gt;=10861,G926&lt;=10863),TEXT(INDIRECT(CHAR(39)&amp;$A926&amp;CHAR(39)&amp;"!r"&amp;$B926&amp;"c"&amp;$C926,0),"dd-mmm-yyyy"),(INDIRECT(CHAR(39)&amp;$A926&amp;CHAR(39)&amp;"!r"&amp;$B926&amp;"c"&amp;$C926,0)))</f>
        <v>1994 Uninsured Pension (UP94)</v>
      </c>
    </row>
    <row r="927" spans="1:8" x14ac:dyDescent="0.3">
      <c r="A927" s="95" t="s">
        <v>284</v>
      </c>
      <c r="B927" s="95">
        <f t="shared" si="1811"/>
        <v>8</v>
      </c>
      <c r="C927" s="95">
        <f t="shared" si="1776"/>
        <v>42</v>
      </c>
      <c r="E927" s="95">
        <f t="shared" ref="E927" si="1890">plan_id</f>
        <v>390</v>
      </c>
      <c r="F927" s="95">
        <f t="shared" ca="1" si="1704"/>
        <v>2005</v>
      </c>
      <c r="G927" s="95">
        <f t="shared" ref="G927" ca="1" si="1891">VLOOKUP(INDIRECT(CHAR(39)&amp;$A927&amp;CHAR(39)&amp;"!r2c"&amp;$C927,0),variables,2,0)</f>
        <v>10968</v>
      </c>
      <c r="H927" s="98">
        <f t="array" aca="1" ref="H927" ca="1">IF(AND(G927&gt;=10861,G927&lt;=10863),TEXT(INDIRECT(CHAR(39)&amp;$A927&amp;CHAR(39)&amp;"!r"&amp;$B927&amp;"c"&amp;$C927,0),"dd-mmm-yyyy"),(INDIRECT(CHAR(39)&amp;$A927&amp;CHAR(39)&amp;"!r"&amp;$B927&amp;"c"&amp;$C927,0)))</f>
        <v>1994</v>
      </c>
    </row>
    <row r="928" spans="1:8" x14ac:dyDescent="0.3">
      <c r="A928" s="95" t="s">
        <v>284</v>
      </c>
      <c r="B928" s="95">
        <f t="shared" si="1811"/>
        <v>8</v>
      </c>
      <c r="C928" s="95">
        <f t="shared" si="1776"/>
        <v>43</v>
      </c>
      <c r="E928" s="95">
        <f t="shared" ref="E928" si="1892">plan_id</f>
        <v>390</v>
      </c>
      <c r="F928" s="95">
        <f t="shared" ca="1" si="1704"/>
        <v>2005</v>
      </c>
      <c r="G928" s="95">
        <f t="shared" ref="G928" ca="1" si="1893">VLOOKUP(INDIRECT(CHAR(39)&amp;$A928&amp;CHAR(39)&amp;"!r2c"&amp;$C928,0),variables,2,0)</f>
        <v>10969</v>
      </c>
      <c r="H928" s="98" t="str">
        <f t="array" aca="1" ref="H928" ca="1">IF(AND(G928&gt;=10861,G928&lt;=10863),TEXT(INDIRECT(CHAR(39)&amp;$A928&amp;CHAR(39)&amp;"!r"&amp;$B928&amp;"c"&amp;$C928,0),"dd-mmm-yyyy"),(INDIRECT(CHAR(39)&amp;$A928&amp;CHAR(39)&amp;"!r"&amp;$B928&amp;"c"&amp;$C928,0)))</f>
        <v>Projection scale AA</v>
      </c>
    </row>
    <row r="929" spans="1:8" x14ac:dyDescent="0.3">
      <c r="A929" s="95" t="s">
        <v>284</v>
      </c>
      <c r="B929" s="95">
        <f t="shared" si="1811"/>
        <v>8</v>
      </c>
      <c r="C929" s="95">
        <f t="shared" si="1776"/>
        <v>44</v>
      </c>
      <c r="E929" s="95">
        <f t="shared" ref="E929" si="1894">plan_id</f>
        <v>390</v>
      </c>
      <c r="F929" s="95">
        <f t="shared" ref="F929:F1050" ca="1" si="1895">INDIRECT(CHAR(39)&amp;$A929&amp;CHAR(39)&amp;"!r"&amp;$B929&amp;"c2",0)</f>
        <v>2005</v>
      </c>
      <c r="G929" s="95">
        <f t="shared" ref="G929" ca="1" si="1896">VLOOKUP(INDIRECT(CHAR(39)&amp;$A929&amp;CHAR(39)&amp;"!r2c"&amp;$C929,0),variables,2,0)</f>
        <v>10970</v>
      </c>
      <c r="H929" s="98">
        <f t="array" aca="1" ref="H929" ca="1">IF(AND(G929&gt;=10861,G929&lt;=10863),TEXT(INDIRECT(CHAR(39)&amp;$A929&amp;CHAR(39)&amp;"!r"&amp;$B929&amp;"c"&amp;$C929,0),"dd-mmm-yyyy"),(INDIRECT(CHAR(39)&amp;$A929&amp;CHAR(39)&amp;"!r"&amp;$B929&amp;"c"&amp;$C929,0)))</f>
        <v>0</v>
      </c>
    </row>
    <row r="930" spans="1:8" x14ac:dyDescent="0.3">
      <c r="A930" s="95" t="s">
        <v>284</v>
      </c>
      <c r="B930" s="95">
        <f t="shared" si="1811"/>
        <v>8</v>
      </c>
      <c r="C930" s="95">
        <f t="shared" si="1776"/>
        <v>45</v>
      </c>
      <c r="E930" s="95">
        <f t="shared" ref="E930" si="1897">plan_id</f>
        <v>390</v>
      </c>
      <c r="F930" s="95">
        <f t="shared" ca="1" si="1895"/>
        <v>2005</v>
      </c>
      <c r="G930" s="95">
        <f t="shared" ref="G930" ca="1" si="1898">VLOOKUP(INDIRECT(CHAR(39)&amp;$A930&amp;CHAR(39)&amp;"!r2c"&amp;$C930,0),variables,2,0)</f>
        <v>10971</v>
      </c>
      <c r="H930" s="98" t="str">
        <f t="array" aca="1" ref="H930" ca="1">IF(AND(G930&gt;=10861,G930&lt;=10863),TEXT(INDIRECT(CHAR(39)&amp;$A930&amp;CHAR(39)&amp;"!r"&amp;$B930&amp;"c"&amp;$C930,0),"dd-mmm-yyyy"),(INDIRECT(CHAR(39)&amp;$A930&amp;CHAR(39)&amp;"!r"&amp;$B930&amp;"c"&amp;$C930,0)))</f>
        <v>Male and Female: Active- 3 years; Retirees- 2 years</v>
      </c>
    </row>
    <row r="931" spans="1:8" x14ac:dyDescent="0.3">
      <c r="A931" s="95" t="s">
        <v>284</v>
      </c>
      <c r="B931" s="95">
        <f t="shared" si="1811"/>
        <v>8</v>
      </c>
      <c r="C931" s="95">
        <f t="shared" si="1776"/>
        <v>46</v>
      </c>
      <c r="E931" s="95">
        <f t="shared" ref="E931" si="1899">plan_id</f>
        <v>390</v>
      </c>
      <c r="F931" s="95">
        <f t="shared" ca="1" si="1895"/>
        <v>2005</v>
      </c>
      <c r="G931" s="95">
        <f t="shared" ref="G931" ca="1" si="1900">VLOOKUP(INDIRECT(CHAR(39)&amp;$A931&amp;CHAR(39)&amp;"!r2c"&amp;$C931,0),variables,2,0)</f>
        <v>10972</v>
      </c>
      <c r="H931" s="98" t="str">
        <f t="array" aca="1" ref="H931" ca="1">IF(AND(G931&gt;=10861,G931&lt;=10863),TEXT(INDIRECT(CHAR(39)&amp;$A931&amp;CHAR(39)&amp;"!r"&amp;$B931&amp;"c"&amp;$C931,0),"dd-mmm-yyyy"),(INDIRECT(CHAR(39)&amp;$A931&amp;CHAR(39)&amp;"!r"&amp;$B931&amp;"c"&amp;$C931,0)))</f>
        <v>N/A</v>
      </c>
    </row>
    <row r="932" spans="1:8" x14ac:dyDescent="0.3">
      <c r="A932" s="95" t="s">
        <v>284</v>
      </c>
      <c r="B932" s="95">
        <f t="shared" si="1811"/>
        <v>8</v>
      </c>
      <c r="C932" s="95">
        <f t="shared" si="1776"/>
        <v>47</v>
      </c>
      <c r="E932" s="95">
        <f t="shared" ref="E932" si="1901">plan_id</f>
        <v>390</v>
      </c>
      <c r="F932" s="95">
        <f t="shared" ca="1" si="1895"/>
        <v>2005</v>
      </c>
      <c r="G932" s="95">
        <f t="shared" ref="G932" ca="1" si="1902">VLOOKUP(INDIRECT(CHAR(39)&amp;$A932&amp;CHAR(39)&amp;"!r2c"&amp;$C932,0),variables,2,0)</f>
        <v>10973</v>
      </c>
      <c r="H932" s="98" t="str">
        <f t="array" aca="1" ref="H932" ca="1">IF(AND(G932&gt;=10861,G932&lt;=10863),TEXT(INDIRECT(CHAR(39)&amp;$A932&amp;CHAR(39)&amp;"!r"&amp;$B932&amp;"c"&amp;$C932,0),"dd-mmm-yyyy"),(INDIRECT(CHAR(39)&amp;$A932&amp;CHAR(39)&amp;"!r"&amp;$B932&amp;"c"&amp;$C932,0)))</f>
        <v>N/A</v>
      </c>
    </row>
    <row r="933" spans="1:8" x14ac:dyDescent="0.3">
      <c r="A933" s="95" t="s">
        <v>284</v>
      </c>
      <c r="B933" s="95">
        <f t="shared" si="1811"/>
        <v>8</v>
      </c>
      <c r="C933" s="95">
        <f t="shared" si="1776"/>
        <v>48</v>
      </c>
      <c r="E933" s="95">
        <f t="shared" ref="E933" si="1903">plan_id</f>
        <v>390</v>
      </c>
      <c r="F933" s="95">
        <f t="shared" ca="1" si="1895"/>
        <v>2005</v>
      </c>
      <c r="G933" s="95">
        <f t="shared" ref="G933" ca="1" si="1904">VLOOKUP(INDIRECT(CHAR(39)&amp;$A933&amp;CHAR(39)&amp;"!r2c"&amp;$C933,0),variables,2,0)</f>
        <v>10975</v>
      </c>
      <c r="H933" s="98" t="str">
        <f t="array" aca="1" ref="H933" ca="1">IF(AND(G933&gt;=10861,G933&lt;=10863),TEXT(INDIRECT(CHAR(39)&amp;$A933&amp;CHAR(39)&amp;"!r"&amp;$B933&amp;"c"&amp;$C933,0),"dd-mmm-yyyy"),(INDIRECT(CHAR(39)&amp;$A933&amp;CHAR(39)&amp;"!r"&amp;$B933&amp;"c"&amp;$C933,0)))</f>
        <v>Aggregate</v>
      </c>
    </row>
    <row r="934" spans="1:8" x14ac:dyDescent="0.3">
      <c r="A934" s="95" t="s">
        <v>284</v>
      </c>
      <c r="B934" s="95">
        <f t="shared" si="1811"/>
        <v>8</v>
      </c>
      <c r="C934" s="95">
        <f t="shared" si="1776"/>
        <v>49</v>
      </c>
      <c r="E934" s="95">
        <f t="shared" ref="E934" si="1905">plan_id</f>
        <v>390</v>
      </c>
      <c r="F934" s="95">
        <f t="shared" ca="1" si="1895"/>
        <v>2005</v>
      </c>
      <c r="G934" s="95">
        <f t="shared" ref="G934" ca="1" si="1906">VLOOKUP(INDIRECT(CHAR(39)&amp;$A934&amp;CHAR(39)&amp;"!r2c"&amp;$C934,0),variables,2,0)</f>
        <v>10976</v>
      </c>
      <c r="H934" s="98">
        <f t="array" aca="1" ref="H934" ca="1">IF(AND(G934&gt;=10861,G934&lt;=10863),TEXT(INDIRECT(CHAR(39)&amp;$A934&amp;CHAR(39)&amp;"!r"&amp;$B934&amp;"c"&amp;$C934,0),"dd-mmm-yyyy"),(INDIRECT(CHAR(39)&amp;$A934&amp;CHAR(39)&amp;"!r"&amp;$B934&amp;"c"&amp;$C934,0)))</f>
        <v>7.2499999999999995E-2</v>
      </c>
    </row>
    <row r="935" spans="1:8" x14ac:dyDescent="0.3">
      <c r="A935" s="95" t="s">
        <v>284</v>
      </c>
      <c r="B935" s="95">
        <f t="shared" si="1811"/>
        <v>8</v>
      </c>
      <c r="C935" s="95">
        <f t="shared" ref="C935:C998" si="1907">C844</f>
        <v>50</v>
      </c>
      <c r="E935" s="95">
        <f t="shared" ref="E935" si="1908">plan_id</f>
        <v>390</v>
      </c>
      <c r="F935" s="95">
        <f t="shared" ca="1" si="1895"/>
        <v>2005</v>
      </c>
      <c r="G935" s="95">
        <f t="shared" ref="G935" ca="1" si="1909">VLOOKUP(INDIRECT(CHAR(39)&amp;$A935&amp;CHAR(39)&amp;"!r2c"&amp;$C935,0),variables,2,0)</f>
        <v>10977</v>
      </c>
      <c r="H935" s="98">
        <f t="array" aca="1" ref="H935" ca="1">IF(AND(G935&gt;=10861,G935&lt;=10863),TEXT(INDIRECT(CHAR(39)&amp;$A935&amp;CHAR(39)&amp;"!r"&amp;$B935&amp;"c"&amp;$C935,0),"dd-mmm-yyyy"),(INDIRECT(CHAR(39)&amp;$A935&amp;CHAR(39)&amp;"!r"&amp;$B935&amp;"c"&amp;$C935,0)))</f>
        <v>0</v>
      </c>
    </row>
    <row r="936" spans="1:8" x14ac:dyDescent="0.3">
      <c r="A936" s="95" t="s">
        <v>284</v>
      </c>
      <c r="B936" s="95">
        <f t="shared" si="1811"/>
        <v>8</v>
      </c>
      <c r="C936" s="95">
        <f t="shared" si="1907"/>
        <v>51</v>
      </c>
      <c r="E936" s="95">
        <f t="shared" ref="E936" si="1910">plan_id</f>
        <v>390</v>
      </c>
      <c r="F936" s="95">
        <f t="shared" ca="1" si="1895"/>
        <v>2005</v>
      </c>
      <c r="G936" s="95">
        <f t="shared" ref="G936" ca="1" si="1911">VLOOKUP(INDIRECT(CHAR(39)&amp;$A936&amp;CHAR(39)&amp;"!r2c"&amp;$C936,0),variables,2,0)</f>
        <v>10978</v>
      </c>
      <c r="H936" s="98">
        <f t="array" aca="1" ref="H936" ca="1">IF(AND(G936&gt;=10861,G936&lt;=10863),TEXT(INDIRECT(CHAR(39)&amp;$A936&amp;CHAR(39)&amp;"!r"&amp;$B936&amp;"c"&amp;$C936,0),"dd-mmm-yyyy"),(INDIRECT(CHAR(39)&amp;$A936&amp;CHAR(39)&amp;"!r"&amp;$B936&amp;"c"&amp;$C936,0)))</f>
        <v>7.2499999999999995E-2</v>
      </c>
    </row>
    <row r="937" spans="1:8" x14ac:dyDescent="0.3">
      <c r="A937" s="95" t="s">
        <v>284</v>
      </c>
      <c r="B937" s="95">
        <f t="shared" si="1811"/>
        <v>8</v>
      </c>
      <c r="C937" s="95">
        <f t="shared" si="1907"/>
        <v>52</v>
      </c>
      <c r="E937" s="95">
        <f t="shared" ref="E937" si="1912">plan_id</f>
        <v>390</v>
      </c>
      <c r="F937" s="95">
        <f t="shared" ca="1" si="1895"/>
        <v>2005</v>
      </c>
      <c r="G937" s="95">
        <f t="shared" ref="G937" ca="1" si="1913">VLOOKUP(INDIRECT(CHAR(39)&amp;$A937&amp;CHAR(39)&amp;"!r2c"&amp;$C937,0),variables,2,0)</f>
        <v>10979</v>
      </c>
      <c r="H937" s="98">
        <f t="array" aca="1" ref="H937" ca="1">IF(AND(G937&gt;=10861,G937&lt;=10863),TEXT(INDIRECT(CHAR(39)&amp;$A937&amp;CHAR(39)&amp;"!r"&amp;$B937&amp;"c"&amp;$C937,0),"dd-mmm-yyyy"),(INDIRECT(CHAR(39)&amp;$A937&amp;CHAR(39)&amp;"!r"&amp;$B937&amp;"c"&amp;$C937,0)))</f>
        <v>0</v>
      </c>
    </row>
    <row r="938" spans="1:8" x14ac:dyDescent="0.3">
      <c r="A938" s="95" t="s">
        <v>284</v>
      </c>
      <c r="B938" s="95">
        <f t="shared" si="1811"/>
        <v>8</v>
      </c>
      <c r="C938" s="95">
        <f t="shared" si="1907"/>
        <v>53</v>
      </c>
      <c r="E938" s="95">
        <f t="shared" ref="E938" si="1914">plan_id</f>
        <v>390</v>
      </c>
      <c r="F938" s="95">
        <f t="shared" ca="1" si="1895"/>
        <v>2005</v>
      </c>
      <c r="G938" s="95">
        <f t="shared" ref="G938" ca="1" si="1915">VLOOKUP(INDIRECT(CHAR(39)&amp;$A938&amp;CHAR(39)&amp;"!r2c"&amp;$C938,0),variables,2,0)</f>
        <v>10980</v>
      </c>
      <c r="H938" s="98">
        <f t="array" aca="1" ref="H938" ca="1">IF(AND(G938&gt;=10861,G938&lt;=10863),TEXT(INDIRECT(CHAR(39)&amp;$A938&amp;CHAR(39)&amp;"!r"&amp;$B938&amp;"c"&amp;$C938,0),"dd-mmm-yyyy"),(INDIRECT(CHAR(39)&amp;$A938&amp;CHAR(39)&amp;"!r"&amp;$B938&amp;"c"&amp;$C938,0)))</f>
        <v>9.0999999999999998E-2</v>
      </c>
    </row>
    <row r="939" spans="1:8" x14ac:dyDescent="0.3">
      <c r="A939" s="95" t="s">
        <v>284</v>
      </c>
      <c r="B939" s="95">
        <f t="shared" si="1811"/>
        <v>8</v>
      </c>
      <c r="C939" s="95">
        <f t="shared" si="1907"/>
        <v>54</v>
      </c>
      <c r="E939" s="95">
        <f t="shared" ref="E939" si="1916">plan_id</f>
        <v>390</v>
      </c>
      <c r="F939" s="95">
        <f t="shared" ca="1" si="1895"/>
        <v>2005</v>
      </c>
      <c r="G939" s="95">
        <f t="shared" ref="G939" ca="1" si="1917">VLOOKUP(INDIRECT(CHAR(39)&amp;$A939&amp;CHAR(39)&amp;"!r2c"&amp;$C939,0),variables,2,0)</f>
        <v>10981</v>
      </c>
      <c r="H939" s="98">
        <f t="array" aca="1" ref="H939" ca="1">IF(AND(G939&gt;=10861,G939&lt;=10863),TEXT(INDIRECT(CHAR(39)&amp;$A939&amp;CHAR(39)&amp;"!r"&amp;$B939&amp;"c"&amp;$C939,0),"dd-mmm-yyyy"),(INDIRECT(CHAR(39)&amp;$A939&amp;CHAR(39)&amp;"!r"&amp;$B939&amp;"c"&amp;$C939,0)))</f>
        <v>0</v>
      </c>
    </row>
    <row r="940" spans="1:8" x14ac:dyDescent="0.3">
      <c r="A940" s="95" t="s">
        <v>284</v>
      </c>
      <c r="B940" s="95">
        <f t="shared" si="1811"/>
        <v>8</v>
      </c>
      <c r="C940" s="95">
        <f t="shared" si="1907"/>
        <v>55</v>
      </c>
      <c r="E940" s="95">
        <f t="shared" ref="E940" si="1918">plan_id</f>
        <v>390</v>
      </c>
      <c r="F940" s="95">
        <f t="shared" ca="1" si="1895"/>
        <v>2005</v>
      </c>
      <c r="G940" s="95">
        <f t="shared" ref="G940" ca="1" si="1919">VLOOKUP(INDIRECT(CHAR(39)&amp;$A940&amp;CHAR(39)&amp;"!r2c"&amp;$C940,0),variables,2,0)</f>
        <v>10706</v>
      </c>
      <c r="H940" s="98">
        <f t="array" aca="1" ref="H940" ca="1">IF(AND(G940&gt;=10861,G940&lt;=10863),TEXT(INDIRECT(CHAR(39)&amp;$A940&amp;CHAR(39)&amp;"!r"&amp;$B940&amp;"c"&amp;$C940,0),"dd-mmm-yyyy"),(INDIRECT(CHAR(39)&amp;$A940&amp;CHAR(39)&amp;"!r"&amp;$B940&amp;"c"&amp;$C940,0)))</f>
        <v>0</v>
      </c>
    </row>
    <row r="941" spans="1:8" x14ac:dyDescent="0.3">
      <c r="A941" s="95" t="s">
        <v>284</v>
      </c>
      <c r="B941" s="95">
        <f t="shared" si="1811"/>
        <v>8</v>
      </c>
      <c r="C941" s="95">
        <f t="shared" si="1907"/>
        <v>56</v>
      </c>
      <c r="E941" s="95">
        <f t="shared" ref="E941" si="1920">plan_id</f>
        <v>390</v>
      </c>
      <c r="F941" s="95">
        <f t="shared" ca="1" si="1895"/>
        <v>2005</v>
      </c>
      <c r="G941" s="95">
        <f t="shared" ref="G941" ca="1" si="1921">VLOOKUP(INDIRECT(CHAR(39)&amp;$A941&amp;CHAR(39)&amp;"!r2c"&amp;$C941,0),variables,2,0)</f>
        <v>10983</v>
      </c>
      <c r="H941" s="98" t="str">
        <f t="array" aca="1" ref="H941" ca="1">IF(AND(G941&gt;=10861,G941&lt;=10863),TEXT(INDIRECT(CHAR(39)&amp;$A941&amp;CHAR(39)&amp;"!r"&amp;$B941&amp;"c"&amp;$C941,0),"dd-mmm-yyyy"),(INDIRECT(CHAR(39)&amp;$A941&amp;CHAR(39)&amp;"!r"&amp;$B941&amp;"c"&amp;$C941,0)))</f>
        <v>No</v>
      </c>
    </row>
    <row r="942" spans="1:8" x14ac:dyDescent="0.3">
      <c r="A942" s="95" t="s">
        <v>284</v>
      </c>
      <c r="B942" s="95">
        <f t="shared" si="1811"/>
        <v>8</v>
      </c>
      <c r="C942" s="95">
        <f t="shared" si="1907"/>
        <v>57</v>
      </c>
      <c r="E942" s="95">
        <f t="shared" ref="E942" si="1922">plan_id</f>
        <v>390</v>
      </c>
      <c r="F942" s="95">
        <f t="shared" ca="1" si="1895"/>
        <v>2005</v>
      </c>
      <c r="G942" s="95">
        <f t="shared" ref="G942" ca="1" si="1923">VLOOKUP(INDIRECT(CHAR(39)&amp;$A942&amp;CHAR(39)&amp;"!r2c"&amp;$C942,0),variables,2,0)</f>
        <v>10989</v>
      </c>
      <c r="H942" s="98">
        <f t="array" aca="1" ref="H942" ca="1">IF(AND(G942&gt;=10861,G942&lt;=10863),TEXT(INDIRECT(CHAR(39)&amp;$A942&amp;CHAR(39)&amp;"!r"&amp;$B942&amp;"c"&amp;$C942,0),"dd-mmm-yyyy"),(INDIRECT(CHAR(39)&amp;$A942&amp;CHAR(39)&amp;"!r"&amp;$B942&amp;"c"&amp;$C942,0)))</f>
        <v>0</v>
      </c>
    </row>
    <row r="943" spans="1:8" x14ac:dyDescent="0.3">
      <c r="A943" s="95" t="s">
        <v>284</v>
      </c>
      <c r="B943" s="95">
        <f t="shared" si="1811"/>
        <v>8</v>
      </c>
      <c r="C943" s="95">
        <f t="shared" si="1907"/>
        <v>58</v>
      </c>
      <c r="E943" s="95">
        <f t="shared" ref="E943" si="1924">plan_id</f>
        <v>390</v>
      </c>
      <c r="F943" s="95">
        <f t="shared" ca="1" si="1895"/>
        <v>2005</v>
      </c>
      <c r="G943" s="95">
        <f t="shared" ref="G943" ca="1" si="1925">VLOOKUP(INDIRECT(CHAR(39)&amp;$A943&amp;CHAR(39)&amp;"!r2c"&amp;$C943,0),variables,2,0)</f>
        <v>10990</v>
      </c>
      <c r="H943" s="98">
        <f t="array" aca="1" ref="H943" ca="1">IF(AND(G943&gt;=10861,G943&lt;=10863),TEXT(INDIRECT(CHAR(39)&amp;$A943&amp;CHAR(39)&amp;"!r"&amp;$B943&amp;"c"&amp;$C943,0),"dd-mmm-yyyy"),(INDIRECT(CHAR(39)&amp;$A943&amp;CHAR(39)&amp;"!r"&amp;$B943&amp;"c"&amp;$C943,0)))</f>
        <v>0</v>
      </c>
    </row>
    <row r="944" spans="1:8" x14ac:dyDescent="0.3">
      <c r="A944" s="95" t="s">
        <v>284</v>
      </c>
      <c r="B944" s="95">
        <f t="shared" si="1811"/>
        <v>8</v>
      </c>
      <c r="C944" s="95">
        <f t="shared" si="1907"/>
        <v>59</v>
      </c>
      <c r="E944" s="95">
        <f t="shared" ref="E944" si="1926">plan_id</f>
        <v>390</v>
      </c>
      <c r="F944" s="95">
        <f t="shared" ca="1" si="1895"/>
        <v>2005</v>
      </c>
      <c r="G944" s="95">
        <f t="shared" ref="G944" ca="1" si="1927">VLOOKUP(INDIRECT(CHAR(39)&amp;$A944&amp;CHAR(39)&amp;"!r2c"&amp;$C944,0),variables,2,0)</f>
        <v>10991</v>
      </c>
      <c r="H944" s="98">
        <f t="array" aca="1" ref="H944" ca="1">IF(AND(G944&gt;=10861,G944&lt;=10863),TEXT(INDIRECT(CHAR(39)&amp;$A944&amp;CHAR(39)&amp;"!r"&amp;$B944&amp;"c"&amp;$C944,0),"dd-mmm-yyyy"),(INDIRECT(CHAR(39)&amp;$A944&amp;CHAR(39)&amp;"!r"&amp;$B944&amp;"c"&amp;$C944,0)))</f>
        <v>0</v>
      </c>
    </row>
    <row r="945" spans="1:8" x14ac:dyDescent="0.3">
      <c r="A945" s="95" t="s">
        <v>284</v>
      </c>
      <c r="B945" s="95">
        <f t="shared" si="1811"/>
        <v>8</v>
      </c>
      <c r="C945" s="95">
        <f t="shared" si="1907"/>
        <v>60</v>
      </c>
      <c r="E945" s="95">
        <f t="shared" ref="E945" si="1928">plan_id</f>
        <v>390</v>
      </c>
      <c r="F945" s="95">
        <f t="shared" ca="1" si="1895"/>
        <v>2005</v>
      </c>
      <c r="G945" s="95">
        <f t="shared" ref="G945" ca="1" si="1929">VLOOKUP(INDIRECT(CHAR(39)&amp;$A945&amp;CHAR(39)&amp;"!r2c"&amp;$C945,0),variables,2,0)</f>
        <v>10992</v>
      </c>
      <c r="H945" s="98">
        <f t="array" aca="1" ref="H945" ca="1">IF(AND(G945&gt;=10861,G945&lt;=10863),TEXT(INDIRECT(CHAR(39)&amp;$A945&amp;CHAR(39)&amp;"!r"&amp;$B945&amp;"c"&amp;$C945,0),"dd-mmm-yyyy"),(INDIRECT(CHAR(39)&amp;$A945&amp;CHAR(39)&amp;"!r"&amp;$B945&amp;"c"&amp;$C945,0)))</f>
        <v>0</v>
      </c>
    </row>
    <row r="946" spans="1:8" x14ac:dyDescent="0.3">
      <c r="A946" s="95" t="s">
        <v>284</v>
      </c>
      <c r="B946" s="95">
        <f t="shared" si="1811"/>
        <v>8</v>
      </c>
      <c r="C946" s="95">
        <f t="shared" si="1907"/>
        <v>61</v>
      </c>
      <c r="E946" s="95">
        <f t="shared" ref="E946" si="1930">plan_id</f>
        <v>390</v>
      </c>
      <c r="F946" s="95">
        <f t="shared" ca="1" si="1895"/>
        <v>2005</v>
      </c>
      <c r="G946" s="95">
        <f t="shared" ref="G946" ca="1" si="1931">VLOOKUP(INDIRECT(CHAR(39)&amp;$A946&amp;CHAR(39)&amp;"!r2c"&amp;$C946,0),variables,2,0)</f>
        <v>10993</v>
      </c>
      <c r="H946" s="98">
        <f t="array" aca="1" ref="H946" ca="1">IF(AND(G946&gt;=10861,G946&lt;=10863),TEXT(INDIRECT(CHAR(39)&amp;$A946&amp;CHAR(39)&amp;"!r"&amp;$B946&amp;"c"&amp;$C946,0),"dd-mmm-yyyy"),(INDIRECT(CHAR(39)&amp;$A946&amp;CHAR(39)&amp;"!r"&amp;$B946&amp;"c"&amp;$C946,0)))</f>
        <v>0</v>
      </c>
    </row>
    <row r="947" spans="1:8" x14ac:dyDescent="0.3">
      <c r="A947" s="95" t="s">
        <v>284</v>
      </c>
      <c r="B947" s="95">
        <f t="shared" si="1811"/>
        <v>8</v>
      </c>
      <c r="C947" s="95">
        <f t="shared" si="1907"/>
        <v>62</v>
      </c>
      <c r="E947" s="95">
        <f t="shared" ref="E947" si="1932">plan_id</f>
        <v>390</v>
      </c>
      <c r="F947" s="95">
        <f t="shared" ca="1" si="1895"/>
        <v>2005</v>
      </c>
      <c r="G947" s="95">
        <f t="shared" ref="G947" ca="1" si="1933">VLOOKUP(INDIRECT(CHAR(39)&amp;$A947&amp;CHAR(39)&amp;"!r2c"&amp;$C947,0),variables,2,0)</f>
        <v>10801</v>
      </c>
      <c r="H947" s="98">
        <f t="array" aca="1" ref="H947" ca="1">IF(AND(G947&gt;=10861,G947&lt;=10863),TEXT(INDIRECT(CHAR(39)&amp;$A947&amp;CHAR(39)&amp;"!r"&amp;$B947&amp;"c"&amp;$C947,0),"dd-mmm-yyyy"),(INDIRECT(CHAR(39)&amp;$A947&amp;CHAR(39)&amp;"!r"&amp;$B947&amp;"c"&amp;$C947,0)))</f>
        <v>0</v>
      </c>
    </row>
    <row r="948" spans="1:8" x14ac:dyDescent="0.3">
      <c r="A948" s="95" t="s">
        <v>284</v>
      </c>
      <c r="B948" s="95">
        <f t="shared" si="1811"/>
        <v>8</v>
      </c>
      <c r="C948" s="95">
        <f t="shared" si="1907"/>
        <v>63</v>
      </c>
      <c r="E948" s="95">
        <f t="shared" ref="E948" si="1934">plan_id</f>
        <v>390</v>
      </c>
      <c r="F948" s="95">
        <f t="shared" ca="1" si="1895"/>
        <v>2005</v>
      </c>
      <c r="G948" s="95">
        <f t="shared" ref="G948" ca="1" si="1935">VLOOKUP(INDIRECT(CHAR(39)&amp;$A948&amp;CHAR(39)&amp;"!r2c"&amp;$C948,0),variables,2,0)</f>
        <v>10802</v>
      </c>
      <c r="H948" s="98">
        <f t="array" aca="1" ref="H948" ca="1">IF(AND(G948&gt;=10861,G948&lt;=10863),TEXT(INDIRECT(CHAR(39)&amp;$A948&amp;CHAR(39)&amp;"!r"&amp;$B948&amp;"c"&amp;$C948,0),"dd-mmm-yyyy"),(INDIRECT(CHAR(39)&amp;$A948&amp;CHAR(39)&amp;"!r"&amp;$B948&amp;"c"&amp;$C948,0)))</f>
        <v>0</v>
      </c>
    </row>
    <row r="949" spans="1:8" x14ac:dyDescent="0.3">
      <c r="A949" s="95" t="s">
        <v>284</v>
      </c>
      <c r="B949" s="95">
        <f t="shared" si="1811"/>
        <v>8</v>
      </c>
      <c r="C949" s="95">
        <f t="shared" si="1907"/>
        <v>64</v>
      </c>
      <c r="E949" s="95">
        <f t="shared" ref="E949" si="1936">plan_id</f>
        <v>390</v>
      </c>
      <c r="F949" s="95">
        <f t="shared" ca="1" si="1895"/>
        <v>2005</v>
      </c>
      <c r="G949" s="95">
        <f t="shared" ref="G949" ca="1" si="1937">VLOOKUP(INDIRECT(CHAR(39)&amp;$A949&amp;CHAR(39)&amp;"!r2c"&amp;$C949,0),variables,2,0)</f>
        <v>10803</v>
      </c>
      <c r="H949" s="98">
        <f t="array" aca="1" ref="H949" ca="1">IF(AND(G949&gt;=10861,G949&lt;=10863),TEXT(INDIRECT(CHAR(39)&amp;$A949&amp;CHAR(39)&amp;"!r"&amp;$B949&amp;"c"&amp;$C949,0),"dd-mmm-yyyy"),(INDIRECT(CHAR(39)&amp;$A949&amp;CHAR(39)&amp;"!r"&amp;$B949&amp;"c"&amp;$C949,0)))</f>
        <v>0</v>
      </c>
    </row>
    <row r="950" spans="1:8" x14ac:dyDescent="0.3">
      <c r="A950" s="95" t="s">
        <v>284</v>
      </c>
      <c r="B950" s="95">
        <f t="shared" si="1811"/>
        <v>8</v>
      </c>
      <c r="C950" s="95">
        <f t="shared" si="1907"/>
        <v>65</v>
      </c>
      <c r="E950" s="95">
        <f t="shared" ref="E950" si="1938">plan_id</f>
        <v>390</v>
      </c>
      <c r="F950" s="95">
        <f t="shared" ca="1" si="1895"/>
        <v>2005</v>
      </c>
      <c r="G950" s="95">
        <f t="shared" ref="G950" ca="1" si="1939">VLOOKUP(INDIRECT(CHAR(39)&amp;$A950&amp;CHAR(39)&amp;"!r2c"&amp;$C950,0),variables,2,0)</f>
        <v>10804</v>
      </c>
      <c r="H950" s="98">
        <f t="array" aca="1" ref="H950" ca="1">IF(AND(G950&gt;=10861,G950&lt;=10863),TEXT(INDIRECT(CHAR(39)&amp;$A950&amp;CHAR(39)&amp;"!r"&amp;$B950&amp;"c"&amp;$C950,0),"dd-mmm-yyyy"),(INDIRECT(CHAR(39)&amp;$A950&amp;CHAR(39)&amp;"!r"&amp;$B950&amp;"c"&amp;$C950,0)))</f>
        <v>0</v>
      </c>
    </row>
    <row r="951" spans="1:8" x14ac:dyDescent="0.3">
      <c r="A951" s="95" t="s">
        <v>284</v>
      </c>
      <c r="B951" s="95">
        <f t="shared" si="1811"/>
        <v>8</v>
      </c>
      <c r="C951" s="95">
        <f t="shared" si="1907"/>
        <v>66</v>
      </c>
      <c r="E951" s="95">
        <f t="shared" ref="E951" si="1940">plan_id</f>
        <v>390</v>
      </c>
      <c r="F951" s="95">
        <f t="shared" ca="1" si="1895"/>
        <v>2005</v>
      </c>
      <c r="G951" s="95">
        <f t="shared" ref="G951" ca="1" si="1941">VLOOKUP(INDIRECT(CHAR(39)&amp;$A951&amp;CHAR(39)&amp;"!r2c"&amp;$C951,0),variables,2,0)</f>
        <v>10805</v>
      </c>
      <c r="H951" s="98">
        <f t="array" aca="1" ref="H951" ca="1">IF(AND(G951&gt;=10861,G951&lt;=10863),TEXT(INDIRECT(CHAR(39)&amp;$A951&amp;CHAR(39)&amp;"!r"&amp;$B951&amp;"c"&amp;$C951,0),"dd-mmm-yyyy"),(INDIRECT(CHAR(39)&amp;$A951&amp;CHAR(39)&amp;"!r"&amp;$B951&amp;"c"&amp;$C951,0)))</f>
        <v>0</v>
      </c>
    </row>
    <row r="952" spans="1:8" x14ac:dyDescent="0.3">
      <c r="A952" s="95" t="s">
        <v>284</v>
      </c>
      <c r="B952" s="95">
        <f t="shared" ref="B952" si="1942">B887+1</f>
        <v>8</v>
      </c>
      <c r="C952" s="95">
        <f t="shared" si="1907"/>
        <v>67</v>
      </c>
      <c r="E952" s="95">
        <f t="shared" ref="E952" si="1943">plan_id</f>
        <v>390</v>
      </c>
      <c r="F952" s="95">
        <f t="shared" ca="1" si="1895"/>
        <v>2005</v>
      </c>
      <c r="G952" s="95">
        <f t="shared" ref="G952" ca="1" si="1944">VLOOKUP(INDIRECT(CHAR(39)&amp;$A952&amp;CHAR(39)&amp;"!r2c"&amp;$C952,0),variables,2,0)</f>
        <v>10806</v>
      </c>
      <c r="H952" s="98">
        <f t="array" aca="1" ref="H952" ca="1">IF(AND(G952&gt;=10861,G952&lt;=10863),TEXT(INDIRECT(CHAR(39)&amp;$A952&amp;CHAR(39)&amp;"!r"&amp;$B952&amp;"c"&amp;$C952,0),"dd-mmm-yyyy"),(INDIRECT(CHAR(39)&amp;$A952&amp;CHAR(39)&amp;"!r"&amp;$B952&amp;"c"&amp;$C952,0)))</f>
        <v>0</v>
      </c>
    </row>
    <row r="953" spans="1:8" x14ac:dyDescent="0.3">
      <c r="A953" s="95" t="s">
        <v>284</v>
      </c>
      <c r="B953" s="95">
        <f>B952</f>
        <v>8</v>
      </c>
      <c r="C953" s="95">
        <f t="shared" si="1907"/>
        <v>68</v>
      </c>
      <c r="E953" s="95">
        <f t="shared" ref="E953" si="1945">plan_id</f>
        <v>390</v>
      </c>
      <c r="F953" s="95">
        <f t="shared" ca="1" si="1895"/>
        <v>2005</v>
      </c>
      <c r="G953" s="95">
        <f t="shared" ref="G953" ca="1" si="1946">VLOOKUP(INDIRECT(CHAR(39)&amp;$A953&amp;CHAR(39)&amp;"!r2c"&amp;$C953,0),variables,2,0)</f>
        <v>10807</v>
      </c>
      <c r="H953" s="98">
        <f t="array" aca="1" ref="H953" ca="1">IF(AND(G953&gt;=10861,G953&lt;=10863),TEXT(INDIRECT(CHAR(39)&amp;$A953&amp;CHAR(39)&amp;"!r"&amp;$B953&amp;"c"&amp;$C953,0),"dd-mmm-yyyy"),(INDIRECT(CHAR(39)&amp;$A953&amp;CHAR(39)&amp;"!r"&amp;$B953&amp;"c"&amp;$C953,0)))</f>
        <v>0</v>
      </c>
    </row>
    <row r="954" spans="1:8" x14ac:dyDescent="0.3">
      <c r="A954" s="95" t="s">
        <v>284</v>
      </c>
      <c r="B954" s="95">
        <f t="shared" ref="B954:B978" si="1947">B953</f>
        <v>8</v>
      </c>
      <c r="C954" s="95">
        <f t="shared" si="1907"/>
        <v>69</v>
      </c>
      <c r="E954" s="95">
        <f t="shared" ref="E954" si="1948">plan_id</f>
        <v>390</v>
      </c>
      <c r="F954" s="95">
        <f t="shared" ca="1" si="1895"/>
        <v>2005</v>
      </c>
      <c r="G954" s="95">
        <f t="shared" ref="G954" ca="1" si="1949">VLOOKUP(INDIRECT(CHAR(39)&amp;$A954&amp;CHAR(39)&amp;"!r2c"&amp;$C954,0),variables,2,0)</f>
        <v>10808</v>
      </c>
      <c r="H954" s="98">
        <f t="array" aca="1" ref="H954" ca="1">IF(AND(G954&gt;=10861,G954&lt;=10863),TEXT(INDIRECT(CHAR(39)&amp;$A954&amp;CHAR(39)&amp;"!r"&amp;$B954&amp;"c"&amp;$C954,0),"dd-mmm-yyyy"),(INDIRECT(CHAR(39)&amp;$A954&amp;CHAR(39)&amp;"!r"&amp;$B954&amp;"c"&amp;$C954,0)))</f>
        <v>0</v>
      </c>
    </row>
    <row r="955" spans="1:8" x14ac:dyDescent="0.3">
      <c r="A955" s="95" t="s">
        <v>284</v>
      </c>
      <c r="B955" s="95">
        <f t="shared" si="1947"/>
        <v>8</v>
      </c>
      <c r="C955" s="95">
        <f t="shared" si="1907"/>
        <v>70</v>
      </c>
      <c r="E955" s="95">
        <f t="shared" ref="E955" si="1950">plan_id</f>
        <v>390</v>
      </c>
      <c r="F955" s="95">
        <f t="shared" ca="1" si="1895"/>
        <v>2005</v>
      </c>
      <c r="G955" s="95">
        <f t="shared" ref="G955" ca="1" si="1951">VLOOKUP(INDIRECT(CHAR(39)&amp;$A955&amp;CHAR(39)&amp;"!r2c"&amp;$C955,0),variables,2,0)</f>
        <v>10809</v>
      </c>
      <c r="H955" s="98">
        <f t="array" aca="1" ref="H955" ca="1">IF(AND(G955&gt;=10861,G955&lt;=10863),TEXT(INDIRECT(CHAR(39)&amp;$A955&amp;CHAR(39)&amp;"!r"&amp;$B955&amp;"c"&amp;$C955,0),"dd-mmm-yyyy"),(INDIRECT(CHAR(39)&amp;$A955&amp;CHAR(39)&amp;"!r"&amp;$B955&amp;"c"&amp;$C955,0)))</f>
        <v>0</v>
      </c>
    </row>
    <row r="956" spans="1:8" x14ac:dyDescent="0.3">
      <c r="A956" s="95" t="s">
        <v>284</v>
      </c>
      <c r="B956" s="95">
        <f t="shared" si="1947"/>
        <v>8</v>
      </c>
      <c r="C956" s="95">
        <f t="shared" si="1907"/>
        <v>71</v>
      </c>
      <c r="E956" s="95">
        <f t="shared" ref="E956" si="1952">plan_id</f>
        <v>390</v>
      </c>
      <c r="F956" s="95">
        <f t="shared" ca="1" si="1895"/>
        <v>2005</v>
      </c>
      <c r="G956" s="95">
        <f t="shared" ref="G956" ca="1" si="1953">VLOOKUP(INDIRECT(CHAR(39)&amp;$A956&amp;CHAR(39)&amp;"!r2c"&amp;$C956,0),variables,2,0)</f>
        <v>10810</v>
      </c>
      <c r="H956" s="98">
        <f t="array" aca="1" ref="H956" ca="1">IF(AND(G956&gt;=10861,G956&lt;=10863),TEXT(INDIRECT(CHAR(39)&amp;$A956&amp;CHAR(39)&amp;"!r"&amp;$B956&amp;"c"&amp;$C956,0),"dd-mmm-yyyy"),(INDIRECT(CHAR(39)&amp;$A956&amp;CHAR(39)&amp;"!r"&amp;$B956&amp;"c"&amp;$C956,0)))</f>
        <v>0</v>
      </c>
    </row>
    <row r="957" spans="1:8" x14ac:dyDescent="0.3">
      <c r="A957" s="95" t="s">
        <v>284</v>
      </c>
      <c r="B957" s="95">
        <f t="shared" si="1947"/>
        <v>8</v>
      </c>
      <c r="C957" s="95">
        <f t="shared" si="1907"/>
        <v>72</v>
      </c>
      <c r="E957" s="95">
        <f t="shared" ref="E957" si="1954">plan_id</f>
        <v>390</v>
      </c>
      <c r="F957" s="95">
        <f t="shared" ca="1" si="1895"/>
        <v>2005</v>
      </c>
      <c r="G957" s="95">
        <f t="shared" ref="G957" ca="1" si="1955">VLOOKUP(INDIRECT(CHAR(39)&amp;$A957&amp;CHAR(39)&amp;"!r2c"&amp;$C957,0),variables,2,0)</f>
        <v>10811</v>
      </c>
      <c r="H957" s="98">
        <f t="array" aca="1" ref="H957" ca="1">IF(AND(G957&gt;=10861,G957&lt;=10863),TEXT(INDIRECT(CHAR(39)&amp;$A957&amp;CHAR(39)&amp;"!r"&amp;$B957&amp;"c"&amp;$C957,0),"dd-mmm-yyyy"),(INDIRECT(CHAR(39)&amp;$A957&amp;CHAR(39)&amp;"!r"&amp;$B957&amp;"c"&amp;$C957,0)))</f>
        <v>0</v>
      </c>
    </row>
    <row r="958" spans="1:8" x14ac:dyDescent="0.3">
      <c r="A958" s="95" t="s">
        <v>284</v>
      </c>
      <c r="B958" s="95">
        <f t="shared" si="1947"/>
        <v>8</v>
      </c>
      <c r="C958" s="95">
        <f t="shared" si="1907"/>
        <v>73</v>
      </c>
      <c r="E958" s="95">
        <f t="shared" ref="E958" si="1956">plan_id</f>
        <v>390</v>
      </c>
      <c r="F958" s="95">
        <f t="shared" ca="1" si="1895"/>
        <v>2005</v>
      </c>
      <c r="G958" s="95">
        <f t="shared" ref="G958" ca="1" si="1957">VLOOKUP(INDIRECT(CHAR(39)&amp;$A958&amp;CHAR(39)&amp;"!r2c"&amp;$C958,0),variables,2,0)</f>
        <v>10812</v>
      </c>
      <c r="H958" s="98">
        <f t="array" aca="1" ref="H958" ca="1">IF(AND(G958&gt;=10861,G958&lt;=10863),TEXT(INDIRECT(CHAR(39)&amp;$A958&amp;CHAR(39)&amp;"!r"&amp;$B958&amp;"c"&amp;$C958,0),"dd-mmm-yyyy"),(INDIRECT(CHAR(39)&amp;$A958&amp;CHAR(39)&amp;"!r"&amp;$B958&amp;"c"&amp;$C958,0)))</f>
        <v>0</v>
      </c>
    </row>
    <row r="959" spans="1:8" x14ac:dyDescent="0.3">
      <c r="A959" s="95" t="s">
        <v>284</v>
      </c>
      <c r="B959" s="95">
        <f t="shared" si="1947"/>
        <v>8</v>
      </c>
      <c r="C959" s="95">
        <f t="shared" si="1907"/>
        <v>74</v>
      </c>
      <c r="E959" s="95">
        <f t="shared" ref="E959" si="1958">plan_id</f>
        <v>390</v>
      </c>
      <c r="F959" s="95">
        <f t="shared" ca="1" si="1895"/>
        <v>2005</v>
      </c>
      <c r="G959" s="95">
        <f t="shared" ref="G959" ca="1" si="1959">VLOOKUP(INDIRECT(CHAR(39)&amp;$A959&amp;CHAR(39)&amp;"!r2c"&amp;$C959,0),variables,2,0)</f>
        <v>10813</v>
      </c>
      <c r="H959" s="98">
        <f t="array" aca="1" ref="H959" ca="1">IF(AND(G959&gt;=10861,G959&lt;=10863),TEXT(INDIRECT(CHAR(39)&amp;$A959&amp;CHAR(39)&amp;"!r"&amp;$B959&amp;"c"&amp;$C959,0),"dd-mmm-yyyy"),(INDIRECT(CHAR(39)&amp;$A959&amp;CHAR(39)&amp;"!r"&amp;$B959&amp;"c"&amp;$C959,0)))</f>
        <v>0</v>
      </c>
    </row>
    <row r="960" spans="1:8" x14ac:dyDescent="0.3">
      <c r="A960" s="95" t="s">
        <v>284</v>
      </c>
      <c r="B960" s="95">
        <f t="shared" si="1947"/>
        <v>8</v>
      </c>
      <c r="C960" s="95">
        <f t="shared" si="1907"/>
        <v>75</v>
      </c>
      <c r="E960" s="95">
        <f t="shared" ref="E960" si="1960">plan_id</f>
        <v>390</v>
      </c>
      <c r="F960" s="95">
        <f t="shared" ca="1" si="1895"/>
        <v>2005</v>
      </c>
      <c r="G960" s="95">
        <f t="shared" ref="G960" ca="1" si="1961">VLOOKUP(INDIRECT(CHAR(39)&amp;$A960&amp;CHAR(39)&amp;"!r2c"&amp;$C960,0),variables,2,0)</f>
        <v>10814</v>
      </c>
      <c r="H960" s="98">
        <f t="array" aca="1" ref="H960" ca="1">IF(AND(G960&gt;=10861,G960&lt;=10863),TEXT(INDIRECT(CHAR(39)&amp;$A960&amp;CHAR(39)&amp;"!r"&amp;$B960&amp;"c"&amp;$C960,0),"dd-mmm-yyyy"),(INDIRECT(CHAR(39)&amp;$A960&amp;CHAR(39)&amp;"!r"&amp;$B960&amp;"c"&amp;$C960,0)))</f>
        <v>0</v>
      </c>
    </row>
    <row r="961" spans="1:8" x14ac:dyDescent="0.3">
      <c r="A961" s="95" t="s">
        <v>284</v>
      </c>
      <c r="B961" s="95">
        <f t="shared" si="1947"/>
        <v>8</v>
      </c>
      <c r="C961" s="95">
        <f t="shared" si="1907"/>
        <v>76</v>
      </c>
      <c r="E961" s="95">
        <f t="shared" ref="E961" si="1962">plan_id</f>
        <v>390</v>
      </c>
      <c r="F961" s="95">
        <f t="shared" ca="1" si="1895"/>
        <v>2005</v>
      </c>
      <c r="G961" s="95">
        <f t="shared" ref="G961" ca="1" si="1963">VLOOKUP(INDIRECT(CHAR(39)&amp;$A961&amp;CHAR(39)&amp;"!r2c"&amp;$C961,0),variables,2,0)</f>
        <v>10815</v>
      </c>
      <c r="H961" s="98">
        <f t="array" aca="1" ref="H961" ca="1">IF(AND(G961&gt;=10861,G961&lt;=10863),TEXT(INDIRECT(CHAR(39)&amp;$A961&amp;CHAR(39)&amp;"!r"&amp;$B961&amp;"c"&amp;$C961,0),"dd-mmm-yyyy"),(INDIRECT(CHAR(39)&amp;$A961&amp;CHAR(39)&amp;"!r"&amp;$B961&amp;"c"&amp;$C961,0)))</f>
        <v>0</v>
      </c>
    </row>
    <row r="962" spans="1:8" x14ac:dyDescent="0.3">
      <c r="A962" s="95" t="s">
        <v>284</v>
      </c>
      <c r="B962" s="95">
        <f t="shared" si="1947"/>
        <v>8</v>
      </c>
      <c r="C962" s="95">
        <f t="shared" si="1907"/>
        <v>77</v>
      </c>
      <c r="E962" s="95">
        <f t="shared" ref="E962" si="1964">plan_id</f>
        <v>390</v>
      </c>
      <c r="F962" s="95">
        <f t="shared" ca="1" si="1895"/>
        <v>2005</v>
      </c>
      <c r="G962" s="95">
        <f t="shared" ref="G962" ca="1" si="1965">VLOOKUP(INDIRECT(CHAR(39)&amp;$A962&amp;CHAR(39)&amp;"!r2c"&amp;$C962,0),variables,2,0)</f>
        <v>10816</v>
      </c>
      <c r="H962" s="98">
        <f t="array" aca="1" ref="H962" ca="1">IF(AND(G962&gt;=10861,G962&lt;=10863),TEXT(INDIRECT(CHAR(39)&amp;$A962&amp;CHAR(39)&amp;"!r"&amp;$B962&amp;"c"&amp;$C962,0),"dd-mmm-yyyy"),(INDIRECT(CHAR(39)&amp;$A962&amp;CHAR(39)&amp;"!r"&amp;$B962&amp;"c"&amp;$C962,0)))</f>
        <v>0</v>
      </c>
    </row>
    <row r="963" spans="1:8" x14ac:dyDescent="0.3">
      <c r="A963" s="95" t="s">
        <v>284</v>
      </c>
      <c r="B963" s="95">
        <f t="shared" si="1947"/>
        <v>8</v>
      </c>
      <c r="C963" s="95">
        <f t="shared" si="1907"/>
        <v>78</v>
      </c>
      <c r="E963" s="95">
        <f t="shared" ref="E963" si="1966">plan_id</f>
        <v>390</v>
      </c>
      <c r="F963" s="95">
        <f t="shared" ca="1" si="1895"/>
        <v>2005</v>
      </c>
      <c r="G963" s="95">
        <f t="shared" ref="G963" ca="1" si="1967">VLOOKUP(INDIRECT(CHAR(39)&amp;$A963&amp;CHAR(39)&amp;"!r2c"&amp;$C963,0),variables,2,0)</f>
        <v>10817</v>
      </c>
      <c r="H963" s="98">
        <f t="array" aca="1" ref="H963" ca="1">IF(AND(G963&gt;=10861,G963&lt;=10863),TEXT(INDIRECT(CHAR(39)&amp;$A963&amp;CHAR(39)&amp;"!r"&amp;$B963&amp;"c"&amp;$C963,0),"dd-mmm-yyyy"),(INDIRECT(CHAR(39)&amp;$A963&amp;CHAR(39)&amp;"!r"&amp;$B963&amp;"c"&amp;$C963,0)))</f>
        <v>0</v>
      </c>
    </row>
    <row r="964" spans="1:8" x14ac:dyDescent="0.3">
      <c r="A964" s="95" t="s">
        <v>284</v>
      </c>
      <c r="B964" s="95">
        <f t="shared" si="1947"/>
        <v>8</v>
      </c>
      <c r="C964" s="95">
        <f t="shared" si="1907"/>
        <v>79</v>
      </c>
      <c r="E964" s="95">
        <f t="shared" ref="E964" si="1968">plan_id</f>
        <v>390</v>
      </c>
      <c r="F964" s="95">
        <f t="shared" ca="1" si="1895"/>
        <v>2005</v>
      </c>
      <c r="G964" s="95">
        <f t="shared" ref="G964" ca="1" si="1969">VLOOKUP(INDIRECT(CHAR(39)&amp;$A964&amp;CHAR(39)&amp;"!r2c"&amp;$C964,0),variables,2,0)</f>
        <v>10818</v>
      </c>
      <c r="H964" s="98">
        <f t="array" aca="1" ref="H964" ca="1">IF(AND(G964&gt;=10861,G964&lt;=10863),TEXT(INDIRECT(CHAR(39)&amp;$A964&amp;CHAR(39)&amp;"!r"&amp;$B964&amp;"c"&amp;$C964,0),"dd-mmm-yyyy"),(INDIRECT(CHAR(39)&amp;$A964&amp;CHAR(39)&amp;"!r"&amp;$B964&amp;"c"&amp;$C964,0)))</f>
        <v>0</v>
      </c>
    </row>
    <row r="965" spans="1:8" x14ac:dyDescent="0.3">
      <c r="A965" s="95" t="s">
        <v>284</v>
      </c>
      <c r="B965" s="95">
        <f t="shared" si="1947"/>
        <v>8</v>
      </c>
      <c r="C965" s="95">
        <f t="shared" si="1907"/>
        <v>80</v>
      </c>
      <c r="E965" s="95">
        <f t="shared" ref="E965" si="1970">plan_id</f>
        <v>390</v>
      </c>
      <c r="F965" s="95">
        <f t="shared" ca="1" si="1895"/>
        <v>2005</v>
      </c>
      <c r="G965" s="95">
        <f t="shared" ref="G965" ca="1" si="1971">VLOOKUP(INDIRECT(CHAR(39)&amp;$A965&amp;CHAR(39)&amp;"!r2c"&amp;$C965,0),variables,2,0)</f>
        <v>10819</v>
      </c>
      <c r="H965" s="98">
        <f t="array" aca="1" ref="H965" ca="1">IF(AND(G965&gt;=10861,G965&lt;=10863),TEXT(INDIRECT(CHAR(39)&amp;$A965&amp;CHAR(39)&amp;"!r"&amp;$B965&amp;"c"&amp;$C965,0),"dd-mmm-yyyy"),(INDIRECT(CHAR(39)&amp;$A965&amp;CHAR(39)&amp;"!r"&amp;$B965&amp;"c"&amp;$C965,0)))</f>
        <v>0</v>
      </c>
    </row>
    <row r="966" spans="1:8" x14ac:dyDescent="0.3">
      <c r="A966" s="95" t="s">
        <v>284</v>
      </c>
      <c r="B966" s="95">
        <f t="shared" si="1947"/>
        <v>8</v>
      </c>
      <c r="C966" s="95">
        <f t="shared" si="1907"/>
        <v>81</v>
      </c>
      <c r="E966" s="95">
        <f t="shared" ref="E966" si="1972">plan_id</f>
        <v>390</v>
      </c>
      <c r="F966" s="95">
        <f t="shared" ca="1" si="1895"/>
        <v>2005</v>
      </c>
      <c r="G966" s="95">
        <f t="shared" ref="G966" ca="1" si="1973">VLOOKUP(INDIRECT(CHAR(39)&amp;$A966&amp;CHAR(39)&amp;"!r2c"&amp;$C966,0),variables,2,0)</f>
        <v>10820</v>
      </c>
      <c r="H966" s="98">
        <f t="array" aca="1" ref="H966" ca="1">IF(AND(G966&gt;=10861,G966&lt;=10863),TEXT(INDIRECT(CHAR(39)&amp;$A966&amp;CHAR(39)&amp;"!r"&amp;$B966&amp;"c"&amp;$C966,0),"dd-mmm-yyyy"),(INDIRECT(CHAR(39)&amp;$A966&amp;CHAR(39)&amp;"!r"&amp;$B966&amp;"c"&amp;$C966,0)))</f>
        <v>0</v>
      </c>
    </row>
    <row r="967" spans="1:8" x14ac:dyDescent="0.3">
      <c r="A967" s="95" t="s">
        <v>284</v>
      </c>
      <c r="B967" s="95">
        <f t="shared" si="1947"/>
        <v>8</v>
      </c>
      <c r="C967" s="95">
        <f t="shared" si="1907"/>
        <v>82</v>
      </c>
      <c r="E967" s="95">
        <f t="shared" ref="E967" si="1974">plan_id</f>
        <v>390</v>
      </c>
      <c r="F967" s="95">
        <f t="shared" ca="1" si="1895"/>
        <v>2005</v>
      </c>
      <c r="G967" s="95">
        <f t="shared" ref="G967" ca="1" si="1975">VLOOKUP(INDIRECT(CHAR(39)&amp;$A967&amp;CHAR(39)&amp;"!r2c"&amp;$C967,0),variables,2,0)</f>
        <v>10821</v>
      </c>
      <c r="H967" s="98">
        <f t="array" aca="1" ref="H967" ca="1">IF(AND(G967&gt;=10861,G967&lt;=10863),TEXT(INDIRECT(CHAR(39)&amp;$A967&amp;CHAR(39)&amp;"!r"&amp;$B967&amp;"c"&amp;$C967,0),"dd-mmm-yyyy"),(INDIRECT(CHAR(39)&amp;$A967&amp;CHAR(39)&amp;"!r"&amp;$B967&amp;"c"&amp;$C967,0)))</f>
        <v>0</v>
      </c>
    </row>
    <row r="968" spans="1:8" x14ac:dyDescent="0.3">
      <c r="A968" s="95" t="s">
        <v>284</v>
      </c>
      <c r="B968" s="95">
        <f t="shared" si="1947"/>
        <v>8</v>
      </c>
      <c r="C968" s="95">
        <f t="shared" si="1907"/>
        <v>83</v>
      </c>
      <c r="E968" s="95">
        <f t="shared" ref="E968" si="1976">plan_id</f>
        <v>390</v>
      </c>
      <c r="F968" s="95">
        <f t="shared" ca="1" si="1895"/>
        <v>2005</v>
      </c>
      <c r="G968" s="95">
        <f t="shared" ref="G968" ca="1" si="1977">VLOOKUP(INDIRECT(CHAR(39)&amp;$A968&amp;CHAR(39)&amp;"!r2c"&amp;$C968,0),variables,2,0)</f>
        <v>10822</v>
      </c>
      <c r="H968" s="98">
        <f t="array" aca="1" ref="H968" ca="1">IF(AND(G968&gt;=10861,G968&lt;=10863),TEXT(INDIRECT(CHAR(39)&amp;$A968&amp;CHAR(39)&amp;"!r"&amp;$B968&amp;"c"&amp;$C968,0),"dd-mmm-yyyy"),(INDIRECT(CHAR(39)&amp;$A968&amp;CHAR(39)&amp;"!r"&amp;$B968&amp;"c"&amp;$C968,0)))</f>
        <v>0</v>
      </c>
    </row>
    <row r="969" spans="1:8" x14ac:dyDescent="0.3">
      <c r="A969" s="95" t="s">
        <v>284</v>
      </c>
      <c r="B969" s="95">
        <f t="shared" si="1947"/>
        <v>8</v>
      </c>
      <c r="C969" s="95">
        <f t="shared" si="1907"/>
        <v>84</v>
      </c>
      <c r="E969" s="95">
        <f t="shared" ref="E969" si="1978">plan_id</f>
        <v>390</v>
      </c>
      <c r="F969" s="95">
        <f t="shared" ca="1" si="1895"/>
        <v>2005</v>
      </c>
      <c r="G969" s="95">
        <f t="shared" ref="G969" ca="1" si="1979">VLOOKUP(INDIRECT(CHAR(39)&amp;$A969&amp;CHAR(39)&amp;"!r2c"&amp;$C969,0),variables,2,0)</f>
        <v>10829</v>
      </c>
      <c r="H969" s="98">
        <f t="array" aca="1" ref="H969" ca="1">IF(AND(G969&gt;=10861,G969&lt;=10863),TEXT(INDIRECT(CHAR(39)&amp;$A969&amp;CHAR(39)&amp;"!r"&amp;$B969&amp;"c"&amp;$C969,0),"dd-mmm-yyyy"),(INDIRECT(CHAR(39)&amp;$A969&amp;CHAR(39)&amp;"!r"&amp;$B969&amp;"c"&amp;$C969,0)))</f>
        <v>0</v>
      </c>
    </row>
    <row r="970" spans="1:8" x14ac:dyDescent="0.3">
      <c r="A970" s="95" t="s">
        <v>284</v>
      </c>
      <c r="B970" s="95">
        <f t="shared" si="1947"/>
        <v>8</v>
      </c>
      <c r="C970" s="95">
        <f t="shared" si="1907"/>
        <v>85</v>
      </c>
      <c r="E970" s="95">
        <f t="shared" ref="E970" si="1980">plan_id</f>
        <v>390</v>
      </c>
      <c r="F970" s="95">
        <f t="shared" ca="1" si="1895"/>
        <v>2005</v>
      </c>
      <c r="G970" s="95">
        <f t="shared" ref="G970" ca="1" si="1981">VLOOKUP(INDIRECT(CHAR(39)&amp;$A970&amp;CHAR(39)&amp;"!r2c"&amp;$C970,0),variables,2,0)</f>
        <v>10823</v>
      </c>
      <c r="H970" s="98">
        <f t="array" aca="1" ref="H970" ca="1">IF(AND(G970&gt;=10861,G970&lt;=10863),TEXT(INDIRECT(CHAR(39)&amp;$A970&amp;CHAR(39)&amp;"!r"&amp;$B970&amp;"c"&amp;$C970,0),"dd-mmm-yyyy"),(INDIRECT(CHAR(39)&amp;$A970&amp;CHAR(39)&amp;"!r"&amp;$B970&amp;"c"&amp;$C970,0)))</f>
        <v>0</v>
      </c>
    </row>
    <row r="971" spans="1:8" x14ac:dyDescent="0.3">
      <c r="A971" s="95" t="s">
        <v>284</v>
      </c>
      <c r="B971" s="95">
        <f t="shared" si="1947"/>
        <v>8</v>
      </c>
      <c r="C971" s="95">
        <f t="shared" si="1907"/>
        <v>86</v>
      </c>
      <c r="E971" s="95">
        <f t="shared" ref="E971" si="1982">plan_id</f>
        <v>390</v>
      </c>
      <c r="F971" s="95">
        <f t="shared" ca="1" si="1895"/>
        <v>2005</v>
      </c>
      <c r="G971" s="95">
        <f t="shared" ref="G971" ca="1" si="1983">VLOOKUP(INDIRECT(CHAR(39)&amp;$A971&amp;CHAR(39)&amp;"!r2c"&amp;$C971,0),variables,2,0)</f>
        <v>10798</v>
      </c>
      <c r="H971" s="98">
        <f t="array" aca="1" ref="H971" ca="1">IF(AND(G971&gt;=10861,G971&lt;=10863),TEXT(INDIRECT(CHAR(39)&amp;$A971&amp;CHAR(39)&amp;"!r"&amp;$B971&amp;"c"&amp;$C971,0),"dd-mmm-yyyy"),(INDIRECT(CHAR(39)&amp;$A971&amp;CHAR(39)&amp;"!r"&amp;$B971&amp;"c"&amp;$C971,0)))</f>
        <v>0</v>
      </c>
    </row>
    <row r="972" spans="1:8" x14ac:dyDescent="0.3">
      <c r="A972" s="95" t="s">
        <v>284</v>
      </c>
      <c r="B972" s="95">
        <f t="shared" si="1947"/>
        <v>8</v>
      </c>
      <c r="C972" s="95">
        <f t="shared" si="1907"/>
        <v>87</v>
      </c>
      <c r="E972" s="95">
        <f t="shared" ref="E972" si="1984">plan_id</f>
        <v>390</v>
      </c>
      <c r="F972" s="95">
        <f t="shared" ca="1" si="1895"/>
        <v>2005</v>
      </c>
      <c r="G972" s="95">
        <f t="shared" ref="G972" ca="1" si="1985">VLOOKUP(INDIRECT(CHAR(39)&amp;$A972&amp;CHAR(39)&amp;"!r2c"&amp;$C972,0),variables,2,0)</f>
        <v>10799</v>
      </c>
      <c r="H972" s="98">
        <f t="array" aca="1" ref="H972" ca="1">IF(AND(G972&gt;=10861,G972&lt;=10863),TEXT(INDIRECT(CHAR(39)&amp;$A972&amp;CHAR(39)&amp;"!r"&amp;$B972&amp;"c"&amp;$C972,0),"dd-mmm-yyyy"),(INDIRECT(CHAR(39)&amp;$A972&amp;CHAR(39)&amp;"!r"&amp;$B972&amp;"c"&amp;$C972,0)))</f>
        <v>0</v>
      </c>
    </row>
    <row r="973" spans="1:8" x14ac:dyDescent="0.3">
      <c r="A973" s="95" t="s">
        <v>284</v>
      </c>
      <c r="B973" s="95">
        <f t="shared" si="1947"/>
        <v>8</v>
      </c>
      <c r="C973" s="95">
        <f t="shared" si="1907"/>
        <v>88</v>
      </c>
      <c r="E973" s="95">
        <f t="shared" ref="E973" si="1986">plan_id</f>
        <v>390</v>
      </c>
      <c r="F973" s="95">
        <f t="shared" ca="1" si="1895"/>
        <v>2005</v>
      </c>
      <c r="G973" s="95">
        <f t="shared" ref="G973" ca="1" si="1987">VLOOKUP(INDIRECT(CHAR(39)&amp;$A973&amp;CHAR(39)&amp;"!r2c"&amp;$C973,0),variables,2,0)</f>
        <v>10800</v>
      </c>
      <c r="H973" s="98">
        <f t="array" aca="1" ref="H973" ca="1">IF(AND(G973&gt;=10861,G973&lt;=10863),TEXT(INDIRECT(CHAR(39)&amp;$A973&amp;CHAR(39)&amp;"!r"&amp;$B973&amp;"c"&amp;$C973,0),"dd-mmm-yyyy"),(INDIRECT(CHAR(39)&amp;$A973&amp;CHAR(39)&amp;"!r"&amp;$B973&amp;"c"&amp;$C973,0)))</f>
        <v>0</v>
      </c>
    </row>
    <row r="974" spans="1:8" x14ac:dyDescent="0.3">
      <c r="A974" s="95" t="s">
        <v>284</v>
      </c>
      <c r="B974" s="95">
        <f t="shared" si="1947"/>
        <v>8</v>
      </c>
      <c r="C974" s="95">
        <f t="shared" si="1907"/>
        <v>89</v>
      </c>
      <c r="E974" s="95">
        <f t="shared" ref="E974" si="1988">plan_id</f>
        <v>390</v>
      </c>
      <c r="F974" s="95">
        <f t="shared" ca="1" si="1895"/>
        <v>2005</v>
      </c>
      <c r="G974" s="95">
        <f t="shared" ref="G974" ca="1" si="1989">VLOOKUP(INDIRECT(CHAR(39)&amp;$A974&amp;CHAR(39)&amp;"!r2c"&amp;$C974,0),variables,2,0)</f>
        <v>10824</v>
      </c>
      <c r="H974" s="98">
        <f t="array" aca="1" ref="H974" ca="1">IF(AND(G974&gt;=10861,G974&lt;=10863),TEXT(INDIRECT(CHAR(39)&amp;$A974&amp;CHAR(39)&amp;"!r"&amp;$B974&amp;"c"&amp;$C974,0),"dd-mmm-yyyy"),(INDIRECT(CHAR(39)&amp;$A974&amp;CHAR(39)&amp;"!r"&amp;$B974&amp;"c"&amp;$C974,0)))</f>
        <v>0</v>
      </c>
    </row>
    <row r="975" spans="1:8" x14ac:dyDescent="0.3">
      <c r="A975" s="95" t="s">
        <v>284</v>
      </c>
      <c r="B975" s="95">
        <f t="shared" si="1947"/>
        <v>8</v>
      </c>
      <c r="C975" s="95">
        <f t="shared" si="1907"/>
        <v>90</v>
      </c>
      <c r="E975" s="95">
        <f t="shared" ref="E975" si="1990">plan_id</f>
        <v>390</v>
      </c>
      <c r="F975" s="95">
        <f t="shared" ca="1" si="1895"/>
        <v>2005</v>
      </c>
      <c r="G975" s="95">
        <f t="shared" ref="G975" ca="1" si="1991">VLOOKUP(INDIRECT(CHAR(39)&amp;$A975&amp;CHAR(39)&amp;"!r2c"&amp;$C975,0),variables,2,0)</f>
        <v>10825</v>
      </c>
      <c r="H975" s="98">
        <f t="array" aca="1" ref="H975" ca="1">IF(AND(G975&gt;=10861,G975&lt;=10863),TEXT(INDIRECT(CHAR(39)&amp;$A975&amp;CHAR(39)&amp;"!r"&amp;$B975&amp;"c"&amp;$C975,0),"dd-mmm-yyyy"),(INDIRECT(CHAR(39)&amp;$A975&amp;CHAR(39)&amp;"!r"&amp;$B975&amp;"c"&amp;$C975,0)))</f>
        <v>0</v>
      </c>
    </row>
    <row r="976" spans="1:8" x14ac:dyDescent="0.3">
      <c r="A976" s="95" t="s">
        <v>284</v>
      </c>
      <c r="B976" s="95">
        <f t="shared" si="1947"/>
        <v>8</v>
      </c>
      <c r="C976" s="95">
        <f t="shared" si="1907"/>
        <v>91</v>
      </c>
      <c r="E976" s="95">
        <f t="shared" ref="E976" si="1992">plan_id</f>
        <v>390</v>
      </c>
      <c r="F976" s="95">
        <f t="shared" ca="1" si="1895"/>
        <v>2005</v>
      </c>
      <c r="G976" s="95">
        <f t="shared" ref="G976" ca="1" si="1993">VLOOKUP(INDIRECT(CHAR(39)&amp;$A976&amp;CHAR(39)&amp;"!r2c"&amp;$C976,0),variables,2,0)</f>
        <v>10826</v>
      </c>
      <c r="H976" s="98">
        <f t="array" aca="1" ref="H976" ca="1">IF(AND(G976&gt;=10861,G976&lt;=10863),TEXT(INDIRECT(CHAR(39)&amp;$A976&amp;CHAR(39)&amp;"!r"&amp;$B976&amp;"c"&amp;$C976,0),"dd-mmm-yyyy"),(INDIRECT(CHAR(39)&amp;$A976&amp;CHAR(39)&amp;"!r"&amp;$B976&amp;"c"&amp;$C976,0)))</f>
        <v>0</v>
      </c>
    </row>
    <row r="977" spans="1:8" x14ac:dyDescent="0.3">
      <c r="A977" s="95" t="s">
        <v>284</v>
      </c>
      <c r="B977" s="95">
        <f t="shared" si="1947"/>
        <v>8</v>
      </c>
      <c r="C977" s="95">
        <f t="shared" si="1907"/>
        <v>92</v>
      </c>
      <c r="E977" s="95">
        <f t="shared" ref="E977" si="1994">plan_id</f>
        <v>390</v>
      </c>
      <c r="F977" s="95">
        <f t="shared" ca="1" si="1895"/>
        <v>2005</v>
      </c>
      <c r="G977" s="95">
        <f t="shared" ref="G977" ca="1" si="1995">VLOOKUP(INDIRECT(CHAR(39)&amp;$A977&amp;CHAR(39)&amp;"!r2c"&amp;$C977,0),variables,2,0)</f>
        <v>10828</v>
      </c>
      <c r="H977" s="98">
        <f t="array" aca="1" ref="H977" ca="1">IF(AND(G977&gt;=10861,G977&lt;=10863),TEXT(INDIRECT(CHAR(39)&amp;$A977&amp;CHAR(39)&amp;"!r"&amp;$B977&amp;"c"&amp;$C977,0),"dd-mmm-yyyy"),(INDIRECT(CHAR(39)&amp;$A977&amp;CHAR(39)&amp;"!r"&amp;$B977&amp;"c"&amp;$C977,0)))</f>
        <v>0</v>
      </c>
    </row>
    <row r="978" spans="1:8" x14ac:dyDescent="0.3">
      <c r="A978" s="95" t="s">
        <v>284</v>
      </c>
      <c r="B978" s="95">
        <f t="shared" si="1947"/>
        <v>8</v>
      </c>
      <c r="C978" s="95">
        <f t="shared" si="1907"/>
        <v>93</v>
      </c>
      <c r="E978" s="95">
        <f t="shared" ref="E978" si="1996">plan_id</f>
        <v>390</v>
      </c>
      <c r="F978" s="95">
        <f t="shared" ca="1" si="1895"/>
        <v>2005</v>
      </c>
      <c r="G978" s="95">
        <f t="shared" ref="G978" ca="1" si="1997">VLOOKUP(INDIRECT(CHAR(39)&amp;$A978&amp;CHAR(39)&amp;"!r2c"&amp;$C978,0),variables,2,0)</f>
        <v>10827</v>
      </c>
      <c r="H978" s="98">
        <f t="array" aca="1" ref="H978" ca="1">IF(AND(G978&gt;=10861,G978&lt;=10863),TEXT(INDIRECT(CHAR(39)&amp;$A978&amp;CHAR(39)&amp;"!r"&amp;$B978&amp;"c"&amp;$C978,0),"dd-mmm-yyyy"),(INDIRECT(CHAR(39)&amp;$A978&amp;CHAR(39)&amp;"!r"&amp;$B978&amp;"c"&amp;$C978,0)))</f>
        <v>0</v>
      </c>
    </row>
    <row r="979" spans="1:8" x14ac:dyDescent="0.3">
      <c r="A979" s="95" t="s">
        <v>284</v>
      </c>
      <c r="B979" s="95">
        <f t="shared" ref="B979:B1042" si="1998">B914+1</f>
        <v>9</v>
      </c>
      <c r="C979" s="95">
        <f t="shared" si="1907"/>
        <v>3</v>
      </c>
      <c r="E979" s="95">
        <f t="shared" ref="E979" si="1999">plan_id</f>
        <v>390</v>
      </c>
      <c r="F979" s="95">
        <f t="shared" ca="1" si="1895"/>
        <v>2006</v>
      </c>
      <c r="G979" s="95">
        <f t="shared" ref="G979" ca="1" si="2000">VLOOKUP(INDIRECT(CHAR(39)&amp;$A979&amp;CHAR(39)&amp;"!r2c"&amp;$C979,0),variables,2,0)</f>
        <v>10703</v>
      </c>
      <c r="H979" s="98">
        <f t="array" aca="1" ref="H979" ca="1">IF(AND(G979&gt;=10861,G979&lt;=10863),TEXT(INDIRECT(CHAR(39)&amp;$A979&amp;CHAR(39)&amp;"!r"&amp;$B979&amp;"c"&amp;$C979,0),"dd-mmm-yyyy"),(INDIRECT(CHAR(39)&amp;$A979&amp;CHAR(39)&amp;"!r"&amp;$B979&amp;"c"&amp;$C979,0)))</f>
        <v>2008</v>
      </c>
    </row>
    <row r="980" spans="1:8" x14ac:dyDescent="0.3">
      <c r="A980" s="95" t="s">
        <v>284</v>
      </c>
      <c r="B980" s="95">
        <f t="shared" si="1998"/>
        <v>9</v>
      </c>
      <c r="C980" s="95">
        <f t="shared" si="1907"/>
        <v>4</v>
      </c>
      <c r="E980" s="95">
        <f t="shared" ref="E980" si="2001">plan_id</f>
        <v>390</v>
      </c>
      <c r="F980" s="95">
        <f t="shared" ca="1" si="1895"/>
        <v>2006</v>
      </c>
      <c r="G980" s="95">
        <f t="shared" ref="G980" ca="1" si="2002">VLOOKUP(INDIRECT(CHAR(39)&amp;$A980&amp;CHAR(39)&amp;"!r2c"&amp;$C980,0),variables,2,0)</f>
        <v>10845</v>
      </c>
      <c r="H980" s="98" t="str">
        <f t="array" aca="1" ref="H980" ca="1">IF(AND(G980&gt;=10861,G980&lt;=10863),TEXT(INDIRECT(CHAR(39)&amp;$A980&amp;CHAR(39)&amp;"!r"&amp;$B980&amp;"c"&amp;$C980,0),"dd-mmm-yyyy"),(INDIRECT(CHAR(39)&amp;$A980&amp;CHAR(39)&amp;"!r"&amp;$B980&amp;"c"&amp;$C980,0)))</f>
        <v>EFI Actuaries</v>
      </c>
    </row>
    <row r="981" spans="1:8" x14ac:dyDescent="0.3">
      <c r="A981" s="95" t="s">
        <v>284</v>
      </c>
      <c r="B981" s="95">
        <f t="shared" si="1998"/>
        <v>9</v>
      </c>
      <c r="C981" s="95">
        <f t="shared" si="1907"/>
        <v>5</v>
      </c>
      <c r="E981" s="95">
        <f t="shared" ref="E981" si="2003">plan_id</f>
        <v>390</v>
      </c>
      <c r="F981" s="95">
        <f t="shared" ca="1" si="1895"/>
        <v>2006</v>
      </c>
      <c r="G981" s="95">
        <f t="shared" ref="G981" ca="1" si="2004">VLOOKUP(INDIRECT(CHAR(39)&amp;$A981&amp;CHAR(39)&amp;"!r2c"&amp;$C981,0),variables,2,0)</f>
        <v>10924</v>
      </c>
      <c r="H981" s="98">
        <f t="array" aca="1" ref="H981" ca="1">IF(AND(G981&gt;=10861,G981&lt;=10863),TEXT(INDIRECT(CHAR(39)&amp;$A981&amp;CHAR(39)&amp;"!r"&amp;$B981&amp;"c"&amp;$C981,0),"dd-mmm-yyyy"),(INDIRECT(CHAR(39)&amp;$A981&amp;CHAR(39)&amp;"!r"&amp;$B981&amp;"c"&amp;$C981,0)))</f>
        <v>0</v>
      </c>
    </row>
    <row r="982" spans="1:8" x14ac:dyDescent="0.3">
      <c r="A982" s="95" t="s">
        <v>284</v>
      </c>
      <c r="B982" s="95">
        <f t="shared" si="1998"/>
        <v>9</v>
      </c>
      <c r="C982" s="95">
        <f t="shared" si="1907"/>
        <v>6</v>
      </c>
      <c r="E982" s="95">
        <f t="shared" ref="E982" si="2005">plan_id</f>
        <v>390</v>
      </c>
      <c r="F982" s="95">
        <f t="shared" ca="1" si="1895"/>
        <v>2006</v>
      </c>
      <c r="G982" s="95">
        <f t="shared" ref="G982" ca="1" si="2006">VLOOKUP(INDIRECT(CHAR(39)&amp;$A982&amp;CHAR(39)&amp;"!r2c"&amp;$C982,0),variables,2,0)</f>
        <v>10925</v>
      </c>
      <c r="H982" s="98">
        <f t="array" aca="1" ref="H982" ca="1">IF(AND(G982&gt;=10861,G982&lt;=10863),TEXT(INDIRECT(CHAR(39)&amp;$A982&amp;CHAR(39)&amp;"!r"&amp;$B982&amp;"c"&amp;$C982,0),"dd-mmm-yyyy"),(INDIRECT(CHAR(39)&amp;$A982&amp;CHAR(39)&amp;"!r"&amp;$B982&amp;"c"&amp;$C982,0)))</f>
        <v>0.35899999999999999</v>
      </c>
    </row>
    <row r="983" spans="1:8" x14ac:dyDescent="0.3">
      <c r="A983" s="95" t="s">
        <v>284</v>
      </c>
      <c r="B983" s="95">
        <f t="shared" si="1998"/>
        <v>9</v>
      </c>
      <c r="C983" s="95">
        <f t="shared" si="1907"/>
        <v>7</v>
      </c>
      <c r="E983" s="95">
        <f t="shared" ref="E983" si="2007">plan_id</f>
        <v>390</v>
      </c>
      <c r="F983" s="95">
        <f t="shared" ca="1" si="1895"/>
        <v>2006</v>
      </c>
      <c r="G983" s="95">
        <f t="shared" ref="G983" ca="1" si="2008">VLOOKUP(INDIRECT(CHAR(39)&amp;$A983&amp;CHAR(39)&amp;"!r2c"&amp;$C983,0),variables,2,0)</f>
        <v>10926</v>
      </c>
      <c r="H983" s="98">
        <f t="array" aca="1" ref="H983" ca="1">IF(AND(G983&gt;=10861,G983&lt;=10863),TEXT(INDIRECT(CHAR(39)&amp;$A983&amp;CHAR(39)&amp;"!r"&amp;$B983&amp;"c"&amp;$C983,0),"dd-mmm-yyyy"),(INDIRECT(CHAR(39)&amp;$A983&amp;CHAR(39)&amp;"!r"&amp;$B983&amp;"c"&amp;$C983,0)))</f>
        <v>0</v>
      </c>
    </row>
    <row r="984" spans="1:8" x14ac:dyDescent="0.3">
      <c r="A984" s="95" t="s">
        <v>284</v>
      </c>
      <c r="B984" s="95">
        <f t="shared" si="1998"/>
        <v>9</v>
      </c>
      <c r="C984" s="95">
        <f t="shared" si="1907"/>
        <v>8</v>
      </c>
      <c r="E984" s="95">
        <f t="shared" ref="E984" si="2009">plan_id</f>
        <v>390</v>
      </c>
      <c r="F984" s="95">
        <f t="shared" ca="1" si="1895"/>
        <v>2006</v>
      </c>
      <c r="G984" s="95">
        <f t="shared" ref="G984" ca="1" si="2010">VLOOKUP(INDIRECT(CHAR(39)&amp;$A984&amp;CHAR(39)&amp;"!r2c"&amp;$C984,0),variables,2,0)</f>
        <v>10704</v>
      </c>
      <c r="H984" s="98">
        <f t="array" aca="1" ref="H984" ca="1">IF(AND(G984&gt;=10861,G984&lt;=10863),TEXT(INDIRECT(CHAR(39)&amp;$A984&amp;CHAR(39)&amp;"!r"&amp;$B984&amp;"c"&amp;$C984,0),"dd-mmm-yyyy"),(INDIRECT(CHAR(39)&amp;$A984&amp;CHAR(39)&amp;"!r"&amp;$B984&amp;"c"&amp;$C984,0)))</f>
        <v>0</v>
      </c>
    </row>
    <row r="985" spans="1:8" x14ac:dyDescent="0.3">
      <c r="A985" s="95" t="s">
        <v>284</v>
      </c>
      <c r="B985" s="95">
        <f t="shared" si="1998"/>
        <v>9</v>
      </c>
      <c r="C985" s="95">
        <f t="shared" si="1907"/>
        <v>9</v>
      </c>
      <c r="E985" s="95">
        <f t="shared" ref="E985" si="2011">plan_id</f>
        <v>390</v>
      </c>
      <c r="F985" s="95">
        <f t="shared" ca="1" si="1895"/>
        <v>2006</v>
      </c>
      <c r="G985" s="95">
        <f t="shared" ref="G985" ca="1" si="2012">VLOOKUP(INDIRECT(CHAR(39)&amp;$A985&amp;CHAR(39)&amp;"!r2c"&amp;$C985,0),variables,2,0)</f>
        <v>10928</v>
      </c>
      <c r="H985" s="98">
        <f t="array" aca="1" ref="H985" ca="1">IF(AND(G985&gt;=10861,G985&lt;=10863),TEXT(INDIRECT(CHAR(39)&amp;$A985&amp;CHAR(39)&amp;"!r"&amp;$B985&amp;"c"&amp;$C985,0),"dd-mmm-yyyy"),(INDIRECT(CHAR(39)&amp;$A985&amp;CHAR(39)&amp;"!r"&amp;$B985&amp;"c"&amp;$C985,0)))</f>
        <v>0</v>
      </c>
    </row>
    <row r="986" spans="1:8" x14ac:dyDescent="0.3">
      <c r="A986" s="95" t="s">
        <v>284</v>
      </c>
      <c r="B986" s="95">
        <f t="shared" si="1998"/>
        <v>9</v>
      </c>
      <c r="C986" s="95">
        <f t="shared" si="1907"/>
        <v>10</v>
      </c>
      <c r="E986" s="95">
        <f t="shared" ref="E986" si="2013">plan_id</f>
        <v>390</v>
      </c>
      <c r="F986" s="95">
        <f t="shared" ca="1" si="1895"/>
        <v>2006</v>
      </c>
      <c r="G986" s="95">
        <f t="shared" ref="G986" ca="1" si="2014">VLOOKUP(INDIRECT(CHAR(39)&amp;$A986&amp;CHAR(39)&amp;"!r2c"&amp;$C986,0),variables,2,0)</f>
        <v>10929</v>
      </c>
      <c r="H986" s="98">
        <f t="array" aca="1" ref="H986" ca="1">IF(AND(G986&gt;=10861,G986&lt;=10863),TEXT(INDIRECT(CHAR(39)&amp;$A986&amp;CHAR(39)&amp;"!r"&amp;$B986&amp;"c"&amp;$C986,0),"dd-mmm-yyyy"),(INDIRECT(CHAR(39)&amp;$A986&amp;CHAR(39)&amp;"!r"&amp;$B986&amp;"c"&amp;$C986,0)))</f>
        <v>0</v>
      </c>
    </row>
    <row r="987" spans="1:8" x14ac:dyDescent="0.3">
      <c r="A987" s="95" t="s">
        <v>284</v>
      </c>
      <c r="B987" s="95">
        <f t="shared" si="1998"/>
        <v>9</v>
      </c>
      <c r="C987" s="95">
        <f t="shared" si="1907"/>
        <v>11</v>
      </c>
      <c r="E987" s="95">
        <f t="shared" ref="E987" si="2015">plan_id</f>
        <v>390</v>
      </c>
      <c r="F987" s="95">
        <f t="shared" ca="1" si="1895"/>
        <v>2006</v>
      </c>
      <c r="G987" s="95">
        <f t="shared" ref="G987" ca="1" si="2016">VLOOKUP(INDIRECT(CHAR(39)&amp;$A987&amp;CHAR(39)&amp;"!r2c"&amp;$C987,0),variables,2,0)</f>
        <v>10930</v>
      </c>
      <c r="H987" s="98">
        <f t="array" aca="1" ref="H987" ca="1">IF(AND(G987&gt;=10861,G987&lt;=10863),TEXT(INDIRECT(CHAR(39)&amp;$A987&amp;CHAR(39)&amp;"!r"&amp;$B987&amp;"c"&amp;$C987,0),"dd-mmm-yyyy"),(INDIRECT(CHAR(39)&amp;$A987&amp;CHAR(39)&amp;"!r"&amp;$B987&amp;"c"&amp;$C987,0)))</f>
        <v>0</v>
      </c>
    </row>
    <row r="988" spans="1:8" x14ac:dyDescent="0.3">
      <c r="A988" s="95" t="s">
        <v>284</v>
      </c>
      <c r="B988" s="95">
        <f t="shared" si="1998"/>
        <v>9</v>
      </c>
      <c r="C988" s="95">
        <f t="shared" si="1907"/>
        <v>12</v>
      </c>
      <c r="E988" s="95">
        <f t="shared" ref="E988" si="2017">plan_id</f>
        <v>390</v>
      </c>
      <c r="F988" s="95">
        <f t="shared" ca="1" si="1895"/>
        <v>2006</v>
      </c>
      <c r="G988" s="95">
        <f t="shared" ref="G988" ca="1" si="2018">VLOOKUP(INDIRECT(CHAR(39)&amp;$A988&amp;CHAR(39)&amp;"!r2c"&amp;$C988,0),variables,2,0)</f>
        <v>10705</v>
      </c>
      <c r="H988" s="98">
        <f t="array" aca="1" ref="H988" ca="1">IF(AND(G988&gt;=10861,G988&lt;=10863),TEXT(INDIRECT(CHAR(39)&amp;$A988&amp;CHAR(39)&amp;"!r"&amp;$B988&amp;"c"&amp;$C988,0),"dd-mmm-yyyy"),(INDIRECT(CHAR(39)&amp;$A988&amp;CHAR(39)&amp;"!r"&amp;$B988&amp;"c"&amp;$C988,0)))</f>
        <v>25100000</v>
      </c>
    </row>
    <row r="989" spans="1:8" x14ac:dyDescent="0.3">
      <c r="A989" s="95" t="s">
        <v>284</v>
      </c>
      <c r="B989" s="95">
        <f t="shared" si="1998"/>
        <v>9</v>
      </c>
      <c r="C989" s="95">
        <f t="shared" si="1907"/>
        <v>13</v>
      </c>
      <c r="E989" s="95">
        <f t="shared" ref="E989" si="2019">plan_id</f>
        <v>390</v>
      </c>
      <c r="F989" s="95">
        <f t="shared" ca="1" si="1895"/>
        <v>2006</v>
      </c>
      <c r="G989" s="95">
        <f t="shared" ref="G989" ca="1" si="2020">VLOOKUP(INDIRECT(CHAR(39)&amp;$A989&amp;CHAR(39)&amp;"!r2c"&amp;$C989,0),variables,2,0)</f>
        <v>10842</v>
      </c>
      <c r="H989" s="98">
        <f t="array" aca="1" ref="H989" ca="1">IF(AND(G989&gt;=10861,G989&lt;=10863),TEXT(INDIRECT(CHAR(39)&amp;$A989&amp;CHAR(39)&amp;"!r"&amp;$B989&amp;"c"&amp;$C989,0),"dd-mmm-yyyy"),(INDIRECT(CHAR(39)&amp;$A989&amp;CHAR(39)&amp;"!r"&amp;$B989&amp;"c"&amp;$C989,0)))</f>
        <v>0</v>
      </c>
    </row>
    <row r="990" spans="1:8" x14ac:dyDescent="0.3">
      <c r="A990" s="95" t="s">
        <v>284</v>
      </c>
      <c r="B990" s="95">
        <f t="shared" si="1998"/>
        <v>9</v>
      </c>
      <c r="C990" s="95">
        <f t="shared" si="1907"/>
        <v>14</v>
      </c>
      <c r="E990" s="95">
        <f t="shared" ref="E990" si="2021">plan_id</f>
        <v>390</v>
      </c>
      <c r="F990" s="95">
        <f t="shared" ca="1" si="1895"/>
        <v>2006</v>
      </c>
      <c r="G990" s="95">
        <f t="shared" ref="G990" ca="1" si="2022">VLOOKUP(INDIRECT(CHAR(39)&amp;$A990&amp;CHAR(39)&amp;"!r2c"&amp;$C990,0),variables,2,0)</f>
        <v>10843</v>
      </c>
      <c r="H990" s="98">
        <f t="array" aca="1" ref="H990" ca="1">IF(AND(G990&gt;=10861,G990&lt;=10863),TEXT(INDIRECT(CHAR(39)&amp;$A990&amp;CHAR(39)&amp;"!r"&amp;$B990&amp;"c"&amp;$C990,0),"dd-mmm-yyyy"),(INDIRECT(CHAR(39)&amp;$A990&amp;CHAR(39)&amp;"!r"&amp;$B990&amp;"c"&amp;$C990,0)))</f>
        <v>0</v>
      </c>
    </row>
    <row r="991" spans="1:8" x14ac:dyDescent="0.3">
      <c r="A991" s="95" t="s">
        <v>284</v>
      </c>
      <c r="B991" s="95">
        <f t="shared" si="1998"/>
        <v>9</v>
      </c>
      <c r="C991" s="95">
        <f t="shared" si="1907"/>
        <v>15</v>
      </c>
      <c r="E991" s="95">
        <f t="shared" ref="E991" si="2023">plan_id</f>
        <v>390</v>
      </c>
      <c r="F991" s="95">
        <f t="shared" ca="1" si="1895"/>
        <v>2006</v>
      </c>
      <c r="G991" s="95">
        <f t="shared" ref="G991" ca="1" si="2024">VLOOKUP(INDIRECT(CHAR(39)&amp;$A991&amp;CHAR(39)&amp;"!r2c"&amp;$C991,0),variables,2,0)</f>
        <v>10931</v>
      </c>
      <c r="H991" s="98">
        <f t="array" aca="1" ref="H991" ca="1">IF(AND(G991&gt;=10861,G991&lt;=10863),TEXT(INDIRECT(CHAR(39)&amp;$A991&amp;CHAR(39)&amp;"!r"&amp;$B991&amp;"c"&amp;$C991,0),"dd-mmm-yyyy"),(INDIRECT(CHAR(39)&amp;$A991&amp;CHAR(39)&amp;"!r"&amp;$B991&amp;"c"&amp;$C991,0)))</f>
        <v>0</v>
      </c>
    </row>
    <row r="992" spans="1:8" x14ac:dyDescent="0.3">
      <c r="A992" s="95" t="s">
        <v>284</v>
      </c>
      <c r="B992" s="95">
        <f t="shared" si="1998"/>
        <v>9</v>
      </c>
      <c r="C992" s="95">
        <f t="shared" si="1907"/>
        <v>16</v>
      </c>
      <c r="E992" s="95">
        <f t="shared" ref="E992" si="2025">plan_id</f>
        <v>390</v>
      </c>
      <c r="F992" s="95">
        <f t="shared" ca="1" si="1895"/>
        <v>2006</v>
      </c>
      <c r="G992" s="95">
        <f t="shared" ref="G992" ca="1" si="2026">VLOOKUP(INDIRECT(CHAR(39)&amp;$A992&amp;CHAR(39)&amp;"!r2c"&amp;$C992,0),variables,2,0)</f>
        <v>10932</v>
      </c>
      <c r="H992" s="98">
        <f t="array" aca="1" ref="H992" ca="1">IF(AND(G992&gt;=10861,G992&lt;=10863),TEXT(INDIRECT(CHAR(39)&amp;$A992&amp;CHAR(39)&amp;"!r"&amp;$B992&amp;"c"&amp;$C992,0),"dd-mmm-yyyy"),(INDIRECT(CHAR(39)&amp;$A992&amp;CHAR(39)&amp;"!r"&amp;$B992&amp;"c"&amp;$C992,0)))</f>
        <v>0</v>
      </c>
    </row>
    <row r="993" spans="1:8" x14ac:dyDescent="0.3">
      <c r="A993" s="95" t="s">
        <v>284</v>
      </c>
      <c r="B993" s="95">
        <f t="shared" si="1998"/>
        <v>9</v>
      </c>
      <c r="C993" s="95">
        <f t="shared" si="1907"/>
        <v>17</v>
      </c>
      <c r="E993" s="95">
        <f t="shared" ref="E993" si="2027">plan_id</f>
        <v>390</v>
      </c>
      <c r="F993" s="95">
        <f t="shared" ca="1" si="1895"/>
        <v>2006</v>
      </c>
      <c r="G993" s="95">
        <f t="shared" ref="G993" ca="1" si="2028">VLOOKUP(INDIRECT(CHAR(39)&amp;$A993&amp;CHAR(39)&amp;"!r2c"&amp;$C993,0),variables,2,0)</f>
        <v>10933</v>
      </c>
      <c r="H993" s="98">
        <f t="array" aca="1" ref="H993" ca="1">IF(AND(G993&gt;=10861,G993&lt;=10863),TEXT(INDIRECT(CHAR(39)&amp;$A993&amp;CHAR(39)&amp;"!r"&amp;$B993&amp;"c"&amp;$C993,0),"dd-mmm-yyyy"),(INDIRECT(CHAR(39)&amp;$A993&amp;CHAR(39)&amp;"!r"&amp;$B993&amp;"c"&amp;$C993,0)))</f>
        <v>0.35899999999999999</v>
      </c>
    </row>
    <row r="994" spans="1:8" x14ac:dyDescent="0.3">
      <c r="A994" s="95" t="s">
        <v>284</v>
      </c>
      <c r="B994" s="95">
        <f t="shared" si="1998"/>
        <v>9</v>
      </c>
      <c r="C994" s="95">
        <f t="shared" si="1907"/>
        <v>18</v>
      </c>
      <c r="E994" s="95">
        <f t="shared" ref="E994" si="2029">plan_id</f>
        <v>390</v>
      </c>
      <c r="F994" s="95">
        <f t="shared" ca="1" si="1895"/>
        <v>2006</v>
      </c>
      <c r="G994" s="95">
        <f t="shared" ref="G994" ca="1" si="2030">VLOOKUP(INDIRECT(CHAR(39)&amp;$A994&amp;CHAR(39)&amp;"!r2c"&amp;$C994,0),variables,2,0)</f>
        <v>10934</v>
      </c>
      <c r="H994" s="98">
        <f t="array" aca="1" ref="H994" ca="1">IF(AND(G994&gt;=10861,G994&lt;=10863),TEXT(INDIRECT(CHAR(39)&amp;$A994&amp;CHAR(39)&amp;"!r"&amp;$B994&amp;"c"&amp;$C994,0),"dd-mmm-yyyy"),(INDIRECT(CHAR(39)&amp;$A994&amp;CHAR(39)&amp;"!r"&amp;$B994&amp;"c"&amp;$C994,0)))</f>
        <v>0</v>
      </c>
    </row>
    <row r="995" spans="1:8" x14ac:dyDescent="0.3">
      <c r="A995" s="95" t="s">
        <v>284</v>
      </c>
      <c r="B995" s="95">
        <f t="shared" si="1998"/>
        <v>9</v>
      </c>
      <c r="C995" s="95">
        <f t="shared" si="1907"/>
        <v>19</v>
      </c>
      <c r="E995" s="95">
        <f t="shared" ref="E995" si="2031">plan_id</f>
        <v>390</v>
      </c>
      <c r="F995" s="95">
        <f t="shared" ca="1" si="1895"/>
        <v>2006</v>
      </c>
      <c r="G995" s="95">
        <f t="shared" ref="G995" ca="1" si="2032">VLOOKUP(INDIRECT(CHAR(39)&amp;$A995&amp;CHAR(39)&amp;"!r2c"&amp;$C995,0),variables,2,0)</f>
        <v>10935</v>
      </c>
      <c r="H995" s="98" t="str">
        <f t="array" aca="1" ref="H995" ca="1">IF(AND(G995&gt;=10861,G995&lt;=10863),TEXT(INDIRECT(CHAR(39)&amp;$A995&amp;CHAR(39)&amp;"!r"&amp;$B995&amp;"c"&amp;$C995,0),"dd-mmm-yyyy"),(INDIRECT(CHAR(39)&amp;$A995&amp;CHAR(39)&amp;"!r"&amp;$B995&amp;"c"&amp;$C995,0)))</f>
        <v>Range</v>
      </c>
    </row>
    <row r="996" spans="1:8" x14ac:dyDescent="0.3">
      <c r="A996" s="95" t="s">
        <v>284</v>
      </c>
      <c r="B996" s="95">
        <f t="shared" si="1998"/>
        <v>9</v>
      </c>
      <c r="C996" s="95">
        <f t="shared" si="1907"/>
        <v>20</v>
      </c>
      <c r="E996" s="95">
        <f t="shared" ref="E996" si="2033">plan_id</f>
        <v>390</v>
      </c>
      <c r="F996" s="95">
        <f t="shared" ca="1" si="1895"/>
        <v>2006</v>
      </c>
      <c r="G996" s="95">
        <f t="shared" ref="G996" ca="1" si="2034">VLOOKUP(INDIRECT(CHAR(39)&amp;$A996&amp;CHAR(39)&amp;"!r2c"&amp;$C996,0),variables,2,0)</f>
        <v>10937</v>
      </c>
      <c r="H996" s="98">
        <f t="array" aca="1" ref="H996" ca="1">IF(AND(G996&gt;=10861,G996&lt;=10863),TEXT(INDIRECT(CHAR(39)&amp;$A996&amp;CHAR(39)&amp;"!r"&amp;$B996&amp;"c"&amp;$C996,0),"dd-mmm-yyyy"),(INDIRECT(CHAR(39)&amp;$A996&amp;CHAR(39)&amp;"!r"&amp;$B996&amp;"c"&amp;$C996,0)))</f>
        <v>0</v>
      </c>
    </row>
    <row r="997" spans="1:8" x14ac:dyDescent="0.3">
      <c r="A997" s="95" t="s">
        <v>284</v>
      </c>
      <c r="B997" s="95">
        <f t="shared" si="1998"/>
        <v>9</v>
      </c>
      <c r="C997" s="95">
        <f t="shared" si="1907"/>
        <v>21</v>
      </c>
      <c r="E997" s="95">
        <f t="shared" ref="E997" si="2035">plan_id</f>
        <v>390</v>
      </c>
      <c r="F997" s="95">
        <f t="shared" ca="1" si="1895"/>
        <v>2006</v>
      </c>
      <c r="G997" s="95">
        <f t="shared" ref="G997" ca="1" si="2036">VLOOKUP(INDIRECT(CHAR(39)&amp;$A997&amp;CHAR(39)&amp;"!r2c"&amp;$C997,0),variables,2,0)</f>
        <v>10938</v>
      </c>
      <c r="H997" s="98">
        <f t="array" aca="1" ref="H997" ca="1">IF(AND(G997&gt;=10861,G997&lt;=10863),TEXT(INDIRECT(CHAR(39)&amp;$A997&amp;CHAR(39)&amp;"!r"&amp;$B997&amp;"c"&amp;$C997,0),"dd-mmm-yyyy"),(INDIRECT(CHAR(39)&amp;$A997&amp;CHAR(39)&amp;"!r"&amp;$B997&amp;"c"&amp;$C997,0)))</f>
        <v>0</v>
      </c>
    </row>
    <row r="998" spans="1:8" x14ac:dyDescent="0.3">
      <c r="A998" s="95" t="s">
        <v>284</v>
      </c>
      <c r="B998" s="95">
        <f t="shared" si="1998"/>
        <v>9</v>
      </c>
      <c r="C998" s="95">
        <f t="shared" si="1907"/>
        <v>22</v>
      </c>
      <c r="E998" s="95">
        <f t="shared" ref="E998" si="2037">plan_id</f>
        <v>390</v>
      </c>
      <c r="F998" s="95">
        <f t="shared" ca="1" si="1895"/>
        <v>2006</v>
      </c>
      <c r="G998" s="95">
        <f t="shared" ref="G998" ca="1" si="2038">VLOOKUP(INDIRECT(CHAR(39)&amp;$A998&amp;CHAR(39)&amp;"!r2c"&amp;$C998,0),variables,2,0)</f>
        <v>11007</v>
      </c>
      <c r="H998" s="98" t="str">
        <f t="array" aca="1" ref="H998" ca="1">IF(AND(G998&gt;=10861,G998&lt;=10863),TEXT(INDIRECT(CHAR(39)&amp;$A998&amp;CHAR(39)&amp;"!r"&amp;$B998&amp;"c"&amp;$C998,0),"dd-mmm-yyyy"),(INDIRECT(CHAR(39)&amp;$A998&amp;CHAR(39)&amp;"!r"&amp;$B998&amp;"c"&amp;$C998,0)))</f>
        <v>(i) 2.5% of Avg pay times dep service upto 25 yrs+ 3% of avg pay times dep service over 25yrs+ 2.5% of Avg pay times CS, Max 80% of pay. (ii) 2.5% of avg pay times total service, Max 80% of pay</v>
      </c>
    </row>
    <row r="999" spans="1:8" x14ac:dyDescent="0.3">
      <c r="A999" s="95" t="s">
        <v>284</v>
      </c>
      <c r="B999" s="95">
        <f t="shared" si="1998"/>
        <v>9</v>
      </c>
      <c r="C999" s="95">
        <f t="shared" ref="C999:C1062" si="2039">C908</f>
        <v>23</v>
      </c>
      <c r="E999" s="95">
        <f t="shared" ref="E999" si="2040">plan_id</f>
        <v>390</v>
      </c>
      <c r="F999" s="95">
        <f t="shared" ca="1" si="1895"/>
        <v>2006</v>
      </c>
      <c r="G999" s="95">
        <f t="shared" ref="G999" ca="1" si="2041">VLOOKUP(INDIRECT(CHAR(39)&amp;$A999&amp;CHAR(39)&amp;"!r2c"&amp;$C999,0),variables,2,0)</f>
        <v>10941</v>
      </c>
      <c r="H999" s="98" t="str">
        <f t="array" aca="1" ref="H999" ca="1">IF(AND(G999&gt;=10861,G999&lt;=10863),TEXT(INDIRECT(CHAR(39)&amp;$A999&amp;CHAR(39)&amp;"!r"&amp;$B999&amp;"c"&amp;$C999,0),"dd-mmm-yyyy"),(INDIRECT(CHAR(39)&amp;$A999&amp;CHAR(39)&amp;"!r"&amp;$B999&amp;"c"&amp;$C999,0)))</f>
        <v>COLA</v>
      </c>
    </row>
    <row r="1000" spans="1:8" x14ac:dyDescent="0.3">
      <c r="A1000" s="95" t="s">
        <v>284</v>
      </c>
      <c r="B1000" s="95">
        <f t="shared" si="1998"/>
        <v>9</v>
      </c>
      <c r="C1000" s="95">
        <f t="shared" si="2039"/>
        <v>24</v>
      </c>
      <c r="E1000" s="95">
        <f t="shared" ref="E1000" si="2042">plan_id</f>
        <v>390</v>
      </c>
      <c r="F1000" s="95">
        <f t="shared" ca="1" si="1895"/>
        <v>2006</v>
      </c>
      <c r="G1000" s="95">
        <f t="shared" ref="G1000" ca="1" si="2043">VLOOKUP(INDIRECT(CHAR(39)&amp;$A1000&amp;CHAR(39)&amp;"!r2c"&amp;$C1000,0),variables,2,0)</f>
        <v>10942</v>
      </c>
      <c r="H1000" s="98" t="str">
        <f t="array" aca="1" ref="H1000" ca="1">IF(AND(G1000&gt;=10861,G1000&lt;=10863),TEXT(INDIRECT(CHAR(39)&amp;$A1000&amp;CHAR(39)&amp;"!r"&amp;$B1000&amp;"c"&amp;$C1000,0),"dd-mmm-yyyy"),(INDIRECT(CHAR(39)&amp;$A1000&amp;CHAR(39)&amp;"!r"&amp;$B1000&amp;"c"&amp;$C1000,0)))</f>
        <v>Percentage</v>
      </c>
    </row>
    <row r="1001" spans="1:8" x14ac:dyDescent="0.3">
      <c r="A1001" s="95" t="s">
        <v>284</v>
      </c>
      <c r="B1001" s="95">
        <f t="shared" si="1998"/>
        <v>9</v>
      </c>
      <c r="C1001" s="95">
        <f t="shared" si="2039"/>
        <v>25</v>
      </c>
      <c r="E1001" s="95">
        <f t="shared" ref="E1001" si="2044">plan_id</f>
        <v>390</v>
      </c>
      <c r="F1001" s="95">
        <f t="shared" ca="1" si="1895"/>
        <v>2006</v>
      </c>
      <c r="G1001" s="95">
        <f t="shared" ref="G1001" ca="1" si="2045">VLOOKUP(INDIRECT(CHAR(39)&amp;$A1001&amp;CHAR(39)&amp;"!r2c"&amp;$C1001,0),variables,2,0)</f>
        <v>10701</v>
      </c>
      <c r="H1001" s="98">
        <f t="array" aca="1" ref="H1001" ca="1">IF(AND(G1001&gt;=10861,G1001&lt;=10863),TEXT(INDIRECT(CHAR(39)&amp;$A1001&amp;CHAR(39)&amp;"!r"&amp;$B1001&amp;"c"&amp;$C1001,0),"dd-mmm-yyyy"),(INDIRECT(CHAR(39)&amp;$A1001&amp;CHAR(39)&amp;"!r"&amp;$B1001&amp;"c"&amp;$C1001,0)))</f>
        <v>0.05</v>
      </c>
    </row>
    <row r="1002" spans="1:8" x14ac:dyDescent="0.3">
      <c r="A1002" s="95" t="s">
        <v>284</v>
      </c>
      <c r="B1002" s="95">
        <f t="shared" si="1998"/>
        <v>9</v>
      </c>
      <c r="C1002" s="95">
        <f t="shared" si="2039"/>
        <v>26</v>
      </c>
      <c r="E1002" s="95">
        <f t="shared" ref="E1002" si="2046">plan_id</f>
        <v>390</v>
      </c>
      <c r="F1002" s="95">
        <f t="shared" ca="1" si="1895"/>
        <v>2006</v>
      </c>
      <c r="G1002" s="95">
        <f t="shared" ref="G1002" ca="1" si="2047">VLOOKUP(INDIRECT(CHAR(39)&amp;$A1002&amp;CHAR(39)&amp;"!r2c"&amp;$C1002,0),variables,2,0)</f>
        <v>10702</v>
      </c>
      <c r="H1002" s="98">
        <f t="array" aca="1" ref="H1002" ca="1">IF(AND(G1002&gt;=10861,G1002&lt;=10863),TEXT(INDIRECT(CHAR(39)&amp;$A1002&amp;CHAR(39)&amp;"!r"&amp;$B1002&amp;"c"&amp;$C1002,0),"dd-mmm-yyyy"),(INDIRECT(CHAR(39)&amp;$A1002&amp;CHAR(39)&amp;"!r"&amp;$B1002&amp;"c"&amp;$C1002,0)))</f>
        <v>0</v>
      </c>
    </row>
    <row r="1003" spans="1:8" x14ac:dyDescent="0.3">
      <c r="A1003" s="95" t="s">
        <v>284</v>
      </c>
      <c r="B1003" s="95">
        <f t="shared" si="1998"/>
        <v>9</v>
      </c>
      <c r="C1003" s="95">
        <f t="shared" si="2039"/>
        <v>27</v>
      </c>
      <c r="E1003" s="95">
        <f t="shared" ref="E1003" si="2048">plan_id</f>
        <v>390</v>
      </c>
      <c r="F1003" s="95">
        <f t="shared" ca="1" si="1895"/>
        <v>2006</v>
      </c>
      <c r="G1003" s="95">
        <f t="shared" ref="G1003" ca="1" si="2049">VLOOKUP(INDIRECT(CHAR(39)&amp;$A1003&amp;CHAR(39)&amp;"!r2c"&amp;$C1003,0),variables,2,0)</f>
        <v>10943</v>
      </c>
      <c r="H1003" s="98" t="str">
        <f t="array" aca="1" ref="H1003" ca="1">IF(AND(G1003&gt;=10861,G1003&lt;=10863),TEXT(INDIRECT(CHAR(39)&amp;$A1003&amp;CHAR(39)&amp;"!r"&amp;$B1003&amp;"c"&amp;$C1003,0),"dd-mmm-yyyy"),(INDIRECT(CHAR(39)&amp;$A1003&amp;CHAR(39)&amp;"!r"&amp;$B1003&amp;"c"&amp;$C1003,0)))</f>
        <v>3.00% ( COLA limited for those hired after 11/1/96)</v>
      </c>
    </row>
    <row r="1004" spans="1:8" x14ac:dyDescent="0.3">
      <c r="A1004" s="95" t="s">
        <v>284</v>
      </c>
      <c r="B1004" s="95">
        <f t="shared" si="1998"/>
        <v>9</v>
      </c>
      <c r="C1004" s="95">
        <f t="shared" si="2039"/>
        <v>28</v>
      </c>
      <c r="E1004" s="95">
        <f t="shared" ref="E1004" si="2050">plan_id</f>
        <v>390</v>
      </c>
      <c r="F1004" s="95">
        <f t="shared" ca="1" si="1895"/>
        <v>2006</v>
      </c>
      <c r="G1004" s="95">
        <f t="shared" ref="G1004" ca="1" si="2051">VLOOKUP(INDIRECT(CHAR(39)&amp;$A1004&amp;CHAR(39)&amp;"!r2c"&amp;$C1004,0),variables,2,0)</f>
        <v>10944</v>
      </c>
      <c r="H1004" s="98" t="str">
        <f t="array" aca="1" ref="H1004" ca="1">IF(AND(G1004&gt;=10861,G1004&lt;=10863),TEXT(INDIRECT(CHAR(39)&amp;$A1004&amp;CHAR(39)&amp;"!r"&amp;$B1004&amp;"c"&amp;$C1004,0),"dd-mmm-yyyy"),(INDIRECT(CHAR(39)&amp;$A1004&amp;CHAR(39)&amp;"!r"&amp;$B1004&amp;"c"&amp;$C1004,0)))</f>
        <v>NO</v>
      </c>
    </row>
    <row r="1005" spans="1:8" x14ac:dyDescent="0.3">
      <c r="A1005" s="95" t="s">
        <v>284</v>
      </c>
      <c r="B1005" s="95">
        <f t="shared" si="1998"/>
        <v>9</v>
      </c>
      <c r="C1005" s="95">
        <f t="shared" si="2039"/>
        <v>29</v>
      </c>
      <c r="E1005" s="95">
        <f t="shared" ref="E1005" si="2052">plan_id</f>
        <v>390</v>
      </c>
      <c r="F1005" s="95">
        <f t="shared" ca="1" si="1895"/>
        <v>2006</v>
      </c>
      <c r="G1005" s="95">
        <f t="shared" ref="G1005" ca="1" si="2053">VLOOKUP(INDIRECT(CHAR(39)&amp;$A1005&amp;CHAR(39)&amp;"!r2c"&amp;$C1005,0),variables,2,0)</f>
        <v>10945</v>
      </c>
      <c r="H1005" s="98" t="str">
        <f t="array" aca="1" ref="H1005" ca="1">IF(AND(G1005&gt;=10861,G1005&lt;=10863),TEXT(INDIRECT(CHAR(39)&amp;$A1005&amp;CHAR(39)&amp;"!r"&amp;$B1005&amp;"c"&amp;$C1005,0),"dd-mmm-yyyy"),(INDIRECT(CHAR(39)&amp;$A1005&amp;CHAR(39)&amp;"!r"&amp;$B1005&amp;"c"&amp;$C1005,0)))</f>
        <v>NO</v>
      </c>
    </row>
    <row r="1006" spans="1:8" x14ac:dyDescent="0.3">
      <c r="A1006" s="95" t="s">
        <v>284</v>
      </c>
      <c r="B1006" s="95">
        <f t="shared" si="1998"/>
        <v>9</v>
      </c>
      <c r="C1006" s="95">
        <f t="shared" si="2039"/>
        <v>30</v>
      </c>
      <c r="E1006" s="95">
        <f t="shared" ref="E1006" si="2054">plan_id</f>
        <v>390</v>
      </c>
      <c r="F1006" s="95">
        <f t="shared" ca="1" si="1895"/>
        <v>2006</v>
      </c>
      <c r="G1006" s="95">
        <f t="shared" ref="G1006" ca="1" si="2055">VLOOKUP(INDIRECT(CHAR(39)&amp;$A1006&amp;CHAR(39)&amp;"!r2c"&amp;$C1006,0),variables,2,0)</f>
        <v>10947</v>
      </c>
      <c r="H1006" s="98">
        <f t="array" aca="1" ref="H1006" ca="1">IF(AND(G1006&gt;=10861,G1006&lt;=10863),TEXT(INDIRECT(CHAR(39)&amp;$A1006&amp;CHAR(39)&amp;"!r"&amp;$B1006&amp;"c"&amp;$C1006,0),"dd-mmm-yyyy"),(INDIRECT(CHAR(39)&amp;$A1006&amp;CHAR(39)&amp;"!r"&amp;$B1006&amp;"c"&amp;$C1006,0)))</f>
        <v>0</v>
      </c>
    </row>
    <row r="1007" spans="1:8" x14ac:dyDescent="0.3">
      <c r="A1007" s="95" t="s">
        <v>284</v>
      </c>
      <c r="B1007" s="95">
        <f t="shared" si="1998"/>
        <v>9</v>
      </c>
      <c r="C1007" s="95">
        <f t="shared" si="2039"/>
        <v>31</v>
      </c>
      <c r="E1007" s="95">
        <f t="shared" ref="E1007" si="2056">plan_id</f>
        <v>390</v>
      </c>
      <c r="F1007" s="95">
        <f t="shared" ca="1" si="1895"/>
        <v>2006</v>
      </c>
      <c r="G1007" s="95">
        <f t="shared" ref="G1007" ca="1" si="2057">VLOOKUP(INDIRECT(CHAR(39)&amp;$A1007&amp;CHAR(39)&amp;"!r2c"&amp;$C1007,0),variables,2,0)</f>
        <v>10948</v>
      </c>
      <c r="H1007" s="98" t="str">
        <f t="array" aca="1" ref="H1007" ca="1">IF(AND(G1007&gt;=10861,G1007&lt;=10863),TEXT(INDIRECT(CHAR(39)&amp;$A1007&amp;CHAR(39)&amp;"!r"&amp;$B1007&amp;"c"&amp;$C1007,0),"dd-mmm-yyyy"),(INDIRECT(CHAR(39)&amp;$A1007&amp;CHAR(39)&amp;"!r"&amp;$B1007&amp;"c"&amp;$C1007,0)))</f>
        <v>NO</v>
      </c>
    </row>
    <row r="1008" spans="1:8" x14ac:dyDescent="0.3">
      <c r="A1008" s="95" t="s">
        <v>284</v>
      </c>
      <c r="B1008" s="95">
        <f t="shared" si="1998"/>
        <v>9</v>
      </c>
      <c r="C1008" s="95">
        <f t="shared" si="2039"/>
        <v>32</v>
      </c>
      <c r="E1008" s="95">
        <f t="shared" ref="E1008" si="2058">plan_id</f>
        <v>390</v>
      </c>
      <c r="F1008" s="95">
        <f t="shared" ca="1" si="1895"/>
        <v>2006</v>
      </c>
      <c r="G1008" s="95">
        <f t="shared" ref="G1008" ca="1" si="2059">VLOOKUP(INDIRECT(CHAR(39)&amp;$A1008&amp;CHAR(39)&amp;"!r2c"&amp;$C1008,0),variables,2,0)</f>
        <v>10949</v>
      </c>
      <c r="H1008" s="98" t="str">
        <f t="array" aca="1" ref="H1008" ca="1">IF(AND(G1008&gt;=10861,G1008&lt;=10863),TEXT(INDIRECT(CHAR(39)&amp;$A1008&amp;CHAR(39)&amp;"!r"&amp;$B1008&amp;"c"&amp;$C1008,0),"dd-mmm-yyyy"),(INDIRECT(CHAR(39)&amp;$A1008&amp;CHAR(39)&amp;"!r"&amp;$B1008&amp;"c"&amp;$C1008,0)))</f>
        <v>NO</v>
      </c>
    </row>
    <row r="1009" spans="1:8" x14ac:dyDescent="0.3">
      <c r="A1009" s="95" t="s">
        <v>284</v>
      </c>
      <c r="B1009" s="95">
        <f t="shared" si="1998"/>
        <v>9</v>
      </c>
      <c r="C1009" s="95">
        <f t="shared" si="2039"/>
        <v>33</v>
      </c>
      <c r="E1009" s="95">
        <f t="shared" ref="E1009" si="2060">plan_id</f>
        <v>390</v>
      </c>
      <c r="F1009" s="95">
        <f t="shared" ca="1" si="1895"/>
        <v>2006</v>
      </c>
      <c r="G1009" s="95">
        <f t="shared" ref="G1009" ca="1" si="2061">VLOOKUP(INDIRECT(CHAR(39)&amp;$A1009&amp;CHAR(39)&amp;"!r2c"&amp;$C1009,0),variables,2,0)</f>
        <v>10951</v>
      </c>
      <c r="H1009" s="98" t="str">
        <f t="array" aca="1" ref="H1009" ca="1">IF(AND(G1009&gt;=10861,G1009&lt;=10863),TEXT(INDIRECT(CHAR(39)&amp;$A1009&amp;CHAR(39)&amp;"!r"&amp;$B1009&amp;"c"&amp;$C1009,0),"dd-mmm-yyyy"),(INDIRECT(CHAR(39)&amp;$A1009&amp;CHAR(39)&amp;"!r"&amp;$B1009&amp;"c"&amp;$C1009,0)))</f>
        <v>NO</v>
      </c>
    </row>
    <row r="1010" spans="1:8" x14ac:dyDescent="0.3">
      <c r="A1010" s="95" t="s">
        <v>284</v>
      </c>
      <c r="B1010" s="95">
        <f t="shared" si="1998"/>
        <v>9</v>
      </c>
      <c r="C1010" s="95">
        <f t="shared" si="2039"/>
        <v>34</v>
      </c>
      <c r="E1010" s="95">
        <f t="shared" ref="E1010" si="2062">plan_id</f>
        <v>390</v>
      </c>
      <c r="F1010" s="95">
        <f t="shared" ca="1" si="1895"/>
        <v>2006</v>
      </c>
      <c r="G1010" s="95">
        <f t="shared" ref="G1010" ca="1" si="2063">VLOOKUP(INDIRECT(CHAR(39)&amp;$A1010&amp;CHAR(39)&amp;"!r2c"&amp;$C1010,0),variables,2,0)</f>
        <v>10950</v>
      </c>
      <c r="H1010" s="98" t="str">
        <f t="array" aca="1" ref="H1010" ca="1">IF(AND(G1010&gt;=10861,G1010&lt;=10863),TEXT(INDIRECT(CHAR(39)&amp;$A1010&amp;CHAR(39)&amp;"!r"&amp;$B1010&amp;"c"&amp;$C1010,0),"dd-mmm-yyyy"),(INDIRECT(CHAR(39)&amp;$A1010&amp;CHAR(39)&amp;"!r"&amp;$B1010&amp;"c"&amp;$C1010,0)))</f>
        <v>NO</v>
      </c>
    </row>
    <row r="1011" spans="1:8" x14ac:dyDescent="0.3">
      <c r="A1011" s="95" t="s">
        <v>284</v>
      </c>
      <c r="B1011" s="95">
        <f t="shared" si="1998"/>
        <v>9</v>
      </c>
      <c r="C1011" s="95">
        <f t="shared" si="2039"/>
        <v>35</v>
      </c>
      <c r="E1011" s="95">
        <f t="shared" ref="E1011" si="2064">plan_id</f>
        <v>390</v>
      </c>
      <c r="F1011" s="95">
        <f t="shared" ca="1" si="1895"/>
        <v>2006</v>
      </c>
      <c r="G1011" s="95">
        <f t="shared" ref="G1011" ca="1" si="2065">VLOOKUP(INDIRECT(CHAR(39)&amp;$A1011&amp;CHAR(39)&amp;"!r2c"&amp;$C1011,0),variables,2,0)</f>
        <v>10954</v>
      </c>
      <c r="H1011" s="98">
        <f t="array" aca="1" ref="H1011" ca="1">IF(AND(G1011&gt;=10861,G1011&lt;=10863),TEXT(INDIRECT(CHAR(39)&amp;$A1011&amp;CHAR(39)&amp;"!r"&amp;$B1011&amp;"c"&amp;$C1011,0),"dd-mmm-yyyy"),(INDIRECT(CHAR(39)&amp;$A1011&amp;CHAR(39)&amp;"!r"&amp;$B1011&amp;"c"&amp;$C1011,0)))</f>
        <v>0.05</v>
      </c>
    </row>
    <row r="1012" spans="1:8" x14ac:dyDescent="0.3">
      <c r="A1012" s="95" t="s">
        <v>284</v>
      </c>
      <c r="B1012" s="95">
        <f t="shared" si="1998"/>
        <v>9</v>
      </c>
      <c r="C1012" s="95">
        <f t="shared" si="2039"/>
        <v>36</v>
      </c>
      <c r="E1012" s="95">
        <f t="shared" ref="E1012" si="2066">plan_id</f>
        <v>390</v>
      </c>
      <c r="F1012" s="95">
        <f t="shared" ca="1" si="1895"/>
        <v>2006</v>
      </c>
      <c r="G1012" s="95">
        <f t="shared" ref="G1012" ca="1" si="2067">VLOOKUP(INDIRECT(CHAR(39)&amp;$A1012&amp;CHAR(39)&amp;"!r2c"&amp;$C1012,0),variables,2,0)</f>
        <v>10955</v>
      </c>
      <c r="H1012" s="98">
        <f t="array" aca="1" ref="H1012" ca="1">IF(AND(G1012&gt;=10861,G1012&lt;=10863),TEXT(INDIRECT(CHAR(39)&amp;$A1012&amp;CHAR(39)&amp;"!r"&amp;$B1012&amp;"c"&amp;$C1012,0),"dd-mmm-yyyy"),(INDIRECT(CHAR(39)&amp;$A1012&amp;CHAR(39)&amp;"!r"&amp;$B1012&amp;"c"&amp;$C1012,0)))</f>
        <v>7.2499999999999995E-2</v>
      </c>
    </row>
    <row r="1013" spans="1:8" x14ac:dyDescent="0.3">
      <c r="A1013" s="95" t="s">
        <v>284</v>
      </c>
      <c r="B1013" s="95">
        <f t="shared" si="1998"/>
        <v>9</v>
      </c>
      <c r="C1013" s="95">
        <f t="shared" si="2039"/>
        <v>37</v>
      </c>
      <c r="E1013" s="95">
        <f t="shared" ref="E1013" si="2068">plan_id</f>
        <v>390</v>
      </c>
      <c r="F1013" s="95">
        <f t="shared" ca="1" si="1895"/>
        <v>2006</v>
      </c>
      <c r="G1013" s="95">
        <f t="shared" ref="G1013" ca="1" si="2069">VLOOKUP(INDIRECT(CHAR(39)&amp;$A1013&amp;CHAR(39)&amp;"!r2c"&amp;$C1013,0),variables,2,0)</f>
        <v>10956</v>
      </c>
      <c r="H1013" s="98">
        <f t="array" aca="1" ref="H1013" ca="1">IF(AND(G1013&gt;=10861,G1013&lt;=10863),TEXT(INDIRECT(CHAR(39)&amp;$A1013&amp;CHAR(39)&amp;"!r"&amp;$B1013&amp;"c"&amp;$C1013,0),"dd-mmm-yyyy"),(INDIRECT(CHAR(39)&amp;$A1013&amp;CHAR(39)&amp;"!r"&amp;$B1013&amp;"c"&amp;$C1013,0)))</f>
        <v>0</v>
      </c>
    </row>
    <row r="1014" spans="1:8" x14ac:dyDescent="0.3">
      <c r="A1014" s="95" t="s">
        <v>284</v>
      </c>
      <c r="B1014" s="95">
        <f t="shared" si="1998"/>
        <v>9</v>
      </c>
      <c r="C1014" s="95">
        <f t="shared" si="2039"/>
        <v>38</v>
      </c>
      <c r="E1014" s="95">
        <f t="shared" ref="E1014" si="2070">plan_id</f>
        <v>390</v>
      </c>
      <c r="F1014" s="95">
        <f t="shared" ca="1" si="1895"/>
        <v>2006</v>
      </c>
      <c r="G1014" s="95">
        <f t="shared" ref="G1014" ca="1" si="2071">VLOOKUP(INDIRECT(CHAR(39)&amp;$A1014&amp;CHAR(39)&amp;"!r2c"&amp;$C1014,0),variables,2,0)</f>
        <v>10959</v>
      </c>
      <c r="H1014" s="98" t="str">
        <f t="array" aca="1" ref="H1014" ca="1">IF(AND(G1014&gt;=10861,G1014&lt;=10863),TEXT(INDIRECT(CHAR(39)&amp;$A1014&amp;CHAR(39)&amp;"!r"&amp;$B1014&amp;"c"&amp;$C1014,0),"dd-mmm-yyyy"),(INDIRECT(CHAR(39)&amp;$A1014&amp;CHAR(39)&amp;"!r"&amp;$B1014&amp;"c"&amp;$C1014,0)))</f>
        <v>5.5% - 10.0%</v>
      </c>
    </row>
    <row r="1015" spans="1:8" x14ac:dyDescent="0.3">
      <c r="A1015" s="95" t="s">
        <v>284</v>
      </c>
      <c r="B1015" s="95">
        <f t="shared" si="1998"/>
        <v>9</v>
      </c>
      <c r="C1015" s="95">
        <f t="shared" si="2039"/>
        <v>39</v>
      </c>
      <c r="E1015" s="95">
        <f t="shared" ref="E1015" si="2072">plan_id</f>
        <v>390</v>
      </c>
      <c r="F1015" s="95">
        <f t="shared" ca="1" si="1895"/>
        <v>2006</v>
      </c>
      <c r="G1015" s="95">
        <f t="shared" ref="G1015" ca="1" si="2073">VLOOKUP(INDIRECT(CHAR(39)&amp;$A1015&amp;CHAR(39)&amp;"!r2c"&amp;$C1015,0),variables,2,0)</f>
        <v>10962</v>
      </c>
      <c r="H1015" s="98" t="str">
        <f t="array" aca="1" ref="H1015" ca="1">IF(AND(G1015&gt;=10861,G1015&lt;=10863),TEXT(INDIRECT(CHAR(39)&amp;$A1015&amp;CHAR(39)&amp;"!r"&amp;$B1015&amp;"c"&amp;$C1015,0),"dd-mmm-yyyy"),(INDIRECT(CHAR(39)&amp;$A1015&amp;CHAR(39)&amp;"!r"&amp;$B1015&amp;"c"&amp;$C1015,0)))</f>
        <v>Pg No 54</v>
      </c>
    </row>
    <row r="1016" spans="1:8" x14ac:dyDescent="0.3">
      <c r="A1016" s="95" t="s">
        <v>284</v>
      </c>
      <c r="B1016" s="95">
        <f t="shared" si="1998"/>
        <v>9</v>
      </c>
      <c r="C1016" s="95">
        <f t="shared" si="2039"/>
        <v>40</v>
      </c>
      <c r="E1016" s="95">
        <f t="shared" ref="E1016" si="2074">plan_id</f>
        <v>390</v>
      </c>
      <c r="F1016" s="95">
        <f t="shared" ca="1" si="1895"/>
        <v>2006</v>
      </c>
      <c r="G1016" s="95">
        <f t="shared" ref="G1016" ca="1" si="2075">VLOOKUP(INDIRECT(CHAR(39)&amp;$A1016&amp;CHAR(39)&amp;"!r2c"&amp;$C1016,0),variables,2,0)</f>
        <v>10964</v>
      </c>
      <c r="H1016" s="98" t="str">
        <f t="array" aca="1" ref="H1016" ca="1">IF(AND(G1016&gt;=10861,G1016&lt;=10863),TEXT(INDIRECT(CHAR(39)&amp;$A1016&amp;CHAR(39)&amp;"!r"&amp;$B1016&amp;"c"&amp;$C1016,0),"dd-mmm-yyyy"),(INDIRECT(CHAR(39)&amp;$A1016&amp;CHAR(39)&amp;"!r"&amp;$B1016&amp;"c"&amp;$C1016,0)))</f>
        <v>Pg No 53</v>
      </c>
    </row>
    <row r="1017" spans="1:8" x14ac:dyDescent="0.3">
      <c r="A1017" s="95" t="s">
        <v>284</v>
      </c>
      <c r="B1017" s="95">
        <f t="shared" si="1998"/>
        <v>9</v>
      </c>
      <c r="C1017" s="95">
        <f t="shared" si="2039"/>
        <v>41</v>
      </c>
      <c r="E1017" s="95">
        <f t="shared" ref="E1017" si="2076">plan_id</f>
        <v>390</v>
      </c>
      <c r="F1017" s="95">
        <f t="shared" ca="1" si="1895"/>
        <v>2006</v>
      </c>
      <c r="G1017" s="95">
        <f t="shared" ref="G1017" ca="1" si="2077">VLOOKUP(INDIRECT(CHAR(39)&amp;$A1017&amp;CHAR(39)&amp;"!r2c"&amp;$C1017,0),variables,2,0)</f>
        <v>10967</v>
      </c>
      <c r="H1017" s="98" t="str">
        <f t="array" aca="1" ref="H1017" ca="1">IF(AND(G1017&gt;=10861,G1017&lt;=10863),TEXT(INDIRECT(CHAR(39)&amp;$A1017&amp;CHAR(39)&amp;"!r"&amp;$B1017&amp;"c"&amp;$C1017,0),"dd-mmm-yyyy"),(INDIRECT(CHAR(39)&amp;$A1017&amp;CHAR(39)&amp;"!r"&amp;$B1017&amp;"c"&amp;$C1017,0)))</f>
        <v>1994 Uninsured Pension (UP94)</v>
      </c>
    </row>
    <row r="1018" spans="1:8" x14ac:dyDescent="0.3">
      <c r="A1018" s="95" t="s">
        <v>284</v>
      </c>
      <c r="B1018" s="95">
        <f t="shared" si="1998"/>
        <v>9</v>
      </c>
      <c r="C1018" s="95">
        <f t="shared" si="2039"/>
        <v>42</v>
      </c>
      <c r="E1018" s="95">
        <f t="shared" ref="E1018" si="2078">plan_id</f>
        <v>390</v>
      </c>
      <c r="F1018" s="95">
        <f t="shared" ca="1" si="1895"/>
        <v>2006</v>
      </c>
      <c r="G1018" s="95">
        <f t="shared" ref="G1018" ca="1" si="2079">VLOOKUP(INDIRECT(CHAR(39)&amp;$A1018&amp;CHAR(39)&amp;"!r2c"&amp;$C1018,0),variables,2,0)</f>
        <v>10968</v>
      </c>
      <c r="H1018" s="98">
        <f t="array" aca="1" ref="H1018" ca="1">IF(AND(G1018&gt;=10861,G1018&lt;=10863),TEXT(INDIRECT(CHAR(39)&amp;$A1018&amp;CHAR(39)&amp;"!r"&amp;$B1018&amp;"c"&amp;$C1018,0),"dd-mmm-yyyy"),(INDIRECT(CHAR(39)&amp;$A1018&amp;CHAR(39)&amp;"!r"&amp;$B1018&amp;"c"&amp;$C1018,0)))</f>
        <v>1994</v>
      </c>
    </row>
    <row r="1019" spans="1:8" x14ac:dyDescent="0.3">
      <c r="A1019" s="95" t="s">
        <v>284</v>
      </c>
      <c r="B1019" s="95">
        <f t="shared" si="1998"/>
        <v>9</v>
      </c>
      <c r="C1019" s="95">
        <f t="shared" si="2039"/>
        <v>43</v>
      </c>
      <c r="E1019" s="95">
        <f t="shared" ref="E1019" si="2080">plan_id</f>
        <v>390</v>
      </c>
      <c r="F1019" s="95">
        <f t="shared" ca="1" si="1895"/>
        <v>2006</v>
      </c>
      <c r="G1019" s="95">
        <f t="shared" ref="G1019" ca="1" si="2081">VLOOKUP(INDIRECT(CHAR(39)&amp;$A1019&amp;CHAR(39)&amp;"!r2c"&amp;$C1019,0),variables,2,0)</f>
        <v>10969</v>
      </c>
      <c r="H1019" s="98" t="str">
        <f t="array" aca="1" ref="H1019" ca="1">IF(AND(G1019&gt;=10861,G1019&lt;=10863),TEXT(INDIRECT(CHAR(39)&amp;$A1019&amp;CHAR(39)&amp;"!r"&amp;$B1019&amp;"c"&amp;$C1019,0),"dd-mmm-yyyy"),(INDIRECT(CHAR(39)&amp;$A1019&amp;CHAR(39)&amp;"!r"&amp;$B1019&amp;"c"&amp;$C1019,0)))</f>
        <v>Projection scale AA</v>
      </c>
    </row>
    <row r="1020" spans="1:8" x14ac:dyDescent="0.3">
      <c r="A1020" s="95" t="s">
        <v>284</v>
      </c>
      <c r="B1020" s="95">
        <f t="shared" si="1998"/>
        <v>9</v>
      </c>
      <c r="C1020" s="95">
        <f t="shared" si="2039"/>
        <v>44</v>
      </c>
      <c r="E1020" s="95">
        <f t="shared" ref="E1020" si="2082">plan_id</f>
        <v>390</v>
      </c>
      <c r="F1020" s="95">
        <f t="shared" ca="1" si="1895"/>
        <v>2006</v>
      </c>
      <c r="G1020" s="95">
        <f t="shared" ref="G1020" ca="1" si="2083">VLOOKUP(INDIRECT(CHAR(39)&amp;$A1020&amp;CHAR(39)&amp;"!r2c"&amp;$C1020,0),variables,2,0)</f>
        <v>10970</v>
      </c>
      <c r="H1020" s="98">
        <f t="array" aca="1" ref="H1020" ca="1">IF(AND(G1020&gt;=10861,G1020&lt;=10863),TEXT(INDIRECT(CHAR(39)&amp;$A1020&amp;CHAR(39)&amp;"!r"&amp;$B1020&amp;"c"&amp;$C1020,0),"dd-mmm-yyyy"),(INDIRECT(CHAR(39)&amp;$A1020&amp;CHAR(39)&amp;"!r"&amp;$B1020&amp;"c"&amp;$C1020,0)))</f>
        <v>0</v>
      </c>
    </row>
    <row r="1021" spans="1:8" x14ac:dyDescent="0.3">
      <c r="A1021" s="95" t="s">
        <v>284</v>
      </c>
      <c r="B1021" s="95">
        <f t="shared" si="1998"/>
        <v>9</v>
      </c>
      <c r="C1021" s="95">
        <f t="shared" si="2039"/>
        <v>45</v>
      </c>
      <c r="E1021" s="95">
        <f t="shared" ref="E1021" si="2084">plan_id</f>
        <v>390</v>
      </c>
      <c r="F1021" s="95">
        <f t="shared" ca="1" si="1895"/>
        <v>2006</v>
      </c>
      <c r="G1021" s="95">
        <f t="shared" ref="G1021" ca="1" si="2085">VLOOKUP(INDIRECT(CHAR(39)&amp;$A1021&amp;CHAR(39)&amp;"!r2c"&amp;$C1021,0),variables,2,0)</f>
        <v>10971</v>
      </c>
      <c r="H1021" s="98" t="str">
        <f t="array" aca="1" ref="H1021" ca="1">IF(AND(G1021&gt;=10861,G1021&lt;=10863),TEXT(INDIRECT(CHAR(39)&amp;$A1021&amp;CHAR(39)&amp;"!r"&amp;$B1021&amp;"c"&amp;$C1021,0),"dd-mmm-yyyy"),(INDIRECT(CHAR(39)&amp;$A1021&amp;CHAR(39)&amp;"!r"&amp;$B1021&amp;"c"&amp;$C1021,0)))</f>
        <v>Male and Female: Active- 3 years; Retirees- 2 years</v>
      </c>
    </row>
    <row r="1022" spans="1:8" x14ac:dyDescent="0.3">
      <c r="A1022" s="95" t="s">
        <v>284</v>
      </c>
      <c r="B1022" s="95">
        <f t="shared" si="1998"/>
        <v>9</v>
      </c>
      <c r="C1022" s="95">
        <f t="shared" si="2039"/>
        <v>46</v>
      </c>
      <c r="E1022" s="95">
        <f t="shared" ref="E1022" si="2086">plan_id</f>
        <v>390</v>
      </c>
      <c r="F1022" s="95">
        <f t="shared" ca="1" si="1895"/>
        <v>2006</v>
      </c>
      <c r="G1022" s="95">
        <f t="shared" ref="G1022" ca="1" si="2087">VLOOKUP(INDIRECT(CHAR(39)&amp;$A1022&amp;CHAR(39)&amp;"!r2c"&amp;$C1022,0),variables,2,0)</f>
        <v>10972</v>
      </c>
      <c r="H1022" s="98" t="str">
        <f t="array" aca="1" ref="H1022" ca="1">IF(AND(G1022&gt;=10861,G1022&lt;=10863),TEXT(INDIRECT(CHAR(39)&amp;$A1022&amp;CHAR(39)&amp;"!r"&amp;$B1022&amp;"c"&amp;$C1022,0),"dd-mmm-yyyy"),(INDIRECT(CHAR(39)&amp;$A1022&amp;CHAR(39)&amp;"!r"&amp;$B1022&amp;"c"&amp;$C1022,0)))</f>
        <v>N/A</v>
      </c>
    </row>
    <row r="1023" spans="1:8" x14ac:dyDescent="0.3">
      <c r="A1023" s="95" t="s">
        <v>284</v>
      </c>
      <c r="B1023" s="95">
        <f t="shared" si="1998"/>
        <v>9</v>
      </c>
      <c r="C1023" s="95">
        <f t="shared" si="2039"/>
        <v>47</v>
      </c>
      <c r="E1023" s="95">
        <f t="shared" ref="E1023" si="2088">plan_id</f>
        <v>390</v>
      </c>
      <c r="F1023" s="95">
        <f t="shared" ca="1" si="1895"/>
        <v>2006</v>
      </c>
      <c r="G1023" s="95">
        <f t="shared" ref="G1023" ca="1" si="2089">VLOOKUP(INDIRECT(CHAR(39)&amp;$A1023&amp;CHAR(39)&amp;"!r2c"&amp;$C1023,0),variables,2,0)</f>
        <v>10973</v>
      </c>
      <c r="H1023" s="98" t="str">
        <f t="array" aca="1" ref="H1023" ca="1">IF(AND(G1023&gt;=10861,G1023&lt;=10863),TEXT(INDIRECT(CHAR(39)&amp;$A1023&amp;CHAR(39)&amp;"!r"&amp;$B1023&amp;"c"&amp;$C1023,0),"dd-mmm-yyyy"),(INDIRECT(CHAR(39)&amp;$A1023&amp;CHAR(39)&amp;"!r"&amp;$B1023&amp;"c"&amp;$C1023,0)))</f>
        <v>N/A</v>
      </c>
    </row>
    <row r="1024" spans="1:8" x14ac:dyDescent="0.3">
      <c r="A1024" s="95" t="s">
        <v>284</v>
      </c>
      <c r="B1024" s="95">
        <f t="shared" si="1998"/>
        <v>9</v>
      </c>
      <c r="C1024" s="95">
        <f t="shared" si="2039"/>
        <v>48</v>
      </c>
      <c r="E1024" s="95">
        <f t="shared" ref="E1024" si="2090">plan_id</f>
        <v>390</v>
      </c>
      <c r="F1024" s="95">
        <f t="shared" ca="1" si="1895"/>
        <v>2006</v>
      </c>
      <c r="G1024" s="95">
        <f t="shared" ref="G1024" ca="1" si="2091">VLOOKUP(INDIRECT(CHAR(39)&amp;$A1024&amp;CHAR(39)&amp;"!r2c"&amp;$C1024,0),variables,2,0)</f>
        <v>10975</v>
      </c>
      <c r="H1024" s="98" t="str">
        <f t="array" aca="1" ref="H1024" ca="1">IF(AND(G1024&gt;=10861,G1024&lt;=10863),TEXT(INDIRECT(CHAR(39)&amp;$A1024&amp;CHAR(39)&amp;"!r"&amp;$B1024&amp;"c"&amp;$C1024,0),"dd-mmm-yyyy"),(INDIRECT(CHAR(39)&amp;$A1024&amp;CHAR(39)&amp;"!r"&amp;$B1024&amp;"c"&amp;$C1024,0)))</f>
        <v>Aggregate</v>
      </c>
    </row>
    <row r="1025" spans="1:8" x14ac:dyDescent="0.3">
      <c r="A1025" s="95" t="s">
        <v>284</v>
      </c>
      <c r="B1025" s="95">
        <f t="shared" si="1998"/>
        <v>9</v>
      </c>
      <c r="C1025" s="95">
        <f t="shared" si="2039"/>
        <v>49</v>
      </c>
      <c r="E1025" s="95">
        <f t="shared" ref="E1025" si="2092">plan_id</f>
        <v>390</v>
      </c>
      <c r="F1025" s="95">
        <f t="shared" ca="1" si="1895"/>
        <v>2006</v>
      </c>
      <c r="G1025" s="95">
        <f t="shared" ref="G1025" ca="1" si="2093">VLOOKUP(INDIRECT(CHAR(39)&amp;$A1025&amp;CHAR(39)&amp;"!r2c"&amp;$C1025,0),variables,2,0)</f>
        <v>10976</v>
      </c>
      <c r="H1025" s="98">
        <f t="array" aca="1" ref="H1025" ca="1">IF(AND(G1025&gt;=10861,G1025&lt;=10863),TEXT(INDIRECT(CHAR(39)&amp;$A1025&amp;CHAR(39)&amp;"!r"&amp;$B1025&amp;"c"&amp;$C1025,0),"dd-mmm-yyyy"),(INDIRECT(CHAR(39)&amp;$A1025&amp;CHAR(39)&amp;"!r"&amp;$B1025&amp;"c"&amp;$C1025,0)))</f>
        <v>7.2499999999999995E-2</v>
      </c>
    </row>
    <row r="1026" spans="1:8" x14ac:dyDescent="0.3">
      <c r="A1026" s="95" t="s">
        <v>284</v>
      </c>
      <c r="B1026" s="95">
        <f t="shared" si="1998"/>
        <v>9</v>
      </c>
      <c r="C1026" s="95">
        <f t="shared" si="2039"/>
        <v>50</v>
      </c>
      <c r="E1026" s="95">
        <f t="shared" ref="E1026" si="2094">plan_id</f>
        <v>390</v>
      </c>
      <c r="F1026" s="95">
        <f t="shared" ca="1" si="1895"/>
        <v>2006</v>
      </c>
      <c r="G1026" s="95">
        <f t="shared" ref="G1026" ca="1" si="2095">VLOOKUP(INDIRECT(CHAR(39)&amp;$A1026&amp;CHAR(39)&amp;"!r2c"&amp;$C1026,0),variables,2,0)</f>
        <v>10977</v>
      </c>
      <c r="H1026" s="98">
        <f t="array" aca="1" ref="H1026" ca="1">IF(AND(G1026&gt;=10861,G1026&lt;=10863),TEXT(INDIRECT(CHAR(39)&amp;$A1026&amp;CHAR(39)&amp;"!r"&amp;$B1026&amp;"c"&amp;$C1026,0),"dd-mmm-yyyy"),(INDIRECT(CHAR(39)&amp;$A1026&amp;CHAR(39)&amp;"!r"&amp;$B1026&amp;"c"&amp;$C1026,0)))</f>
        <v>0</v>
      </c>
    </row>
    <row r="1027" spans="1:8" x14ac:dyDescent="0.3">
      <c r="A1027" s="95" t="s">
        <v>284</v>
      </c>
      <c r="B1027" s="95">
        <f t="shared" si="1998"/>
        <v>9</v>
      </c>
      <c r="C1027" s="95">
        <f t="shared" si="2039"/>
        <v>51</v>
      </c>
      <c r="E1027" s="95">
        <f t="shared" ref="E1027" si="2096">plan_id</f>
        <v>390</v>
      </c>
      <c r="F1027" s="95">
        <f t="shared" ca="1" si="1895"/>
        <v>2006</v>
      </c>
      <c r="G1027" s="95">
        <f t="shared" ref="G1027" ca="1" si="2097">VLOOKUP(INDIRECT(CHAR(39)&amp;$A1027&amp;CHAR(39)&amp;"!r2c"&amp;$C1027,0),variables,2,0)</f>
        <v>10978</v>
      </c>
      <c r="H1027" s="98">
        <f t="array" aca="1" ref="H1027" ca="1">IF(AND(G1027&gt;=10861,G1027&lt;=10863),TEXT(INDIRECT(CHAR(39)&amp;$A1027&amp;CHAR(39)&amp;"!r"&amp;$B1027&amp;"c"&amp;$C1027,0),"dd-mmm-yyyy"),(INDIRECT(CHAR(39)&amp;$A1027&amp;CHAR(39)&amp;"!r"&amp;$B1027&amp;"c"&amp;$C1027,0)))</f>
        <v>7.2499999999999995E-2</v>
      </c>
    </row>
    <row r="1028" spans="1:8" x14ac:dyDescent="0.3">
      <c r="A1028" s="95" t="s">
        <v>284</v>
      </c>
      <c r="B1028" s="95">
        <f t="shared" si="1998"/>
        <v>9</v>
      </c>
      <c r="C1028" s="95">
        <f t="shared" si="2039"/>
        <v>52</v>
      </c>
      <c r="E1028" s="95">
        <f t="shared" ref="E1028" si="2098">plan_id</f>
        <v>390</v>
      </c>
      <c r="F1028" s="95">
        <f t="shared" ca="1" si="1895"/>
        <v>2006</v>
      </c>
      <c r="G1028" s="95">
        <f t="shared" ref="G1028" ca="1" si="2099">VLOOKUP(INDIRECT(CHAR(39)&amp;$A1028&amp;CHAR(39)&amp;"!r2c"&amp;$C1028,0),variables,2,0)</f>
        <v>10979</v>
      </c>
      <c r="H1028" s="98">
        <f t="array" aca="1" ref="H1028" ca="1">IF(AND(G1028&gt;=10861,G1028&lt;=10863),TEXT(INDIRECT(CHAR(39)&amp;$A1028&amp;CHAR(39)&amp;"!r"&amp;$B1028&amp;"c"&amp;$C1028,0),"dd-mmm-yyyy"),(INDIRECT(CHAR(39)&amp;$A1028&amp;CHAR(39)&amp;"!r"&amp;$B1028&amp;"c"&amp;$C1028,0)))</f>
        <v>0</v>
      </c>
    </row>
    <row r="1029" spans="1:8" x14ac:dyDescent="0.3">
      <c r="A1029" s="95" t="s">
        <v>284</v>
      </c>
      <c r="B1029" s="95">
        <f t="shared" si="1998"/>
        <v>9</v>
      </c>
      <c r="C1029" s="95">
        <f t="shared" si="2039"/>
        <v>53</v>
      </c>
      <c r="E1029" s="95">
        <f t="shared" ref="E1029" si="2100">plan_id</f>
        <v>390</v>
      </c>
      <c r="F1029" s="95">
        <f t="shared" ca="1" si="1895"/>
        <v>2006</v>
      </c>
      <c r="G1029" s="95">
        <f t="shared" ref="G1029" ca="1" si="2101">VLOOKUP(INDIRECT(CHAR(39)&amp;$A1029&amp;CHAR(39)&amp;"!r2c"&amp;$C1029,0),variables,2,0)</f>
        <v>10980</v>
      </c>
      <c r="H1029" s="98">
        <f t="array" aca="1" ref="H1029" ca="1">IF(AND(G1029&gt;=10861,G1029&lt;=10863),TEXT(INDIRECT(CHAR(39)&amp;$A1029&amp;CHAR(39)&amp;"!r"&amp;$B1029&amp;"c"&amp;$C1029,0),"dd-mmm-yyyy"),(INDIRECT(CHAR(39)&amp;$A1029&amp;CHAR(39)&amp;"!r"&amp;$B1029&amp;"c"&amp;$C1029,0)))</f>
        <v>9.1999999999999998E-2</v>
      </c>
    </row>
    <row r="1030" spans="1:8" x14ac:dyDescent="0.3">
      <c r="A1030" s="95" t="s">
        <v>284</v>
      </c>
      <c r="B1030" s="95">
        <f t="shared" si="1998"/>
        <v>9</v>
      </c>
      <c r="C1030" s="95">
        <f t="shared" si="2039"/>
        <v>54</v>
      </c>
      <c r="E1030" s="95">
        <f t="shared" ref="E1030" si="2102">plan_id</f>
        <v>390</v>
      </c>
      <c r="F1030" s="95">
        <f t="shared" ca="1" si="1895"/>
        <v>2006</v>
      </c>
      <c r="G1030" s="95">
        <f t="shared" ref="G1030" ca="1" si="2103">VLOOKUP(INDIRECT(CHAR(39)&amp;$A1030&amp;CHAR(39)&amp;"!r2c"&amp;$C1030,0),variables,2,0)</f>
        <v>10981</v>
      </c>
      <c r="H1030" s="98">
        <f t="array" aca="1" ref="H1030" ca="1">IF(AND(G1030&gt;=10861,G1030&lt;=10863),TEXT(INDIRECT(CHAR(39)&amp;$A1030&amp;CHAR(39)&amp;"!r"&amp;$B1030&amp;"c"&amp;$C1030,0),"dd-mmm-yyyy"),(INDIRECT(CHAR(39)&amp;$A1030&amp;CHAR(39)&amp;"!r"&amp;$B1030&amp;"c"&amp;$C1030,0)))</f>
        <v>0</v>
      </c>
    </row>
    <row r="1031" spans="1:8" x14ac:dyDescent="0.3">
      <c r="A1031" s="95" t="s">
        <v>284</v>
      </c>
      <c r="B1031" s="95">
        <f t="shared" si="1998"/>
        <v>9</v>
      </c>
      <c r="C1031" s="95">
        <f t="shared" si="2039"/>
        <v>55</v>
      </c>
      <c r="E1031" s="95">
        <f t="shared" ref="E1031" si="2104">plan_id</f>
        <v>390</v>
      </c>
      <c r="F1031" s="95">
        <f t="shared" ca="1" si="1895"/>
        <v>2006</v>
      </c>
      <c r="G1031" s="95">
        <f t="shared" ref="G1031" ca="1" si="2105">VLOOKUP(INDIRECT(CHAR(39)&amp;$A1031&amp;CHAR(39)&amp;"!r2c"&amp;$C1031,0),variables,2,0)</f>
        <v>10706</v>
      </c>
      <c r="H1031" s="98">
        <f t="array" aca="1" ref="H1031" ca="1">IF(AND(G1031&gt;=10861,G1031&lt;=10863),TEXT(INDIRECT(CHAR(39)&amp;$A1031&amp;CHAR(39)&amp;"!r"&amp;$B1031&amp;"c"&amp;$C1031,0),"dd-mmm-yyyy"),(INDIRECT(CHAR(39)&amp;$A1031&amp;CHAR(39)&amp;"!r"&amp;$B1031&amp;"c"&amp;$C1031,0)))</f>
        <v>0</v>
      </c>
    </row>
    <row r="1032" spans="1:8" x14ac:dyDescent="0.3">
      <c r="A1032" s="95" t="s">
        <v>284</v>
      </c>
      <c r="B1032" s="95">
        <f t="shared" si="1998"/>
        <v>9</v>
      </c>
      <c r="C1032" s="95">
        <f t="shared" si="2039"/>
        <v>56</v>
      </c>
      <c r="E1032" s="95">
        <f t="shared" ref="E1032" si="2106">plan_id</f>
        <v>390</v>
      </c>
      <c r="F1032" s="95">
        <f t="shared" ca="1" si="1895"/>
        <v>2006</v>
      </c>
      <c r="G1032" s="95">
        <f t="shared" ref="G1032" ca="1" si="2107">VLOOKUP(INDIRECT(CHAR(39)&amp;$A1032&amp;CHAR(39)&amp;"!r2c"&amp;$C1032,0),variables,2,0)</f>
        <v>10983</v>
      </c>
      <c r="H1032" s="98" t="str">
        <f t="array" aca="1" ref="H1032" ca="1">IF(AND(G1032&gt;=10861,G1032&lt;=10863),TEXT(INDIRECT(CHAR(39)&amp;$A1032&amp;CHAR(39)&amp;"!r"&amp;$B1032&amp;"c"&amp;$C1032,0),"dd-mmm-yyyy"),(INDIRECT(CHAR(39)&amp;$A1032&amp;CHAR(39)&amp;"!r"&amp;$B1032&amp;"c"&amp;$C1032,0)))</f>
        <v>No</v>
      </c>
    </row>
    <row r="1033" spans="1:8" x14ac:dyDescent="0.3">
      <c r="A1033" s="95" t="s">
        <v>284</v>
      </c>
      <c r="B1033" s="95">
        <f t="shared" si="1998"/>
        <v>9</v>
      </c>
      <c r="C1033" s="95">
        <f t="shared" si="2039"/>
        <v>57</v>
      </c>
      <c r="E1033" s="95">
        <f t="shared" ref="E1033" si="2108">plan_id</f>
        <v>390</v>
      </c>
      <c r="F1033" s="95">
        <f t="shared" ca="1" si="1895"/>
        <v>2006</v>
      </c>
      <c r="G1033" s="95">
        <f t="shared" ref="G1033" ca="1" si="2109">VLOOKUP(INDIRECT(CHAR(39)&amp;$A1033&amp;CHAR(39)&amp;"!r2c"&amp;$C1033,0),variables,2,0)</f>
        <v>10989</v>
      </c>
      <c r="H1033" s="98">
        <f t="array" aca="1" ref="H1033" ca="1">IF(AND(G1033&gt;=10861,G1033&lt;=10863),TEXT(INDIRECT(CHAR(39)&amp;$A1033&amp;CHAR(39)&amp;"!r"&amp;$B1033&amp;"c"&amp;$C1033,0),"dd-mmm-yyyy"),(INDIRECT(CHAR(39)&amp;$A1033&amp;CHAR(39)&amp;"!r"&amp;$B1033&amp;"c"&amp;$C1033,0)))</f>
        <v>2252600000</v>
      </c>
    </row>
    <row r="1034" spans="1:8" x14ac:dyDescent="0.3">
      <c r="A1034" s="95" t="s">
        <v>284</v>
      </c>
      <c r="B1034" s="95">
        <f t="shared" si="1998"/>
        <v>9</v>
      </c>
      <c r="C1034" s="95">
        <f t="shared" si="2039"/>
        <v>58</v>
      </c>
      <c r="E1034" s="95">
        <f t="shared" ref="E1034" si="2110">plan_id</f>
        <v>390</v>
      </c>
      <c r="F1034" s="95">
        <f t="shared" ca="1" si="1895"/>
        <v>2006</v>
      </c>
      <c r="G1034" s="95">
        <f t="shared" ref="G1034" ca="1" si="2111">VLOOKUP(INDIRECT(CHAR(39)&amp;$A1034&amp;CHAR(39)&amp;"!r2c"&amp;$C1034,0),variables,2,0)</f>
        <v>10990</v>
      </c>
      <c r="H1034" s="98">
        <f t="array" aca="1" ref="H1034" ca="1">IF(AND(G1034&gt;=10861,G1034&lt;=10863),TEXT(INDIRECT(CHAR(39)&amp;$A1034&amp;CHAR(39)&amp;"!r"&amp;$B1034&amp;"c"&amp;$C1034,0),"dd-mmm-yyyy"),(INDIRECT(CHAR(39)&amp;$A1034&amp;CHAR(39)&amp;"!r"&amp;$B1034&amp;"c"&amp;$C1034,0)))</f>
        <v>2459000000</v>
      </c>
    </row>
    <row r="1035" spans="1:8" x14ac:dyDescent="0.3">
      <c r="A1035" s="95" t="s">
        <v>284</v>
      </c>
      <c r="B1035" s="95">
        <f t="shared" si="1998"/>
        <v>9</v>
      </c>
      <c r="C1035" s="95">
        <f t="shared" si="2039"/>
        <v>59</v>
      </c>
      <c r="E1035" s="95">
        <f t="shared" ref="E1035" si="2112">plan_id</f>
        <v>390</v>
      </c>
      <c r="F1035" s="95">
        <f t="shared" ca="1" si="1895"/>
        <v>2006</v>
      </c>
      <c r="G1035" s="95">
        <f t="shared" ref="G1035" ca="1" si="2113">VLOOKUP(INDIRECT(CHAR(39)&amp;$A1035&amp;CHAR(39)&amp;"!r2c"&amp;$C1035,0),variables,2,0)</f>
        <v>10991</v>
      </c>
      <c r="H1035" s="98">
        <f t="array" aca="1" ref="H1035" ca="1">IF(AND(G1035&gt;=10861,G1035&lt;=10863),TEXT(INDIRECT(CHAR(39)&amp;$A1035&amp;CHAR(39)&amp;"!r"&amp;$B1035&amp;"c"&amp;$C1035,0),"dd-mmm-yyyy"),(INDIRECT(CHAR(39)&amp;$A1035&amp;CHAR(39)&amp;"!r"&amp;$B1035&amp;"c"&amp;$C1035,0)))</f>
        <v>206400000</v>
      </c>
    </row>
    <row r="1036" spans="1:8" x14ac:dyDescent="0.3">
      <c r="A1036" s="95" t="s">
        <v>284</v>
      </c>
      <c r="B1036" s="95">
        <f t="shared" si="1998"/>
        <v>9</v>
      </c>
      <c r="C1036" s="95">
        <f t="shared" si="2039"/>
        <v>60</v>
      </c>
      <c r="E1036" s="95">
        <f t="shared" ref="E1036" si="2114">plan_id</f>
        <v>390</v>
      </c>
      <c r="F1036" s="95">
        <f t="shared" ca="1" si="1895"/>
        <v>2006</v>
      </c>
      <c r="G1036" s="95">
        <f t="shared" ref="G1036" ca="1" si="2115">VLOOKUP(INDIRECT(CHAR(39)&amp;$A1036&amp;CHAR(39)&amp;"!r2c"&amp;$C1036,0),variables,2,0)</f>
        <v>10992</v>
      </c>
      <c r="H1036" s="98">
        <f t="array" aca="1" ref="H1036" ca="1">IF(AND(G1036&gt;=10861,G1036&lt;=10863),TEXT(INDIRECT(CHAR(39)&amp;$A1036&amp;CHAR(39)&amp;"!r"&amp;$B1036&amp;"c"&amp;$C1036,0),"dd-mmm-yyyy"),(INDIRECT(CHAR(39)&amp;$A1036&amp;CHAR(39)&amp;"!r"&amp;$B1036&amp;"c"&amp;$C1036,0)))</f>
        <v>0.91600000000000004</v>
      </c>
    </row>
    <row r="1037" spans="1:8" x14ac:dyDescent="0.3">
      <c r="A1037" s="95" t="s">
        <v>284</v>
      </c>
      <c r="B1037" s="95">
        <f t="shared" si="1998"/>
        <v>9</v>
      </c>
      <c r="C1037" s="95">
        <f t="shared" si="2039"/>
        <v>61</v>
      </c>
      <c r="E1037" s="95">
        <f t="shared" ref="E1037" si="2116">plan_id</f>
        <v>390</v>
      </c>
      <c r="F1037" s="95">
        <f t="shared" ca="1" si="1895"/>
        <v>2006</v>
      </c>
      <c r="G1037" s="95">
        <f t="shared" ref="G1037" ca="1" si="2117">VLOOKUP(INDIRECT(CHAR(39)&amp;$A1037&amp;CHAR(39)&amp;"!r2c"&amp;$C1037,0),variables,2,0)</f>
        <v>10993</v>
      </c>
      <c r="H1037" s="98">
        <f t="array" aca="1" ref="H1037" ca="1">IF(AND(G1037&gt;=10861,G1037&lt;=10863),TEXT(INDIRECT(CHAR(39)&amp;$A1037&amp;CHAR(39)&amp;"!r"&amp;$B1037&amp;"c"&amp;$C1037,0),"dd-mmm-yyyy"),(INDIRECT(CHAR(39)&amp;$A1037&amp;CHAR(39)&amp;"!r"&amp;$B1037&amp;"c"&amp;$C1037,0)))</f>
        <v>351000000</v>
      </c>
    </row>
    <row r="1038" spans="1:8" x14ac:dyDescent="0.3">
      <c r="A1038" s="95" t="s">
        <v>284</v>
      </c>
      <c r="B1038" s="95">
        <f t="shared" si="1998"/>
        <v>9</v>
      </c>
      <c r="C1038" s="95">
        <f t="shared" si="2039"/>
        <v>62</v>
      </c>
      <c r="E1038" s="95">
        <f t="shared" ref="E1038" si="2118">plan_id</f>
        <v>390</v>
      </c>
      <c r="F1038" s="95">
        <f t="shared" ca="1" si="1895"/>
        <v>2006</v>
      </c>
      <c r="G1038" s="95">
        <f t="shared" ref="G1038" ca="1" si="2119">VLOOKUP(INDIRECT(CHAR(39)&amp;$A1038&amp;CHAR(39)&amp;"!r2c"&amp;$C1038,0),variables,2,0)</f>
        <v>10801</v>
      </c>
      <c r="H1038" s="98">
        <f t="array" aca="1" ref="H1038" ca="1">IF(AND(G1038&gt;=10861,G1038&lt;=10863),TEXT(INDIRECT(CHAR(39)&amp;$A1038&amp;CHAR(39)&amp;"!r"&amp;$B1038&amp;"c"&amp;$C1038,0),"dd-mmm-yyyy"),(INDIRECT(CHAR(39)&amp;$A1038&amp;CHAR(39)&amp;"!r"&amp;$B1038&amp;"c"&amp;$C1038,0)))</f>
        <v>0</v>
      </c>
    </row>
    <row r="1039" spans="1:8" x14ac:dyDescent="0.3">
      <c r="A1039" s="95" t="s">
        <v>284</v>
      </c>
      <c r="B1039" s="95">
        <f t="shared" si="1998"/>
        <v>9</v>
      </c>
      <c r="C1039" s="95">
        <f t="shared" si="2039"/>
        <v>63</v>
      </c>
      <c r="E1039" s="95">
        <f t="shared" ref="E1039" si="2120">plan_id</f>
        <v>390</v>
      </c>
      <c r="F1039" s="95">
        <f t="shared" ca="1" si="1895"/>
        <v>2006</v>
      </c>
      <c r="G1039" s="95">
        <f t="shared" ref="G1039" ca="1" si="2121">VLOOKUP(INDIRECT(CHAR(39)&amp;$A1039&amp;CHAR(39)&amp;"!r2c"&amp;$C1039,0),variables,2,0)</f>
        <v>10802</v>
      </c>
      <c r="H1039" s="98">
        <f t="array" aca="1" ref="H1039" ca="1">IF(AND(G1039&gt;=10861,G1039&lt;=10863),TEXT(INDIRECT(CHAR(39)&amp;$A1039&amp;CHAR(39)&amp;"!r"&amp;$B1039&amp;"c"&amp;$C1039,0),"dd-mmm-yyyy"),(INDIRECT(CHAR(39)&amp;$A1039&amp;CHAR(39)&amp;"!r"&amp;$B1039&amp;"c"&amp;$C1039,0)))</f>
        <v>0</v>
      </c>
    </row>
    <row r="1040" spans="1:8" x14ac:dyDescent="0.3">
      <c r="A1040" s="95" t="s">
        <v>284</v>
      </c>
      <c r="B1040" s="95">
        <f t="shared" si="1998"/>
        <v>9</v>
      </c>
      <c r="C1040" s="95">
        <f t="shared" si="2039"/>
        <v>64</v>
      </c>
      <c r="E1040" s="95">
        <f t="shared" ref="E1040" si="2122">plan_id</f>
        <v>390</v>
      </c>
      <c r="F1040" s="95">
        <f t="shared" ca="1" si="1895"/>
        <v>2006</v>
      </c>
      <c r="G1040" s="95">
        <f t="shared" ref="G1040" ca="1" si="2123">VLOOKUP(INDIRECT(CHAR(39)&amp;$A1040&amp;CHAR(39)&amp;"!r2c"&amp;$C1040,0),variables,2,0)</f>
        <v>10803</v>
      </c>
      <c r="H1040" s="98">
        <f t="array" aca="1" ref="H1040" ca="1">IF(AND(G1040&gt;=10861,G1040&lt;=10863),TEXT(INDIRECT(CHAR(39)&amp;$A1040&amp;CHAR(39)&amp;"!r"&amp;$B1040&amp;"c"&amp;$C1040,0),"dd-mmm-yyyy"),(INDIRECT(CHAR(39)&amp;$A1040&amp;CHAR(39)&amp;"!r"&amp;$B1040&amp;"c"&amp;$C1040,0)))</f>
        <v>0</v>
      </c>
    </row>
    <row r="1041" spans="1:8" x14ac:dyDescent="0.3">
      <c r="A1041" s="95" t="s">
        <v>284</v>
      </c>
      <c r="B1041" s="95">
        <f t="shared" si="1998"/>
        <v>9</v>
      </c>
      <c r="C1041" s="95">
        <f t="shared" si="2039"/>
        <v>65</v>
      </c>
      <c r="E1041" s="95">
        <f t="shared" ref="E1041" si="2124">plan_id</f>
        <v>390</v>
      </c>
      <c r="F1041" s="95">
        <f t="shared" ca="1" si="1895"/>
        <v>2006</v>
      </c>
      <c r="G1041" s="95">
        <f t="shared" ref="G1041" ca="1" si="2125">VLOOKUP(INDIRECT(CHAR(39)&amp;$A1041&amp;CHAR(39)&amp;"!r2c"&amp;$C1041,0),variables,2,0)</f>
        <v>10804</v>
      </c>
      <c r="H1041" s="98">
        <f t="array" aca="1" ref="H1041" ca="1">IF(AND(G1041&gt;=10861,G1041&lt;=10863),TEXT(INDIRECT(CHAR(39)&amp;$A1041&amp;CHAR(39)&amp;"!r"&amp;$B1041&amp;"c"&amp;$C1041,0),"dd-mmm-yyyy"),(INDIRECT(CHAR(39)&amp;$A1041&amp;CHAR(39)&amp;"!r"&amp;$B1041&amp;"c"&amp;$C1041,0)))</f>
        <v>0</v>
      </c>
    </row>
    <row r="1042" spans="1:8" x14ac:dyDescent="0.3">
      <c r="A1042" s="95" t="s">
        <v>284</v>
      </c>
      <c r="B1042" s="95">
        <f t="shared" si="1998"/>
        <v>9</v>
      </c>
      <c r="C1042" s="95">
        <f t="shared" si="2039"/>
        <v>66</v>
      </c>
      <c r="E1042" s="95">
        <f t="shared" ref="E1042" si="2126">plan_id</f>
        <v>390</v>
      </c>
      <c r="F1042" s="95">
        <f t="shared" ca="1" si="1895"/>
        <v>2006</v>
      </c>
      <c r="G1042" s="95">
        <f t="shared" ref="G1042" ca="1" si="2127">VLOOKUP(INDIRECT(CHAR(39)&amp;$A1042&amp;CHAR(39)&amp;"!r2c"&amp;$C1042,0),variables,2,0)</f>
        <v>10805</v>
      </c>
      <c r="H1042" s="98">
        <f t="array" aca="1" ref="H1042" ca="1">IF(AND(G1042&gt;=10861,G1042&lt;=10863),TEXT(INDIRECT(CHAR(39)&amp;$A1042&amp;CHAR(39)&amp;"!r"&amp;$B1042&amp;"c"&amp;$C1042,0),"dd-mmm-yyyy"),(INDIRECT(CHAR(39)&amp;$A1042&amp;CHAR(39)&amp;"!r"&amp;$B1042&amp;"c"&amp;$C1042,0)))</f>
        <v>0</v>
      </c>
    </row>
    <row r="1043" spans="1:8" x14ac:dyDescent="0.3">
      <c r="A1043" s="95" t="s">
        <v>284</v>
      </c>
      <c r="B1043" s="95">
        <f t="shared" ref="B1043" si="2128">B978+1</f>
        <v>9</v>
      </c>
      <c r="C1043" s="95">
        <f t="shared" si="2039"/>
        <v>67</v>
      </c>
      <c r="E1043" s="95">
        <f t="shared" ref="E1043" si="2129">plan_id</f>
        <v>390</v>
      </c>
      <c r="F1043" s="95">
        <f t="shared" ca="1" si="1895"/>
        <v>2006</v>
      </c>
      <c r="G1043" s="95">
        <f t="shared" ref="G1043" ca="1" si="2130">VLOOKUP(INDIRECT(CHAR(39)&amp;$A1043&amp;CHAR(39)&amp;"!r2c"&amp;$C1043,0),variables,2,0)</f>
        <v>10806</v>
      </c>
      <c r="H1043" s="98">
        <f t="array" aca="1" ref="H1043" ca="1">IF(AND(G1043&gt;=10861,G1043&lt;=10863),TEXT(INDIRECT(CHAR(39)&amp;$A1043&amp;CHAR(39)&amp;"!r"&amp;$B1043&amp;"c"&amp;$C1043,0),"dd-mmm-yyyy"),(INDIRECT(CHAR(39)&amp;$A1043&amp;CHAR(39)&amp;"!r"&amp;$B1043&amp;"c"&amp;$C1043,0)))</f>
        <v>0</v>
      </c>
    </row>
    <row r="1044" spans="1:8" x14ac:dyDescent="0.3">
      <c r="A1044" s="95" t="s">
        <v>284</v>
      </c>
      <c r="B1044" s="95">
        <f>B1043</f>
        <v>9</v>
      </c>
      <c r="C1044" s="95">
        <f t="shared" si="2039"/>
        <v>68</v>
      </c>
      <c r="E1044" s="95">
        <f t="shared" ref="E1044" si="2131">plan_id</f>
        <v>390</v>
      </c>
      <c r="F1044" s="95">
        <f t="shared" ca="1" si="1895"/>
        <v>2006</v>
      </c>
      <c r="G1044" s="95">
        <f t="shared" ref="G1044" ca="1" si="2132">VLOOKUP(INDIRECT(CHAR(39)&amp;$A1044&amp;CHAR(39)&amp;"!r2c"&amp;$C1044,0),variables,2,0)</f>
        <v>10807</v>
      </c>
      <c r="H1044" s="98">
        <f t="array" aca="1" ref="H1044" ca="1">IF(AND(G1044&gt;=10861,G1044&lt;=10863),TEXT(INDIRECT(CHAR(39)&amp;$A1044&amp;CHAR(39)&amp;"!r"&amp;$B1044&amp;"c"&amp;$C1044,0),"dd-mmm-yyyy"),(INDIRECT(CHAR(39)&amp;$A1044&amp;CHAR(39)&amp;"!r"&amp;$B1044&amp;"c"&amp;$C1044,0)))</f>
        <v>0</v>
      </c>
    </row>
    <row r="1045" spans="1:8" x14ac:dyDescent="0.3">
      <c r="A1045" s="95" t="s">
        <v>284</v>
      </c>
      <c r="B1045" s="95">
        <f t="shared" ref="B1045:B1069" si="2133">B1044</f>
        <v>9</v>
      </c>
      <c r="C1045" s="95">
        <f t="shared" si="2039"/>
        <v>69</v>
      </c>
      <c r="E1045" s="95">
        <f t="shared" ref="E1045" si="2134">plan_id</f>
        <v>390</v>
      </c>
      <c r="F1045" s="95">
        <f t="shared" ca="1" si="1895"/>
        <v>2006</v>
      </c>
      <c r="G1045" s="95">
        <f t="shared" ref="G1045" ca="1" si="2135">VLOOKUP(INDIRECT(CHAR(39)&amp;$A1045&amp;CHAR(39)&amp;"!r2c"&amp;$C1045,0),variables,2,0)</f>
        <v>10808</v>
      </c>
      <c r="H1045" s="98">
        <f t="array" aca="1" ref="H1045" ca="1">IF(AND(G1045&gt;=10861,G1045&lt;=10863),TEXT(INDIRECT(CHAR(39)&amp;$A1045&amp;CHAR(39)&amp;"!r"&amp;$B1045&amp;"c"&amp;$C1045,0),"dd-mmm-yyyy"),(INDIRECT(CHAR(39)&amp;$A1045&amp;CHAR(39)&amp;"!r"&amp;$B1045&amp;"c"&amp;$C1045,0)))</f>
        <v>0</v>
      </c>
    </row>
    <row r="1046" spans="1:8" x14ac:dyDescent="0.3">
      <c r="A1046" s="95" t="s">
        <v>284</v>
      </c>
      <c r="B1046" s="95">
        <f t="shared" si="2133"/>
        <v>9</v>
      </c>
      <c r="C1046" s="95">
        <f t="shared" si="2039"/>
        <v>70</v>
      </c>
      <c r="E1046" s="95">
        <f t="shared" ref="E1046" si="2136">plan_id</f>
        <v>390</v>
      </c>
      <c r="F1046" s="95">
        <f t="shared" ca="1" si="1895"/>
        <v>2006</v>
      </c>
      <c r="G1046" s="95">
        <f t="shared" ref="G1046" ca="1" si="2137">VLOOKUP(INDIRECT(CHAR(39)&amp;$A1046&amp;CHAR(39)&amp;"!r2c"&amp;$C1046,0),variables,2,0)</f>
        <v>10809</v>
      </c>
      <c r="H1046" s="98">
        <f t="array" aca="1" ref="H1046" ca="1">IF(AND(G1046&gt;=10861,G1046&lt;=10863),TEXT(INDIRECT(CHAR(39)&amp;$A1046&amp;CHAR(39)&amp;"!r"&amp;$B1046&amp;"c"&amp;$C1046,0),"dd-mmm-yyyy"),(INDIRECT(CHAR(39)&amp;$A1046&amp;CHAR(39)&amp;"!r"&amp;$B1046&amp;"c"&amp;$C1046,0)))</f>
        <v>0</v>
      </c>
    </row>
    <row r="1047" spans="1:8" x14ac:dyDescent="0.3">
      <c r="A1047" s="95" t="s">
        <v>284</v>
      </c>
      <c r="B1047" s="95">
        <f t="shared" si="2133"/>
        <v>9</v>
      </c>
      <c r="C1047" s="95">
        <f t="shared" si="2039"/>
        <v>71</v>
      </c>
      <c r="E1047" s="95">
        <f t="shared" ref="E1047" si="2138">plan_id</f>
        <v>390</v>
      </c>
      <c r="F1047" s="95">
        <f t="shared" ca="1" si="1895"/>
        <v>2006</v>
      </c>
      <c r="G1047" s="95">
        <f t="shared" ref="G1047" ca="1" si="2139">VLOOKUP(INDIRECT(CHAR(39)&amp;$A1047&amp;CHAR(39)&amp;"!r2c"&amp;$C1047,0),variables,2,0)</f>
        <v>10810</v>
      </c>
      <c r="H1047" s="98">
        <f t="array" aca="1" ref="H1047" ca="1">IF(AND(G1047&gt;=10861,G1047&lt;=10863),TEXT(INDIRECT(CHAR(39)&amp;$A1047&amp;CHAR(39)&amp;"!r"&amp;$B1047&amp;"c"&amp;$C1047,0),"dd-mmm-yyyy"),(INDIRECT(CHAR(39)&amp;$A1047&amp;CHAR(39)&amp;"!r"&amp;$B1047&amp;"c"&amp;$C1047,0)))</f>
        <v>0</v>
      </c>
    </row>
    <row r="1048" spans="1:8" x14ac:dyDescent="0.3">
      <c r="A1048" s="95" t="s">
        <v>284</v>
      </c>
      <c r="B1048" s="95">
        <f t="shared" si="2133"/>
        <v>9</v>
      </c>
      <c r="C1048" s="95">
        <f t="shared" si="2039"/>
        <v>72</v>
      </c>
      <c r="E1048" s="95">
        <f t="shared" ref="E1048" si="2140">plan_id</f>
        <v>390</v>
      </c>
      <c r="F1048" s="95">
        <f t="shared" ca="1" si="1895"/>
        <v>2006</v>
      </c>
      <c r="G1048" s="95">
        <f t="shared" ref="G1048" ca="1" si="2141">VLOOKUP(INDIRECT(CHAR(39)&amp;$A1048&amp;CHAR(39)&amp;"!r2c"&amp;$C1048,0),variables,2,0)</f>
        <v>10811</v>
      </c>
      <c r="H1048" s="98">
        <f t="array" aca="1" ref="H1048" ca="1">IF(AND(G1048&gt;=10861,G1048&lt;=10863),TEXT(INDIRECT(CHAR(39)&amp;$A1048&amp;CHAR(39)&amp;"!r"&amp;$B1048&amp;"c"&amp;$C1048,0),"dd-mmm-yyyy"),(INDIRECT(CHAR(39)&amp;$A1048&amp;CHAR(39)&amp;"!r"&amp;$B1048&amp;"c"&amp;$C1048,0)))</f>
        <v>0</v>
      </c>
    </row>
    <row r="1049" spans="1:8" x14ac:dyDescent="0.3">
      <c r="A1049" s="95" t="s">
        <v>284</v>
      </c>
      <c r="B1049" s="95">
        <f t="shared" si="2133"/>
        <v>9</v>
      </c>
      <c r="C1049" s="95">
        <f t="shared" si="2039"/>
        <v>73</v>
      </c>
      <c r="E1049" s="95">
        <f t="shared" ref="E1049" si="2142">plan_id</f>
        <v>390</v>
      </c>
      <c r="F1049" s="95">
        <f t="shared" ca="1" si="1895"/>
        <v>2006</v>
      </c>
      <c r="G1049" s="95">
        <f t="shared" ref="G1049" ca="1" si="2143">VLOOKUP(INDIRECT(CHAR(39)&amp;$A1049&amp;CHAR(39)&amp;"!r2c"&amp;$C1049,0),variables,2,0)</f>
        <v>10812</v>
      </c>
      <c r="H1049" s="98">
        <f t="array" aca="1" ref="H1049" ca="1">IF(AND(G1049&gt;=10861,G1049&lt;=10863),TEXT(INDIRECT(CHAR(39)&amp;$A1049&amp;CHAR(39)&amp;"!r"&amp;$B1049&amp;"c"&amp;$C1049,0),"dd-mmm-yyyy"),(INDIRECT(CHAR(39)&amp;$A1049&amp;CHAR(39)&amp;"!r"&amp;$B1049&amp;"c"&amp;$C1049,0)))</f>
        <v>0</v>
      </c>
    </row>
    <row r="1050" spans="1:8" x14ac:dyDescent="0.3">
      <c r="A1050" s="95" t="s">
        <v>284</v>
      </c>
      <c r="B1050" s="95">
        <f t="shared" si="2133"/>
        <v>9</v>
      </c>
      <c r="C1050" s="95">
        <f t="shared" si="2039"/>
        <v>74</v>
      </c>
      <c r="E1050" s="95">
        <f t="shared" ref="E1050" si="2144">plan_id</f>
        <v>390</v>
      </c>
      <c r="F1050" s="95">
        <f t="shared" ca="1" si="1895"/>
        <v>2006</v>
      </c>
      <c r="G1050" s="95">
        <f t="shared" ref="G1050" ca="1" si="2145">VLOOKUP(INDIRECT(CHAR(39)&amp;$A1050&amp;CHAR(39)&amp;"!r2c"&amp;$C1050,0),variables,2,0)</f>
        <v>10813</v>
      </c>
      <c r="H1050" s="98">
        <f t="array" aca="1" ref="H1050" ca="1">IF(AND(G1050&gt;=10861,G1050&lt;=10863),TEXT(INDIRECT(CHAR(39)&amp;$A1050&amp;CHAR(39)&amp;"!r"&amp;$B1050&amp;"c"&amp;$C1050,0),"dd-mmm-yyyy"),(INDIRECT(CHAR(39)&amp;$A1050&amp;CHAR(39)&amp;"!r"&amp;$B1050&amp;"c"&amp;$C1050,0)))</f>
        <v>0</v>
      </c>
    </row>
    <row r="1051" spans="1:8" x14ac:dyDescent="0.3">
      <c r="A1051" s="95" t="s">
        <v>284</v>
      </c>
      <c r="B1051" s="95">
        <f t="shared" si="2133"/>
        <v>9</v>
      </c>
      <c r="C1051" s="95">
        <f t="shared" si="2039"/>
        <v>75</v>
      </c>
      <c r="E1051" s="95">
        <f t="shared" ref="E1051" si="2146">plan_id</f>
        <v>390</v>
      </c>
      <c r="F1051" s="95">
        <f t="shared" ref="F1051:F1143" ca="1" si="2147">INDIRECT(CHAR(39)&amp;$A1051&amp;CHAR(39)&amp;"!r"&amp;$B1051&amp;"c2",0)</f>
        <v>2006</v>
      </c>
      <c r="G1051" s="95">
        <f t="shared" ref="G1051" ca="1" si="2148">VLOOKUP(INDIRECT(CHAR(39)&amp;$A1051&amp;CHAR(39)&amp;"!r2c"&amp;$C1051,0),variables,2,0)</f>
        <v>10814</v>
      </c>
      <c r="H1051" s="98">
        <f t="array" aca="1" ref="H1051" ca="1">IF(AND(G1051&gt;=10861,G1051&lt;=10863),TEXT(INDIRECT(CHAR(39)&amp;$A1051&amp;CHAR(39)&amp;"!r"&amp;$B1051&amp;"c"&amp;$C1051,0),"dd-mmm-yyyy"),(INDIRECT(CHAR(39)&amp;$A1051&amp;CHAR(39)&amp;"!r"&amp;$B1051&amp;"c"&amp;$C1051,0)))</f>
        <v>0</v>
      </c>
    </row>
    <row r="1052" spans="1:8" x14ac:dyDescent="0.3">
      <c r="A1052" s="95" t="s">
        <v>284</v>
      </c>
      <c r="B1052" s="95">
        <f t="shared" si="2133"/>
        <v>9</v>
      </c>
      <c r="C1052" s="95">
        <f t="shared" si="2039"/>
        <v>76</v>
      </c>
      <c r="E1052" s="95">
        <f t="shared" ref="E1052" si="2149">plan_id</f>
        <v>390</v>
      </c>
      <c r="F1052" s="95">
        <f t="shared" ca="1" si="2147"/>
        <v>2006</v>
      </c>
      <c r="G1052" s="95">
        <f t="shared" ref="G1052" ca="1" si="2150">VLOOKUP(INDIRECT(CHAR(39)&amp;$A1052&amp;CHAR(39)&amp;"!r2c"&amp;$C1052,0),variables,2,0)</f>
        <v>10815</v>
      </c>
      <c r="H1052" s="98">
        <f t="array" aca="1" ref="H1052" ca="1">IF(AND(G1052&gt;=10861,G1052&lt;=10863),TEXT(INDIRECT(CHAR(39)&amp;$A1052&amp;CHAR(39)&amp;"!r"&amp;$B1052&amp;"c"&amp;$C1052,0),"dd-mmm-yyyy"),(INDIRECT(CHAR(39)&amp;$A1052&amp;CHAR(39)&amp;"!r"&amp;$B1052&amp;"c"&amp;$C1052,0)))</f>
        <v>0</v>
      </c>
    </row>
    <row r="1053" spans="1:8" x14ac:dyDescent="0.3">
      <c r="A1053" s="95" t="s">
        <v>284</v>
      </c>
      <c r="B1053" s="95">
        <f t="shared" si="2133"/>
        <v>9</v>
      </c>
      <c r="C1053" s="95">
        <f t="shared" si="2039"/>
        <v>77</v>
      </c>
      <c r="E1053" s="95">
        <f t="shared" ref="E1053" si="2151">plan_id</f>
        <v>390</v>
      </c>
      <c r="F1053" s="95">
        <f t="shared" ca="1" si="2147"/>
        <v>2006</v>
      </c>
      <c r="G1053" s="95">
        <f t="shared" ref="G1053" ca="1" si="2152">VLOOKUP(INDIRECT(CHAR(39)&amp;$A1053&amp;CHAR(39)&amp;"!r2c"&amp;$C1053,0),variables,2,0)</f>
        <v>10816</v>
      </c>
      <c r="H1053" s="98">
        <f t="array" aca="1" ref="H1053" ca="1">IF(AND(G1053&gt;=10861,G1053&lt;=10863),TEXT(INDIRECT(CHAR(39)&amp;$A1053&amp;CHAR(39)&amp;"!r"&amp;$B1053&amp;"c"&amp;$C1053,0),"dd-mmm-yyyy"),(INDIRECT(CHAR(39)&amp;$A1053&amp;CHAR(39)&amp;"!r"&amp;$B1053&amp;"c"&amp;$C1053,0)))</f>
        <v>0</v>
      </c>
    </row>
    <row r="1054" spans="1:8" x14ac:dyDescent="0.3">
      <c r="A1054" s="95" t="s">
        <v>284</v>
      </c>
      <c r="B1054" s="95">
        <f t="shared" si="2133"/>
        <v>9</v>
      </c>
      <c r="C1054" s="95">
        <f t="shared" si="2039"/>
        <v>78</v>
      </c>
      <c r="E1054" s="95">
        <f t="shared" ref="E1054" si="2153">plan_id</f>
        <v>390</v>
      </c>
      <c r="F1054" s="95">
        <f t="shared" ca="1" si="2147"/>
        <v>2006</v>
      </c>
      <c r="G1054" s="95">
        <f t="shared" ref="G1054" ca="1" si="2154">VLOOKUP(INDIRECT(CHAR(39)&amp;$A1054&amp;CHAR(39)&amp;"!r2c"&amp;$C1054,0),variables,2,0)</f>
        <v>10817</v>
      </c>
      <c r="H1054" s="98">
        <f t="array" aca="1" ref="H1054" ca="1">IF(AND(G1054&gt;=10861,G1054&lt;=10863),TEXT(INDIRECT(CHAR(39)&amp;$A1054&amp;CHAR(39)&amp;"!r"&amp;$B1054&amp;"c"&amp;$C1054,0),"dd-mmm-yyyy"),(INDIRECT(CHAR(39)&amp;$A1054&amp;CHAR(39)&amp;"!r"&amp;$B1054&amp;"c"&amp;$C1054,0)))</f>
        <v>0</v>
      </c>
    </row>
    <row r="1055" spans="1:8" x14ac:dyDescent="0.3">
      <c r="A1055" s="95" t="s">
        <v>284</v>
      </c>
      <c r="B1055" s="95">
        <f t="shared" si="2133"/>
        <v>9</v>
      </c>
      <c r="C1055" s="95">
        <f t="shared" si="2039"/>
        <v>79</v>
      </c>
      <c r="E1055" s="95">
        <f t="shared" ref="E1055" si="2155">plan_id</f>
        <v>390</v>
      </c>
      <c r="F1055" s="95">
        <f t="shared" ca="1" si="2147"/>
        <v>2006</v>
      </c>
      <c r="G1055" s="95">
        <f t="shared" ref="G1055" ca="1" si="2156">VLOOKUP(INDIRECT(CHAR(39)&amp;$A1055&amp;CHAR(39)&amp;"!r2c"&amp;$C1055,0),variables,2,0)</f>
        <v>10818</v>
      </c>
      <c r="H1055" s="98">
        <f t="array" aca="1" ref="H1055" ca="1">IF(AND(G1055&gt;=10861,G1055&lt;=10863),TEXT(INDIRECT(CHAR(39)&amp;$A1055&amp;CHAR(39)&amp;"!r"&amp;$B1055&amp;"c"&amp;$C1055,0),"dd-mmm-yyyy"),(INDIRECT(CHAR(39)&amp;$A1055&amp;CHAR(39)&amp;"!r"&amp;$B1055&amp;"c"&amp;$C1055,0)))</f>
        <v>0</v>
      </c>
    </row>
    <row r="1056" spans="1:8" x14ac:dyDescent="0.3">
      <c r="A1056" s="95" t="s">
        <v>284</v>
      </c>
      <c r="B1056" s="95">
        <f t="shared" si="2133"/>
        <v>9</v>
      </c>
      <c r="C1056" s="95">
        <f t="shared" si="2039"/>
        <v>80</v>
      </c>
      <c r="E1056" s="95">
        <f t="shared" ref="E1056" si="2157">plan_id</f>
        <v>390</v>
      </c>
      <c r="F1056" s="95">
        <f t="shared" ca="1" si="2147"/>
        <v>2006</v>
      </c>
      <c r="G1056" s="95">
        <f t="shared" ref="G1056" ca="1" si="2158">VLOOKUP(INDIRECT(CHAR(39)&amp;$A1056&amp;CHAR(39)&amp;"!r2c"&amp;$C1056,0),variables,2,0)</f>
        <v>10819</v>
      </c>
      <c r="H1056" s="98">
        <f t="array" aca="1" ref="H1056" ca="1">IF(AND(G1056&gt;=10861,G1056&lt;=10863),TEXT(INDIRECT(CHAR(39)&amp;$A1056&amp;CHAR(39)&amp;"!r"&amp;$B1056&amp;"c"&amp;$C1056,0),"dd-mmm-yyyy"),(INDIRECT(CHAR(39)&amp;$A1056&amp;CHAR(39)&amp;"!r"&amp;$B1056&amp;"c"&amp;$C1056,0)))</f>
        <v>0</v>
      </c>
    </row>
    <row r="1057" spans="1:8" x14ac:dyDescent="0.3">
      <c r="A1057" s="95" t="s">
        <v>284</v>
      </c>
      <c r="B1057" s="95">
        <f t="shared" si="2133"/>
        <v>9</v>
      </c>
      <c r="C1057" s="95">
        <f t="shared" si="2039"/>
        <v>81</v>
      </c>
      <c r="E1057" s="95">
        <f t="shared" ref="E1057" si="2159">plan_id</f>
        <v>390</v>
      </c>
      <c r="F1057" s="95">
        <f t="shared" ca="1" si="2147"/>
        <v>2006</v>
      </c>
      <c r="G1057" s="95">
        <f t="shared" ref="G1057" ca="1" si="2160">VLOOKUP(INDIRECT(CHAR(39)&amp;$A1057&amp;CHAR(39)&amp;"!r2c"&amp;$C1057,0),variables,2,0)</f>
        <v>10820</v>
      </c>
      <c r="H1057" s="98">
        <f t="array" aca="1" ref="H1057" ca="1">IF(AND(G1057&gt;=10861,G1057&lt;=10863),TEXT(INDIRECT(CHAR(39)&amp;$A1057&amp;CHAR(39)&amp;"!r"&amp;$B1057&amp;"c"&amp;$C1057,0),"dd-mmm-yyyy"),(INDIRECT(CHAR(39)&amp;$A1057&amp;CHAR(39)&amp;"!r"&amp;$B1057&amp;"c"&amp;$C1057,0)))</f>
        <v>0</v>
      </c>
    </row>
    <row r="1058" spans="1:8" x14ac:dyDescent="0.3">
      <c r="A1058" s="95" t="s">
        <v>284</v>
      </c>
      <c r="B1058" s="95">
        <f t="shared" si="2133"/>
        <v>9</v>
      </c>
      <c r="C1058" s="95">
        <f t="shared" si="2039"/>
        <v>82</v>
      </c>
      <c r="E1058" s="95">
        <f t="shared" ref="E1058" si="2161">plan_id</f>
        <v>390</v>
      </c>
      <c r="F1058" s="95">
        <f t="shared" ca="1" si="2147"/>
        <v>2006</v>
      </c>
      <c r="G1058" s="95">
        <f t="shared" ref="G1058" ca="1" si="2162">VLOOKUP(INDIRECT(CHAR(39)&amp;$A1058&amp;CHAR(39)&amp;"!r2c"&amp;$C1058,0),variables,2,0)</f>
        <v>10821</v>
      </c>
      <c r="H1058" s="98">
        <f t="array" aca="1" ref="H1058" ca="1">IF(AND(G1058&gt;=10861,G1058&lt;=10863),TEXT(INDIRECT(CHAR(39)&amp;$A1058&amp;CHAR(39)&amp;"!r"&amp;$B1058&amp;"c"&amp;$C1058,0),"dd-mmm-yyyy"),(INDIRECT(CHAR(39)&amp;$A1058&amp;CHAR(39)&amp;"!r"&amp;$B1058&amp;"c"&amp;$C1058,0)))</f>
        <v>0</v>
      </c>
    </row>
    <row r="1059" spans="1:8" x14ac:dyDescent="0.3">
      <c r="A1059" s="95" t="s">
        <v>284</v>
      </c>
      <c r="B1059" s="95">
        <f t="shared" si="2133"/>
        <v>9</v>
      </c>
      <c r="C1059" s="95">
        <f t="shared" si="2039"/>
        <v>83</v>
      </c>
      <c r="E1059" s="95">
        <f t="shared" ref="E1059" si="2163">plan_id</f>
        <v>390</v>
      </c>
      <c r="F1059" s="95">
        <f t="shared" ca="1" si="2147"/>
        <v>2006</v>
      </c>
      <c r="G1059" s="95">
        <f t="shared" ref="G1059" ca="1" si="2164">VLOOKUP(INDIRECT(CHAR(39)&amp;$A1059&amp;CHAR(39)&amp;"!r2c"&amp;$C1059,0),variables,2,0)</f>
        <v>10822</v>
      </c>
      <c r="H1059" s="98">
        <f t="array" aca="1" ref="H1059" ca="1">IF(AND(G1059&gt;=10861,G1059&lt;=10863),TEXT(INDIRECT(CHAR(39)&amp;$A1059&amp;CHAR(39)&amp;"!r"&amp;$B1059&amp;"c"&amp;$C1059,0),"dd-mmm-yyyy"),(INDIRECT(CHAR(39)&amp;$A1059&amp;CHAR(39)&amp;"!r"&amp;$B1059&amp;"c"&amp;$C1059,0)))</f>
        <v>0</v>
      </c>
    </row>
    <row r="1060" spans="1:8" x14ac:dyDescent="0.3">
      <c r="A1060" s="95" t="s">
        <v>284</v>
      </c>
      <c r="B1060" s="95">
        <f t="shared" si="2133"/>
        <v>9</v>
      </c>
      <c r="C1060" s="95">
        <f t="shared" si="2039"/>
        <v>84</v>
      </c>
      <c r="E1060" s="95">
        <f t="shared" ref="E1060" si="2165">plan_id</f>
        <v>390</v>
      </c>
      <c r="F1060" s="95">
        <f t="shared" ca="1" si="2147"/>
        <v>2006</v>
      </c>
      <c r="G1060" s="95">
        <f t="shared" ref="G1060" ca="1" si="2166">VLOOKUP(INDIRECT(CHAR(39)&amp;$A1060&amp;CHAR(39)&amp;"!r2c"&amp;$C1060,0),variables,2,0)</f>
        <v>10829</v>
      </c>
      <c r="H1060" s="98">
        <f t="array" aca="1" ref="H1060" ca="1">IF(AND(G1060&gt;=10861,G1060&lt;=10863),TEXT(INDIRECT(CHAR(39)&amp;$A1060&amp;CHAR(39)&amp;"!r"&amp;$B1060&amp;"c"&amp;$C1060,0),"dd-mmm-yyyy"),(INDIRECT(CHAR(39)&amp;$A1060&amp;CHAR(39)&amp;"!r"&amp;$B1060&amp;"c"&amp;$C1060,0)))</f>
        <v>0</v>
      </c>
    </row>
    <row r="1061" spans="1:8" x14ac:dyDescent="0.3">
      <c r="A1061" s="95" t="s">
        <v>284</v>
      </c>
      <c r="B1061" s="95">
        <f t="shared" si="2133"/>
        <v>9</v>
      </c>
      <c r="C1061" s="95">
        <f t="shared" si="2039"/>
        <v>85</v>
      </c>
      <c r="E1061" s="95">
        <f t="shared" ref="E1061" si="2167">plan_id</f>
        <v>390</v>
      </c>
      <c r="F1061" s="95">
        <f t="shared" ca="1" si="2147"/>
        <v>2006</v>
      </c>
      <c r="G1061" s="95">
        <f t="shared" ref="G1061" ca="1" si="2168">VLOOKUP(INDIRECT(CHAR(39)&amp;$A1061&amp;CHAR(39)&amp;"!r2c"&amp;$C1061,0),variables,2,0)</f>
        <v>10823</v>
      </c>
      <c r="H1061" s="98">
        <f t="array" aca="1" ref="H1061" ca="1">IF(AND(G1061&gt;=10861,G1061&lt;=10863),TEXT(INDIRECT(CHAR(39)&amp;$A1061&amp;CHAR(39)&amp;"!r"&amp;$B1061&amp;"c"&amp;$C1061,0),"dd-mmm-yyyy"),(INDIRECT(CHAR(39)&amp;$A1061&amp;CHAR(39)&amp;"!r"&amp;$B1061&amp;"c"&amp;$C1061,0)))</f>
        <v>0</v>
      </c>
    </row>
    <row r="1062" spans="1:8" x14ac:dyDescent="0.3">
      <c r="A1062" s="95" t="s">
        <v>284</v>
      </c>
      <c r="B1062" s="95">
        <f t="shared" si="2133"/>
        <v>9</v>
      </c>
      <c r="C1062" s="95">
        <f t="shared" si="2039"/>
        <v>86</v>
      </c>
      <c r="E1062" s="95">
        <f t="shared" ref="E1062" si="2169">plan_id</f>
        <v>390</v>
      </c>
      <c r="F1062" s="95">
        <f t="shared" ca="1" si="2147"/>
        <v>2006</v>
      </c>
      <c r="G1062" s="95">
        <f t="shared" ref="G1062" ca="1" si="2170">VLOOKUP(INDIRECT(CHAR(39)&amp;$A1062&amp;CHAR(39)&amp;"!r2c"&amp;$C1062,0),variables,2,0)</f>
        <v>10798</v>
      </c>
      <c r="H1062" s="98">
        <f t="array" aca="1" ref="H1062" ca="1">IF(AND(G1062&gt;=10861,G1062&lt;=10863),TEXT(INDIRECT(CHAR(39)&amp;$A1062&amp;CHAR(39)&amp;"!r"&amp;$B1062&amp;"c"&amp;$C1062,0),"dd-mmm-yyyy"),(INDIRECT(CHAR(39)&amp;$A1062&amp;CHAR(39)&amp;"!r"&amp;$B1062&amp;"c"&amp;$C1062,0)))</f>
        <v>0</v>
      </c>
    </row>
    <row r="1063" spans="1:8" x14ac:dyDescent="0.3">
      <c r="A1063" s="95" t="s">
        <v>284</v>
      </c>
      <c r="B1063" s="95">
        <f t="shared" si="2133"/>
        <v>9</v>
      </c>
      <c r="C1063" s="95">
        <f t="shared" ref="C1063:C1126" si="2171">C972</f>
        <v>87</v>
      </c>
      <c r="E1063" s="95">
        <f t="shared" ref="E1063" si="2172">plan_id</f>
        <v>390</v>
      </c>
      <c r="F1063" s="95">
        <f t="shared" ca="1" si="2147"/>
        <v>2006</v>
      </c>
      <c r="G1063" s="95">
        <f t="shared" ref="G1063" ca="1" si="2173">VLOOKUP(INDIRECT(CHAR(39)&amp;$A1063&amp;CHAR(39)&amp;"!r2c"&amp;$C1063,0),variables,2,0)</f>
        <v>10799</v>
      </c>
      <c r="H1063" s="98">
        <f t="array" aca="1" ref="H1063" ca="1">IF(AND(G1063&gt;=10861,G1063&lt;=10863),TEXT(INDIRECT(CHAR(39)&amp;$A1063&amp;CHAR(39)&amp;"!r"&amp;$B1063&amp;"c"&amp;$C1063,0),"dd-mmm-yyyy"),(INDIRECT(CHAR(39)&amp;$A1063&amp;CHAR(39)&amp;"!r"&amp;$B1063&amp;"c"&amp;$C1063,0)))</f>
        <v>0</v>
      </c>
    </row>
    <row r="1064" spans="1:8" x14ac:dyDescent="0.3">
      <c r="A1064" s="95" t="s">
        <v>284</v>
      </c>
      <c r="B1064" s="95">
        <f t="shared" si="2133"/>
        <v>9</v>
      </c>
      <c r="C1064" s="95">
        <f t="shared" si="2171"/>
        <v>88</v>
      </c>
      <c r="E1064" s="95">
        <f t="shared" ref="E1064" si="2174">plan_id</f>
        <v>390</v>
      </c>
      <c r="F1064" s="95">
        <f t="shared" ca="1" si="2147"/>
        <v>2006</v>
      </c>
      <c r="G1064" s="95">
        <f t="shared" ref="G1064" ca="1" si="2175">VLOOKUP(INDIRECT(CHAR(39)&amp;$A1064&amp;CHAR(39)&amp;"!r2c"&amp;$C1064,0),variables,2,0)</f>
        <v>10800</v>
      </c>
      <c r="H1064" s="98">
        <f t="array" aca="1" ref="H1064" ca="1">IF(AND(G1064&gt;=10861,G1064&lt;=10863),TEXT(INDIRECT(CHAR(39)&amp;$A1064&amp;CHAR(39)&amp;"!r"&amp;$B1064&amp;"c"&amp;$C1064,0),"dd-mmm-yyyy"),(INDIRECT(CHAR(39)&amp;$A1064&amp;CHAR(39)&amp;"!r"&amp;$B1064&amp;"c"&amp;$C1064,0)))</f>
        <v>0</v>
      </c>
    </row>
    <row r="1065" spans="1:8" x14ac:dyDescent="0.3">
      <c r="A1065" s="95" t="s">
        <v>284</v>
      </c>
      <c r="B1065" s="95">
        <f t="shared" si="2133"/>
        <v>9</v>
      </c>
      <c r="C1065" s="95">
        <f t="shared" si="2171"/>
        <v>89</v>
      </c>
      <c r="E1065" s="95">
        <f t="shared" ref="E1065" si="2176">plan_id</f>
        <v>390</v>
      </c>
      <c r="F1065" s="95">
        <f t="shared" ca="1" si="2147"/>
        <v>2006</v>
      </c>
      <c r="G1065" s="95">
        <f t="shared" ref="G1065" ca="1" si="2177">VLOOKUP(INDIRECT(CHAR(39)&amp;$A1065&amp;CHAR(39)&amp;"!r2c"&amp;$C1065,0),variables,2,0)</f>
        <v>10824</v>
      </c>
      <c r="H1065" s="98">
        <f t="array" aca="1" ref="H1065" ca="1">IF(AND(G1065&gt;=10861,G1065&lt;=10863),TEXT(INDIRECT(CHAR(39)&amp;$A1065&amp;CHAR(39)&amp;"!r"&amp;$B1065&amp;"c"&amp;$C1065,0),"dd-mmm-yyyy"),(INDIRECT(CHAR(39)&amp;$A1065&amp;CHAR(39)&amp;"!r"&amp;$B1065&amp;"c"&amp;$C1065,0)))</f>
        <v>0</v>
      </c>
    </row>
    <row r="1066" spans="1:8" x14ac:dyDescent="0.3">
      <c r="A1066" s="95" t="s">
        <v>284</v>
      </c>
      <c r="B1066" s="95">
        <f t="shared" si="2133"/>
        <v>9</v>
      </c>
      <c r="C1066" s="95">
        <f t="shared" si="2171"/>
        <v>90</v>
      </c>
      <c r="E1066" s="95">
        <f t="shared" ref="E1066" si="2178">plan_id</f>
        <v>390</v>
      </c>
      <c r="F1066" s="95">
        <f t="shared" ca="1" si="2147"/>
        <v>2006</v>
      </c>
      <c r="G1066" s="95">
        <f t="shared" ref="G1066" ca="1" si="2179">VLOOKUP(INDIRECT(CHAR(39)&amp;$A1066&amp;CHAR(39)&amp;"!r2c"&amp;$C1066,0),variables,2,0)</f>
        <v>10825</v>
      </c>
      <c r="H1066" s="98">
        <f t="array" aca="1" ref="H1066" ca="1">IF(AND(G1066&gt;=10861,G1066&lt;=10863),TEXT(INDIRECT(CHAR(39)&amp;$A1066&amp;CHAR(39)&amp;"!r"&amp;$B1066&amp;"c"&amp;$C1066,0),"dd-mmm-yyyy"),(INDIRECT(CHAR(39)&amp;$A1066&amp;CHAR(39)&amp;"!r"&amp;$B1066&amp;"c"&amp;$C1066,0)))</f>
        <v>0</v>
      </c>
    </row>
    <row r="1067" spans="1:8" x14ac:dyDescent="0.3">
      <c r="A1067" s="95" t="s">
        <v>284</v>
      </c>
      <c r="B1067" s="95">
        <f t="shared" si="2133"/>
        <v>9</v>
      </c>
      <c r="C1067" s="95">
        <f t="shared" si="2171"/>
        <v>91</v>
      </c>
      <c r="E1067" s="95">
        <f t="shared" ref="E1067" si="2180">plan_id</f>
        <v>390</v>
      </c>
      <c r="F1067" s="95">
        <f t="shared" ca="1" si="2147"/>
        <v>2006</v>
      </c>
      <c r="G1067" s="95">
        <f t="shared" ref="G1067" ca="1" si="2181">VLOOKUP(INDIRECT(CHAR(39)&amp;$A1067&amp;CHAR(39)&amp;"!r2c"&amp;$C1067,0),variables,2,0)</f>
        <v>10826</v>
      </c>
      <c r="H1067" s="98">
        <f t="array" aca="1" ref="H1067" ca="1">IF(AND(G1067&gt;=10861,G1067&lt;=10863),TEXT(INDIRECT(CHAR(39)&amp;$A1067&amp;CHAR(39)&amp;"!r"&amp;$B1067&amp;"c"&amp;$C1067,0),"dd-mmm-yyyy"),(INDIRECT(CHAR(39)&amp;$A1067&amp;CHAR(39)&amp;"!r"&amp;$B1067&amp;"c"&amp;$C1067,0)))</f>
        <v>0</v>
      </c>
    </row>
    <row r="1068" spans="1:8" x14ac:dyDescent="0.3">
      <c r="A1068" s="95" t="s">
        <v>284</v>
      </c>
      <c r="B1068" s="95">
        <f t="shared" si="2133"/>
        <v>9</v>
      </c>
      <c r="C1068" s="95">
        <f t="shared" si="2171"/>
        <v>92</v>
      </c>
      <c r="E1068" s="95">
        <f t="shared" ref="E1068" si="2182">plan_id</f>
        <v>390</v>
      </c>
      <c r="F1068" s="95">
        <f t="shared" ca="1" si="2147"/>
        <v>2006</v>
      </c>
      <c r="G1068" s="95">
        <f t="shared" ref="G1068" ca="1" si="2183">VLOOKUP(INDIRECT(CHAR(39)&amp;$A1068&amp;CHAR(39)&amp;"!r2c"&amp;$C1068,0),variables,2,0)</f>
        <v>10828</v>
      </c>
      <c r="H1068" s="98">
        <f t="array" aca="1" ref="H1068" ca="1">IF(AND(G1068&gt;=10861,G1068&lt;=10863),TEXT(INDIRECT(CHAR(39)&amp;$A1068&amp;CHAR(39)&amp;"!r"&amp;$B1068&amp;"c"&amp;$C1068,0),"dd-mmm-yyyy"),(INDIRECT(CHAR(39)&amp;$A1068&amp;CHAR(39)&amp;"!r"&amp;$B1068&amp;"c"&amp;$C1068,0)))</f>
        <v>0</v>
      </c>
    </row>
    <row r="1069" spans="1:8" x14ac:dyDescent="0.3">
      <c r="A1069" s="95" t="s">
        <v>284</v>
      </c>
      <c r="B1069" s="95">
        <f t="shared" si="2133"/>
        <v>9</v>
      </c>
      <c r="C1069" s="95">
        <f t="shared" si="2171"/>
        <v>93</v>
      </c>
      <c r="E1069" s="95">
        <f t="shared" ref="E1069" si="2184">plan_id</f>
        <v>390</v>
      </c>
      <c r="F1069" s="95">
        <f t="shared" ca="1" si="2147"/>
        <v>2006</v>
      </c>
      <c r="G1069" s="95">
        <f t="shared" ref="G1069" ca="1" si="2185">VLOOKUP(INDIRECT(CHAR(39)&amp;$A1069&amp;CHAR(39)&amp;"!r2c"&amp;$C1069,0),variables,2,0)</f>
        <v>10827</v>
      </c>
      <c r="H1069" s="98">
        <f t="array" aca="1" ref="H1069" ca="1">IF(AND(G1069&gt;=10861,G1069&lt;=10863),TEXT(INDIRECT(CHAR(39)&amp;$A1069&amp;CHAR(39)&amp;"!r"&amp;$B1069&amp;"c"&amp;$C1069,0),"dd-mmm-yyyy"),(INDIRECT(CHAR(39)&amp;$A1069&amp;CHAR(39)&amp;"!r"&amp;$B1069&amp;"c"&amp;$C1069,0)))</f>
        <v>0</v>
      </c>
    </row>
    <row r="1070" spans="1:8" x14ac:dyDescent="0.3">
      <c r="A1070" s="95" t="s">
        <v>284</v>
      </c>
      <c r="B1070" s="95">
        <f t="shared" ref="B1070:B1133" si="2186">B1005+1</f>
        <v>10</v>
      </c>
      <c r="C1070" s="95">
        <f t="shared" si="2171"/>
        <v>3</v>
      </c>
      <c r="E1070" s="95">
        <f t="shared" ref="E1070" si="2187">plan_id</f>
        <v>390</v>
      </c>
      <c r="F1070" s="95">
        <f t="shared" ca="1" si="2147"/>
        <v>2007</v>
      </c>
      <c r="G1070" s="95">
        <f t="shared" ref="G1070" ca="1" si="2188">VLOOKUP(INDIRECT(CHAR(39)&amp;$A1070&amp;CHAR(39)&amp;"!r2c"&amp;$C1070,0),variables,2,0)</f>
        <v>10703</v>
      </c>
      <c r="H1070" s="98">
        <f t="array" aca="1" ref="H1070" ca="1">IF(AND(G1070&gt;=10861,G1070&lt;=10863),TEXT(INDIRECT(CHAR(39)&amp;$A1070&amp;CHAR(39)&amp;"!r"&amp;$B1070&amp;"c"&amp;$C1070,0),"dd-mmm-yyyy"),(INDIRECT(CHAR(39)&amp;$A1070&amp;CHAR(39)&amp;"!r"&amp;$B1070&amp;"c"&amp;$C1070,0)))</f>
        <v>2009</v>
      </c>
    </row>
    <row r="1071" spans="1:8" x14ac:dyDescent="0.3">
      <c r="A1071" s="95" t="s">
        <v>284</v>
      </c>
      <c r="B1071" s="95">
        <f t="shared" si="2186"/>
        <v>10</v>
      </c>
      <c r="C1071" s="95">
        <f t="shared" si="2171"/>
        <v>4</v>
      </c>
      <c r="E1071" s="95">
        <f t="shared" ref="E1071" si="2189">plan_id</f>
        <v>390</v>
      </c>
      <c r="F1071" s="95">
        <f t="shared" ca="1" si="2147"/>
        <v>2007</v>
      </c>
      <c r="G1071" s="95">
        <f t="shared" ref="G1071" ca="1" si="2190">VLOOKUP(INDIRECT(CHAR(39)&amp;$A1071&amp;CHAR(39)&amp;"!r2c"&amp;$C1071,0),variables,2,0)</f>
        <v>10845</v>
      </c>
      <c r="H1071" s="98" t="str">
        <f t="array" aca="1" ref="H1071" ca="1">IF(AND(G1071&gt;=10861,G1071&lt;=10863),TEXT(INDIRECT(CHAR(39)&amp;$A1071&amp;CHAR(39)&amp;"!r"&amp;$B1071&amp;"c"&amp;$C1071,0),"dd-mmm-yyyy"),(INDIRECT(CHAR(39)&amp;$A1071&amp;CHAR(39)&amp;"!r"&amp;$B1071&amp;"c"&amp;$C1071,0)))</f>
        <v>EFI Actuaries</v>
      </c>
    </row>
    <row r="1072" spans="1:8" x14ac:dyDescent="0.3">
      <c r="A1072" s="95" t="s">
        <v>284</v>
      </c>
      <c r="B1072" s="95">
        <f t="shared" si="2186"/>
        <v>10</v>
      </c>
      <c r="C1072" s="95">
        <f t="shared" si="2171"/>
        <v>5</v>
      </c>
      <c r="E1072" s="95">
        <f t="shared" ref="E1072" si="2191">plan_id</f>
        <v>390</v>
      </c>
      <c r="F1072" s="95">
        <f t="shared" ca="1" si="2147"/>
        <v>2007</v>
      </c>
      <c r="G1072" s="95">
        <f t="shared" ref="G1072" ca="1" si="2192">VLOOKUP(INDIRECT(CHAR(39)&amp;$A1072&amp;CHAR(39)&amp;"!r2c"&amp;$C1072,0),variables,2,0)</f>
        <v>10924</v>
      </c>
      <c r="H1072" s="98">
        <f t="array" aca="1" ref="H1072" ca="1">IF(AND(G1072&gt;=10861,G1072&lt;=10863),TEXT(INDIRECT(CHAR(39)&amp;$A1072&amp;CHAR(39)&amp;"!r"&amp;$B1072&amp;"c"&amp;$C1072,0),"dd-mmm-yyyy"),(INDIRECT(CHAR(39)&amp;$A1072&amp;CHAR(39)&amp;"!r"&amp;$B1072&amp;"c"&amp;$C1072,0)))</f>
        <v>0</v>
      </c>
    </row>
    <row r="1073" spans="1:8" x14ac:dyDescent="0.3">
      <c r="A1073" s="95" t="s">
        <v>284</v>
      </c>
      <c r="B1073" s="95">
        <f t="shared" si="2186"/>
        <v>10</v>
      </c>
      <c r="C1073" s="95">
        <f t="shared" si="2171"/>
        <v>6</v>
      </c>
      <c r="E1073" s="95">
        <f t="shared" ref="E1073" si="2193">plan_id</f>
        <v>390</v>
      </c>
      <c r="F1073" s="95">
        <f t="shared" ca="1" si="2147"/>
        <v>2007</v>
      </c>
      <c r="G1073" s="95">
        <f t="shared" ref="G1073" ca="1" si="2194">VLOOKUP(INDIRECT(CHAR(39)&amp;$A1073&amp;CHAR(39)&amp;"!r2c"&amp;$C1073,0),variables,2,0)</f>
        <v>10925</v>
      </c>
      <c r="H1073" s="98">
        <f t="array" aca="1" ref="H1073" ca="1">IF(AND(G1073&gt;=10861,G1073&lt;=10863),TEXT(INDIRECT(CHAR(39)&amp;$A1073&amp;CHAR(39)&amp;"!r"&amp;$B1073&amp;"c"&amp;$C1073,0),"dd-mmm-yyyy"),(INDIRECT(CHAR(39)&amp;$A1073&amp;CHAR(39)&amp;"!r"&amp;$B1073&amp;"c"&amp;$C1073,0)))</f>
        <v>0.25700000000000001</v>
      </c>
    </row>
    <row r="1074" spans="1:8" x14ac:dyDescent="0.3">
      <c r="A1074" s="95" t="s">
        <v>284</v>
      </c>
      <c r="B1074" s="95">
        <f t="shared" si="2186"/>
        <v>10</v>
      </c>
      <c r="C1074" s="95">
        <f t="shared" si="2171"/>
        <v>7</v>
      </c>
      <c r="E1074" s="95">
        <f t="shared" ref="E1074" si="2195">plan_id</f>
        <v>390</v>
      </c>
      <c r="F1074" s="95">
        <f t="shared" ca="1" si="2147"/>
        <v>2007</v>
      </c>
      <c r="G1074" s="95">
        <f t="shared" ref="G1074" ca="1" si="2196">VLOOKUP(INDIRECT(CHAR(39)&amp;$A1074&amp;CHAR(39)&amp;"!r2c"&amp;$C1074,0),variables,2,0)</f>
        <v>10926</v>
      </c>
      <c r="H1074" s="98">
        <f t="array" aca="1" ref="H1074" ca="1">IF(AND(G1074&gt;=10861,G1074&lt;=10863),TEXT(INDIRECT(CHAR(39)&amp;$A1074&amp;CHAR(39)&amp;"!r"&amp;$B1074&amp;"c"&amp;$C1074,0),"dd-mmm-yyyy"),(INDIRECT(CHAR(39)&amp;$A1074&amp;CHAR(39)&amp;"!r"&amp;$B1074&amp;"c"&amp;$C1074,0)))</f>
        <v>0</v>
      </c>
    </row>
    <row r="1075" spans="1:8" x14ac:dyDescent="0.3">
      <c r="A1075" s="95" t="s">
        <v>284</v>
      </c>
      <c r="B1075" s="95">
        <f t="shared" si="2186"/>
        <v>10</v>
      </c>
      <c r="C1075" s="95">
        <f t="shared" si="2171"/>
        <v>8</v>
      </c>
      <c r="E1075" s="95">
        <f t="shared" ref="E1075" si="2197">plan_id</f>
        <v>390</v>
      </c>
      <c r="F1075" s="95">
        <f t="shared" ca="1" si="2147"/>
        <v>2007</v>
      </c>
      <c r="G1075" s="95">
        <f t="shared" ref="G1075" ca="1" si="2198">VLOOKUP(INDIRECT(CHAR(39)&amp;$A1075&amp;CHAR(39)&amp;"!r2c"&amp;$C1075,0),variables,2,0)</f>
        <v>10704</v>
      </c>
      <c r="H1075" s="98">
        <f t="array" aca="1" ref="H1075" ca="1">IF(AND(G1075&gt;=10861,G1075&lt;=10863),TEXT(INDIRECT(CHAR(39)&amp;$A1075&amp;CHAR(39)&amp;"!r"&amp;$B1075&amp;"c"&amp;$C1075,0),"dd-mmm-yyyy"),(INDIRECT(CHAR(39)&amp;$A1075&amp;CHAR(39)&amp;"!r"&amp;$B1075&amp;"c"&amp;$C1075,0)))</f>
        <v>0</v>
      </c>
    </row>
    <row r="1076" spans="1:8" x14ac:dyDescent="0.3">
      <c r="A1076" s="95" t="s">
        <v>284</v>
      </c>
      <c r="B1076" s="95">
        <f t="shared" si="2186"/>
        <v>10</v>
      </c>
      <c r="C1076" s="95">
        <f t="shared" si="2171"/>
        <v>9</v>
      </c>
      <c r="E1076" s="95">
        <f t="shared" ref="E1076" si="2199">plan_id</f>
        <v>390</v>
      </c>
      <c r="F1076" s="95">
        <f t="shared" ca="1" si="2147"/>
        <v>2007</v>
      </c>
      <c r="G1076" s="95">
        <f t="shared" ref="G1076" ca="1" si="2200">VLOOKUP(INDIRECT(CHAR(39)&amp;$A1076&amp;CHAR(39)&amp;"!r2c"&amp;$C1076,0),variables,2,0)</f>
        <v>10928</v>
      </c>
      <c r="H1076" s="98">
        <f t="array" aca="1" ref="H1076" ca="1">IF(AND(G1076&gt;=10861,G1076&lt;=10863),TEXT(INDIRECT(CHAR(39)&amp;$A1076&amp;CHAR(39)&amp;"!r"&amp;$B1076&amp;"c"&amp;$C1076,0),"dd-mmm-yyyy"),(INDIRECT(CHAR(39)&amp;$A1076&amp;CHAR(39)&amp;"!r"&amp;$B1076&amp;"c"&amp;$C1076,0)))</f>
        <v>0</v>
      </c>
    </row>
    <row r="1077" spans="1:8" x14ac:dyDescent="0.3">
      <c r="A1077" s="95" t="s">
        <v>284</v>
      </c>
      <c r="B1077" s="95">
        <f t="shared" si="2186"/>
        <v>10</v>
      </c>
      <c r="C1077" s="95">
        <f t="shared" si="2171"/>
        <v>10</v>
      </c>
      <c r="E1077" s="95">
        <f t="shared" ref="E1077" si="2201">plan_id</f>
        <v>390</v>
      </c>
      <c r="F1077" s="95">
        <f t="shared" ca="1" si="2147"/>
        <v>2007</v>
      </c>
      <c r="G1077" s="95">
        <f t="shared" ref="G1077" ca="1" si="2202">VLOOKUP(INDIRECT(CHAR(39)&amp;$A1077&amp;CHAR(39)&amp;"!r2c"&amp;$C1077,0),variables,2,0)</f>
        <v>10929</v>
      </c>
      <c r="H1077" s="98">
        <f t="array" aca="1" ref="H1077" ca="1">IF(AND(G1077&gt;=10861,G1077&lt;=10863),TEXT(INDIRECT(CHAR(39)&amp;$A1077&amp;CHAR(39)&amp;"!r"&amp;$B1077&amp;"c"&amp;$C1077,0),"dd-mmm-yyyy"),(INDIRECT(CHAR(39)&amp;$A1077&amp;CHAR(39)&amp;"!r"&amp;$B1077&amp;"c"&amp;$C1077,0)))</f>
        <v>0</v>
      </c>
    </row>
    <row r="1078" spans="1:8" x14ac:dyDescent="0.3">
      <c r="A1078" s="95" t="s">
        <v>284</v>
      </c>
      <c r="B1078" s="95">
        <f t="shared" si="2186"/>
        <v>10</v>
      </c>
      <c r="C1078" s="95">
        <f t="shared" si="2171"/>
        <v>11</v>
      </c>
      <c r="E1078" s="95">
        <f t="shared" ref="E1078" si="2203">plan_id</f>
        <v>390</v>
      </c>
      <c r="F1078" s="95">
        <f t="shared" ca="1" si="2147"/>
        <v>2007</v>
      </c>
      <c r="G1078" s="95">
        <f t="shared" ref="G1078" ca="1" si="2204">VLOOKUP(INDIRECT(CHAR(39)&amp;$A1078&amp;CHAR(39)&amp;"!r2c"&amp;$C1078,0),variables,2,0)</f>
        <v>10930</v>
      </c>
      <c r="H1078" s="98">
        <f t="array" aca="1" ref="H1078" ca="1">IF(AND(G1078&gt;=10861,G1078&lt;=10863),TEXT(INDIRECT(CHAR(39)&amp;$A1078&amp;CHAR(39)&amp;"!r"&amp;$B1078&amp;"c"&amp;$C1078,0),"dd-mmm-yyyy"),(INDIRECT(CHAR(39)&amp;$A1078&amp;CHAR(39)&amp;"!r"&amp;$B1078&amp;"c"&amp;$C1078,0)))</f>
        <v>0</v>
      </c>
    </row>
    <row r="1079" spans="1:8" x14ac:dyDescent="0.3">
      <c r="A1079" s="95" t="s">
        <v>284</v>
      </c>
      <c r="B1079" s="95">
        <f t="shared" si="2186"/>
        <v>10</v>
      </c>
      <c r="C1079" s="95">
        <f t="shared" si="2171"/>
        <v>12</v>
      </c>
      <c r="E1079" s="95">
        <f t="shared" ref="E1079" si="2205">plan_id</f>
        <v>390</v>
      </c>
      <c r="F1079" s="95">
        <f t="shared" ca="1" si="2147"/>
        <v>2007</v>
      </c>
      <c r="G1079" s="95">
        <f t="shared" ref="G1079" ca="1" si="2206">VLOOKUP(INDIRECT(CHAR(39)&amp;$A1079&amp;CHAR(39)&amp;"!r2c"&amp;$C1079,0),variables,2,0)</f>
        <v>10705</v>
      </c>
      <c r="H1079" s="98">
        <f t="array" aca="1" ref="H1079" ca="1">IF(AND(G1079&gt;=10861,G1079&lt;=10863),TEXT(INDIRECT(CHAR(39)&amp;$A1079&amp;CHAR(39)&amp;"!r"&amp;$B1079&amp;"c"&amp;$C1079,0),"dd-mmm-yyyy"),(INDIRECT(CHAR(39)&amp;$A1079&amp;CHAR(39)&amp;"!r"&amp;$B1079&amp;"c"&amp;$C1079,0)))</f>
        <v>27400000</v>
      </c>
    </row>
    <row r="1080" spans="1:8" x14ac:dyDescent="0.3">
      <c r="A1080" s="95" t="s">
        <v>284</v>
      </c>
      <c r="B1080" s="95">
        <f t="shared" si="2186"/>
        <v>10</v>
      </c>
      <c r="C1080" s="95">
        <f t="shared" si="2171"/>
        <v>13</v>
      </c>
      <c r="E1080" s="95">
        <f t="shared" ref="E1080" si="2207">plan_id</f>
        <v>390</v>
      </c>
      <c r="F1080" s="95">
        <f t="shared" ca="1" si="2147"/>
        <v>2007</v>
      </c>
      <c r="G1080" s="95">
        <f t="shared" ref="G1080" ca="1" si="2208">VLOOKUP(INDIRECT(CHAR(39)&amp;$A1080&amp;CHAR(39)&amp;"!r2c"&amp;$C1080,0),variables,2,0)</f>
        <v>10842</v>
      </c>
      <c r="H1080" s="98">
        <f t="array" aca="1" ref="H1080" ca="1">IF(AND(G1080&gt;=10861,G1080&lt;=10863),TEXT(INDIRECT(CHAR(39)&amp;$A1080&amp;CHAR(39)&amp;"!r"&amp;$B1080&amp;"c"&amp;$C1080,0),"dd-mmm-yyyy"),(INDIRECT(CHAR(39)&amp;$A1080&amp;CHAR(39)&amp;"!r"&amp;$B1080&amp;"c"&amp;$C1080,0)))</f>
        <v>0</v>
      </c>
    </row>
    <row r="1081" spans="1:8" x14ac:dyDescent="0.3">
      <c r="A1081" s="95" t="s">
        <v>284</v>
      </c>
      <c r="B1081" s="95">
        <f t="shared" si="2186"/>
        <v>10</v>
      </c>
      <c r="C1081" s="95">
        <f t="shared" si="2171"/>
        <v>14</v>
      </c>
      <c r="E1081" s="95">
        <f t="shared" ref="E1081" si="2209">plan_id</f>
        <v>390</v>
      </c>
      <c r="F1081" s="95">
        <f t="shared" ca="1" si="2147"/>
        <v>2007</v>
      </c>
      <c r="G1081" s="95">
        <f t="shared" ref="G1081" ca="1" si="2210">VLOOKUP(INDIRECT(CHAR(39)&amp;$A1081&amp;CHAR(39)&amp;"!r2c"&amp;$C1081,0),variables,2,0)</f>
        <v>10843</v>
      </c>
      <c r="H1081" s="98">
        <f t="array" aca="1" ref="H1081" ca="1">IF(AND(G1081&gt;=10861,G1081&lt;=10863),TEXT(INDIRECT(CHAR(39)&amp;$A1081&amp;CHAR(39)&amp;"!r"&amp;$B1081&amp;"c"&amp;$C1081,0),"dd-mmm-yyyy"),(INDIRECT(CHAR(39)&amp;$A1081&amp;CHAR(39)&amp;"!r"&amp;$B1081&amp;"c"&amp;$C1081,0)))</f>
        <v>0</v>
      </c>
    </row>
    <row r="1082" spans="1:8" x14ac:dyDescent="0.3">
      <c r="A1082" s="95" t="s">
        <v>284</v>
      </c>
      <c r="B1082" s="95">
        <f t="shared" si="2186"/>
        <v>10</v>
      </c>
      <c r="C1082" s="95">
        <f t="shared" si="2171"/>
        <v>15</v>
      </c>
      <c r="E1082" s="95">
        <f t="shared" ref="E1082" si="2211">plan_id</f>
        <v>390</v>
      </c>
      <c r="F1082" s="95">
        <f t="shared" ca="1" si="2147"/>
        <v>2007</v>
      </c>
      <c r="G1082" s="95">
        <f t="shared" ref="G1082" ca="1" si="2212">VLOOKUP(INDIRECT(CHAR(39)&amp;$A1082&amp;CHAR(39)&amp;"!r2c"&amp;$C1082,0),variables,2,0)</f>
        <v>10931</v>
      </c>
      <c r="H1082" s="98">
        <f t="array" aca="1" ref="H1082" ca="1">IF(AND(G1082&gt;=10861,G1082&lt;=10863),TEXT(INDIRECT(CHAR(39)&amp;$A1082&amp;CHAR(39)&amp;"!r"&amp;$B1082&amp;"c"&amp;$C1082,0),"dd-mmm-yyyy"),(INDIRECT(CHAR(39)&amp;$A1082&amp;CHAR(39)&amp;"!r"&amp;$B1082&amp;"c"&amp;$C1082,0)))</f>
        <v>0</v>
      </c>
    </row>
    <row r="1083" spans="1:8" x14ac:dyDescent="0.3">
      <c r="A1083" s="95" t="s">
        <v>284</v>
      </c>
      <c r="B1083" s="95">
        <f t="shared" si="2186"/>
        <v>10</v>
      </c>
      <c r="C1083" s="95">
        <f t="shared" si="2171"/>
        <v>16</v>
      </c>
      <c r="E1083" s="95">
        <f t="shared" ref="E1083" si="2213">plan_id</f>
        <v>390</v>
      </c>
      <c r="F1083" s="95">
        <f t="shared" ca="1" si="2147"/>
        <v>2007</v>
      </c>
      <c r="G1083" s="95">
        <f t="shared" ref="G1083" ca="1" si="2214">VLOOKUP(INDIRECT(CHAR(39)&amp;$A1083&amp;CHAR(39)&amp;"!r2c"&amp;$C1083,0),variables,2,0)</f>
        <v>10932</v>
      </c>
      <c r="H1083" s="98">
        <f t="array" aca="1" ref="H1083" ca="1">IF(AND(G1083&gt;=10861,G1083&lt;=10863),TEXT(INDIRECT(CHAR(39)&amp;$A1083&amp;CHAR(39)&amp;"!r"&amp;$B1083&amp;"c"&amp;$C1083,0),"dd-mmm-yyyy"),(INDIRECT(CHAR(39)&amp;$A1083&amp;CHAR(39)&amp;"!r"&amp;$B1083&amp;"c"&amp;$C1083,0)))</f>
        <v>0</v>
      </c>
    </row>
    <row r="1084" spans="1:8" x14ac:dyDescent="0.3">
      <c r="A1084" s="95" t="s">
        <v>284</v>
      </c>
      <c r="B1084" s="95">
        <f t="shared" si="2186"/>
        <v>10</v>
      </c>
      <c r="C1084" s="95">
        <f t="shared" si="2171"/>
        <v>17</v>
      </c>
      <c r="E1084" s="95">
        <f t="shared" ref="E1084" si="2215">plan_id</f>
        <v>390</v>
      </c>
      <c r="F1084" s="95">
        <f t="shared" ca="1" si="2147"/>
        <v>2007</v>
      </c>
      <c r="G1084" s="95">
        <f t="shared" ref="G1084" ca="1" si="2216">VLOOKUP(INDIRECT(CHAR(39)&amp;$A1084&amp;CHAR(39)&amp;"!r2c"&amp;$C1084,0),variables,2,0)</f>
        <v>10933</v>
      </c>
      <c r="H1084" s="98">
        <f t="array" aca="1" ref="H1084" ca="1">IF(AND(G1084&gt;=10861,G1084&lt;=10863),TEXT(INDIRECT(CHAR(39)&amp;$A1084&amp;CHAR(39)&amp;"!r"&amp;$B1084&amp;"c"&amp;$C1084,0),"dd-mmm-yyyy"),(INDIRECT(CHAR(39)&amp;$A1084&amp;CHAR(39)&amp;"!r"&amp;$B1084&amp;"c"&amp;$C1084,0)))</f>
        <v>0.25700000000000001</v>
      </c>
    </row>
    <row r="1085" spans="1:8" x14ac:dyDescent="0.3">
      <c r="A1085" s="95" t="s">
        <v>284</v>
      </c>
      <c r="B1085" s="95">
        <f t="shared" si="2186"/>
        <v>10</v>
      </c>
      <c r="C1085" s="95">
        <f t="shared" si="2171"/>
        <v>18</v>
      </c>
      <c r="E1085" s="95">
        <f t="shared" ref="E1085" si="2217">plan_id</f>
        <v>390</v>
      </c>
      <c r="F1085" s="95">
        <f t="shared" ca="1" si="2147"/>
        <v>2007</v>
      </c>
      <c r="G1085" s="95">
        <f t="shared" ref="G1085" ca="1" si="2218">VLOOKUP(INDIRECT(CHAR(39)&amp;$A1085&amp;CHAR(39)&amp;"!r2c"&amp;$C1085,0),variables,2,0)</f>
        <v>10934</v>
      </c>
      <c r="H1085" s="98">
        <f t="array" aca="1" ref="H1085" ca="1">IF(AND(G1085&gt;=10861,G1085&lt;=10863),TEXT(INDIRECT(CHAR(39)&amp;$A1085&amp;CHAR(39)&amp;"!r"&amp;$B1085&amp;"c"&amp;$C1085,0),"dd-mmm-yyyy"),(INDIRECT(CHAR(39)&amp;$A1085&amp;CHAR(39)&amp;"!r"&amp;$B1085&amp;"c"&amp;$C1085,0)))</f>
        <v>0</v>
      </c>
    </row>
    <row r="1086" spans="1:8" x14ac:dyDescent="0.3">
      <c r="A1086" s="95" t="s">
        <v>284</v>
      </c>
      <c r="B1086" s="95">
        <f t="shared" si="2186"/>
        <v>10</v>
      </c>
      <c r="C1086" s="95">
        <f t="shared" si="2171"/>
        <v>19</v>
      </c>
      <c r="E1086" s="95">
        <f t="shared" ref="E1086" si="2219">plan_id</f>
        <v>390</v>
      </c>
      <c r="F1086" s="95">
        <f t="shared" ca="1" si="2147"/>
        <v>2007</v>
      </c>
      <c r="G1086" s="95">
        <f t="shared" ref="G1086" ca="1" si="2220">VLOOKUP(INDIRECT(CHAR(39)&amp;$A1086&amp;CHAR(39)&amp;"!r2c"&amp;$C1086,0),variables,2,0)</f>
        <v>10935</v>
      </c>
      <c r="H1086" s="98" t="str">
        <f t="array" aca="1" ref="H1086" ca="1">IF(AND(G1086&gt;=10861,G1086&lt;=10863),TEXT(INDIRECT(CHAR(39)&amp;$A1086&amp;CHAR(39)&amp;"!r"&amp;$B1086&amp;"c"&amp;$C1086,0),"dd-mmm-yyyy"),(INDIRECT(CHAR(39)&amp;$A1086&amp;CHAR(39)&amp;"!r"&amp;$B1086&amp;"c"&amp;$C1086,0)))</f>
        <v>Range</v>
      </c>
    </row>
    <row r="1087" spans="1:8" x14ac:dyDescent="0.3">
      <c r="A1087" s="95" t="s">
        <v>284</v>
      </c>
      <c r="B1087" s="95">
        <f t="shared" si="2186"/>
        <v>10</v>
      </c>
      <c r="C1087" s="95">
        <f t="shared" si="2171"/>
        <v>20</v>
      </c>
      <c r="E1087" s="95">
        <f t="shared" ref="E1087" si="2221">plan_id</f>
        <v>390</v>
      </c>
      <c r="F1087" s="95">
        <f t="shared" ca="1" si="2147"/>
        <v>2007</v>
      </c>
      <c r="G1087" s="95">
        <f t="shared" ref="G1087" ca="1" si="2222">VLOOKUP(INDIRECT(CHAR(39)&amp;$A1087&amp;CHAR(39)&amp;"!r2c"&amp;$C1087,0),variables,2,0)</f>
        <v>10937</v>
      </c>
      <c r="H1087" s="98">
        <f t="array" aca="1" ref="H1087" ca="1">IF(AND(G1087&gt;=10861,G1087&lt;=10863),TEXT(INDIRECT(CHAR(39)&amp;$A1087&amp;CHAR(39)&amp;"!r"&amp;$B1087&amp;"c"&amp;$C1087,0),"dd-mmm-yyyy"),(INDIRECT(CHAR(39)&amp;$A1087&amp;CHAR(39)&amp;"!r"&amp;$B1087&amp;"c"&amp;$C1087,0)))</f>
        <v>0</v>
      </c>
    </row>
    <row r="1088" spans="1:8" x14ac:dyDescent="0.3">
      <c r="A1088" s="95" t="s">
        <v>284</v>
      </c>
      <c r="B1088" s="95">
        <f t="shared" si="2186"/>
        <v>10</v>
      </c>
      <c r="C1088" s="95">
        <f t="shared" si="2171"/>
        <v>21</v>
      </c>
      <c r="E1088" s="95">
        <f t="shared" ref="E1088" si="2223">plan_id</f>
        <v>390</v>
      </c>
      <c r="F1088" s="95">
        <f t="shared" ca="1" si="2147"/>
        <v>2007</v>
      </c>
      <c r="G1088" s="95">
        <f t="shared" ref="G1088" ca="1" si="2224">VLOOKUP(INDIRECT(CHAR(39)&amp;$A1088&amp;CHAR(39)&amp;"!r2c"&amp;$C1088,0),variables,2,0)</f>
        <v>10938</v>
      </c>
      <c r="H1088" s="98">
        <f t="array" aca="1" ref="H1088" ca="1">IF(AND(G1088&gt;=10861,G1088&lt;=10863),TEXT(INDIRECT(CHAR(39)&amp;$A1088&amp;CHAR(39)&amp;"!r"&amp;$B1088&amp;"c"&amp;$C1088,0),"dd-mmm-yyyy"),(INDIRECT(CHAR(39)&amp;$A1088&amp;CHAR(39)&amp;"!r"&amp;$B1088&amp;"c"&amp;$C1088,0)))</f>
        <v>0</v>
      </c>
    </row>
    <row r="1089" spans="1:8" x14ac:dyDescent="0.3">
      <c r="A1089" s="95" t="s">
        <v>284</v>
      </c>
      <c r="B1089" s="95">
        <f t="shared" si="2186"/>
        <v>10</v>
      </c>
      <c r="C1089" s="95">
        <f t="shared" si="2171"/>
        <v>22</v>
      </c>
      <c r="E1089" s="95">
        <f t="shared" ref="E1089" si="2225">plan_id</f>
        <v>390</v>
      </c>
      <c r="F1089" s="95">
        <f t="shared" ca="1" si="2147"/>
        <v>2007</v>
      </c>
      <c r="G1089" s="95">
        <f t="shared" ref="G1089" ca="1" si="2226">VLOOKUP(INDIRECT(CHAR(39)&amp;$A1089&amp;CHAR(39)&amp;"!r2c"&amp;$C1089,0),variables,2,0)</f>
        <v>11007</v>
      </c>
      <c r="H1089" s="98" t="str">
        <f t="array" aca="1" ref="H1089" ca="1">IF(AND(G1089&gt;=10861,G1089&lt;=10863),TEXT(INDIRECT(CHAR(39)&amp;$A1089&amp;CHAR(39)&amp;"!r"&amp;$B1089&amp;"c"&amp;$C1089,0),"dd-mmm-yyyy"),(INDIRECT(CHAR(39)&amp;$A1089&amp;CHAR(39)&amp;"!r"&amp;$B1089&amp;"c"&amp;$C1089,0)))</f>
        <v>(i) 2.5% of Avg pay times dep service upto 25 yrs+ 3% of avg pay times dep service over 25yrs+ 2.5% of Avg pay times CS, Max 80% of pay. (ii) 2.5% of avg pay times total service, Max 80% of pay</v>
      </c>
    </row>
    <row r="1090" spans="1:8" x14ac:dyDescent="0.3">
      <c r="A1090" s="95" t="s">
        <v>284</v>
      </c>
      <c r="B1090" s="95">
        <f t="shared" si="2186"/>
        <v>10</v>
      </c>
      <c r="C1090" s="95">
        <f t="shared" si="2171"/>
        <v>23</v>
      </c>
      <c r="E1090" s="95">
        <f t="shared" ref="E1090" si="2227">plan_id</f>
        <v>390</v>
      </c>
      <c r="F1090" s="95">
        <f t="shared" ca="1" si="2147"/>
        <v>2007</v>
      </c>
      <c r="G1090" s="95">
        <f t="shared" ref="G1090" ca="1" si="2228">VLOOKUP(INDIRECT(CHAR(39)&amp;$A1090&amp;CHAR(39)&amp;"!r2c"&amp;$C1090,0),variables,2,0)</f>
        <v>10941</v>
      </c>
      <c r="H1090" s="98" t="str">
        <f t="array" aca="1" ref="H1090" ca="1">IF(AND(G1090&gt;=10861,G1090&lt;=10863),TEXT(INDIRECT(CHAR(39)&amp;$A1090&amp;CHAR(39)&amp;"!r"&amp;$B1090&amp;"c"&amp;$C1090,0),"dd-mmm-yyyy"),(INDIRECT(CHAR(39)&amp;$A1090&amp;CHAR(39)&amp;"!r"&amp;$B1090&amp;"c"&amp;$C1090,0)))</f>
        <v>COLA</v>
      </c>
    </row>
    <row r="1091" spans="1:8" x14ac:dyDescent="0.3">
      <c r="A1091" s="95" t="s">
        <v>284</v>
      </c>
      <c r="B1091" s="95">
        <f t="shared" si="2186"/>
        <v>10</v>
      </c>
      <c r="C1091" s="95">
        <f t="shared" si="2171"/>
        <v>24</v>
      </c>
      <c r="E1091" s="95">
        <f t="shared" ref="E1091" si="2229">plan_id</f>
        <v>390</v>
      </c>
      <c r="F1091" s="95">
        <f t="shared" ca="1" si="2147"/>
        <v>2007</v>
      </c>
      <c r="G1091" s="95">
        <f t="shared" ref="G1091" ca="1" si="2230">VLOOKUP(INDIRECT(CHAR(39)&amp;$A1091&amp;CHAR(39)&amp;"!r2c"&amp;$C1091,0),variables,2,0)</f>
        <v>10942</v>
      </c>
      <c r="H1091" s="98" t="str">
        <f t="array" aca="1" ref="H1091" ca="1">IF(AND(G1091&gt;=10861,G1091&lt;=10863),TEXT(INDIRECT(CHAR(39)&amp;$A1091&amp;CHAR(39)&amp;"!r"&amp;$B1091&amp;"c"&amp;$C1091,0),"dd-mmm-yyyy"),(INDIRECT(CHAR(39)&amp;$A1091&amp;CHAR(39)&amp;"!r"&amp;$B1091&amp;"c"&amp;$C1091,0)))</f>
        <v>Percentage</v>
      </c>
    </row>
    <row r="1092" spans="1:8" x14ac:dyDescent="0.3">
      <c r="A1092" s="95" t="s">
        <v>284</v>
      </c>
      <c r="B1092" s="95">
        <f t="shared" si="2186"/>
        <v>10</v>
      </c>
      <c r="C1092" s="95">
        <f t="shared" si="2171"/>
        <v>25</v>
      </c>
      <c r="E1092" s="95">
        <f t="shared" ref="E1092" si="2231">plan_id</f>
        <v>390</v>
      </c>
      <c r="F1092" s="95">
        <f t="shared" ca="1" si="2147"/>
        <v>2007</v>
      </c>
      <c r="G1092" s="95">
        <f t="shared" ref="G1092" ca="1" si="2232">VLOOKUP(INDIRECT(CHAR(39)&amp;$A1092&amp;CHAR(39)&amp;"!r2c"&amp;$C1092,0),variables,2,0)</f>
        <v>10701</v>
      </c>
      <c r="H1092" s="98">
        <f t="array" aca="1" ref="H1092" ca="1">IF(AND(G1092&gt;=10861,G1092&lt;=10863),TEXT(INDIRECT(CHAR(39)&amp;$A1092&amp;CHAR(39)&amp;"!r"&amp;$B1092&amp;"c"&amp;$C1092,0),"dd-mmm-yyyy"),(INDIRECT(CHAR(39)&amp;$A1092&amp;CHAR(39)&amp;"!r"&amp;$B1092&amp;"c"&amp;$C1092,0)))</f>
        <v>0.05</v>
      </c>
    </row>
    <row r="1093" spans="1:8" x14ac:dyDescent="0.3">
      <c r="A1093" s="95" t="s">
        <v>284</v>
      </c>
      <c r="B1093" s="95">
        <f t="shared" si="2186"/>
        <v>10</v>
      </c>
      <c r="C1093" s="95">
        <f t="shared" si="2171"/>
        <v>26</v>
      </c>
      <c r="E1093" s="95">
        <f t="shared" ref="E1093" si="2233">plan_id</f>
        <v>390</v>
      </c>
      <c r="F1093" s="95">
        <f t="shared" ca="1" si="2147"/>
        <v>2007</v>
      </c>
      <c r="G1093" s="95">
        <f t="shared" ref="G1093" ca="1" si="2234">VLOOKUP(INDIRECT(CHAR(39)&amp;$A1093&amp;CHAR(39)&amp;"!r2c"&amp;$C1093,0),variables,2,0)</f>
        <v>10702</v>
      </c>
      <c r="H1093" s="98">
        <f t="array" aca="1" ref="H1093" ca="1">IF(AND(G1093&gt;=10861,G1093&lt;=10863),TEXT(INDIRECT(CHAR(39)&amp;$A1093&amp;CHAR(39)&amp;"!r"&amp;$B1093&amp;"c"&amp;$C1093,0),"dd-mmm-yyyy"),(INDIRECT(CHAR(39)&amp;$A1093&amp;CHAR(39)&amp;"!r"&amp;$B1093&amp;"c"&amp;$C1093,0)))</f>
        <v>0</v>
      </c>
    </row>
    <row r="1094" spans="1:8" x14ac:dyDescent="0.3">
      <c r="A1094" s="95" t="s">
        <v>284</v>
      </c>
      <c r="B1094" s="95">
        <f t="shared" si="2186"/>
        <v>10</v>
      </c>
      <c r="C1094" s="95">
        <f t="shared" si="2171"/>
        <v>27</v>
      </c>
      <c r="E1094" s="95">
        <f t="shared" ref="E1094" si="2235">plan_id</f>
        <v>390</v>
      </c>
      <c r="F1094" s="95">
        <f t="shared" ca="1" si="2147"/>
        <v>2007</v>
      </c>
      <c r="G1094" s="95">
        <f t="shared" ref="G1094" ca="1" si="2236">VLOOKUP(INDIRECT(CHAR(39)&amp;$A1094&amp;CHAR(39)&amp;"!r2c"&amp;$C1094,0),variables,2,0)</f>
        <v>10943</v>
      </c>
      <c r="H1094" s="98" t="str">
        <f t="array" aca="1" ref="H1094" ca="1">IF(AND(G1094&gt;=10861,G1094&lt;=10863),TEXT(INDIRECT(CHAR(39)&amp;$A1094&amp;CHAR(39)&amp;"!r"&amp;$B1094&amp;"c"&amp;$C1094,0),"dd-mmm-yyyy"),(INDIRECT(CHAR(39)&amp;$A1094&amp;CHAR(39)&amp;"!r"&amp;$B1094&amp;"c"&amp;$C1094,0)))</f>
        <v>3.00% ( COLA limited for those hired after 11/1/96)</v>
      </c>
    </row>
    <row r="1095" spans="1:8" x14ac:dyDescent="0.3">
      <c r="A1095" s="95" t="s">
        <v>284</v>
      </c>
      <c r="B1095" s="95">
        <f t="shared" si="2186"/>
        <v>10</v>
      </c>
      <c r="C1095" s="95">
        <f t="shared" si="2171"/>
        <v>28</v>
      </c>
      <c r="E1095" s="95">
        <f t="shared" ref="E1095" si="2237">plan_id</f>
        <v>390</v>
      </c>
      <c r="F1095" s="95">
        <f t="shared" ca="1" si="2147"/>
        <v>2007</v>
      </c>
      <c r="G1095" s="95">
        <f t="shared" ref="G1095" ca="1" si="2238">VLOOKUP(INDIRECT(CHAR(39)&amp;$A1095&amp;CHAR(39)&amp;"!r2c"&amp;$C1095,0),variables,2,0)</f>
        <v>10944</v>
      </c>
      <c r="H1095" s="98" t="str">
        <f t="array" aca="1" ref="H1095" ca="1">IF(AND(G1095&gt;=10861,G1095&lt;=10863),TEXT(INDIRECT(CHAR(39)&amp;$A1095&amp;CHAR(39)&amp;"!r"&amp;$B1095&amp;"c"&amp;$C1095,0),"dd-mmm-yyyy"),(INDIRECT(CHAR(39)&amp;$A1095&amp;CHAR(39)&amp;"!r"&amp;$B1095&amp;"c"&amp;$C1095,0)))</f>
        <v>NO</v>
      </c>
    </row>
    <row r="1096" spans="1:8" x14ac:dyDescent="0.3">
      <c r="A1096" s="95" t="s">
        <v>284</v>
      </c>
      <c r="B1096" s="95">
        <f t="shared" si="2186"/>
        <v>10</v>
      </c>
      <c r="C1096" s="95">
        <f t="shared" si="2171"/>
        <v>29</v>
      </c>
      <c r="E1096" s="95">
        <f t="shared" ref="E1096" si="2239">plan_id</f>
        <v>390</v>
      </c>
      <c r="F1096" s="95">
        <f t="shared" ca="1" si="2147"/>
        <v>2007</v>
      </c>
      <c r="G1096" s="95">
        <f t="shared" ref="G1096" ca="1" si="2240">VLOOKUP(INDIRECT(CHAR(39)&amp;$A1096&amp;CHAR(39)&amp;"!r2c"&amp;$C1096,0),variables,2,0)</f>
        <v>10945</v>
      </c>
      <c r="H1096" s="98" t="str">
        <f t="array" aca="1" ref="H1096" ca="1">IF(AND(G1096&gt;=10861,G1096&lt;=10863),TEXT(INDIRECT(CHAR(39)&amp;$A1096&amp;CHAR(39)&amp;"!r"&amp;$B1096&amp;"c"&amp;$C1096,0),"dd-mmm-yyyy"),(INDIRECT(CHAR(39)&amp;$A1096&amp;CHAR(39)&amp;"!r"&amp;$B1096&amp;"c"&amp;$C1096,0)))</f>
        <v>NO</v>
      </c>
    </row>
    <row r="1097" spans="1:8" x14ac:dyDescent="0.3">
      <c r="A1097" s="95" t="s">
        <v>284</v>
      </c>
      <c r="B1097" s="95">
        <f t="shared" si="2186"/>
        <v>10</v>
      </c>
      <c r="C1097" s="95">
        <f t="shared" si="2171"/>
        <v>30</v>
      </c>
      <c r="E1097" s="95">
        <f t="shared" ref="E1097" si="2241">plan_id</f>
        <v>390</v>
      </c>
      <c r="F1097" s="95">
        <f t="shared" ca="1" si="2147"/>
        <v>2007</v>
      </c>
      <c r="G1097" s="95">
        <f t="shared" ref="G1097" ca="1" si="2242">VLOOKUP(INDIRECT(CHAR(39)&amp;$A1097&amp;CHAR(39)&amp;"!r2c"&amp;$C1097,0),variables,2,0)</f>
        <v>10947</v>
      </c>
      <c r="H1097" s="98">
        <f t="array" aca="1" ref="H1097" ca="1">IF(AND(G1097&gt;=10861,G1097&lt;=10863),TEXT(INDIRECT(CHAR(39)&amp;$A1097&amp;CHAR(39)&amp;"!r"&amp;$B1097&amp;"c"&amp;$C1097,0),"dd-mmm-yyyy"),(INDIRECT(CHAR(39)&amp;$A1097&amp;CHAR(39)&amp;"!r"&amp;$B1097&amp;"c"&amp;$C1097,0)))</f>
        <v>0</v>
      </c>
    </row>
    <row r="1098" spans="1:8" x14ac:dyDescent="0.3">
      <c r="A1098" s="95" t="s">
        <v>284</v>
      </c>
      <c r="B1098" s="95">
        <f t="shared" si="2186"/>
        <v>10</v>
      </c>
      <c r="C1098" s="95">
        <f t="shared" si="2171"/>
        <v>31</v>
      </c>
      <c r="E1098" s="95">
        <f t="shared" ref="E1098" si="2243">plan_id</f>
        <v>390</v>
      </c>
      <c r="F1098" s="95">
        <f t="shared" ca="1" si="2147"/>
        <v>2007</v>
      </c>
      <c r="G1098" s="95">
        <f t="shared" ref="G1098" ca="1" si="2244">VLOOKUP(INDIRECT(CHAR(39)&amp;$A1098&amp;CHAR(39)&amp;"!r2c"&amp;$C1098,0),variables,2,0)</f>
        <v>10948</v>
      </c>
      <c r="H1098" s="98" t="str">
        <f t="array" aca="1" ref="H1098" ca="1">IF(AND(G1098&gt;=10861,G1098&lt;=10863),TEXT(INDIRECT(CHAR(39)&amp;$A1098&amp;CHAR(39)&amp;"!r"&amp;$B1098&amp;"c"&amp;$C1098,0),"dd-mmm-yyyy"),(INDIRECT(CHAR(39)&amp;$A1098&amp;CHAR(39)&amp;"!r"&amp;$B1098&amp;"c"&amp;$C1098,0)))</f>
        <v>NO</v>
      </c>
    </row>
    <row r="1099" spans="1:8" x14ac:dyDescent="0.3">
      <c r="A1099" s="95" t="s">
        <v>284</v>
      </c>
      <c r="B1099" s="95">
        <f t="shared" si="2186"/>
        <v>10</v>
      </c>
      <c r="C1099" s="95">
        <f t="shared" si="2171"/>
        <v>32</v>
      </c>
      <c r="E1099" s="95">
        <f t="shared" ref="E1099" si="2245">plan_id</f>
        <v>390</v>
      </c>
      <c r="F1099" s="95">
        <f t="shared" ca="1" si="2147"/>
        <v>2007</v>
      </c>
      <c r="G1099" s="95">
        <f t="shared" ref="G1099" ca="1" si="2246">VLOOKUP(INDIRECT(CHAR(39)&amp;$A1099&amp;CHAR(39)&amp;"!r2c"&amp;$C1099,0),variables,2,0)</f>
        <v>10949</v>
      </c>
      <c r="H1099" s="98" t="str">
        <f t="array" aca="1" ref="H1099" ca="1">IF(AND(G1099&gt;=10861,G1099&lt;=10863),TEXT(INDIRECT(CHAR(39)&amp;$A1099&amp;CHAR(39)&amp;"!r"&amp;$B1099&amp;"c"&amp;$C1099,0),"dd-mmm-yyyy"),(INDIRECT(CHAR(39)&amp;$A1099&amp;CHAR(39)&amp;"!r"&amp;$B1099&amp;"c"&amp;$C1099,0)))</f>
        <v>NO</v>
      </c>
    </row>
    <row r="1100" spans="1:8" x14ac:dyDescent="0.3">
      <c r="A1100" s="95" t="s">
        <v>284</v>
      </c>
      <c r="B1100" s="95">
        <f t="shared" si="2186"/>
        <v>10</v>
      </c>
      <c r="C1100" s="95">
        <f t="shared" si="2171"/>
        <v>33</v>
      </c>
      <c r="E1100" s="95">
        <f t="shared" ref="E1100" si="2247">plan_id</f>
        <v>390</v>
      </c>
      <c r="F1100" s="95">
        <f t="shared" ca="1" si="2147"/>
        <v>2007</v>
      </c>
      <c r="G1100" s="95">
        <f t="shared" ref="G1100" ca="1" si="2248">VLOOKUP(INDIRECT(CHAR(39)&amp;$A1100&amp;CHAR(39)&amp;"!r2c"&amp;$C1100,0),variables,2,0)</f>
        <v>10951</v>
      </c>
      <c r="H1100" s="98" t="str">
        <f t="array" aca="1" ref="H1100" ca="1">IF(AND(G1100&gt;=10861,G1100&lt;=10863),TEXT(INDIRECT(CHAR(39)&amp;$A1100&amp;CHAR(39)&amp;"!r"&amp;$B1100&amp;"c"&amp;$C1100,0),"dd-mmm-yyyy"),(INDIRECT(CHAR(39)&amp;$A1100&amp;CHAR(39)&amp;"!r"&amp;$B1100&amp;"c"&amp;$C1100,0)))</f>
        <v>NO</v>
      </c>
    </row>
    <row r="1101" spans="1:8" x14ac:dyDescent="0.3">
      <c r="A1101" s="95" t="s">
        <v>284</v>
      </c>
      <c r="B1101" s="95">
        <f t="shared" si="2186"/>
        <v>10</v>
      </c>
      <c r="C1101" s="95">
        <f t="shared" si="2171"/>
        <v>34</v>
      </c>
      <c r="E1101" s="95">
        <f t="shared" ref="E1101" si="2249">plan_id</f>
        <v>390</v>
      </c>
      <c r="F1101" s="95">
        <f t="shared" ca="1" si="2147"/>
        <v>2007</v>
      </c>
      <c r="G1101" s="95">
        <f t="shared" ref="G1101" ca="1" si="2250">VLOOKUP(INDIRECT(CHAR(39)&amp;$A1101&amp;CHAR(39)&amp;"!r2c"&amp;$C1101,0),variables,2,0)</f>
        <v>10950</v>
      </c>
      <c r="H1101" s="98" t="str">
        <f t="array" aca="1" ref="H1101" ca="1">IF(AND(G1101&gt;=10861,G1101&lt;=10863),TEXT(INDIRECT(CHAR(39)&amp;$A1101&amp;CHAR(39)&amp;"!r"&amp;$B1101&amp;"c"&amp;$C1101,0),"dd-mmm-yyyy"),(INDIRECT(CHAR(39)&amp;$A1101&amp;CHAR(39)&amp;"!r"&amp;$B1101&amp;"c"&amp;$C1101,0)))</f>
        <v>NO</v>
      </c>
    </row>
    <row r="1102" spans="1:8" x14ac:dyDescent="0.3">
      <c r="A1102" s="95" t="s">
        <v>284</v>
      </c>
      <c r="B1102" s="95">
        <f t="shared" si="2186"/>
        <v>10</v>
      </c>
      <c r="C1102" s="95">
        <f t="shared" si="2171"/>
        <v>35</v>
      </c>
      <c r="E1102" s="95">
        <f t="shared" ref="E1102" si="2251">plan_id</f>
        <v>390</v>
      </c>
      <c r="F1102" s="95">
        <f t="shared" ca="1" si="2147"/>
        <v>2007</v>
      </c>
      <c r="G1102" s="95">
        <f t="shared" ref="G1102" ca="1" si="2252">VLOOKUP(INDIRECT(CHAR(39)&amp;$A1102&amp;CHAR(39)&amp;"!r2c"&amp;$C1102,0),variables,2,0)</f>
        <v>10954</v>
      </c>
      <c r="H1102" s="98">
        <f t="array" aca="1" ref="H1102" ca="1">IF(AND(G1102&gt;=10861,G1102&lt;=10863),TEXT(INDIRECT(CHAR(39)&amp;$A1102&amp;CHAR(39)&amp;"!r"&amp;$B1102&amp;"c"&amp;$C1102,0),"dd-mmm-yyyy"),(INDIRECT(CHAR(39)&amp;$A1102&amp;CHAR(39)&amp;"!r"&amp;$B1102&amp;"c"&amp;$C1102,0)))</f>
        <v>0.05</v>
      </c>
    </row>
    <row r="1103" spans="1:8" x14ac:dyDescent="0.3">
      <c r="A1103" s="95" t="s">
        <v>284</v>
      </c>
      <c r="B1103" s="95">
        <f t="shared" si="2186"/>
        <v>10</v>
      </c>
      <c r="C1103" s="95">
        <f t="shared" si="2171"/>
        <v>36</v>
      </c>
      <c r="E1103" s="95">
        <f t="shared" ref="E1103" si="2253">plan_id</f>
        <v>390</v>
      </c>
      <c r="F1103" s="95">
        <f t="shared" ca="1" si="2147"/>
        <v>2007</v>
      </c>
      <c r="G1103" s="95">
        <f t="shared" ref="G1103" ca="1" si="2254">VLOOKUP(INDIRECT(CHAR(39)&amp;$A1103&amp;CHAR(39)&amp;"!r2c"&amp;$C1103,0),variables,2,0)</f>
        <v>10955</v>
      </c>
      <c r="H1103" s="98">
        <f t="array" aca="1" ref="H1103" ca="1">IF(AND(G1103&gt;=10861,G1103&lt;=10863),TEXT(INDIRECT(CHAR(39)&amp;$A1103&amp;CHAR(39)&amp;"!r"&amp;$B1103&amp;"c"&amp;$C1103,0),"dd-mmm-yyyy"),(INDIRECT(CHAR(39)&amp;$A1103&amp;CHAR(39)&amp;"!r"&amp;$B1103&amp;"c"&amp;$C1103,0)))</f>
        <v>7.4999999999999997E-2</v>
      </c>
    </row>
    <row r="1104" spans="1:8" x14ac:dyDescent="0.3">
      <c r="A1104" s="95" t="s">
        <v>284</v>
      </c>
      <c r="B1104" s="95">
        <f t="shared" si="2186"/>
        <v>10</v>
      </c>
      <c r="C1104" s="95">
        <f t="shared" si="2171"/>
        <v>37</v>
      </c>
      <c r="E1104" s="95">
        <f t="shared" ref="E1104" si="2255">plan_id</f>
        <v>390</v>
      </c>
      <c r="F1104" s="95">
        <f t="shared" ca="1" si="2147"/>
        <v>2007</v>
      </c>
      <c r="G1104" s="95">
        <f t="shared" ref="G1104" ca="1" si="2256">VLOOKUP(INDIRECT(CHAR(39)&amp;$A1104&amp;CHAR(39)&amp;"!r2c"&amp;$C1104,0),variables,2,0)</f>
        <v>10956</v>
      </c>
      <c r="H1104" s="98">
        <f t="array" aca="1" ref="H1104" ca="1">IF(AND(G1104&gt;=10861,G1104&lt;=10863),TEXT(INDIRECT(CHAR(39)&amp;$A1104&amp;CHAR(39)&amp;"!r"&amp;$B1104&amp;"c"&amp;$C1104,0),"dd-mmm-yyyy"),(INDIRECT(CHAR(39)&amp;$A1104&amp;CHAR(39)&amp;"!r"&amp;$B1104&amp;"c"&amp;$C1104,0)))</f>
        <v>0</v>
      </c>
    </row>
    <row r="1105" spans="1:8" x14ac:dyDescent="0.3">
      <c r="A1105" s="95" t="s">
        <v>284</v>
      </c>
      <c r="B1105" s="95">
        <f t="shared" si="2186"/>
        <v>10</v>
      </c>
      <c r="C1105" s="95">
        <f t="shared" si="2171"/>
        <v>38</v>
      </c>
      <c r="E1105" s="95">
        <f t="shared" ref="E1105" si="2257">plan_id</f>
        <v>390</v>
      </c>
      <c r="F1105" s="95">
        <f t="shared" ca="1" si="2147"/>
        <v>2007</v>
      </c>
      <c r="G1105" s="95">
        <f t="shared" ref="G1105" ca="1" si="2258">VLOOKUP(INDIRECT(CHAR(39)&amp;$A1105&amp;CHAR(39)&amp;"!r2c"&amp;$C1105,0),variables,2,0)</f>
        <v>10959</v>
      </c>
      <c r="H1105" s="98" t="str">
        <f t="array" aca="1" ref="H1105" ca="1">IF(AND(G1105&gt;=10861,G1105&lt;=10863),TEXT(INDIRECT(CHAR(39)&amp;$A1105&amp;CHAR(39)&amp;"!r"&amp;$B1105&amp;"c"&amp;$C1105,0),"dd-mmm-yyyy"),(INDIRECT(CHAR(39)&amp;$A1105&amp;CHAR(39)&amp;"!r"&amp;$B1105&amp;"c"&amp;$C1105,0)))</f>
        <v>5.5% - 10.0%</v>
      </c>
    </row>
    <row r="1106" spans="1:8" x14ac:dyDescent="0.3">
      <c r="A1106" s="95" t="s">
        <v>284</v>
      </c>
      <c r="B1106" s="95">
        <f t="shared" si="2186"/>
        <v>10</v>
      </c>
      <c r="C1106" s="95">
        <f t="shared" si="2171"/>
        <v>39</v>
      </c>
      <c r="E1106" s="95">
        <f t="shared" ref="E1106" si="2259">plan_id</f>
        <v>390</v>
      </c>
      <c r="F1106" s="95">
        <f t="shared" ca="1" si="2147"/>
        <v>2007</v>
      </c>
      <c r="G1106" s="95">
        <f t="shared" ref="G1106" ca="1" si="2260">VLOOKUP(INDIRECT(CHAR(39)&amp;$A1106&amp;CHAR(39)&amp;"!r2c"&amp;$C1106,0),variables,2,0)</f>
        <v>10962</v>
      </c>
      <c r="H1106" s="98" t="str">
        <f t="array" aca="1" ref="H1106" ca="1">IF(AND(G1106&gt;=10861,G1106&lt;=10863),TEXT(INDIRECT(CHAR(39)&amp;$A1106&amp;CHAR(39)&amp;"!r"&amp;$B1106&amp;"c"&amp;$C1106,0),"dd-mmm-yyyy"),(INDIRECT(CHAR(39)&amp;$A1106&amp;CHAR(39)&amp;"!r"&amp;$B1106&amp;"c"&amp;$C1106,0)))</f>
        <v>Pg No 57-58</v>
      </c>
    </row>
    <row r="1107" spans="1:8" x14ac:dyDescent="0.3">
      <c r="A1107" s="95" t="s">
        <v>284</v>
      </c>
      <c r="B1107" s="95">
        <f t="shared" si="2186"/>
        <v>10</v>
      </c>
      <c r="C1107" s="95">
        <f t="shared" si="2171"/>
        <v>40</v>
      </c>
      <c r="E1107" s="95">
        <f t="shared" ref="E1107" si="2261">plan_id</f>
        <v>390</v>
      </c>
      <c r="F1107" s="95">
        <f t="shared" ca="1" si="2147"/>
        <v>2007</v>
      </c>
      <c r="G1107" s="95">
        <f t="shared" ref="G1107" ca="1" si="2262">VLOOKUP(INDIRECT(CHAR(39)&amp;$A1107&amp;CHAR(39)&amp;"!r2c"&amp;$C1107,0),variables,2,0)</f>
        <v>10964</v>
      </c>
      <c r="H1107" s="98" t="str">
        <f t="array" aca="1" ref="H1107" ca="1">IF(AND(G1107&gt;=10861,G1107&lt;=10863),TEXT(INDIRECT(CHAR(39)&amp;$A1107&amp;CHAR(39)&amp;"!r"&amp;$B1107&amp;"c"&amp;$C1107,0),"dd-mmm-yyyy"),(INDIRECT(CHAR(39)&amp;$A1107&amp;CHAR(39)&amp;"!r"&amp;$B1107&amp;"c"&amp;$C1107,0)))</f>
        <v>Pg No 55-56</v>
      </c>
    </row>
    <row r="1108" spans="1:8" x14ac:dyDescent="0.3">
      <c r="A1108" s="95" t="s">
        <v>284</v>
      </c>
      <c r="B1108" s="95">
        <f t="shared" si="2186"/>
        <v>10</v>
      </c>
      <c r="C1108" s="95">
        <f t="shared" si="2171"/>
        <v>41</v>
      </c>
      <c r="E1108" s="95">
        <f t="shared" ref="E1108" si="2263">plan_id</f>
        <v>390</v>
      </c>
      <c r="F1108" s="95">
        <f t="shared" ca="1" si="2147"/>
        <v>2007</v>
      </c>
      <c r="G1108" s="95">
        <f t="shared" ref="G1108" ca="1" si="2264">VLOOKUP(INDIRECT(CHAR(39)&amp;$A1108&amp;CHAR(39)&amp;"!r2c"&amp;$C1108,0),variables,2,0)</f>
        <v>10967</v>
      </c>
      <c r="H1108" s="98" t="str">
        <f t="array" aca="1" ref="H1108" ca="1">IF(AND(G1108&gt;=10861,G1108&lt;=10863),TEXT(INDIRECT(CHAR(39)&amp;$A1108&amp;CHAR(39)&amp;"!r"&amp;$B1108&amp;"c"&amp;$C1108,0),"dd-mmm-yyyy"),(INDIRECT(CHAR(39)&amp;$A1108&amp;CHAR(39)&amp;"!r"&amp;$B1108&amp;"c"&amp;$C1108,0)))</f>
        <v>1994 Uninsured Pension (UP94)</v>
      </c>
    </row>
    <row r="1109" spans="1:8" x14ac:dyDescent="0.3">
      <c r="A1109" s="95" t="s">
        <v>284</v>
      </c>
      <c r="B1109" s="95">
        <f t="shared" si="2186"/>
        <v>10</v>
      </c>
      <c r="C1109" s="95">
        <f t="shared" si="2171"/>
        <v>42</v>
      </c>
      <c r="E1109" s="95">
        <f t="shared" ref="E1109" si="2265">plan_id</f>
        <v>390</v>
      </c>
      <c r="F1109" s="95">
        <f t="shared" ca="1" si="2147"/>
        <v>2007</v>
      </c>
      <c r="G1109" s="95">
        <f t="shared" ref="G1109" ca="1" si="2266">VLOOKUP(INDIRECT(CHAR(39)&amp;$A1109&amp;CHAR(39)&amp;"!r2c"&amp;$C1109,0),variables,2,0)</f>
        <v>10968</v>
      </c>
      <c r="H1109" s="98">
        <f t="array" aca="1" ref="H1109" ca="1">IF(AND(G1109&gt;=10861,G1109&lt;=10863),TEXT(INDIRECT(CHAR(39)&amp;$A1109&amp;CHAR(39)&amp;"!r"&amp;$B1109&amp;"c"&amp;$C1109,0),"dd-mmm-yyyy"),(INDIRECT(CHAR(39)&amp;$A1109&amp;CHAR(39)&amp;"!r"&amp;$B1109&amp;"c"&amp;$C1109,0)))</f>
        <v>1994</v>
      </c>
    </row>
    <row r="1110" spans="1:8" x14ac:dyDescent="0.3">
      <c r="A1110" s="95" t="s">
        <v>284</v>
      </c>
      <c r="B1110" s="95">
        <f t="shared" si="2186"/>
        <v>10</v>
      </c>
      <c r="C1110" s="95">
        <f t="shared" si="2171"/>
        <v>43</v>
      </c>
      <c r="E1110" s="95">
        <f t="shared" ref="E1110" si="2267">plan_id</f>
        <v>390</v>
      </c>
      <c r="F1110" s="95">
        <f t="shared" ca="1" si="2147"/>
        <v>2007</v>
      </c>
      <c r="G1110" s="95">
        <f t="shared" ref="G1110" ca="1" si="2268">VLOOKUP(INDIRECT(CHAR(39)&amp;$A1110&amp;CHAR(39)&amp;"!r2c"&amp;$C1110,0),variables,2,0)</f>
        <v>10969</v>
      </c>
      <c r="H1110" s="98" t="str">
        <f t="array" aca="1" ref="H1110" ca="1">IF(AND(G1110&gt;=10861,G1110&lt;=10863),TEXT(INDIRECT(CHAR(39)&amp;$A1110&amp;CHAR(39)&amp;"!r"&amp;$B1110&amp;"c"&amp;$C1110,0),"dd-mmm-yyyy"),(INDIRECT(CHAR(39)&amp;$A1110&amp;CHAR(39)&amp;"!r"&amp;$B1110&amp;"c"&amp;$C1110,0)))</f>
        <v>Projection scale AA</v>
      </c>
    </row>
    <row r="1111" spans="1:8" x14ac:dyDescent="0.3">
      <c r="A1111" s="95" t="s">
        <v>284</v>
      </c>
      <c r="B1111" s="95">
        <f t="shared" si="2186"/>
        <v>10</v>
      </c>
      <c r="C1111" s="95">
        <f t="shared" si="2171"/>
        <v>44</v>
      </c>
      <c r="E1111" s="95">
        <f t="shared" ref="E1111" si="2269">plan_id</f>
        <v>390</v>
      </c>
      <c r="F1111" s="95">
        <f t="shared" ca="1" si="2147"/>
        <v>2007</v>
      </c>
      <c r="G1111" s="95">
        <f t="shared" ref="G1111" ca="1" si="2270">VLOOKUP(INDIRECT(CHAR(39)&amp;$A1111&amp;CHAR(39)&amp;"!r2c"&amp;$C1111,0),variables,2,0)</f>
        <v>10970</v>
      </c>
      <c r="H1111" s="98">
        <f t="array" aca="1" ref="H1111" ca="1">IF(AND(G1111&gt;=10861,G1111&lt;=10863),TEXT(INDIRECT(CHAR(39)&amp;$A1111&amp;CHAR(39)&amp;"!r"&amp;$B1111&amp;"c"&amp;$C1111,0),"dd-mmm-yyyy"),(INDIRECT(CHAR(39)&amp;$A1111&amp;CHAR(39)&amp;"!r"&amp;$B1111&amp;"c"&amp;$C1111,0)))</f>
        <v>0</v>
      </c>
    </row>
    <row r="1112" spans="1:8" x14ac:dyDescent="0.3">
      <c r="A1112" s="95" t="s">
        <v>284</v>
      </c>
      <c r="B1112" s="95">
        <f t="shared" si="2186"/>
        <v>10</v>
      </c>
      <c r="C1112" s="95">
        <f t="shared" si="2171"/>
        <v>45</v>
      </c>
      <c r="E1112" s="95">
        <f t="shared" ref="E1112" si="2271">plan_id</f>
        <v>390</v>
      </c>
      <c r="F1112" s="95">
        <f t="shared" ca="1" si="2147"/>
        <v>2007</v>
      </c>
      <c r="G1112" s="95">
        <f t="shared" ref="G1112" ca="1" si="2272">VLOOKUP(INDIRECT(CHAR(39)&amp;$A1112&amp;CHAR(39)&amp;"!r2c"&amp;$C1112,0),variables,2,0)</f>
        <v>10971</v>
      </c>
      <c r="H1112" s="98" t="str">
        <f t="array" aca="1" ref="H1112" ca="1">IF(AND(G1112&gt;=10861,G1112&lt;=10863),TEXT(INDIRECT(CHAR(39)&amp;$A1112&amp;CHAR(39)&amp;"!r"&amp;$B1112&amp;"c"&amp;$C1112,0),"dd-mmm-yyyy"),(INDIRECT(CHAR(39)&amp;$A1112&amp;CHAR(39)&amp;"!r"&amp;$B1112&amp;"c"&amp;$C1112,0)))</f>
        <v>Male and Female: Active- 3 years; Retirees- 2 years</v>
      </c>
    </row>
    <row r="1113" spans="1:8" x14ac:dyDescent="0.3">
      <c r="A1113" s="95" t="s">
        <v>284</v>
      </c>
      <c r="B1113" s="95">
        <f t="shared" si="2186"/>
        <v>10</v>
      </c>
      <c r="C1113" s="95">
        <f t="shared" si="2171"/>
        <v>46</v>
      </c>
      <c r="E1113" s="95">
        <f t="shared" ref="E1113" si="2273">plan_id</f>
        <v>390</v>
      </c>
      <c r="F1113" s="95">
        <f t="shared" ca="1" si="2147"/>
        <v>2007</v>
      </c>
      <c r="G1113" s="95">
        <f t="shared" ref="G1113" ca="1" si="2274">VLOOKUP(INDIRECT(CHAR(39)&amp;$A1113&amp;CHAR(39)&amp;"!r2c"&amp;$C1113,0),variables,2,0)</f>
        <v>10972</v>
      </c>
      <c r="H1113" s="98" t="str">
        <f t="array" aca="1" ref="H1113" ca="1">IF(AND(G1113&gt;=10861,G1113&lt;=10863),TEXT(INDIRECT(CHAR(39)&amp;$A1113&amp;CHAR(39)&amp;"!r"&amp;$B1113&amp;"c"&amp;$C1113,0),"dd-mmm-yyyy"),(INDIRECT(CHAR(39)&amp;$A1113&amp;CHAR(39)&amp;"!r"&amp;$B1113&amp;"c"&amp;$C1113,0)))</f>
        <v>N/A</v>
      </c>
    </row>
    <row r="1114" spans="1:8" x14ac:dyDescent="0.3">
      <c r="A1114" s="95" t="s">
        <v>284</v>
      </c>
      <c r="B1114" s="95">
        <f t="shared" si="2186"/>
        <v>10</v>
      </c>
      <c r="C1114" s="95">
        <f t="shared" si="2171"/>
        <v>47</v>
      </c>
      <c r="E1114" s="95">
        <f t="shared" ref="E1114" si="2275">plan_id</f>
        <v>390</v>
      </c>
      <c r="F1114" s="95">
        <f t="shared" ca="1" si="2147"/>
        <v>2007</v>
      </c>
      <c r="G1114" s="95">
        <f t="shared" ref="G1114" ca="1" si="2276">VLOOKUP(INDIRECT(CHAR(39)&amp;$A1114&amp;CHAR(39)&amp;"!r2c"&amp;$C1114,0),variables,2,0)</f>
        <v>10973</v>
      </c>
      <c r="H1114" s="98" t="str">
        <f t="array" aca="1" ref="H1114" ca="1">IF(AND(G1114&gt;=10861,G1114&lt;=10863),TEXT(INDIRECT(CHAR(39)&amp;$A1114&amp;CHAR(39)&amp;"!r"&amp;$B1114&amp;"c"&amp;$C1114,0),"dd-mmm-yyyy"),(INDIRECT(CHAR(39)&amp;$A1114&amp;CHAR(39)&amp;"!r"&amp;$B1114&amp;"c"&amp;$C1114,0)))</f>
        <v>N/A</v>
      </c>
    </row>
    <row r="1115" spans="1:8" x14ac:dyDescent="0.3">
      <c r="A1115" s="95" t="s">
        <v>284</v>
      </c>
      <c r="B1115" s="95">
        <f t="shared" si="2186"/>
        <v>10</v>
      </c>
      <c r="C1115" s="95">
        <f t="shared" si="2171"/>
        <v>48</v>
      </c>
      <c r="E1115" s="95">
        <f t="shared" ref="E1115" si="2277">plan_id</f>
        <v>390</v>
      </c>
      <c r="F1115" s="95">
        <f t="shared" ca="1" si="2147"/>
        <v>2007</v>
      </c>
      <c r="G1115" s="95">
        <f t="shared" ref="G1115" ca="1" si="2278">VLOOKUP(INDIRECT(CHAR(39)&amp;$A1115&amp;CHAR(39)&amp;"!r2c"&amp;$C1115,0),variables,2,0)</f>
        <v>10975</v>
      </c>
      <c r="H1115" s="98" t="str">
        <f t="array" aca="1" ref="H1115" ca="1">IF(AND(G1115&gt;=10861,G1115&lt;=10863),TEXT(INDIRECT(CHAR(39)&amp;$A1115&amp;CHAR(39)&amp;"!r"&amp;$B1115&amp;"c"&amp;$C1115,0),"dd-mmm-yyyy"),(INDIRECT(CHAR(39)&amp;$A1115&amp;CHAR(39)&amp;"!r"&amp;$B1115&amp;"c"&amp;$C1115,0)))</f>
        <v>Aggregate</v>
      </c>
    </row>
    <row r="1116" spans="1:8" x14ac:dyDescent="0.3">
      <c r="A1116" s="95" t="s">
        <v>284</v>
      </c>
      <c r="B1116" s="95">
        <f t="shared" si="2186"/>
        <v>10</v>
      </c>
      <c r="C1116" s="95">
        <f t="shared" si="2171"/>
        <v>49</v>
      </c>
      <c r="E1116" s="95">
        <f t="shared" ref="E1116" si="2279">plan_id</f>
        <v>390</v>
      </c>
      <c r="F1116" s="95">
        <f t="shared" ca="1" si="2147"/>
        <v>2007</v>
      </c>
      <c r="G1116" s="95">
        <f t="shared" ref="G1116" ca="1" si="2280">VLOOKUP(INDIRECT(CHAR(39)&amp;$A1116&amp;CHAR(39)&amp;"!r2c"&amp;$C1116,0),variables,2,0)</f>
        <v>10976</v>
      </c>
      <c r="H1116" s="98">
        <f t="array" aca="1" ref="H1116" ca="1">IF(AND(G1116&gt;=10861,G1116&lt;=10863),TEXT(INDIRECT(CHAR(39)&amp;$A1116&amp;CHAR(39)&amp;"!r"&amp;$B1116&amp;"c"&amp;$C1116,0),"dd-mmm-yyyy"),(INDIRECT(CHAR(39)&amp;$A1116&amp;CHAR(39)&amp;"!r"&amp;$B1116&amp;"c"&amp;$C1116,0)))</f>
        <v>7.4999999999999997E-2</v>
      </c>
    </row>
    <row r="1117" spans="1:8" x14ac:dyDescent="0.3">
      <c r="A1117" s="95" t="s">
        <v>284</v>
      </c>
      <c r="B1117" s="95">
        <f t="shared" si="2186"/>
        <v>10</v>
      </c>
      <c r="C1117" s="95">
        <f t="shared" si="2171"/>
        <v>50</v>
      </c>
      <c r="E1117" s="95">
        <f t="shared" ref="E1117" si="2281">plan_id</f>
        <v>390</v>
      </c>
      <c r="F1117" s="95">
        <f t="shared" ca="1" si="2147"/>
        <v>2007</v>
      </c>
      <c r="G1117" s="95">
        <f t="shared" ref="G1117" ca="1" si="2282">VLOOKUP(INDIRECT(CHAR(39)&amp;$A1117&amp;CHAR(39)&amp;"!r2c"&amp;$C1117,0),variables,2,0)</f>
        <v>10977</v>
      </c>
      <c r="H1117" s="98">
        <f t="array" aca="1" ref="H1117" ca="1">IF(AND(G1117&gt;=10861,G1117&lt;=10863),TEXT(INDIRECT(CHAR(39)&amp;$A1117&amp;CHAR(39)&amp;"!r"&amp;$B1117&amp;"c"&amp;$C1117,0),"dd-mmm-yyyy"),(INDIRECT(CHAR(39)&amp;$A1117&amp;CHAR(39)&amp;"!r"&amp;$B1117&amp;"c"&amp;$C1117,0)))</f>
        <v>0</v>
      </c>
    </row>
    <row r="1118" spans="1:8" x14ac:dyDescent="0.3">
      <c r="A1118" s="95" t="s">
        <v>284</v>
      </c>
      <c r="B1118" s="95">
        <f t="shared" si="2186"/>
        <v>10</v>
      </c>
      <c r="C1118" s="95">
        <f t="shared" si="2171"/>
        <v>51</v>
      </c>
      <c r="E1118" s="95">
        <f t="shared" ref="E1118" si="2283">plan_id</f>
        <v>390</v>
      </c>
      <c r="F1118" s="95">
        <f t="shared" ca="1" si="2147"/>
        <v>2007</v>
      </c>
      <c r="G1118" s="95">
        <f t="shared" ref="G1118" ca="1" si="2284">VLOOKUP(INDIRECT(CHAR(39)&amp;$A1118&amp;CHAR(39)&amp;"!r2c"&amp;$C1118,0),variables,2,0)</f>
        <v>10978</v>
      </c>
      <c r="H1118" s="98">
        <f t="array" aca="1" ref="H1118" ca="1">IF(AND(G1118&gt;=10861,G1118&lt;=10863),TEXT(INDIRECT(CHAR(39)&amp;$A1118&amp;CHAR(39)&amp;"!r"&amp;$B1118&amp;"c"&amp;$C1118,0),"dd-mmm-yyyy"),(INDIRECT(CHAR(39)&amp;$A1118&amp;CHAR(39)&amp;"!r"&amp;$B1118&amp;"c"&amp;$C1118,0)))</f>
        <v>7.4999999999999997E-2</v>
      </c>
    </row>
    <row r="1119" spans="1:8" x14ac:dyDescent="0.3">
      <c r="A1119" s="95" t="s">
        <v>284</v>
      </c>
      <c r="B1119" s="95">
        <f t="shared" si="2186"/>
        <v>10</v>
      </c>
      <c r="C1119" s="95">
        <f t="shared" si="2171"/>
        <v>52</v>
      </c>
      <c r="E1119" s="95">
        <f t="shared" ref="E1119" si="2285">plan_id</f>
        <v>390</v>
      </c>
      <c r="F1119" s="95">
        <f t="shared" ca="1" si="2147"/>
        <v>2007</v>
      </c>
      <c r="G1119" s="95">
        <f t="shared" ref="G1119" ca="1" si="2286">VLOOKUP(INDIRECT(CHAR(39)&amp;$A1119&amp;CHAR(39)&amp;"!r2c"&amp;$C1119,0),variables,2,0)</f>
        <v>10979</v>
      </c>
      <c r="H1119" s="98">
        <f t="array" aca="1" ref="H1119" ca="1">IF(AND(G1119&gt;=10861,G1119&lt;=10863),TEXT(INDIRECT(CHAR(39)&amp;$A1119&amp;CHAR(39)&amp;"!r"&amp;$B1119&amp;"c"&amp;$C1119,0),"dd-mmm-yyyy"),(INDIRECT(CHAR(39)&amp;$A1119&amp;CHAR(39)&amp;"!r"&amp;$B1119&amp;"c"&amp;$C1119,0)))</f>
        <v>0</v>
      </c>
    </row>
    <row r="1120" spans="1:8" x14ac:dyDescent="0.3">
      <c r="A1120" s="95" t="s">
        <v>284</v>
      </c>
      <c r="B1120" s="95">
        <f t="shared" si="2186"/>
        <v>10</v>
      </c>
      <c r="C1120" s="95">
        <f t="shared" si="2171"/>
        <v>53</v>
      </c>
      <c r="E1120" s="95">
        <f t="shared" ref="E1120" si="2287">plan_id</f>
        <v>390</v>
      </c>
      <c r="F1120" s="95">
        <f t="shared" ca="1" si="2147"/>
        <v>2007</v>
      </c>
      <c r="G1120" s="95">
        <f t="shared" ref="G1120" ca="1" si="2288">VLOOKUP(INDIRECT(CHAR(39)&amp;$A1120&amp;CHAR(39)&amp;"!r2c"&amp;$C1120,0),variables,2,0)</f>
        <v>10980</v>
      </c>
      <c r="H1120" s="98">
        <f t="array" aca="1" ref="H1120" ca="1">IF(AND(G1120&gt;=10861,G1120&lt;=10863),TEXT(INDIRECT(CHAR(39)&amp;$A1120&amp;CHAR(39)&amp;"!r"&amp;$B1120&amp;"c"&amp;$C1120,0),"dd-mmm-yyyy"),(INDIRECT(CHAR(39)&amp;$A1120&amp;CHAR(39)&amp;"!r"&amp;$B1120&amp;"c"&amp;$C1120,0)))</f>
        <v>0.115</v>
      </c>
    </row>
    <row r="1121" spans="1:8" x14ac:dyDescent="0.3">
      <c r="A1121" s="95" t="s">
        <v>284</v>
      </c>
      <c r="B1121" s="95">
        <f t="shared" si="2186"/>
        <v>10</v>
      </c>
      <c r="C1121" s="95">
        <f t="shared" si="2171"/>
        <v>54</v>
      </c>
      <c r="E1121" s="95">
        <f t="shared" ref="E1121" si="2289">plan_id</f>
        <v>390</v>
      </c>
      <c r="F1121" s="95">
        <f t="shared" ca="1" si="2147"/>
        <v>2007</v>
      </c>
      <c r="G1121" s="95">
        <f t="shared" ref="G1121" ca="1" si="2290">VLOOKUP(INDIRECT(CHAR(39)&amp;$A1121&amp;CHAR(39)&amp;"!r2c"&amp;$C1121,0),variables,2,0)</f>
        <v>10981</v>
      </c>
      <c r="H1121" s="98">
        <f t="array" aca="1" ref="H1121" ca="1">IF(AND(G1121&gt;=10861,G1121&lt;=10863),TEXT(INDIRECT(CHAR(39)&amp;$A1121&amp;CHAR(39)&amp;"!r"&amp;$B1121&amp;"c"&amp;$C1121,0),"dd-mmm-yyyy"),(INDIRECT(CHAR(39)&amp;$A1121&amp;CHAR(39)&amp;"!r"&amp;$B1121&amp;"c"&amp;$C1121,0)))</f>
        <v>0</v>
      </c>
    </row>
    <row r="1122" spans="1:8" x14ac:dyDescent="0.3">
      <c r="A1122" s="95" t="s">
        <v>284</v>
      </c>
      <c r="B1122" s="95">
        <f t="shared" si="2186"/>
        <v>10</v>
      </c>
      <c r="C1122" s="95">
        <f t="shared" si="2171"/>
        <v>55</v>
      </c>
      <c r="E1122" s="95">
        <f t="shared" ref="E1122" si="2291">plan_id</f>
        <v>390</v>
      </c>
      <c r="F1122" s="95">
        <f t="shared" ca="1" si="2147"/>
        <v>2007</v>
      </c>
      <c r="G1122" s="95">
        <f t="shared" ref="G1122" ca="1" si="2292">VLOOKUP(INDIRECT(CHAR(39)&amp;$A1122&amp;CHAR(39)&amp;"!r2c"&amp;$C1122,0),variables,2,0)</f>
        <v>10706</v>
      </c>
      <c r="H1122" s="98">
        <f t="array" aca="1" ref="H1122" ca="1">IF(AND(G1122&gt;=10861,G1122&lt;=10863),TEXT(INDIRECT(CHAR(39)&amp;$A1122&amp;CHAR(39)&amp;"!r"&amp;$B1122&amp;"c"&amp;$C1122,0),"dd-mmm-yyyy"),(INDIRECT(CHAR(39)&amp;$A1122&amp;CHAR(39)&amp;"!r"&amp;$B1122&amp;"c"&amp;$C1122,0)))</f>
        <v>0</v>
      </c>
    </row>
    <row r="1123" spans="1:8" x14ac:dyDescent="0.3">
      <c r="A1123" s="95" t="s">
        <v>284</v>
      </c>
      <c r="B1123" s="95">
        <f t="shared" si="2186"/>
        <v>10</v>
      </c>
      <c r="C1123" s="95">
        <f t="shared" si="2171"/>
        <v>56</v>
      </c>
      <c r="E1123" s="95">
        <f t="shared" ref="E1123" si="2293">plan_id</f>
        <v>390</v>
      </c>
      <c r="F1123" s="95">
        <f t="shared" ca="1" si="2147"/>
        <v>2007</v>
      </c>
      <c r="G1123" s="95">
        <f t="shared" ref="G1123" ca="1" si="2294">VLOOKUP(INDIRECT(CHAR(39)&amp;$A1123&amp;CHAR(39)&amp;"!r2c"&amp;$C1123,0),variables,2,0)</f>
        <v>10983</v>
      </c>
      <c r="H1123" s="98" t="str">
        <f t="array" aca="1" ref="H1123" ca="1">IF(AND(G1123&gt;=10861,G1123&lt;=10863),TEXT(INDIRECT(CHAR(39)&amp;$A1123&amp;CHAR(39)&amp;"!r"&amp;$B1123&amp;"c"&amp;$C1123,0),"dd-mmm-yyyy"),(INDIRECT(CHAR(39)&amp;$A1123&amp;CHAR(39)&amp;"!r"&amp;$B1123&amp;"c"&amp;$C1123,0)))</f>
        <v>No</v>
      </c>
    </row>
    <row r="1124" spans="1:8" x14ac:dyDescent="0.3">
      <c r="A1124" s="95" t="s">
        <v>284</v>
      </c>
      <c r="B1124" s="95">
        <f t="shared" si="2186"/>
        <v>10</v>
      </c>
      <c r="C1124" s="95">
        <f t="shared" si="2171"/>
        <v>57</v>
      </c>
      <c r="E1124" s="95">
        <f t="shared" ref="E1124" si="2295">plan_id</f>
        <v>390</v>
      </c>
      <c r="F1124" s="95">
        <f t="shared" ca="1" si="2147"/>
        <v>2007</v>
      </c>
      <c r="G1124" s="95">
        <f t="shared" ref="G1124" ca="1" si="2296">VLOOKUP(INDIRECT(CHAR(39)&amp;$A1124&amp;CHAR(39)&amp;"!r2c"&amp;$C1124,0),variables,2,0)</f>
        <v>10989</v>
      </c>
      <c r="H1124" s="98">
        <f t="array" aca="1" ref="H1124" ca="1">IF(AND(G1124&gt;=10861,G1124&lt;=10863),TEXT(INDIRECT(CHAR(39)&amp;$A1124&amp;CHAR(39)&amp;"!r"&amp;$B1124&amp;"c"&amp;$C1124,0),"dd-mmm-yyyy"),(INDIRECT(CHAR(39)&amp;$A1124&amp;CHAR(39)&amp;"!r"&amp;$B1124&amp;"c"&amp;$C1124,0)))</f>
        <v>2672900000</v>
      </c>
    </row>
    <row r="1125" spans="1:8" x14ac:dyDescent="0.3">
      <c r="A1125" s="95" t="s">
        <v>284</v>
      </c>
      <c r="B1125" s="95">
        <f t="shared" si="2186"/>
        <v>10</v>
      </c>
      <c r="C1125" s="95">
        <f t="shared" si="2171"/>
        <v>58</v>
      </c>
      <c r="E1125" s="95">
        <f t="shared" ref="E1125" si="2297">plan_id</f>
        <v>390</v>
      </c>
      <c r="F1125" s="95">
        <f t="shared" ca="1" si="2147"/>
        <v>2007</v>
      </c>
      <c r="G1125" s="95">
        <f t="shared" ref="G1125" ca="1" si="2298">VLOOKUP(INDIRECT(CHAR(39)&amp;$A1125&amp;CHAR(39)&amp;"!r2c"&amp;$C1125,0),variables,2,0)</f>
        <v>10990</v>
      </c>
      <c r="H1125" s="98">
        <f t="array" aca="1" ref="H1125" ca="1">IF(AND(G1125&gt;=10861,G1125&lt;=10863),TEXT(INDIRECT(CHAR(39)&amp;$A1125&amp;CHAR(39)&amp;"!r"&amp;$B1125&amp;"c"&amp;$C1125,0),"dd-mmm-yyyy"),(INDIRECT(CHAR(39)&amp;$A1125&amp;CHAR(39)&amp;"!r"&amp;$B1125&amp;"c"&amp;$C1125,0)))</f>
        <v>2647300000</v>
      </c>
    </row>
    <row r="1126" spans="1:8" x14ac:dyDescent="0.3">
      <c r="A1126" s="95" t="s">
        <v>284</v>
      </c>
      <c r="B1126" s="95">
        <f t="shared" si="2186"/>
        <v>10</v>
      </c>
      <c r="C1126" s="95">
        <f t="shared" si="2171"/>
        <v>59</v>
      </c>
      <c r="E1126" s="95">
        <f t="shared" ref="E1126" si="2299">plan_id</f>
        <v>390</v>
      </c>
      <c r="F1126" s="95">
        <f t="shared" ca="1" si="2147"/>
        <v>2007</v>
      </c>
      <c r="G1126" s="95">
        <f t="shared" ref="G1126" ca="1" si="2300">VLOOKUP(INDIRECT(CHAR(39)&amp;$A1126&amp;CHAR(39)&amp;"!r2c"&amp;$C1126,0),variables,2,0)</f>
        <v>10991</v>
      </c>
      <c r="H1126" s="98">
        <f t="array" aca="1" ref="H1126" ca="1">IF(AND(G1126&gt;=10861,G1126&lt;=10863),TEXT(INDIRECT(CHAR(39)&amp;$A1126&amp;CHAR(39)&amp;"!r"&amp;$B1126&amp;"c"&amp;$C1126,0),"dd-mmm-yyyy"),(INDIRECT(CHAR(39)&amp;$A1126&amp;CHAR(39)&amp;"!r"&amp;$B1126&amp;"c"&amp;$C1126,0)))</f>
        <v>-25600000</v>
      </c>
    </row>
    <row r="1127" spans="1:8" x14ac:dyDescent="0.3">
      <c r="A1127" s="95" t="s">
        <v>284</v>
      </c>
      <c r="B1127" s="95">
        <f t="shared" si="2186"/>
        <v>10</v>
      </c>
      <c r="C1127" s="95">
        <f t="shared" ref="C1127:C1190" si="2301">C1036</f>
        <v>60</v>
      </c>
      <c r="E1127" s="95">
        <f t="shared" ref="E1127" si="2302">plan_id</f>
        <v>390</v>
      </c>
      <c r="F1127" s="95">
        <f t="shared" ca="1" si="2147"/>
        <v>2007</v>
      </c>
      <c r="G1127" s="95">
        <f t="shared" ref="G1127" ca="1" si="2303">VLOOKUP(INDIRECT(CHAR(39)&amp;$A1127&amp;CHAR(39)&amp;"!r2c"&amp;$C1127,0),variables,2,0)</f>
        <v>10992</v>
      </c>
      <c r="H1127" s="98">
        <f t="array" aca="1" ref="H1127" ca="1">IF(AND(G1127&gt;=10861,G1127&lt;=10863),TEXT(INDIRECT(CHAR(39)&amp;$A1127&amp;CHAR(39)&amp;"!r"&amp;$B1127&amp;"c"&amp;$C1127,0),"dd-mmm-yyyy"),(INDIRECT(CHAR(39)&amp;$A1127&amp;CHAR(39)&amp;"!r"&amp;$B1127&amp;"c"&amp;$C1127,0)))</f>
        <v>1.01</v>
      </c>
    </row>
    <row r="1128" spans="1:8" x14ac:dyDescent="0.3">
      <c r="A1128" s="95" t="s">
        <v>284</v>
      </c>
      <c r="B1128" s="95">
        <f t="shared" si="2186"/>
        <v>10</v>
      </c>
      <c r="C1128" s="95">
        <f t="shared" si="2301"/>
        <v>61</v>
      </c>
      <c r="E1128" s="95">
        <f t="shared" ref="E1128" si="2304">plan_id</f>
        <v>390</v>
      </c>
      <c r="F1128" s="95">
        <f t="shared" ca="1" si="2147"/>
        <v>2007</v>
      </c>
      <c r="G1128" s="95">
        <f t="shared" ref="G1128" ca="1" si="2305">VLOOKUP(INDIRECT(CHAR(39)&amp;$A1128&amp;CHAR(39)&amp;"!r2c"&amp;$C1128,0),variables,2,0)</f>
        <v>10993</v>
      </c>
      <c r="H1128" s="98">
        <f t="array" aca="1" ref="H1128" ca="1">IF(AND(G1128&gt;=10861,G1128&lt;=10863),TEXT(INDIRECT(CHAR(39)&amp;$A1128&amp;CHAR(39)&amp;"!r"&amp;$B1128&amp;"c"&amp;$C1128,0),"dd-mmm-yyyy"),(INDIRECT(CHAR(39)&amp;$A1128&amp;CHAR(39)&amp;"!r"&amp;$B1128&amp;"c"&amp;$C1128,0)))</f>
        <v>371300000</v>
      </c>
    </row>
    <row r="1129" spans="1:8" x14ac:dyDescent="0.3">
      <c r="A1129" s="95" t="s">
        <v>284</v>
      </c>
      <c r="B1129" s="95">
        <f t="shared" si="2186"/>
        <v>10</v>
      </c>
      <c r="C1129" s="95">
        <f t="shared" si="2301"/>
        <v>62</v>
      </c>
      <c r="E1129" s="95">
        <f t="shared" ref="E1129" si="2306">plan_id</f>
        <v>390</v>
      </c>
      <c r="F1129" s="95">
        <f t="shared" ca="1" si="2147"/>
        <v>2007</v>
      </c>
      <c r="G1129" s="95">
        <f t="shared" ref="G1129" ca="1" si="2307">VLOOKUP(INDIRECT(CHAR(39)&amp;$A1129&amp;CHAR(39)&amp;"!r2c"&amp;$C1129,0),variables,2,0)</f>
        <v>10801</v>
      </c>
      <c r="H1129" s="98">
        <f t="array" aca="1" ref="H1129" ca="1">IF(AND(G1129&gt;=10861,G1129&lt;=10863),TEXT(INDIRECT(CHAR(39)&amp;$A1129&amp;CHAR(39)&amp;"!r"&amp;$B1129&amp;"c"&amp;$C1129,0),"dd-mmm-yyyy"),(INDIRECT(CHAR(39)&amp;$A1129&amp;CHAR(39)&amp;"!r"&amp;$B1129&amp;"c"&amp;$C1129,0)))</f>
        <v>0</v>
      </c>
    </row>
    <row r="1130" spans="1:8" x14ac:dyDescent="0.3">
      <c r="A1130" s="95" t="s">
        <v>284</v>
      </c>
      <c r="B1130" s="95">
        <f t="shared" si="2186"/>
        <v>10</v>
      </c>
      <c r="C1130" s="95">
        <f t="shared" si="2301"/>
        <v>63</v>
      </c>
      <c r="E1130" s="95">
        <f t="shared" ref="E1130" si="2308">plan_id</f>
        <v>390</v>
      </c>
      <c r="F1130" s="95">
        <f t="shared" ca="1" si="2147"/>
        <v>2007</v>
      </c>
      <c r="G1130" s="95">
        <f t="shared" ref="G1130" ca="1" si="2309">VLOOKUP(INDIRECT(CHAR(39)&amp;$A1130&amp;CHAR(39)&amp;"!r2c"&amp;$C1130,0),variables,2,0)</f>
        <v>10802</v>
      </c>
      <c r="H1130" s="98">
        <f t="array" aca="1" ref="H1130" ca="1">IF(AND(G1130&gt;=10861,G1130&lt;=10863),TEXT(INDIRECT(CHAR(39)&amp;$A1130&amp;CHAR(39)&amp;"!r"&amp;$B1130&amp;"c"&amp;$C1130,0),"dd-mmm-yyyy"),(INDIRECT(CHAR(39)&amp;$A1130&amp;CHAR(39)&amp;"!r"&amp;$B1130&amp;"c"&amp;$C1130,0)))</f>
        <v>0</v>
      </c>
    </row>
    <row r="1131" spans="1:8" x14ac:dyDescent="0.3">
      <c r="A1131" s="95" t="s">
        <v>284</v>
      </c>
      <c r="B1131" s="95">
        <f t="shared" si="2186"/>
        <v>10</v>
      </c>
      <c r="C1131" s="95">
        <f t="shared" si="2301"/>
        <v>64</v>
      </c>
      <c r="E1131" s="95">
        <f t="shared" ref="E1131" si="2310">plan_id</f>
        <v>390</v>
      </c>
      <c r="F1131" s="95">
        <f t="shared" ca="1" si="2147"/>
        <v>2007</v>
      </c>
      <c r="G1131" s="95">
        <f t="shared" ref="G1131" ca="1" si="2311">VLOOKUP(INDIRECT(CHAR(39)&amp;$A1131&amp;CHAR(39)&amp;"!r2c"&amp;$C1131,0),variables,2,0)</f>
        <v>10803</v>
      </c>
      <c r="H1131" s="98">
        <f t="array" aca="1" ref="H1131" ca="1">IF(AND(G1131&gt;=10861,G1131&lt;=10863),TEXT(INDIRECT(CHAR(39)&amp;$A1131&amp;CHAR(39)&amp;"!r"&amp;$B1131&amp;"c"&amp;$C1131,0),"dd-mmm-yyyy"),(INDIRECT(CHAR(39)&amp;$A1131&amp;CHAR(39)&amp;"!r"&amp;$B1131&amp;"c"&amp;$C1131,0)))</f>
        <v>0</v>
      </c>
    </row>
    <row r="1132" spans="1:8" x14ac:dyDescent="0.3">
      <c r="A1132" s="95" t="s">
        <v>284</v>
      </c>
      <c r="B1132" s="95">
        <f t="shared" si="2186"/>
        <v>10</v>
      </c>
      <c r="C1132" s="95">
        <f t="shared" si="2301"/>
        <v>65</v>
      </c>
      <c r="E1132" s="95">
        <f t="shared" ref="E1132" si="2312">plan_id</f>
        <v>390</v>
      </c>
      <c r="F1132" s="95">
        <f t="shared" ca="1" si="2147"/>
        <v>2007</v>
      </c>
      <c r="G1132" s="95">
        <f t="shared" ref="G1132" ca="1" si="2313">VLOOKUP(INDIRECT(CHAR(39)&amp;$A1132&amp;CHAR(39)&amp;"!r2c"&amp;$C1132,0),variables,2,0)</f>
        <v>10804</v>
      </c>
      <c r="H1132" s="98">
        <f t="array" aca="1" ref="H1132" ca="1">IF(AND(G1132&gt;=10861,G1132&lt;=10863),TEXT(INDIRECT(CHAR(39)&amp;$A1132&amp;CHAR(39)&amp;"!r"&amp;$B1132&amp;"c"&amp;$C1132,0),"dd-mmm-yyyy"),(INDIRECT(CHAR(39)&amp;$A1132&amp;CHAR(39)&amp;"!r"&amp;$B1132&amp;"c"&amp;$C1132,0)))</f>
        <v>0</v>
      </c>
    </row>
    <row r="1133" spans="1:8" x14ac:dyDescent="0.3">
      <c r="A1133" s="95" t="s">
        <v>284</v>
      </c>
      <c r="B1133" s="95">
        <f t="shared" si="2186"/>
        <v>10</v>
      </c>
      <c r="C1133" s="95">
        <f t="shared" si="2301"/>
        <v>66</v>
      </c>
      <c r="E1133" s="95">
        <f t="shared" ref="E1133" si="2314">plan_id</f>
        <v>390</v>
      </c>
      <c r="F1133" s="95">
        <f t="shared" ca="1" si="2147"/>
        <v>2007</v>
      </c>
      <c r="G1133" s="95">
        <f t="shared" ref="G1133" ca="1" si="2315">VLOOKUP(INDIRECT(CHAR(39)&amp;$A1133&amp;CHAR(39)&amp;"!r2c"&amp;$C1133,0),variables,2,0)</f>
        <v>10805</v>
      </c>
      <c r="H1133" s="98">
        <f t="array" aca="1" ref="H1133" ca="1">IF(AND(G1133&gt;=10861,G1133&lt;=10863),TEXT(INDIRECT(CHAR(39)&amp;$A1133&amp;CHAR(39)&amp;"!r"&amp;$B1133&amp;"c"&amp;$C1133,0),"dd-mmm-yyyy"),(INDIRECT(CHAR(39)&amp;$A1133&amp;CHAR(39)&amp;"!r"&amp;$B1133&amp;"c"&amp;$C1133,0)))</f>
        <v>0</v>
      </c>
    </row>
    <row r="1134" spans="1:8" x14ac:dyDescent="0.3">
      <c r="A1134" s="95" t="s">
        <v>284</v>
      </c>
      <c r="B1134" s="95">
        <f t="shared" ref="B1134" si="2316">B1069+1</f>
        <v>10</v>
      </c>
      <c r="C1134" s="95">
        <f t="shared" si="2301"/>
        <v>67</v>
      </c>
      <c r="E1134" s="95">
        <f t="shared" ref="E1134" si="2317">plan_id</f>
        <v>390</v>
      </c>
      <c r="F1134" s="95">
        <f t="shared" ca="1" si="2147"/>
        <v>2007</v>
      </c>
      <c r="G1134" s="95">
        <f t="shared" ref="G1134" ca="1" si="2318">VLOOKUP(INDIRECT(CHAR(39)&amp;$A1134&amp;CHAR(39)&amp;"!r2c"&amp;$C1134,0),variables,2,0)</f>
        <v>10806</v>
      </c>
      <c r="H1134" s="98">
        <f t="array" aca="1" ref="H1134" ca="1">IF(AND(G1134&gt;=10861,G1134&lt;=10863),TEXT(INDIRECT(CHAR(39)&amp;$A1134&amp;CHAR(39)&amp;"!r"&amp;$B1134&amp;"c"&amp;$C1134,0),"dd-mmm-yyyy"),(INDIRECT(CHAR(39)&amp;$A1134&amp;CHAR(39)&amp;"!r"&amp;$B1134&amp;"c"&amp;$C1134,0)))</f>
        <v>0</v>
      </c>
    </row>
    <row r="1135" spans="1:8" x14ac:dyDescent="0.3">
      <c r="A1135" s="95" t="s">
        <v>284</v>
      </c>
      <c r="B1135" s="95">
        <f>B1134</f>
        <v>10</v>
      </c>
      <c r="C1135" s="95">
        <f t="shared" si="2301"/>
        <v>68</v>
      </c>
      <c r="E1135" s="95">
        <f t="shared" ref="E1135" si="2319">plan_id</f>
        <v>390</v>
      </c>
      <c r="F1135" s="95">
        <f t="shared" ca="1" si="2147"/>
        <v>2007</v>
      </c>
      <c r="G1135" s="95">
        <f t="shared" ref="G1135" ca="1" si="2320">VLOOKUP(INDIRECT(CHAR(39)&amp;$A1135&amp;CHAR(39)&amp;"!r2c"&amp;$C1135,0),variables,2,0)</f>
        <v>10807</v>
      </c>
      <c r="H1135" s="98">
        <f t="array" aca="1" ref="H1135" ca="1">IF(AND(G1135&gt;=10861,G1135&lt;=10863),TEXT(INDIRECT(CHAR(39)&amp;$A1135&amp;CHAR(39)&amp;"!r"&amp;$B1135&amp;"c"&amp;$C1135,0),"dd-mmm-yyyy"),(INDIRECT(CHAR(39)&amp;$A1135&amp;CHAR(39)&amp;"!r"&amp;$B1135&amp;"c"&amp;$C1135,0)))</f>
        <v>0</v>
      </c>
    </row>
    <row r="1136" spans="1:8" x14ac:dyDescent="0.3">
      <c r="A1136" s="95" t="s">
        <v>284</v>
      </c>
      <c r="B1136" s="95">
        <f t="shared" ref="B1136:B1160" si="2321">B1135</f>
        <v>10</v>
      </c>
      <c r="C1136" s="95">
        <f t="shared" si="2301"/>
        <v>69</v>
      </c>
      <c r="E1136" s="95">
        <f t="shared" ref="E1136" si="2322">plan_id</f>
        <v>390</v>
      </c>
      <c r="F1136" s="95">
        <f t="shared" ca="1" si="2147"/>
        <v>2007</v>
      </c>
      <c r="G1136" s="95">
        <f t="shared" ref="G1136" ca="1" si="2323">VLOOKUP(INDIRECT(CHAR(39)&amp;$A1136&amp;CHAR(39)&amp;"!r2c"&amp;$C1136,0),variables,2,0)</f>
        <v>10808</v>
      </c>
      <c r="H1136" s="98">
        <f t="array" aca="1" ref="H1136" ca="1">IF(AND(G1136&gt;=10861,G1136&lt;=10863),TEXT(INDIRECT(CHAR(39)&amp;$A1136&amp;CHAR(39)&amp;"!r"&amp;$B1136&amp;"c"&amp;$C1136,0),"dd-mmm-yyyy"),(INDIRECT(CHAR(39)&amp;$A1136&amp;CHAR(39)&amp;"!r"&amp;$B1136&amp;"c"&amp;$C1136,0)))</f>
        <v>0</v>
      </c>
    </row>
    <row r="1137" spans="1:8" x14ac:dyDescent="0.3">
      <c r="A1137" s="95" t="s">
        <v>284</v>
      </c>
      <c r="B1137" s="95">
        <f t="shared" si="2321"/>
        <v>10</v>
      </c>
      <c r="C1137" s="95">
        <f t="shared" si="2301"/>
        <v>70</v>
      </c>
      <c r="E1137" s="95">
        <f t="shared" ref="E1137" si="2324">plan_id</f>
        <v>390</v>
      </c>
      <c r="F1137" s="95">
        <f t="shared" ca="1" si="2147"/>
        <v>2007</v>
      </c>
      <c r="G1137" s="95">
        <f t="shared" ref="G1137" ca="1" si="2325">VLOOKUP(INDIRECT(CHAR(39)&amp;$A1137&amp;CHAR(39)&amp;"!r2c"&amp;$C1137,0),variables,2,0)</f>
        <v>10809</v>
      </c>
      <c r="H1137" s="98">
        <f t="array" aca="1" ref="H1137" ca="1">IF(AND(G1137&gt;=10861,G1137&lt;=10863),TEXT(INDIRECT(CHAR(39)&amp;$A1137&amp;CHAR(39)&amp;"!r"&amp;$B1137&amp;"c"&amp;$C1137,0),"dd-mmm-yyyy"),(INDIRECT(CHAR(39)&amp;$A1137&amp;CHAR(39)&amp;"!r"&amp;$B1137&amp;"c"&amp;$C1137,0)))</f>
        <v>0</v>
      </c>
    </row>
    <row r="1138" spans="1:8" x14ac:dyDescent="0.3">
      <c r="A1138" s="95" t="s">
        <v>284</v>
      </c>
      <c r="B1138" s="95">
        <f t="shared" si="2321"/>
        <v>10</v>
      </c>
      <c r="C1138" s="95">
        <f t="shared" si="2301"/>
        <v>71</v>
      </c>
      <c r="E1138" s="95">
        <f t="shared" ref="E1138" si="2326">plan_id</f>
        <v>390</v>
      </c>
      <c r="F1138" s="95">
        <f t="shared" ca="1" si="2147"/>
        <v>2007</v>
      </c>
      <c r="G1138" s="95">
        <f t="shared" ref="G1138" ca="1" si="2327">VLOOKUP(INDIRECT(CHAR(39)&amp;$A1138&amp;CHAR(39)&amp;"!r2c"&amp;$C1138,0),variables,2,0)</f>
        <v>10810</v>
      </c>
      <c r="H1138" s="98">
        <f t="array" aca="1" ref="H1138" ca="1">IF(AND(G1138&gt;=10861,G1138&lt;=10863),TEXT(INDIRECT(CHAR(39)&amp;$A1138&amp;CHAR(39)&amp;"!r"&amp;$B1138&amp;"c"&amp;$C1138,0),"dd-mmm-yyyy"),(INDIRECT(CHAR(39)&amp;$A1138&amp;CHAR(39)&amp;"!r"&amp;$B1138&amp;"c"&amp;$C1138,0)))</f>
        <v>0</v>
      </c>
    </row>
    <row r="1139" spans="1:8" x14ac:dyDescent="0.3">
      <c r="A1139" s="95" t="s">
        <v>284</v>
      </c>
      <c r="B1139" s="95">
        <f t="shared" si="2321"/>
        <v>10</v>
      </c>
      <c r="C1139" s="95">
        <f t="shared" si="2301"/>
        <v>72</v>
      </c>
      <c r="E1139" s="95">
        <f t="shared" ref="E1139" si="2328">plan_id</f>
        <v>390</v>
      </c>
      <c r="F1139" s="95">
        <f t="shared" ca="1" si="2147"/>
        <v>2007</v>
      </c>
      <c r="G1139" s="95">
        <f t="shared" ref="G1139" ca="1" si="2329">VLOOKUP(INDIRECT(CHAR(39)&amp;$A1139&amp;CHAR(39)&amp;"!r2c"&amp;$C1139,0),variables,2,0)</f>
        <v>10811</v>
      </c>
      <c r="H1139" s="98">
        <f t="array" aca="1" ref="H1139" ca="1">IF(AND(G1139&gt;=10861,G1139&lt;=10863),TEXT(INDIRECT(CHAR(39)&amp;$A1139&amp;CHAR(39)&amp;"!r"&amp;$B1139&amp;"c"&amp;$C1139,0),"dd-mmm-yyyy"),(INDIRECT(CHAR(39)&amp;$A1139&amp;CHAR(39)&amp;"!r"&amp;$B1139&amp;"c"&amp;$C1139,0)))</f>
        <v>0</v>
      </c>
    </row>
    <row r="1140" spans="1:8" x14ac:dyDescent="0.3">
      <c r="A1140" s="95" t="s">
        <v>284</v>
      </c>
      <c r="B1140" s="95">
        <f t="shared" si="2321"/>
        <v>10</v>
      </c>
      <c r="C1140" s="95">
        <f t="shared" si="2301"/>
        <v>73</v>
      </c>
      <c r="E1140" s="95">
        <f t="shared" ref="E1140" si="2330">plan_id</f>
        <v>390</v>
      </c>
      <c r="F1140" s="95">
        <f t="shared" ca="1" si="2147"/>
        <v>2007</v>
      </c>
      <c r="G1140" s="95">
        <f t="shared" ref="G1140" ca="1" si="2331">VLOOKUP(INDIRECT(CHAR(39)&amp;$A1140&amp;CHAR(39)&amp;"!r2c"&amp;$C1140,0),variables,2,0)</f>
        <v>10812</v>
      </c>
      <c r="H1140" s="98">
        <f t="array" aca="1" ref="H1140" ca="1">IF(AND(G1140&gt;=10861,G1140&lt;=10863),TEXT(INDIRECT(CHAR(39)&amp;$A1140&amp;CHAR(39)&amp;"!r"&amp;$B1140&amp;"c"&amp;$C1140,0),"dd-mmm-yyyy"),(INDIRECT(CHAR(39)&amp;$A1140&amp;CHAR(39)&amp;"!r"&amp;$B1140&amp;"c"&amp;$C1140,0)))</f>
        <v>0</v>
      </c>
    </row>
    <row r="1141" spans="1:8" x14ac:dyDescent="0.3">
      <c r="A1141" s="95" t="s">
        <v>284</v>
      </c>
      <c r="B1141" s="95">
        <f t="shared" si="2321"/>
        <v>10</v>
      </c>
      <c r="C1141" s="95">
        <f t="shared" si="2301"/>
        <v>74</v>
      </c>
      <c r="E1141" s="95">
        <f t="shared" ref="E1141" si="2332">plan_id</f>
        <v>390</v>
      </c>
      <c r="F1141" s="95">
        <f t="shared" ca="1" si="2147"/>
        <v>2007</v>
      </c>
      <c r="G1141" s="95">
        <f t="shared" ref="G1141" ca="1" si="2333">VLOOKUP(INDIRECT(CHAR(39)&amp;$A1141&amp;CHAR(39)&amp;"!r2c"&amp;$C1141,0),variables,2,0)</f>
        <v>10813</v>
      </c>
      <c r="H1141" s="98">
        <f t="array" aca="1" ref="H1141" ca="1">IF(AND(G1141&gt;=10861,G1141&lt;=10863),TEXT(INDIRECT(CHAR(39)&amp;$A1141&amp;CHAR(39)&amp;"!r"&amp;$B1141&amp;"c"&amp;$C1141,0),"dd-mmm-yyyy"),(INDIRECT(CHAR(39)&amp;$A1141&amp;CHAR(39)&amp;"!r"&amp;$B1141&amp;"c"&amp;$C1141,0)))</f>
        <v>0</v>
      </c>
    </row>
    <row r="1142" spans="1:8" x14ac:dyDescent="0.3">
      <c r="A1142" s="95" t="s">
        <v>284</v>
      </c>
      <c r="B1142" s="95">
        <f t="shared" si="2321"/>
        <v>10</v>
      </c>
      <c r="C1142" s="95">
        <f t="shared" si="2301"/>
        <v>75</v>
      </c>
      <c r="E1142" s="95">
        <f t="shared" ref="E1142" si="2334">plan_id</f>
        <v>390</v>
      </c>
      <c r="F1142" s="95">
        <f t="shared" ca="1" si="2147"/>
        <v>2007</v>
      </c>
      <c r="G1142" s="95">
        <f t="shared" ref="G1142" ca="1" si="2335">VLOOKUP(INDIRECT(CHAR(39)&amp;$A1142&amp;CHAR(39)&amp;"!r2c"&amp;$C1142,0),variables,2,0)</f>
        <v>10814</v>
      </c>
      <c r="H1142" s="98">
        <f t="array" aca="1" ref="H1142" ca="1">IF(AND(G1142&gt;=10861,G1142&lt;=10863),TEXT(INDIRECT(CHAR(39)&amp;$A1142&amp;CHAR(39)&amp;"!r"&amp;$B1142&amp;"c"&amp;$C1142,0),"dd-mmm-yyyy"),(INDIRECT(CHAR(39)&amp;$A1142&amp;CHAR(39)&amp;"!r"&amp;$B1142&amp;"c"&amp;$C1142,0)))</f>
        <v>0</v>
      </c>
    </row>
    <row r="1143" spans="1:8" x14ac:dyDescent="0.3">
      <c r="A1143" s="95" t="s">
        <v>284</v>
      </c>
      <c r="B1143" s="95">
        <f t="shared" si="2321"/>
        <v>10</v>
      </c>
      <c r="C1143" s="95">
        <f t="shared" si="2301"/>
        <v>76</v>
      </c>
      <c r="E1143" s="95">
        <f t="shared" ref="E1143" si="2336">plan_id</f>
        <v>390</v>
      </c>
      <c r="F1143" s="95">
        <f t="shared" ca="1" si="2147"/>
        <v>2007</v>
      </c>
      <c r="G1143" s="95">
        <f t="shared" ref="G1143" ca="1" si="2337">VLOOKUP(INDIRECT(CHAR(39)&amp;$A1143&amp;CHAR(39)&amp;"!r2c"&amp;$C1143,0),variables,2,0)</f>
        <v>10815</v>
      </c>
      <c r="H1143" s="98">
        <f t="array" aca="1" ref="H1143" ca="1">IF(AND(G1143&gt;=10861,G1143&lt;=10863),TEXT(INDIRECT(CHAR(39)&amp;$A1143&amp;CHAR(39)&amp;"!r"&amp;$B1143&amp;"c"&amp;$C1143,0),"dd-mmm-yyyy"),(INDIRECT(CHAR(39)&amp;$A1143&amp;CHAR(39)&amp;"!r"&amp;$B1143&amp;"c"&amp;$C1143,0)))</f>
        <v>0</v>
      </c>
    </row>
    <row r="1144" spans="1:8" x14ac:dyDescent="0.3">
      <c r="A1144" s="95" t="s">
        <v>284</v>
      </c>
      <c r="B1144" s="95">
        <f t="shared" si="2321"/>
        <v>10</v>
      </c>
      <c r="C1144" s="95">
        <f t="shared" si="2301"/>
        <v>77</v>
      </c>
      <c r="E1144" s="95">
        <f t="shared" ref="E1144" si="2338">plan_id</f>
        <v>390</v>
      </c>
      <c r="F1144" s="95">
        <f t="shared" ref="F1144:F1236" ca="1" si="2339">INDIRECT(CHAR(39)&amp;$A1144&amp;CHAR(39)&amp;"!r"&amp;$B1144&amp;"c2",0)</f>
        <v>2007</v>
      </c>
      <c r="G1144" s="95">
        <f t="shared" ref="G1144" ca="1" si="2340">VLOOKUP(INDIRECT(CHAR(39)&amp;$A1144&amp;CHAR(39)&amp;"!r2c"&amp;$C1144,0),variables,2,0)</f>
        <v>10816</v>
      </c>
      <c r="H1144" s="98">
        <f t="array" aca="1" ref="H1144" ca="1">IF(AND(G1144&gt;=10861,G1144&lt;=10863),TEXT(INDIRECT(CHAR(39)&amp;$A1144&amp;CHAR(39)&amp;"!r"&amp;$B1144&amp;"c"&amp;$C1144,0),"dd-mmm-yyyy"),(INDIRECT(CHAR(39)&amp;$A1144&amp;CHAR(39)&amp;"!r"&amp;$B1144&amp;"c"&amp;$C1144,0)))</f>
        <v>0</v>
      </c>
    </row>
    <row r="1145" spans="1:8" x14ac:dyDescent="0.3">
      <c r="A1145" s="95" t="s">
        <v>284</v>
      </c>
      <c r="B1145" s="95">
        <f t="shared" si="2321"/>
        <v>10</v>
      </c>
      <c r="C1145" s="95">
        <f t="shared" si="2301"/>
        <v>78</v>
      </c>
      <c r="E1145" s="95">
        <f t="shared" ref="E1145" si="2341">plan_id</f>
        <v>390</v>
      </c>
      <c r="F1145" s="95">
        <f t="shared" ca="1" si="2339"/>
        <v>2007</v>
      </c>
      <c r="G1145" s="95">
        <f t="shared" ref="G1145" ca="1" si="2342">VLOOKUP(INDIRECT(CHAR(39)&amp;$A1145&amp;CHAR(39)&amp;"!r2c"&amp;$C1145,0),variables,2,0)</f>
        <v>10817</v>
      </c>
      <c r="H1145" s="98">
        <f t="array" aca="1" ref="H1145" ca="1">IF(AND(G1145&gt;=10861,G1145&lt;=10863),TEXT(INDIRECT(CHAR(39)&amp;$A1145&amp;CHAR(39)&amp;"!r"&amp;$B1145&amp;"c"&amp;$C1145,0),"dd-mmm-yyyy"),(INDIRECT(CHAR(39)&amp;$A1145&amp;CHAR(39)&amp;"!r"&amp;$B1145&amp;"c"&amp;$C1145,0)))</f>
        <v>0</v>
      </c>
    </row>
    <row r="1146" spans="1:8" x14ac:dyDescent="0.3">
      <c r="A1146" s="95" t="s">
        <v>284</v>
      </c>
      <c r="B1146" s="95">
        <f t="shared" si="2321"/>
        <v>10</v>
      </c>
      <c r="C1146" s="95">
        <f t="shared" si="2301"/>
        <v>79</v>
      </c>
      <c r="E1146" s="95">
        <f t="shared" ref="E1146" si="2343">plan_id</f>
        <v>390</v>
      </c>
      <c r="F1146" s="95">
        <f t="shared" ca="1" si="2339"/>
        <v>2007</v>
      </c>
      <c r="G1146" s="95">
        <f t="shared" ref="G1146" ca="1" si="2344">VLOOKUP(INDIRECT(CHAR(39)&amp;$A1146&amp;CHAR(39)&amp;"!r2c"&amp;$C1146,0),variables,2,0)</f>
        <v>10818</v>
      </c>
      <c r="H1146" s="98">
        <f t="array" aca="1" ref="H1146" ca="1">IF(AND(G1146&gt;=10861,G1146&lt;=10863),TEXT(INDIRECT(CHAR(39)&amp;$A1146&amp;CHAR(39)&amp;"!r"&amp;$B1146&amp;"c"&amp;$C1146,0),"dd-mmm-yyyy"),(INDIRECT(CHAR(39)&amp;$A1146&amp;CHAR(39)&amp;"!r"&amp;$B1146&amp;"c"&amp;$C1146,0)))</f>
        <v>0</v>
      </c>
    </row>
    <row r="1147" spans="1:8" x14ac:dyDescent="0.3">
      <c r="A1147" s="95" t="s">
        <v>284</v>
      </c>
      <c r="B1147" s="95">
        <f t="shared" si="2321"/>
        <v>10</v>
      </c>
      <c r="C1147" s="95">
        <f t="shared" si="2301"/>
        <v>80</v>
      </c>
      <c r="E1147" s="95">
        <f t="shared" ref="E1147" si="2345">plan_id</f>
        <v>390</v>
      </c>
      <c r="F1147" s="95">
        <f t="shared" ca="1" si="2339"/>
        <v>2007</v>
      </c>
      <c r="G1147" s="95">
        <f t="shared" ref="G1147" ca="1" si="2346">VLOOKUP(INDIRECT(CHAR(39)&amp;$A1147&amp;CHAR(39)&amp;"!r2c"&amp;$C1147,0),variables,2,0)</f>
        <v>10819</v>
      </c>
      <c r="H1147" s="98">
        <f t="array" aca="1" ref="H1147" ca="1">IF(AND(G1147&gt;=10861,G1147&lt;=10863),TEXT(INDIRECT(CHAR(39)&amp;$A1147&amp;CHAR(39)&amp;"!r"&amp;$B1147&amp;"c"&amp;$C1147,0),"dd-mmm-yyyy"),(INDIRECT(CHAR(39)&amp;$A1147&amp;CHAR(39)&amp;"!r"&amp;$B1147&amp;"c"&amp;$C1147,0)))</f>
        <v>0</v>
      </c>
    </row>
    <row r="1148" spans="1:8" x14ac:dyDescent="0.3">
      <c r="A1148" s="95" t="s">
        <v>284</v>
      </c>
      <c r="B1148" s="95">
        <f t="shared" si="2321"/>
        <v>10</v>
      </c>
      <c r="C1148" s="95">
        <f t="shared" si="2301"/>
        <v>81</v>
      </c>
      <c r="E1148" s="95">
        <f t="shared" ref="E1148" si="2347">plan_id</f>
        <v>390</v>
      </c>
      <c r="F1148" s="95">
        <f t="shared" ca="1" si="2339"/>
        <v>2007</v>
      </c>
      <c r="G1148" s="95">
        <f t="shared" ref="G1148" ca="1" si="2348">VLOOKUP(INDIRECT(CHAR(39)&amp;$A1148&amp;CHAR(39)&amp;"!r2c"&amp;$C1148,0),variables,2,0)</f>
        <v>10820</v>
      </c>
      <c r="H1148" s="98">
        <f t="array" aca="1" ref="H1148" ca="1">IF(AND(G1148&gt;=10861,G1148&lt;=10863),TEXT(INDIRECT(CHAR(39)&amp;$A1148&amp;CHAR(39)&amp;"!r"&amp;$B1148&amp;"c"&amp;$C1148,0),"dd-mmm-yyyy"),(INDIRECT(CHAR(39)&amp;$A1148&amp;CHAR(39)&amp;"!r"&amp;$B1148&amp;"c"&amp;$C1148,0)))</f>
        <v>0</v>
      </c>
    </row>
    <row r="1149" spans="1:8" x14ac:dyDescent="0.3">
      <c r="A1149" s="95" t="s">
        <v>284</v>
      </c>
      <c r="B1149" s="95">
        <f t="shared" si="2321"/>
        <v>10</v>
      </c>
      <c r="C1149" s="95">
        <f t="shared" si="2301"/>
        <v>82</v>
      </c>
      <c r="E1149" s="95">
        <f t="shared" ref="E1149" si="2349">plan_id</f>
        <v>390</v>
      </c>
      <c r="F1149" s="95">
        <f t="shared" ca="1" si="2339"/>
        <v>2007</v>
      </c>
      <c r="G1149" s="95">
        <f t="shared" ref="G1149" ca="1" si="2350">VLOOKUP(INDIRECT(CHAR(39)&amp;$A1149&amp;CHAR(39)&amp;"!r2c"&amp;$C1149,0),variables,2,0)</f>
        <v>10821</v>
      </c>
      <c r="H1149" s="98">
        <f t="array" aca="1" ref="H1149" ca="1">IF(AND(G1149&gt;=10861,G1149&lt;=10863),TEXT(INDIRECT(CHAR(39)&amp;$A1149&amp;CHAR(39)&amp;"!r"&amp;$B1149&amp;"c"&amp;$C1149,0),"dd-mmm-yyyy"),(INDIRECT(CHAR(39)&amp;$A1149&amp;CHAR(39)&amp;"!r"&amp;$B1149&amp;"c"&amp;$C1149,0)))</f>
        <v>0</v>
      </c>
    </row>
    <row r="1150" spans="1:8" x14ac:dyDescent="0.3">
      <c r="A1150" s="95" t="s">
        <v>284</v>
      </c>
      <c r="B1150" s="95">
        <f t="shared" si="2321"/>
        <v>10</v>
      </c>
      <c r="C1150" s="95">
        <f t="shared" si="2301"/>
        <v>83</v>
      </c>
      <c r="E1150" s="95">
        <f t="shared" ref="E1150" si="2351">plan_id</f>
        <v>390</v>
      </c>
      <c r="F1150" s="95">
        <f t="shared" ca="1" si="2339"/>
        <v>2007</v>
      </c>
      <c r="G1150" s="95">
        <f t="shared" ref="G1150" ca="1" si="2352">VLOOKUP(INDIRECT(CHAR(39)&amp;$A1150&amp;CHAR(39)&amp;"!r2c"&amp;$C1150,0),variables,2,0)</f>
        <v>10822</v>
      </c>
      <c r="H1150" s="98">
        <f t="array" aca="1" ref="H1150" ca="1">IF(AND(G1150&gt;=10861,G1150&lt;=10863),TEXT(INDIRECT(CHAR(39)&amp;$A1150&amp;CHAR(39)&amp;"!r"&amp;$B1150&amp;"c"&amp;$C1150,0),"dd-mmm-yyyy"),(INDIRECT(CHAR(39)&amp;$A1150&amp;CHAR(39)&amp;"!r"&amp;$B1150&amp;"c"&amp;$C1150,0)))</f>
        <v>0</v>
      </c>
    </row>
    <row r="1151" spans="1:8" x14ac:dyDescent="0.3">
      <c r="A1151" s="95" t="s">
        <v>284</v>
      </c>
      <c r="B1151" s="95">
        <f t="shared" si="2321"/>
        <v>10</v>
      </c>
      <c r="C1151" s="95">
        <f t="shared" si="2301"/>
        <v>84</v>
      </c>
      <c r="E1151" s="95">
        <f t="shared" ref="E1151" si="2353">plan_id</f>
        <v>390</v>
      </c>
      <c r="F1151" s="95">
        <f t="shared" ca="1" si="2339"/>
        <v>2007</v>
      </c>
      <c r="G1151" s="95">
        <f t="shared" ref="G1151" ca="1" si="2354">VLOOKUP(INDIRECT(CHAR(39)&amp;$A1151&amp;CHAR(39)&amp;"!r2c"&amp;$C1151,0),variables,2,0)</f>
        <v>10829</v>
      </c>
      <c r="H1151" s="98">
        <f t="array" aca="1" ref="H1151" ca="1">IF(AND(G1151&gt;=10861,G1151&lt;=10863),TEXT(INDIRECT(CHAR(39)&amp;$A1151&amp;CHAR(39)&amp;"!r"&amp;$B1151&amp;"c"&amp;$C1151,0),"dd-mmm-yyyy"),(INDIRECT(CHAR(39)&amp;$A1151&amp;CHAR(39)&amp;"!r"&amp;$B1151&amp;"c"&amp;$C1151,0)))</f>
        <v>0</v>
      </c>
    </row>
    <row r="1152" spans="1:8" x14ac:dyDescent="0.3">
      <c r="A1152" s="95" t="s">
        <v>284</v>
      </c>
      <c r="B1152" s="95">
        <f t="shared" si="2321"/>
        <v>10</v>
      </c>
      <c r="C1152" s="95">
        <f t="shared" si="2301"/>
        <v>85</v>
      </c>
      <c r="E1152" s="95">
        <f t="shared" ref="E1152" si="2355">plan_id</f>
        <v>390</v>
      </c>
      <c r="F1152" s="95">
        <f t="shared" ca="1" si="2339"/>
        <v>2007</v>
      </c>
      <c r="G1152" s="95">
        <f t="shared" ref="G1152" ca="1" si="2356">VLOOKUP(INDIRECT(CHAR(39)&amp;$A1152&amp;CHAR(39)&amp;"!r2c"&amp;$C1152,0),variables,2,0)</f>
        <v>10823</v>
      </c>
      <c r="H1152" s="98">
        <f t="array" aca="1" ref="H1152" ca="1">IF(AND(G1152&gt;=10861,G1152&lt;=10863),TEXT(INDIRECT(CHAR(39)&amp;$A1152&amp;CHAR(39)&amp;"!r"&amp;$B1152&amp;"c"&amp;$C1152,0),"dd-mmm-yyyy"),(INDIRECT(CHAR(39)&amp;$A1152&amp;CHAR(39)&amp;"!r"&amp;$B1152&amp;"c"&amp;$C1152,0)))</f>
        <v>0</v>
      </c>
    </row>
    <row r="1153" spans="1:8" x14ac:dyDescent="0.3">
      <c r="A1153" s="95" t="s">
        <v>284</v>
      </c>
      <c r="B1153" s="95">
        <f t="shared" si="2321"/>
        <v>10</v>
      </c>
      <c r="C1153" s="95">
        <f t="shared" si="2301"/>
        <v>86</v>
      </c>
      <c r="E1153" s="95">
        <f t="shared" ref="E1153" si="2357">plan_id</f>
        <v>390</v>
      </c>
      <c r="F1153" s="95">
        <f t="shared" ca="1" si="2339"/>
        <v>2007</v>
      </c>
      <c r="G1153" s="95">
        <f t="shared" ref="G1153" ca="1" si="2358">VLOOKUP(INDIRECT(CHAR(39)&amp;$A1153&amp;CHAR(39)&amp;"!r2c"&amp;$C1153,0),variables,2,0)</f>
        <v>10798</v>
      </c>
      <c r="H1153" s="98">
        <f t="array" aca="1" ref="H1153" ca="1">IF(AND(G1153&gt;=10861,G1153&lt;=10863),TEXT(INDIRECT(CHAR(39)&amp;$A1153&amp;CHAR(39)&amp;"!r"&amp;$B1153&amp;"c"&amp;$C1153,0),"dd-mmm-yyyy"),(INDIRECT(CHAR(39)&amp;$A1153&amp;CHAR(39)&amp;"!r"&amp;$B1153&amp;"c"&amp;$C1153,0)))</f>
        <v>0</v>
      </c>
    </row>
    <row r="1154" spans="1:8" x14ac:dyDescent="0.3">
      <c r="A1154" s="95" t="s">
        <v>284</v>
      </c>
      <c r="B1154" s="95">
        <f t="shared" si="2321"/>
        <v>10</v>
      </c>
      <c r="C1154" s="95">
        <f t="shared" si="2301"/>
        <v>87</v>
      </c>
      <c r="E1154" s="95">
        <f t="shared" ref="E1154" si="2359">plan_id</f>
        <v>390</v>
      </c>
      <c r="F1154" s="95">
        <f t="shared" ca="1" si="2339"/>
        <v>2007</v>
      </c>
      <c r="G1154" s="95">
        <f t="shared" ref="G1154" ca="1" si="2360">VLOOKUP(INDIRECT(CHAR(39)&amp;$A1154&amp;CHAR(39)&amp;"!r2c"&amp;$C1154,0),variables,2,0)</f>
        <v>10799</v>
      </c>
      <c r="H1154" s="98">
        <f t="array" aca="1" ref="H1154" ca="1">IF(AND(G1154&gt;=10861,G1154&lt;=10863),TEXT(INDIRECT(CHAR(39)&amp;$A1154&amp;CHAR(39)&amp;"!r"&amp;$B1154&amp;"c"&amp;$C1154,0),"dd-mmm-yyyy"),(INDIRECT(CHAR(39)&amp;$A1154&amp;CHAR(39)&amp;"!r"&amp;$B1154&amp;"c"&amp;$C1154,0)))</f>
        <v>0</v>
      </c>
    </row>
    <row r="1155" spans="1:8" x14ac:dyDescent="0.3">
      <c r="A1155" s="95" t="s">
        <v>284</v>
      </c>
      <c r="B1155" s="95">
        <f t="shared" si="2321"/>
        <v>10</v>
      </c>
      <c r="C1155" s="95">
        <f t="shared" si="2301"/>
        <v>88</v>
      </c>
      <c r="E1155" s="95">
        <f t="shared" ref="E1155" si="2361">plan_id</f>
        <v>390</v>
      </c>
      <c r="F1155" s="95">
        <f t="shared" ca="1" si="2339"/>
        <v>2007</v>
      </c>
      <c r="G1155" s="95">
        <f t="shared" ref="G1155" ca="1" si="2362">VLOOKUP(INDIRECT(CHAR(39)&amp;$A1155&amp;CHAR(39)&amp;"!r2c"&amp;$C1155,0),variables,2,0)</f>
        <v>10800</v>
      </c>
      <c r="H1155" s="98">
        <f t="array" aca="1" ref="H1155" ca="1">IF(AND(G1155&gt;=10861,G1155&lt;=10863),TEXT(INDIRECT(CHAR(39)&amp;$A1155&amp;CHAR(39)&amp;"!r"&amp;$B1155&amp;"c"&amp;$C1155,0),"dd-mmm-yyyy"),(INDIRECT(CHAR(39)&amp;$A1155&amp;CHAR(39)&amp;"!r"&amp;$B1155&amp;"c"&amp;$C1155,0)))</f>
        <v>0</v>
      </c>
    </row>
    <row r="1156" spans="1:8" x14ac:dyDescent="0.3">
      <c r="A1156" s="95" t="s">
        <v>284</v>
      </c>
      <c r="B1156" s="95">
        <f t="shared" si="2321"/>
        <v>10</v>
      </c>
      <c r="C1156" s="95">
        <f t="shared" si="2301"/>
        <v>89</v>
      </c>
      <c r="E1156" s="95">
        <f t="shared" ref="E1156" si="2363">plan_id</f>
        <v>390</v>
      </c>
      <c r="F1156" s="95">
        <f t="shared" ca="1" si="2339"/>
        <v>2007</v>
      </c>
      <c r="G1156" s="95">
        <f t="shared" ref="G1156" ca="1" si="2364">VLOOKUP(INDIRECT(CHAR(39)&amp;$A1156&amp;CHAR(39)&amp;"!r2c"&amp;$C1156,0),variables,2,0)</f>
        <v>10824</v>
      </c>
      <c r="H1156" s="98">
        <f t="array" aca="1" ref="H1156" ca="1">IF(AND(G1156&gt;=10861,G1156&lt;=10863),TEXT(INDIRECT(CHAR(39)&amp;$A1156&amp;CHAR(39)&amp;"!r"&amp;$B1156&amp;"c"&amp;$C1156,0),"dd-mmm-yyyy"),(INDIRECT(CHAR(39)&amp;$A1156&amp;CHAR(39)&amp;"!r"&amp;$B1156&amp;"c"&amp;$C1156,0)))</f>
        <v>0</v>
      </c>
    </row>
    <row r="1157" spans="1:8" x14ac:dyDescent="0.3">
      <c r="A1157" s="95" t="s">
        <v>284</v>
      </c>
      <c r="B1157" s="95">
        <f t="shared" si="2321"/>
        <v>10</v>
      </c>
      <c r="C1157" s="95">
        <f t="shared" si="2301"/>
        <v>90</v>
      </c>
      <c r="E1157" s="95">
        <f t="shared" ref="E1157" si="2365">plan_id</f>
        <v>390</v>
      </c>
      <c r="F1157" s="95">
        <f t="shared" ca="1" si="2339"/>
        <v>2007</v>
      </c>
      <c r="G1157" s="95">
        <f t="shared" ref="G1157" ca="1" si="2366">VLOOKUP(INDIRECT(CHAR(39)&amp;$A1157&amp;CHAR(39)&amp;"!r2c"&amp;$C1157,0),variables,2,0)</f>
        <v>10825</v>
      </c>
      <c r="H1157" s="98">
        <f t="array" aca="1" ref="H1157" ca="1">IF(AND(G1157&gt;=10861,G1157&lt;=10863),TEXT(INDIRECT(CHAR(39)&amp;$A1157&amp;CHAR(39)&amp;"!r"&amp;$B1157&amp;"c"&amp;$C1157,0),"dd-mmm-yyyy"),(INDIRECT(CHAR(39)&amp;$A1157&amp;CHAR(39)&amp;"!r"&amp;$B1157&amp;"c"&amp;$C1157,0)))</f>
        <v>0</v>
      </c>
    </row>
    <row r="1158" spans="1:8" x14ac:dyDescent="0.3">
      <c r="A1158" s="95" t="s">
        <v>284</v>
      </c>
      <c r="B1158" s="95">
        <f t="shared" si="2321"/>
        <v>10</v>
      </c>
      <c r="C1158" s="95">
        <f t="shared" si="2301"/>
        <v>91</v>
      </c>
      <c r="E1158" s="95">
        <f t="shared" ref="E1158" si="2367">plan_id</f>
        <v>390</v>
      </c>
      <c r="F1158" s="95">
        <f t="shared" ca="1" si="2339"/>
        <v>2007</v>
      </c>
      <c r="G1158" s="95">
        <f t="shared" ref="G1158" ca="1" si="2368">VLOOKUP(INDIRECT(CHAR(39)&amp;$A1158&amp;CHAR(39)&amp;"!r2c"&amp;$C1158,0),variables,2,0)</f>
        <v>10826</v>
      </c>
      <c r="H1158" s="98">
        <f t="array" aca="1" ref="H1158" ca="1">IF(AND(G1158&gt;=10861,G1158&lt;=10863),TEXT(INDIRECT(CHAR(39)&amp;$A1158&amp;CHAR(39)&amp;"!r"&amp;$B1158&amp;"c"&amp;$C1158,0),"dd-mmm-yyyy"),(INDIRECT(CHAR(39)&amp;$A1158&amp;CHAR(39)&amp;"!r"&amp;$B1158&amp;"c"&amp;$C1158,0)))</f>
        <v>0</v>
      </c>
    </row>
    <row r="1159" spans="1:8" x14ac:dyDescent="0.3">
      <c r="A1159" s="95" t="s">
        <v>284</v>
      </c>
      <c r="B1159" s="95">
        <f t="shared" si="2321"/>
        <v>10</v>
      </c>
      <c r="C1159" s="95">
        <f t="shared" si="2301"/>
        <v>92</v>
      </c>
      <c r="E1159" s="95">
        <f t="shared" ref="E1159" si="2369">plan_id</f>
        <v>390</v>
      </c>
      <c r="F1159" s="95">
        <f t="shared" ca="1" si="2339"/>
        <v>2007</v>
      </c>
      <c r="G1159" s="95">
        <f t="shared" ref="G1159" ca="1" si="2370">VLOOKUP(INDIRECT(CHAR(39)&amp;$A1159&amp;CHAR(39)&amp;"!r2c"&amp;$C1159,0),variables,2,0)</f>
        <v>10828</v>
      </c>
      <c r="H1159" s="98">
        <f t="array" aca="1" ref="H1159" ca="1">IF(AND(G1159&gt;=10861,G1159&lt;=10863),TEXT(INDIRECT(CHAR(39)&amp;$A1159&amp;CHAR(39)&amp;"!r"&amp;$B1159&amp;"c"&amp;$C1159,0),"dd-mmm-yyyy"),(INDIRECT(CHAR(39)&amp;$A1159&amp;CHAR(39)&amp;"!r"&amp;$B1159&amp;"c"&amp;$C1159,0)))</f>
        <v>0</v>
      </c>
    </row>
    <row r="1160" spans="1:8" x14ac:dyDescent="0.3">
      <c r="A1160" s="95" t="s">
        <v>284</v>
      </c>
      <c r="B1160" s="95">
        <f t="shared" si="2321"/>
        <v>10</v>
      </c>
      <c r="C1160" s="95">
        <f t="shared" si="2301"/>
        <v>93</v>
      </c>
      <c r="E1160" s="95">
        <f t="shared" ref="E1160" si="2371">plan_id</f>
        <v>390</v>
      </c>
      <c r="F1160" s="95">
        <f t="shared" ca="1" si="2339"/>
        <v>2007</v>
      </c>
      <c r="G1160" s="95">
        <f t="shared" ref="G1160" ca="1" si="2372">VLOOKUP(INDIRECT(CHAR(39)&amp;$A1160&amp;CHAR(39)&amp;"!r2c"&amp;$C1160,0),variables,2,0)</f>
        <v>10827</v>
      </c>
      <c r="H1160" s="98">
        <f t="array" aca="1" ref="H1160" ca="1">IF(AND(G1160&gt;=10861,G1160&lt;=10863),TEXT(INDIRECT(CHAR(39)&amp;$A1160&amp;CHAR(39)&amp;"!r"&amp;$B1160&amp;"c"&amp;$C1160,0),"dd-mmm-yyyy"),(INDIRECT(CHAR(39)&amp;$A1160&amp;CHAR(39)&amp;"!r"&amp;$B1160&amp;"c"&amp;$C1160,0)))</f>
        <v>0</v>
      </c>
    </row>
    <row r="1161" spans="1:8" x14ac:dyDescent="0.3">
      <c r="A1161" s="95" t="s">
        <v>284</v>
      </c>
      <c r="B1161" s="95">
        <f t="shared" ref="B1161:B1224" si="2373">B1096+1</f>
        <v>11</v>
      </c>
      <c r="C1161" s="95">
        <f t="shared" si="2301"/>
        <v>3</v>
      </c>
      <c r="E1161" s="95">
        <f t="shared" ref="E1161" si="2374">plan_id</f>
        <v>390</v>
      </c>
      <c r="F1161" s="95">
        <f t="shared" ca="1" si="2339"/>
        <v>2008</v>
      </c>
      <c r="G1161" s="95">
        <f t="shared" ref="G1161" ca="1" si="2375">VLOOKUP(INDIRECT(CHAR(39)&amp;$A1161&amp;CHAR(39)&amp;"!r2c"&amp;$C1161,0),variables,2,0)</f>
        <v>10703</v>
      </c>
      <c r="H1161" s="98">
        <f t="array" aca="1" ref="H1161" ca="1">IF(AND(G1161&gt;=10861,G1161&lt;=10863),TEXT(INDIRECT(CHAR(39)&amp;$A1161&amp;CHAR(39)&amp;"!r"&amp;$B1161&amp;"c"&amp;$C1161,0),"dd-mmm-yyyy"),(INDIRECT(CHAR(39)&amp;$A1161&amp;CHAR(39)&amp;"!r"&amp;$B1161&amp;"c"&amp;$C1161,0)))</f>
        <v>2010</v>
      </c>
    </row>
    <row r="1162" spans="1:8" x14ac:dyDescent="0.3">
      <c r="A1162" s="95" t="s">
        <v>284</v>
      </c>
      <c r="B1162" s="95">
        <f t="shared" si="2373"/>
        <v>11</v>
      </c>
      <c r="C1162" s="95">
        <f t="shared" si="2301"/>
        <v>4</v>
      </c>
      <c r="E1162" s="95">
        <f t="shared" ref="E1162" si="2376">plan_id</f>
        <v>390</v>
      </c>
      <c r="F1162" s="95">
        <f t="shared" ca="1" si="2339"/>
        <v>2008</v>
      </c>
      <c r="G1162" s="95">
        <f t="shared" ref="G1162" ca="1" si="2377">VLOOKUP(INDIRECT(CHAR(39)&amp;$A1162&amp;CHAR(39)&amp;"!r2c"&amp;$C1162,0),variables,2,0)</f>
        <v>10845</v>
      </c>
      <c r="H1162" s="98" t="str">
        <f t="array" aca="1" ref="H1162" ca="1">IF(AND(G1162&gt;=10861,G1162&lt;=10863),TEXT(INDIRECT(CHAR(39)&amp;$A1162&amp;CHAR(39)&amp;"!r"&amp;$B1162&amp;"c"&amp;$C1162,0),"dd-mmm-yyyy"),(INDIRECT(CHAR(39)&amp;$A1162&amp;CHAR(39)&amp;"!r"&amp;$B1162&amp;"c"&amp;$C1162,0)))</f>
        <v>EFI Actuaries</v>
      </c>
    </row>
    <row r="1163" spans="1:8" x14ac:dyDescent="0.3">
      <c r="A1163" s="95" t="s">
        <v>284</v>
      </c>
      <c r="B1163" s="95">
        <f t="shared" si="2373"/>
        <v>11</v>
      </c>
      <c r="C1163" s="95">
        <f t="shared" si="2301"/>
        <v>5</v>
      </c>
      <c r="E1163" s="95">
        <f t="shared" ref="E1163" si="2378">plan_id</f>
        <v>390</v>
      </c>
      <c r="F1163" s="95">
        <f t="shared" ca="1" si="2339"/>
        <v>2008</v>
      </c>
      <c r="G1163" s="95">
        <f t="shared" ref="G1163" ca="1" si="2379">VLOOKUP(INDIRECT(CHAR(39)&amp;$A1163&amp;CHAR(39)&amp;"!r2c"&amp;$C1163,0),variables,2,0)</f>
        <v>10924</v>
      </c>
      <c r="H1163" s="98">
        <f t="array" aca="1" ref="H1163" ca="1">IF(AND(G1163&gt;=10861,G1163&lt;=10863),TEXT(INDIRECT(CHAR(39)&amp;$A1163&amp;CHAR(39)&amp;"!r"&amp;$B1163&amp;"c"&amp;$C1163,0),"dd-mmm-yyyy"),(INDIRECT(CHAR(39)&amp;$A1163&amp;CHAR(39)&amp;"!r"&amp;$B1163&amp;"c"&amp;$C1163,0)))</f>
        <v>0</v>
      </c>
    </row>
    <row r="1164" spans="1:8" x14ac:dyDescent="0.3">
      <c r="A1164" s="95" t="s">
        <v>284</v>
      </c>
      <c r="B1164" s="95">
        <f t="shared" si="2373"/>
        <v>11</v>
      </c>
      <c r="C1164" s="95">
        <f t="shared" si="2301"/>
        <v>6</v>
      </c>
      <c r="E1164" s="95">
        <f t="shared" ref="E1164" si="2380">plan_id</f>
        <v>390</v>
      </c>
      <c r="F1164" s="95">
        <f t="shared" ca="1" si="2339"/>
        <v>2008</v>
      </c>
      <c r="G1164" s="95">
        <f t="shared" ref="G1164" ca="1" si="2381">VLOOKUP(INDIRECT(CHAR(39)&amp;$A1164&amp;CHAR(39)&amp;"!r2c"&amp;$C1164,0),variables,2,0)</f>
        <v>10925</v>
      </c>
      <c r="H1164" s="98">
        <f t="array" aca="1" ref="H1164" ca="1">IF(AND(G1164&gt;=10861,G1164&lt;=10863),TEXT(INDIRECT(CHAR(39)&amp;$A1164&amp;CHAR(39)&amp;"!r"&amp;$B1164&amp;"c"&amp;$C1164,0),"dd-mmm-yyyy"),(INDIRECT(CHAR(39)&amp;$A1164&amp;CHAR(39)&amp;"!r"&amp;$B1164&amp;"c"&amp;$C1164,0)))</f>
        <v>0.28499999999999998</v>
      </c>
    </row>
    <row r="1165" spans="1:8" x14ac:dyDescent="0.3">
      <c r="A1165" s="95" t="s">
        <v>284</v>
      </c>
      <c r="B1165" s="95">
        <f t="shared" si="2373"/>
        <v>11</v>
      </c>
      <c r="C1165" s="95">
        <f t="shared" si="2301"/>
        <v>7</v>
      </c>
      <c r="E1165" s="95">
        <f t="shared" ref="E1165" si="2382">plan_id</f>
        <v>390</v>
      </c>
      <c r="F1165" s="95">
        <f t="shared" ca="1" si="2339"/>
        <v>2008</v>
      </c>
      <c r="G1165" s="95">
        <f t="shared" ref="G1165" ca="1" si="2383">VLOOKUP(INDIRECT(CHAR(39)&amp;$A1165&amp;CHAR(39)&amp;"!r2c"&amp;$C1165,0),variables,2,0)</f>
        <v>10926</v>
      </c>
      <c r="H1165" s="98">
        <f t="array" aca="1" ref="H1165" ca="1">IF(AND(G1165&gt;=10861,G1165&lt;=10863),TEXT(INDIRECT(CHAR(39)&amp;$A1165&amp;CHAR(39)&amp;"!r"&amp;$B1165&amp;"c"&amp;$C1165,0),"dd-mmm-yyyy"),(INDIRECT(CHAR(39)&amp;$A1165&amp;CHAR(39)&amp;"!r"&amp;$B1165&amp;"c"&amp;$C1165,0)))</f>
        <v>0</v>
      </c>
    </row>
    <row r="1166" spans="1:8" x14ac:dyDescent="0.3">
      <c r="A1166" s="95" t="s">
        <v>284</v>
      </c>
      <c r="B1166" s="95">
        <f t="shared" si="2373"/>
        <v>11</v>
      </c>
      <c r="C1166" s="95">
        <f t="shared" si="2301"/>
        <v>8</v>
      </c>
      <c r="E1166" s="95">
        <f t="shared" ref="E1166" si="2384">plan_id</f>
        <v>390</v>
      </c>
      <c r="F1166" s="95">
        <f t="shared" ca="1" si="2339"/>
        <v>2008</v>
      </c>
      <c r="G1166" s="95">
        <f t="shared" ref="G1166" ca="1" si="2385">VLOOKUP(INDIRECT(CHAR(39)&amp;$A1166&amp;CHAR(39)&amp;"!r2c"&amp;$C1166,0),variables,2,0)</f>
        <v>10704</v>
      </c>
      <c r="H1166" s="98">
        <f t="array" aca="1" ref="H1166" ca="1">IF(AND(G1166&gt;=10861,G1166&lt;=10863),TEXT(INDIRECT(CHAR(39)&amp;$A1166&amp;CHAR(39)&amp;"!r"&amp;$B1166&amp;"c"&amp;$C1166,0),"dd-mmm-yyyy"),(INDIRECT(CHAR(39)&amp;$A1166&amp;CHAR(39)&amp;"!r"&amp;$B1166&amp;"c"&amp;$C1166,0)))</f>
        <v>0</v>
      </c>
    </row>
    <row r="1167" spans="1:8" x14ac:dyDescent="0.3">
      <c r="A1167" s="95" t="s">
        <v>284</v>
      </c>
      <c r="B1167" s="95">
        <f t="shared" si="2373"/>
        <v>11</v>
      </c>
      <c r="C1167" s="95">
        <f t="shared" si="2301"/>
        <v>9</v>
      </c>
      <c r="E1167" s="95">
        <f t="shared" ref="E1167" si="2386">plan_id</f>
        <v>390</v>
      </c>
      <c r="F1167" s="95">
        <f t="shared" ca="1" si="2339"/>
        <v>2008</v>
      </c>
      <c r="G1167" s="95">
        <f t="shared" ref="G1167" ca="1" si="2387">VLOOKUP(INDIRECT(CHAR(39)&amp;$A1167&amp;CHAR(39)&amp;"!r2c"&amp;$C1167,0),variables,2,0)</f>
        <v>10928</v>
      </c>
      <c r="H1167" s="98">
        <f t="array" aca="1" ref="H1167" ca="1">IF(AND(G1167&gt;=10861,G1167&lt;=10863),TEXT(INDIRECT(CHAR(39)&amp;$A1167&amp;CHAR(39)&amp;"!r"&amp;$B1167&amp;"c"&amp;$C1167,0),"dd-mmm-yyyy"),(INDIRECT(CHAR(39)&amp;$A1167&amp;CHAR(39)&amp;"!r"&amp;$B1167&amp;"c"&amp;$C1167,0)))</f>
        <v>0</v>
      </c>
    </row>
    <row r="1168" spans="1:8" x14ac:dyDescent="0.3">
      <c r="A1168" s="95" t="s">
        <v>284</v>
      </c>
      <c r="B1168" s="95">
        <f t="shared" si="2373"/>
        <v>11</v>
      </c>
      <c r="C1168" s="95">
        <f t="shared" si="2301"/>
        <v>10</v>
      </c>
      <c r="E1168" s="95">
        <f t="shared" ref="E1168" si="2388">plan_id</f>
        <v>390</v>
      </c>
      <c r="F1168" s="95">
        <f t="shared" ca="1" si="2339"/>
        <v>2008</v>
      </c>
      <c r="G1168" s="95">
        <f t="shared" ref="G1168" ca="1" si="2389">VLOOKUP(INDIRECT(CHAR(39)&amp;$A1168&amp;CHAR(39)&amp;"!r2c"&amp;$C1168,0),variables,2,0)</f>
        <v>10929</v>
      </c>
      <c r="H1168" s="98">
        <f t="array" aca="1" ref="H1168" ca="1">IF(AND(G1168&gt;=10861,G1168&lt;=10863),TEXT(INDIRECT(CHAR(39)&amp;$A1168&amp;CHAR(39)&amp;"!r"&amp;$B1168&amp;"c"&amp;$C1168,0),"dd-mmm-yyyy"),(INDIRECT(CHAR(39)&amp;$A1168&amp;CHAR(39)&amp;"!r"&amp;$B1168&amp;"c"&amp;$C1168,0)))</f>
        <v>0</v>
      </c>
    </row>
    <row r="1169" spans="1:8" x14ac:dyDescent="0.3">
      <c r="A1169" s="95" t="s">
        <v>284</v>
      </c>
      <c r="B1169" s="95">
        <f t="shared" si="2373"/>
        <v>11</v>
      </c>
      <c r="C1169" s="95">
        <f t="shared" si="2301"/>
        <v>11</v>
      </c>
      <c r="E1169" s="95">
        <f t="shared" ref="E1169" si="2390">plan_id</f>
        <v>390</v>
      </c>
      <c r="F1169" s="95">
        <f t="shared" ca="1" si="2339"/>
        <v>2008</v>
      </c>
      <c r="G1169" s="95">
        <f t="shared" ref="G1169" ca="1" si="2391">VLOOKUP(INDIRECT(CHAR(39)&amp;$A1169&amp;CHAR(39)&amp;"!r2c"&amp;$C1169,0),variables,2,0)</f>
        <v>10930</v>
      </c>
      <c r="H1169" s="98">
        <f t="array" aca="1" ref="H1169" ca="1">IF(AND(G1169&gt;=10861,G1169&lt;=10863),TEXT(INDIRECT(CHAR(39)&amp;$A1169&amp;CHAR(39)&amp;"!r"&amp;$B1169&amp;"c"&amp;$C1169,0),"dd-mmm-yyyy"),(INDIRECT(CHAR(39)&amp;$A1169&amp;CHAR(39)&amp;"!r"&amp;$B1169&amp;"c"&amp;$C1169,0)))</f>
        <v>0</v>
      </c>
    </row>
    <row r="1170" spans="1:8" x14ac:dyDescent="0.3">
      <c r="A1170" s="95" t="s">
        <v>284</v>
      </c>
      <c r="B1170" s="95">
        <f t="shared" si="2373"/>
        <v>11</v>
      </c>
      <c r="C1170" s="95">
        <f t="shared" si="2301"/>
        <v>12</v>
      </c>
      <c r="E1170" s="95">
        <f t="shared" ref="E1170" si="2392">plan_id</f>
        <v>390</v>
      </c>
      <c r="F1170" s="95">
        <f t="shared" ca="1" si="2339"/>
        <v>2008</v>
      </c>
      <c r="G1170" s="95">
        <f t="shared" ref="G1170" ca="1" si="2393">VLOOKUP(INDIRECT(CHAR(39)&amp;$A1170&amp;CHAR(39)&amp;"!r2c"&amp;$C1170,0),variables,2,0)</f>
        <v>10705</v>
      </c>
      <c r="H1170" s="98">
        <f t="array" aca="1" ref="H1170" ca="1">IF(AND(G1170&gt;=10861,G1170&lt;=10863),TEXT(INDIRECT(CHAR(39)&amp;$A1170&amp;CHAR(39)&amp;"!r"&amp;$B1170&amp;"c"&amp;$C1170,0),"dd-mmm-yyyy"),(INDIRECT(CHAR(39)&amp;$A1170&amp;CHAR(39)&amp;"!r"&amp;$B1170&amp;"c"&amp;$C1170,0)))</f>
        <v>31800000</v>
      </c>
    </row>
    <row r="1171" spans="1:8" x14ac:dyDescent="0.3">
      <c r="A1171" s="95" t="s">
        <v>284</v>
      </c>
      <c r="B1171" s="95">
        <f t="shared" si="2373"/>
        <v>11</v>
      </c>
      <c r="C1171" s="95">
        <f t="shared" si="2301"/>
        <v>13</v>
      </c>
      <c r="E1171" s="95">
        <f t="shared" ref="E1171" si="2394">plan_id</f>
        <v>390</v>
      </c>
      <c r="F1171" s="95">
        <f t="shared" ca="1" si="2339"/>
        <v>2008</v>
      </c>
      <c r="G1171" s="95">
        <f t="shared" ref="G1171" ca="1" si="2395">VLOOKUP(INDIRECT(CHAR(39)&amp;$A1171&amp;CHAR(39)&amp;"!r2c"&amp;$C1171,0),variables,2,0)</f>
        <v>10842</v>
      </c>
      <c r="H1171" s="98">
        <f t="array" aca="1" ref="H1171" ca="1">IF(AND(G1171&gt;=10861,G1171&lt;=10863),TEXT(INDIRECT(CHAR(39)&amp;$A1171&amp;CHAR(39)&amp;"!r"&amp;$B1171&amp;"c"&amp;$C1171,0),"dd-mmm-yyyy"),(INDIRECT(CHAR(39)&amp;$A1171&amp;CHAR(39)&amp;"!r"&amp;$B1171&amp;"c"&amp;$C1171,0)))</f>
        <v>0</v>
      </c>
    </row>
    <row r="1172" spans="1:8" x14ac:dyDescent="0.3">
      <c r="A1172" s="95" t="s">
        <v>284</v>
      </c>
      <c r="B1172" s="95">
        <f t="shared" si="2373"/>
        <v>11</v>
      </c>
      <c r="C1172" s="95">
        <f t="shared" si="2301"/>
        <v>14</v>
      </c>
      <c r="E1172" s="95">
        <f t="shared" ref="E1172" si="2396">plan_id</f>
        <v>390</v>
      </c>
      <c r="F1172" s="95">
        <f t="shared" ca="1" si="2339"/>
        <v>2008</v>
      </c>
      <c r="G1172" s="95">
        <f t="shared" ref="G1172" ca="1" si="2397">VLOOKUP(INDIRECT(CHAR(39)&amp;$A1172&amp;CHAR(39)&amp;"!r2c"&amp;$C1172,0),variables,2,0)</f>
        <v>10843</v>
      </c>
      <c r="H1172" s="98">
        <f t="array" aca="1" ref="H1172" ca="1">IF(AND(G1172&gt;=10861,G1172&lt;=10863),TEXT(INDIRECT(CHAR(39)&amp;$A1172&amp;CHAR(39)&amp;"!r"&amp;$B1172&amp;"c"&amp;$C1172,0),"dd-mmm-yyyy"),(INDIRECT(CHAR(39)&amp;$A1172&amp;CHAR(39)&amp;"!r"&amp;$B1172&amp;"c"&amp;$C1172,0)))</f>
        <v>0</v>
      </c>
    </row>
    <row r="1173" spans="1:8" x14ac:dyDescent="0.3">
      <c r="A1173" s="95" t="s">
        <v>284</v>
      </c>
      <c r="B1173" s="95">
        <f t="shared" si="2373"/>
        <v>11</v>
      </c>
      <c r="C1173" s="95">
        <f t="shared" si="2301"/>
        <v>15</v>
      </c>
      <c r="E1173" s="95">
        <f t="shared" ref="E1173" si="2398">plan_id</f>
        <v>390</v>
      </c>
      <c r="F1173" s="95">
        <f t="shared" ca="1" si="2339"/>
        <v>2008</v>
      </c>
      <c r="G1173" s="95">
        <f t="shared" ref="G1173" ca="1" si="2399">VLOOKUP(INDIRECT(CHAR(39)&amp;$A1173&amp;CHAR(39)&amp;"!r2c"&amp;$C1173,0),variables,2,0)</f>
        <v>10931</v>
      </c>
      <c r="H1173" s="98">
        <f t="array" aca="1" ref="H1173" ca="1">IF(AND(G1173&gt;=10861,G1173&lt;=10863),TEXT(INDIRECT(CHAR(39)&amp;$A1173&amp;CHAR(39)&amp;"!r"&amp;$B1173&amp;"c"&amp;$C1173,0),"dd-mmm-yyyy"),(INDIRECT(CHAR(39)&amp;$A1173&amp;CHAR(39)&amp;"!r"&amp;$B1173&amp;"c"&amp;$C1173,0)))</f>
        <v>0</v>
      </c>
    </row>
    <row r="1174" spans="1:8" x14ac:dyDescent="0.3">
      <c r="A1174" s="95" t="s">
        <v>284</v>
      </c>
      <c r="B1174" s="95">
        <f t="shared" si="2373"/>
        <v>11</v>
      </c>
      <c r="C1174" s="95">
        <f t="shared" si="2301"/>
        <v>16</v>
      </c>
      <c r="E1174" s="95">
        <f t="shared" ref="E1174" si="2400">plan_id</f>
        <v>390</v>
      </c>
      <c r="F1174" s="95">
        <f t="shared" ca="1" si="2339"/>
        <v>2008</v>
      </c>
      <c r="G1174" s="95">
        <f t="shared" ref="G1174" ca="1" si="2401">VLOOKUP(INDIRECT(CHAR(39)&amp;$A1174&amp;CHAR(39)&amp;"!r2c"&amp;$C1174,0),variables,2,0)</f>
        <v>10932</v>
      </c>
      <c r="H1174" s="98">
        <f t="array" aca="1" ref="H1174" ca="1">IF(AND(G1174&gt;=10861,G1174&lt;=10863),TEXT(INDIRECT(CHAR(39)&amp;$A1174&amp;CHAR(39)&amp;"!r"&amp;$B1174&amp;"c"&amp;$C1174,0),"dd-mmm-yyyy"),(INDIRECT(CHAR(39)&amp;$A1174&amp;CHAR(39)&amp;"!r"&amp;$B1174&amp;"c"&amp;$C1174,0)))</f>
        <v>0</v>
      </c>
    </row>
    <row r="1175" spans="1:8" x14ac:dyDescent="0.3">
      <c r="A1175" s="95" t="s">
        <v>284</v>
      </c>
      <c r="B1175" s="95">
        <f t="shared" si="2373"/>
        <v>11</v>
      </c>
      <c r="C1175" s="95">
        <f t="shared" si="2301"/>
        <v>17</v>
      </c>
      <c r="E1175" s="95">
        <f t="shared" ref="E1175" si="2402">plan_id</f>
        <v>390</v>
      </c>
      <c r="F1175" s="95">
        <f t="shared" ca="1" si="2339"/>
        <v>2008</v>
      </c>
      <c r="G1175" s="95">
        <f t="shared" ref="G1175" ca="1" si="2403">VLOOKUP(INDIRECT(CHAR(39)&amp;$A1175&amp;CHAR(39)&amp;"!r2c"&amp;$C1175,0),variables,2,0)</f>
        <v>10933</v>
      </c>
      <c r="H1175" s="98">
        <f t="array" aca="1" ref="H1175" ca="1">IF(AND(G1175&gt;=10861,G1175&lt;=10863),TEXT(INDIRECT(CHAR(39)&amp;$A1175&amp;CHAR(39)&amp;"!r"&amp;$B1175&amp;"c"&amp;$C1175,0),"dd-mmm-yyyy"),(INDIRECT(CHAR(39)&amp;$A1175&amp;CHAR(39)&amp;"!r"&amp;$B1175&amp;"c"&amp;$C1175,0)))</f>
        <v>0.28499999999999998</v>
      </c>
    </row>
    <row r="1176" spans="1:8" x14ac:dyDescent="0.3">
      <c r="A1176" s="95" t="s">
        <v>284</v>
      </c>
      <c r="B1176" s="95">
        <f t="shared" si="2373"/>
        <v>11</v>
      </c>
      <c r="C1176" s="95">
        <f t="shared" si="2301"/>
        <v>18</v>
      </c>
      <c r="E1176" s="95">
        <f t="shared" ref="E1176" si="2404">plan_id</f>
        <v>390</v>
      </c>
      <c r="F1176" s="95">
        <f t="shared" ca="1" si="2339"/>
        <v>2008</v>
      </c>
      <c r="G1176" s="95">
        <f t="shared" ref="G1176" ca="1" si="2405">VLOOKUP(INDIRECT(CHAR(39)&amp;$A1176&amp;CHAR(39)&amp;"!r2c"&amp;$C1176,0),variables,2,0)</f>
        <v>10934</v>
      </c>
      <c r="H1176" s="98">
        <f t="array" aca="1" ref="H1176" ca="1">IF(AND(G1176&gt;=10861,G1176&lt;=10863),TEXT(INDIRECT(CHAR(39)&amp;$A1176&amp;CHAR(39)&amp;"!r"&amp;$B1176&amp;"c"&amp;$C1176,0),"dd-mmm-yyyy"),(INDIRECT(CHAR(39)&amp;$A1176&amp;CHAR(39)&amp;"!r"&amp;$B1176&amp;"c"&amp;$C1176,0)))</f>
        <v>0</v>
      </c>
    </row>
    <row r="1177" spans="1:8" x14ac:dyDescent="0.3">
      <c r="A1177" s="95" t="s">
        <v>284</v>
      </c>
      <c r="B1177" s="95">
        <f t="shared" si="2373"/>
        <v>11</v>
      </c>
      <c r="C1177" s="95">
        <f t="shared" si="2301"/>
        <v>19</v>
      </c>
      <c r="E1177" s="95">
        <f t="shared" ref="E1177" si="2406">plan_id</f>
        <v>390</v>
      </c>
      <c r="F1177" s="95">
        <f t="shared" ca="1" si="2339"/>
        <v>2008</v>
      </c>
      <c r="G1177" s="95">
        <f t="shared" ref="G1177" ca="1" si="2407">VLOOKUP(INDIRECT(CHAR(39)&amp;$A1177&amp;CHAR(39)&amp;"!r2c"&amp;$C1177,0),variables,2,0)</f>
        <v>10935</v>
      </c>
      <c r="H1177" s="98" t="str">
        <f t="array" aca="1" ref="H1177" ca="1">IF(AND(G1177&gt;=10861,G1177&lt;=10863),TEXT(INDIRECT(CHAR(39)&amp;$A1177&amp;CHAR(39)&amp;"!r"&amp;$B1177&amp;"c"&amp;$C1177,0),"dd-mmm-yyyy"),(INDIRECT(CHAR(39)&amp;$A1177&amp;CHAR(39)&amp;"!r"&amp;$B1177&amp;"c"&amp;$C1177,0)))</f>
        <v>Range</v>
      </c>
    </row>
    <row r="1178" spans="1:8" x14ac:dyDescent="0.3">
      <c r="A1178" s="95" t="s">
        <v>284</v>
      </c>
      <c r="B1178" s="95">
        <f t="shared" si="2373"/>
        <v>11</v>
      </c>
      <c r="C1178" s="95">
        <f t="shared" si="2301"/>
        <v>20</v>
      </c>
      <c r="E1178" s="95">
        <f t="shared" ref="E1178" si="2408">plan_id</f>
        <v>390</v>
      </c>
      <c r="F1178" s="95">
        <f t="shared" ca="1" si="2339"/>
        <v>2008</v>
      </c>
      <c r="G1178" s="95">
        <f t="shared" ref="G1178" ca="1" si="2409">VLOOKUP(INDIRECT(CHAR(39)&amp;$A1178&amp;CHAR(39)&amp;"!r2c"&amp;$C1178,0),variables,2,0)</f>
        <v>10937</v>
      </c>
      <c r="H1178" s="98">
        <f t="array" aca="1" ref="H1178" ca="1">IF(AND(G1178&gt;=10861,G1178&lt;=10863),TEXT(INDIRECT(CHAR(39)&amp;$A1178&amp;CHAR(39)&amp;"!r"&amp;$B1178&amp;"c"&amp;$C1178,0),"dd-mmm-yyyy"),(INDIRECT(CHAR(39)&amp;$A1178&amp;CHAR(39)&amp;"!r"&amp;$B1178&amp;"c"&amp;$C1178,0)))</f>
        <v>0</v>
      </c>
    </row>
    <row r="1179" spans="1:8" x14ac:dyDescent="0.3">
      <c r="A1179" s="95" t="s">
        <v>284</v>
      </c>
      <c r="B1179" s="95">
        <f t="shared" si="2373"/>
        <v>11</v>
      </c>
      <c r="C1179" s="95">
        <f t="shared" si="2301"/>
        <v>21</v>
      </c>
      <c r="E1179" s="95">
        <f t="shared" ref="E1179" si="2410">plan_id</f>
        <v>390</v>
      </c>
      <c r="F1179" s="95">
        <f t="shared" ca="1" si="2339"/>
        <v>2008</v>
      </c>
      <c r="G1179" s="95">
        <f t="shared" ref="G1179" ca="1" si="2411">VLOOKUP(INDIRECT(CHAR(39)&amp;$A1179&amp;CHAR(39)&amp;"!r2c"&amp;$C1179,0),variables,2,0)</f>
        <v>10938</v>
      </c>
      <c r="H1179" s="98">
        <f t="array" aca="1" ref="H1179" ca="1">IF(AND(G1179&gt;=10861,G1179&lt;=10863),TEXT(INDIRECT(CHAR(39)&amp;$A1179&amp;CHAR(39)&amp;"!r"&amp;$B1179&amp;"c"&amp;$C1179,0),"dd-mmm-yyyy"),(INDIRECT(CHAR(39)&amp;$A1179&amp;CHAR(39)&amp;"!r"&amp;$B1179&amp;"c"&amp;$C1179,0)))</f>
        <v>0</v>
      </c>
    </row>
    <row r="1180" spans="1:8" x14ac:dyDescent="0.3">
      <c r="A1180" s="95" t="s">
        <v>284</v>
      </c>
      <c r="B1180" s="95">
        <f t="shared" si="2373"/>
        <v>11</v>
      </c>
      <c r="C1180" s="95">
        <f t="shared" si="2301"/>
        <v>22</v>
      </c>
      <c r="E1180" s="95">
        <f t="shared" ref="E1180" si="2412">plan_id</f>
        <v>390</v>
      </c>
      <c r="F1180" s="95">
        <f t="shared" ca="1" si="2339"/>
        <v>2008</v>
      </c>
      <c r="G1180" s="95">
        <f t="shared" ref="G1180" ca="1" si="2413">VLOOKUP(INDIRECT(CHAR(39)&amp;$A1180&amp;CHAR(39)&amp;"!r2c"&amp;$C1180,0),variables,2,0)</f>
        <v>11007</v>
      </c>
      <c r="H1180" s="98" t="str">
        <f t="array" aca="1" ref="H1180" ca="1">IF(AND(G1180&gt;=10861,G1180&lt;=10863),TEXT(INDIRECT(CHAR(39)&amp;$A1180&amp;CHAR(39)&amp;"!r"&amp;$B1180&amp;"c"&amp;$C1180,0),"dd-mmm-yyyy"),(INDIRECT(CHAR(39)&amp;$A1180&amp;CHAR(39)&amp;"!r"&amp;$B1180&amp;"c"&amp;$C1180,0)))</f>
        <v>(i) 2.5% of Avg pay times dep service upto 25 yrs+ 3% of avg pay times dep service over 25yrs+ 2.5% of Avg pay times CS, Max 80% of pay. (ii) 2.5% of avg pay times total service, Max 80% of pay</v>
      </c>
    </row>
    <row r="1181" spans="1:8" x14ac:dyDescent="0.3">
      <c r="A1181" s="95" t="s">
        <v>284</v>
      </c>
      <c r="B1181" s="95">
        <f t="shared" si="2373"/>
        <v>11</v>
      </c>
      <c r="C1181" s="95">
        <f t="shared" si="2301"/>
        <v>23</v>
      </c>
      <c r="E1181" s="95">
        <f t="shared" ref="E1181" si="2414">plan_id</f>
        <v>390</v>
      </c>
      <c r="F1181" s="95">
        <f t="shared" ca="1" si="2339"/>
        <v>2008</v>
      </c>
      <c r="G1181" s="95">
        <f t="shared" ref="G1181" ca="1" si="2415">VLOOKUP(INDIRECT(CHAR(39)&amp;$A1181&amp;CHAR(39)&amp;"!r2c"&amp;$C1181,0),variables,2,0)</f>
        <v>10941</v>
      </c>
      <c r="H1181" s="98" t="str">
        <f t="array" aca="1" ref="H1181" ca="1">IF(AND(G1181&gt;=10861,G1181&lt;=10863),TEXT(INDIRECT(CHAR(39)&amp;$A1181&amp;CHAR(39)&amp;"!r"&amp;$B1181&amp;"c"&amp;$C1181,0),"dd-mmm-yyyy"),(INDIRECT(CHAR(39)&amp;$A1181&amp;CHAR(39)&amp;"!r"&amp;$B1181&amp;"c"&amp;$C1181,0)))</f>
        <v>COLA</v>
      </c>
    </row>
    <row r="1182" spans="1:8" x14ac:dyDescent="0.3">
      <c r="A1182" s="95" t="s">
        <v>284</v>
      </c>
      <c r="B1182" s="95">
        <f t="shared" si="2373"/>
        <v>11</v>
      </c>
      <c r="C1182" s="95">
        <f t="shared" si="2301"/>
        <v>24</v>
      </c>
      <c r="E1182" s="95">
        <f t="shared" ref="E1182" si="2416">plan_id</f>
        <v>390</v>
      </c>
      <c r="F1182" s="95">
        <f t="shared" ca="1" si="2339"/>
        <v>2008</v>
      </c>
      <c r="G1182" s="95">
        <f t="shared" ref="G1182" ca="1" si="2417">VLOOKUP(INDIRECT(CHAR(39)&amp;$A1182&amp;CHAR(39)&amp;"!r2c"&amp;$C1182,0),variables,2,0)</f>
        <v>10942</v>
      </c>
      <c r="H1182" s="98" t="str">
        <f t="array" aca="1" ref="H1182" ca="1">IF(AND(G1182&gt;=10861,G1182&lt;=10863),TEXT(INDIRECT(CHAR(39)&amp;$A1182&amp;CHAR(39)&amp;"!r"&amp;$B1182&amp;"c"&amp;$C1182,0),"dd-mmm-yyyy"),(INDIRECT(CHAR(39)&amp;$A1182&amp;CHAR(39)&amp;"!r"&amp;$B1182&amp;"c"&amp;$C1182,0)))</f>
        <v>Percentage</v>
      </c>
    </row>
    <row r="1183" spans="1:8" x14ac:dyDescent="0.3">
      <c r="A1183" s="95" t="s">
        <v>284</v>
      </c>
      <c r="B1183" s="95">
        <f t="shared" si="2373"/>
        <v>11</v>
      </c>
      <c r="C1183" s="95">
        <f t="shared" si="2301"/>
        <v>25</v>
      </c>
      <c r="E1183" s="95">
        <f t="shared" ref="E1183" si="2418">plan_id</f>
        <v>390</v>
      </c>
      <c r="F1183" s="95">
        <f t="shared" ca="1" si="2339"/>
        <v>2008</v>
      </c>
      <c r="G1183" s="95">
        <f t="shared" ref="G1183" ca="1" si="2419">VLOOKUP(INDIRECT(CHAR(39)&amp;$A1183&amp;CHAR(39)&amp;"!r2c"&amp;$C1183,0),variables,2,0)</f>
        <v>10701</v>
      </c>
      <c r="H1183" s="98">
        <f t="array" aca="1" ref="H1183" ca="1">IF(AND(G1183&gt;=10861,G1183&lt;=10863),TEXT(INDIRECT(CHAR(39)&amp;$A1183&amp;CHAR(39)&amp;"!r"&amp;$B1183&amp;"c"&amp;$C1183,0),"dd-mmm-yyyy"),(INDIRECT(CHAR(39)&amp;$A1183&amp;CHAR(39)&amp;"!r"&amp;$B1183&amp;"c"&amp;$C1183,0)))</f>
        <v>4.2500000000000003E-2</v>
      </c>
    </row>
    <row r="1184" spans="1:8" x14ac:dyDescent="0.3">
      <c r="A1184" s="95" t="s">
        <v>284</v>
      </c>
      <c r="B1184" s="95">
        <f t="shared" si="2373"/>
        <v>11</v>
      </c>
      <c r="C1184" s="95">
        <f t="shared" si="2301"/>
        <v>26</v>
      </c>
      <c r="E1184" s="95">
        <f t="shared" ref="E1184" si="2420">plan_id</f>
        <v>390</v>
      </c>
      <c r="F1184" s="95">
        <f t="shared" ca="1" si="2339"/>
        <v>2008</v>
      </c>
      <c r="G1184" s="95">
        <f t="shared" ref="G1184" ca="1" si="2421">VLOOKUP(INDIRECT(CHAR(39)&amp;$A1184&amp;CHAR(39)&amp;"!r2c"&amp;$C1184,0),variables,2,0)</f>
        <v>10702</v>
      </c>
      <c r="H1184" s="98">
        <f t="array" aca="1" ref="H1184" ca="1">IF(AND(G1184&gt;=10861,G1184&lt;=10863),TEXT(INDIRECT(CHAR(39)&amp;$A1184&amp;CHAR(39)&amp;"!r"&amp;$B1184&amp;"c"&amp;$C1184,0),"dd-mmm-yyyy"),(INDIRECT(CHAR(39)&amp;$A1184&amp;CHAR(39)&amp;"!r"&amp;$B1184&amp;"c"&amp;$C1184,0)))</f>
        <v>0</v>
      </c>
    </row>
    <row r="1185" spans="1:8" x14ac:dyDescent="0.3">
      <c r="A1185" s="95" t="s">
        <v>284</v>
      </c>
      <c r="B1185" s="95">
        <f t="shared" si="2373"/>
        <v>11</v>
      </c>
      <c r="C1185" s="95">
        <f t="shared" si="2301"/>
        <v>27</v>
      </c>
      <c r="E1185" s="95">
        <f t="shared" ref="E1185" si="2422">plan_id</f>
        <v>390</v>
      </c>
      <c r="F1185" s="95">
        <f t="shared" ca="1" si="2339"/>
        <v>2008</v>
      </c>
      <c r="G1185" s="95">
        <f t="shared" ref="G1185" ca="1" si="2423">VLOOKUP(INDIRECT(CHAR(39)&amp;$A1185&amp;CHAR(39)&amp;"!r2c"&amp;$C1185,0),variables,2,0)</f>
        <v>10943</v>
      </c>
      <c r="H1185" s="98" t="str">
        <f t="array" aca="1" ref="H1185" ca="1">IF(AND(G1185&gt;=10861,G1185&lt;=10863),TEXT(INDIRECT(CHAR(39)&amp;$A1185&amp;CHAR(39)&amp;"!r"&amp;$B1185&amp;"c"&amp;$C1185,0),"dd-mmm-yyyy"),(INDIRECT(CHAR(39)&amp;$A1185&amp;CHAR(39)&amp;"!r"&amp;$B1185&amp;"c"&amp;$C1185,0)))</f>
        <v>3.00% ( COLA limited for those hired after 11/1/96)</v>
      </c>
    </row>
    <row r="1186" spans="1:8" x14ac:dyDescent="0.3">
      <c r="A1186" s="95" t="s">
        <v>284</v>
      </c>
      <c r="B1186" s="95">
        <f t="shared" si="2373"/>
        <v>11</v>
      </c>
      <c r="C1186" s="95">
        <f t="shared" si="2301"/>
        <v>28</v>
      </c>
      <c r="E1186" s="95">
        <f t="shared" ref="E1186" si="2424">plan_id</f>
        <v>390</v>
      </c>
      <c r="F1186" s="95">
        <f t="shared" ca="1" si="2339"/>
        <v>2008</v>
      </c>
      <c r="G1186" s="95">
        <f t="shared" ref="G1186" ca="1" si="2425">VLOOKUP(INDIRECT(CHAR(39)&amp;$A1186&amp;CHAR(39)&amp;"!r2c"&amp;$C1186,0),variables,2,0)</f>
        <v>10944</v>
      </c>
      <c r="H1186" s="98" t="str">
        <f t="array" aca="1" ref="H1186" ca="1">IF(AND(G1186&gt;=10861,G1186&lt;=10863),TEXT(INDIRECT(CHAR(39)&amp;$A1186&amp;CHAR(39)&amp;"!r"&amp;$B1186&amp;"c"&amp;$C1186,0),"dd-mmm-yyyy"),(INDIRECT(CHAR(39)&amp;$A1186&amp;CHAR(39)&amp;"!r"&amp;$B1186&amp;"c"&amp;$C1186,0)))</f>
        <v>NO</v>
      </c>
    </row>
    <row r="1187" spans="1:8" x14ac:dyDescent="0.3">
      <c r="A1187" s="95" t="s">
        <v>284</v>
      </c>
      <c r="B1187" s="95">
        <f t="shared" si="2373"/>
        <v>11</v>
      </c>
      <c r="C1187" s="95">
        <f t="shared" si="2301"/>
        <v>29</v>
      </c>
      <c r="E1187" s="95">
        <f t="shared" ref="E1187" si="2426">plan_id</f>
        <v>390</v>
      </c>
      <c r="F1187" s="95">
        <f t="shared" ca="1" si="2339"/>
        <v>2008</v>
      </c>
      <c r="G1187" s="95">
        <f t="shared" ref="G1187" ca="1" si="2427">VLOOKUP(INDIRECT(CHAR(39)&amp;$A1187&amp;CHAR(39)&amp;"!r2c"&amp;$C1187,0),variables,2,0)</f>
        <v>10945</v>
      </c>
      <c r="H1187" s="98" t="str">
        <f t="array" aca="1" ref="H1187" ca="1">IF(AND(G1187&gt;=10861,G1187&lt;=10863),TEXT(INDIRECT(CHAR(39)&amp;$A1187&amp;CHAR(39)&amp;"!r"&amp;$B1187&amp;"c"&amp;$C1187,0),"dd-mmm-yyyy"),(INDIRECT(CHAR(39)&amp;$A1187&amp;CHAR(39)&amp;"!r"&amp;$B1187&amp;"c"&amp;$C1187,0)))</f>
        <v>NO</v>
      </c>
    </row>
    <row r="1188" spans="1:8" x14ac:dyDescent="0.3">
      <c r="A1188" s="95" t="s">
        <v>284</v>
      </c>
      <c r="B1188" s="95">
        <f t="shared" si="2373"/>
        <v>11</v>
      </c>
      <c r="C1188" s="95">
        <f t="shared" si="2301"/>
        <v>30</v>
      </c>
      <c r="E1188" s="95">
        <f t="shared" ref="E1188" si="2428">plan_id</f>
        <v>390</v>
      </c>
      <c r="F1188" s="95">
        <f t="shared" ca="1" si="2339"/>
        <v>2008</v>
      </c>
      <c r="G1188" s="95">
        <f t="shared" ref="G1188" ca="1" si="2429">VLOOKUP(INDIRECT(CHAR(39)&amp;$A1188&amp;CHAR(39)&amp;"!r2c"&amp;$C1188,0),variables,2,0)</f>
        <v>10947</v>
      </c>
      <c r="H1188" s="98">
        <f t="array" aca="1" ref="H1188" ca="1">IF(AND(G1188&gt;=10861,G1188&lt;=10863),TEXT(INDIRECT(CHAR(39)&amp;$A1188&amp;CHAR(39)&amp;"!r"&amp;$B1188&amp;"c"&amp;$C1188,0),"dd-mmm-yyyy"),(INDIRECT(CHAR(39)&amp;$A1188&amp;CHAR(39)&amp;"!r"&amp;$B1188&amp;"c"&amp;$C1188,0)))</f>
        <v>0</v>
      </c>
    </row>
    <row r="1189" spans="1:8" x14ac:dyDescent="0.3">
      <c r="A1189" s="95" t="s">
        <v>284</v>
      </c>
      <c r="B1189" s="95">
        <f t="shared" si="2373"/>
        <v>11</v>
      </c>
      <c r="C1189" s="95">
        <f t="shared" si="2301"/>
        <v>31</v>
      </c>
      <c r="E1189" s="95">
        <f t="shared" ref="E1189" si="2430">plan_id</f>
        <v>390</v>
      </c>
      <c r="F1189" s="95">
        <f t="shared" ca="1" si="2339"/>
        <v>2008</v>
      </c>
      <c r="G1189" s="95">
        <f t="shared" ref="G1189" ca="1" si="2431">VLOOKUP(INDIRECT(CHAR(39)&amp;$A1189&amp;CHAR(39)&amp;"!r2c"&amp;$C1189,0),variables,2,0)</f>
        <v>10948</v>
      </c>
      <c r="H1189" s="98" t="str">
        <f t="array" aca="1" ref="H1189" ca="1">IF(AND(G1189&gt;=10861,G1189&lt;=10863),TEXT(INDIRECT(CHAR(39)&amp;$A1189&amp;CHAR(39)&amp;"!r"&amp;$B1189&amp;"c"&amp;$C1189,0),"dd-mmm-yyyy"),(INDIRECT(CHAR(39)&amp;$A1189&amp;CHAR(39)&amp;"!r"&amp;$B1189&amp;"c"&amp;$C1189,0)))</f>
        <v>NO</v>
      </c>
    </row>
    <row r="1190" spans="1:8" x14ac:dyDescent="0.3">
      <c r="A1190" s="95" t="s">
        <v>284</v>
      </c>
      <c r="B1190" s="95">
        <f t="shared" si="2373"/>
        <v>11</v>
      </c>
      <c r="C1190" s="95">
        <f t="shared" si="2301"/>
        <v>32</v>
      </c>
      <c r="E1190" s="95">
        <f t="shared" ref="E1190" si="2432">plan_id</f>
        <v>390</v>
      </c>
      <c r="F1190" s="95">
        <f t="shared" ca="1" si="2339"/>
        <v>2008</v>
      </c>
      <c r="G1190" s="95">
        <f t="shared" ref="G1190" ca="1" si="2433">VLOOKUP(INDIRECT(CHAR(39)&amp;$A1190&amp;CHAR(39)&amp;"!r2c"&amp;$C1190,0),variables,2,0)</f>
        <v>10949</v>
      </c>
      <c r="H1190" s="98" t="str">
        <f t="array" aca="1" ref="H1190" ca="1">IF(AND(G1190&gt;=10861,G1190&lt;=10863),TEXT(INDIRECT(CHAR(39)&amp;$A1190&amp;CHAR(39)&amp;"!r"&amp;$B1190&amp;"c"&amp;$C1190,0),"dd-mmm-yyyy"),(INDIRECT(CHAR(39)&amp;$A1190&amp;CHAR(39)&amp;"!r"&amp;$B1190&amp;"c"&amp;$C1190,0)))</f>
        <v>NO</v>
      </c>
    </row>
    <row r="1191" spans="1:8" x14ac:dyDescent="0.3">
      <c r="A1191" s="95" t="s">
        <v>284</v>
      </c>
      <c r="B1191" s="95">
        <f t="shared" si="2373"/>
        <v>11</v>
      </c>
      <c r="C1191" s="95">
        <f t="shared" ref="C1191:C1254" si="2434">C1100</f>
        <v>33</v>
      </c>
      <c r="E1191" s="95">
        <f t="shared" ref="E1191" si="2435">plan_id</f>
        <v>390</v>
      </c>
      <c r="F1191" s="95">
        <f t="shared" ca="1" si="2339"/>
        <v>2008</v>
      </c>
      <c r="G1191" s="95">
        <f t="shared" ref="G1191" ca="1" si="2436">VLOOKUP(INDIRECT(CHAR(39)&amp;$A1191&amp;CHAR(39)&amp;"!r2c"&amp;$C1191,0),variables,2,0)</f>
        <v>10951</v>
      </c>
      <c r="H1191" s="98" t="str">
        <f t="array" aca="1" ref="H1191" ca="1">IF(AND(G1191&gt;=10861,G1191&lt;=10863),TEXT(INDIRECT(CHAR(39)&amp;$A1191&amp;CHAR(39)&amp;"!r"&amp;$B1191&amp;"c"&amp;$C1191,0),"dd-mmm-yyyy"),(INDIRECT(CHAR(39)&amp;$A1191&amp;CHAR(39)&amp;"!r"&amp;$B1191&amp;"c"&amp;$C1191,0)))</f>
        <v>NO</v>
      </c>
    </row>
    <row r="1192" spans="1:8" x14ac:dyDescent="0.3">
      <c r="A1192" s="95" t="s">
        <v>284</v>
      </c>
      <c r="B1192" s="95">
        <f t="shared" si="2373"/>
        <v>11</v>
      </c>
      <c r="C1192" s="95">
        <f t="shared" si="2434"/>
        <v>34</v>
      </c>
      <c r="E1192" s="95">
        <f t="shared" ref="E1192" si="2437">plan_id</f>
        <v>390</v>
      </c>
      <c r="F1192" s="95">
        <f t="shared" ca="1" si="2339"/>
        <v>2008</v>
      </c>
      <c r="G1192" s="95">
        <f t="shared" ref="G1192" ca="1" si="2438">VLOOKUP(INDIRECT(CHAR(39)&amp;$A1192&amp;CHAR(39)&amp;"!r2c"&amp;$C1192,0),variables,2,0)</f>
        <v>10950</v>
      </c>
      <c r="H1192" s="98" t="str">
        <f t="array" aca="1" ref="H1192" ca="1">IF(AND(G1192&gt;=10861,G1192&lt;=10863),TEXT(INDIRECT(CHAR(39)&amp;$A1192&amp;CHAR(39)&amp;"!r"&amp;$B1192&amp;"c"&amp;$C1192,0),"dd-mmm-yyyy"),(INDIRECT(CHAR(39)&amp;$A1192&amp;CHAR(39)&amp;"!r"&amp;$B1192&amp;"c"&amp;$C1192,0)))</f>
        <v>NO</v>
      </c>
    </row>
    <row r="1193" spans="1:8" x14ac:dyDescent="0.3">
      <c r="A1193" s="95" t="s">
        <v>284</v>
      </c>
      <c r="B1193" s="95">
        <f t="shared" si="2373"/>
        <v>11</v>
      </c>
      <c r="C1193" s="95">
        <f t="shared" si="2434"/>
        <v>35</v>
      </c>
      <c r="E1193" s="95">
        <f t="shared" ref="E1193" si="2439">plan_id</f>
        <v>390</v>
      </c>
      <c r="F1193" s="95">
        <f t="shared" ca="1" si="2339"/>
        <v>2008</v>
      </c>
      <c r="G1193" s="95">
        <f t="shared" ref="G1193" ca="1" si="2440">VLOOKUP(INDIRECT(CHAR(39)&amp;$A1193&amp;CHAR(39)&amp;"!r2c"&amp;$C1193,0),variables,2,0)</f>
        <v>10954</v>
      </c>
      <c r="H1193" s="98">
        <f t="array" aca="1" ref="H1193" ca="1">IF(AND(G1193&gt;=10861,G1193&lt;=10863),TEXT(INDIRECT(CHAR(39)&amp;$A1193&amp;CHAR(39)&amp;"!r"&amp;$B1193&amp;"c"&amp;$C1193,0),"dd-mmm-yyyy"),(INDIRECT(CHAR(39)&amp;$A1193&amp;CHAR(39)&amp;"!r"&amp;$B1193&amp;"c"&amp;$C1193,0)))</f>
        <v>4.2500000000000003E-2</v>
      </c>
    </row>
    <row r="1194" spans="1:8" x14ac:dyDescent="0.3">
      <c r="A1194" s="95" t="s">
        <v>284</v>
      </c>
      <c r="B1194" s="95">
        <f t="shared" si="2373"/>
        <v>11</v>
      </c>
      <c r="C1194" s="95">
        <f t="shared" si="2434"/>
        <v>36</v>
      </c>
      <c r="E1194" s="95">
        <f t="shared" ref="E1194" si="2441">plan_id</f>
        <v>390</v>
      </c>
      <c r="F1194" s="95">
        <f t="shared" ca="1" si="2339"/>
        <v>2008</v>
      </c>
      <c r="G1194" s="95">
        <f t="shared" ref="G1194" ca="1" si="2442">VLOOKUP(INDIRECT(CHAR(39)&amp;$A1194&amp;CHAR(39)&amp;"!r2c"&amp;$C1194,0),variables,2,0)</f>
        <v>10955</v>
      </c>
      <c r="H1194" s="98">
        <f t="array" aca="1" ref="H1194" ca="1">IF(AND(G1194&gt;=10861,G1194&lt;=10863),TEXT(INDIRECT(CHAR(39)&amp;$A1194&amp;CHAR(39)&amp;"!r"&amp;$B1194&amp;"c"&amp;$C1194,0),"dd-mmm-yyyy"),(INDIRECT(CHAR(39)&amp;$A1194&amp;CHAR(39)&amp;"!r"&amp;$B1194&amp;"c"&amp;$C1194,0)))</f>
        <v>7.0000000000000007E-2</v>
      </c>
    </row>
    <row r="1195" spans="1:8" x14ac:dyDescent="0.3">
      <c r="A1195" s="95" t="s">
        <v>284</v>
      </c>
      <c r="B1195" s="95">
        <f t="shared" si="2373"/>
        <v>11</v>
      </c>
      <c r="C1195" s="95">
        <f t="shared" si="2434"/>
        <v>37</v>
      </c>
      <c r="E1195" s="95">
        <f t="shared" ref="E1195" si="2443">plan_id</f>
        <v>390</v>
      </c>
      <c r="F1195" s="95">
        <f t="shared" ca="1" si="2339"/>
        <v>2008</v>
      </c>
      <c r="G1195" s="95">
        <f t="shared" ref="G1195" ca="1" si="2444">VLOOKUP(INDIRECT(CHAR(39)&amp;$A1195&amp;CHAR(39)&amp;"!r2c"&amp;$C1195,0),variables,2,0)</f>
        <v>10956</v>
      </c>
      <c r="H1195" s="98">
        <f t="array" aca="1" ref="H1195" ca="1">IF(AND(G1195&gt;=10861,G1195&lt;=10863),TEXT(INDIRECT(CHAR(39)&amp;$A1195&amp;CHAR(39)&amp;"!r"&amp;$B1195&amp;"c"&amp;$C1195,0),"dd-mmm-yyyy"),(INDIRECT(CHAR(39)&amp;$A1195&amp;CHAR(39)&amp;"!r"&amp;$B1195&amp;"c"&amp;$C1195,0)))</f>
        <v>0</v>
      </c>
    </row>
    <row r="1196" spans="1:8" x14ac:dyDescent="0.3">
      <c r="A1196" s="95" t="s">
        <v>284</v>
      </c>
      <c r="B1196" s="95">
        <f t="shared" si="2373"/>
        <v>11</v>
      </c>
      <c r="C1196" s="95">
        <f t="shared" si="2434"/>
        <v>38</v>
      </c>
      <c r="E1196" s="95">
        <f t="shared" ref="E1196" si="2445">plan_id</f>
        <v>390</v>
      </c>
      <c r="F1196" s="95">
        <f t="shared" ca="1" si="2339"/>
        <v>2008</v>
      </c>
      <c r="G1196" s="95">
        <f t="shared" ref="G1196" ca="1" si="2446">VLOOKUP(INDIRECT(CHAR(39)&amp;$A1196&amp;CHAR(39)&amp;"!r2c"&amp;$C1196,0),variables,2,0)</f>
        <v>10959</v>
      </c>
      <c r="H1196" s="98" t="str">
        <f t="array" aca="1" ref="H1196" ca="1">IF(AND(G1196&gt;=10861,G1196&lt;=10863),TEXT(INDIRECT(CHAR(39)&amp;$A1196&amp;CHAR(39)&amp;"!r"&amp;$B1196&amp;"c"&amp;$C1196,0),"dd-mmm-yyyy"),(INDIRECT(CHAR(39)&amp;$A1196&amp;CHAR(39)&amp;"!r"&amp;$B1196&amp;"c"&amp;$C1196,0)))</f>
        <v>5.3% - 10.0%</v>
      </c>
    </row>
    <row r="1197" spans="1:8" x14ac:dyDescent="0.3">
      <c r="A1197" s="95" t="s">
        <v>284</v>
      </c>
      <c r="B1197" s="95">
        <f t="shared" si="2373"/>
        <v>11</v>
      </c>
      <c r="C1197" s="95">
        <f t="shared" si="2434"/>
        <v>39</v>
      </c>
      <c r="E1197" s="95">
        <f t="shared" ref="E1197" si="2447">plan_id</f>
        <v>390</v>
      </c>
      <c r="F1197" s="95">
        <f t="shared" ca="1" si="2339"/>
        <v>2008</v>
      </c>
      <c r="G1197" s="95">
        <f t="shared" ref="G1197" ca="1" si="2448">VLOOKUP(INDIRECT(CHAR(39)&amp;$A1197&amp;CHAR(39)&amp;"!r2c"&amp;$C1197,0),variables,2,0)</f>
        <v>10962</v>
      </c>
      <c r="H1197" s="98" t="str">
        <f t="array" aca="1" ref="H1197" ca="1">IF(AND(G1197&gt;=10861,G1197&lt;=10863),TEXT(INDIRECT(CHAR(39)&amp;$A1197&amp;CHAR(39)&amp;"!r"&amp;$B1197&amp;"c"&amp;$C1197,0),"dd-mmm-yyyy"),(INDIRECT(CHAR(39)&amp;$A1197&amp;CHAR(39)&amp;"!r"&amp;$B1197&amp;"c"&amp;$C1197,0)))</f>
        <v>Pg No 50</v>
      </c>
    </row>
    <row r="1198" spans="1:8" x14ac:dyDescent="0.3">
      <c r="A1198" s="95" t="s">
        <v>284</v>
      </c>
      <c r="B1198" s="95">
        <f t="shared" si="2373"/>
        <v>11</v>
      </c>
      <c r="C1198" s="95">
        <f t="shared" si="2434"/>
        <v>40</v>
      </c>
      <c r="E1198" s="95">
        <f t="shared" ref="E1198" si="2449">plan_id</f>
        <v>390</v>
      </c>
      <c r="F1198" s="95">
        <f t="shared" ca="1" si="2339"/>
        <v>2008</v>
      </c>
      <c r="G1198" s="95">
        <f t="shared" ref="G1198" ca="1" si="2450">VLOOKUP(INDIRECT(CHAR(39)&amp;$A1198&amp;CHAR(39)&amp;"!r2c"&amp;$C1198,0),variables,2,0)</f>
        <v>10964</v>
      </c>
      <c r="H1198" s="98" t="str">
        <f t="array" aca="1" ref="H1198" ca="1">IF(AND(G1198&gt;=10861,G1198&lt;=10863),TEXT(INDIRECT(CHAR(39)&amp;$A1198&amp;CHAR(39)&amp;"!r"&amp;$B1198&amp;"c"&amp;$C1198,0),"dd-mmm-yyyy"),(INDIRECT(CHAR(39)&amp;$A1198&amp;CHAR(39)&amp;"!r"&amp;$B1198&amp;"c"&amp;$C1198,0)))</f>
        <v>Pg No 49</v>
      </c>
    </row>
    <row r="1199" spans="1:8" x14ac:dyDescent="0.3">
      <c r="A1199" s="95" t="s">
        <v>284</v>
      </c>
      <c r="B1199" s="95">
        <f t="shared" si="2373"/>
        <v>11</v>
      </c>
      <c r="C1199" s="95">
        <f t="shared" si="2434"/>
        <v>41</v>
      </c>
      <c r="E1199" s="95">
        <f t="shared" ref="E1199" si="2451">plan_id</f>
        <v>390</v>
      </c>
      <c r="F1199" s="95">
        <f t="shared" ca="1" si="2339"/>
        <v>2008</v>
      </c>
      <c r="G1199" s="95">
        <f t="shared" ref="G1199" ca="1" si="2452">VLOOKUP(INDIRECT(CHAR(39)&amp;$A1199&amp;CHAR(39)&amp;"!r2c"&amp;$C1199,0),variables,2,0)</f>
        <v>10967</v>
      </c>
      <c r="H1199" s="98" t="str">
        <f t="array" aca="1" ref="H1199" ca="1">IF(AND(G1199&gt;=10861,G1199&lt;=10863),TEXT(INDIRECT(CHAR(39)&amp;$A1199&amp;CHAR(39)&amp;"!r"&amp;$B1199&amp;"c"&amp;$C1199,0),"dd-mmm-yyyy"),(INDIRECT(CHAR(39)&amp;$A1199&amp;CHAR(39)&amp;"!r"&amp;$B1199&amp;"c"&amp;$C1199,0)))</f>
        <v>1994 Uninsured Pension (UP94)</v>
      </c>
    </row>
    <row r="1200" spans="1:8" x14ac:dyDescent="0.3">
      <c r="A1200" s="95" t="s">
        <v>284</v>
      </c>
      <c r="B1200" s="95">
        <f t="shared" si="2373"/>
        <v>11</v>
      </c>
      <c r="C1200" s="95">
        <f t="shared" si="2434"/>
        <v>42</v>
      </c>
      <c r="E1200" s="95">
        <f t="shared" ref="E1200" si="2453">plan_id</f>
        <v>390</v>
      </c>
      <c r="F1200" s="95">
        <f t="shared" ca="1" si="2339"/>
        <v>2008</v>
      </c>
      <c r="G1200" s="95">
        <f t="shared" ref="G1200" ca="1" si="2454">VLOOKUP(INDIRECT(CHAR(39)&amp;$A1200&amp;CHAR(39)&amp;"!r2c"&amp;$C1200,0),variables,2,0)</f>
        <v>10968</v>
      </c>
      <c r="H1200" s="98">
        <f t="array" aca="1" ref="H1200" ca="1">IF(AND(G1200&gt;=10861,G1200&lt;=10863),TEXT(INDIRECT(CHAR(39)&amp;$A1200&amp;CHAR(39)&amp;"!r"&amp;$B1200&amp;"c"&amp;$C1200,0),"dd-mmm-yyyy"),(INDIRECT(CHAR(39)&amp;$A1200&amp;CHAR(39)&amp;"!r"&amp;$B1200&amp;"c"&amp;$C1200,0)))</f>
        <v>1994</v>
      </c>
    </row>
    <row r="1201" spans="1:8" x14ac:dyDescent="0.3">
      <c r="A1201" s="95" t="s">
        <v>284</v>
      </c>
      <c r="B1201" s="95">
        <f t="shared" si="2373"/>
        <v>11</v>
      </c>
      <c r="C1201" s="95">
        <f t="shared" si="2434"/>
        <v>43</v>
      </c>
      <c r="E1201" s="95">
        <f t="shared" ref="E1201" si="2455">plan_id</f>
        <v>390</v>
      </c>
      <c r="F1201" s="95">
        <f t="shared" ca="1" si="2339"/>
        <v>2008</v>
      </c>
      <c r="G1201" s="95">
        <f t="shared" ref="G1201" ca="1" si="2456">VLOOKUP(INDIRECT(CHAR(39)&amp;$A1201&amp;CHAR(39)&amp;"!r2c"&amp;$C1201,0),variables,2,0)</f>
        <v>10969</v>
      </c>
      <c r="H1201" s="98" t="str">
        <f t="array" aca="1" ref="H1201" ca="1">IF(AND(G1201&gt;=10861,G1201&lt;=10863),TEXT(INDIRECT(CHAR(39)&amp;$A1201&amp;CHAR(39)&amp;"!r"&amp;$B1201&amp;"c"&amp;$C1201,0),"dd-mmm-yyyy"),(INDIRECT(CHAR(39)&amp;$A1201&amp;CHAR(39)&amp;"!r"&amp;$B1201&amp;"c"&amp;$C1201,0)))</f>
        <v>Projection scale AA</v>
      </c>
    </row>
    <row r="1202" spans="1:8" x14ac:dyDescent="0.3">
      <c r="A1202" s="95" t="s">
        <v>284</v>
      </c>
      <c r="B1202" s="95">
        <f t="shared" si="2373"/>
        <v>11</v>
      </c>
      <c r="C1202" s="95">
        <f t="shared" si="2434"/>
        <v>44</v>
      </c>
      <c r="E1202" s="95">
        <f t="shared" ref="E1202" si="2457">plan_id</f>
        <v>390</v>
      </c>
      <c r="F1202" s="95">
        <f t="shared" ca="1" si="2339"/>
        <v>2008</v>
      </c>
      <c r="G1202" s="95">
        <f t="shared" ref="G1202" ca="1" si="2458">VLOOKUP(INDIRECT(CHAR(39)&amp;$A1202&amp;CHAR(39)&amp;"!r2c"&amp;$C1202,0),variables,2,0)</f>
        <v>10970</v>
      </c>
      <c r="H1202" s="98">
        <f t="array" aca="1" ref="H1202" ca="1">IF(AND(G1202&gt;=10861,G1202&lt;=10863),TEXT(INDIRECT(CHAR(39)&amp;$A1202&amp;CHAR(39)&amp;"!r"&amp;$B1202&amp;"c"&amp;$C1202,0),"dd-mmm-yyyy"),(INDIRECT(CHAR(39)&amp;$A1202&amp;CHAR(39)&amp;"!r"&amp;$B1202&amp;"c"&amp;$C1202,0)))</f>
        <v>0</v>
      </c>
    </row>
    <row r="1203" spans="1:8" x14ac:dyDescent="0.3">
      <c r="A1203" s="95" t="s">
        <v>284</v>
      </c>
      <c r="B1203" s="95">
        <f t="shared" si="2373"/>
        <v>11</v>
      </c>
      <c r="C1203" s="95">
        <f t="shared" si="2434"/>
        <v>45</v>
      </c>
      <c r="E1203" s="95">
        <f t="shared" ref="E1203" si="2459">plan_id</f>
        <v>390</v>
      </c>
      <c r="F1203" s="95">
        <f t="shared" ca="1" si="2339"/>
        <v>2008</v>
      </c>
      <c r="G1203" s="95">
        <f t="shared" ref="G1203" ca="1" si="2460">VLOOKUP(INDIRECT(CHAR(39)&amp;$A1203&amp;CHAR(39)&amp;"!r2c"&amp;$C1203,0),variables,2,0)</f>
        <v>10971</v>
      </c>
      <c r="H1203" s="98" t="str">
        <f t="array" aca="1" ref="H1203" ca="1">IF(AND(G1203&gt;=10861,G1203&lt;=10863),TEXT(INDIRECT(CHAR(39)&amp;$A1203&amp;CHAR(39)&amp;"!r"&amp;$B1203&amp;"c"&amp;$C1203,0),"dd-mmm-yyyy"),(INDIRECT(CHAR(39)&amp;$A1203&amp;CHAR(39)&amp;"!r"&amp;$B1203&amp;"c"&amp;$C1203,0)))</f>
        <v>Active- 3 years; Retirees- 2 years</v>
      </c>
    </row>
    <row r="1204" spans="1:8" x14ac:dyDescent="0.3">
      <c r="A1204" s="95" t="s">
        <v>284</v>
      </c>
      <c r="B1204" s="95">
        <f t="shared" si="2373"/>
        <v>11</v>
      </c>
      <c r="C1204" s="95">
        <f t="shared" si="2434"/>
        <v>46</v>
      </c>
      <c r="E1204" s="95">
        <f t="shared" ref="E1204" si="2461">plan_id</f>
        <v>390</v>
      </c>
      <c r="F1204" s="95">
        <f t="shared" ca="1" si="2339"/>
        <v>2008</v>
      </c>
      <c r="G1204" s="95">
        <f t="shared" ref="G1204" ca="1" si="2462">VLOOKUP(INDIRECT(CHAR(39)&amp;$A1204&amp;CHAR(39)&amp;"!r2c"&amp;$C1204,0),variables,2,0)</f>
        <v>10972</v>
      </c>
      <c r="H1204" s="98" t="str">
        <f t="array" aca="1" ref="H1204" ca="1">IF(AND(G1204&gt;=10861,G1204&lt;=10863),TEXT(INDIRECT(CHAR(39)&amp;$A1204&amp;CHAR(39)&amp;"!r"&amp;$B1204&amp;"c"&amp;$C1204,0),"dd-mmm-yyyy"),(INDIRECT(CHAR(39)&amp;$A1204&amp;CHAR(39)&amp;"!r"&amp;$B1204&amp;"c"&amp;$C1204,0)))</f>
        <v>N/A</v>
      </c>
    </row>
    <row r="1205" spans="1:8" x14ac:dyDescent="0.3">
      <c r="A1205" s="95" t="s">
        <v>284</v>
      </c>
      <c r="B1205" s="95">
        <f t="shared" si="2373"/>
        <v>11</v>
      </c>
      <c r="C1205" s="95">
        <f t="shared" si="2434"/>
        <v>47</v>
      </c>
      <c r="E1205" s="95">
        <f t="shared" ref="E1205" si="2463">plan_id</f>
        <v>390</v>
      </c>
      <c r="F1205" s="95">
        <f t="shared" ca="1" si="2339"/>
        <v>2008</v>
      </c>
      <c r="G1205" s="95">
        <f t="shared" ref="G1205" ca="1" si="2464">VLOOKUP(INDIRECT(CHAR(39)&amp;$A1205&amp;CHAR(39)&amp;"!r2c"&amp;$C1205,0),variables,2,0)</f>
        <v>10973</v>
      </c>
      <c r="H1205" s="98" t="str">
        <f t="array" aca="1" ref="H1205" ca="1">IF(AND(G1205&gt;=10861,G1205&lt;=10863),TEXT(INDIRECT(CHAR(39)&amp;$A1205&amp;CHAR(39)&amp;"!r"&amp;$B1205&amp;"c"&amp;$C1205,0),"dd-mmm-yyyy"),(INDIRECT(CHAR(39)&amp;$A1205&amp;CHAR(39)&amp;"!r"&amp;$B1205&amp;"c"&amp;$C1205,0)))</f>
        <v>N/A</v>
      </c>
    </row>
    <row r="1206" spans="1:8" x14ac:dyDescent="0.3">
      <c r="A1206" s="95" t="s">
        <v>284</v>
      </c>
      <c r="B1206" s="95">
        <f t="shared" si="2373"/>
        <v>11</v>
      </c>
      <c r="C1206" s="95">
        <f t="shared" si="2434"/>
        <v>48</v>
      </c>
      <c r="E1206" s="95">
        <f t="shared" ref="E1206" si="2465">plan_id</f>
        <v>390</v>
      </c>
      <c r="F1206" s="95">
        <f t="shared" ca="1" si="2339"/>
        <v>2008</v>
      </c>
      <c r="G1206" s="95">
        <f t="shared" ref="G1206" ca="1" si="2466">VLOOKUP(INDIRECT(CHAR(39)&amp;$A1206&amp;CHAR(39)&amp;"!r2c"&amp;$C1206,0),variables,2,0)</f>
        <v>10975</v>
      </c>
      <c r="H1206" s="98" t="str">
        <f t="array" aca="1" ref="H1206" ca="1">IF(AND(G1206&gt;=10861,G1206&lt;=10863),TEXT(INDIRECT(CHAR(39)&amp;$A1206&amp;CHAR(39)&amp;"!r"&amp;$B1206&amp;"c"&amp;$C1206,0),"dd-mmm-yyyy"),(INDIRECT(CHAR(39)&amp;$A1206&amp;CHAR(39)&amp;"!r"&amp;$B1206&amp;"c"&amp;$C1206,0)))</f>
        <v>Actuarial cost method for Contributions is Aggregate and for Accrued Liabilities is Entry Age Normal</v>
      </c>
    </row>
    <row r="1207" spans="1:8" x14ac:dyDescent="0.3">
      <c r="A1207" s="95" t="s">
        <v>284</v>
      </c>
      <c r="B1207" s="95">
        <f t="shared" si="2373"/>
        <v>11</v>
      </c>
      <c r="C1207" s="95">
        <f t="shared" si="2434"/>
        <v>49</v>
      </c>
      <c r="E1207" s="95">
        <f t="shared" ref="E1207" si="2467">plan_id</f>
        <v>390</v>
      </c>
      <c r="F1207" s="95">
        <f t="shared" ca="1" si="2339"/>
        <v>2008</v>
      </c>
      <c r="G1207" s="95">
        <f t="shared" ref="G1207" ca="1" si="2468">VLOOKUP(INDIRECT(CHAR(39)&amp;$A1207&amp;CHAR(39)&amp;"!r2c"&amp;$C1207,0),variables,2,0)</f>
        <v>10976</v>
      </c>
      <c r="H1207" s="98">
        <f t="array" aca="1" ref="H1207" ca="1">IF(AND(G1207&gt;=10861,G1207&lt;=10863),TEXT(INDIRECT(CHAR(39)&amp;$A1207&amp;CHAR(39)&amp;"!r"&amp;$B1207&amp;"c"&amp;$C1207,0),"dd-mmm-yyyy"),(INDIRECT(CHAR(39)&amp;$A1207&amp;CHAR(39)&amp;"!r"&amp;$B1207&amp;"c"&amp;$C1207,0)))</f>
        <v>7.0000000000000007E-2</v>
      </c>
    </row>
    <row r="1208" spans="1:8" x14ac:dyDescent="0.3">
      <c r="A1208" s="95" t="s">
        <v>284</v>
      </c>
      <c r="B1208" s="95">
        <f t="shared" si="2373"/>
        <v>11</v>
      </c>
      <c r="C1208" s="95">
        <f t="shared" si="2434"/>
        <v>50</v>
      </c>
      <c r="E1208" s="95">
        <f t="shared" ref="E1208" si="2469">plan_id</f>
        <v>390</v>
      </c>
      <c r="F1208" s="95">
        <f t="shared" ca="1" si="2339"/>
        <v>2008</v>
      </c>
      <c r="G1208" s="95">
        <f t="shared" ref="G1208" ca="1" si="2470">VLOOKUP(INDIRECT(CHAR(39)&amp;$A1208&amp;CHAR(39)&amp;"!r2c"&amp;$C1208,0),variables,2,0)</f>
        <v>10977</v>
      </c>
      <c r="H1208" s="98">
        <f t="array" aca="1" ref="H1208" ca="1">IF(AND(G1208&gt;=10861,G1208&lt;=10863),TEXT(INDIRECT(CHAR(39)&amp;$A1208&amp;CHAR(39)&amp;"!r"&amp;$B1208&amp;"c"&amp;$C1208,0),"dd-mmm-yyyy"),(INDIRECT(CHAR(39)&amp;$A1208&amp;CHAR(39)&amp;"!r"&amp;$B1208&amp;"c"&amp;$C1208,0)))</f>
        <v>0</v>
      </c>
    </row>
    <row r="1209" spans="1:8" x14ac:dyDescent="0.3">
      <c r="A1209" s="95" t="s">
        <v>284</v>
      </c>
      <c r="B1209" s="95">
        <f t="shared" si="2373"/>
        <v>11</v>
      </c>
      <c r="C1209" s="95">
        <f t="shared" si="2434"/>
        <v>51</v>
      </c>
      <c r="E1209" s="95">
        <f t="shared" ref="E1209" si="2471">plan_id</f>
        <v>390</v>
      </c>
      <c r="F1209" s="95">
        <f t="shared" ca="1" si="2339"/>
        <v>2008</v>
      </c>
      <c r="G1209" s="95">
        <f t="shared" ref="G1209" ca="1" si="2472">VLOOKUP(INDIRECT(CHAR(39)&amp;$A1209&amp;CHAR(39)&amp;"!r2c"&amp;$C1209,0),variables,2,0)</f>
        <v>10978</v>
      </c>
      <c r="H1209" s="98">
        <f t="array" aca="1" ref="H1209" ca="1">IF(AND(G1209&gt;=10861,G1209&lt;=10863),TEXT(INDIRECT(CHAR(39)&amp;$A1209&amp;CHAR(39)&amp;"!r"&amp;$B1209&amp;"c"&amp;$C1209,0),"dd-mmm-yyyy"),(INDIRECT(CHAR(39)&amp;$A1209&amp;CHAR(39)&amp;"!r"&amp;$B1209&amp;"c"&amp;$C1209,0)))</f>
        <v>7.0000000000000007E-2</v>
      </c>
    </row>
    <row r="1210" spans="1:8" x14ac:dyDescent="0.3">
      <c r="A1210" s="95" t="s">
        <v>284</v>
      </c>
      <c r="B1210" s="95">
        <f t="shared" si="2373"/>
        <v>11</v>
      </c>
      <c r="C1210" s="95">
        <f t="shared" si="2434"/>
        <v>52</v>
      </c>
      <c r="E1210" s="95">
        <f t="shared" ref="E1210" si="2473">plan_id</f>
        <v>390</v>
      </c>
      <c r="F1210" s="95">
        <f t="shared" ca="1" si="2339"/>
        <v>2008</v>
      </c>
      <c r="G1210" s="95">
        <f t="shared" ref="G1210" ca="1" si="2474">VLOOKUP(INDIRECT(CHAR(39)&amp;$A1210&amp;CHAR(39)&amp;"!r2c"&amp;$C1210,0),variables,2,0)</f>
        <v>10979</v>
      </c>
      <c r="H1210" s="98">
        <f t="array" aca="1" ref="H1210" ca="1">IF(AND(G1210&gt;=10861,G1210&lt;=10863),TEXT(INDIRECT(CHAR(39)&amp;$A1210&amp;CHAR(39)&amp;"!r"&amp;$B1210&amp;"c"&amp;$C1210,0),"dd-mmm-yyyy"),(INDIRECT(CHAR(39)&amp;$A1210&amp;CHAR(39)&amp;"!r"&amp;$B1210&amp;"c"&amp;$C1210,0)))</f>
        <v>0</v>
      </c>
    </row>
    <row r="1211" spans="1:8" x14ac:dyDescent="0.3">
      <c r="A1211" s="95" t="s">
        <v>284</v>
      </c>
      <c r="B1211" s="95">
        <f t="shared" si="2373"/>
        <v>11</v>
      </c>
      <c r="C1211" s="95">
        <f t="shared" si="2434"/>
        <v>53</v>
      </c>
      <c r="E1211" s="95">
        <f t="shared" ref="E1211" si="2475">plan_id</f>
        <v>390</v>
      </c>
      <c r="F1211" s="95">
        <f t="shared" ca="1" si="2339"/>
        <v>2008</v>
      </c>
      <c r="G1211" s="95">
        <f t="shared" ref="G1211" ca="1" si="2476">VLOOKUP(INDIRECT(CHAR(39)&amp;$A1211&amp;CHAR(39)&amp;"!r2c"&amp;$C1211,0),variables,2,0)</f>
        <v>10980</v>
      </c>
      <c r="H1211" s="98">
        <f t="array" aca="1" ref="H1211" ca="1">IF(AND(G1211&gt;=10861,G1211&lt;=10863),TEXT(INDIRECT(CHAR(39)&amp;$A1211&amp;CHAR(39)&amp;"!r"&amp;$B1211&amp;"c"&amp;$C1211,0),"dd-mmm-yyyy"),(INDIRECT(CHAR(39)&amp;$A1211&amp;CHAR(39)&amp;"!r"&amp;$B1211&amp;"c"&amp;$C1211,0)))</f>
        <v>0</v>
      </c>
    </row>
    <row r="1212" spans="1:8" x14ac:dyDescent="0.3">
      <c r="A1212" s="95" t="s">
        <v>284</v>
      </c>
      <c r="B1212" s="95">
        <f t="shared" si="2373"/>
        <v>11</v>
      </c>
      <c r="C1212" s="95">
        <f t="shared" si="2434"/>
        <v>54</v>
      </c>
      <c r="E1212" s="95">
        <f t="shared" ref="E1212" si="2477">plan_id</f>
        <v>390</v>
      </c>
      <c r="F1212" s="95">
        <f t="shared" ca="1" si="2339"/>
        <v>2008</v>
      </c>
      <c r="G1212" s="95">
        <f t="shared" ref="G1212" ca="1" si="2478">VLOOKUP(INDIRECT(CHAR(39)&amp;$A1212&amp;CHAR(39)&amp;"!r2c"&amp;$C1212,0),variables,2,0)</f>
        <v>10981</v>
      </c>
      <c r="H1212" s="98">
        <f t="array" aca="1" ref="H1212" ca="1">IF(AND(G1212&gt;=10861,G1212&lt;=10863),TEXT(INDIRECT(CHAR(39)&amp;$A1212&amp;CHAR(39)&amp;"!r"&amp;$B1212&amp;"c"&amp;$C1212,0),"dd-mmm-yyyy"),(INDIRECT(CHAR(39)&amp;$A1212&amp;CHAR(39)&amp;"!r"&amp;$B1212&amp;"c"&amp;$C1212,0)))</f>
        <v>0</v>
      </c>
    </row>
    <row r="1213" spans="1:8" x14ac:dyDescent="0.3">
      <c r="A1213" s="95" t="s">
        <v>284</v>
      </c>
      <c r="B1213" s="95">
        <f t="shared" si="2373"/>
        <v>11</v>
      </c>
      <c r="C1213" s="95">
        <f t="shared" si="2434"/>
        <v>55</v>
      </c>
      <c r="E1213" s="95">
        <f t="shared" ref="E1213" si="2479">plan_id</f>
        <v>390</v>
      </c>
      <c r="F1213" s="95">
        <f t="shared" ca="1" si="2339"/>
        <v>2008</v>
      </c>
      <c r="G1213" s="95">
        <f t="shared" ref="G1213" ca="1" si="2480">VLOOKUP(INDIRECT(CHAR(39)&amp;$A1213&amp;CHAR(39)&amp;"!r2c"&amp;$C1213,0),variables,2,0)</f>
        <v>10706</v>
      </c>
      <c r="H1213" s="98">
        <f t="array" aca="1" ref="H1213" ca="1">IF(AND(G1213&gt;=10861,G1213&lt;=10863),TEXT(INDIRECT(CHAR(39)&amp;$A1213&amp;CHAR(39)&amp;"!r"&amp;$B1213&amp;"c"&amp;$C1213,0),"dd-mmm-yyyy"),(INDIRECT(CHAR(39)&amp;$A1213&amp;CHAR(39)&amp;"!r"&amp;$B1213&amp;"c"&amp;$C1213,0)))</f>
        <v>0</v>
      </c>
    </row>
    <row r="1214" spans="1:8" x14ac:dyDescent="0.3">
      <c r="A1214" s="95" t="s">
        <v>284</v>
      </c>
      <c r="B1214" s="95">
        <f t="shared" si="2373"/>
        <v>11</v>
      </c>
      <c r="C1214" s="95">
        <f t="shared" si="2434"/>
        <v>56</v>
      </c>
      <c r="E1214" s="95">
        <f t="shared" ref="E1214" si="2481">plan_id</f>
        <v>390</v>
      </c>
      <c r="F1214" s="95">
        <f t="shared" ca="1" si="2339"/>
        <v>2008</v>
      </c>
      <c r="G1214" s="95">
        <f t="shared" ref="G1214" ca="1" si="2482">VLOOKUP(INDIRECT(CHAR(39)&amp;$A1214&amp;CHAR(39)&amp;"!r2c"&amp;$C1214,0),variables,2,0)</f>
        <v>10983</v>
      </c>
      <c r="H1214" s="98" t="str">
        <f t="array" aca="1" ref="H1214" ca="1">IF(AND(G1214&gt;=10861,G1214&lt;=10863),TEXT(INDIRECT(CHAR(39)&amp;$A1214&amp;CHAR(39)&amp;"!r"&amp;$B1214&amp;"c"&amp;$C1214,0),"dd-mmm-yyyy"),(INDIRECT(CHAR(39)&amp;$A1214&amp;CHAR(39)&amp;"!r"&amp;$B1214&amp;"c"&amp;$C1214,0)))</f>
        <v>No</v>
      </c>
    </row>
    <row r="1215" spans="1:8" x14ac:dyDescent="0.3">
      <c r="A1215" s="95" t="s">
        <v>284</v>
      </c>
      <c r="B1215" s="95">
        <f t="shared" si="2373"/>
        <v>11</v>
      </c>
      <c r="C1215" s="95">
        <f t="shared" si="2434"/>
        <v>57</v>
      </c>
      <c r="E1215" s="95">
        <f t="shared" ref="E1215" si="2483">plan_id</f>
        <v>390</v>
      </c>
      <c r="F1215" s="95">
        <f t="shared" ca="1" si="2339"/>
        <v>2008</v>
      </c>
      <c r="G1215" s="95">
        <f t="shared" ref="G1215" ca="1" si="2484">VLOOKUP(INDIRECT(CHAR(39)&amp;$A1215&amp;CHAR(39)&amp;"!r2c"&amp;$C1215,0),variables,2,0)</f>
        <v>10989</v>
      </c>
      <c r="H1215" s="98">
        <f t="array" aca="1" ref="H1215" ca="1">IF(AND(G1215&gt;=10861,G1215&lt;=10863),TEXT(INDIRECT(CHAR(39)&amp;$A1215&amp;CHAR(39)&amp;"!r"&amp;$B1215&amp;"c"&amp;$C1215,0),"dd-mmm-yyyy"),(INDIRECT(CHAR(39)&amp;$A1215&amp;CHAR(39)&amp;"!r"&amp;$B1215&amp;"c"&amp;$C1215,0)))</f>
        <v>2932100000.0000005</v>
      </c>
    </row>
    <row r="1216" spans="1:8" x14ac:dyDescent="0.3">
      <c r="A1216" s="95" t="s">
        <v>284</v>
      </c>
      <c r="B1216" s="95">
        <f t="shared" si="2373"/>
        <v>11</v>
      </c>
      <c r="C1216" s="95">
        <f t="shared" si="2434"/>
        <v>58</v>
      </c>
      <c r="E1216" s="95">
        <f t="shared" ref="E1216" si="2485">plan_id</f>
        <v>390</v>
      </c>
      <c r="F1216" s="95">
        <f t="shared" ca="1" si="2339"/>
        <v>2008</v>
      </c>
      <c r="G1216" s="95">
        <f t="shared" ref="G1216" ca="1" si="2486">VLOOKUP(INDIRECT(CHAR(39)&amp;$A1216&amp;CHAR(39)&amp;"!r2c"&amp;$C1216,0),variables,2,0)</f>
        <v>10990</v>
      </c>
      <c r="H1216" s="98">
        <f t="array" aca="1" ref="H1216" ca="1">IF(AND(G1216&gt;=10861,G1216&lt;=10863),TEXT(INDIRECT(CHAR(39)&amp;$A1216&amp;CHAR(39)&amp;"!r"&amp;$B1216&amp;"c"&amp;$C1216,0),"dd-mmm-yyyy"),(INDIRECT(CHAR(39)&amp;$A1216&amp;CHAR(39)&amp;"!r"&amp;$B1216&amp;"c"&amp;$C1216,0)))</f>
        <v>2938700000.0000005</v>
      </c>
    </row>
    <row r="1217" spans="1:8" x14ac:dyDescent="0.3">
      <c r="A1217" s="95" t="s">
        <v>284</v>
      </c>
      <c r="B1217" s="95">
        <f t="shared" si="2373"/>
        <v>11</v>
      </c>
      <c r="C1217" s="95">
        <f t="shared" si="2434"/>
        <v>59</v>
      </c>
      <c r="E1217" s="95">
        <f t="shared" ref="E1217" si="2487">plan_id</f>
        <v>390</v>
      </c>
      <c r="F1217" s="95">
        <f t="shared" ca="1" si="2339"/>
        <v>2008</v>
      </c>
      <c r="G1217" s="95">
        <f t="shared" ref="G1217" ca="1" si="2488">VLOOKUP(INDIRECT(CHAR(39)&amp;$A1217&amp;CHAR(39)&amp;"!r2c"&amp;$C1217,0),variables,2,0)</f>
        <v>10991</v>
      </c>
      <c r="H1217" s="98">
        <f t="array" aca="1" ref="H1217" ca="1">IF(AND(G1217&gt;=10861,G1217&lt;=10863),TEXT(INDIRECT(CHAR(39)&amp;$A1217&amp;CHAR(39)&amp;"!r"&amp;$B1217&amp;"c"&amp;$C1217,0),"dd-mmm-yyyy"),(INDIRECT(CHAR(39)&amp;$A1217&amp;CHAR(39)&amp;"!r"&amp;$B1217&amp;"c"&amp;$C1217,0)))</f>
        <v>6600000.0000000019</v>
      </c>
    </row>
    <row r="1218" spans="1:8" x14ac:dyDescent="0.3">
      <c r="A1218" s="95" t="s">
        <v>284</v>
      </c>
      <c r="B1218" s="95">
        <f t="shared" si="2373"/>
        <v>11</v>
      </c>
      <c r="C1218" s="95">
        <f t="shared" si="2434"/>
        <v>60</v>
      </c>
      <c r="E1218" s="95">
        <f t="shared" ref="E1218" si="2489">plan_id</f>
        <v>390</v>
      </c>
      <c r="F1218" s="95">
        <f t="shared" ca="1" si="2339"/>
        <v>2008</v>
      </c>
      <c r="G1218" s="95">
        <f t="shared" ref="G1218" ca="1" si="2490">VLOOKUP(INDIRECT(CHAR(39)&amp;$A1218&amp;CHAR(39)&amp;"!r2c"&amp;$C1218,0),variables,2,0)</f>
        <v>10992</v>
      </c>
      <c r="H1218" s="98">
        <f t="array" aca="1" ref="H1218" ca="1">IF(AND(G1218&gt;=10861,G1218&lt;=10863),TEXT(INDIRECT(CHAR(39)&amp;$A1218&amp;CHAR(39)&amp;"!r"&amp;$B1218&amp;"c"&amp;$C1218,0),"dd-mmm-yyyy"),(INDIRECT(CHAR(39)&amp;$A1218&amp;CHAR(39)&amp;"!r"&amp;$B1218&amp;"c"&amp;$C1218,0)))</f>
        <v>0.998</v>
      </c>
    </row>
    <row r="1219" spans="1:8" x14ac:dyDescent="0.3">
      <c r="A1219" s="95" t="s">
        <v>284</v>
      </c>
      <c r="B1219" s="95">
        <f t="shared" si="2373"/>
        <v>11</v>
      </c>
      <c r="C1219" s="95">
        <f t="shared" si="2434"/>
        <v>61</v>
      </c>
      <c r="E1219" s="95">
        <f t="shared" ref="E1219" si="2491">plan_id</f>
        <v>390</v>
      </c>
      <c r="F1219" s="95">
        <f t="shared" ca="1" si="2339"/>
        <v>2008</v>
      </c>
      <c r="G1219" s="95">
        <f t="shared" ref="G1219" ca="1" si="2492">VLOOKUP(INDIRECT(CHAR(39)&amp;$A1219&amp;CHAR(39)&amp;"!r2c"&amp;$C1219,0),variables,2,0)</f>
        <v>10993</v>
      </c>
      <c r="H1219" s="98">
        <f t="array" aca="1" ref="H1219" ca="1">IF(AND(G1219&gt;=10861,G1219&lt;=10863),TEXT(INDIRECT(CHAR(39)&amp;$A1219&amp;CHAR(39)&amp;"!r"&amp;$B1219&amp;"c"&amp;$C1219,0),"dd-mmm-yyyy"),(INDIRECT(CHAR(39)&amp;$A1219&amp;CHAR(39)&amp;"!r"&amp;$B1219&amp;"c"&amp;$C1219,0)))</f>
        <v>421800000</v>
      </c>
    </row>
    <row r="1220" spans="1:8" x14ac:dyDescent="0.3">
      <c r="A1220" s="95" t="s">
        <v>284</v>
      </c>
      <c r="B1220" s="95">
        <f t="shared" si="2373"/>
        <v>11</v>
      </c>
      <c r="C1220" s="95">
        <f t="shared" si="2434"/>
        <v>62</v>
      </c>
      <c r="E1220" s="95">
        <f t="shared" ref="E1220" si="2493">plan_id</f>
        <v>390</v>
      </c>
      <c r="F1220" s="95">
        <f t="shared" ca="1" si="2339"/>
        <v>2008</v>
      </c>
      <c r="G1220" s="95">
        <f t="shared" ref="G1220" ca="1" si="2494">VLOOKUP(INDIRECT(CHAR(39)&amp;$A1220&amp;CHAR(39)&amp;"!r2c"&amp;$C1220,0),variables,2,0)</f>
        <v>10801</v>
      </c>
      <c r="H1220" s="98">
        <f t="array" aca="1" ref="H1220" ca="1">IF(AND(G1220&gt;=10861,G1220&lt;=10863),TEXT(INDIRECT(CHAR(39)&amp;$A1220&amp;CHAR(39)&amp;"!r"&amp;$B1220&amp;"c"&amp;$C1220,0),"dd-mmm-yyyy"),(INDIRECT(CHAR(39)&amp;$A1220&amp;CHAR(39)&amp;"!r"&amp;$B1220&amp;"c"&amp;$C1220,0)))</f>
        <v>0</v>
      </c>
    </row>
    <row r="1221" spans="1:8" x14ac:dyDescent="0.3">
      <c r="A1221" s="95" t="s">
        <v>284</v>
      </c>
      <c r="B1221" s="95">
        <f t="shared" si="2373"/>
        <v>11</v>
      </c>
      <c r="C1221" s="95">
        <f t="shared" si="2434"/>
        <v>63</v>
      </c>
      <c r="E1221" s="95">
        <f t="shared" ref="E1221" si="2495">plan_id</f>
        <v>390</v>
      </c>
      <c r="F1221" s="95">
        <f t="shared" ca="1" si="2339"/>
        <v>2008</v>
      </c>
      <c r="G1221" s="95">
        <f t="shared" ref="G1221" ca="1" si="2496">VLOOKUP(INDIRECT(CHAR(39)&amp;$A1221&amp;CHAR(39)&amp;"!r2c"&amp;$C1221,0),variables,2,0)</f>
        <v>10802</v>
      </c>
      <c r="H1221" s="98">
        <f t="array" aca="1" ref="H1221" ca="1">IF(AND(G1221&gt;=10861,G1221&lt;=10863),TEXT(INDIRECT(CHAR(39)&amp;$A1221&amp;CHAR(39)&amp;"!r"&amp;$B1221&amp;"c"&amp;$C1221,0),"dd-mmm-yyyy"),(INDIRECT(CHAR(39)&amp;$A1221&amp;CHAR(39)&amp;"!r"&amp;$B1221&amp;"c"&amp;$C1221,0)))</f>
        <v>0</v>
      </c>
    </row>
    <row r="1222" spans="1:8" x14ac:dyDescent="0.3">
      <c r="A1222" s="95" t="s">
        <v>284</v>
      </c>
      <c r="B1222" s="95">
        <f t="shared" si="2373"/>
        <v>11</v>
      </c>
      <c r="C1222" s="95">
        <f t="shared" si="2434"/>
        <v>64</v>
      </c>
      <c r="E1222" s="95">
        <f t="shared" ref="E1222" si="2497">plan_id</f>
        <v>390</v>
      </c>
      <c r="F1222" s="95">
        <f t="shared" ca="1" si="2339"/>
        <v>2008</v>
      </c>
      <c r="G1222" s="95">
        <f t="shared" ref="G1222" ca="1" si="2498">VLOOKUP(INDIRECT(CHAR(39)&amp;$A1222&amp;CHAR(39)&amp;"!r2c"&amp;$C1222,0),variables,2,0)</f>
        <v>10803</v>
      </c>
      <c r="H1222" s="98">
        <f t="array" aca="1" ref="H1222" ca="1">IF(AND(G1222&gt;=10861,G1222&lt;=10863),TEXT(INDIRECT(CHAR(39)&amp;$A1222&amp;CHAR(39)&amp;"!r"&amp;$B1222&amp;"c"&amp;$C1222,0),"dd-mmm-yyyy"),(INDIRECT(CHAR(39)&amp;$A1222&amp;CHAR(39)&amp;"!r"&amp;$B1222&amp;"c"&amp;$C1222,0)))</f>
        <v>0</v>
      </c>
    </row>
    <row r="1223" spans="1:8" x14ac:dyDescent="0.3">
      <c r="A1223" s="95" t="s">
        <v>284</v>
      </c>
      <c r="B1223" s="95">
        <f t="shared" si="2373"/>
        <v>11</v>
      </c>
      <c r="C1223" s="95">
        <f t="shared" si="2434"/>
        <v>65</v>
      </c>
      <c r="E1223" s="95">
        <f t="shared" ref="E1223" si="2499">plan_id</f>
        <v>390</v>
      </c>
      <c r="F1223" s="95">
        <f t="shared" ca="1" si="2339"/>
        <v>2008</v>
      </c>
      <c r="G1223" s="95">
        <f t="shared" ref="G1223" ca="1" si="2500">VLOOKUP(INDIRECT(CHAR(39)&amp;$A1223&amp;CHAR(39)&amp;"!r2c"&amp;$C1223,0),variables,2,0)</f>
        <v>10804</v>
      </c>
      <c r="H1223" s="98">
        <f t="array" aca="1" ref="H1223" ca="1">IF(AND(G1223&gt;=10861,G1223&lt;=10863),TEXT(INDIRECT(CHAR(39)&amp;$A1223&amp;CHAR(39)&amp;"!r"&amp;$B1223&amp;"c"&amp;$C1223,0),"dd-mmm-yyyy"),(INDIRECT(CHAR(39)&amp;$A1223&amp;CHAR(39)&amp;"!r"&amp;$B1223&amp;"c"&amp;$C1223,0)))</f>
        <v>0</v>
      </c>
    </row>
    <row r="1224" spans="1:8" x14ac:dyDescent="0.3">
      <c r="A1224" s="95" t="s">
        <v>284</v>
      </c>
      <c r="B1224" s="95">
        <f t="shared" si="2373"/>
        <v>11</v>
      </c>
      <c r="C1224" s="95">
        <f t="shared" si="2434"/>
        <v>66</v>
      </c>
      <c r="E1224" s="95">
        <f t="shared" ref="E1224" si="2501">plan_id</f>
        <v>390</v>
      </c>
      <c r="F1224" s="95">
        <f t="shared" ca="1" si="2339"/>
        <v>2008</v>
      </c>
      <c r="G1224" s="95">
        <f t="shared" ref="G1224" ca="1" si="2502">VLOOKUP(INDIRECT(CHAR(39)&amp;$A1224&amp;CHAR(39)&amp;"!r2c"&amp;$C1224,0),variables,2,0)</f>
        <v>10805</v>
      </c>
      <c r="H1224" s="98">
        <f t="array" aca="1" ref="H1224" ca="1">IF(AND(G1224&gt;=10861,G1224&lt;=10863),TEXT(INDIRECT(CHAR(39)&amp;$A1224&amp;CHAR(39)&amp;"!r"&amp;$B1224&amp;"c"&amp;$C1224,0),"dd-mmm-yyyy"),(INDIRECT(CHAR(39)&amp;$A1224&amp;CHAR(39)&amp;"!r"&amp;$B1224&amp;"c"&amp;$C1224,0)))</f>
        <v>0</v>
      </c>
    </row>
    <row r="1225" spans="1:8" x14ac:dyDescent="0.3">
      <c r="A1225" s="95" t="s">
        <v>284</v>
      </c>
      <c r="B1225" s="95">
        <f t="shared" ref="B1225" si="2503">B1160+1</f>
        <v>11</v>
      </c>
      <c r="C1225" s="95">
        <f t="shared" si="2434"/>
        <v>67</v>
      </c>
      <c r="E1225" s="95">
        <f t="shared" ref="E1225" si="2504">plan_id</f>
        <v>390</v>
      </c>
      <c r="F1225" s="95">
        <f t="shared" ca="1" si="2339"/>
        <v>2008</v>
      </c>
      <c r="G1225" s="95">
        <f t="shared" ref="G1225" ca="1" si="2505">VLOOKUP(INDIRECT(CHAR(39)&amp;$A1225&amp;CHAR(39)&amp;"!r2c"&amp;$C1225,0),variables,2,0)</f>
        <v>10806</v>
      </c>
      <c r="H1225" s="98">
        <f t="array" aca="1" ref="H1225" ca="1">IF(AND(G1225&gt;=10861,G1225&lt;=10863),TEXT(INDIRECT(CHAR(39)&amp;$A1225&amp;CHAR(39)&amp;"!r"&amp;$B1225&amp;"c"&amp;$C1225,0),"dd-mmm-yyyy"),(INDIRECT(CHAR(39)&amp;$A1225&amp;CHAR(39)&amp;"!r"&amp;$B1225&amp;"c"&amp;$C1225,0)))</f>
        <v>0</v>
      </c>
    </row>
    <row r="1226" spans="1:8" x14ac:dyDescent="0.3">
      <c r="A1226" s="95" t="s">
        <v>284</v>
      </c>
      <c r="B1226" s="95">
        <f>B1225</f>
        <v>11</v>
      </c>
      <c r="C1226" s="95">
        <f t="shared" si="2434"/>
        <v>68</v>
      </c>
      <c r="E1226" s="95">
        <f t="shared" ref="E1226" si="2506">plan_id</f>
        <v>390</v>
      </c>
      <c r="F1226" s="95">
        <f t="shared" ca="1" si="2339"/>
        <v>2008</v>
      </c>
      <c r="G1226" s="95">
        <f t="shared" ref="G1226" ca="1" si="2507">VLOOKUP(INDIRECT(CHAR(39)&amp;$A1226&amp;CHAR(39)&amp;"!r2c"&amp;$C1226,0),variables,2,0)</f>
        <v>10807</v>
      </c>
      <c r="H1226" s="98">
        <f t="array" aca="1" ref="H1226" ca="1">IF(AND(G1226&gt;=10861,G1226&lt;=10863),TEXT(INDIRECT(CHAR(39)&amp;$A1226&amp;CHAR(39)&amp;"!r"&amp;$B1226&amp;"c"&amp;$C1226,0),"dd-mmm-yyyy"),(INDIRECT(CHAR(39)&amp;$A1226&amp;CHAR(39)&amp;"!r"&amp;$B1226&amp;"c"&amp;$C1226,0)))</f>
        <v>0</v>
      </c>
    </row>
    <row r="1227" spans="1:8" x14ac:dyDescent="0.3">
      <c r="A1227" s="95" t="s">
        <v>284</v>
      </c>
      <c r="B1227" s="95">
        <f t="shared" ref="B1227:B1251" si="2508">B1226</f>
        <v>11</v>
      </c>
      <c r="C1227" s="95">
        <f t="shared" si="2434"/>
        <v>69</v>
      </c>
      <c r="E1227" s="95">
        <f t="shared" ref="E1227" si="2509">plan_id</f>
        <v>390</v>
      </c>
      <c r="F1227" s="95">
        <f t="shared" ca="1" si="2339"/>
        <v>2008</v>
      </c>
      <c r="G1227" s="95">
        <f t="shared" ref="G1227" ca="1" si="2510">VLOOKUP(INDIRECT(CHAR(39)&amp;$A1227&amp;CHAR(39)&amp;"!r2c"&amp;$C1227,0),variables,2,0)</f>
        <v>10808</v>
      </c>
      <c r="H1227" s="98">
        <f t="array" aca="1" ref="H1227" ca="1">IF(AND(G1227&gt;=10861,G1227&lt;=10863),TEXT(INDIRECT(CHAR(39)&amp;$A1227&amp;CHAR(39)&amp;"!r"&amp;$B1227&amp;"c"&amp;$C1227,0),"dd-mmm-yyyy"),(INDIRECT(CHAR(39)&amp;$A1227&amp;CHAR(39)&amp;"!r"&amp;$B1227&amp;"c"&amp;$C1227,0)))</f>
        <v>0</v>
      </c>
    </row>
    <row r="1228" spans="1:8" x14ac:dyDescent="0.3">
      <c r="A1228" s="95" t="s">
        <v>284</v>
      </c>
      <c r="B1228" s="95">
        <f t="shared" si="2508"/>
        <v>11</v>
      </c>
      <c r="C1228" s="95">
        <f t="shared" si="2434"/>
        <v>70</v>
      </c>
      <c r="E1228" s="95">
        <f t="shared" ref="E1228" si="2511">plan_id</f>
        <v>390</v>
      </c>
      <c r="F1228" s="95">
        <f t="shared" ca="1" si="2339"/>
        <v>2008</v>
      </c>
      <c r="G1228" s="95">
        <f t="shared" ref="G1228" ca="1" si="2512">VLOOKUP(INDIRECT(CHAR(39)&amp;$A1228&amp;CHAR(39)&amp;"!r2c"&amp;$C1228,0),variables,2,0)</f>
        <v>10809</v>
      </c>
      <c r="H1228" s="98">
        <f t="array" aca="1" ref="H1228" ca="1">IF(AND(G1228&gt;=10861,G1228&lt;=10863),TEXT(INDIRECT(CHAR(39)&amp;$A1228&amp;CHAR(39)&amp;"!r"&amp;$B1228&amp;"c"&amp;$C1228,0),"dd-mmm-yyyy"),(INDIRECT(CHAR(39)&amp;$A1228&amp;CHAR(39)&amp;"!r"&amp;$B1228&amp;"c"&amp;$C1228,0)))</f>
        <v>0</v>
      </c>
    </row>
    <row r="1229" spans="1:8" x14ac:dyDescent="0.3">
      <c r="A1229" s="95" t="s">
        <v>284</v>
      </c>
      <c r="B1229" s="95">
        <f t="shared" si="2508"/>
        <v>11</v>
      </c>
      <c r="C1229" s="95">
        <f t="shared" si="2434"/>
        <v>71</v>
      </c>
      <c r="E1229" s="95">
        <f t="shared" ref="E1229" si="2513">plan_id</f>
        <v>390</v>
      </c>
      <c r="F1229" s="95">
        <f t="shared" ca="1" si="2339"/>
        <v>2008</v>
      </c>
      <c r="G1229" s="95">
        <f t="shared" ref="G1229" ca="1" si="2514">VLOOKUP(INDIRECT(CHAR(39)&amp;$A1229&amp;CHAR(39)&amp;"!r2c"&amp;$C1229,0),variables,2,0)</f>
        <v>10810</v>
      </c>
      <c r="H1229" s="98">
        <f t="array" aca="1" ref="H1229" ca="1">IF(AND(G1229&gt;=10861,G1229&lt;=10863),TEXT(INDIRECT(CHAR(39)&amp;$A1229&amp;CHAR(39)&amp;"!r"&amp;$B1229&amp;"c"&amp;$C1229,0),"dd-mmm-yyyy"),(INDIRECT(CHAR(39)&amp;$A1229&amp;CHAR(39)&amp;"!r"&amp;$B1229&amp;"c"&amp;$C1229,0)))</f>
        <v>0</v>
      </c>
    </row>
    <row r="1230" spans="1:8" x14ac:dyDescent="0.3">
      <c r="A1230" s="95" t="s">
        <v>284</v>
      </c>
      <c r="B1230" s="95">
        <f t="shared" si="2508"/>
        <v>11</v>
      </c>
      <c r="C1230" s="95">
        <f t="shared" si="2434"/>
        <v>72</v>
      </c>
      <c r="E1230" s="95">
        <f t="shared" ref="E1230" si="2515">plan_id</f>
        <v>390</v>
      </c>
      <c r="F1230" s="95">
        <f t="shared" ca="1" si="2339"/>
        <v>2008</v>
      </c>
      <c r="G1230" s="95">
        <f t="shared" ref="G1230" ca="1" si="2516">VLOOKUP(INDIRECT(CHAR(39)&amp;$A1230&amp;CHAR(39)&amp;"!r2c"&amp;$C1230,0),variables,2,0)</f>
        <v>10811</v>
      </c>
      <c r="H1230" s="98">
        <f t="array" aca="1" ref="H1230" ca="1">IF(AND(G1230&gt;=10861,G1230&lt;=10863),TEXT(INDIRECT(CHAR(39)&amp;$A1230&amp;CHAR(39)&amp;"!r"&amp;$B1230&amp;"c"&amp;$C1230,0),"dd-mmm-yyyy"),(INDIRECT(CHAR(39)&amp;$A1230&amp;CHAR(39)&amp;"!r"&amp;$B1230&amp;"c"&amp;$C1230,0)))</f>
        <v>0</v>
      </c>
    </row>
    <row r="1231" spans="1:8" x14ac:dyDescent="0.3">
      <c r="A1231" s="95" t="s">
        <v>284</v>
      </c>
      <c r="B1231" s="95">
        <f t="shared" si="2508"/>
        <v>11</v>
      </c>
      <c r="C1231" s="95">
        <f t="shared" si="2434"/>
        <v>73</v>
      </c>
      <c r="E1231" s="95">
        <f t="shared" ref="E1231" si="2517">plan_id</f>
        <v>390</v>
      </c>
      <c r="F1231" s="95">
        <f t="shared" ca="1" si="2339"/>
        <v>2008</v>
      </c>
      <c r="G1231" s="95">
        <f t="shared" ref="G1231" ca="1" si="2518">VLOOKUP(INDIRECT(CHAR(39)&amp;$A1231&amp;CHAR(39)&amp;"!r2c"&amp;$C1231,0),variables,2,0)</f>
        <v>10812</v>
      </c>
      <c r="H1231" s="98">
        <f t="array" aca="1" ref="H1231" ca="1">IF(AND(G1231&gt;=10861,G1231&lt;=10863),TEXT(INDIRECT(CHAR(39)&amp;$A1231&amp;CHAR(39)&amp;"!r"&amp;$B1231&amp;"c"&amp;$C1231,0),"dd-mmm-yyyy"),(INDIRECT(CHAR(39)&amp;$A1231&amp;CHAR(39)&amp;"!r"&amp;$B1231&amp;"c"&amp;$C1231,0)))</f>
        <v>0</v>
      </c>
    </row>
    <row r="1232" spans="1:8" x14ac:dyDescent="0.3">
      <c r="A1232" s="95" t="s">
        <v>284</v>
      </c>
      <c r="B1232" s="95">
        <f t="shared" si="2508"/>
        <v>11</v>
      </c>
      <c r="C1232" s="95">
        <f t="shared" si="2434"/>
        <v>74</v>
      </c>
      <c r="E1232" s="95">
        <f t="shared" ref="E1232" si="2519">plan_id</f>
        <v>390</v>
      </c>
      <c r="F1232" s="95">
        <f t="shared" ca="1" si="2339"/>
        <v>2008</v>
      </c>
      <c r="G1232" s="95">
        <f t="shared" ref="G1232" ca="1" si="2520">VLOOKUP(INDIRECT(CHAR(39)&amp;$A1232&amp;CHAR(39)&amp;"!r2c"&amp;$C1232,0),variables,2,0)</f>
        <v>10813</v>
      </c>
      <c r="H1232" s="98">
        <f t="array" aca="1" ref="H1232" ca="1">IF(AND(G1232&gt;=10861,G1232&lt;=10863),TEXT(INDIRECT(CHAR(39)&amp;$A1232&amp;CHAR(39)&amp;"!r"&amp;$B1232&amp;"c"&amp;$C1232,0),"dd-mmm-yyyy"),(INDIRECT(CHAR(39)&amp;$A1232&amp;CHAR(39)&amp;"!r"&amp;$B1232&amp;"c"&amp;$C1232,0)))</f>
        <v>0</v>
      </c>
    </row>
    <row r="1233" spans="1:8" x14ac:dyDescent="0.3">
      <c r="A1233" s="95" t="s">
        <v>284</v>
      </c>
      <c r="B1233" s="95">
        <f t="shared" si="2508"/>
        <v>11</v>
      </c>
      <c r="C1233" s="95">
        <f t="shared" si="2434"/>
        <v>75</v>
      </c>
      <c r="E1233" s="95">
        <f t="shared" ref="E1233" si="2521">plan_id</f>
        <v>390</v>
      </c>
      <c r="F1233" s="95">
        <f t="shared" ca="1" si="2339"/>
        <v>2008</v>
      </c>
      <c r="G1233" s="95">
        <f t="shared" ref="G1233" ca="1" si="2522">VLOOKUP(INDIRECT(CHAR(39)&amp;$A1233&amp;CHAR(39)&amp;"!r2c"&amp;$C1233,0),variables,2,0)</f>
        <v>10814</v>
      </c>
      <c r="H1233" s="98">
        <f t="array" aca="1" ref="H1233" ca="1">IF(AND(G1233&gt;=10861,G1233&lt;=10863),TEXT(INDIRECT(CHAR(39)&amp;$A1233&amp;CHAR(39)&amp;"!r"&amp;$B1233&amp;"c"&amp;$C1233,0),"dd-mmm-yyyy"),(INDIRECT(CHAR(39)&amp;$A1233&amp;CHAR(39)&amp;"!r"&amp;$B1233&amp;"c"&amp;$C1233,0)))</f>
        <v>0</v>
      </c>
    </row>
    <row r="1234" spans="1:8" x14ac:dyDescent="0.3">
      <c r="A1234" s="95" t="s">
        <v>284</v>
      </c>
      <c r="B1234" s="95">
        <f t="shared" si="2508"/>
        <v>11</v>
      </c>
      <c r="C1234" s="95">
        <f t="shared" si="2434"/>
        <v>76</v>
      </c>
      <c r="E1234" s="95">
        <f t="shared" ref="E1234" si="2523">plan_id</f>
        <v>390</v>
      </c>
      <c r="F1234" s="95">
        <f t="shared" ca="1" si="2339"/>
        <v>2008</v>
      </c>
      <c r="G1234" s="95">
        <f t="shared" ref="G1234" ca="1" si="2524">VLOOKUP(INDIRECT(CHAR(39)&amp;$A1234&amp;CHAR(39)&amp;"!r2c"&amp;$C1234,0),variables,2,0)</f>
        <v>10815</v>
      </c>
      <c r="H1234" s="98">
        <f t="array" aca="1" ref="H1234" ca="1">IF(AND(G1234&gt;=10861,G1234&lt;=10863),TEXT(INDIRECT(CHAR(39)&amp;$A1234&amp;CHAR(39)&amp;"!r"&amp;$B1234&amp;"c"&amp;$C1234,0),"dd-mmm-yyyy"),(INDIRECT(CHAR(39)&amp;$A1234&amp;CHAR(39)&amp;"!r"&amp;$B1234&amp;"c"&amp;$C1234,0)))</f>
        <v>0</v>
      </c>
    </row>
    <row r="1235" spans="1:8" x14ac:dyDescent="0.3">
      <c r="A1235" s="95" t="s">
        <v>284</v>
      </c>
      <c r="B1235" s="95">
        <f t="shared" si="2508"/>
        <v>11</v>
      </c>
      <c r="C1235" s="95">
        <f t="shared" si="2434"/>
        <v>77</v>
      </c>
      <c r="E1235" s="95">
        <f t="shared" ref="E1235" si="2525">plan_id</f>
        <v>390</v>
      </c>
      <c r="F1235" s="95">
        <f t="shared" ca="1" si="2339"/>
        <v>2008</v>
      </c>
      <c r="G1235" s="95">
        <f t="shared" ref="G1235" ca="1" si="2526">VLOOKUP(INDIRECT(CHAR(39)&amp;$A1235&amp;CHAR(39)&amp;"!r2c"&amp;$C1235,0),variables,2,0)</f>
        <v>10816</v>
      </c>
      <c r="H1235" s="98">
        <f t="array" aca="1" ref="H1235" ca="1">IF(AND(G1235&gt;=10861,G1235&lt;=10863),TEXT(INDIRECT(CHAR(39)&amp;$A1235&amp;CHAR(39)&amp;"!r"&amp;$B1235&amp;"c"&amp;$C1235,0),"dd-mmm-yyyy"),(INDIRECT(CHAR(39)&amp;$A1235&amp;CHAR(39)&amp;"!r"&amp;$B1235&amp;"c"&amp;$C1235,0)))</f>
        <v>0</v>
      </c>
    </row>
    <row r="1236" spans="1:8" x14ac:dyDescent="0.3">
      <c r="A1236" s="95" t="s">
        <v>284</v>
      </c>
      <c r="B1236" s="95">
        <f t="shared" si="2508"/>
        <v>11</v>
      </c>
      <c r="C1236" s="95">
        <f t="shared" si="2434"/>
        <v>78</v>
      </c>
      <c r="E1236" s="95">
        <f t="shared" ref="E1236" si="2527">plan_id</f>
        <v>390</v>
      </c>
      <c r="F1236" s="95">
        <f t="shared" ca="1" si="2339"/>
        <v>2008</v>
      </c>
      <c r="G1236" s="95">
        <f t="shared" ref="G1236" ca="1" si="2528">VLOOKUP(INDIRECT(CHAR(39)&amp;$A1236&amp;CHAR(39)&amp;"!r2c"&amp;$C1236,0),variables,2,0)</f>
        <v>10817</v>
      </c>
      <c r="H1236" s="98">
        <f t="array" aca="1" ref="H1236" ca="1">IF(AND(G1236&gt;=10861,G1236&lt;=10863),TEXT(INDIRECT(CHAR(39)&amp;$A1236&amp;CHAR(39)&amp;"!r"&amp;$B1236&amp;"c"&amp;$C1236,0),"dd-mmm-yyyy"),(INDIRECT(CHAR(39)&amp;$A1236&amp;CHAR(39)&amp;"!r"&amp;$B1236&amp;"c"&amp;$C1236,0)))</f>
        <v>0</v>
      </c>
    </row>
    <row r="1237" spans="1:8" x14ac:dyDescent="0.3">
      <c r="A1237" s="95" t="s">
        <v>284</v>
      </c>
      <c r="B1237" s="95">
        <f t="shared" si="2508"/>
        <v>11</v>
      </c>
      <c r="C1237" s="95">
        <f t="shared" si="2434"/>
        <v>79</v>
      </c>
      <c r="E1237" s="95">
        <f t="shared" ref="E1237" si="2529">plan_id</f>
        <v>390</v>
      </c>
      <c r="F1237" s="95">
        <f t="shared" ref="F1237:F1329" ca="1" si="2530">INDIRECT(CHAR(39)&amp;$A1237&amp;CHAR(39)&amp;"!r"&amp;$B1237&amp;"c2",0)</f>
        <v>2008</v>
      </c>
      <c r="G1237" s="95">
        <f t="shared" ref="G1237" ca="1" si="2531">VLOOKUP(INDIRECT(CHAR(39)&amp;$A1237&amp;CHAR(39)&amp;"!r2c"&amp;$C1237,0),variables,2,0)</f>
        <v>10818</v>
      </c>
      <c r="H1237" s="98">
        <f t="array" aca="1" ref="H1237" ca="1">IF(AND(G1237&gt;=10861,G1237&lt;=10863),TEXT(INDIRECT(CHAR(39)&amp;$A1237&amp;CHAR(39)&amp;"!r"&amp;$B1237&amp;"c"&amp;$C1237,0),"dd-mmm-yyyy"),(INDIRECT(CHAR(39)&amp;$A1237&amp;CHAR(39)&amp;"!r"&amp;$B1237&amp;"c"&amp;$C1237,0)))</f>
        <v>0</v>
      </c>
    </row>
    <row r="1238" spans="1:8" x14ac:dyDescent="0.3">
      <c r="A1238" s="95" t="s">
        <v>284</v>
      </c>
      <c r="B1238" s="95">
        <f t="shared" si="2508"/>
        <v>11</v>
      </c>
      <c r="C1238" s="95">
        <f t="shared" si="2434"/>
        <v>80</v>
      </c>
      <c r="E1238" s="95">
        <f t="shared" ref="E1238" si="2532">plan_id</f>
        <v>390</v>
      </c>
      <c r="F1238" s="95">
        <f t="shared" ca="1" si="2530"/>
        <v>2008</v>
      </c>
      <c r="G1238" s="95">
        <f t="shared" ref="G1238" ca="1" si="2533">VLOOKUP(INDIRECT(CHAR(39)&amp;$A1238&amp;CHAR(39)&amp;"!r2c"&amp;$C1238,0),variables,2,0)</f>
        <v>10819</v>
      </c>
      <c r="H1238" s="98">
        <f t="array" aca="1" ref="H1238" ca="1">IF(AND(G1238&gt;=10861,G1238&lt;=10863),TEXT(INDIRECT(CHAR(39)&amp;$A1238&amp;CHAR(39)&amp;"!r"&amp;$B1238&amp;"c"&amp;$C1238,0),"dd-mmm-yyyy"),(INDIRECT(CHAR(39)&amp;$A1238&amp;CHAR(39)&amp;"!r"&amp;$B1238&amp;"c"&amp;$C1238,0)))</f>
        <v>0</v>
      </c>
    </row>
    <row r="1239" spans="1:8" x14ac:dyDescent="0.3">
      <c r="A1239" s="95" t="s">
        <v>284</v>
      </c>
      <c r="B1239" s="95">
        <f t="shared" si="2508"/>
        <v>11</v>
      </c>
      <c r="C1239" s="95">
        <f t="shared" si="2434"/>
        <v>81</v>
      </c>
      <c r="E1239" s="95">
        <f t="shared" ref="E1239" si="2534">plan_id</f>
        <v>390</v>
      </c>
      <c r="F1239" s="95">
        <f t="shared" ca="1" si="2530"/>
        <v>2008</v>
      </c>
      <c r="G1239" s="95">
        <f t="shared" ref="G1239" ca="1" si="2535">VLOOKUP(INDIRECT(CHAR(39)&amp;$A1239&amp;CHAR(39)&amp;"!r2c"&amp;$C1239,0),variables,2,0)</f>
        <v>10820</v>
      </c>
      <c r="H1239" s="98">
        <f t="array" aca="1" ref="H1239" ca="1">IF(AND(G1239&gt;=10861,G1239&lt;=10863),TEXT(INDIRECT(CHAR(39)&amp;$A1239&amp;CHAR(39)&amp;"!r"&amp;$B1239&amp;"c"&amp;$C1239,0),"dd-mmm-yyyy"),(INDIRECT(CHAR(39)&amp;$A1239&amp;CHAR(39)&amp;"!r"&amp;$B1239&amp;"c"&amp;$C1239,0)))</f>
        <v>0</v>
      </c>
    </row>
    <row r="1240" spans="1:8" x14ac:dyDescent="0.3">
      <c r="A1240" s="95" t="s">
        <v>284</v>
      </c>
      <c r="B1240" s="95">
        <f t="shared" si="2508"/>
        <v>11</v>
      </c>
      <c r="C1240" s="95">
        <f t="shared" si="2434"/>
        <v>82</v>
      </c>
      <c r="E1240" s="95">
        <f t="shared" ref="E1240" si="2536">plan_id</f>
        <v>390</v>
      </c>
      <c r="F1240" s="95">
        <f t="shared" ca="1" si="2530"/>
        <v>2008</v>
      </c>
      <c r="G1240" s="95">
        <f t="shared" ref="G1240" ca="1" si="2537">VLOOKUP(INDIRECT(CHAR(39)&amp;$A1240&amp;CHAR(39)&amp;"!r2c"&amp;$C1240,0),variables,2,0)</f>
        <v>10821</v>
      </c>
      <c r="H1240" s="98">
        <f t="array" aca="1" ref="H1240" ca="1">IF(AND(G1240&gt;=10861,G1240&lt;=10863),TEXT(INDIRECT(CHAR(39)&amp;$A1240&amp;CHAR(39)&amp;"!r"&amp;$B1240&amp;"c"&amp;$C1240,0),"dd-mmm-yyyy"),(INDIRECT(CHAR(39)&amp;$A1240&amp;CHAR(39)&amp;"!r"&amp;$B1240&amp;"c"&amp;$C1240,0)))</f>
        <v>0</v>
      </c>
    </row>
    <row r="1241" spans="1:8" x14ac:dyDescent="0.3">
      <c r="A1241" s="95" t="s">
        <v>284</v>
      </c>
      <c r="B1241" s="95">
        <f t="shared" si="2508"/>
        <v>11</v>
      </c>
      <c r="C1241" s="95">
        <f t="shared" si="2434"/>
        <v>83</v>
      </c>
      <c r="E1241" s="95">
        <f t="shared" ref="E1241" si="2538">plan_id</f>
        <v>390</v>
      </c>
      <c r="F1241" s="95">
        <f t="shared" ca="1" si="2530"/>
        <v>2008</v>
      </c>
      <c r="G1241" s="95">
        <f t="shared" ref="G1241" ca="1" si="2539">VLOOKUP(INDIRECT(CHAR(39)&amp;$A1241&amp;CHAR(39)&amp;"!r2c"&amp;$C1241,0),variables,2,0)</f>
        <v>10822</v>
      </c>
      <c r="H1241" s="98">
        <f t="array" aca="1" ref="H1241" ca="1">IF(AND(G1241&gt;=10861,G1241&lt;=10863),TEXT(INDIRECT(CHAR(39)&amp;$A1241&amp;CHAR(39)&amp;"!r"&amp;$B1241&amp;"c"&amp;$C1241,0),"dd-mmm-yyyy"),(INDIRECT(CHAR(39)&amp;$A1241&amp;CHAR(39)&amp;"!r"&amp;$B1241&amp;"c"&amp;$C1241,0)))</f>
        <v>0</v>
      </c>
    </row>
    <row r="1242" spans="1:8" x14ac:dyDescent="0.3">
      <c r="A1242" s="95" t="s">
        <v>284</v>
      </c>
      <c r="B1242" s="95">
        <f t="shared" si="2508"/>
        <v>11</v>
      </c>
      <c r="C1242" s="95">
        <f t="shared" si="2434"/>
        <v>84</v>
      </c>
      <c r="E1242" s="95">
        <f t="shared" ref="E1242" si="2540">plan_id</f>
        <v>390</v>
      </c>
      <c r="F1242" s="95">
        <f t="shared" ca="1" si="2530"/>
        <v>2008</v>
      </c>
      <c r="G1242" s="95">
        <f t="shared" ref="G1242" ca="1" si="2541">VLOOKUP(INDIRECT(CHAR(39)&amp;$A1242&amp;CHAR(39)&amp;"!r2c"&amp;$C1242,0),variables,2,0)</f>
        <v>10829</v>
      </c>
      <c r="H1242" s="98">
        <f t="array" aca="1" ref="H1242" ca="1">IF(AND(G1242&gt;=10861,G1242&lt;=10863),TEXT(INDIRECT(CHAR(39)&amp;$A1242&amp;CHAR(39)&amp;"!r"&amp;$B1242&amp;"c"&amp;$C1242,0),"dd-mmm-yyyy"),(INDIRECT(CHAR(39)&amp;$A1242&amp;CHAR(39)&amp;"!r"&amp;$B1242&amp;"c"&amp;$C1242,0)))</f>
        <v>0</v>
      </c>
    </row>
    <row r="1243" spans="1:8" x14ac:dyDescent="0.3">
      <c r="A1243" s="95" t="s">
        <v>284</v>
      </c>
      <c r="B1243" s="95">
        <f t="shared" si="2508"/>
        <v>11</v>
      </c>
      <c r="C1243" s="95">
        <f t="shared" si="2434"/>
        <v>85</v>
      </c>
      <c r="E1243" s="95">
        <f t="shared" ref="E1243" si="2542">plan_id</f>
        <v>390</v>
      </c>
      <c r="F1243" s="95">
        <f t="shared" ca="1" si="2530"/>
        <v>2008</v>
      </c>
      <c r="G1243" s="95">
        <f t="shared" ref="G1243" ca="1" si="2543">VLOOKUP(INDIRECT(CHAR(39)&amp;$A1243&amp;CHAR(39)&amp;"!r2c"&amp;$C1243,0),variables,2,0)</f>
        <v>10823</v>
      </c>
      <c r="H1243" s="98">
        <f t="array" aca="1" ref="H1243" ca="1">IF(AND(G1243&gt;=10861,G1243&lt;=10863),TEXT(INDIRECT(CHAR(39)&amp;$A1243&amp;CHAR(39)&amp;"!r"&amp;$B1243&amp;"c"&amp;$C1243,0),"dd-mmm-yyyy"),(INDIRECT(CHAR(39)&amp;$A1243&amp;CHAR(39)&amp;"!r"&amp;$B1243&amp;"c"&amp;$C1243,0)))</f>
        <v>0</v>
      </c>
    </row>
    <row r="1244" spans="1:8" x14ac:dyDescent="0.3">
      <c r="A1244" s="95" t="s">
        <v>284</v>
      </c>
      <c r="B1244" s="95">
        <f t="shared" si="2508"/>
        <v>11</v>
      </c>
      <c r="C1244" s="95">
        <f t="shared" si="2434"/>
        <v>86</v>
      </c>
      <c r="E1244" s="95">
        <f t="shared" ref="E1244" si="2544">plan_id</f>
        <v>390</v>
      </c>
      <c r="F1244" s="95">
        <f t="shared" ca="1" si="2530"/>
        <v>2008</v>
      </c>
      <c r="G1244" s="95">
        <f t="shared" ref="G1244" ca="1" si="2545">VLOOKUP(INDIRECT(CHAR(39)&amp;$A1244&amp;CHAR(39)&amp;"!r2c"&amp;$C1244,0),variables,2,0)</f>
        <v>10798</v>
      </c>
      <c r="H1244" s="98">
        <f t="array" aca="1" ref="H1244" ca="1">IF(AND(G1244&gt;=10861,G1244&lt;=10863),TEXT(INDIRECT(CHAR(39)&amp;$A1244&amp;CHAR(39)&amp;"!r"&amp;$B1244&amp;"c"&amp;$C1244,0),"dd-mmm-yyyy"),(INDIRECT(CHAR(39)&amp;$A1244&amp;CHAR(39)&amp;"!r"&amp;$B1244&amp;"c"&amp;$C1244,0)))</f>
        <v>0</v>
      </c>
    </row>
    <row r="1245" spans="1:8" x14ac:dyDescent="0.3">
      <c r="A1245" s="95" t="s">
        <v>284</v>
      </c>
      <c r="B1245" s="95">
        <f t="shared" si="2508"/>
        <v>11</v>
      </c>
      <c r="C1245" s="95">
        <f t="shared" si="2434"/>
        <v>87</v>
      </c>
      <c r="E1245" s="95">
        <f t="shared" ref="E1245" si="2546">plan_id</f>
        <v>390</v>
      </c>
      <c r="F1245" s="95">
        <f t="shared" ca="1" si="2530"/>
        <v>2008</v>
      </c>
      <c r="G1245" s="95">
        <f t="shared" ref="G1245" ca="1" si="2547">VLOOKUP(INDIRECT(CHAR(39)&amp;$A1245&amp;CHAR(39)&amp;"!r2c"&amp;$C1245,0),variables,2,0)</f>
        <v>10799</v>
      </c>
      <c r="H1245" s="98">
        <f t="array" aca="1" ref="H1245" ca="1">IF(AND(G1245&gt;=10861,G1245&lt;=10863),TEXT(INDIRECT(CHAR(39)&amp;$A1245&amp;CHAR(39)&amp;"!r"&amp;$B1245&amp;"c"&amp;$C1245,0),"dd-mmm-yyyy"),(INDIRECT(CHAR(39)&amp;$A1245&amp;CHAR(39)&amp;"!r"&amp;$B1245&amp;"c"&amp;$C1245,0)))</f>
        <v>0</v>
      </c>
    </row>
    <row r="1246" spans="1:8" x14ac:dyDescent="0.3">
      <c r="A1246" s="95" t="s">
        <v>284</v>
      </c>
      <c r="B1246" s="95">
        <f t="shared" si="2508"/>
        <v>11</v>
      </c>
      <c r="C1246" s="95">
        <f t="shared" si="2434"/>
        <v>88</v>
      </c>
      <c r="E1246" s="95">
        <f t="shared" ref="E1246" si="2548">plan_id</f>
        <v>390</v>
      </c>
      <c r="F1246" s="95">
        <f t="shared" ca="1" si="2530"/>
        <v>2008</v>
      </c>
      <c r="G1246" s="95">
        <f t="shared" ref="G1246" ca="1" si="2549">VLOOKUP(INDIRECT(CHAR(39)&amp;$A1246&amp;CHAR(39)&amp;"!r2c"&amp;$C1246,0),variables,2,0)</f>
        <v>10800</v>
      </c>
      <c r="H1246" s="98">
        <f t="array" aca="1" ref="H1246" ca="1">IF(AND(G1246&gt;=10861,G1246&lt;=10863),TEXT(INDIRECT(CHAR(39)&amp;$A1246&amp;CHAR(39)&amp;"!r"&amp;$B1246&amp;"c"&amp;$C1246,0),"dd-mmm-yyyy"),(INDIRECT(CHAR(39)&amp;$A1246&amp;CHAR(39)&amp;"!r"&amp;$B1246&amp;"c"&amp;$C1246,0)))</f>
        <v>0</v>
      </c>
    </row>
    <row r="1247" spans="1:8" x14ac:dyDescent="0.3">
      <c r="A1247" s="95" t="s">
        <v>284</v>
      </c>
      <c r="B1247" s="95">
        <f t="shared" si="2508"/>
        <v>11</v>
      </c>
      <c r="C1247" s="95">
        <f t="shared" si="2434"/>
        <v>89</v>
      </c>
      <c r="E1247" s="95">
        <f t="shared" ref="E1247" si="2550">plan_id</f>
        <v>390</v>
      </c>
      <c r="F1247" s="95">
        <f t="shared" ca="1" si="2530"/>
        <v>2008</v>
      </c>
      <c r="G1247" s="95">
        <f t="shared" ref="G1247" ca="1" si="2551">VLOOKUP(INDIRECT(CHAR(39)&amp;$A1247&amp;CHAR(39)&amp;"!r2c"&amp;$C1247,0),variables,2,0)</f>
        <v>10824</v>
      </c>
      <c r="H1247" s="98">
        <f t="array" aca="1" ref="H1247" ca="1">IF(AND(G1247&gt;=10861,G1247&lt;=10863),TEXT(INDIRECT(CHAR(39)&amp;$A1247&amp;CHAR(39)&amp;"!r"&amp;$B1247&amp;"c"&amp;$C1247,0),"dd-mmm-yyyy"),(INDIRECT(CHAR(39)&amp;$A1247&amp;CHAR(39)&amp;"!r"&amp;$B1247&amp;"c"&amp;$C1247,0)))</f>
        <v>0</v>
      </c>
    </row>
    <row r="1248" spans="1:8" x14ac:dyDescent="0.3">
      <c r="A1248" s="95" t="s">
        <v>284</v>
      </c>
      <c r="B1248" s="95">
        <f t="shared" si="2508"/>
        <v>11</v>
      </c>
      <c r="C1248" s="95">
        <f t="shared" si="2434"/>
        <v>90</v>
      </c>
      <c r="E1248" s="95">
        <f t="shared" ref="E1248" si="2552">plan_id</f>
        <v>390</v>
      </c>
      <c r="F1248" s="95">
        <f t="shared" ca="1" si="2530"/>
        <v>2008</v>
      </c>
      <c r="G1248" s="95">
        <f t="shared" ref="G1248" ca="1" si="2553">VLOOKUP(INDIRECT(CHAR(39)&amp;$A1248&amp;CHAR(39)&amp;"!r2c"&amp;$C1248,0),variables,2,0)</f>
        <v>10825</v>
      </c>
      <c r="H1248" s="98">
        <f t="array" aca="1" ref="H1248" ca="1">IF(AND(G1248&gt;=10861,G1248&lt;=10863),TEXT(INDIRECT(CHAR(39)&amp;$A1248&amp;CHAR(39)&amp;"!r"&amp;$B1248&amp;"c"&amp;$C1248,0),"dd-mmm-yyyy"),(INDIRECT(CHAR(39)&amp;$A1248&amp;CHAR(39)&amp;"!r"&amp;$B1248&amp;"c"&amp;$C1248,0)))</f>
        <v>0</v>
      </c>
    </row>
    <row r="1249" spans="1:8" x14ac:dyDescent="0.3">
      <c r="A1249" s="95" t="s">
        <v>284</v>
      </c>
      <c r="B1249" s="95">
        <f t="shared" si="2508"/>
        <v>11</v>
      </c>
      <c r="C1249" s="95">
        <f t="shared" si="2434"/>
        <v>91</v>
      </c>
      <c r="E1249" s="95">
        <f t="shared" ref="E1249" si="2554">plan_id</f>
        <v>390</v>
      </c>
      <c r="F1249" s="95">
        <f t="shared" ca="1" si="2530"/>
        <v>2008</v>
      </c>
      <c r="G1249" s="95">
        <f t="shared" ref="G1249" ca="1" si="2555">VLOOKUP(INDIRECT(CHAR(39)&amp;$A1249&amp;CHAR(39)&amp;"!r2c"&amp;$C1249,0),variables,2,0)</f>
        <v>10826</v>
      </c>
      <c r="H1249" s="98">
        <f t="array" aca="1" ref="H1249" ca="1">IF(AND(G1249&gt;=10861,G1249&lt;=10863),TEXT(INDIRECT(CHAR(39)&amp;$A1249&amp;CHAR(39)&amp;"!r"&amp;$B1249&amp;"c"&amp;$C1249,0),"dd-mmm-yyyy"),(INDIRECT(CHAR(39)&amp;$A1249&amp;CHAR(39)&amp;"!r"&amp;$B1249&amp;"c"&amp;$C1249,0)))</f>
        <v>0</v>
      </c>
    </row>
    <row r="1250" spans="1:8" x14ac:dyDescent="0.3">
      <c r="A1250" s="95" t="s">
        <v>284</v>
      </c>
      <c r="B1250" s="95">
        <f t="shared" si="2508"/>
        <v>11</v>
      </c>
      <c r="C1250" s="95">
        <f t="shared" si="2434"/>
        <v>92</v>
      </c>
      <c r="E1250" s="95">
        <f t="shared" ref="E1250" si="2556">plan_id</f>
        <v>390</v>
      </c>
      <c r="F1250" s="95">
        <f t="shared" ca="1" si="2530"/>
        <v>2008</v>
      </c>
      <c r="G1250" s="95">
        <f t="shared" ref="G1250" ca="1" si="2557">VLOOKUP(INDIRECT(CHAR(39)&amp;$A1250&amp;CHAR(39)&amp;"!r2c"&amp;$C1250,0),variables,2,0)</f>
        <v>10828</v>
      </c>
      <c r="H1250" s="98">
        <f t="array" aca="1" ref="H1250" ca="1">IF(AND(G1250&gt;=10861,G1250&lt;=10863),TEXT(INDIRECT(CHAR(39)&amp;$A1250&amp;CHAR(39)&amp;"!r"&amp;$B1250&amp;"c"&amp;$C1250,0),"dd-mmm-yyyy"),(INDIRECT(CHAR(39)&amp;$A1250&amp;CHAR(39)&amp;"!r"&amp;$B1250&amp;"c"&amp;$C1250,0)))</f>
        <v>0</v>
      </c>
    </row>
    <row r="1251" spans="1:8" x14ac:dyDescent="0.3">
      <c r="A1251" s="95" t="s">
        <v>284</v>
      </c>
      <c r="B1251" s="95">
        <f t="shared" si="2508"/>
        <v>11</v>
      </c>
      <c r="C1251" s="95">
        <f t="shared" si="2434"/>
        <v>93</v>
      </c>
      <c r="E1251" s="95">
        <f t="shared" ref="E1251" si="2558">plan_id</f>
        <v>390</v>
      </c>
      <c r="F1251" s="95">
        <f t="shared" ca="1" si="2530"/>
        <v>2008</v>
      </c>
      <c r="G1251" s="95">
        <f t="shared" ref="G1251" ca="1" si="2559">VLOOKUP(INDIRECT(CHAR(39)&amp;$A1251&amp;CHAR(39)&amp;"!r2c"&amp;$C1251,0),variables,2,0)</f>
        <v>10827</v>
      </c>
      <c r="H1251" s="98">
        <f t="array" aca="1" ref="H1251" ca="1">IF(AND(G1251&gt;=10861,G1251&lt;=10863),TEXT(INDIRECT(CHAR(39)&amp;$A1251&amp;CHAR(39)&amp;"!r"&amp;$B1251&amp;"c"&amp;$C1251,0),"dd-mmm-yyyy"),(INDIRECT(CHAR(39)&amp;$A1251&amp;CHAR(39)&amp;"!r"&amp;$B1251&amp;"c"&amp;$C1251,0)))</f>
        <v>0</v>
      </c>
    </row>
    <row r="1252" spans="1:8" x14ac:dyDescent="0.3">
      <c r="A1252" s="95" t="s">
        <v>284</v>
      </c>
      <c r="B1252" s="95">
        <f t="shared" ref="B1252:B1315" si="2560">B1187+1</f>
        <v>12</v>
      </c>
      <c r="C1252" s="95">
        <f t="shared" si="2434"/>
        <v>3</v>
      </c>
      <c r="E1252" s="95">
        <f t="shared" ref="E1252" si="2561">plan_id</f>
        <v>390</v>
      </c>
      <c r="F1252" s="95">
        <f t="shared" ca="1" si="2530"/>
        <v>2009</v>
      </c>
      <c r="G1252" s="95">
        <f t="shared" ref="G1252" ca="1" si="2562">VLOOKUP(INDIRECT(CHAR(39)&amp;$A1252&amp;CHAR(39)&amp;"!r2c"&amp;$C1252,0),variables,2,0)</f>
        <v>10703</v>
      </c>
      <c r="H1252" s="98">
        <f t="array" aca="1" ref="H1252" ca="1">IF(AND(G1252&gt;=10861,G1252&lt;=10863),TEXT(INDIRECT(CHAR(39)&amp;$A1252&amp;CHAR(39)&amp;"!r"&amp;$B1252&amp;"c"&amp;$C1252,0),"dd-mmm-yyyy"),(INDIRECT(CHAR(39)&amp;$A1252&amp;CHAR(39)&amp;"!r"&amp;$B1252&amp;"c"&amp;$C1252,0)))</f>
        <v>2011</v>
      </c>
    </row>
    <row r="1253" spans="1:8" x14ac:dyDescent="0.3">
      <c r="A1253" s="95" t="s">
        <v>284</v>
      </c>
      <c r="B1253" s="95">
        <f t="shared" si="2560"/>
        <v>12</v>
      </c>
      <c r="C1253" s="95">
        <f t="shared" si="2434"/>
        <v>4</v>
      </c>
      <c r="E1253" s="95">
        <f t="shared" ref="E1253" si="2563">plan_id</f>
        <v>390</v>
      </c>
      <c r="F1253" s="95">
        <f t="shared" ca="1" si="2530"/>
        <v>2009</v>
      </c>
      <c r="G1253" s="95">
        <f t="shared" ref="G1253" ca="1" si="2564">VLOOKUP(INDIRECT(CHAR(39)&amp;$A1253&amp;CHAR(39)&amp;"!r2c"&amp;$C1253,0),variables,2,0)</f>
        <v>10845</v>
      </c>
      <c r="H1253" s="98" t="str">
        <f t="array" aca="1" ref="H1253" ca="1">IF(AND(G1253&gt;=10861,G1253&lt;=10863),TEXT(INDIRECT(CHAR(39)&amp;$A1253&amp;CHAR(39)&amp;"!r"&amp;$B1253&amp;"c"&amp;$C1253,0),"dd-mmm-yyyy"),(INDIRECT(CHAR(39)&amp;$A1253&amp;CHAR(39)&amp;"!r"&amp;$B1253&amp;"c"&amp;$C1253,0)))</f>
        <v>EFI Actuaries</v>
      </c>
    </row>
    <row r="1254" spans="1:8" x14ac:dyDescent="0.3">
      <c r="A1254" s="95" t="s">
        <v>284</v>
      </c>
      <c r="B1254" s="95">
        <f t="shared" si="2560"/>
        <v>12</v>
      </c>
      <c r="C1254" s="95">
        <f t="shared" si="2434"/>
        <v>5</v>
      </c>
      <c r="E1254" s="95">
        <f t="shared" ref="E1254" si="2565">plan_id</f>
        <v>390</v>
      </c>
      <c r="F1254" s="95">
        <f t="shared" ca="1" si="2530"/>
        <v>2009</v>
      </c>
      <c r="G1254" s="95">
        <f t="shared" ref="G1254" ca="1" si="2566">VLOOKUP(INDIRECT(CHAR(39)&amp;$A1254&amp;CHAR(39)&amp;"!r2c"&amp;$C1254,0),variables,2,0)</f>
        <v>10924</v>
      </c>
      <c r="H1254" s="98">
        <f t="array" aca="1" ref="H1254" ca="1">IF(AND(G1254&gt;=10861,G1254&lt;=10863),TEXT(INDIRECT(CHAR(39)&amp;$A1254&amp;CHAR(39)&amp;"!r"&amp;$B1254&amp;"c"&amp;$C1254,0),"dd-mmm-yyyy"),(INDIRECT(CHAR(39)&amp;$A1254&amp;CHAR(39)&amp;"!r"&amp;$B1254&amp;"c"&amp;$C1254,0)))</f>
        <v>0</v>
      </c>
    </row>
    <row r="1255" spans="1:8" x14ac:dyDescent="0.3">
      <c r="A1255" s="95" t="s">
        <v>284</v>
      </c>
      <c r="B1255" s="95">
        <f t="shared" si="2560"/>
        <v>12</v>
      </c>
      <c r="C1255" s="95">
        <f t="shared" ref="C1255:C1318" si="2567">C1164</f>
        <v>6</v>
      </c>
      <c r="E1255" s="95">
        <f t="shared" ref="E1255" si="2568">plan_id</f>
        <v>390</v>
      </c>
      <c r="F1255" s="95">
        <f t="shared" ca="1" si="2530"/>
        <v>2009</v>
      </c>
      <c r="G1255" s="95">
        <f t="shared" ref="G1255" ca="1" si="2569">VLOOKUP(INDIRECT(CHAR(39)&amp;$A1255&amp;CHAR(39)&amp;"!r2c"&amp;$C1255,0),variables,2,0)</f>
        <v>10925</v>
      </c>
      <c r="H1255" s="98">
        <f t="array" aca="1" ref="H1255" ca="1">IF(AND(G1255&gt;=10861,G1255&lt;=10863),TEXT(INDIRECT(CHAR(39)&amp;$A1255&amp;CHAR(39)&amp;"!r"&amp;$B1255&amp;"c"&amp;$C1255,0),"dd-mmm-yyyy"),(INDIRECT(CHAR(39)&amp;$A1255&amp;CHAR(39)&amp;"!r"&amp;$B1255&amp;"c"&amp;$C1255,0)))</f>
        <v>0.28999999999999998</v>
      </c>
    </row>
    <row r="1256" spans="1:8" x14ac:dyDescent="0.3">
      <c r="A1256" s="95" t="s">
        <v>284</v>
      </c>
      <c r="B1256" s="95">
        <f t="shared" si="2560"/>
        <v>12</v>
      </c>
      <c r="C1256" s="95">
        <f t="shared" si="2567"/>
        <v>7</v>
      </c>
      <c r="E1256" s="95">
        <f t="shared" ref="E1256" si="2570">plan_id</f>
        <v>390</v>
      </c>
      <c r="F1256" s="95">
        <f t="shared" ca="1" si="2530"/>
        <v>2009</v>
      </c>
      <c r="G1256" s="95">
        <f t="shared" ref="G1256" ca="1" si="2571">VLOOKUP(INDIRECT(CHAR(39)&amp;$A1256&amp;CHAR(39)&amp;"!r2c"&amp;$C1256,0),variables,2,0)</f>
        <v>10926</v>
      </c>
      <c r="H1256" s="98">
        <f t="array" aca="1" ref="H1256" ca="1">IF(AND(G1256&gt;=10861,G1256&lt;=10863),TEXT(INDIRECT(CHAR(39)&amp;$A1256&amp;CHAR(39)&amp;"!r"&amp;$B1256&amp;"c"&amp;$C1256,0),"dd-mmm-yyyy"),(INDIRECT(CHAR(39)&amp;$A1256&amp;CHAR(39)&amp;"!r"&amp;$B1256&amp;"c"&amp;$C1256,0)))</f>
        <v>0</v>
      </c>
    </row>
    <row r="1257" spans="1:8" x14ac:dyDescent="0.3">
      <c r="A1257" s="95" t="s">
        <v>284</v>
      </c>
      <c r="B1257" s="95">
        <f t="shared" si="2560"/>
        <v>12</v>
      </c>
      <c r="C1257" s="95">
        <f t="shared" si="2567"/>
        <v>8</v>
      </c>
      <c r="E1257" s="95">
        <f t="shared" ref="E1257" si="2572">plan_id</f>
        <v>390</v>
      </c>
      <c r="F1257" s="95">
        <f t="shared" ca="1" si="2530"/>
        <v>2009</v>
      </c>
      <c r="G1257" s="95">
        <f t="shared" ref="G1257" ca="1" si="2573">VLOOKUP(INDIRECT(CHAR(39)&amp;$A1257&amp;CHAR(39)&amp;"!r2c"&amp;$C1257,0),variables,2,0)</f>
        <v>10704</v>
      </c>
      <c r="H1257" s="98">
        <f t="array" aca="1" ref="H1257" ca="1">IF(AND(G1257&gt;=10861,G1257&lt;=10863),TEXT(INDIRECT(CHAR(39)&amp;$A1257&amp;CHAR(39)&amp;"!r"&amp;$B1257&amp;"c"&amp;$C1257,0),"dd-mmm-yyyy"),(INDIRECT(CHAR(39)&amp;$A1257&amp;CHAR(39)&amp;"!r"&amp;$B1257&amp;"c"&amp;$C1257,0)))</f>
        <v>0</v>
      </c>
    </row>
    <row r="1258" spans="1:8" x14ac:dyDescent="0.3">
      <c r="A1258" s="95" t="s">
        <v>284</v>
      </c>
      <c r="B1258" s="95">
        <f t="shared" si="2560"/>
        <v>12</v>
      </c>
      <c r="C1258" s="95">
        <f t="shared" si="2567"/>
        <v>9</v>
      </c>
      <c r="E1258" s="95">
        <f t="shared" ref="E1258" si="2574">plan_id</f>
        <v>390</v>
      </c>
      <c r="F1258" s="95">
        <f t="shared" ca="1" si="2530"/>
        <v>2009</v>
      </c>
      <c r="G1258" s="95">
        <f t="shared" ref="G1258" ca="1" si="2575">VLOOKUP(INDIRECT(CHAR(39)&amp;$A1258&amp;CHAR(39)&amp;"!r2c"&amp;$C1258,0),variables,2,0)</f>
        <v>10928</v>
      </c>
      <c r="H1258" s="98">
        <f t="array" aca="1" ref="H1258" ca="1">IF(AND(G1258&gt;=10861,G1258&lt;=10863),TEXT(INDIRECT(CHAR(39)&amp;$A1258&amp;CHAR(39)&amp;"!r"&amp;$B1258&amp;"c"&amp;$C1258,0),"dd-mmm-yyyy"),(INDIRECT(CHAR(39)&amp;$A1258&amp;CHAR(39)&amp;"!r"&amp;$B1258&amp;"c"&amp;$C1258,0)))</f>
        <v>0</v>
      </c>
    </row>
    <row r="1259" spans="1:8" x14ac:dyDescent="0.3">
      <c r="A1259" s="95" t="s">
        <v>284</v>
      </c>
      <c r="B1259" s="95">
        <f t="shared" si="2560"/>
        <v>12</v>
      </c>
      <c r="C1259" s="95">
        <f t="shared" si="2567"/>
        <v>10</v>
      </c>
      <c r="E1259" s="95">
        <f t="shared" ref="E1259" si="2576">plan_id</f>
        <v>390</v>
      </c>
      <c r="F1259" s="95">
        <f t="shared" ca="1" si="2530"/>
        <v>2009</v>
      </c>
      <c r="G1259" s="95">
        <f t="shared" ref="G1259" ca="1" si="2577">VLOOKUP(INDIRECT(CHAR(39)&amp;$A1259&amp;CHAR(39)&amp;"!r2c"&amp;$C1259,0),variables,2,0)</f>
        <v>10929</v>
      </c>
      <c r="H1259" s="98">
        <f t="array" aca="1" ref="H1259" ca="1">IF(AND(G1259&gt;=10861,G1259&lt;=10863),TEXT(INDIRECT(CHAR(39)&amp;$A1259&amp;CHAR(39)&amp;"!r"&amp;$B1259&amp;"c"&amp;$C1259,0),"dd-mmm-yyyy"),(INDIRECT(CHAR(39)&amp;$A1259&amp;CHAR(39)&amp;"!r"&amp;$B1259&amp;"c"&amp;$C1259,0)))</f>
        <v>0</v>
      </c>
    </row>
    <row r="1260" spans="1:8" x14ac:dyDescent="0.3">
      <c r="A1260" s="95" t="s">
        <v>284</v>
      </c>
      <c r="B1260" s="95">
        <f t="shared" si="2560"/>
        <v>12</v>
      </c>
      <c r="C1260" s="95">
        <f t="shared" si="2567"/>
        <v>11</v>
      </c>
      <c r="E1260" s="95">
        <f t="shared" ref="E1260" si="2578">plan_id</f>
        <v>390</v>
      </c>
      <c r="F1260" s="95">
        <f t="shared" ca="1" si="2530"/>
        <v>2009</v>
      </c>
      <c r="G1260" s="95">
        <f t="shared" ref="G1260" ca="1" si="2579">VLOOKUP(INDIRECT(CHAR(39)&amp;$A1260&amp;CHAR(39)&amp;"!r2c"&amp;$C1260,0),variables,2,0)</f>
        <v>10930</v>
      </c>
      <c r="H1260" s="98">
        <f t="array" aca="1" ref="H1260" ca="1">IF(AND(G1260&gt;=10861,G1260&lt;=10863),TEXT(INDIRECT(CHAR(39)&amp;$A1260&amp;CHAR(39)&amp;"!r"&amp;$B1260&amp;"c"&amp;$C1260,0),"dd-mmm-yyyy"),(INDIRECT(CHAR(39)&amp;$A1260&amp;CHAR(39)&amp;"!r"&amp;$B1260&amp;"c"&amp;$C1260,0)))</f>
        <v>0</v>
      </c>
    </row>
    <row r="1261" spans="1:8" x14ac:dyDescent="0.3">
      <c r="A1261" s="95" t="s">
        <v>284</v>
      </c>
      <c r="B1261" s="95">
        <f t="shared" si="2560"/>
        <v>12</v>
      </c>
      <c r="C1261" s="95">
        <f t="shared" si="2567"/>
        <v>12</v>
      </c>
      <c r="E1261" s="95">
        <f t="shared" ref="E1261" si="2580">plan_id</f>
        <v>390</v>
      </c>
      <c r="F1261" s="95">
        <f t="shared" ca="1" si="2530"/>
        <v>2009</v>
      </c>
      <c r="G1261" s="95">
        <f t="shared" ref="G1261" ca="1" si="2581">VLOOKUP(INDIRECT(CHAR(39)&amp;$A1261&amp;CHAR(39)&amp;"!r2c"&amp;$C1261,0),variables,2,0)</f>
        <v>10705</v>
      </c>
      <c r="H1261" s="98">
        <f t="array" aca="1" ref="H1261" ca="1">IF(AND(G1261&gt;=10861,G1261&lt;=10863),TEXT(INDIRECT(CHAR(39)&amp;$A1261&amp;CHAR(39)&amp;"!r"&amp;$B1261&amp;"c"&amp;$C1261,0),"dd-mmm-yyyy"),(INDIRECT(CHAR(39)&amp;$A1261&amp;CHAR(39)&amp;"!r"&amp;$B1261&amp;"c"&amp;$C1261,0)))</f>
        <v>28400000</v>
      </c>
    </row>
    <row r="1262" spans="1:8" x14ac:dyDescent="0.3">
      <c r="A1262" s="95" t="s">
        <v>284</v>
      </c>
      <c r="B1262" s="95">
        <f t="shared" si="2560"/>
        <v>12</v>
      </c>
      <c r="C1262" s="95">
        <f t="shared" si="2567"/>
        <v>13</v>
      </c>
      <c r="E1262" s="95">
        <f t="shared" ref="E1262" si="2582">plan_id</f>
        <v>390</v>
      </c>
      <c r="F1262" s="95">
        <f t="shared" ca="1" si="2530"/>
        <v>2009</v>
      </c>
      <c r="G1262" s="95">
        <f t="shared" ref="G1262" ca="1" si="2583">VLOOKUP(INDIRECT(CHAR(39)&amp;$A1262&amp;CHAR(39)&amp;"!r2c"&amp;$C1262,0),variables,2,0)</f>
        <v>10842</v>
      </c>
      <c r="H1262" s="98">
        <f t="array" aca="1" ref="H1262" ca="1">IF(AND(G1262&gt;=10861,G1262&lt;=10863),TEXT(INDIRECT(CHAR(39)&amp;$A1262&amp;CHAR(39)&amp;"!r"&amp;$B1262&amp;"c"&amp;$C1262,0),"dd-mmm-yyyy"),(INDIRECT(CHAR(39)&amp;$A1262&amp;CHAR(39)&amp;"!r"&amp;$B1262&amp;"c"&amp;$C1262,0)))</f>
        <v>0</v>
      </c>
    </row>
    <row r="1263" spans="1:8" x14ac:dyDescent="0.3">
      <c r="A1263" s="95" t="s">
        <v>284</v>
      </c>
      <c r="B1263" s="95">
        <f t="shared" si="2560"/>
        <v>12</v>
      </c>
      <c r="C1263" s="95">
        <f t="shared" si="2567"/>
        <v>14</v>
      </c>
      <c r="E1263" s="95">
        <f t="shared" ref="E1263" si="2584">plan_id</f>
        <v>390</v>
      </c>
      <c r="F1263" s="95">
        <f t="shared" ca="1" si="2530"/>
        <v>2009</v>
      </c>
      <c r="G1263" s="95">
        <f t="shared" ref="G1263" ca="1" si="2585">VLOOKUP(INDIRECT(CHAR(39)&amp;$A1263&amp;CHAR(39)&amp;"!r2c"&amp;$C1263,0),variables,2,0)</f>
        <v>10843</v>
      </c>
      <c r="H1263" s="98">
        <f t="array" aca="1" ref="H1263" ca="1">IF(AND(G1263&gt;=10861,G1263&lt;=10863),TEXT(INDIRECT(CHAR(39)&amp;$A1263&amp;CHAR(39)&amp;"!r"&amp;$B1263&amp;"c"&amp;$C1263,0),"dd-mmm-yyyy"),(INDIRECT(CHAR(39)&amp;$A1263&amp;CHAR(39)&amp;"!r"&amp;$B1263&amp;"c"&amp;$C1263,0)))</f>
        <v>0</v>
      </c>
    </row>
    <row r="1264" spans="1:8" x14ac:dyDescent="0.3">
      <c r="A1264" s="95" t="s">
        <v>284</v>
      </c>
      <c r="B1264" s="95">
        <f t="shared" si="2560"/>
        <v>12</v>
      </c>
      <c r="C1264" s="95">
        <f t="shared" si="2567"/>
        <v>15</v>
      </c>
      <c r="E1264" s="95">
        <f t="shared" ref="E1264" si="2586">plan_id</f>
        <v>390</v>
      </c>
      <c r="F1264" s="95">
        <f t="shared" ca="1" si="2530"/>
        <v>2009</v>
      </c>
      <c r="G1264" s="95">
        <f t="shared" ref="G1264" ca="1" si="2587">VLOOKUP(INDIRECT(CHAR(39)&amp;$A1264&amp;CHAR(39)&amp;"!r2c"&amp;$C1264,0),variables,2,0)</f>
        <v>10931</v>
      </c>
      <c r="H1264" s="98">
        <f t="array" aca="1" ref="H1264" ca="1">IF(AND(G1264&gt;=10861,G1264&lt;=10863),TEXT(INDIRECT(CHAR(39)&amp;$A1264&amp;CHAR(39)&amp;"!r"&amp;$B1264&amp;"c"&amp;$C1264,0),"dd-mmm-yyyy"),(INDIRECT(CHAR(39)&amp;$A1264&amp;CHAR(39)&amp;"!r"&amp;$B1264&amp;"c"&amp;$C1264,0)))</f>
        <v>0</v>
      </c>
    </row>
    <row r="1265" spans="1:8" x14ac:dyDescent="0.3">
      <c r="A1265" s="95" t="s">
        <v>284</v>
      </c>
      <c r="B1265" s="95">
        <f t="shared" si="2560"/>
        <v>12</v>
      </c>
      <c r="C1265" s="95">
        <f t="shared" si="2567"/>
        <v>16</v>
      </c>
      <c r="E1265" s="95">
        <f t="shared" ref="E1265" si="2588">plan_id</f>
        <v>390</v>
      </c>
      <c r="F1265" s="95">
        <f t="shared" ca="1" si="2530"/>
        <v>2009</v>
      </c>
      <c r="G1265" s="95">
        <f t="shared" ref="G1265" ca="1" si="2589">VLOOKUP(INDIRECT(CHAR(39)&amp;$A1265&amp;CHAR(39)&amp;"!r2c"&amp;$C1265,0),variables,2,0)</f>
        <v>10932</v>
      </c>
      <c r="H1265" s="98">
        <f t="array" aca="1" ref="H1265" ca="1">IF(AND(G1265&gt;=10861,G1265&lt;=10863),TEXT(INDIRECT(CHAR(39)&amp;$A1265&amp;CHAR(39)&amp;"!r"&amp;$B1265&amp;"c"&amp;$C1265,0),"dd-mmm-yyyy"),(INDIRECT(CHAR(39)&amp;$A1265&amp;CHAR(39)&amp;"!r"&amp;$B1265&amp;"c"&amp;$C1265,0)))</f>
        <v>0</v>
      </c>
    </row>
    <row r="1266" spans="1:8" x14ac:dyDescent="0.3">
      <c r="A1266" s="95" t="s">
        <v>284</v>
      </c>
      <c r="B1266" s="95">
        <f t="shared" si="2560"/>
        <v>12</v>
      </c>
      <c r="C1266" s="95">
        <f t="shared" si="2567"/>
        <v>17</v>
      </c>
      <c r="E1266" s="95">
        <f t="shared" ref="E1266" si="2590">plan_id</f>
        <v>390</v>
      </c>
      <c r="F1266" s="95">
        <f t="shared" ca="1" si="2530"/>
        <v>2009</v>
      </c>
      <c r="G1266" s="95">
        <f t="shared" ref="G1266" ca="1" si="2591">VLOOKUP(INDIRECT(CHAR(39)&amp;$A1266&amp;CHAR(39)&amp;"!r2c"&amp;$C1266,0),variables,2,0)</f>
        <v>10933</v>
      </c>
      <c r="H1266" s="98">
        <f t="array" aca="1" ref="H1266" ca="1">IF(AND(G1266&gt;=10861,G1266&lt;=10863),TEXT(INDIRECT(CHAR(39)&amp;$A1266&amp;CHAR(39)&amp;"!r"&amp;$B1266&amp;"c"&amp;$C1266,0),"dd-mmm-yyyy"),(INDIRECT(CHAR(39)&amp;$A1266&amp;CHAR(39)&amp;"!r"&amp;$B1266&amp;"c"&amp;$C1266,0)))</f>
        <v>0.28999999999999998</v>
      </c>
    </row>
    <row r="1267" spans="1:8" x14ac:dyDescent="0.3">
      <c r="A1267" s="95" t="s">
        <v>284</v>
      </c>
      <c r="B1267" s="95">
        <f t="shared" si="2560"/>
        <v>12</v>
      </c>
      <c r="C1267" s="95">
        <f t="shared" si="2567"/>
        <v>18</v>
      </c>
      <c r="E1267" s="95">
        <f t="shared" ref="E1267" si="2592">plan_id</f>
        <v>390</v>
      </c>
      <c r="F1267" s="95">
        <f t="shared" ca="1" si="2530"/>
        <v>2009</v>
      </c>
      <c r="G1267" s="95">
        <f t="shared" ref="G1267" ca="1" si="2593">VLOOKUP(INDIRECT(CHAR(39)&amp;$A1267&amp;CHAR(39)&amp;"!r2c"&amp;$C1267,0),variables,2,0)</f>
        <v>10934</v>
      </c>
      <c r="H1267" s="98">
        <f t="array" aca="1" ref="H1267" ca="1">IF(AND(G1267&gt;=10861,G1267&lt;=10863),TEXT(INDIRECT(CHAR(39)&amp;$A1267&amp;CHAR(39)&amp;"!r"&amp;$B1267&amp;"c"&amp;$C1267,0),"dd-mmm-yyyy"),(INDIRECT(CHAR(39)&amp;$A1267&amp;CHAR(39)&amp;"!r"&amp;$B1267&amp;"c"&amp;$C1267,0)))</f>
        <v>0</v>
      </c>
    </row>
    <row r="1268" spans="1:8" x14ac:dyDescent="0.3">
      <c r="A1268" s="95" t="s">
        <v>284</v>
      </c>
      <c r="B1268" s="95">
        <f t="shared" si="2560"/>
        <v>12</v>
      </c>
      <c r="C1268" s="95">
        <f t="shared" si="2567"/>
        <v>19</v>
      </c>
      <c r="E1268" s="95">
        <f t="shared" ref="E1268" si="2594">plan_id</f>
        <v>390</v>
      </c>
      <c r="F1268" s="95">
        <f t="shared" ca="1" si="2530"/>
        <v>2009</v>
      </c>
      <c r="G1268" s="95">
        <f t="shared" ref="G1268" ca="1" si="2595">VLOOKUP(INDIRECT(CHAR(39)&amp;$A1268&amp;CHAR(39)&amp;"!r2c"&amp;$C1268,0),variables,2,0)</f>
        <v>10935</v>
      </c>
      <c r="H1268" s="98" t="str">
        <f t="array" aca="1" ref="H1268" ca="1">IF(AND(G1268&gt;=10861,G1268&lt;=10863),TEXT(INDIRECT(CHAR(39)&amp;$A1268&amp;CHAR(39)&amp;"!r"&amp;$B1268&amp;"c"&amp;$C1268,0),"dd-mmm-yyyy"),(INDIRECT(CHAR(39)&amp;$A1268&amp;CHAR(39)&amp;"!r"&amp;$B1268&amp;"c"&amp;$C1268,0)))</f>
        <v>Range</v>
      </c>
    </row>
    <row r="1269" spans="1:8" x14ac:dyDescent="0.3">
      <c r="A1269" s="95" t="s">
        <v>284</v>
      </c>
      <c r="B1269" s="95">
        <f t="shared" si="2560"/>
        <v>12</v>
      </c>
      <c r="C1269" s="95">
        <f t="shared" si="2567"/>
        <v>20</v>
      </c>
      <c r="E1269" s="95">
        <f t="shared" ref="E1269" si="2596">plan_id</f>
        <v>390</v>
      </c>
      <c r="F1269" s="95">
        <f t="shared" ca="1" si="2530"/>
        <v>2009</v>
      </c>
      <c r="G1269" s="95">
        <f t="shared" ref="G1269" ca="1" si="2597">VLOOKUP(INDIRECT(CHAR(39)&amp;$A1269&amp;CHAR(39)&amp;"!r2c"&amp;$C1269,0),variables,2,0)</f>
        <v>10937</v>
      </c>
      <c r="H1269" s="98">
        <f t="array" aca="1" ref="H1269" ca="1">IF(AND(G1269&gt;=10861,G1269&lt;=10863),TEXT(INDIRECT(CHAR(39)&amp;$A1269&amp;CHAR(39)&amp;"!r"&amp;$B1269&amp;"c"&amp;$C1269,0),"dd-mmm-yyyy"),(INDIRECT(CHAR(39)&amp;$A1269&amp;CHAR(39)&amp;"!r"&amp;$B1269&amp;"c"&amp;$C1269,0)))</f>
        <v>0</v>
      </c>
    </row>
    <row r="1270" spans="1:8" x14ac:dyDescent="0.3">
      <c r="A1270" s="95" t="s">
        <v>284</v>
      </c>
      <c r="B1270" s="95">
        <f t="shared" si="2560"/>
        <v>12</v>
      </c>
      <c r="C1270" s="95">
        <f t="shared" si="2567"/>
        <v>21</v>
      </c>
      <c r="E1270" s="95">
        <f t="shared" ref="E1270" si="2598">plan_id</f>
        <v>390</v>
      </c>
      <c r="F1270" s="95">
        <f t="shared" ca="1" si="2530"/>
        <v>2009</v>
      </c>
      <c r="G1270" s="95">
        <f t="shared" ref="G1270" ca="1" si="2599">VLOOKUP(INDIRECT(CHAR(39)&amp;$A1270&amp;CHAR(39)&amp;"!r2c"&amp;$C1270,0),variables,2,0)</f>
        <v>10938</v>
      </c>
      <c r="H1270" s="98">
        <f t="array" aca="1" ref="H1270" ca="1">IF(AND(G1270&gt;=10861,G1270&lt;=10863),TEXT(INDIRECT(CHAR(39)&amp;$A1270&amp;CHAR(39)&amp;"!r"&amp;$B1270&amp;"c"&amp;$C1270,0),"dd-mmm-yyyy"),(INDIRECT(CHAR(39)&amp;$A1270&amp;CHAR(39)&amp;"!r"&amp;$B1270&amp;"c"&amp;$C1270,0)))</f>
        <v>0</v>
      </c>
    </row>
    <row r="1271" spans="1:8" x14ac:dyDescent="0.3">
      <c r="A1271" s="95" t="s">
        <v>284</v>
      </c>
      <c r="B1271" s="95">
        <f t="shared" si="2560"/>
        <v>12</v>
      </c>
      <c r="C1271" s="95">
        <f t="shared" si="2567"/>
        <v>22</v>
      </c>
      <c r="E1271" s="95">
        <f t="shared" ref="E1271" si="2600">plan_id</f>
        <v>390</v>
      </c>
      <c r="F1271" s="95">
        <f t="shared" ca="1" si="2530"/>
        <v>2009</v>
      </c>
      <c r="G1271" s="95">
        <f t="shared" ref="G1271" ca="1" si="2601">VLOOKUP(INDIRECT(CHAR(39)&amp;$A1271&amp;CHAR(39)&amp;"!r2c"&amp;$C1271,0),variables,2,0)</f>
        <v>11007</v>
      </c>
      <c r="H1271" s="98" t="str">
        <f t="array" aca="1" ref="H1271" ca="1">IF(AND(G1271&gt;=10861,G1271&lt;=10863),TEXT(INDIRECT(CHAR(39)&amp;$A1271&amp;CHAR(39)&amp;"!r"&amp;$B1271&amp;"c"&amp;$C1271,0),"dd-mmm-yyyy"),(INDIRECT(CHAR(39)&amp;$A1271&amp;CHAR(39)&amp;"!r"&amp;$B1271&amp;"c"&amp;$C1271,0)))</f>
        <v>(i) 2.5% of Avg pay times dep service upto 25 yrs+ 3% of avg pay times dep service over 25yrs+ 2.5% of Avg pay times CS, Max 80% of pay. (ii) 2.5% of avg pay times total service, Max 80% of pay</v>
      </c>
    </row>
    <row r="1272" spans="1:8" x14ac:dyDescent="0.3">
      <c r="A1272" s="95" t="s">
        <v>284</v>
      </c>
      <c r="B1272" s="95">
        <f t="shared" si="2560"/>
        <v>12</v>
      </c>
      <c r="C1272" s="95">
        <f t="shared" si="2567"/>
        <v>23</v>
      </c>
      <c r="E1272" s="95">
        <f t="shared" ref="E1272" si="2602">plan_id</f>
        <v>390</v>
      </c>
      <c r="F1272" s="95">
        <f t="shared" ca="1" si="2530"/>
        <v>2009</v>
      </c>
      <c r="G1272" s="95">
        <f t="shared" ref="G1272" ca="1" si="2603">VLOOKUP(INDIRECT(CHAR(39)&amp;$A1272&amp;CHAR(39)&amp;"!r2c"&amp;$C1272,0),variables,2,0)</f>
        <v>10941</v>
      </c>
      <c r="H1272" s="98" t="str">
        <f t="array" aca="1" ref="H1272" ca="1">IF(AND(G1272&gt;=10861,G1272&lt;=10863),TEXT(INDIRECT(CHAR(39)&amp;$A1272&amp;CHAR(39)&amp;"!r"&amp;$B1272&amp;"c"&amp;$C1272,0),"dd-mmm-yyyy"),(INDIRECT(CHAR(39)&amp;$A1272&amp;CHAR(39)&amp;"!r"&amp;$B1272&amp;"c"&amp;$C1272,0)))</f>
        <v>COLA</v>
      </c>
    </row>
    <row r="1273" spans="1:8" x14ac:dyDescent="0.3">
      <c r="A1273" s="95" t="s">
        <v>284</v>
      </c>
      <c r="B1273" s="95">
        <f t="shared" si="2560"/>
        <v>12</v>
      </c>
      <c r="C1273" s="95">
        <f t="shared" si="2567"/>
        <v>24</v>
      </c>
      <c r="E1273" s="95">
        <f t="shared" ref="E1273" si="2604">plan_id</f>
        <v>390</v>
      </c>
      <c r="F1273" s="95">
        <f t="shared" ca="1" si="2530"/>
        <v>2009</v>
      </c>
      <c r="G1273" s="95">
        <f t="shared" ref="G1273" ca="1" si="2605">VLOOKUP(INDIRECT(CHAR(39)&amp;$A1273&amp;CHAR(39)&amp;"!r2c"&amp;$C1273,0),variables,2,0)</f>
        <v>10942</v>
      </c>
      <c r="H1273" s="98" t="str">
        <f t="array" aca="1" ref="H1273" ca="1">IF(AND(G1273&gt;=10861,G1273&lt;=10863),TEXT(INDIRECT(CHAR(39)&amp;$A1273&amp;CHAR(39)&amp;"!r"&amp;$B1273&amp;"c"&amp;$C1273,0),"dd-mmm-yyyy"),(INDIRECT(CHAR(39)&amp;$A1273&amp;CHAR(39)&amp;"!r"&amp;$B1273&amp;"c"&amp;$C1273,0)))</f>
        <v>Percentage</v>
      </c>
    </row>
    <row r="1274" spans="1:8" x14ac:dyDescent="0.3">
      <c r="A1274" s="95" t="s">
        <v>284</v>
      </c>
      <c r="B1274" s="95">
        <f t="shared" si="2560"/>
        <v>12</v>
      </c>
      <c r="C1274" s="95">
        <f t="shared" si="2567"/>
        <v>25</v>
      </c>
      <c r="E1274" s="95">
        <f t="shared" ref="E1274" si="2606">plan_id</f>
        <v>390</v>
      </c>
      <c r="F1274" s="95">
        <f t="shared" ca="1" si="2530"/>
        <v>2009</v>
      </c>
      <c r="G1274" s="95">
        <f t="shared" ref="G1274" ca="1" si="2607">VLOOKUP(INDIRECT(CHAR(39)&amp;$A1274&amp;CHAR(39)&amp;"!r2c"&amp;$C1274,0),variables,2,0)</f>
        <v>10701</v>
      </c>
      <c r="H1274" s="98">
        <f t="array" aca="1" ref="H1274" ca="1">IF(AND(G1274&gt;=10861,G1274&lt;=10863),TEXT(INDIRECT(CHAR(39)&amp;$A1274&amp;CHAR(39)&amp;"!r"&amp;$B1274&amp;"c"&amp;$C1274,0),"dd-mmm-yyyy"),(INDIRECT(CHAR(39)&amp;$A1274&amp;CHAR(39)&amp;"!r"&amp;$B1274&amp;"c"&amp;$C1274,0)))</f>
        <v>4.2500000000000003E-2</v>
      </c>
    </row>
    <row r="1275" spans="1:8" x14ac:dyDescent="0.3">
      <c r="A1275" s="95" t="s">
        <v>284</v>
      </c>
      <c r="B1275" s="95">
        <f t="shared" si="2560"/>
        <v>12</v>
      </c>
      <c r="C1275" s="95">
        <f t="shared" si="2567"/>
        <v>26</v>
      </c>
      <c r="E1275" s="95">
        <f t="shared" ref="E1275" si="2608">plan_id</f>
        <v>390</v>
      </c>
      <c r="F1275" s="95">
        <f t="shared" ca="1" si="2530"/>
        <v>2009</v>
      </c>
      <c r="G1275" s="95">
        <f t="shared" ref="G1275" ca="1" si="2609">VLOOKUP(INDIRECT(CHAR(39)&amp;$A1275&amp;CHAR(39)&amp;"!r2c"&amp;$C1275,0),variables,2,0)</f>
        <v>10702</v>
      </c>
      <c r="H1275" s="98">
        <f t="array" aca="1" ref="H1275" ca="1">IF(AND(G1275&gt;=10861,G1275&lt;=10863),TEXT(INDIRECT(CHAR(39)&amp;$A1275&amp;CHAR(39)&amp;"!r"&amp;$B1275&amp;"c"&amp;$C1275,0),"dd-mmm-yyyy"),(INDIRECT(CHAR(39)&amp;$A1275&amp;CHAR(39)&amp;"!r"&amp;$B1275&amp;"c"&amp;$C1275,0)))</f>
        <v>0</v>
      </c>
    </row>
    <row r="1276" spans="1:8" x14ac:dyDescent="0.3">
      <c r="A1276" s="95" t="s">
        <v>284</v>
      </c>
      <c r="B1276" s="95">
        <f t="shared" si="2560"/>
        <v>12</v>
      </c>
      <c r="C1276" s="95">
        <f t="shared" si="2567"/>
        <v>27</v>
      </c>
      <c r="E1276" s="95">
        <f t="shared" ref="E1276" si="2610">plan_id</f>
        <v>390</v>
      </c>
      <c r="F1276" s="95">
        <f t="shared" ca="1" si="2530"/>
        <v>2009</v>
      </c>
      <c r="G1276" s="95">
        <f t="shared" ref="G1276" ca="1" si="2611">VLOOKUP(INDIRECT(CHAR(39)&amp;$A1276&amp;CHAR(39)&amp;"!r2c"&amp;$C1276,0),variables,2,0)</f>
        <v>10943</v>
      </c>
      <c r="H1276" s="98" t="str">
        <f t="array" aca="1" ref="H1276" ca="1">IF(AND(G1276&gt;=10861,G1276&lt;=10863),TEXT(INDIRECT(CHAR(39)&amp;$A1276&amp;CHAR(39)&amp;"!r"&amp;$B1276&amp;"c"&amp;$C1276,0),"dd-mmm-yyyy"),(INDIRECT(CHAR(39)&amp;$A1276&amp;CHAR(39)&amp;"!r"&amp;$B1276&amp;"c"&amp;$C1276,0)))</f>
        <v>3.00% ( COLA limited for those hired after 11/1/96)</v>
      </c>
    </row>
    <row r="1277" spans="1:8" x14ac:dyDescent="0.3">
      <c r="A1277" s="95" t="s">
        <v>284</v>
      </c>
      <c r="B1277" s="95">
        <f t="shared" si="2560"/>
        <v>12</v>
      </c>
      <c r="C1277" s="95">
        <f t="shared" si="2567"/>
        <v>28</v>
      </c>
      <c r="E1277" s="95">
        <f t="shared" ref="E1277" si="2612">plan_id</f>
        <v>390</v>
      </c>
      <c r="F1277" s="95">
        <f t="shared" ca="1" si="2530"/>
        <v>2009</v>
      </c>
      <c r="G1277" s="95">
        <f t="shared" ref="G1277" ca="1" si="2613">VLOOKUP(INDIRECT(CHAR(39)&amp;$A1277&amp;CHAR(39)&amp;"!r2c"&amp;$C1277,0),variables,2,0)</f>
        <v>10944</v>
      </c>
      <c r="H1277" s="98" t="str">
        <f t="array" aca="1" ref="H1277" ca="1">IF(AND(G1277&gt;=10861,G1277&lt;=10863),TEXT(INDIRECT(CHAR(39)&amp;$A1277&amp;CHAR(39)&amp;"!r"&amp;$B1277&amp;"c"&amp;$C1277,0),"dd-mmm-yyyy"),(INDIRECT(CHAR(39)&amp;$A1277&amp;CHAR(39)&amp;"!r"&amp;$B1277&amp;"c"&amp;$C1277,0)))</f>
        <v>NO</v>
      </c>
    </row>
    <row r="1278" spans="1:8" x14ac:dyDescent="0.3">
      <c r="A1278" s="95" t="s">
        <v>284</v>
      </c>
      <c r="B1278" s="95">
        <f t="shared" si="2560"/>
        <v>12</v>
      </c>
      <c r="C1278" s="95">
        <f t="shared" si="2567"/>
        <v>29</v>
      </c>
      <c r="E1278" s="95">
        <f t="shared" ref="E1278" si="2614">plan_id</f>
        <v>390</v>
      </c>
      <c r="F1278" s="95">
        <f t="shared" ca="1" si="2530"/>
        <v>2009</v>
      </c>
      <c r="G1278" s="95">
        <f t="shared" ref="G1278" ca="1" si="2615">VLOOKUP(INDIRECT(CHAR(39)&amp;$A1278&amp;CHAR(39)&amp;"!r2c"&amp;$C1278,0),variables,2,0)</f>
        <v>10945</v>
      </c>
      <c r="H1278" s="98" t="str">
        <f t="array" aca="1" ref="H1278" ca="1">IF(AND(G1278&gt;=10861,G1278&lt;=10863),TEXT(INDIRECT(CHAR(39)&amp;$A1278&amp;CHAR(39)&amp;"!r"&amp;$B1278&amp;"c"&amp;$C1278,0),"dd-mmm-yyyy"),(INDIRECT(CHAR(39)&amp;$A1278&amp;CHAR(39)&amp;"!r"&amp;$B1278&amp;"c"&amp;$C1278,0)))</f>
        <v>NO</v>
      </c>
    </row>
    <row r="1279" spans="1:8" x14ac:dyDescent="0.3">
      <c r="A1279" s="95" t="s">
        <v>284</v>
      </c>
      <c r="B1279" s="95">
        <f t="shared" si="2560"/>
        <v>12</v>
      </c>
      <c r="C1279" s="95">
        <f t="shared" si="2567"/>
        <v>30</v>
      </c>
      <c r="E1279" s="95">
        <f t="shared" ref="E1279" si="2616">plan_id</f>
        <v>390</v>
      </c>
      <c r="F1279" s="95">
        <f t="shared" ca="1" si="2530"/>
        <v>2009</v>
      </c>
      <c r="G1279" s="95">
        <f t="shared" ref="G1279" ca="1" si="2617">VLOOKUP(INDIRECT(CHAR(39)&amp;$A1279&amp;CHAR(39)&amp;"!r2c"&amp;$C1279,0),variables,2,0)</f>
        <v>10947</v>
      </c>
      <c r="H1279" s="98">
        <f t="array" aca="1" ref="H1279" ca="1">IF(AND(G1279&gt;=10861,G1279&lt;=10863),TEXT(INDIRECT(CHAR(39)&amp;$A1279&amp;CHAR(39)&amp;"!r"&amp;$B1279&amp;"c"&amp;$C1279,0),"dd-mmm-yyyy"),(INDIRECT(CHAR(39)&amp;$A1279&amp;CHAR(39)&amp;"!r"&amp;$B1279&amp;"c"&amp;$C1279,0)))</f>
        <v>0</v>
      </c>
    </row>
    <row r="1280" spans="1:8" x14ac:dyDescent="0.3">
      <c r="A1280" s="95" t="s">
        <v>284</v>
      </c>
      <c r="B1280" s="95">
        <f t="shared" si="2560"/>
        <v>12</v>
      </c>
      <c r="C1280" s="95">
        <f t="shared" si="2567"/>
        <v>31</v>
      </c>
      <c r="E1280" s="95">
        <f t="shared" ref="E1280" si="2618">plan_id</f>
        <v>390</v>
      </c>
      <c r="F1280" s="95">
        <f t="shared" ca="1" si="2530"/>
        <v>2009</v>
      </c>
      <c r="G1280" s="95">
        <f t="shared" ref="G1280" ca="1" si="2619">VLOOKUP(INDIRECT(CHAR(39)&amp;$A1280&amp;CHAR(39)&amp;"!r2c"&amp;$C1280,0),variables,2,0)</f>
        <v>10948</v>
      </c>
      <c r="H1280" s="98" t="str">
        <f t="array" aca="1" ref="H1280" ca="1">IF(AND(G1280&gt;=10861,G1280&lt;=10863),TEXT(INDIRECT(CHAR(39)&amp;$A1280&amp;CHAR(39)&amp;"!r"&amp;$B1280&amp;"c"&amp;$C1280,0),"dd-mmm-yyyy"),(INDIRECT(CHAR(39)&amp;$A1280&amp;CHAR(39)&amp;"!r"&amp;$B1280&amp;"c"&amp;$C1280,0)))</f>
        <v>NO</v>
      </c>
    </row>
    <row r="1281" spans="1:8" x14ac:dyDescent="0.3">
      <c r="A1281" s="95" t="s">
        <v>284</v>
      </c>
      <c r="B1281" s="95">
        <f t="shared" si="2560"/>
        <v>12</v>
      </c>
      <c r="C1281" s="95">
        <f t="shared" si="2567"/>
        <v>32</v>
      </c>
      <c r="E1281" s="95">
        <f t="shared" ref="E1281" si="2620">plan_id</f>
        <v>390</v>
      </c>
      <c r="F1281" s="95">
        <f t="shared" ca="1" si="2530"/>
        <v>2009</v>
      </c>
      <c r="G1281" s="95">
        <f t="shared" ref="G1281" ca="1" si="2621">VLOOKUP(INDIRECT(CHAR(39)&amp;$A1281&amp;CHAR(39)&amp;"!r2c"&amp;$C1281,0),variables,2,0)</f>
        <v>10949</v>
      </c>
      <c r="H1281" s="98" t="str">
        <f t="array" aca="1" ref="H1281" ca="1">IF(AND(G1281&gt;=10861,G1281&lt;=10863),TEXT(INDIRECT(CHAR(39)&amp;$A1281&amp;CHAR(39)&amp;"!r"&amp;$B1281&amp;"c"&amp;$C1281,0),"dd-mmm-yyyy"),(INDIRECT(CHAR(39)&amp;$A1281&amp;CHAR(39)&amp;"!r"&amp;$B1281&amp;"c"&amp;$C1281,0)))</f>
        <v>NO</v>
      </c>
    </row>
    <row r="1282" spans="1:8" x14ac:dyDescent="0.3">
      <c r="A1282" s="95" t="s">
        <v>284</v>
      </c>
      <c r="B1282" s="95">
        <f t="shared" si="2560"/>
        <v>12</v>
      </c>
      <c r="C1282" s="95">
        <f t="shared" si="2567"/>
        <v>33</v>
      </c>
      <c r="E1282" s="95">
        <f t="shared" ref="E1282" si="2622">plan_id</f>
        <v>390</v>
      </c>
      <c r="F1282" s="95">
        <f t="shared" ca="1" si="2530"/>
        <v>2009</v>
      </c>
      <c r="G1282" s="95">
        <f t="shared" ref="G1282" ca="1" si="2623">VLOOKUP(INDIRECT(CHAR(39)&amp;$A1282&amp;CHAR(39)&amp;"!r2c"&amp;$C1282,0),variables,2,0)</f>
        <v>10951</v>
      </c>
      <c r="H1282" s="98" t="str">
        <f t="array" aca="1" ref="H1282" ca="1">IF(AND(G1282&gt;=10861,G1282&lt;=10863),TEXT(INDIRECT(CHAR(39)&amp;$A1282&amp;CHAR(39)&amp;"!r"&amp;$B1282&amp;"c"&amp;$C1282,0),"dd-mmm-yyyy"),(INDIRECT(CHAR(39)&amp;$A1282&amp;CHAR(39)&amp;"!r"&amp;$B1282&amp;"c"&amp;$C1282,0)))</f>
        <v>NO</v>
      </c>
    </row>
    <row r="1283" spans="1:8" x14ac:dyDescent="0.3">
      <c r="A1283" s="95" t="s">
        <v>284</v>
      </c>
      <c r="B1283" s="95">
        <f t="shared" si="2560"/>
        <v>12</v>
      </c>
      <c r="C1283" s="95">
        <f t="shared" si="2567"/>
        <v>34</v>
      </c>
      <c r="E1283" s="95">
        <f t="shared" ref="E1283" si="2624">plan_id</f>
        <v>390</v>
      </c>
      <c r="F1283" s="95">
        <f t="shared" ca="1" si="2530"/>
        <v>2009</v>
      </c>
      <c r="G1283" s="95">
        <f t="shared" ref="G1283" ca="1" si="2625">VLOOKUP(INDIRECT(CHAR(39)&amp;$A1283&amp;CHAR(39)&amp;"!r2c"&amp;$C1283,0),variables,2,0)</f>
        <v>10950</v>
      </c>
      <c r="H1283" s="98" t="str">
        <f t="array" aca="1" ref="H1283" ca="1">IF(AND(G1283&gt;=10861,G1283&lt;=10863),TEXT(INDIRECT(CHAR(39)&amp;$A1283&amp;CHAR(39)&amp;"!r"&amp;$B1283&amp;"c"&amp;$C1283,0),"dd-mmm-yyyy"),(INDIRECT(CHAR(39)&amp;$A1283&amp;CHAR(39)&amp;"!r"&amp;$B1283&amp;"c"&amp;$C1283,0)))</f>
        <v>NO</v>
      </c>
    </row>
    <row r="1284" spans="1:8" x14ac:dyDescent="0.3">
      <c r="A1284" s="95" t="s">
        <v>284</v>
      </c>
      <c r="B1284" s="95">
        <f t="shared" si="2560"/>
        <v>12</v>
      </c>
      <c r="C1284" s="95">
        <f t="shared" si="2567"/>
        <v>35</v>
      </c>
      <c r="E1284" s="95">
        <f t="shared" ref="E1284" si="2626">plan_id</f>
        <v>390</v>
      </c>
      <c r="F1284" s="95">
        <f t="shared" ca="1" si="2530"/>
        <v>2009</v>
      </c>
      <c r="G1284" s="95">
        <f t="shared" ref="G1284" ca="1" si="2627">VLOOKUP(INDIRECT(CHAR(39)&amp;$A1284&amp;CHAR(39)&amp;"!r2c"&amp;$C1284,0),variables,2,0)</f>
        <v>10954</v>
      </c>
      <c r="H1284" s="98">
        <f t="array" aca="1" ref="H1284" ca="1">IF(AND(G1284&gt;=10861,G1284&lt;=10863),TEXT(INDIRECT(CHAR(39)&amp;$A1284&amp;CHAR(39)&amp;"!r"&amp;$B1284&amp;"c"&amp;$C1284,0),"dd-mmm-yyyy"),(INDIRECT(CHAR(39)&amp;$A1284&amp;CHAR(39)&amp;"!r"&amp;$B1284&amp;"c"&amp;$C1284,0)))</f>
        <v>4.2500000000000003E-2</v>
      </c>
    </row>
    <row r="1285" spans="1:8" x14ac:dyDescent="0.3">
      <c r="A1285" s="95" t="s">
        <v>284</v>
      </c>
      <c r="B1285" s="95">
        <f t="shared" si="2560"/>
        <v>12</v>
      </c>
      <c r="C1285" s="95">
        <f t="shared" si="2567"/>
        <v>36</v>
      </c>
      <c r="E1285" s="95">
        <f t="shared" ref="E1285" si="2628">plan_id</f>
        <v>390</v>
      </c>
      <c r="F1285" s="95">
        <f t="shared" ca="1" si="2530"/>
        <v>2009</v>
      </c>
      <c r="G1285" s="95">
        <f t="shared" ref="G1285" ca="1" si="2629">VLOOKUP(INDIRECT(CHAR(39)&amp;$A1285&amp;CHAR(39)&amp;"!r2c"&amp;$C1285,0),variables,2,0)</f>
        <v>10955</v>
      </c>
      <c r="H1285" s="98">
        <f t="array" aca="1" ref="H1285" ca="1">IF(AND(G1285&gt;=10861,G1285&lt;=10863),TEXT(INDIRECT(CHAR(39)&amp;$A1285&amp;CHAR(39)&amp;"!r"&amp;$B1285&amp;"c"&amp;$C1285,0),"dd-mmm-yyyy"),(INDIRECT(CHAR(39)&amp;$A1285&amp;CHAR(39)&amp;"!r"&amp;$B1285&amp;"c"&amp;$C1285,0)))</f>
        <v>7.0000000000000007E-2</v>
      </c>
    </row>
    <row r="1286" spans="1:8" x14ac:dyDescent="0.3">
      <c r="A1286" s="95" t="s">
        <v>284</v>
      </c>
      <c r="B1286" s="95">
        <f t="shared" si="2560"/>
        <v>12</v>
      </c>
      <c r="C1286" s="95">
        <f t="shared" si="2567"/>
        <v>37</v>
      </c>
      <c r="E1286" s="95">
        <f t="shared" ref="E1286" si="2630">plan_id</f>
        <v>390</v>
      </c>
      <c r="F1286" s="95">
        <f t="shared" ca="1" si="2530"/>
        <v>2009</v>
      </c>
      <c r="G1286" s="95">
        <f t="shared" ref="G1286" ca="1" si="2631">VLOOKUP(INDIRECT(CHAR(39)&amp;$A1286&amp;CHAR(39)&amp;"!r2c"&amp;$C1286,0),variables,2,0)</f>
        <v>10956</v>
      </c>
      <c r="H1286" s="98">
        <f t="array" aca="1" ref="H1286" ca="1">IF(AND(G1286&gt;=10861,G1286&lt;=10863),TEXT(INDIRECT(CHAR(39)&amp;$A1286&amp;CHAR(39)&amp;"!r"&amp;$B1286&amp;"c"&amp;$C1286,0),"dd-mmm-yyyy"),(INDIRECT(CHAR(39)&amp;$A1286&amp;CHAR(39)&amp;"!r"&amp;$B1286&amp;"c"&amp;$C1286,0)))</f>
        <v>0</v>
      </c>
    </row>
    <row r="1287" spans="1:8" x14ac:dyDescent="0.3">
      <c r="A1287" s="95" t="s">
        <v>284</v>
      </c>
      <c r="B1287" s="95">
        <f t="shared" si="2560"/>
        <v>12</v>
      </c>
      <c r="C1287" s="95">
        <f t="shared" si="2567"/>
        <v>38</v>
      </c>
      <c r="E1287" s="95">
        <f t="shared" ref="E1287" si="2632">plan_id</f>
        <v>390</v>
      </c>
      <c r="F1287" s="95">
        <f t="shared" ca="1" si="2530"/>
        <v>2009</v>
      </c>
      <c r="G1287" s="95">
        <f t="shared" ref="G1287" ca="1" si="2633">VLOOKUP(INDIRECT(CHAR(39)&amp;$A1287&amp;CHAR(39)&amp;"!r2c"&amp;$C1287,0),variables,2,0)</f>
        <v>10959</v>
      </c>
      <c r="H1287" s="98" t="str">
        <f t="array" aca="1" ref="H1287" ca="1">IF(AND(G1287&gt;=10861,G1287&lt;=10863),TEXT(INDIRECT(CHAR(39)&amp;$A1287&amp;CHAR(39)&amp;"!r"&amp;$B1287&amp;"c"&amp;$C1287,0),"dd-mmm-yyyy"),(INDIRECT(CHAR(39)&amp;$A1287&amp;CHAR(39)&amp;"!r"&amp;$B1287&amp;"c"&amp;$C1287,0)))</f>
        <v>4.8% - 10.0%</v>
      </c>
    </row>
    <row r="1288" spans="1:8" x14ac:dyDescent="0.3">
      <c r="A1288" s="95" t="s">
        <v>284</v>
      </c>
      <c r="B1288" s="95">
        <f t="shared" si="2560"/>
        <v>12</v>
      </c>
      <c r="C1288" s="95">
        <f t="shared" si="2567"/>
        <v>39</v>
      </c>
      <c r="E1288" s="95">
        <f t="shared" ref="E1288" si="2634">plan_id</f>
        <v>390</v>
      </c>
      <c r="F1288" s="95">
        <f t="shared" ca="1" si="2530"/>
        <v>2009</v>
      </c>
      <c r="G1288" s="95">
        <f t="shared" ref="G1288" ca="1" si="2635">VLOOKUP(INDIRECT(CHAR(39)&amp;$A1288&amp;CHAR(39)&amp;"!r2c"&amp;$C1288,0),variables,2,0)</f>
        <v>10962</v>
      </c>
      <c r="H1288" s="98" t="str">
        <f t="array" aca="1" ref="H1288" ca="1">IF(AND(G1288&gt;=10861,G1288&lt;=10863),TEXT(INDIRECT(CHAR(39)&amp;$A1288&amp;CHAR(39)&amp;"!r"&amp;$B1288&amp;"c"&amp;$C1288,0),"dd-mmm-yyyy"),(INDIRECT(CHAR(39)&amp;$A1288&amp;CHAR(39)&amp;"!r"&amp;$B1288&amp;"c"&amp;$C1288,0)))</f>
        <v>Pg No 29</v>
      </c>
    </row>
    <row r="1289" spans="1:8" x14ac:dyDescent="0.3">
      <c r="A1289" s="95" t="s">
        <v>284</v>
      </c>
      <c r="B1289" s="95">
        <f t="shared" si="2560"/>
        <v>12</v>
      </c>
      <c r="C1289" s="95">
        <f t="shared" si="2567"/>
        <v>40</v>
      </c>
      <c r="E1289" s="95">
        <f t="shared" ref="E1289" si="2636">plan_id</f>
        <v>390</v>
      </c>
      <c r="F1289" s="95">
        <f t="shared" ca="1" si="2530"/>
        <v>2009</v>
      </c>
      <c r="G1289" s="95">
        <f t="shared" ref="G1289" ca="1" si="2637">VLOOKUP(INDIRECT(CHAR(39)&amp;$A1289&amp;CHAR(39)&amp;"!r2c"&amp;$C1289,0),variables,2,0)</f>
        <v>10964</v>
      </c>
      <c r="H1289" s="98" t="str">
        <f t="array" aca="1" ref="H1289" ca="1">IF(AND(G1289&gt;=10861,G1289&lt;=10863),TEXT(INDIRECT(CHAR(39)&amp;$A1289&amp;CHAR(39)&amp;"!r"&amp;$B1289&amp;"c"&amp;$C1289,0),"dd-mmm-yyyy"),(INDIRECT(CHAR(39)&amp;$A1289&amp;CHAR(39)&amp;"!r"&amp;$B1289&amp;"c"&amp;$C1289,0)))</f>
        <v>Pg No 28</v>
      </c>
    </row>
    <row r="1290" spans="1:8" x14ac:dyDescent="0.3">
      <c r="A1290" s="95" t="s">
        <v>284</v>
      </c>
      <c r="B1290" s="95">
        <f t="shared" si="2560"/>
        <v>12</v>
      </c>
      <c r="C1290" s="95">
        <f t="shared" si="2567"/>
        <v>41</v>
      </c>
      <c r="E1290" s="95">
        <f t="shared" ref="E1290" si="2638">plan_id</f>
        <v>390</v>
      </c>
      <c r="F1290" s="95">
        <f t="shared" ca="1" si="2530"/>
        <v>2009</v>
      </c>
      <c r="G1290" s="95">
        <f t="shared" ref="G1290" ca="1" si="2639">VLOOKUP(INDIRECT(CHAR(39)&amp;$A1290&amp;CHAR(39)&amp;"!r2c"&amp;$C1290,0),variables,2,0)</f>
        <v>10967</v>
      </c>
      <c r="H1290" s="98" t="str">
        <f t="array" aca="1" ref="H1290" ca="1">IF(AND(G1290&gt;=10861,G1290&lt;=10863),TEXT(INDIRECT(CHAR(39)&amp;$A1290&amp;CHAR(39)&amp;"!r"&amp;$B1290&amp;"c"&amp;$C1290,0),"dd-mmm-yyyy"),(INDIRECT(CHAR(39)&amp;$A1290&amp;CHAR(39)&amp;"!r"&amp;$B1290&amp;"c"&amp;$C1290,0)))</f>
        <v>1994 Uninsured Pension (UP94)</v>
      </c>
    </row>
    <row r="1291" spans="1:8" x14ac:dyDescent="0.3">
      <c r="A1291" s="95" t="s">
        <v>284</v>
      </c>
      <c r="B1291" s="95">
        <f t="shared" si="2560"/>
        <v>12</v>
      </c>
      <c r="C1291" s="95">
        <f t="shared" si="2567"/>
        <v>42</v>
      </c>
      <c r="E1291" s="95">
        <f t="shared" ref="E1291" si="2640">plan_id</f>
        <v>390</v>
      </c>
      <c r="F1291" s="95">
        <f t="shared" ca="1" si="2530"/>
        <v>2009</v>
      </c>
      <c r="G1291" s="95">
        <f t="shared" ref="G1291" ca="1" si="2641">VLOOKUP(INDIRECT(CHAR(39)&amp;$A1291&amp;CHAR(39)&amp;"!r2c"&amp;$C1291,0),variables,2,0)</f>
        <v>10968</v>
      </c>
      <c r="H1291" s="98">
        <f t="array" aca="1" ref="H1291" ca="1">IF(AND(G1291&gt;=10861,G1291&lt;=10863),TEXT(INDIRECT(CHAR(39)&amp;$A1291&amp;CHAR(39)&amp;"!r"&amp;$B1291&amp;"c"&amp;$C1291,0),"dd-mmm-yyyy"),(INDIRECT(CHAR(39)&amp;$A1291&amp;CHAR(39)&amp;"!r"&amp;$B1291&amp;"c"&amp;$C1291,0)))</f>
        <v>1994</v>
      </c>
    </row>
    <row r="1292" spans="1:8" x14ac:dyDescent="0.3">
      <c r="A1292" s="95" t="s">
        <v>284</v>
      </c>
      <c r="B1292" s="95">
        <f t="shared" si="2560"/>
        <v>12</v>
      </c>
      <c r="C1292" s="95">
        <f t="shared" si="2567"/>
        <v>43</v>
      </c>
      <c r="E1292" s="95">
        <f t="shared" ref="E1292" si="2642">plan_id</f>
        <v>390</v>
      </c>
      <c r="F1292" s="95">
        <f t="shared" ca="1" si="2530"/>
        <v>2009</v>
      </c>
      <c r="G1292" s="95">
        <f t="shared" ref="G1292" ca="1" si="2643">VLOOKUP(INDIRECT(CHAR(39)&amp;$A1292&amp;CHAR(39)&amp;"!r2c"&amp;$C1292,0),variables,2,0)</f>
        <v>10969</v>
      </c>
      <c r="H1292" s="98" t="str">
        <f t="array" aca="1" ref="H1292" ca="1">IF(AND(G1292&gt;=10861,G1292&lt;=10863),TEXT(INDIRECT(CHAR(39)&amp;$A1292&amp;CHAR(39)&amp;"!r"&amp;$B1292&amp;"c"&amp;$C1292,0),"dd-mmm-yyyy"),(INDIRECT(CHAR(39)&amp;$A1292&amp;CHAR(39)&amp;"!r"&amp;$B1292&amp;"c"&amp;$C1292,0)))</f>
        <v>Projection scale AA</v>
      </c>
    </row>
    <row r="1293" spans="1:8" x14ac:dyDescent="0.3">
      <c r="A1293" s="95" t="s">
        <v>284</v>
      </c>
      <c r="B1293" s="95">
        <f t="shared" si="2560"/>
        <v>12</v>
      </c>
      <c r="C1293" s="95">
        <f t="shared" si="2567"/>
        <v>44</v>
      </c>
      <c r="E1293" s="95">
        <f t="shared" ref="E1293" si="2644">plan_id</f>
        <v>390</v>
      </c>
      <c r="F1293" s="95">
        <f t="shared" ca="1" si="2530"/>
        <v>2009</v>
      </c>
      <c r="G1293" s="95">
        <f t="shared" ref="G1293" ca="1" si="2645">VLOOKUP(INDIRECT(CHAR(39)&amp;$A1293&amp;CHAR(39)&amp;"!r2c"&amp;$C1293,0),variables,2,0)</f>
        <v>10970</v>
      </c>
      <c r="H1293" s="98">
        <f t="array" aca="1" ref="H1293" ca="1">IF(AND(G1293&gt;=10861,G1293&lt;=10863),TEXT(INDIRECT(CHAR(39)&amp;$A1293&amp;CHAR(39)&amp;"!r"&amp;$B1293&amp;"c"&amp;$C1293,0),"dd-mmm-yyyy"),(INDIRECT(CHAR(39)&amp;$A1293&amp;CHAR(39)&amp;"!r"&amp;$B1293&amp;"c"&amp;$C1293,0)))</f>
        <v>0</v>
      </c>
    </row>
    <row r="1294" spans="1:8" x14ac:dyDescent="0.3">
      <c r="A1294" s="95" t="s">
        <v>284</v>
      </c>
      <c r="B1294" s="95">
        <f t="shared" si="2560"/>
        <v>12</v>
      </c>
      <c r="C1294" s="95">
        <f t="shared" si="2567"/>
        <v>45</v>
      </c>
      <c r="E1294" s="95">
        <f t="shared" ref="E1294" si="2646">plan_id</f>
        <v>390</v>
      </c>
      <c r="F1294" s="95">
        <f t="shared" ca="1" si="2530"/>
        <v>2009</v>
      </c>
      <c r="G1294" s="95">
        <f t="shared" ref="G1294" ca="1" si="2647">VLOOKUP(INDIRECT(CHAR(39)&amp;$A1294&amp;CHAR(39)&amp;"!r2c"&amp;$C1294,0),variables,2,0)</f>
        <v>10971</v>
      </c>
      <c r="H1294" s="98" t="str">
        <f t="array" aca="1" ref="H1294" ca="1">IF(AND(G1294&gt;=10861,G1294&lt;=10863),TEXT(INDIRECT(CHAR(39)&amp;$A1294&amp;CHAR(39)&amp;"!r"&amp;$B1294&amp;"c"&amp;$C1294,0),"dd-mmm-yyyy"),(INDIRECT(CHAR(39)&amp;$A1294&amp;CHAR(39)&amp;"!r"&amp;$B1294&amp;"c"&amp;$C1294,0)))</f>
        <v>Active- 3 years; Retirees- 2 years</v>
      </c>
    </row>
    <row r="1295" spans="1:8" x14ac:dyDescent="0.3">
      <c r="A1295" s="95" t="s">
        <v>284</v>
      </c>
      <c r="B1295" s="95">
        <f t="shared" si="2560"/>
        <v>12</v>
      </c>
      <c r="C1295" s="95">
        <f t="shared" si="2567"/>
        <v>46</v>
      </c>
      <c r="E1295" s="95">
        <f t="shared" ref="E1295" si="2648">plan_id</f>
        <v>390</v>
      </c>
      <c r="F1295" s="95">
        <f t="shared" ca="1" si="2530"/>
        <v>2009</v>
      </c>
      <c r="G1295" s="95">
        <f t="shared" ref="G1295" ca="1" si="2649">VLOOKUP(INDIRECT(CHAR(39)&amp;$A1295&amp;CHAR(39)&amp;"!r2c"&amp;$C1295,0),variables,2,0)</f>
        <v>10972</v>
      </c>
      <c r="H1295" s="98" t="str">
        <f t="array" aca="1" ref="H1295" ca="1">IF(AND(G1295&gt;=10861,G1295&lt;=10863),TEXT(INDIRECT(CHAR(39)&amp;$A1295&amp;CHAR(39)&amp;"!r"&amp;$B1295&amp;"c"&amp;$C1295,0),"dd-mmm-yyyy"),(INDIRECT(CHAR(39)&amp;$A1295&amp;CHAR(39)&amp;"!r"&amp;$B1295&amp;"c"&amp;$C1295,0)))</f>
        <v>N/A</v>
      </c>
    </row>
    <row r="1296" spans="1:8" x14ac:dyDescent="0.3">
      <c r="A1296" s="95" t="s">
        <v>284</v>
      </c>
      <c r="B1296" s="95">
        <f t="shared" si="2560"/>
        <v>12</v>
      </c>
      <c r="C1296" s="95">
        <f t="shared" si="2567"/>
        <v>47</v>
      </c>
      <c r="E1296" s="95">
        <f t="shared" ref="E1296" si="2650">plan_id</f>
        <v>390</v>
      </c>
      <c r="F1296" s="95">
        <f t="shared" ca="1" si="2530"/>
        <v>2009</v>
      </c>
      <c r="G1296" s="95">
        <f t="shared" ref="G1296" ca="1" si="2651">VLOOKUP(INDIRECT(CHAR(39)&amp;$A1296&amp;CHAR(39)&amp;"!r2c"&amp;$C1296,0),variables,2,0)</f>
        <v>10973</v>
      </c>
      <c r="H1296" s="98" t="str">
        <f t="array" aca="1" ref="H1296" ca="1">IF(AND(G1296&gt;=10861,G1296&lt;=10863),TEXT(INDIRECT(CHAR(39)&amp;$A1296&amp;CHAR(39)&amp;"!r"&amp;$B1296&amp;"c"&amp;$C1296,0),"dd-mmm-yyyy"),(INDIRECT(CHAR(39)&amp;$A1296&amp;CHAR(39)&amp;"!r"&amp;$B1296&amp;"c"&amp;$C1296,0)))</f>
        <v>N/A</v>
      </c>
    </row>
    <row r="1297" spans="1:8" x14ac:dyDescent="0.3">
      <c r="A1297" s="95" t="s">
        <v>284</v>
      </c>
      <c r="B1297" s="95">
        <f t="shared" si="2560"/>
        <v>12</v>
      </c>
      <c r="C1297" s="95">
        <f t="shared" si="2567"/>
        <v>48</v>
      </c>
      <c r="E1297" s="95">
        <f t="shared" ref="E1297" si="2652">plan_id</f>
        <v>390</v>
      </c>
      <c r="F1297" s="95">
        <f t="shared" ca="1" si="2530"/>
        <v>2009</v>
      </c>
      <c r="G1297" s="95">
        <f t="shared" ref="G1297" ca="1" si="2653">VLOOKUP(INDIRECT(CHAR(39)&amp;$A1297&amp;CHAR(39)&amp;"!r2c"&amp;$C1297,0),variables,2,0)</f>
        <v>10975</v>
      </c>
      <c r="H1297" s="98" t="str">
        <f t="array" aca="1" ref="H1297" ca="1">IF(AND(G1297&gt;=10861,G1297&lt;=10863),TEXT(INDIRECT(CHAR(39)&amp;$A1297&amp;CHAR(39)&amp;"!r"&amp;$B1297&amp;"c"&amp;$C1297,0),"dd-mmm-yyyy"),(INDIRECT(CHAR(39)&amp;$A1297&amp;CHAR(39)&amp;"!r"&amp;$B1297&amp;"c"&amp;$C1297,0)))</f>
        <v>Actuarial cost method for Contributions is Aggregate and for Accrued Liabilities is Entry Age Normal</v>
      </c>
    </row>
    <row r="1298" spans="1:8" x14ac:dyDescent="0.3">
      <c r="A1298" s="95" t="s">
        <v>284</v>
      </c>
      <c r="B1298" s="95">
        <f t="shared" si="2560"/>
        <v>12</v>
      </c>
      <c r="C1298" s="95">
        <f t="shared" si="2567"/>
        <v>49</v>
      </c>
      <c r="E1298" s="95">
        <f t="shared" ref="E1298" si="2654">plan_id</f>
        <v>390</v>
      </c>
      <c r="F1298" s="95">
        <f t="shared" ca="1" si="2530"/>
        <v>2009</v>
      </c>
      <c r="G1298" s="95">
        <f t="shared" ref="G1298" ca="1" si="2655">VLOOKUP(INDIRECT(CHAR(39)&amp;$A1298&amp;CHAR(39)&amp;"!r2c"&amp;$C1298,0),variables,2,0)</f>
        <v>10976</v>
      </c>
      <c r="H1298" s="98">
        <f t="array" aca="1" ref="H1298" ca="1">IF(AND(G1298&gt;=10861,G1298&lt;=10863),TEXT(INDIRECT(CHAR(39)&amp;$A1298&amp;CHAR(39)&amp;"!r"&amp;$B1298&amp;"c"&amp;$C1298,0),"dd-mmm-yyyy"),(INDIRECT(CHAR(39)&amp;$A1298&amp;CHAR(39)&amp;"!r"&amp;$B1298&amp;"c"&amp;$C1298,0)))</f>
        <v>7.0000000000000007E-2</v>
      </c>
    </row>
    <row r="1299" spans="1:8" x14ac:dyDescent="0.3">
      <c r="A1299" s="95" t="s">
        <v>284</v>
      </c>
      <c r="B1299" s="95">
        <f t="shared" si="2560"/>
        <v>12</v>
      </c>
      <c r="C1299" s="95">
        <f t="shared" si="2567"/>
        <v>50</v>
      </c>
      <c r="E1299" s="95">
        <f t="shared" ref="E1299" si="2656">plan_id</f>
        <v>390</v>
      </c>
      <c r="F1299" s="95">
        <f t="shared" ca="1" si="2530"/>
        <v>2009</v>
      </c>
      <c r="G1299" s="95">
        <f t="shared" ref="G1299" ca="1" si="2657">VLOOKUP(INDIRECT(CHAR(39)&amp;$A1299&amp;CHAR(39)&amp;"!r2c"&amp;$C1299,0),variables,2,0)</f>
        <v>10977</v>
      </c>
      <c r="H1299" s="98">
        <f t="array" aca="1" ref="H1299" ca="1">IF(AND(G1299&gt;=10861,G1299&lt;=10863),TEXT(INDIRECT(CHAR(39)&amp;$A1299&amp;CHAR(39)&amp;"!r"&amp;$B1299&amp;"c"&amp;$C1299,0),"dd-mmm-yyyy"),(INDIRECT(CHAR(39)&amp;$A1299&amp;CHAR(39)&amp;"!r"&amp;$B1299&amp;"c"&amp;$C1299,0)))</f>
        <v>0</v>
      </c>
    </row>
    <row r="1300" spans="1:8" x14ac:dyDescent="0.3">
      <c r="A1300" s="95" t="s">
        <v>284</v>
      </c>
      <c r="B1300" s="95">
        <f t="shared" si="2560"/>
        <v>12</v>
      </c>
      <c r="C1300" s="95">
        <f t="shared" si="2567"/>
        <v>51</v>
      </c>
      <c r="E1300" s="95">
        <f t="shared" ref="E1300" si="2658">plan_id</f>
        <v>390</v>
      </c>
      <c r="F1300" s="95">
        <f t="shared" ca="1" si="2530"/>
        <v>2009</v>
      </c>
      <c r="G1300" s="95">
        <f t="shared" ref="G1300" ca="1" si="2659">VLOOKUP(INDIRECT(CHAR(39)&amp;$A1300&amp;CHAR(39)&amp;"!r2c"&amp;$C1300,0),variables,2,0)</f>
        <v>10978</v>
      </c>
      <c r="H1300" s="98">
        <f t="array" aca="1" ref="H1300" ca="1">IF(AND(G1300&gt;=10861,G1300&lt;=10863),TEXT(INDIRECT(CHAR(39)&amp;$A1300&amp;CHAR(39)&amp;"!r"&amp;$B1300&amp;"c"&amp;$C1300,0),"dd-mmm-yyyy"),(INDIRECT(CHAR(39)&amp;$A1300&amp;CHAR(39)&amp;"!r"&amp;$B1300&amp;"c"&amp;$C1300,0)))</f>
        <v>7.0000000000000007E-2</v>
      </c>
    </row>
    <row r="1301" spans="1:8" x14ac:dyDescent="0.3">
      <c r="A1301" s="95" t="s">
        <v>284</v>
      </c>
      <c r="B1301" s="95">
        <f t="shared" si="2560"/>
        <v>12</v>
      </c>
      <c r="C1301" s="95">
        <f t="shared" si="2567"/>
        <v>52</v>
      </c>
      <c r="E1301" s="95">
        <f t="shared" ref="E1301" si="2660">plan_id</f>
        <v>390</v>
      </c>
      <c r="F1301" s="95">
        <f t="shared" ca="1" si="2530"/>
        <v>2009</v>
      </c>
      <c r="G1301" s="95">
        <f t="shared" ref="G1301" ca="1" si="2661">VLOOKUP(INDIRECT(CHAR(39)&amp;$A1301&amp;CHAR(39)&amp;"!r2c"&amp;$C1301,0),variables,2,0)</f>
        <v>10979</v>
      </c>
      <c r="H1301" s="98" t="str">
        <f t="array" aca="1" ref="H1301" ca="1">IF(AND(G1301&gt;=10861,G1301&lt;=10863),TEXT(INDIRECT(CHAR(39)&amp;$A1301&amp;CHAR(39)&amp;"!r"&amp;$B1301&amp;"c"&amp;$C1301,0),"dd-mmm-yyyy"),(INDIRECT(CHAR(39)&amp;$A1301&amp;CHAR(39)&amp;"!r"&amp;$B1301&amp;"c"&amp;$C1301,0)))</f>
        <v>7 years</v>
      </c>
    </row>
    <row r="1302" spans="1:8" x14ac:dyDescent="0.3">
      <c r="A1302" s="95" t="s">
        <v>284</v>
      </c>
      <c r="B1302" s="95">
        <f t="shared" si="2560"/>
        <v>12</v>
      </c>
      <c r="C1302" s="95">
        <f t="shared" si="2567"/>
        <v>53</v>
      </c>
      <c r="E1302" s="95">
        <f t="shared" ref="E1302" si="2662">plan_id</f>
        <v>390</v>
      </c>
      <c r="F1302" s="95">
        <f t="shared" ca="1" si="2530"/>
        <v>2009</v>
      </c>
      <c r="G1302" s="95">
        <f t="shared" ref="G1302" ca="1" si="2663">VLOOKUP(INDIRECT(CHAR(39)&amp;$A1302&amp;CHAR(39)&amp;"!r2c"&amp;$C1302,0),variables,2,0)</f>
        <v>10980</v>
      </c>
      <c r="H1302" s="98">
        <f t="array" aca="1" ref="H1302" ca="1">IF(AND(G1302&gt;=10861,G1302&lt;=10863),TEXT(INDIRECT(CHAR(39)&amp;$A1302&amp;CHAR(39)&amp;"!r"&amp;$B1302&amp;"c"&amp;$C1302,0),"dd-mmm-yyyy"),(INDIRECT(CHAR(39)&amp;$A1302&amp;CHAR(39)&amp;"!r"&amp;$B1302&amp;"c"&amp;$C1302,0)))</f>
        <v>0</v>
      </c>
    </row>
    <row r="1303" spans="1:8" x14ac:dyDescent="0.3">
      <c r="A1303" s="95" t="s">
        <v>284</v>
      </c>
      <c r="B1303" s="95">
        <f t="shared" si="2560"/>
        <v>12</v>
      </c>
      <c r="C1303" s="95">
        <f t="shared" si="2567"/>
        <v>54</v>
      </c>
      <c r="E1303" s="95">
        <f t="shared" ref="E1303" si="2664">plan_id</f>
        <v>390</v>
      </c>
      <c r="F1303" s="95">
        <f t="shared" ca="1" si="2530"/>
        <v>2009</v>
      </c>
      <c r="G1303" s="95">
        <f t="shared" ref="G1303" ca="1" si="2665">VLOOKUP(INDIRECT(CHAR(39)&amp;$A1303&amp;CHAR(39)&amp;"!r2c"&amp;$C1303,0),variables,2,0)</f>
        <v>10981</v>
      </c>
      <c r="H1303" s="98">
        <f t="array" aca="1" ref="H1303" ca="1">IF(AND(G1303&gt;=10861,G1303&lt;=10863),TEXT(INDIRECT(CHAR(39)&amp;$A1303&amp;CHAR(39)&amp;"!r"&amp;$B1303&amp;"c"&amp;$C1303,0),"dd-mmm-yyyy"),(INDIRECT(CHAR(39)&amp;$A1303&amp;CHAR(39)&amp;"!r"&amp;$B1303&amp;"c"&amp;$C1303,0)))</f>
        <v>0</v>
      </c>
    </row>
    <row r="1304" spans="1:8" x14ac:dyDescent="0.3">
      <c r="A1304" s="95" t="s">
        <v>284</v>
      </c>
      <c r="B1304" s="95">
        <f t="shared" si="2560"/>
        <v>12</v>
      </c>
      <c r="C1304" s="95">
        <f t="shared" si="2567"/>
        <v>55</v>
      </c>
      <c r="E1304" s="95">
        <f t="shared" ref="E1304" si="2666">plan_id</f>
        <v>390</v>
      </c>
      <c r="F1304" s="95">
        <f t="shared" ca="1" si="2530"/>
        <v>2009</v>
      </c>
      <c r="G1304" s="95">
        <f t="shared" ref="G1304" ca="1" si="2667">VLOOKUP(INDIRECT(CHAR(39)&amp;$A1304&amp;CHAR(39)&amp;"!r2c"&amp;$C1304,0),variables,2,0)</f>
        <v>10706</v>
      </c>
      <c r="H1304" s="98">
        <f t="array" aca="1" ref="H1304" ca="1">IF(AND(G1304&gt;=10861,G1304&lt;=10863),TEXT(INDIRECT(CHAR(39)&amp;$A1304&amp;CHAR(39)&amp;"!r"&amp;$B1304&amp;"c"&amp;$C1304,0),"dd-mmm-yyyy"),(INDIRECT(CHAR(39)&amp;$A1304&amp;CHAR(39)&amp;"!r"&amp;$B1304&amp;"c"&amp;$C1304,0)))</f>
        <v>0</v>
      </c>
    </row>
    <row r="1305" spans="1:8" x14ac:dyDescent="0.3">
      <c r="A1305" s="95" t="s">
        <v>284</v>
      </c>
      <c r="B1305" s="95">
        <f t="shared" si="2560"/>
        <v>12</v>
      </c>
      <c r="C1305" s="95">
        <f t="shared" si="2567"/>
        <v>56</v>
      </c>
      <c r="E1305" s="95">
        <f t="shared" ref="E1305" si="2668">plan_id</f>
        <v>390</v>
      </c>
      <c r="F1305" s="95">
        <f t="shared" ca="1" si="2530"/>
        <v>2009</v>
      </c>
      <c r="G1305" s="95">
        <f t="shared" ref="G1305" ca="1" si="2669">VLOOKUP(INDIRECT(CHAR(39)&amp;$A1305&amp;CHAR(39)&amp;"!r2c"&amp;$C1305,0),variables,2,0)</f>
        <v>10983</v>
      </c>
      <c r="H1305" s="98" t="str">
        <f t="array" aca="1" ref="H1305" ca="1">IF(AND(G1305&gt;=10861,G1305&lt;=10863),TEXT(INDIRECT(CHAR(39)&amp;$A1305&amp;CHAR(39)&amp;"!r"&amp;$B1305&amp;"c"&amp;$C1305,0),"dd-mmm-yyyy"),(INDIRECT(CHAR(39)&amp;$A1305&amp;CHAR(39)&amp;"!r"&amp;$B1305&amp;"c"&amp;$C1305,0)))</f>
        <v>No</v>
      </c>
    </row>
    <row r="1306" spans="1:8" x14ac:dyDescent="0.3">
      <c r="A1306" s="95" t="s">
        <v>284</v>
      </c>
      <c r="B1306" s="95">
        <f t="shared" si="2560"/>
        <v>12</v>
      </c>
      <c r="C1306" s="95">
        <f t="shared" si="2567"/>
        <v>57</v>
      </c>
      <c r="E1306" s="95">
        <f t="shared" ref="E1306" si="2670">plan_id</f>
        <v>390</v>
      </c>
      <c r="F1306" s="95">
        <f t="shared" ca="1" si="2530"/>
        <v>2009</v>
      </c>
      <c r="G1306" s="95">
        <f t="shared" ref="G1306" ca="1" si="2671">VLOOKUP(INDIRECT(CHAR(39)&amp;$A1306&amp;CHAR(39)&amp;"!r2c"&amp;$C1306,0),variables,2,0)</f>
        <v>10989</v>
      </c>
      <c r="H1306" s="98">
        <f t="array" aca="1" ref="H1306" ca="1">IF(AND(G1306&gt;=10861,G1306&lt;=10863),TEXT(INDIRECT(CHAR(39)&amp;$A1306&amp;CHAR(39)&amp;"!r"&amp;$B1306&amp;"c"&amp;$C1306,0),"dd-mmm-yyyy"),(INDIRECT(CHAR(39)&amp;$A1306&amp;CHAR(39)&amp;"!r"&amp;$B1306&amp;"c"&amp;$C1306,0)))</f>
        <v>3048399999.9999995</v>
      </c>
    </row>
    <row r="1307" spans="1:8" x14ac:dyDescent="0.3">
      <c r="A1307" s="95" t="s">
        <v>284</v>
      </c>
      <c r="B1307" s="95">
        <f t="shared" si="2560"/>
        <v>12</v>
      </c>
      <c r="C1307" s="95">
        <f t="shared" si="2567"/>
        <v>58</v>
      </c>
      <c r="E1307" s="95">
        <f t="shared" ref="E1307" si="2672">plan_id</f>
        <v>390</v>
      </c>
      <c r="F1307" s="95">
        <f t="shared" ca="1" si="2530"/>
        <v>2009</v>
      </c>
      <c r="G1307" s="95">
        <f t="shared" ref="G1307" ca="1" si="2673">VLOOKUP(INDIRECT(CHAR(39)&amp;$A1307&amp;CHAR(39)&amp;"!r2c"&amp;$C1307,0),variables,2,0)</f>
        <v>10990</v>
      </c>
      <c r="H1307" s="98">
        <f t="array" aca="1" ref="H1307" ca="1">IF(AND(G1307&gt;=10861,G1307&lt;=10863),TEXT(INDIRECT(CHAR(39)&amp;$A1307&amp;CHAR(39)&amp;"!r"&amp;$B1307&amp;"c"&amp;$C1307,0),"dd-mmm-yyyy"),(INDIRECT(CHAR(39)&amp;$A1307&amp;CHAR(39)&amp;"!r"&amp;$B1307&amp;"c"&amp;$C1307,0)))</f>
        <v>3027899999.9999995</v>
      </c>
    </row>
    <row r="1308" spans="1:8" x14ac:dyDescent="0.3">
      <c r="A1308" s="95" t="s">
        <v>284</v>
      </c>
      <c r="B1308" s="95">
        <f t="shared" si="2560"/>
        <v>12</v>
      </c>
      <c r="C1308" s="95">
        <f t="shared" si="2567"/>
        <v>59</v>
      </c>
      <c r="E1308" s="95">
        <f t="shared" ref="E1308" si="2674">plan_id</f>
        <v>390</v>
      </c>
      <c r="F1308" s="95">
        <f t="shared" ca="1" si="2530"/>
        <v>2009</v>
      </c>
      <c r="G1308" s="95">
        <f t="shared" ref="G1308" ca="1" si="2675">VLOOKUP(INDIRECT(CHAR(39)&amp;$A1308&amp;CHAR(39)&amp;"!r2c"&amp;$C1308,0),variables,2,0)</f>
        <v>10991</v>
      </c>
      <c r="H1308" s="98">
        <f t="array" aca="1" ref="H1308" ca="1">IF(AND(G1308&gt;=10861,G1308&lt;=10863),TEXT(INDIRECT(CHAR(39)&amp;$A1308&amp;CHAR(39)&amp;"!r"&amp;$B1308&amp;"c"&amp;$C1308,0),"dd-mmm-yyyy"),(INDIRECT(CHAR(39)&amp;$A1308&amp;CHAR(39)&amp;"!r"&amp;$B1308&amp;"c"&amp;$C1308,0)))</f>
        <v>-20500000</v>
      </c>
    </row>
    <row r="1309" spans="1:8" x14ac:dyDescent="0.3">
      <c r="A1309" s="95" t="s">
        <v>284</v>
      </c>
      <c r="B1309" s="95">
        <f t="shared" si="2560"/>
        <v>12</v>
      </c>
      <c r="C1309" s="95">
        <f t="shared" si="2567"/>
        <v>60</v>
      </c>
      <c r="E1309" s="95">
        <f t="shared" ref="E1309" si="2676">plan_id</f>
        <v>390</v>
      </c>
      <c r="F1309" s="95">
        <f t="shared" ca="1" si="2530"/>
        <v>2009</v>
      </c>
      <c r="G1309" s="95">
        <f t="shared" ref="G1309" ca="1" si="2677">VLOOKUP(INDIRECT(CHAR(39)&amp;$A1309&amp;CHAR(39)&amp;"!r2c"&amp;$C1309,0),variables,2,0)</f>
        <v>10992</v>
      </c>
      <c r="H1309" s="98">
        <f t="array" aca="1" ref="H1309" ca="1">IF(AND(G1309&gt;=10861,G1309&lt;=10863),TEXT(INDIRECT(CHAR(39)&amp;$A1309&amp;CHAR(39)&amp;"!r"&amp;$B1309&amp;"c"&amp;$C1309,0),"dd-mmm-yyyy"),(INDIRECT(CHAR(39)&amp;$A1309&amp;CHAR(39)&amp;"!r"&amp;$B1309&amp;"c"&amp;$C1309,0)))</f>
        <v>1.0069999999999999</v>
      </c>
    </row>
    <row r="1310" spans="1:8" x14ac:dyDescent="0.3">
      <c r="A1310" s="95" t="s">
        <v>284</v>
      </c>
      <c r="B1310" s="95">
        <f t="shared" si="2560"/>
        <v>12</v>
      </c>
      <c r="C1310" s="95">
        <f t="shared" si="2567"/>
        <v>61</v>
      </c>
      <c r="E1310" s="95">
        <f t="shared" ref="E1310" si="2678">plan_id</f>
        <v>390</v>
      </c>
      <c r="F1310" s="95">
        <f t="shared" ca="1" si="2530"/>
        <v>2009</v>
      </c>
      <c r="G1310" s="95">
        <f t="shared" ref="G1310" ca="1" si="2679">VLOOKUP(INDIRECT(CHAR(39)&amp;$A1310&amp;CHAR(39)&amp;"!r2c"&amp;$C1310,0),variables,2,0)</f>
        <v>10993</v>
      </c>
      <c r="H1310" s="98">
        <f t="array" aca="1" ref="H1310" ca="1">IF(AND(G1310&gt;=10861,G1310&lt;=10863),TEXT(INDIRECT(CHAR(39)&amp;$A1310&amp;CHAR(39)&amp;"!r"&amp;$B1310&amp;"c"&amp;$C1310,0),"dd-mmm-yyyy"),(INDIRECT(CHAR(39)&amp;$A1310&amp;CHAR(39)&amp;"!r"&amp;$B1310&amp;"c"&amp;$C1310,0)))</f>
        <v>436100000</v>
      </c>
    </row>
    <row r="1311" spans="1:8" x14ac:dyDescent="0.3">
      <c r="A1311" s="95" t="s">
        <v>284</v>
      </c>
      <c r="B1311" s="95">
        <f t="shared" si="2560"/>
        <v>12</v>
      </c>
      <c r="C1311" s="95">
        <f t="shared" si="2567"/>
        <v>62</v>
      </c>
      <c r="E1311" s="95">
        <f t="shared" ref="E1311" si="2680">plan_id</f>
        <v>390</v>
      </c>
      <c r="F1311" s="95">
        <f t="shared" ca="1" si="2530"/>
        <v>2009</v>
      </c>
      <c r="G1311" s="95">
        <f t="shared" ref="G1311" ca="1" si="2681">VLOOKUP(INDIRECT(CHAR(39)&amp;$A1311&amp;CHAR(39)&amp;"!r2c"&amp;$C1311,0),variables,2,0)</f>
        <v>10801</v>
      </c>
      <c r="H1311" s="98">
        <f t="array" aca="1" ref="H1311" ca="1">IF(AND(G1311&gt;=10861,G1311&lt;=10863),TEXT(INDIRECT(CHAR(39)&amp;$A1311&amp;CHAR(39)&amp;"!r"&amp;$B1311&amp;"c"&amp;$C1311,0),"dd-mmm-yyyy"),(INDIRECT(CHAR(39)&amp;$A1311&amp;CHAR(39)&amp;"!r"&amp;$B1311&amp;"c"&amp;$C1311,0)))</f>
        <v>0</v>
      </c>
    </row>
    <row r="1312" spans="1:8" x14ac:dyDescent="0.3">
      <c r="A1312" s="95" t="s">
        <v>284</v>
      </c>
      <c r="B1312" s="95">
        <f t="shared" si="2560"/>
        <v>12</v>
      </c>
      <c r="C1312" s="95">
        <f t="shared" si="2567"/>
        <v>63</v>
      </c>
      <c r="E1312" s="95">
        <f t="shared" ref="E1312" si="2682">plan_id</f>
        <v>390</v>
      </c>
      <c r="F1312" s="95">
        <f t="shared" ca="1" si="2530"/>
        <v>2009</v>
      </c>
      <c r="G1312" s="95">
        <f t="shared" ref="G1312" ca="1" si="2683">VLOOKUP(INDIRECT(CHAR(39)&amp;$A1312&amp;CHAR(39)&amp;"!r2c"&amp;$C1312,0),variables,2,0)</f>
        <v>10802</v>
      </c>
      <c r="H1312" s="98">
        <f t="array" aca="1" ref="H1312" ca="1">IF(AND(G1312&gt;=10861,G1312&lt;=10863),TEXT(INDIRECT(CHAR(39)&amp;$A1312&amp;CHAR(39)&amp;"!r"&amp;$B1312&amp;"c"&amp;$C1312,0),"dd-mmm-yyyy"),(INDIRECT(CHAR(39)&amp;$A1312&amp;CHAR(39)&amp;"!r"&amp;$B1312&amp;"c"&amp;$C1312,0)))</f>
        <v>0</v>
      </c>
    </row>
    <row r="1313" spans="1:8" x14ac:dyDescent="0.3">
      <c r="A1313" s="95" t="s">
        <v>284</v>
      </c>
      <c r="B1313" s="95">
        <f t="shared" si="2560"/>
        <v>12</v>
      </c>
      <c r="C1313" s="95">
        <f t="shared" si="2567"/>
        <v>64</v>
      </c>
      <c r="E1313" s="95">
        <f t="shared" ref="E1313" si="2684">plan_id</f>
        <v>390</v>
      </c>
      <c r="F1313" s="95">
        <f t="shared" ca="1" si="2530"/>
        <v>2009</v>
      </c>
      <c r="G1313" s="95">
        <f t="shared" ref="G1313" ca="1" si="2685">VLOOKUP(INDIRECT(CHAR(39)&amp;$A1313&amp;CHAR(39)&amp;"!r2c"&amp;$C1313,0),variables,2,0)</f>
        <v>10803</v>
      </c>
      <c r="H1313" s="98">
        <f t="array" aca="1" ref="H1313" ca="1">IF(AND(G1313&gt;=10861,G1313&lt;=10863),TEXT(INDIRECT(CHAR(39)&amp;$A1313&amp;CHAR(39)&amp;"!r"&amp;$B1313&amp;"c"&amp;$C1313,0),"dd-mmm-yyyy"),(INDIRECT(CHAR(39)&amp;$A1313&amp;CHAR(39)&amp;"!r"&amp;$B1313&amp;"c"&amp;$C1313,0)))</f>
        <v>0</v>
      </c>
    </row>
    <row r="1314" spans="1:8" x14ac:dyDescent="0.3">
      <c r="A1314" s="95" t="s">
        <v>284</v>
      </c>
      <c r="B1314" s="95">
        <f t="shared" si="2560"/>
        <v>12</v>
      </c>
      <c r="C1314" s="95">
        <f t="shared" si="2567"/>
        <v>65</v>
      </c>
      <c r="E1314" s="95">
        <f t="shared" ref="E1314" si="2686">plan_id</f>
        <v>390</v>
      </c>
      <c r="F1314" s="95">
        <f t="shared" ca="1" si="2530"/>
        <v>2009</v>
      </c>
      <c r="G1314" s="95">
        <f t="shared" ref="G1314" ca="1" si="2687">VLOOKUP(INDIRECT(CHAR(39)&amp;$A1314&amp;CHAR(39)&amp;"!r2c"&amp;$C1314,0),variables,2,0)</f>
        <v>10804</v>
      </c>
      <c r="H1314" s="98">
        <f t="array" aca="1" ref="H1314" ca="1">IF(AND(G1314&gt;=10861,G1314&lt;=10863),TEXT(INDIRECT(CHAR(39)&amp;$A1314&amp;CHAR(39)&amp;"!r"&amp;$B1314&amp;"c"&amp;$C1314,0),"dd-mmm-yyyy"),(INDIRECT(CHAR(39)&amp;$A1314&amp;CHAR(39)&amp;"!r"&amp;$B1314&amp;"c"&amp;$C1314,0)))</f>
        <v>0</v>
      </c>
    </row>
    <row r="1315" spans="1:8" x14ac:dyDescent="0.3">
      <c r="A1315" s="95" t="s">
        <v>284</v>
      </c>
      <c r="B1315" s="95">
        <f t="shared" si="2560"/>
        <v>12</v>
      </c>
      <c r="C1315" s="95">
        <f t="shared" si="2567"/>
        <v>66</v>
      </c>
      <c r="E1315" s="95">
        <f t="shared" ref="E1315" si="2688">plan_id</f>
        <v>390</v>
      </c>
      <c r="F1315" s="95">
        <f t="shared" ca="1" si="2530"/>
        <v>2009</v>
      </c>
      <c r="G1315" s="95">
        <f t="shared" ref="G1315" ca="1" si="2689">VLOOKUP(INDIRECT(CHAR(39)&amp;$A1315&amp;CHAR(39)&amp;"!r2c"&amp;$C1315,0),variables,2,0)</f>
        <v>10805</v>
      </c>
      <c r="H1315" s="98">
        <f t="array" aca="1" ref="H1315" ca="1">IF(AND(G1315&gt;=10861,G1315&lt;=10863),TEXT(INDIRECT(CHAR(39)&amp;$A1315&amp;CHAR(39)&amp;"!r"&amp;$B1315&amp;"c"&amp;$C1315,0),"dd-mmm-yyyy"),(INDIRECT(CHAR(39)&amp;$A1315&amp;CHAR(39)&amp;"!r"&amp;$B1315&amp;"c"&amp;$C1315,0)))</f>
        <v>0</v>
      </c>
    </row>
    <row r="1316" spans="1:8" x14ac:dyDescent="0.3">
      <c r="A1316" s="95" t="s">
        <v>284</v>
      </c>
      <c r="B1316" s="95">
        <f t="shared" ref="B1316" si="2690">B1251+1</f>
        <v>12</v>
      </c>
      <c r="C1316" s="95">
        <f t="shared" si="2567"/>
        <v>67</v>
      </c>
      <c r="E1316" s="95">
        <f t="shared" ref="E1316" si="2691">plan_id</f>
        <v>390</v>
      </c>
      <c r="F1316" s="95">
        <f t="shared" ca="1" si="2530"/>
        <v>2009</v>
      </c>
      <c r="G1316" s="95">
        <f t="shared" ref="G1316" ca="1" si="2692">VLOOKUP(INDIRECT(CHAR(39)&amp;$A1316&amp;CHAR(39)&amp;"!r2c"&amp;$C1316,0),variables,2,0)</f>
        <v>10806</v>
      </c>
      <c r="H1316" s="98">
        <f t="array" aca="1" ref="H1316" ca="1">IF(AND(G1316&gt;=10861,G1316&lt;=10863),TEXT(INDIRECT(CHAR(39)&amp;$A1316&amp;CHAR(39)&amp;"!r"&amp;$B1316&amp;"c"&amp;$C1316,0),"dd-mmm-yyyy"),(INDIRECT(CHAR(39)&amp;$A1316&amp;CHAR(39)&amp;"!r"&amp;$B1316&amp;"c"&amp;$C1316,0)))</f>
        <v>0</v>
      </c>
    </row>
    <row r="1317" spans="1:8" x14ac:dyDescent="0.3">
      <c r="A1317" s="95" t="s">
        <v>284</v>
      </c>
      <c r="B1317" s="95">
        <f>B1316</f>
        <v>12</v>
      </c>
      <c r="C1317" s="95">
        <f t="shared" si="2567"/>
        <v>68</v>
      </c>
      <c r="E1317" s="95">
        <f t="shared" ref="E1317" si="2693">plan_id</f>
        <v>390</v>
      </c>
      <c r="F1317" s="95">
        <f t="shared" ca="1" si="2530"/>
        <v>2009</v>
      </c>
      <c r="G1317" s="95">
        <f t="shared" ref="G1317" ca="1" si="2694">VLOOKUP(INDIRECT(CHAR(39)&amp;$A1317&amp;CHAR(39)&amp;"!r2c"&amp;$C1317,0),variables,2,0)</f>
        <v>10807</v>
      </c>
      <c r="H1317" s="98">
        <f t="array" aca="1" ref="H1317" ca="1">IF(AND(G1317&gt;=10861,G1317&lt;=10863),TEXT(INDIRECT(CHAR(39)&amp;$A1317&amp;CHAR(39)&amp;"!r"&amp;$B1317&amp;"c"&amp;$C1317,0),"dd-mmm-yyyy"),(INDIRECT(CHAR(39)&amp;$A1317&amp;CHAR(39)&amp;"!r"&amp;$B1317&amp;"c"&amp;$C1317,0)))</f>
        <v>0</v>
      </c>
    </row>
    <row r="1318" spans="1:8" x14ac:dyDescent="0.3">
      <c r="A1318" s="95" t="s">
        <v>284</v>
      </c>
      <c r="B1318" s="95">
        <f t="shared" ref="B1318:B1342" si="2695">B1317</f>
        <v>12</v>
      </c>
      <c r="C1318" s="95">
        <f t="shared" si="2567"/>
        <v>69</v>
      </c>
      <c r="E1318" s="95">
        <f t="shared" ref="E1318" si="2696">plan_id</f>
        <v>390</v>
      </c>
      <c r="F1318" s="95">
        <f t="shared" ca="1" si="2530"/>
        <v>2009</v>
      </c>
      <c r="G1318" s="95">
        <f t="shared" ref="G1318" ca="1" si="2697">VLOOKUP(INDIRECT(CHAR(39)&amp;$A1318&amp;CHAR(39)&amp;"!r2c"&amp;$C1318,0),variables,2,0)</f>
        <v>10808</v>
      </c>
      <c r="H1318" s="98">
        <f t="array" aca="1" ref="H1318" ca="1">IF(AND(G1318&gt;=10861,G1318&lt;=10863),TEXT(INDIRECT(CHAR(39)&amp;$A1318&amp;CHAR(39)&amp;"!r"&amp;$B1318&amp;"c"&amp;$C1318,0),"dd-mmm-yyyy"),(INDIRECT(CHAR(39)&amp;$A1318&amp;CHAR(39)&amp;"!r"&amp;$B1318&amp;"c"&amp;$C1318,0)))</f>
        <v>0</v>
      </c>
    </row>
    <row r="1319" spans="1:8" x14ac:dyDescent="0.3">
      <c r="A1319" s="95" t="s">
        <v>284</v>
      </c>
      <c r="B1319" s="95">
        <f t="shared" si="2695"/>
        <v>12</v>
      </c>
      <c r="C1319" s="95">
        <f t="shared" ref="C1319:C1382" si="2698">C1228</f>
        <v>70</v>
      </c>
      <c r="E1319" s="95">
        <f t="shared" ref="E1319" si="2699">plan_id</f>
        <v>390</v>
      </c>
      <c r="F1319" s="95">
        <f t="shared" ca="1" si="2530"/>
        <v>2009</v>
      </c>
      <c r="G1319" s="95">
        <f t="shared" ref="G1319" ca="1" si="2700">VLOOKUP(INDIRECT(CHAR(39)&amp;$A1319&amp;CHAR(39)&amp;"!r2c"&amp;$C1319,0),variables,2,0)</f>
        <v>10809</v>
      </c>
      <c r="H1319" s="98">
        <f t="array" aca="1" ref="H1319" ca="1">IF(AND(G1319&gt;=10861,G1319&lt;=10863),TEXT(INDIRECT(CHAR(39)&amp;$A1319&amp;CHAR(39)&amp;"!r"&amp;$B1319&amp;"c"&amp;$C1319,0),"dd-mmm-yyyy"),(INDIRECT(CHAR(39)&amp;$A1319&amp;CHAR(39)&amp;"!r"&amp;$B1319&amp;"c"&amp;$C1319,0)))</f>
        <v>0</v>
      </c>
    </row>
    <row r="1320" spans="1:8" x14ac:dyDescent="0.3">
      <c r="A1320" s="95" t="s">
        <v>284</v>
      </c>
      <c r="B1320" s="95">
        <f t="shared" si="2695"/>
        <v>12</v>
      </c>
      <c r="C1320" s="95">
        <f t="shared" si="2698"/>
        <v>71</v>
      </c>
      <c r="E1320" s="95">
        <f t="shared" ref="E1320" si="2701">plan_id</f>
        <v>390</v>
      </c>
      <c r="F1320" s="95">
        <f t="shared" ca="1" si="2530"/>
        <v>2009</v>
      </c>
      <c r="G1320" s="95">
        <f t="shared" ref="G1320" ca="1" si="2702">VLOOKUP(INDIRECT(CHAR(39)&amp;$A1320&amp;CHAR(39)&amp;"!r2c"&amp;$C1320,0),variables,2,0)</f>
        <v>10810</v>
      </c>
      <c r="H1320" s="98">
        <f t="array" aca="1" ref="H1320" ca="1">IF(AND(G1320&gt;=10861,G1320&lt;=10863),TEXT(INDIRECT(CHAR(39)&amp;$A1320&amp;CHAR(39)&amp;"!r"&amp;$B1320&amp;"c"&amp;$C1320,0),"dd-mmm-yyyy"),(INDIRECT(CHAR(39)&amp;$A1320&amp;CHAR(39)&amp;"!r"&amp;$B1320&amp;"c"&amp;$C1320,0)))</f>
        <v>0</v>
      </c>
    </row>
    <row r="1321" spans="1:8" x14ac:dyDescent="0.3">
      <c r="A1321" s="95" t="s">
        <v>284</v>
      </c>
      <c r="B1321" s="95">
        <f t="shared" si="2695"/>
        <v>12</v>
      </c>
      <c r="C1321" s="95">
        <f t="shared" si="2698"/>
        <v>72</v>
      </c>
      <c r="E1321" s="95">
        <f t="shared" ref="E1321" si="2703">plan_id</f>
        <v>390</v>
      </c>
      <c r="F1321" s="95">
        <f t="shared" ca="1" si="2530"/>
        <v>2009</v>
      </c>
      <c r="G1321" s="95">
        <f t="shared" ref="G1321" ca="1" si="2704">VLOOKUP(INDIRECT(CHAR(39)&amp;$A1321&amp;CHAR(39)&amp;"!r2c"&amp;$C1321,0),variables,2,0)</f>
        <v>10811</v>
      </c>
      <c r="H1321" s="98">
        <f t="array" aca="1" ref="H1321" ca="1">IF(AND(G1321&gt;=10861,G1321&lt;=10863),TEXT(INDIRECT(CHAR(39)&amp;$A1321&amp;CHAR(39)&amp;"!r"&amp;$B1321&amp;"c"&amp;$C1321,0),"dd-mmm-yyyy"),(INDIRECT(CHAR(39)&amp;$A1321&amp;CHAR(39)&amp;"!r"&amp;$B1321&amp;"c"&amp;$C1321,0)))</f>
        <v>0</v>
      </c>
    </row>
    <row r="1322" spans="1:8" x14ac:dyDescent="0.3">
      <c r="A1322" s="95" t="s">
        <v>284</v>
      </c>
      <c r="B1322" s="95">
        <f t="shared" si="2695"/>
        <v>12</v>
      </c>
      <c r="C1322" s="95">
        <f t="shared" si="2698"/>
        <v>73</v>
      </c>
      <c r="E1322" s="95">
        <f t="shared" ref="E1322" si="2705">plan_id</f>
        <v>390</v>
      </c>
      <c r="F1322" s="95">
        <f t="shared" ca="1" si="2530"/>
        <v>2009</v>
      </c>
      <c r="G1322" s="95">
        <f t="shared" ref="G1322" ca="1" si="2706">VLOOKUP(INDIRECT(CHAR(39)&amp;$A1322&amp;CHAR(39)&amp;"!r2c"&amp;$C1322,0),variables,2,0)</f>
        <v>10812</v>
      </c>
      <c r="H1322" s="98">
        <f t="array" aca="1" ref="H1322" ca="1">IF(AND(G1322&gt;=10861,G1322&lt;=10863),TEXT(INDIRECT(CHAR(39)&amp;$A1322&amp;CHAR(39)&amp;"!r"&amp;$B1322&amp;"c"&amp;$C1322,0),"dd-mmm-yyyy"),(INDIRECT(CHAR(39)&amp;$A1322&amp;CHAR(39)&amp;"!r"&amp;$B1322&amp;"c"&amp;$C1322,0)))</f>
        <v>0</v>
      </c>
    </row>
    <row r="1323" spans="1:8" x14ac:dyDescent="0.3">
      <c r="A1323" s="95" t="s">
        <v>284</v>
      </c>
      <c r="B1323" s="95">
        <f t="shared" si="2695"/>
        <v>12</v>
      </c>
      <c r="C1323" s="95">
        <f t="shared" si="2698"/>
        <v>74</v>
      </c>
      <c r="E1323" s="95">
        <f t="shared" ref="E1323" si="2707">plan_id</f>
        <v>390</v>
      </c>
      <c r="F1323" s="95">
        <f t="shared" ca="1" si="2530"/>
        <v>2009</v>
      </c>
      <c r="G1323" s="95">
        <f t="shared" ref="G1323" ca="1" si="2708">VLOOKUP(INDIRECT(CHAR(39)&amp;$A1323&amp;CHAR(39)&amp;"!r2c"&amp;$C1323,0),variables,2,0)</f>
        <v>10813</v>
      </c>
      <c r="H1323" s="98">
        <f t="array" aca="1" ref="H1323" ca="1">IF(AND(G1323&gt;=10861,G1323&lt;=10863),TEXT(INDIRECT(CHAR(39)&amp;$A1323&amp;CHAR(39)&amp;"!r"&amp;$B1323&amp;"c"&amp;$C1323,0),"dd-mmm-yyyy"),(INDIRECT(CHAR(39)&amp;$A1323&amp;CHAR(39)&amp;"!r"&amp;$B1323&amp;"c"&amp;$C1323,0)))</f>
        <v>0</v>
      </c>
    </row>
    <row r="1324" spans="1:8" x14ac:dyDescent="0.3">
      <c r="A1324" s="95" t="s">
        <v>284</v>
      </c>
      <c r="B1324" s="95">
        <f t="shared" si="2695"/>
        <v>12</v>
      </c>
      <c r="C1324" s="95">
        <f t="shared" si="2698"/>
        <v>75</v>
      </c>
      <c r="E1324" s="95">
        <f t="shared" ref="E1324" si="2709">plan_id</f>
        <v>390</v>
      </c>
      <c r="F1324" s="95">
        <f t="shared" ca="1" si="2530"/>
        <v>2009</v>
      </c>
      <c r="G1324" s="95">
        <f t="shared" ref="G1324" ca="1" si="2710">VLOOKUP(INDIRECT(CHAR(39)&amp;$A1324&amp;CHAR(39)&amp;"!r2c"&amp;$C1324,0),variables,2,0)</f>
        <v>10814</v>
      </c>
      <c r="H1324" s="98">
        <f t="array" aca="1" ref="H1324" ca="1">IF(AND(G1324&gt;=10861,G1324&lt;=10863),TEXT(INDIRECT(CHAR(39)&amp;$A1324&amp;CHAR(39)&amp;"!r"&amp;$B1324&amp;"c"&amp;$C1324,0),"dd-mmm-yyyy"),(INDIRECT(CHAR(39)&amp;$A1324&amp;CHAR(39)&amp;"!r"&amp;$B1324&amp;"c"&amp;$C1324,0)))</f>
        <v>0</v>
      </c>
    </row>
    <row r="1325" spans="1:8" x14ac:dyDescent="0.3">
      <c r="A1325" s="95" t="s">
        <v>284</v>
      </c>
      <c r="B1325" s="95">
        <f t="shared" si="2695"/>
        <v>12</v>
      </c>
      <c r="C1325" s="95">
        <f t="shared" si="2698"/>
        <v>76</v>
      </c>
      <c r="E1325" s="95">
        <f t="shared" ref="E1325" si="2711">plan_id</f>
        <v>390</v>
      </c>
      <c r="F1325" s="95">
        <f t="shared" ca="1" si="2530"/>
        <v>2009</v>
      </c>
      <c r="G1325" s="95">
        <f t="shared" ref="G1325" ca="1" si="2712">VLOOKUP(INDIRECT(CHAR(39)&amp;$A1325&amp;CHAR(39)&amp;"!r2c"&amp;$C1325,0),variables,2,0)</f>
        <v>10815</v>
      </c>
      <c r="H1325" s="98">
        <f t="array" aca="1" ref="H1325" ca="1">IF(AND(G1325&gt;=10861,G1325&lt;=10863),TEXT(INDIRECT(CHAR(39)&amp;$A1325&amp;CHAR(39)&amp;"!r"&amp;$B1325&amp;"c"&amp;$C1325,0),"dd-mmm-yyyy"),(INDIRECT(CHAR(39)&amp;$A1325&amp;CHAR(39)&amp;"!r"&amp;$B1325&amp;"c"&amp;$C1325,0)))</f>
        <v>0</v>
      </c>
    </row>
    <row r="1326" spans="1:8" x14ac:dyDescent="0.3">
      <c r="A1326" s="95" t="s">
        <v>284</v>
      </c>
      <c r="B1326" s="95">
        <f t="shared" si="2695"/>
        <v>12</v>
      </c>
      <c r="C1326" s="95">
        <f t="shared" si="2698"/>
        <v>77</v>
      </c>
      <c r="E1326" s="95">
        <f t="shared" ref="E1326" si="2713">plan_id</f>
        <v>390</v>
      </c>
      <c r="F1326" s="95">
        <f t="shared" ca="1" si="2530"/>
        <v>2009</v>
      </c>
      <c r="G1326" s="95">
        <f t="shared" ref="G1326" ca="1" si="2714">VLOOKUP(INDIRECT(CHAR(39)&amp;$A1326&amp;CHAR(39)&amp;"!r2c"&amp;$C1326,0),variables,2,0)</f>
        <v>10816</v>
      </c>
      <c r="H1326" s="98">
        <f t="array" aca="1" ref="H1326" ca="1">IF(AND(G1326&gt;=10861,G1326&lt;=10863),TEXT(INDIRECT(CHAR(39)&amp;$A1326&amp;CHAR(39)&amp;"!r"&amp;$B1326&amp;"c"&amp;$C1326,0),"dd-mmm-yyyy"),(INDIRECT(CHAR(39)&amp;$A1326&amp;CHAR(39)&amp;"!r"&amp;$B1326&amp;"c"&amp;$C1326,0)))</f>
        <v>0</v>
      </c>
    </row>
    <row r="1327" spans="1:8" x14ac:dyDescent="0.3">
      <c r="A1327" s="95" t="s">
        <v>284</v>
      </c>
      <c r="B1327" s="95">
        <f t="shared" si="2695"/>
        <v>12</v>
      </c>
      <c r="C1327" s="95">
        <f t="shared" si="2698"/>
        <v>78</v>
      </c>
      <c r="E1327" s="95">
        <f t="shared" ref="E1327" si="2715">plan_id</f>
        <v>390</v>
      </c>
      <c r="F1327" s="95">
        <f t="shared" ca="1" si="2530"/>
        <v>2009</v>
      </c>
      <c r="G1327" s="95">
        <f t="shared" ref="G1327" ca="1" si="2716">VLOOKUP(INDIRECT(CHAR(39)&amp;$A1327&amp;CHAR(39)&amp;"!r2c"&amp;$C1327,0),variables,2,0)</f>
        <v>10817</v>
      </c>
      <c r="H1327" s="98">
        <f t="array" aca="1" ref="H1327" ca="1">IF(AND(G1327&gt;=10861,G1327&lt;=10863),TEXT(INDIRECT(CHAR(39)&amp;$A1327&amp;CHAR(39)&amp;"!r"&amp;$B1327&amp;"c"&amp;$C1327,0),"dd-mmm-yyyy"),(INDIRECT(CHAR(39)&amp;$A1327&amp;CHAR(39)&amp;"!r"&amp;$B1327&amp;"c"&amp;$C1327,0)))</f>
        <v>0</v>
      </c>
    </row>
    <row r="1328" spans="1:8" x14ac:dyDescent="0.3">
      <c r="A1328" s="95" t="s">
        <v>284</v>
      </c>
      <c r="B1328" s="95">
        <f t="shared" si="2695"/>
        <v>12</v>
      </c>
      <c r="C1328" s="95">
        <f t="shared" si="2698"/>
        <v>79</v>
      </c>
      <c r="E1328" s="95">
        <f t="shared" ref="E1328" si="2717">plan_id</f>
        <v>390</v>
      </c>
      <c r="F1328" s="95">
        <f t="shared" ca="1" si="2530"/>
        <v>2009</v>
      </c>
      <c r="G1328" s="95">
        <f t="shared" ref="G1328" ca="1" si="2718">VLOOKUP(INDIRECT(CHAR(39)&amp;$A1328&amp;CHAR(39)&amp;"!r2c"&amp;$C1328,0),variables,2,0)</f>
        <v>10818</v>
      </c>
      <c r="H1328" s="98">
        <f t="array" aca="1" ref="H1328" ca="1">IF(AND(G1328&gt;=10861,G1328&lt;=10863),TEXT(INDIRECT(CHAR(39)&amp;$A1328&amp;CHAR(39)&amp;"!r"&amp;$B1328&amp;"c"&amp;$C1328,0),"dd-mmm-yyyy"),(INDIRECT(CHAR(39)&amp;$A1328&amp;CHAR(39)&amp;"!r"&amp;$B1328&amp;"c"&amp;$C1328,0)))</f>
        <v>0</v>
      </c>
    </row>
    <row r="1329" spans="1:8" x14ac:dyDescent="0.3">
      <c r="A1329" s="95" t="s">
        <v>284</v>
      </c>
      <c r="B1329" s="95">
        <f t="shared" si="2695"/>
        <v>12</v>
      </c>
      <c r="C1329" s="95">
        <f t="shared" si="2698"/>
        <v>80</v>
      </c>
      <c r="E1329" s="95">
        <f t="shared" ref="E1329" si="2719">plan_id</f>
        <v>390</v>
      </c>
      <c r="F1329" s="95">
        <f t="shared" ca="1" si="2530"/>
        <v>2009</v>
      </c>
      <c r="G1329" s="95">
        <f t="shared" ref="G1329" ca="1" si="2720">VLOOKUP(INDIRECT(CHAR(39)&amp;$A1329&amp;CHAR(39)&amp;"!r2c"&amp;$C1329,0),variables,2,0)</f>
        <v>10819</v>
      </c>
      <c r="H1329" s="98">
        <f t="array" aca="1" ref="H1329" ca="1">IF(AND(G1329&gt;=10861,G1329&lt;=10863),TEXT(INDIRECT(CHAR(39)&amp;$A1329&amp;CHAR(39)&amp;"!r"&amp;$B1329&amp;"c"&amp;$C1329,0),"dd-mmm-yyyy"),(INDIRECT(CHAR(39)&amp;$A1329&amp;CHAR(39)&amp;"!r"&amp;$B1329&amp;"c"&amp;$C1329,0)))</f>
        <v>0</v>
      </c>
    </row>
    <row r="1330" spans="1:8" x14ac:dyDescent="0.3">
      <c r="A1330" s="95" t="s">
        <v>284</v>
      </c>
      <c r="B1330" s="95">
        <f t="shared" si="2695"/>
        <v>12</v>
      </c>
      <c r="C1330" s="95">
        <f t="shared" si="2698"/>
        <v>81</v>
      </c>
      <c r="E1330" s="95">
        <f t="shared" ref="E1330" si="2721">plan_id</f>
        <v>390</v>
      </c>
      <c r="F1330" s="95">
        <f t="shared" ref="F1330:F1451" ca="1" si="2722">INDIRECT(CHAR(39)&amp;$A1330&amp;CHAR(39)&amp;"!r"&amp;$B1330&amp;"c2",0)</f>
        <v>2009</v>
      </c>
      <c r="G1330" s="95">
        <f t="shared" ref="G1330" ca="1" si="2723">VLOOKUP(INDIRECT(CHAR(39)&amp;$A1330&amp;CHAR(39)&amp;"!r2c"&amp;$C1330,0),variables,2,0)</f>
        <v>10820</v>
      </c>
      <c r="H1330" s="98">
        <f t="array" aca="1" ref="H1330" ca="1">IF(AND(G1330&gt;=10861,G1330&lt;=10863),TEXT(INDIRECT(CHAR(39)&amp;$A1330&amp;CHAR(39)&amp;"!r"&amp;$B1330&amp;"c"&amp;$C1330,0),"dd-mmm-yyyy"),(INDIRECT(CHAR(39)&amp;$A1330&amp;CHAR(39)&amp;"!r"&amp;$B1330&amp;"c"&amp;$C1330,0)))</f>
        <v>0</v>
      </c>
    </row>
    <row r="1331" spans="1:8" x14ac:dyDescent="0.3">
      <c r="A1331" s="95" t="s">
        <v>284</v>
      </c>
      <c r="B1331" s="95">
        <f t="shared" si="2695"/>
        <v>12</v>
      </c>
      <c r="C1331" s="95">
        <f t="shared" si="2698"/>
        <v>82</v>
      </c>
      <c r="E1331" s="95">
        <f t="shared" ref="E1331" si="2724">plan_id</f>
        <v>390</v>
      </c>
      <c r="F1331" s="95">
        <f t="shared" ca="1" si="2722"/>
        <v>2009</v>
      </c>
      <c r="G1331" s="95">
        <f t="shared" ref="G1331" ca="1" si="2725">VLOOKUP(INDIRECT(CHAR(39)&amp;$A1331&amp;CHAR(39)&amp;"!r2c"&amp;$C1331,0),variables,2,0)</f>
        <v>10821</v>
      </c>
      <c r="H1331" s="98">
        <f t="array" aca="1" ref="H1331" ca="1">IF(AND(G1331&gt;=10861,G1331&lt;=10863),TEXT(INDIRECT(CHAR(39)&amp;$A1331&amp;CHAR(39)&amp;"!r"&amp;$B1331&amp;"c"&amp;$C1331,0),"dd-mmm-yyyy"),(INDIRECT(CHAR(39)&amp;$A1331&amp;CHAR(39)&amp;"!r"&amp;$B1331&amp;"c"&amp;$C1331,0)))</f>
        <v>0</v>
      </c>
    </row>
    <row r="1332" spans="1:8" x14ac:dyDescent="0.3">
      <c r="A1332" s="95" t="s">
        <v>284</v>
      </c>
      <c r="B1332" s="95">
        <f t="shared" si="2695"/>
        <v>12</v>
      </c>
      <c r="C1332" s="95">
        <f t="shared" si="2698"/>
        <v>83</v>
      </c>
      <c r="E1332" s="95">
        <f t="shared" ref="E1332" si="2726">plan_id</f>
        <v>390</v>
      </c>
      <c r="F1332" s="95">
        <f t="shared" ca="1" si="2722"/>
        <v>2009</v>
      </c>
      <c r="G1332" s="95">
        <f t="shared" ref="G1332" ca="1" si="2727">VLOOKUP(INDIRECT(CHAR(39)&amp;$A1332&amp;CHAR(39)&amp;"!r2c"&amp;$C1332,0),variables,2,0)</f>
        <v>10822</v>
      </c>
      <c r="H1332" s="98">
        <f t="array" aca="1" ref="H1332" ca="1">IF(AND(G1332&gt;=10861,G1332&lt;=10863),TEXT(INDIRECT(CHAR(39)&amp;$A1332&amp;CHAR(39)&amp;"!r"&amp;$B1332&amp;"c"&amp;$C1332,0),"dd-mmm-yyyy"),(INDIRECT(CHAR(39)&amp;$A1332&amp;CHAR(39)&amp;"!r"&amp;$B1332&amp;"c"&amp;$C1332,0)))</f>
        <v>0</v>
      </c>
    </row>
    <row r="1333" spans="1:8" x14ac:dyDescent="0.3">
      <c r="A1333" s="95" t="s">
        <v>284</v>
      </c>
      <c r="B1333" s="95">
        <f t="shared" si="2695"/>
        <v>12</v>
      </c>
      <c r="C1333" s="95">
        <f t="shared" si="2698"/>
        <v>84</v>
      </c>
      <c r="E1333" s="95">
        <f t="shared" ref="E1333" si="2728">plan_id</f>
        <v>390</v>
      </c>
      <c r="F1333" s="95">
        <f t="shared" ca="1" si="2722"/>
        <v>2009</v>
      </c>
      <c r="G1333" s="95">
        <f t="shared" ref="G1333" ca="1" si="2729">VLOOKUP(INDIRECT(CHAR(39)&amp;$A1333&amp;CHAR(39)&amp;"!r2c"&amp;$C1333,0),variables,2,0)</f>
        <v>10829</v>
      </c>
      <c r="H1333" s="98">
        <f t="array" aca="1" ref="H1333" ca="1">IF(AND(G1333&gt;=10861,G1333&lt;=10863),TEXT(INDIRECT(CHAR(39)&amp;$A1333&amp;CHAR(39)&amp;"!r"&amp;$B1333&amp;"c"&amp;$C1333,0),"dd-mmm-yyyy"),(INDIRECT(CHAR(39)&amp;$A1333&amp;CHAR(39)&amp;"!r"&amp;$B1333&amp;"c"&amp;$C1333,0)))</f>
        <v>0</v>
      </c>
    </row>
    <row r="1334" spans="1:8" x14ac:dyDescent="0.3">
      <c r="A1334" s="95" t="s">
        <v>284</v>
      </c>
      <c r="B1334" s="95">
        <f t="shared" si="2695"/>
        <v>12</v>
      </c>
      <c r="C1334" s="95">
        <f t="shared" si="2698"/>
        <v>85</v>
      </c>
      <c r="E1334" s="95">
        <f t="shared" ref="E1334" si="2730">plan_id</f>
        <v>390</v>
      </c>
      <c r="F1334" s="95">
        <f t="shared" ca="1" si="2722"/>
        <v>2009</v>
      </c>
      <c r="G1334" s="95">
        <f t="shared" ref="G1334" ca="1" si="2731">VLOOKUP(INDIRECT(CHAR(39)&amp;$A1334&amp;CHAR(39)&amp;"!r2c"&amp;$C1334,0),variables,2,0)</f>
        <v>10823</v>
      </c>
      <c r="H1334" s="98">
        <f t="array" aca="1" ref="H1334" ca="1">IF(AND(G1334&gt;=10861,G1334&lt;=10863),TEXT(INDIRECT(CHAR(39)&amp;$A1334&amp;CHAR(39)&amp;"!r"&amp;$B1334&amp;"c"&amp;$C1334,0),"dd-mmm-yyyy"),(INDIRECT(CHAR(39)&amp;$A1334&amp;CHAR(39)&amp;"!r"&amp;$B1334&amp;"c"&amp;$C1334,0)))</f>
        <v>0</v>
      </c>
    </row>
    <row r="1335" spans="1:8" x14ac:dyDescent="0.3">
      <c r="A1335" s="95" t="s">
        <v>284</v>
      </c>
      <c r="B1335" s="95">
        <f t="shared" si="2695"/>
        <v>12</v>
      </c>
      <c r="C1335" s="95">
        <f t="shared" si="2698"/>
        <v>86</v>
      </c>
      <c r="E1335" s="95">
        <f t="shared" ref="E1335" si="2732">plan_id</f>
        <v>390</v>
      </c>
      <c r="F1335" s="95">
        <f t="shared" ca="1" si="2722"/>
        <v>2009</v>
      </c>
      <c r="G1335" s="95">
        <f t="shared" ref="G1335" ca="1" si="2733">VLOOKUP(INDIRECT(CHAR(39)&amp;$A1335&amp;CHAR(39)&amp;"!r2c"&amp;$C1335,0),variables,2,0)</f>
        <v>10798</v>
      </c>
      <c r="H1335" s="98">
        <f t="array" aca="1" ref="H1335" ca="1">IF(AND(G1335&gt;=10861,G1335&lt;=10863),TEXT(INDIRECT(CHAR(39)&amp;$A1335&amp;CHAR(39)&amp;"!r"&amp;$B1335&amp;"c"&amp;$C1335,0),"dd-mmm-yyyy"),(INDIRECT(CHAR(39)&amp;$A1335&amp;CHAR(39)&amp;"!r"&amp;$B1335&amp;"c"&amp;$C1335,0)))</f>
        <v>0</v>
      </c>
    </row>
    <row r="1336" spans="1:8" x14ac:dyDescent="0.3">
      <c r="A1336" s="95" t="s">
        <v>284</v>
      </c>
      <c r="B1336" s="95">
        <f t="shared" si="2695"/>
        <v>12</v>
      </c>
      <c r="C1336" s="95">
        <f t="shared" si="2698"/>
        <v>87</v>
      </c>
      <c r="E1336" s="95">
        <f t="shared" ref="E1336" si="2734">plan_id</f>
        <v>390</v>
      </c>
      <c r="F1336" s="95">
        <f t="shared" ca="1" si="2722"/>
        <v>2009</v>
      </c>
      <c r="G1336" s="95">
        <f t="shared" ref="G1336" ca="1" si="2735">VLOOKUP(INDIRECT(CHAR(39)&amp;$A1336&amp;CHAR(39)&amp;"!r2c"&amp;$C1336,0),variables,2,0)</f>
        <v>10799</v>
      </c>
      <c r="H1336" s="98">
        <f t="array" aca="1" ref="H1336" ca="1">IF(AND(G1336&gt;=10861,G1336&lt;=10863),TEXT(INDIRECT(CHAR(39)&amp;$A1336&amp;CHAR(39)&amp;"!r"&amp;$B1336&amp;"c"&amp;$C1336,0),"dd-mmm-yyyy"),(INDIRECT(CHAR(39)&amp;$A1336&amp;CHAR(39)&amp;"!r"&amp;$B1336&amp;"c"&amp;$C1336,0)))</f>
        <v>0</v>
      </c>
    </row>
    <row r="1337" spans="1:8" x14ac:dyDescent="0.3">
      <c r="A1337" s="95" t="s">
        <v>284</v>
      </c>
      <c r="B1337" s="95">
        <f t="shared" si="2695"/>
        <v>12</v>
      </c>
      <c r="C1337" s="95">
        <f t="shared" si="2698"/>
        <v>88</v>
      </c>
      <c r="E1337" s="95">
        <f t="shared" ref="E1337" si="2736">plan_id</f>
        <v>390</v>
      </c>
      <c r="F1337" s="95">
        <f t="shared" ca="1" si="2722"/>
        <v>2009</v>
      </c>
      <c r="G1337" s="95">
        <f t="shared" ref="G1337" ca="1" si="2737">VLOOKUP(INDIRECT(CHAR(39)&amp;$A1337&amp;CHAR(39)&amp;"!r2c"&amp;$C1337,0),variables,2,0)</f>
        <v>10800</v>
      </c>
      <c r="H1337" s="98">
        <f t="array" aca="1" ref="H1337" ca="1">IF(AND(G1337&gt;=10861,G1337&lt;=10863),TEXT(INDIRECT(CHAR(39)&amp;$A1337&amp;CHAR(39)&amp;"!r"&amp;$B1337&amp;"c"&amp;$C1337,0),"dd-mmm-yyyy"),(INDIRECT(CHAR(39)&amp;$A1337&amp;CHAR(39)&amp;"!r"&amp;$B1337&amp;"c"&amp;$C1337,0)))</f>
        <v>0</v>
      </c>
    </row>
    <row r="1338" spans="1:8" x14ac:dyDescent="0.3">
      <c r="A1338" s="95" t="s">
        <v>284</v>
      </c>
      <c r="B1338" s="95">
        <f t="shared" si="2695"/>
        <v>12</v>
      </c>
      <c r="C1338" s="95">
        <f t="shared" si="2698"/>
        <v>89</v>
      </c>
      <c r="E1338" s="95">
        <f t="shared" ref="E1338" si="2738">plan_id</f>
        <v>390</v>
      </c>
      <c r="F1338" s="95">
        <f t="shared" ca="1" si="2722"/>
        <v>2009</v>
      </c>
      <c r="G1338" s="95">
        <f t="shared" ref="G1338" ca="1" si="2739">VLOOKUP(INDIRECT(CHAR(39)&amp;$A1338&amp;CHAR(39)&amp;"!r2c"&amp;$C1338,0),variables,2,0)</f>
        <v>10824</v>
      </c>
      <c r="H1338" s="98">
        <f t="array" aca="1" ref="H1338" ca="1">IF(AND(G1338&gt;=10861,G1338&lt;=10863),TEXT(INDIRECT(CHAR(39)&amp;$A1338&amp;CHAR(39)&amp;"!r"&amp;$B1338&amp;"c"&amp;$C1338,0),"dd-mmm-yyyy"),(INDIRECT(CHAR(39)&amp;$A1338&amp;CHAR(39)&amp;"!r"&amp;$B1338&amp;"c"&amp;$C1338,0)))</f>
        <v>0</v>
      </c>
    </row>
    <row r="1339" spans="1:8" x14ac:dyDescent="0.3">
      <c r="A1339" s="95" t="s">
        <v>284</v>
      </c>
      <c r="B1339" s="95">
        <f t="shared" si="2695"/>
        <v>12</v>
      </c>
      <c r="C1339" s="95">
        <f t="shared" si="2698"/>
        <v>90</v>
      </c>
      <c r="E1339" s="95">
        <f t="shared" ref="E1339" si="2740">plan_id</f>
        <v>390</v>
      </c>
      <c r="F1339" s="95">
        <f t="shared" ca="1" si="2722"/>
        <v>2009</v>
      </c>
      <c r="G1339" s="95">
        <f t="shared" ref="G1339" ca="1" si="2741">VLOOKUP(INDIRECT(CHAR(39)&amp;$A1339&amp;CHAR(39)&amp;"!r2c"&amp;$C1339,0),variables,2,0)</f>
        <v>10825</v>
      </c>
      <c r="H1339" s="98">
        <f t="array" aca="1" ref="H1339" ca="1">IF(AND(G1339&gt;=10861,G1339&lt;=10863),TEXT(INDIRECT(CHAR(39)&amp;$A1339&amp;CHAR(39)&amp;"!r"&amp;$B1339&amp;"c"&amp;$C1339,0),"dd-mmm-yyyy"),(INDIRECT(CHAR(39)&amp;$A1339&amp;CHAR(39)&amp;"!r"&amp;$B1339&amp;"c"&amp;$C1339,0)))</f>
        <v>0</v>
      </c>
    </row>
    <row r="1340" spans="1:8" x14ac:dyDescent="0.3">
      <c r="A1340" s="95" t="s">
        <v>284</v>
      </c>
      <c r="B1340" s="95">
        <f t="shared" si="2695"/>
        <v>12</v>
      </c>
      <c r="C1340" s="95">
        <f t="shared" si="2698"/>
        <v>91</v>
      </c>
      <c r="E1340" s="95">
        <f t="shared" ref="E1340" si="2742">plan_id</f>
        <v>390</v>
      </c>
      <c r="F1340" s="95">
        <f t="shared" ca="1" si="2722"/>
        <v>2009</v>
      </c>
      <c r="G1340" s="95">
        <f t="shared" ref="G1340" ca="1" si="2743">VLOOKUP(INDIRECT(CHAR(39)&amp;$A1340&amp;CHAR(39)&amp;"!r2c"&amp;$C1340,0),variables,2,0)</f>
        <v>10826</v>
      </c>
      <c r="H1340" s="98">
        <f t="array" aca="1" ref="H1340" ca="1">IF(AND(G1340&gt;=10861,G1340&lt;=10863),TEXT(INDIRECT(CHAR(39)&amp;$A1340&amp;CHAR(39)&amp;"!r"&amp;$B1340&amp;"c"&amp;$C1340,0),"dd-mmm-yyyy"),(INDIRECT(CHAR(39)&amp;$A1340&amp;CHAR(39)&amp;"!r"&amp;$B1340&amp;"c"&amp;$C1340,0)))</f>
        <v>0</v>
      </c>
    </row>
    <row r="1341" spans="1:8" x14ac:dyDescent="0.3">
      <c r="A1341" s="95" t="s">
        <v>284</v>
      </c>
      <c r="B1341" s="95">
        <f t="shared" si="2695"/>
        <v>12</v>
      </c>
      <c r="C1341" s="95">
        <f t="shared" si="2698"/>
        <v>92</v>
      </c>
      <c r="E1341" s="95">
        <f t="shared" ref="E1341" si="2744">plan_id</f>
        <v>390</v>
      </c>
      <c r="F1341" s="95">
        <f t="shared" ca="1" si="2722"/>
        <v>2009</v>
      </c>
      <c r="G1341" s="95">
        <f t="shared" ref="G1341" ca="1" si="2745">VLOOKUP(INDIRECT(CHAR(39)&amp;$A1341&amp;CHAR(39)&amp;"!r2c"&amp;$C1341,0),variables,2,0)</f>
        <v>10828</v>
      </c>
      <c r="H1341" s="98">
        <f t="array" aca="1" ref="H1341" ca="1">IF(AND(G1341&gt;=10861,G1341&lt;=10863),TEXT(INDIRECT(CHAR(39)&amp;$A1341&amp;CHAR(39)&amp;"!r"&amp;$B1341&amp;"c"&amp;$C1341,0),"dd-mmm-yyyy"),(INDIRECT(CHAR(39)&amp;$A1341&amp;CHAR(39)&amp;"!r"&amp;$B1341&amp;"c"&amp;$C1341,0)))</f>
        <v>0</v>
      </c>
    </row>
    <row r="1342" spans="1:8" x14ac:dyDescent="0.3">
      <c r="A1342" s="95" t="s">
        <v>284</v>
      </c>
      <c r="B1342" s="95">
        <f t="shared" si="2695"/>
        <v>12</v>
      </c>
      <c r="C1342" s="95">
        <f t="shared" si="2698"/>
        <v>93</v>
      </c>
      <c r="E1342" s="95">
        <f t="shared" ref="E1342" si="2746">plan_id</f>
        <v>390</v>
      </c>
      <c r="F1342" s="95">
        <f t="shared" ca="1" si="2722"/>
        <v>2009</v>
      </c>
      <c r="G1342" s="95">
        <f t="shared" ref="G1342" ca="1" si="2747">VLOOKUP(INDIRECT(CHAR(39)&amp;$A1342&amp;CHAR(39)&amp;"!r2c"&amp;$C1342,0),variables,2,0)</f>
        <v>10827</v>
      </c>
      <c r="H1342" s="98">
        <f t="array" aca="1" ref="H1342" ca="1">IF(AND(G1342&gt;=10861,G1342&lt;=10863),TEXT(INDIRECT(CHAR(39)&amp;$A1342&amp;CHAR(39)&amp;"!r"&amp;$B1342&amp;"c"&amp;$C1342,0),"dd-mmm-yyyy"),(INDIRECT(CHAR(39)&amp;$A1342&amp;CHAR(39)&amp;"!r"&amp;$B1342&amp;"c"&amp;$C1342,0)))</f>
        <v>0</v>
      </c>
    </row>
    <row r="1343" spans="1:8" x14ac:dyDescent="0.3">
      <c r="A1343" s="95" t="s">
        <v>284</v>
      </c>
      <c r="B1343" s="95">
        <f t="shared" ref="B1343:B1406" si="2748">B1278+1</f>
        <v>13</v>
      </c>
      <c r="C1343" s="95">
        <f t="shared" si="2698"/>
        <v>3</v>
      </c>
      <c r="E1343" s="95">
        <f t="shared" ref="E1343" si="2749">plan_id</f>
        <v>390</v>
      </c>
      <c r="F1343" s="95">
        <f t="shared" ca="1" si="2722"/>
        <v>2010</v>
      </c>
      <c r="G1343" s="95">
        <f t="shared" ref="G1343" ca="1" si="2750">VLOOKUP(INDIRECT(CHAR(39)&amp;$A1343&amp;CHAR(39)&amp;"!r2c"&amp;$C1343,0),variables,2,0)</f>
        <v>10703</v>
      </c>
      <c r="H1343" s="98">
        <f t="array" aca="1" ref="H1343" ca="1">IF(AND(G1343&gt;=10861,G1343&lt;=10863),TEXT(INDIRECT(CHAR(39)&amp;$A1343&amp;CHAR(39)&amp;"!r"&amp;$B1343&amp;"c"&amp;$C1343,0),"dd-mmm-yyyy"),(INDIRECT(CHAR(39)&amp;$A1343&amp;CHAR(39)&amp;"!r"&amp;$B1343&amp;"c"&amp;$C1343,0)))</f>
        <v>2012</v>
      </c>
    </row>
    <row r="1344" spans="1:8" x14ac:dyDescent="0.3">
      <c r="A1344" s="95" t="s">
        <v>284</v>
      </c>
      <c r="B1344" s="95">
        <f t="shared" si="2748"/>
        <v>13</v>
      </c>
      <c r="C1344" s="95">
        <f t="shared" si="2698"/>
        <v>4</v>
      </c>
      <c r="E1344" s="95">
        <f t="shared" ref="E1344" si="2751">plan_id</f>
        <v>390</v>
      </c>
      <c r="F1344" s="95">
        <f t="shared" ca="1" si="2722"/>
        <v>2010</v>
      </c>
      <c r="G1344" s="95">
        <f t="shared" ref="G1344" ca="1" si="2752">VLOOKUP(INDIRECT(CHAR(39)&amp;$A1344&amp;CHAR(39)&amp;"!r2c"&amp;$C1344,0),variables,2,0)</f>
        <v>10845</v>
      </c>
      <c r="H1344" s="98" t="str">
        <f t="array" aca="1" ref="H1344" ca="1">IF(AND(G1344&gt;=10861,G1344&lt;=10863),TEXT(INDIRECT(CHAR(39)&amp;$A1344&amp;CHAR(39)&amp;"!r"&amp;$B1344&amp;"c"&amp;$C1344,0),"dd-mmm-yyyy"),(INDIRECT(CHAR(39)&amp;$A1344&amp;CHAR(39)&amp;"!r"&amp;$B1344&amp;"c"&amp;$C1344,0)))</f>
        <v>Cavanaugh Macdonald Consulting, LLC</v>
      </c>
    </row>
    <row r="1345" spans="1:8" x14ac:dyDescent="0.3">
      <c r="A1345" s="95" t="s">
        <v>284</v>
      </c>
      <c r="B1345" s="95">
        <f t="shared" si="2748"/>
        <v>13</v>
      </c>
      <c r="C1345" s="95">
        <f t="shared" si="2698"/>
        <v>5</v>
      </c>
      <c r="E1345" s="95">
        <f t="shared" ref="E1345" si="2753">plan_id</f>
        <v>390</v>
      </c>
      <c r="F1345" s="95">
        <f t="shared" ca="1" si="2722"/>
        <v>2010</v>
      </c>
      <c r="G1345" s="95">
        <f t="shared" ref="G1345" ca="1" si="2754">VLOOKUP(INDIRECT(CHAR(39)&amp;$A1345&amp;CHAR(39)&amp;"!r2c"&amp;$C1345,0),variables,2,0)</f>
        <v>10924</v>
      </c>
      <c r="H1345" s="98">
        <f t="array" aca="1" ref="H1345" ca="1">IF(AND(G1345&gt;=10861,G1345&lt;=10863),TEXT(INDIRECT(CHAR(39)&amp;$A1345&amp;CHAR(39)&amp;"!r"&amp;$B1345&amp;"c"&amp;$C1345,0),"dd-mmm-yyyy"),(INDIRECT(CHAR(39)&amp;$A1345&amp;CHAR(39)&amp;"!r"&amp;$B1345&amp;"c"&amp;$C1345,0)))</f>
        <v>0</v>
      </c>
    </row>
    <row r="1346" spans="1:8" x14ac:dyDescent="0.3">
      <c r="A1346" s="95" t="s">
        <v>284</v>
      </c>
      <c r="B1346" s="95">
        <f t="shared" si="2748"/>
        <v>13</v>
      </c>
      <c r="C1346" s="95">
        <f t="shared" si="2698"/>
        <v>6</v>
      </c>
      <c r="E1346" s="95">
        <f t="shared" ref="E1346" si="2755">plan_id</f>
        <v>390</v>
      </c>
      <c r="F1346" s="95">
        <f t="shared" ca="1" si="2722"/>
        <v>2010</v>
      </c>
      <c r="G1346" s="95">
        <f t="shared" ref="G1346" ca="1" si="2756">VLOOKUP(INDIRECT(CHAR(39)&amp;$A1346&amp;CHAR(39)&amp;"!r2c"&amp;$C1346,0),variables,2,0)</f>
        <v>10925</v>
      </c>
      <c r="H1346" s="98">
        <f t="array" aca="1" ref="H1346" ca="1">IF(AND(G1346&gt;=10861,G1346&lt;=10863),TEXT(INDIRECT(CHAR(39)&amp;$A1346&amp;CHAR(39)&amp;"!r"&amp;$B1346&amp;"c"&amp;$C1346,0),"dd-mmm-yyyy"),(INDIRECT(CHAR(39)&amp;$A1346&amp;CHAR(39)&amp;"!r"&amp;$B1346&amp;"c"&amp;$C1346,0)))</f>
        <v>0.27529999999999999</v>
      </c>
    </row>
    <row r="1347" spans="1:8" x14ac:dyDescent="0.3">
      <c r="A1347" s="95" t="s">
        <v>284</v>
      </c>
      <c r="B1347" s="95">
        <f t="shared" si="2748"/>
        <v>13</v>
      </c>
      <c r="C1347" s="95">
        <f t="shared" si="2698"/>
        <v>7</v>
      </c>
      <c r="E1347" s="95">
        <f t="shared" ref="E1347" si="2757">plan_id</f>
        <v>390</v>
      </c>
      <c r="F1347" s="95">
        <f t="shared" ca="1" si="2722"/>
        <v>2010</v>
      </c>
      <c r="G1347" s="95">
        <f t="shared" ref="G1347" ca="1" si="2758">VLOOKUP(INDIRECT(CHAR(39)&amp;$A1347&amp;CHAR(39)&amp;"!r2c"&amp;$C1347,0),variables,2,0)</f>
        <v>10926</v>
      </c>
      <c r="H1347" s="98">
        <f t="array" aca="1" ref="H1347" ca="1">IF(AND(G1347&gt;=10861,G1347&lt;=10863),TEXT(INDIRECT(CHAR(39)&amp;$A1347&amp;CHAR(39)&amp;"!r"&amp;$B1347&amp;"c"&amp;$C1347,0),"dd-mmm-yyyy"),(INDIRECT(CHAR(39)&amp;$A1347&amp;CHAR(39)&amp;"!r"&amp;$B1347&amp;"c"&amp;$C1347,0)))</f>
        <v>0</v>
      </c>
    </row>
    <row r="1348" spans="1:8" x14ac:dyDescent="0.3">
      <c r="A1348" s="95" t="s">
        <v>284</v>
      </c>
      <c r="B1348" s="95">
        <f t="shared" si="2748"/>
        <v>13</v>
      </c>
      <c r="C1348" s="95">
        <f t="shared" si="2698"/>
        <v>8</v>
      </c>
      <c r="E1348" s="95">
        <f t="shared" ref="E1348" si="2759">plan_id</f>
        <v>390</v>
      </c>
      <c r="F1348" s="95">
        <f t="shared" ca="1" si="2722"/>
        <v>2010</v>
      </c>
      <c r="G1348" s="95">
        <f t="shared" ref="G1348" ca="1" si="2760">VLOOKUP(INDIRECT(CHAR(39)&amp;$A1348&amp;CHAR(39)&amp;"!r2c"&amp;$C1348,0),variables,2,0)</f>
        <v>10704</v>
      </c>
      <c r="H1348" s="98">
        <f t="array" aca="1" ref="H1348" ca="1">IF(AND(G1348&gt;=10861,G1348&lt;=10863),TEXT(INDIRECT(CHAR(39)&amp;$A1348&amp;CHAR(39)&amp;"!r"&amp;$B1348&amp;"c"&amp;$C1348,0),"dd-mmm-yyyy"),(INDIRECT(CHAR(39)&amp;$A1348&amp;CHAR(39)&amp;"!r"&amp;$B1348&amp;"c"&amp;$C1348,0)))</f>
        <v>0</v>
      </c>
    </row>
    <row r="1349" spans="1:8" x14ac:dyDescent="0.3">
      <c r="A1349" s="95" t="s">
        <v>284</v>
      </c>
      <c r="B1349" s="95">
        <f t="shared" si="2748"/>
        <v>13</v>
      </c>
      <c r="C1349" s="95">
        <f t="shared" si="2698"/>
        <v>9</v>
      </c>
      <c r="E1349" s="95">
        <f t="shared" ref="E1349" si="2761">plan_id</f>
        <v>390</v>
      </c>
      <c r="F1349" s="95">
        <f t="shared" ca="1" si="2722"/>
        <v>2010</v>
      </c>
      <c r="G1349" s="95">
        <f t="shared" ref="G1349" ca="1" si="2762">VLOOKUP(INDIRECT(CHAR(39)&amp;$A1349&amp;CHAR(39)&amp;"!r2c"&amp;$C1349,0),variables,2,0)</f>
        <v>10928</v>
      </c>
      <c r="H1349" s="98">
        <f t="array" aca="1" ref="H1349" ca="1">IF(AND(G1349&gt;=10861,G1349&lt;=10863),TEXT(INDIRECT(CHAR(39)&amp;$A1349&amp;CHAR(39)&amp;"!r"&amp;$B1349&amp;"c"&amp;$C1349,0),"dd-mmm-yyyy"),(INDIRECT(CHAR(39)&amp;$A1349&amp;CHAR(39)&amp;"!r"&amp;$B1349&amp;"c"&amp;$C1349,0)))</f>
        <v>0</v>
      </c>
    </row>
    <row r="1350" spans="1:8" x14ac:dyDescent="0.3">
      <c r="A1350" s="95" t="s">
        <v>284</v>
      </c>
      <c r="B1350" s="95">
        <f t="shared" si="2748"/>
        <v>13</v>
      </c>
      <c r="C1350" s="95">
        <f t="shared" si="2698"/>
        <v>10</v>
      </c>
      <c r="E1350" s="95">
        <f t="shared" ref="E1350" si="2763">plan_id</f>
        <v>390</v>
      </c>
      <c r="F1350" s="95">
        <f t="shared" ca="1" si="2722"/>
        <v>2010</v>
      </c>
      <c r="G1350" s="95">
        <f t="shared" ref="G1350" ca="1" si="2764">VLOOKUP(INDIRECT(CHAR(39)&amp;$A1350&amp;CHAR(39)&amp;"!r2c"&amp;$C1350,0),variables,2,0)</f>
        <v>10929</v>
      </c>
      <c r="H1350" s="98">
        <f t="array" aca="1" ref="H1350" ca="1">IF(AND(G1350&gt;=10861,G1350&lt;=10863),TEXT(INDIRECT(CHAR(39)&amp;$A1350&amp;CHAR(39)&amp;"!r"&amp;$B1350&amp;"c"&amp;$C1350,0),"dd-mmm-yyyy"),(INDIRECT(CHAR(39)&amp;$A1350&amp;CHAR(39)&amp;"!r"&amp;$B1350&amp;"c"&amp;$C1350,0)))</f>
        <v>0</v>
      </c>
    </row>
    <row r="1351" spans="1:8" x14ac:dyDescent="0.3">
      <c r="A1351" s="95" t="s">
        <v>284</v>
      </c>
      <c r="B1351" s="95">
        <f t="shared" si="2748"/>
        <v>13</v>
      </c>
      <c r="C1351" s="95">
        <f t="shared" si="2698"/>
        <v>11</v>
      </c>
      <c r="E1351" s="95">
        <f t="shared" ref="E1351" si="2765">plan_id</f>
        <v>390</v>
      </c>
      <c r="F1351" s="95">
        <f t="shared" ca="1" si="2722"/>
        <v>2010</v>
      </c>
      <c r="G1351" s="95">
        <f t="shared" ref="G1351" ca="1" si="2766">VLOOKUP(INDIRECT(CHAR(39)&amp;$A1351&amp;CHAR(39)&amp;"!r2c"&amp;$C1351,0),variables,2,0)</f>
        <v>10930</v>
      </c>
      <c r="H1351" s="98">
        <f t="array" aca="1" ref="H1351" ca="1">IF(AND(G1351&gt;=10861,G1351&lt;=10863),TEXT(INDIRECT(CHAR(39)&amp;$A1351&amp;CHAR(39)&amp;"!r"&amp;$B1351&amp;"c"&amp;$C1351,0),"dd-mmm-yyyy"),(INDIRECT(CHAR(39)&amp;$A1351&amp;CHAR(39)&amp;"!r"&amp;$B1351&amp;"c"&amp;$C1351,0)))</f>
        <v>0</v>
      </c>
    </row>
    <row r="1352" spans="1:8" x14ac:dyDescent="0.3">
      <c r="A1352" s="95" t="s">
        <v>284</v>
      </c>
      <c r="B1352" s="95">
        <f t="shared" si="2748"/>
        <v>13</v>
      </c>
      <c r="C1352" s="95">
        <f t="shared" si="2698"/>
        <v>12</v>
      </c>
      <c r="E1352" s="95">
        <f t="shared" ref="E1352" si="2767">plan_id</f>
        <v>390</v>
      </c>
      <c r="F1352" s="95">
        <f t="shared" ca="1" si="2722"/>
        <v>2010</v>
      </c>
      <c r="G1352" s="95">
        <f t="shared" ref="G1352" ca="1" si="2768">VLOOKUP(INDIRECT(CHAR(39)&amp;$A1352&amp;CHAR(39)&amp;"!r2c"&amp;$C1352,0),variables,2,0)</f>
        <v>10705</v>
      </c>
      <c r="H1352" s="98">
        <f t="array" aca="1" ref="H1352" ca="1">IF(AND(G1352&gt;=10861,G1352&lt;=10863),TEXT(INDIRECT(CHAR(39)&amp;$A1352&amp;CHAR(39)&amp;"!r"&amp;$B1352&amp;"c"&amp;$C1352,0),"dd-mmm-yyyy"),(INDIRECT(CHAR(39)&amp;$A1352&amp;CHAR(39)&amp;"!r"&amp;$B1352&amp;"c"&amp;$C1352,0)))</f>
        <v>29984227</v>
      </c>
    </row>
    <row r="1353" spans="1:8" x14ac:dyDescent="0.3">
      <c r="A1353" s="95" t="s">
        <v>284</v>
      </c>
      <c r="B1353" s="95">
        <f t="shared" si="2748"/>
        <v>13</v>
      </c>
      <c r="C1353" s="95">
        <f t="shared" si="2698"/>
        <v>13</v>
      </c>
      <c r="E1353" s="95">
        <f t="shared" ref="E1353" si="2769">plan_id</f>
        <v>390</v>
      </c>
      <c r="F1353" s="95">
        <f t="shared" ca="1" si="2722"/>
        <v>2010</v>
      </c>
      <c r="G1353" s="95">
        <f t="shared" ref="G1353" ca="1" si="2770">VLOOKUP(INDIRECT(CHAR(39)&amp;$A1353&amp;CHAR(39)&amp;"!r2c"&amp;$C1353,0),variables,2,0)</f>
        <v>10842</v>
      </c>
      <c r="H1353" s="98">
        <f t="array" aca="1" ref="H1353" ca="1">IF(AND(G1353&gt;=10861,G1353&lt;=10863),TEXT(INDIRECT(CHAR(39)&amp;$A1353&amp;CHAR(39)&amp;"!r"&amp;$B1353&amp;"c"&amp;$C1353,0),"dd-mmm-yyyy"),(INDIRECT(CHAR(39)&amp;$A1353&amp;CHAR(39)&amp;"!r"&amp;$B1353&amp;"c"&amp;$C1353,0)))</f>
        <v>0</v>
      </c>
    </row>
    <row r="1354" spans="1:8" x14ac:dyDescent="0.3">
      <c r="A1354" s="95" t="s">
        <v>284</v>
      </c>
      <c r="B1354" s="95">
        <f t="shared" si="2748"/>
        <v>13</v>
      </c>
      <c r="C1354" s="95">
        <f t="shared" si="2698"/>
        <v>14</v>
      </c>
      <c r="E1354" s="95">
        <f t="shared" ref="E1354" si="2771">plan_id</f>
        <v>390</v>
      </c>
      <c r="F1354" s="95">
        <f t="shared" ca="1" si="2722"/>
        <v>2010</v>
      </c>
      <c r="G1354" s="95">
        <f t="shared" ref="G1354" ca="1" si="2772">VLOOKUP(INDIRECT(CHAR(39)&amp;$A1354&amp;CHAR(39)&amp;"!r2c"&amp;$C1354,0),variables,2,0)</f>
        <v>10843</v>
      </c>
      <c r="H1354" s="98">
        <f t="array" aca="1" ref="H1354" ca="1">IF(AND(G1354&gt;=10861,G1354&lt;=10863),TEXT(INDIRECT(CHAR(39)&amp;$A1354&amp;CHAR(39)&amp;"!r"&amp;$B1354&amp;"c"&amp;$C1354,0),"dd-mmm-yyyy"),(INDIRECT(CHAR(39)&amp;$A1354&amp;CHAR(39)&amp;"!r"&amp;$B1354&amp;"c"&amp;$C1354,0)))</f>
        <v>0</v>
      </c>
    </row>
    <row r="1355" spans="1:8" x14ac:dyDescent="0.3">
      <c r="A1355" s="95" t="s">
        <v>284</v>
      </c>
      <c r="B1355" s="95">
        <f t="shared" si="2748"/>
        <v>13</v>
      </c>
      <c r="C1355" s="95">
        <f t="shared" si="2698"/>
        <v>15</v>
      </c>
      <c r="E1355" s="95">
        <f t="shared" ref="E1355" si="2773">plan_id</f>
        <v>390</v>
      </c>
      <c r="F1355" s="95">
        <f t="shared" ca="1" si="2722"/>
        <v>2010</v>
      </c>
      <c r="G1355" s="95">
        <f t="shared" ref="G1355" ca="1" si="2774">VLOOKUP(INDIRECT(CHAR(39)&amp;$A1355&amp;CHAR(39)&amp;"!r2c"&amp;$C1355,0),variables,2,0)</f>
        <v>10931</v>
      </c>
      <c r="H1355" s="98">
        <f t="array" aca="1" ref="H1355" ca="1">IF(AND(G1355&gt;=10861,G1355&lt;=10863),TEXT(INDIRECT(CHAR(39)&amp;$A1355&amp;CHAR(39)&amp;"!r"&amp;$B1355&amp;"c"&amp;$C1355,0),"dd-mmm-yyyy"),(INDIRECT(CHAR(39)&amp;$A1355&amp;CHAR(39)&amp;"!r"&amp;$B1355&amp;"c"&amp;$C1355,0)))</f>
        <v>0</v>
      </c>
    </row>
    <row r="1356" spans="1:8" x14ac:dyDescent="0.3">
      <c r="A1356" s="95" t="s">
        <v>284</v>
      </c>
      <c r="B1356" s="95">
        <f t="shared" si="2748"/>
        <v>13</v>
      </c>
      <c r="C1356" s="95">
        <f t="shared" si="2698"/>
        <v>16</v>
      </c>
      <c r="E1356" s="95">
        <f t="shared" ref="E1356" si="2775">plan_id</f>
        <v>390</v>
      </c>
      <c r="F1356" s="95">
        <f t="shared" ca="1" si="2722"/>
        <v>2010</v>
      </c>
      <c r="G1356" s="95">
        <f t="shared" ref="G1356" ca="1" si="2776">VLOOKUP(INDIRECT(CHAR(39)&amp;$A1356&amp;CHAR(39)&amp;"!r2c"&amp;$C1356,0),variables,2,0)</f>
        <v>10932</v>
      </c>
      <c r="H1356" s="98">
        <f t="array" aca="1" ref="H1356" ca="1">IF(AND(G1356&gt;=10861,G1356&lt;=10863),TEXT(INDIRECT(CHAR(39)&amp;$A1356&amp;CHAR(39)&amp;"!r"&amp;$B1356&amp;"c"&amp;$C1356,0),"dd-mmm-yyyy"),(INDIRECT(CHAR(39)&amp;$A1356&amp;CHAR(39)&amp;"!r"&amp;$B1356&amp;"c"&amp;$C1356,0)))</f>
        <v>0</v>
      </c>
    </row>
    <row r="1357" spans="1:8" x14ac:dyDescent="0.3">
      <c r="A1357" s="95" t="s">
        <v>284</v>
      </c>
      <c r="B1357" s="95">
        <f t="shared" si="2748"/>
        <v>13</v>
      </c>
      <c r="C1357" s="95">
        <f t="shared" si="2698"/>
        <v>17</v>
      </c>
      <c r="E1357" s="95">
        <f t="shared" ref="E1357" si="2777">plan_id</f>
        <v>390</v>
      </c>
      <c r="F1357" s="95">
        <f t="shared" ca="1" si="2722"/>
        <v>2010</v>
      </c>
      <c r="G1357" s="95">
        <f t="shared" ref="G1357" ca="1" si="2778">VLOOKUP(INDIRECT(CHAR(39)&amp;$A1357&amp;CHAR(39)&amp;"!r2c"&amp;$C1357,0),variables,2,0)</f>
        <v>10933</v>
      </c>
      <c r="H1357" s="98">
        <f t="array" aca="1" ref="H1357" ca="1">IF(AND(G1357&gt;=10861,G1357&lt;=10863),TEXT(INDIRECT(CHAR(39)&amp;$A1357&amp;CHAR(39)&amp;"!r"&amp;$B1357&amp;"c"&amp;$C1357,0),"dd-mmm-yyyy"),(INDIRECT(CHAR(39)&amp;$A1357&amp;CHAR(39)&amp;"!r"&amp;$B1357&amp;"c"&amp;$C1357,0)))</f>
        <v>0.27529999999999999</v>
      </c>
    </row>
    <row r="1358" spans="1:8" x14ac:dyDescent="0.3">
      <c r="A1358" s="95" t="s">
        <v>284</v>
      </c>
      <c r="B1358" s="95">
        <f t="shared" si="2748"/>
        <v>13</v>
      </c>
      <c r="C1358" s="95">
        <f t="shared" si="2698"/>
        <v>18</v>
      </c>
      <c r="E1358" s="95">
        <f t="shared" ref="E1358" si="2779">plan_id</f>
        <v>390</v>
      </c>
      <c r="F1358" s="95">
        <f t="shared" ca="1" si="2722"/>
        <v>2010</v>
      </c>
      <c r="G1358" s="95">
        <f t="shared" ref="G1358" ca="1" si="2780">VLOOKUP(INDIRECT(CHAR(39)&amp;$A1358&amp;CHAR(39)&amp;"!r2c"&amp;$C1358,0),variables,2,0)</f>
        <v>10934</v>
      </c>
      <c r="H1358" s="98">
        <f t="array" aca="1" ref="H1358" ca="1">IF(AND(G1358&gt;=10861,G1358&lt;=10863),TEXT(INDIRECT(CHAR(39)&amp;$A1358&amp;CHAR(39)&amp;"!r"&amp;$B1358&amp;"c"&amp;$C1358,0),"dd-mmm-yyyy"),(INDIRECT(CHAR(39)&amp;$A1358&amp;CHAR(39)&amp;"!r"&amp;$B1358&amp;"c"&amp;$C1358,0)))</f>
        <v>0</v>
      </c>
    </row>
    <row r="1359" spans="1:8" x14ac:dyDescent="0.3">
      <c r="A1359" s="95" t="s">
        <v>284</v>
      </c>
      <c r="B1359" s="95">
        <f t="shared" si="2748"/>
        <v>13</v>
      </c>
      <c r="C1359" s="95">
        <f t="shared" si="2698"/>
        <v>19</v>
      </c>
      <c r="E1359" s="95">
        <f t="shared" ref="E1359" si="2781">plan_id</f>
        <v>390</v>
      </c>
      <c r="F1359" s="95">
        <f t="shared" ca="1" si="2722"/>
        <v>2010</v>
      </c>
      <c r="G1359" s="95">
        <f t="shared" ref="G1359" ca="1" si="2782">VLOOKUP(INDIRECT(CHAR(39)&amp;$A1359&amp;CHAR(39)&amp;"!r2c"&amp;$C1359,0),variables,2,0)</f>
        <v>10935</v>
      </c>
      <c r="H1359" s="98" t="str">
        <f t="array" aca="1" ref="H1359" ca="1">IF(AND(G1359&gt;=10861,G1359&lt;=10863),TEXT(INDIRECT(CHAR(39)&amp;$A1359&amp;CHAR(39)&amp;"!r"&amp;$B1359&amp;"c"&amp;$C1359,0),"dd-mmm-yyyy"),(INDIRECT(CHAR(39)&amp;$A1359&amp;CHAR(39)&amp;"!r"&amp;$B1359&amp;"c"&amp;$C1359,0)))</f>
        <v>Range</v>
      </c>
    </row>
    <row r="1360" spans="1:8" x14ac:dyDescent="0.3">
      <c r="A1360" s="95" t="s">
        <v>284</v>
      </c>
      <c r="B1360" s="95">
        <f t="shared" si="2748"/>
        <v>13</v>
      </c>
      <c r="C1360" s="95">
        <f t="shared" si="2698"/>
        <v>20</v>
      </c>
      <c r="E1360" s="95">
        <f t="shared" ref="E1360" si="2783">plan_id</f>
        <v>390</v>
      </c>
      <c r="F1360" s="95">
        <f t="shared" ca="1" si="2722"/>
        <v>2010</v>
      </c>
      <c r="G1360" s="95">
        <f t="shared" ref="G1360" ca="1" si="2784">VLOOKUP(INDIRECT(CHAR(39)&amp;$A1360&amp;CHAR(39)&amp;"!r2c"&amp;$C1360,0),variables,2,0)</f>
        <v>10937</v>
      </c>
      <c r="H1360" s="98">
        <f t="array" aca="1" ref="H1360" ca="1">IF(AND(G1360&gt;=10861,G1360&lt;=10863),TEXT(INDIRECT(CHAR(39)&amp;$A1360&amp;CHAR(39)&amp;"!r"&amp;$B1360&amp;"c"&amp;$C1360,0),"dd-mmm-yyyy"),(INDIRECT(CHAR(39)&amp;$A1360&amp;CHAR(39)&amp;"!r"&amp;$B1360&amp;"c"&amp;$C1360,0)))</f>
        <v>0</v>
      </c>
    </row>
    <row r="1361" spans="1:8" x14ac:dyDescent="0.3">
      <c r="A1361" s="95" t="s">
        <v>284</v>
      </c>
      <c r="B1361" s="95">
        <f t="shared" si="2748"/>
        <v>13</v>
      </c>
      <c r="C1361" s="95">
        <f t="shared" si="2698"/>
        <v>21</v>
      </c>
      <c r="E1361" s="95">
        <f t="shared" ref="E1361" si="2785">plan_id</f>
        <v>390</v>
      </c>
      <c r="F1361" s="95">
        <f t="shared" ca="1" si="2722"/>
        <v>2010</v>
      </c>
      <c r="G1361" s="95">
        <f t="shared" ref="G1361" ca="1" si="2786">VLOOKUP(INDIRECT(CHAR(39)&amp;$A1361&amp;CHAR(39)&amp;"!r2c"&amp;$C1361,0),variables,2,0)</f>
        <v>10938</v>
      </c>
      <c r="H1361" s="98">
        <f t="array" aca="1" ref="H1361" ca="1">IF(AND(G1361&gt;=10861,G1361&lt;=10863),TEXT(INDIRECT(CHAR(39)&amp;$A1361&amp;CHAR(39)&amp;"!r"&amp;$B1361&amp;"c"&amp;$C1361,0),"dd-mmm-yyyy"),(INDIRECT(CHAR(39)&amp;$A1361&amp;CHAR(39)&amp;"!r"&amp;$B1361&amp;"c"&amp;$C1361,0)))</f>
        <v>0</v>
      </c>
    </row>
    <row r="1362" spans="1:8" x14ac:dyDescent="0.3">
      <c r="A1362" s="95" t="s">
        <v>284</v>
      </c>
      <c r="B1362" s="95">
        <f t="shared" si="2748"/>
        <v>13</v>
      </c>
      <c r="C1362" s="95">
        <f t="shared" si="2698"/>
        <v>22</v>
      </c>
      <c r="E1362" s="95">
        <f t="shared" ref="E1362" si="2787">plan_id</f>
        <v>390</v>
      </c>
      <c r="F1362" s="95">
        <f t="shared" ca="1" si="2722"/>
        <v>2010</v>
      </c>
      <c r="G1362" s="95">
        <f t="shared" ref="G1362" ca="1" si="2788">VLOOKUP(INDIRECT(CHAR(39)&amp;$A1362&amp;CHAR(39)&amp;"!r2c"&amp;$C1362,0),variables,2,0)</f>
        <v>11007</v>
      </c>
      <c r="H1362" s="98" t="str">
        <f t="array" aca="1" ref="H1362" ca="1">IF(AND(G1362&gt;=10861,G1362&lt;=10863),TEXT(INDIRECT(CHAR(39)&amp;$A1362&amp;CHAR(39)&amp;"!r"&amp;$B1362&amp;"c"&amp;$C1362,0),"dd-mmm-yyyy"),(INDIRECT(CHAR(39)&amp;$A1362&amp;CHAR(39)&amp;"!r"&amp;$B1362&amp;"c"&amp;$C1362,0)))</f>
        <v>(i) 2.5% of Avg pay times dep service upto 25 yrs+ 3% of avg pay times dep service over 25yrs+ 2.5% of Avg pay times CS, Max 80% of pay. (ii) 2.5% of avg pay times total service, Max 80% of pay</v>
      </c>
    </row>
    <row r="1363" spans="1:8" x14ac:dyDescent="0.3">
      <c r="A1363" s="95" t="s">
        <v>284</v>
      </c>
      <c r="B1363" s="95">
        <f t="shared" si="2748"/>
        <v>13</v>
      </c>
      <c r="C1363" s="95">
        <f t="shared" si="2698"/>
        <v>23</v>
      </c>
      <c r="E1363" s="95">
        <f t="shared" ref="E1363" si="2789">plan_id</f>
        <v>390</v>
      </c>
      <c r="F1363" s="95">
        <f t="shared" ca="1" si="2722"/>
        <v>2010</v>
      </c>
      <c r="G1363" s="95">
        <f t="shared" ref="G1363" ca="1" si="2790">VLOOKUP(INDIRECT(CHAR(39)&amp;$A1363&amp;CHAR(39)&amp;"!r2c"&amp;$C1363,0),variables,2,0)</f>
        <v>10941</v>
      </c>
      <c r="H1363" s="98" t="str">
        <f t="array" aca="1" ref="H1363" ca="1">IF(AND(G1363&gt;=10861,G1363&lt;=10863),TEXT(INDIRECT(CHAR(39)&amp;$A1363&amp;CHAR(39)&amp;"!r"&amp;$B1363&amp;"c"&amp;$C1363,0),"dd-mmm-yyyy"),(INDIRECT(CHAR(39)&amp;$A1363&amp;CHAR(39)&amp;"!r"&amp;$B1363&amp;"c"&amp;$C1363,0)))</f>
        <v>COLA</v>
      </c>
    </row>
    <row r="1364" spans="1:8" x14ac:dyDescent="0.3">
      <c r="A1364" s="95" t="s">
        <v>284</v>
      </c>
      <c r="B1364" s="95">
        <f t="shared" si="2748"/>
        <v>13</v>
      </c>
      <c r="C1364" s="95">
        <f t="shared" si="2698"/>
        <v>24</v>
      </c>
      <c r="E1364" s="95">
        <f t="shared" ref="E1364" si="2791">plan_id</f>
        <v>390</v>
      </c>
      <c r="F1364" s="95">
        <f t="shared" ca="1" si="2722"/>
        <v>2010</v>
      </c>
      <c r="G1364" s="95">
        <f t="shared" ref="G1364" ca="1" si="2792">VLOOKUP(INDIRECT(CHAR(39)&amp;$A1364&amp;CHAR(39)&amp;"!r2c"&amp;$C1364,0),variables,2,0)</f>
        <v>10942</v>
      </c>
      <c r="H1364" s="98" t="str">
        <f t="array" aca="1" ref="H1364" ca="1">IF(AND(G1364&gt;=10861,G1364&lt;=10863),TEXT(INDIRECT(CHAR(39)&amp;$A1364&amp;CHAR(39)&amp;"!r"&amp;$B1364&amp;"c"&amp;$C1364,0),"dd-mmm-yyyy"),(INDIRECT(CHAR(39)&amp;$A1364&amp;CHAR(39)&amp;"!r"&amp;$B1364&amp;"c"&amp;$C1364,0)))</f>
        <v>Percentage</v>
      </c>
    </row>
    <row r="1365" spans="1:8" x14ac:dyDescent="0.3">
      <c r="A1365" s="95" t="s">
        <v>284</v>
      </c>
      <c r="B1365" s="95">
        <f t="shared" si="2748"/>
        <v>13</v>
      </c>
      <c r="C1365" s="95">
        <f t="shared" si="2698"/>
        <v>25</v>
      </c>
      <c r="E1365" s="95">
        <f t="shared" ref="E1365" si="2793">plan_id</f>
        <v>390</v>
      </c>
      <c r="F1365" s="95">
        <f t="shared" ca="1" si="2722"/>
        <v>2010</v>
      </c>
      <c r="G1365" s="95">
        <f t="shared" ref="G1365" ca="1" si="2794">VLOOKUP(INDIRECT(CHAR(39)&amp;$A1365&amp;CHAR(39)&amp;"!r2c"&amp;$C1365,0),variables,2,0)</f>
        <v>10701</v>
      </c>
      <c r="H1365" s="98">
        <f t="array" aca="1" ref="H1365" ca="1">IF(AND(G1365&gt;=10861,G1365&lt;=10863),TEXT(INDIRECT(CHAR(39)&amp;$A1365&amp;CHAR(39)&amp;"!r"&amp;$B1365&amp;"c"&amp;$C1365,0),"dd-mmm-yyyy"),(INDIRECT(CHAR(39)&amp;$A1365&amp;CHAR(39)&amp;"!r"&amp;$B1365&amp;"c"&amp;$C1365,0)))</f>
        <v>4.2500000000000003E-2</v>
      </c>
    </row>
    <row r="1366" spans="1:8" x14ac:dyDescent="0.3">
      <c r="A1366" s="95" t="s">
        <v>284</v>
      </c>
      <c r="B1366" s="95">
        <f t="shared" si="2748"/>
        <v>13</v>
      </c>
      <c r="C1366" s="95">
        <f t="shared" si="2698"/>
        <v>26</v>
      </c>
      <c r="E1366" s="95">
        <f t="shared" ref="E1366" si="2795">plan_id</f>
        <v>390</v>
      </c>
      <c r="F1366" s="95">
        <f t="shared" ca="1" si="2722"/>
        <v>2010</v>
      </c>
      <c r="G1366" s="95">
        <f t="shared" ref="G1366" ca="1" si="2796">VLOOKUP(INDIRECT(CHAR(39)&amp;$A1366&amp;CHAR(39)&amp;"!r2c"&amp;$C1366,0),variables,2,0)</f>
        <v>10702</v>
      </c>
      <c r="H1366" s="98">
        <f t="array" aca="1" ref="H1366" ca="1">IF(AND(G1366&gt;=10861,G1366&lt;=10863),TEXT(INDIRECT(CHAR(39)&amp;$A1366&amp;CHAR(39)&amp;"!r"&amp;$B1366&amp;"c"&amp;$C1366,0),"dd-mmm-yyyy"),(INDIRECT(CHAR(39)&amp;$A1366&amp;CHAR(39)&amp;"!r"&amp;$B1366&amp;"c"&amp;$C1366,0)))</f>
        <v>0</v>
      </c>
    </row>
    <row r="1367" spans="1:8" x14ac:dyDescent="0.3">
      <c r="A1367" s="95" t="s">
        <v>284</v>
      </c>
      <c r="B1367" s="95">
        <f t="shared" si="2748"/>
        <v>13</v>
      </c>
      <c r="C1367" s="95">
        <f t="shared" si="2698"/>
        <v>27</v>
      </c>
      <c r="E1367" s="95">
        <f t="shared" ref="E1367" si="2797">plan_id</f>
        <v>390</v>
      </c>
      <c r="F1367" s="95">
        <f t="shared" ca="1" si="2722"/>
        <v>2010</v>
      </c>
      <c r="G1367" s="95">
        <f t="shared" ref="G1367" ca="1" si="2798">VLOOKUP(INDIRECT(CHAR(39)&amp;$A1367&amp;CHAR(39)&amp;"!r2c"&amp;$C1367,0),variables,2,0)</f>
        <v>10943</v>
      </c>
      <c r="H1367" s="98" t="str">
        <f t="array" aca="1" ref="H1367" ca="1">IF(AND(G1367&gt;=10861,G1367&lt;=10863),TEXT(INDIRECT(CHAR(39)&amp;$A1367&amp;CHAR(39)&amp;"!r"&amp;$B1367&amp;"c"&amp;$C1367,0),"dd-mmm-yyyy"),(INDIRECT(CHAR(39)&amp;$A1367&amp;CHAR(39)&amp;"!r"&amp;$B1367&amp;"c"&amp;$C1367,0)))</f>
        <v>3.00% ( COLA limited for those hired after 11/1/96)</v>
      </c>
    </row>
    <row r="1368" spans="1:8" x14ac:dyDescent="0.3">
      <c r="A1368" s="95" t="s">
        <v>284</v>
      </c>
      <c r="B1368" s="95">
        <f t="shared" si="2748"/>
        <v>13</v>
      </c>
      <c r="C1368" s="95">
        <f t="shared" si="2698"/>
        <v>28</v>
      </c>
      <c r="E1368" s="95">
        <f t="shared" ref="E1368" si="2799">plan_id</f>
        <v>390</v>
      </c>
      <c r="F1368" s="95">
        <f t="shared" ca="1" si="2722"/>
        <v>2010</v>
      </c>
      <c r="G1368" s="95">
        <f t="shared" ref="G1368" ca="1" si="2800">VLOOKUP(INDIRECT(CHAR(39)&amp;$A1368&amp;CHAR(39)&amp;"!r2c"&amp;$C1368,0),variables,2,0)</f>
        <v>10944</v>
      </c>
      <c r="H1368" s="98" t="str">
        <f t="array" aca="1" ref="H1368" ca="1">IF(AND(G1368&gt;=10861,G1368&lt;=10863),TEXT(INDIRECT(CHAR(39)&amp;$A1368&amp;CHAR(39)&amp;"!r"&amp;$B1368&amp;"c"&amp;$C1368,0),"dd-mmm-yyyy"),(INDIRECT(CHAR(39)&amp;$A1368&amp;CHAR(39)&amp;"!r"&amp;$B1368&amp;"c"&amp;$C1368,0)))</f>
        <v>NO</v>
      </c>
    </row>
    <row r="1369" spans="1:8" x14ac:dyDescent="0.3">
      <c r="A1369" s="95" t="s">
        <v>284</v>
      </c>
      <c r="B1369" s="95">
        <f t="shared" si="2748"/>
        <v>13</v>
      </c>
      <c r="C1369" s="95">
        <f t="shared" si="2698"/>
        <v>29</v>
      </c>
      <c r="E1369" s="95">
        <f t="shared" ref="E1369" si="2801">plan_id</f>
        <v>390</v>
      </c>
      <c r="F1369" s="95">
        <f t="shared" ca="1" si="2722"/>
        <v>2010</v>
      </c>
      <c r="G1369" s="95">
        <f t="shared" ref="G1369" ca="1" si="2802">VLOOKUP(INDIRECT(CHAR(39)&amp;$A1369&amp;CHAR(39)&amp;"!r2c"&amp;$C1369,0),variables,2,0)</f>
        <v>10945</v>
      </c>
      <c r="H1369" s="98" t="str">
        <f t="array" aca="1" ref="H1369" ca="1">IF(AND(G1369&gt;=10861,G1369&lt;=10863),TEXT(INDIRECT(CHAR(39)&amp;$A1369&amp;CHAR(39)&amp;"!r"&amp;$B1369&amp;"c"&amp;$C1369,0),"dd-mmm-yyyy"),(INDIRECT(CHAR(39)&amp;$A1369&amp;CHAR(39)&amp;"!r"&amp;$B1369&amp;"c"&amp;$C1369,0)))</f>
        <v>NO</v>
      </c>
    </row>
    <row r="1370" spans="1:8" x14ac:dyDescent="0.3">
      <c r="A1370" s="95" t="s">
        <v>284</v>
      </c>
      <c r="B1370" s="95">
        <f t="shared" si="2748"/>
        <v>13</v>
      </c>
      <c r="C1370" s="95">
        <f t="shared" si="2698"/>
        <v>30</v>
      </c>
      <c r="E1370" s="95">
        <f t="shared" ref="E1370" si="2803">plan_id</f>
        <v>390</v>
      </c>
      <c r="F1370" s="95">
        <f t="shared" ca="1" si="2722"/>
        <v>2010</v>
      </c>
      <c r="G1370" s="95">
        <f t="shared" ref="G1370" ca="1" si="2804">VLOOKUP(INDIRECT(CHAR(39)&amp;$A1370&amp;CHAR(39)&amp;"!r2c"&amp;$C1370,0),variables,2,0)</f>
        <v>10947</v>
      </c>
      <c r="H1370" s="98">
        <f t="array" aca="1" ref="H1370" ca="1">IF(AND(G1370&gt;=10861,G1370&lt;=10863),TEXT(INDIRECT(CHAR(39)&amp;$A1370&amp;CHAR(39)&amp;"!r"&amp;$B1370&amp;"c"&amp;$C1370,0),"dd-mmm-yyyy"),(INDIRECT(CHAR(39)&amp;$A1370&amp;CHAR(39)&amp;"!r"&amp;$B1370&amp;"c"&amp;$C1370,0)))</f>
        <v>0</v>
      </c>
    </row>
    <row r="1371" spans="1:8" x14ac:dyDescent="0.3">
      <c r="A1371" s="95" t="s">
        <v>284</v>
      </c>
      <c r="B1371" s="95">
        <f t="shared" si="2748"/>
        <v>13</v>
      </c>
      <c r="C1371" s="95">
        <f t="shared" si="2698"/>
        <v>31</v>
      </c>
      <c r="E1371" s="95">
        <f t="shared" ref="E1371" si="2805">plan_id</f>
        <v>390</v>
      </c>
      <c r="F1371" s="95">
        <f t="shared" ca="1" si="2722"/>
        <v>2010</v>
      </c>
      <c r="G1371" s="95">
        <f t="shared" ref="G1371" ca="1" si="2806">VLOOKUP(INDIRECT(CHAR(39)&amp;$A1371&amp;CHAR(39)&amp;"!r2c"&amp;$C1371,0),variables,2,0)</f>
        <v>10948</v>
      </c>
      <c r="H1371" s="98" t="str">
        <f t="array" aca="1" ref="H1371" ca="1">IF(AND(G1371&gt;=10861,G1371&lt;=10863),TEXT(INDIRECT(CHAR(39)&amp;$A1371&amp;CHAR(39)&amp;"!r"&amp;$B1371&amp;"c"&amp;$C1371,0),"dd-mmm-yyyy"),(INDIRECT(CHAR(39)&amp;$A1371&amp;CHAR(39)&amp;"!r"&amp;$B1371&amp;"c"&amp;$C1371,0)))</f>
        <v>NO</v>
      </c>
    </row>
    <row r="1372" spans="1:8" x14ac:dyDescent="0.3">
      <c r="A1372" s="95" t="s">
        <v>284</v>
      </c>
      <c r="B1372" s="95">
        <f t="shared" si="2748"/>
        <v>13</v>
      </c>
      <c r="C1372" s="95">
        <f t="shared" si="2698"/>
        <v>32</v>
      </c>
      <c r="E1372" s="95">
        <f t="shared" ref="E1372" si="2807">plan_id</f>
        <v>390</v>
      </c>
      <c r="F1372" s="95">
        <f t="shared" ca="1" si="2722"/>
        <v>2010</v>
      </c>
      <c r="G1372" s="95">
        <f t="shared" ref="G1372" ca="1" si="2808">VLOOKUP(INDIRECT(CHAR(39)&amp;$A1372&amp;CHAR(39)&amp;"!r2c"&amp;$C1372,0),variables,2,0)</f>
        <v>10949</v>
      </c>
      <c r="H1372" s="98" t="str">
        <f t="array" aca="1" ref="H1372" ca="1">IF(AND(G1372&gt;=10861,G1372&lt;=10863),TEXT(INDIRECT(CHAR(39)&amp;$A1372&amp;CHAR(39)&amp;"!r"&amp;$B1372&amp;"c"&amp;$C1372,0),"dd-mmm-yyyy"),(INDIRECT(CHAR(39)&amp;$A1372&amp;CHAR(39)&amp;"!r"&amp;$B1372&amp;"c"&amp;$C1372,0)))</f>
        <v>NO</v>
      </c>
    </row>
    <row r="1373" spans="1:8" x14ac:dyDescent="0.3">
      <c r="A1373" s="95" t="s">
        <v>284</v>
      </c>
      <c r="B1373" s="95">
        <f t="shared" si="2748"/>
        <v>13</v>
      </c>
      <c r="C1373" s="95">
        <f t="shared" si="2698"/>
        <v>33</v>
      </c>
      <c r="E1373" s="95">
        <f t="shared" ref="E1373" si="2809">plan_id</f>
        <v>390</v>
      </c>
      <c r="F1373" s="95">
        <f t="shared" ca="1" si="2722"/>
        <v>2010</v>
      </c>
      <c r="G1373" s="95">
        <f t="shared" ref="G1373" ca="1" si="2810">VLOOKUP(INDIRECT(CHAR(39)&amp;$A1373&amp;CHAR(39)&amp;"!r2c"&amp;$C1373,0),variables,2,0)</f>
        <v>10951</v>
      </c>
      <c r="H1373" s="98" t="str">
        <f t="array" aca="1" ref="H1373" ca="1">IF(AND(G1373&gt;=10861,G1373&lt;=10863),TEXT(INDIRECT(CHAR(39)&amp;$A1373&amp;CHAR(39)&amp;"!r"&amp;$B1373&amp;"c"&amp;$C1373,0),"dd-mmm-yyyy"),(INDIRECT(CHAR(39)&amp;$A1373&amp;CHAR(39)&amp;"!r"&amp;$B1373&amp;"c"&amp;$C1373,0)))</f>
        <v>NO</v>
      </c>
    </row>
    <row r="1374" spans="1:8" x14ac:dyDescent="0.3">
      <c r="A1374" s="95" t="s">
        <v>284</v>
      </c>
      <c r="B1374" s="95">
        <f t="shared" si="2748"/>
        <v>13</v>
      </c>
      <c r="C1374" s="95">
        <f t="shared" si="2698"/>
        <v>34</v>
      </c>
      <c r="E1374" s="95">
        <f t="shared" ref="E1374" si="2811">plan_id</f>
        <v>390</v>
      </c>
      <c r="F1374" s="95">
        <f t="shared" ca="1" si="2722"/>
        <v>2010</v>
      </c>
      <c r="G1374" s="95">
        <f t="shared" ref="G1374" ca="1" si="2812">VLOOKUP(INDIRECT(CHAR(39)&amp;$A1374&amp;CHAR(39)&amp;"!r2c"&amp;$C1374,0),variables,2,0)</f>
        <v>10950</v>
      </c>
      <c r="H1374" s="98" t="str">
        <f t="array" aca="1" ref="H1374" ca="1">IF(AND(G1374&gt;=10861,G1374&lt;=10863),TEXT(INDIRECT(CHAR(39)&amp;$A1374&amp;CHAR(39)&amp;"!r"&amp;$B1374&amp;"c"&amp;$C1374,0),"dd-mmm-yyyy"),(INDIRECT(CHAR(39)&amp;$A1374&amp;CHAR(39)&amp;"!r"&amp;$B1374&amp;"c"&amp;$C1374,0)))</f>
        <v>NO</v>
      </c>
    </row>
    <row r="1375" spans="1:8" x14ac:dyDescent="0.3">
      <c r="A1375" s="95" t="s">
        <v>284</v>
      </c>
      <c r="B1375" s="95">
        <f t="shared" si="2748"/>
        <v>13</v>
      </c>
      <c r="C1375" s="95">
        <f t="shared" si="2698"/>
        <v>35</v>
      </c>
      <c r="E1375" s="95">
        <f t="shared" ref="E1375" si="2813">plan_id</f>
        <v>390</v>
      </c>
      <c r="F1375" s="95">
        <f t="shared" ca="1" si="2722"/>
        <v>2010</v>
      </c>
      <c r="G1375" s="95">
        <f t="shared" ref="G1375" ca="1" si="2814">VLOOKUP(INDIRECT(CHAR(39)&amp;$A1375&amp;CHAR(39)&amp;"!r2c"&amp;$C1375,0),variables,2,0)</f>
        <v>10954</v>
      </c>
      <c r="H1375" s="98">
        <f t="array" aca="1" ref="H1375" ca="1">IF(AND(G1375&gt;=10861,G1375&lt;=10863),TEXT(INDIRECT(CHAR(39)&amp;$A1375&amp;CHAR(39)&amp;"!r"&amp;$B1375&amp;"c"&amp;$C1375,0),"dd-mmm-yyyy"),(INDIRECT(CHAR(39)&amp;$A1375&amp;CHAR(39)&amp;"!r"&amp;$B1375&amp;"c"&amp;$C1375,0)))</f>
        <v>4.2500000000000003E-2</v>
      </c>
    </row>
    <row r="1376" spans="1:8" x14ac:dyDescent="0.3">
      <c r="A1376" s="95" t="s">
        <v>284</v>
      </c>
      <c r="B1376" s="95">
        <f t="shared" si="2748"/>
        <v>13</v>
      </c>
      <c r="C1376" s="95">
        <f t="shared" si="2698"/>
        <v>36</v>
      </c>
      <c r="E1376" s="95">
        <f t="shared" ref="E1376" si="2815">plan_id</f>
        <v>390</v>
      </c>
      <c r="F1376" s="95">
        <f t="shared" ca="1" si="2722"/>
        <v>2010</v>
      </c>
      <c r="G1376" s="95">
        <f t="shared" ref="G1376" ca="1" si="2816">VLOOKUP(INDIRECT(CHAR(39)&amp;$A1376&amp;CHAR(39)&amp;"!r2c"&amp;$C1376,0),variables,2,0)</f>
        <v>10955</v>
      </c>
      <c r="H1376" s="98">
        <f t="array" aca="1" ref="H1376" ca="1">IF(AND(G1376&gt;=10861,G1376&lt;=10863),TEXT(INDIRECT(CHAR(39)&amp;$A1376&amp;CHAR(39)&amp;"!r"&amp;$B1376&amp;"c"&amp;$C1376,0),"dd-mmm-yyyy"),(INDIRECT(CHAR(39)&amp;$A1376&amp;CHAR(39)&amp;"!r"&amp;$B1376&amp;"c"&amp;$C1376,0)))</f>
        <v>7.0000000000000007E-2</v>
      </c>
    </row>
    <row r="1377" spans="1:8" x14ac:dyDescent="0.3">
      <c r="A1377" s="95" t="s">
        <v>284</v>
      </c>
      <c r="B1377" s="95">
        <f t="shared" si="2748"/>
        <v>13</v>
      </c>
      <c r="C1377" s="95">
        <f t="shared" si="2698"/>
        <v>37</v>
      </c>
      <c r="E1377" s="95">
        <f t="shared" ref="E1377" si="2817">plan_id</f>
        <v>390</v>
      </c>
      <c r="F1377" s="95">
        <f t="shared" ca="1" si="2722"/>
        <v>2010</v>
      </c>
      <c r="G1377" s="95">
        <f t="shared" ref="G1377" ca="1" si="2818">VLOOKUP(INDIRECT(CHAR(39)&amp;$A1377&amp;CHAR(39)&amp;"!r2c"&amp;$C1377,0),variables,2,0)</f>
        <v>10956</v>
      </c>
      <c r="H1377" s="98">
        <f t="array" aca="1" ref="H1377" ca="1">IF(AND(G1377&gt;=10861,G1377&lt;=10863),TEXT(INDIRECT(CHAR(39)&amp;$A1377&amp;CHAR(39)&amp;"!r"&amp;$B1377&amp;"c"&amp;$C1377,0),"dd-mmm-yyyy"),(INDIRECT(CHAR(39)&amp;$A1377&amp;CHAR(39)&amp;"!r"&amp;$B1377&amp;"c"&amp;$C1377,0)))</f>
        <v>4.7500000000000001E-2</v>
      </c>
    </row>
    <row r="1378" spans="1:8" x14ac:dyDescent="0.3">
      <c r="A1378" s="95" t="s">
        <v>284</v>
      </c>
      <c r="B1378" s="95">
        <f t="shared" si="2748"/>
        <v>13</v>
      </c>
      <c r="C1378" s="95">
        <f t="shared" si="2698"/>
        <v>38</v>
      </c>
      <c r="E1378" s="95">
        <f t="shared" ref="E1378" si="2819">plan_id</f>
        <v>390</v>
      </c>
      <c r="F1378" s="95">
        <f t="shared" ca="1" si="2722"/>
        <v>2010</v>
      </c>
      <c r="G1378" s="95">
        <f t="shared" ref="G1378" ca="1" si="2820">VLOOKUP(INDIRECT(CHAR(39)&amp;$A1378&amp;CHAR(39)&amp;"!r2c"&amp;$C1378,0),variables,2,0)</f>
        <v>10959</v>
      </c>
      <c r="H1378" s="98" t="str">
        <f t="array" aca="1" ref="H1378" ca="1">IF(AND(G1378&gt;=10861,G1378&lt;=10863),TEXT(INDIRECT(CHAR(39)&amp;$A1378&amp;CHAR(39)&amp;"!r"&amp;$B1378&amp;"c"&amp;$C1378,0),"dd-mmm-yyyy"),(INDIRECT(CHAR(39)&amp;$A1378&amp;CHAR(39)&amp;"!r"&amp;$B1378&amp;"c"&amp;$C1378,0)))</f>
        <v>5.25 %- 9.75%</v>
      </c>
    </row>
    <row r="1379" spans="1:8" x14ac:dyDescent="0.3">
      <c r="A1379" s="95" t="s">
        <v>284</v>
      </c>
      <c r="B1379" s="95">
        <f t="shared" si="2748"/>
        <v>13</v>
      </c>
      <c r="C1379" s="95">
        <f t="shared" si="2698"/>
        <v>39</v>
      </c>
      <c r="E1379" s="95">
        <f t="shared" ref="E1379" si="2821">plan_id</f>
        <v>390</v>
      </c>
      <c r="F1379" s="95">
        <f t="shared" ca="1" si="2722"/>
        <v>2010</v>
      </c>
      <c r="G1379" s="95">
        <f t="shared" ref="G1379" ca="1" si="2822">VLOOKUP(INDIRECT(CHAR(39)&amp;$A1379&amp;CHAR(39)&amp;"!r2c"&amp;$C1379,0),variables,2,0)</f>
        <v>10962</v>
      </c>
      <c r="H1379" s="98" t="str">
        <f t="array" aca="1" ref="H1379" ca="1">IF(AND(G1379&gt;=10861,G1379&lt;=10863),TEXT(INDIRECT(CHAR(39)&amp;$A1379&amp;CHAR(39)&amp;"!r"&amp;$B1379&amp;"c"&amp;$C1379,0),"dd-mmm-yyyy"),(INDIRECT(CHAR(39)&amp;$A1379&amp;CHAR(39)&amp;"!r"&amp;$B1379&amp;"c"&amp;$C1379,0)))</f>
        <v>Pg No 31,33</v>
      </c>
    </row>
    <row r="1380" spans="1:8" x14ac:dyDescent="0.3">
      <c r="A1380" s="95" t="s">
        <v>284</v>
      </c>
      <c r="B1380" s="95">
        <f t="shared" si="2748"/>
        <v>13</v>
      </c>
      <c r="C1380" s="95">
        <f t="shared" si="2698"/>
        <v>40</v>
      </c>
      <c r="E1380" s="95">
        <f t="shared" ref="E1380" si="2823">plan_id</f>
        <v>390</v>
      </c>
      <c r="F1380" s="95">
        <f t="shared" ca="1" si="2722"/>
        <v>2010</v>
      </c>
      <c r="G1380" s="95">
        <f t="shared" ref="G1380" ca="1" si="2824">VLOOKUP(INDIRECT(CHAR(39)&amp;$A1380&amp;CHAR(39)&amp;"!r2c"&amp;$C1380,0),variables,2,0)</f>
        <v>10964</v>
      </c>
      <c r="H1380" s="98" t="str">
        <f t="array" aca="1" ref="H1380" ca="1">IF(AND(G1380&gt;=10861,G1380&lt;=10863),TEXT(INDIRECT(CHAR(39)&amp;$A1380&amp;CHAR(39)&amp;"!r"&amp;$B1380&amp;"c"&amp;$C1380,0),"dd-mmm-yyyy"),(INDIRECT(CHAR(39)&amp;$A1380&amp;CHAR(39)&amp;"!r"&amp;$B1380&amp;"c"&amp;$C1380,0)))</f>
        <v>Pg No 31,33</v>
      </c>
    </row>
    <row r="1381" spans="1:8" x14ac:dyDescent="0.3">
      <c r="A1381" s="95" t="s">
        <v>284</v>
      </c>
      <c r="B1381" s="95">
        <f t="shared" si="2748"/>
        <v>13</v>
      </c>
      <c r="C1381" s="95">
        <f t="shared" si="2698"/>
        <v>41</v>
      </c>
      <c r="E1381" s="95">
        <f t="shared" ref="E1381" si="2825">plan_id</f>
        <v>390</v>
      </c>
      <c r="F1381" s="95">
        <f t="shared" ca="1" si="2722"/>
        <v>2010</v>
      </c>
      <c r="G1381" s="95">
        <f t="shared" ref="G1381" ca="1" si="2826">VLOOKUP(INDIRECT(CHAR(39)&amp;$A1381&amp;CHAR(39)&amp;"!r2c"&amp;$C1381,0),variables,2,0)</f>
        <v>10967</v>
      </c>
      <c r="H1381" s="98" t="str">
        <f t="array" aca="1" ref="H1381" ca="1">IF(AND(G1381&gt;=10861,G1381&lt;=10863),TEXT(INDIRECT(CHAR(39)&amp;$A1381&amp;CHAR(39)&amp;"!r"&amp;$B1381&amp;"c"&amp;$C1381,0),"dd-mmm-yyyy"),(INDIRECT(CHAR(39)&amp;$A1381&amp;CHAR(39)&amp;"!r"&amp;$B1381&amp;"c"&amp;$C1381,0)))</f>
        <v>UP-1994</v>
      </c>
    </row>
    <row r="1382" spans="1:8" x14ac:dyDescent="0.3">
      <c r="A1382" s="95" t="s">
        <v>284</v>
      </c>
      <c r="B1382" s="95">
        <f t="shared" si="2748"/>
        <v>13</v>
      </c>
      <c r="C1382" s="95">
        <f t="shared" si="2698"/>
        <v>42</v>
      </c>
      <c r="E1382" s="95">
        <f t="shared" ref="E1382" si="2827">plan_id</f>
        <v>390</v>
      </c>
      <c r="F1382" s="95">
        <f t="shared" ca="1" si="2722"/>
        <v>2010</v>
      </c>
      <c r="G1382" s="95">
        <f t="shared" ref="G1382" ca="1" si="2828">VLOOKUP(INDIRECT(CHAR(39)&amp;$A1382&amp;CHAR(39)&amp;"!r2c"&amp;$C1382,0),variables,2,0)</f>
        <v>10968</v>
      </c>
      <c r="H1382" s="98">
        <f t="array" aca="1" ref="H1382" ca="1">IF(AND(G1382&gt;=10861,G1382&lt;=10863),TEXT(INDIRECT(CHAR(39)&amp;$A1382&amp;CHAR(39)&amp;"!r"&amp;$B1382&amp;"c"&amp;$C1382,0),"dd-mmm-yyyy"),(INDIRECT(CHAR(39)&amp;$A1382&amp;CHAR(39)&amp;"!r"&amp;$B1382&amp;"c"&amp;$C1382,0)))</f>
        <v>1994</v>
      </c>
    </row>
    <row r="1383" spans="1:8" x14ac:dyDescent="0.3">
      <c r="A1383" s="95" t="s">
        <v>284</v>
      </c>
      <c r="B1383" s="95">
        <f t="shared" si="2748"/>
        <v>13</v>
      </c>
      <c r="C1383" s="95">
        <f t="shared" ref="C1383:C1446" si="2829">C1292</f>
        <v>43</v>
      </c>
      <c r="E1383" s="95">
        <f t="shared" ref="E1383" si="2830">plan_id</f>
        <v>390</v>
      </c>
      <c r="F1383" s="95">
        <f t="shared" ca="1" si="2722"/>
        <v>2010</v>
      </c>
      <c r="G1383" s="95">
        <f t="shared" ref="G1383" ca="1" si="2831">VLOOKUP(INDIRECT(CHAR(39)&amp;$A1383&amp;CHAR(39)&amp;"!r2c"&amp;$C1383,0),variables,2,0)</f>
        <v>10969</v>
      </c>
      <c r="H1383" s="98" t="str">
        <f t="array" aca="1" ref="H1383" ca="1">IF(AND(G1383&gt;=10861,G1383&lt;=10863),TEXT(INDIRECT(CHAR(39)&amp;$A1383&amp;CHAR(39)&amp;"!r"&amp;$B1383&amp;"c"&amp;$C1383,0),"dd-mmm-yyyy"),(INDIRECT(CHAR(39)&amp;$A1383&amp;CHAR(39)&amp;"!r"&amp;$B1383&amp;"c"&amp;$C1383,0)))</f>
        <v>Projection scale AA</v>
      </c>
    </row>
    <row r="1384" spans="1:8" x14ac:dyDescent="0.3">
      <c r="A1384" s="95" t="s">
        <v>284</v>
      </c>
      <c r="B1384" s="95">
        <f t="shared" si="2748"/>
        <v>13</v>
      </c>
      <c r="C1384" s="95">
        <f t="shared" si="2829"/>
        <v>44</v>
      </c>
      <c r="E1384" s="95">
        <f t="shared" ref="E1384" si="2832">plan_id</f>
        <v>390</v>
      </c>
      <c r="F1384" s="95">
        <f t="shared" ca="1" si="2722"/>
        <v>2010</v>
      </c>
      <c r="G1384" s="95">
        <f t="shared" ref="G1384" ca="1" si="2833">VLOOKUP(INDIRECT(CHAR(39)&amp;$A1384&amp;CHAR(39)&amp;"!r2c"&amp;$C1384,0),variables,2,0)</f>
        <v>10970</v>
      </c>
      <c r="H1384" s="98">
        <f t="array" aca="1" ref="H1384" ca="1">IF(AND(G1384&gt;=10861,G1384&lt;=10863),TEXT(INDIRECT(CHAR(39)&amp;$A1384&amp;CHAR(39)&amp;"!r"&amp;$B1384&amp;"c"&amp;$C1384,0),"dd-mmm-yyyy"),(INDIRECT(CHAR(39)&amp;$A1384&amp;CHAR(39)&amp;"!r"&amp;$B1384&amp;"c"&amp;$C1384,0)))</f>
        <v>0</v>
      </c>
    </row>
    <row r="1385" spans="1:8" x14ac:dyDescent="0.3">
      <c r="A1385" s="95" t="s">
        <v>284</v>
      </c>
      <c r="B1385" s="95">
        <f t="shared" si="2748"/>
        <v>13</v>
      </c>
      <c r="C1385" s="95">
        <f t="shared" si="2829"/>
        <v>45</v>
      </c>
      <c r="E1385" s="95">
        <f t="shared" ref="E1385" si="2834">plan_id</f>
        <v>390</v>
      </c>
      <c r="F1385" s="95">
        <f t="shared" ca="1" si="2722"/>
        <v>2010</v>
      </c>
      <c r="G1385" s="95">
        <f t="shared" ref="G1385" ca="1" si="2835">VLOOKUP(INDIRECT(CHAR(39)&amp;$A1385&amp;CHAR(39)&amp;"!r2c"&amp;$C1385,0),variables,2,0)</f>
        <v>10971</v>
      </c>
      <c r="H1385" s="98" t="str">
        <f t="array" aca="1" ref="H1385" ca="1">IF(AND(G1385&gt;=10861,G1385&lt;=10863),TEXT(INDIRECT(CHAR(39)&amp;$A1385&amp;CHAR(39)&amp;"!r"&amp;$B1385&amp;"c"&amp;$C1385,0),"dd-mmm-yyyy"),(INDIRECT(CHAR(39)&amp;$A1385&amp;CHAR(39)&amp;"!r"&amp;$B1385&amp;"c"&amp;$C1385,0)))</f>
        <v>Active- 3 years; Retirees- 2 years</v>
      </c>
    </row>
    <row r="1386" spans="1:8" x14ac:dyDescent="0.3">
      <c r="A1386" s="95" t="s">
        <v>284</v>
      </c>
      <c r="B1386" s="95">
        <f t="shared" si="2748"/>
        <v>13</v>
      </c>
      <c r="C1386" s="95">
        <f t="shared" si="2829"/>
        <v>46</v>
      </c>
      <c r="E1386" s="95">
        <f t="shared" ref="E1386" si="2836">plan_id</f>
        <v>390</v>
      </c>
      <c r="F1386" s="95">
        <f t="shared" ca="1" si="2722"/>
        <v>2010</v>
      </c>
      <c r="G1386" s="95">
        <f t="shared" ref="G1386" ca="1" si="2837">VLOOKUP(INDIRECT(CHAR(39)&amp;$A1386&amp;CHAR(39)&amp;"!r2c"&amp;$C1386,0),variables,2,0)</f>
        <v>10972</v>
      </c>
      <c r="H1386" s="98" t="str">
        <f t="array" aca="1" ref="H1386" ca="1">IF(AND(G1386&gt;=10861,G1386&lt;=10863),TEXT(INDIRECT(CHAR(39)&amp;$A1386&amp;CHAR(39)&amp;"!r"&amp;$B1386&amp;"c"&amp;$C1386,0),"dd-mmm-yyyy"),(INDIRECT(CHAR(39)&amp;$A1386&amp;CHAR(39)&amp;"!r"&amp;$B1386&amp;"c"&amp;$C1386,0)))</f>
        <v>N/A</v>
      </c>
    </row>
    <row r="1387" spans="1:8" x14ac:dyDescent="0.3">
      <c r="A1387" s="95" t="s">
        <v>284</v>
      </c>
      <c r="B1387" s="95">
        <f t="shared" si="2748"/>
        <v>13</v>
      </c>
      <c r="C1387" s="95">
        <f t="shared" si="2829"/>
        <v>47</v>
      </c>
      <c r="E1387" s="95">
        <f t="shared" ref="E1387" si="2838">plan_id</f>
        <v>390</v>
      </c>
      <c r="F1387" s="95">
        <f t="shared" ca="1" si="2722"/>
        <v>2010</v>
      </c>
      <c r="G1387" s="95">
        <f t="shared" ref="G1387" ca="1" si="2839">VLOOKUP(INDIRECT(CHAR(39)&amp;$A1387&amp;CHAR(39)&amp;"!r2c"&amp;$C1387,0),variables,2,0)</f>
        <v>10973</v>
      </c>
      <c r="H1387" s="98" t="str">
        <f t="array" aca="1" ref="H1387" ca="1">IF(AND(G1387&gt;=10861,G1387&lt;=10863),TEXT(INDIRECT(CHAR(39)&amp;$A1387&amp;CHAR(39)&amp;"!r"&amp;$B1387&amp;"c"&amp;$C1387,0),"dd-mmm-yyyy"),(INDIRECT(CHAR(39)&amp;$A1387&amp;CHAR(39)&amp;"!r"&amp;$B1387&amp;"c"&amp;$C1387,0)))</f>
        <v>N/A</v>
      </c>
    </row>
    <row r="1388" spans="1:8" x14ac:dyDescent="0.3">
      <c r="A1388" s="95" t="s">
        <v>284</v>
      </c>
      <c r="B1388" s="95">
        <f t="shared" si="2748"/>
        <v>13</v>
      </c>
      <c r="C1388" s="95">
        <f t="shared" si="2829"/>
        <v>48</v>
      </c>
      <c r="E1388" s="95">
        <f t="shared" ref="E1388" si="2840">plan_id</f>
        <v>390</v>
      </c>
      <c r="F1388" s="95">
        <f t="shared" ca="1" si="2722"/>
        <v>2010</v>
      </c>
      <c r="G1388" s="95">
        <f t="shared" ref="G1388" ca="1" si="2841">VLOOKUP(INDIRECT(CHAR(39)&amp;$A1388&amp;CHAR(39)&amp;"!r2c"&amp;$C1388,0),variables,2,0)</f>
        <v>10975</v>
      </c>
      <c r="H1388" s="98" t="str">
        <f t="array" aca="1" ref="H1388" ca="1">IF(AND(G1388&gt;=10861,G1388&lt;=10863),TEXT(INDIRECT(CHAR(39)&amp;$A1388&amp;CHAR(39)&amp;"!r"&amp;$B1388&amp;"c"&amp;$C1388,0),"dd-mmm-yyyy"),(INDIRECT(CHAR(39)&amp;$A1388&amp;CHAR(39)&amp;"!r"&amp;$B1388&amp;"c"&amp;$C1388,0)))</f>
        <v>Actuarial cost method for Contributions is Aggregate and for Accrued Liabilities is Entry Age Normal</v>
      </c>
    </row>
    <row r="1389" spans="1:8" x14ac:dyDescent="0.3">
      <c r="A1389" s="95" t="s">
        <v>284</v>
      </c>
      <c r="B1389" s="95">
        <f t="shared" si="2748"/>
        <v>13</v>
      </c>
      <c r="C1389" s="95">
        <f t="shared" si="2829"/>
        <v>49</v>
      </c>
      <c r="E1389" s="95">
        <f t="shared" ref="E1389" si="2842">plan_id</f>
        <v>390</v>
      </c>
      <c r="F1389" s="95">
        <f t="shared" ca="1" si="2722"/>
        <v>2010</v>
      </c>
      <c r="G1389" s="95">
        <f t="shared" ref="G1389" ca="1" si="2843">VLOOKUP(INDIRECT(CHAR(39)&amp;$A1389&amp;CHAR(39)&amp;"!r2c"&amp;$C1389,0),variables,2,0)</f>
        <v>10976</v>
      </c>
      <c r="H1389" s="98">
        <f t="array" aca="1" ref="H1389" ca="1">IF(AND(G1389&gt;=10861,G1389&lt;=10863),TEXT(INDIRECT(CHAR(39)&amp;$A1389&amp;CHAR(39)&amp;"!r"&amp;$B1389&amp;"c"&amp;$C1389,0),"dd-mmm-yyyy"),(INDIRECT(CHAR(39)&amp;$A1389&amp;CHAR(39)&amp;"!r"&amp;$B1389&amp;"c"&amp;$C1389,0)))</f>
        <v>7.0000000000000007E-2</v>
      </c>
    </row>
    <row r="1390" spans="1:8" x14ac:dyDescent="0.3">
      <c r="A1390" s="95" t="s">
        <v>284</v>
      </c>
      <c r="B1390" s="95">
        <f t="shared" si="2748"/>
        <v>13</v>
      </c>
      <c r="C1390" s="95">
        <f t="shared" si="2829"/>
        <v>50</v>
      </c>
      <c r="E1390" s="95">
        <f t="shared" ref="E1390" si="2844">plan_id</f>
        <v>390</v>
      </c>
      <c r="F1390" s="95">
        <f t="shared" ca="1" si="2722"/>
        <v>2010</v>
      </c>
      <c r="G1390" s="95">
        <f t="shared" ref="G1390" ca="1" si="2845">VLOOKUP(INDIRECT(CHAR(39)&amp;$A1390&amp;CHAR(39)&amp;"!r2c"&amp;$C1390,0),variables,2,0)</f>
        <v>10977</v>
      </c>
      <c r="H1390" s="98">
        <f t="array" aca="1" ref="H1390" ca="1">IF(AND(G1390&gt;=10861,G1390&lt;=10863),TEXT(INDIRECT(CHAR(39)&amp;$A1390&amp;CHAR(39)&amp;"!r"&amp;$B1390&amp;"c"&amp;$C1390,0),"dd-mmm-yyyy"),(INDIRECT(CHAR(39)&amp;$A1390&amp;CHAR(39)&amp;"!r"&amp;$B1390&amp;"c"&amp;$C1390,0)))</f>
        <v>0</v>
      </c>
    </row>
    <row r="1391" spans="1:8" x14ac:dyDescent="0.3">
      <c r="A1391" s="95" t="s">
        <v>284</v>
      </c>
      <c r="B1391" s="95">
        <f t="shared" si="2748"/>
        <v>13</v>
      </c>
      <c r="C1391" s="95">
        <f t="shared" si="2829"/>
        <v>51</v>
      </c>
      <c r="E1391" s="95">
        <f t="shared" ref="E1391" si="2846">plan_id</f>
        <v>390</v>
      </c>
      <c r="F1391" s="95">
        <f t="shared" ca="1" si="2722"/>
        <v>2010</v>
      </c>
      <c r="G1391" s="95">
        <f t="shared" ref="G1391" ca="1" si="2847">VLOOKUP(INDIRECT(CHAR(39)&amp;$A1391&amp;CHAR(39)&amp;"!r2c"&amp;$C1391,0),variables,2,0)</f>
        <v>10978</v>
      </c>
      <c r="H1391" s="98">
        <f t="array" aca="1" ref="H1391" ca="1">IF(AND(G1391&gt;=10861,G1391&lt;=10863),TEXT(INDIRECT(CHAR(39)&amp;$A1391&amp;CHAR(39)&amp;"!r"&amp;$B1391&amp;"c"&amp;$C1391,0),"dd-mmm-yyyy"),(INDIRECT(CHAR(39)&amp;$A1391&amp;CHAR(39)&amp;"!r"&amp;$B1391&amp;"c"&amp;$C1391,0)))</f>
        <v>7.0000000000000007E-2</v>
      </c>
    </row>
    <row r="1392" spans="1:8" x14ac:dyDescent="0.3">
      <c r="A1392" s="95" t="s">
        <v>284</v>
      </c>
      <c r="B1392" s="95">
        <f t="shared" si="2748"/>
        <v>13</v>
      </c>
      <c r="C1392" s="95">
        <f t="shared" si="2829"/>
        <v>52</v>
      </c>
      <c r="E1392" s="95">
        <f t="shared" ref="E1392" si="2848">plan_id</f>
        <v>390</v>
      </c>
      <c r="F1392" s="95">
        <f t="shared" ca="1" si="2722"/>
        <v>2010</v>
      </c>
      <c r="G1392" s="95">
        <f t="shared" ref="G1392" ca="1" si="2849">VLOOKUP(INDIRECT(CHAR(39)&amp;$A1392&amp;CHAR(39)&amp;"!r2c"&amp;$C1392,0),variables,2,0)</f>
        <v>10979</v>
      </c>
      <c r="H1392" s="98" t="str">
        <f t="array" aca="1" ref="H1392" ca="1">IF(AND(G1392&gt;=10861,G1392&lt;=10863),TEXT(INDIRECT(CHAR(39)&amp;$A1392&amp;CHAR(39)&amp;"!r"&amp;$B1392&amp;"c"&amp;$C1392,0),"dd-mmm-yyyy"),(INDIRECT(CHAR(39)&amp;$A1392&amp;CHAR(39)&amp;"!r"&amp;$B1392&amp;"c"&amp;$C1392,0)))</f>
        <v>7 years</v>
      </c>
    </row>
    <row r="1393" spans="1:8" x14ac:dyDescent="0.3">
      <c r="A1393" s="95" t="s">
        <v>284</v>
      </c>
      <c r="B1393" s="95">
        <f t="shared" si="2748"/>
        <v>13</v>
      </c>
      <c r="C1393" s="95">
        <f t="shared" si="2829"/>
        <v>53</v>
      </c>
      <c r="E1393" s="95">
        <f t="shared" ref="E1393" si="2850">plan_id</f>
        <v>390</v>
      </c>
      <c r="F1393" s="95">
        <f t="shared" ca="1" si="2722"/>
        <v>2010</v>
      </c>
      <c r="G1393" s="95">
        <f t="shared" ref="G1393" ca="1" si="2851">VLOOKUP(INDIRECT(CHAR(39)&amp;$A1393&amp;CHAR(39)&amp;"!r2c"&amp;$C1393,0),variables,2,0)</f>
        <v>10980</v>
      </c>
      <c r="H1393" s="98">
        <f t="array" aca="1" ref="H1393" ca="1">IF(AND(G1393&gt;=10861,G1393&lt;=10863),TEXT(INDIRECT(CHAR(39)&amp;$A1393&amp;CHAR(39)&amp;"!r"&amp;$B1393&amp;"c"&amp;$C1393,0),"dd-mmm-yyyy"),(INDIRECT(CHAR(39)&amp;$A1393&amp;CHAR(39)&amp;"!r"&amp;$B1393&amp;"c"&amp;$C1393,0)))</f>
        <v>0</v>
      </c>
    </row>
    <row r="1394" spans="1:8" x14ac:dyDescent="0.3">
      <c r="A1394" s="95" t="s">
        <v>284</v>
      </c>
      <c r="B1394" s="95">
        <f t="shared" si="2748"/>
        <v>13</v>
      </c>
      <c r="C1394" s="95">
        <f t="shared" si="2829"/>
        <v>54</v>
      </c>
      <c r="E1394" s="95">
        <f t="shared" ref="E1394" si="2852">plan_id</f>
        <v>390</v>
      </c>
      <c r="F1394" s="95">
        <f t="shared" ca="1" si="2722"/>
        <v>2010</v>
      </c>
      <c r="G1394" s="95">
        <f t="shared" ref="G1394" ca="1" si="2853">VLOOKUP(INDIRECT(CHAR(39)&amp;$A1394&amp;CHAR(39)&amp;"!r2c"&amp;$C1394,0),variables,2,0)</f>
        <v>10981</v>
      </c>
      <c r="H1394" s="98">
        <f t="array" aca="1" ref="H1394" ca="1">IF(AND(G1394&gt;=10861,G1394&lt;=10863),TEXT(INDIRECT(CHAR(39)&amp;$A1394&amp;CHAR(39)&amp;"!r"&amp;$B1394&amp;"c"&amp;$C1394,0),"dd-mmm-yyyy"),(INDIRECT(CHAR(39)&amp;$A1394&amp;CHAR(39)&amp;"!r"&amp;$B1394&amp;"c"&amp;$C1394,0)))</f>
        <v>0</v>
      </c>
    </row>
    <row r="1395" spans="1:8" x14ac:dyDescent="0.3">
      <c r="A1395" s="95" t="s">
        <v>284</v>
      </c>
      <c r="B1395" s="95">
        <f t="shared" si="2748"/>
        <v>13</v>
      </c>
      <c r="C1395" s="95">
        <f t="shared" si="2829"/>
        <v>55</v>
      </c>
      <c r="E1395" s="95">
        <f t="shared" ref="E1395" si="2854">plan_id</f>
        <v>390</v>
      </c>
      <c r="F1395" s="95">
        <f t="shared" ca="1" si="2722"/>
        <v>2010</v>
      </c>
      <c r="G1395" s="95">
        <f t="shared" ref="G1395" ca="1" si="2855">VLOOKUP(INDIRECT(CHAR(39)&amp;$A1395&amp;CHAR(39)&amp;"!r2c"&amp;$C1395,0),variables,2,0)</f>
        <v>10706</v>
      </c>
      <c r="H1395" s="98">
        <f t="array" aca="1" ref="H1395" ca="1">IF(AND(G1395&gt;=10861,G1395&lt;=10863),TEXT(INDIRECT(CHAR(39)&amp;$A1395&amp;CHAR(39)&amp;"!r"&amp;$B1395&amp;"c"&amp;$C1395,0),"dd-mmm-yyyy"),(INDIRECT(CHAR(39)&amp;$A1395&amp;CHAR(39)&amp;"!r"&amp;$B1395&amp;"c"&amp;$C1395,0)))</f>
        <v>1.6902140280378314E-3</v>
      </c>
    </row>
    <row r="1396" spans="1:8" x14ac:dyDescent="0.3">
      <c r="A1396" s="95" t="s">
        <v>284</v>
      </c>
      <c r="B1396" s="95">
        <f t="shared" si="2748"/>
        <v>13</v>
      </c>
      <c r="C1396" s="95">
        <f t="shared" si="2829"/>
        <v>56</v>
      </c>
      <c r="E1396" s="95">
        <f t="shared" ref="E1396" si="2856">plan_id</f>
        <v>390</v>
      </c>
      <c r="F1396" s="95">
        <f t="shared" ca="1" si="2722"/>
        <v>2010</v>
      </c>
      <c r="G1396" s="95">
        <f t="shared" ref="G1396" ca="1" si="2857">VLOOKUP(INDIRECT(CHAR(39)&amp;$A1396&amp;CHAR(39)&amp;"!r2c"&amp;$C1396,0),variables,2,0)</f>
        <v>10983</v>
      </c>
      <c r="H1396" s="98" t="str">
        <f t="array" aca="1" ref="H1396" ca="1">IF(AND(G1396&gt;=10861,G1396&lt;=10863),TEXT(INDIRECT(CHAR(39)&amp;$A1396&amp;CHAR(39)&amp;"!r"&amp;$B1396&amp;"c"&amp;$C1396,0),"dd-mmm-yyyy"),(INDIRECT(CHAR(39)&amp;$A1396&amp;CHAR(39)&amp;"!r"&amp;$B1396&amp;"c"&amp;$C1396,0)))</f>
        <v>No</v>
      </c>
    </row>
    <row r="1397" spans="1:8" x14ac:dyDescent="0.3">
      <c r="A1397" s="95" t="s">
        <v>284</v>
      </c>
      <c r="B1397" s="95">
        <f t="shared" si="2748"/>
        <v>13</v>
      </c>
      <c r="C1397" s="95">
        <f t="shared" si="2829"/>
        <v>57</v>
      </c>
      <c r="E1397" s="95">
        <f t="shared" ref="E1397" si="2858">plan_id</f>
        <v>390</v>
      </c>
      <c r="F1397" s="95">
        <f t="shared" ca="1" si="2722"/>
        <v>2010</v>
      </c>
      <c r="G1397" s="95">
        <f t="shared" ref="G1397" ca="1" si="2859">VLOOKUP(INDIRECT(CHAR(39)&amp;$A1397&amp;CHAR(39)&amp;"!r2c"&amp;$C1397,0),variables,2,0)</f>
        <v>10989</v>
      </c>
      <c r="H1397" s="98">
        <f t="array" aca="1" ref="H1397" ca="1">IF(AND(G1397&gt;=10861,G1397&lt;=10863),TEXT(INDIRECT(CHAR(39)&amp;$A1397&amp;CHAR(39)&amp;"!r"&amp;$B1397&amp;"c"&amp;$C1397,0),"dd-mmm-yyyy"),(INDIRECT(CHAR(39)&amp;$A1397&amp;CHAR(39)&amp;"!r"&amp;$B1397&amp;"c"&amp;$C1397,0)))</f>
        <v>3418796000</v>
      </c>
    </row>
    <row r="1398" spans="1:8" x14ac:dyDescent="0.3">
      <c r="A1398" s="95" t="s">
        <v>284</v>
      </c>
      <c r="B1398" s="95">
        <f t="shared" si="2748"/>
        <v>13</v>
      </c>
      <c r="C1398" s="95">
        <f t="shared" si="2829"/>
        <v>58</v>
      </c>
      <c r="E1398" s="95">
        <f t="shared" ref="E1398" si="2860">plan_id</f>
        <v>390</v>
      </c>
      <c r="F1398" s="95">
        <f t="shared" ca="1" si="2722"/>
        <v>2010</v>
      </c>
      <c r="G1398" s="95">
        <f t="shared" ref="G1398" ca="1" si="2861">VLOOKUP(INDIRECT(CHAR(39)&amp;$A1398&amp;CHAR(39)&amp;"!r2c"&amp;$C1398,0),variables,2,0)</f>
        <v>10990</v>
      </c>
      <c r="H1398" s="98">
        <f t="array" aca="1" ref="H1398" ca="1">IF(AND(G1398&gt;=10861,G1398&lt;=10863),TEXT(INDIRECT(CHAR(39)&amp;$A1398&amp;CHAR(39)&amp;"!r"&amp;$B1398&amp;"c"&amp;$C1398,0),"dd-mmm-yyyy"),(INDIRECT(CHAR(39)&amp;$A1398&amp;CHAR(39)&amp;"!r"&amp;$B1398&amp;"c"&amp;$C1398,0)))</f>
        <v>3166830000</v>
      </c>
    </row>
    <row r="1399" spans="1:8" x14ac:dyDescent="0.3">
      <c r="A1399" s="95" t="s">
        <v>284</v>
      </c>
      <c r="B1399" s="95">
        <f t="shared" si="2748"/>
        <v>13</v>
      </c>
      <c r="C1399" s="95">
        <f t="shared" si="2829"/>
        <v>59</v>
      </c>
      <c r="E1399" s="95">
        <f t="shared" ref="E1399" si="2862">plan_id</f>
        <v>390</v>
      </c>
      <c r="F1399" s="95">
        <f t="shared" ca="1" si="2722"/>
        <v>2010</v>
      </c>
      <c r="G1399" s="95">
        <f t="shared" ref="G1399" ca="1" si="2863">VLOOKUP(INDIRECT(CHAR(39)&amp;$A1399&amp;CHAR(39)&amp;"!r2c"&amp;$C1399,0),variables,2,0)</f>
        <v>10991</v>
      </c>
      <c r="H1399" s="98">
        <f t="array" aca="1" ref="H1399" ca="1">IF(AND(G1399&gt;=10861,G1399&lt;=10863),TEXT(INDIRECT(CHAR(39)&amp;$A1399&amp;CHAR(39)&amp;"!r"&amp;$B1399&amp;"c"&amp;$C1399,0),"dd-mmm-yyyy"),(INDIRECT(CHAR(39)&amp;$A1399&amp;CHAR(39)&amp;"!r"&amp;$B1399&amp;"c"&amp;$C1399,0)))</f>
        <v>-251966000</v>
      </c>
    </row>
    <row r="1400" spans="1:8" x14ac:dyDescent="0.3">
      <c r="A1400" s="95" t="s">
        <v>284</v>
      </c>
      <c r="B1400" s="95">
        <f t="shared" si="2748"/>
        <v>13</v>
      </c>
      <c r="C1400" s="95">
        <f t="shared" si="2829"/>
        <v>60</v>
      </c>
      <c r="E1400" s="95">
        <f t="shared" ref="E1400" si="2864">plan_id</f>
        <v>390</v>
      </c>
      <c r="F1400" s="95">
        <f t="shared" ca="1" si="2722"/>
        <v>2010</v>
      </c>
      <c r="G1400" s="95">
        <f t="shared" ref="G1400" ca="1" si="2865">VLOOKUP(INDIRECT(CHAR(39)&amp;$A1400&amp;CHAR(39)&amp;"!r2c"&amp;$C1400,0),variables,2,0)</f>
        <v>10992</v>
      </c>
      <c r="H1400" s="98">
        <f t="array" aca="1" ref="H1400" ca="1">IF(AND(G1400&gt;=10861,G1400&lt;=10863),TEXT(INDIRECT(CHAR(39)&amp;$A1400&amp;CHAR(39)&amp;"!r"&amp;$B1400&amp;"c"&amp;$C1400,0),"dd-mmm-yyyy"),(INDIRECT(CHAR(39)&amp;$A1400&amp;CHAR(39)&amp;"!r"&amp;$B1400&amp;"c"&amp;$C1400,0)))</f>
        <v>1.08</v>
      </c>
    </row>
    <row r="1401" spans="1:8" x14ac:dyDescent="0.3">
      <c r="A1401" s="95" t="s">
        <v>284</v>
      </c>
      <c r="B1401" s="95">
        <f t="shared" si="2748"/>
        <v>13</v>
      </c>
      <c r="C1401" s="95">
        <f t="shared" si="2829"/>
        <v>61</v>
      </c>
      <c r="E1401" s="95">
        <f t="shared" ref="E1401" si="2866">plan_id</f>
        <v>390</v>
      </c>
      <c r="F1401" s="95">
        <f t="shared" ca="1" si="2722"/>
        <v>2010</v>
      </c>
      <c r="G1401" s="95">
        <f t="shared" ref="G1401" ca="1" si="2867">VLOOKUP(INDIRECT(CHAR(39)&amp;$A1401&amp;CHAR(39)&amp;"!r2c"&amp;$C1401,0),variables,2,0)</f>
        <v>10993</v>
      </c>
      <c r="H1401" s="98">
        <f t="array" aca="1" ref="H1401" ca="1">IF(AND(G1401&gt;=10861,G1401&lt;=10863),TEXT(INDIRECT(CHAR(39)&amp;$A1401&amp;CHAR(39)&amp;"!r"&amp;$B1401&amp;"c"&amp;$C1401,0),"dd-mmm-yyyy"),(INDIRECT(CHAR(39)&amp;$A1401&amp;CHAR(39)&amp;"!r"&amp;$B1401&amp;"c"&amp;$C1401,0)))</f>
        <v>423854000</v>
      </c>
    </row>
    <row r="1402" spans="1:8" x14ac:dyDescent="0.3">
      <c r="A1402" s="95" t="s">
        <v>284</v>
      </c>
      <c r="B1402" s="95">
        <f t="shared" si="2748"/>
        <v>13</v>
      </c>
      <c r="C1402" s="95">
        <f t="shared" si="2829"/>
        <v>62</v>
      </c>
      <c r="E1402" s="95">
        <f t="shared" ref="E1402" si="2868">plan_id</f>
        <v>390</v>
      </c>
      <c r="F1402" s="95">
        <f t="shared" ca="1" si="2722"/>
        <v>2010</v>
      </c>
      <c r="G1402" s="95">
        <f t="shared" ref="G1402" ca="1" si="2869">VLOOKUP(INDIRECT(CHAR(39)&amp;$A1402&amp;CHAR(39)&amp;"!r2c"&amp;$C1402,0),variables,2,0)</f>
        <v>10801</v>
      </c>
      <c r="H1402" s="98">
        <f t="array" aca="1" ref="H1402" ca="1">IF(AND(G1402&gt;=10861,G1402&lt;=10863),TEXT(INDIRECT(CHAR(39)&amp;$A1402&amp;CHAR(39)&amp;"!r"&amp;$B1402&amp;"c"&amp;$C1402,0),"dd-mmm-yyyy"),(INDIRECT(CHAR(39)&amp;$A1402&amp;CHAR(39)&amp;"!r"&amp;$B1402&amp;"c"&amp;$C1402,0)))</f>
        <v>0</v>
      </c>
    </row>
    <row r="1403" spans="1:8" x14ac:dyDescent="0.3">
      <c r="A1403" s="95" t="s">
        <v>284</v>
      </c>
      <c r="B1403" s="95">
        <f t="shared" si="2748"/>
        <v>13</v>
      </c>
      <c r="C1403" s="95">
        <f t="shared" si="2829"/>
        <v>63</v>
      </c>
      <c r="E1403" s="95">
        <f t="shared" ref="E1403" si="2870">plan_id</f>
        <v>390</v>
      </c>
      <c r="F1403" s="95">
        <f t="shared" ca="1" si="2722"/>
        <v>2010</v>
      </c>
      <c r="G1403" s="95">
        <f t="shared" ref="G1403" ca="1" si="2871">VLOOKUP(INDIRECT(CHAR(39)&amp;$A1403&amp;CHAR(39)&amp;"!r2c"&amp;$C1403,0),variables,2,0)</f>
        <v>10802</v>
      </c>
      <c r="H1403" s="98">
        <f t="array" aca="1" ref="H1403" ca="1">IF(AND(G1403&gt;=10861,G1403&lt;=10863),TEXT(INDIRECT(CHAR(39)&amp;$A1403&amp;CHAR(39)&amp;"!r"&amp;$B1403&amp;"c"&amp;$C1403,0),"dd-mmm-yyyy"),(INDIRECT(CHAR(39)&amp;$A1403&amp;CHAR(39)&amp;"!r"&amp;$B1403&amp;"c"&amp;$C1403,0)))</f>
        <v>0</v>
      </c>
    </row>
    <row r="1404" spans="1:8" x14ac:dyDescent="0.3">
      <c r="A1404" s="95" t="s">
        <v>284</v>
      </c>
      <c r="B1404" s="95">
        <f t="shared" si="2748"/>
        <v>13</v>
      </c>
      <c r="C1404" s="95">
        <f t="shared" si="2829"/>
        <v>64</v>
      </c>
      <c r="E1404" s="95">
        <f t="shared" ref="E1404" si="2872">plan_id</f>
        <v>390</v>
      </c>
      <c r="F1404" s="95">
        <f t="shared" ca="1" si="2722"/>
        <v>2010</v>
      </c>
      <c r="G1404" s="95">
        <f t="shared" ref="G1404" ca="1" si="2873">VLOOKUP(INDIRECT(CHAR(39)&amp;$A1404&amp;CHAR(39)&amp;"!r2c"&amp;$C1404,0),variables,2,0)</f>
        <v>10803</v>
      </c>
      <c r="H1404" s="98">
        <f t="array" aca="1" ref="H1404" ca="1">IF(AND(G1404&gt;=10861,G1404&lt;=10863),TEXT(INDIRECT(CHAR(39)&amp;$A1404&amp;CHAR(39)&amp;"!r"&amp;$B1404&amp;"c"&amp;$C1404,0),"dd-mmm-yyyy"),(INDIRECT(CHAR(39)&amp;$A1404&amp;CHAR(39)&amp;"!r"&amp;$B1404&amp;"c"&amp;$C1404,0)))</f>
        <v>0</v>
      </c>
    </row>
    <row r="1405" spans="1:8" x14ac:dyDescent="0.3">
      <c r="A1405" s="95" t="s">
        <v>284</v>
      </c>
      <c r="B1405" s="95">
        <f t="shared" si="2748"/>
        <v>13</v>
      </c>
      <c r="C1405" s="95">
        <f t="shared" si="2829"/>
        <v>65</v>
      </c>
      <c r="E1405" s="95">
        <f t="shared" ref="E1405" si="2874">plan_id</f>
        <v>390</v>
      </c>
      <c r="F1405" s="95">
        <f t="shared" ca="1" si="2722"/>
        <v>2010</v>
      </c>
      <c r="G1405" s="95">
        <f t="shared" ref="G1405" ca="1" si="2875">VLOOKUP(INDIRECT(CHAR(39)&amp;$A1405&amp;CHAR(39)&amp;"!r2c"&amp;$C1405,0),variables,2,0)</f>
        <v>10804</v>
      </c>
      <c r="H1405" s="98">
        <f t="array" aca="1" ref="H1405" ca="1">IF(AND(G1405&gt;=10861,G1405&lt;=10863),TEXT(INDIRECT(CHAR(39)&amp;$A1405&amp;CHAR(39)&amp;"!r"&amp;$B1405&amp;"c"&amp;$C1405,0),"dd-mmm-yyyy"),(INDIRECT(CHAR(39)&amp;$A1405&amp;CHAR(39)&amp;"!r"&amp;$B1405&amp;"c"&amp;$C1405,0)))</f>
        <v>0</v>
      </c>
    </row>
    <row r="1406" spans="1:8" x14ac:dyDescent="0.3">
      <c r="A1406" s="95" t="s">
        <v>284</v>
      </c>
      <c r="B1406" s="95">
        <f t="shared" si="2748"/>
        <v>13</v>
      </c>
      <c r="C1406" s="95">
        <f t="shared" si="2829"/>
        <v>66</v>
      </c>
      <c r="E1406" s="95">
        <f t="shared" ref="E1406" si="2876">plan_id</f>
        <v>390</v>
      </c>
      <c r="F1406" s="95">
        <f t="shared" ca="1" si="2722"/>
        <v>2010</v>
      </c>
      <c r="G1406" s="95">
        <f t="shared" ref="G1406" ca="1" si="2877">VLOOKUP(INDIRECT(CHAR(39)&amp;$A1406&amp;CHAR(39)&amp;"!r2c"&amp;$C1406,0),variables,2,0)</f>
        <v>10805</v>
      </c>
      <c r="H1406" s="98">
        <f t="array" aca="1" ref="H1406" ca="1">IF(AND(G1406&gt;=10861,G1406&lt;=10863),TEXT(INDIRECT(CHAR(39)&amp;$A1406&amp;CHAR(39)&amp;"!r"&amp;$B1406&amp;"c"&amp;$C1406,0),"dd-mmm-yyyy"),(INDIRECT(CHAR(39)&amp;$A1406&amp;CHAR(39)&amp;"!r"&amp;$B1406&amp;"c"&amp;$C1406,0)))</f>
        <v>0</v>
      </c>
    </row>
    <row r="1407" spans="1:8" x14ac:dyDescent="0.3">
      <c r="A1407" s="95" t="s">
        <v>284</v>
      </c>
      <c r="B1407" s="95">
        <f t="shared" ref="B1407" si="2878">B1342+1</f>
        <v>13</v>
      </c>
      <c r="C1407" s="95">
        <f t="shared" si="2829"/>
        <v>67</v>
      </c>
      <c r="E1407" s="95">
        <f t="shared" ref="E1407" si="2879">plan_id</f>
        <v>390</v>
      </c>
      <c r="F1407" s="95">
        <f t="shared" ca="1" si="2722"/>
        <v>2010</v>
      </c>
      <c r="G1407" s="95">
        <f t="shared" ref="G1407" ca="1" si="2880">VLOOKUP(INDIRECT(CHAR(39)&amp;$A1407&amp;CHAR(39)&amp;"!r2c"&amp;$C1407,0),variables,2,0)</f>
        <v>10806</v>
      </c>
      <c r="H1407" s="98">
        <f t="array" aca="1" ref="H1407" ca="1">IF(AND(G1407&gt;=10861,G1407&lt;=10863),TEXT(INDIRECT(CHAR(39)&amp;$A1407&amp;CHAR(39)&amp;"!r"&amp;$B1407&amp;"c"&amp;$C1407,0),"dd-mmm-yyyy"),(INDIRECT(CHAR(39)&amp;$A1407&amp;CHAR(39)&amp;"!r"&amp;$B1407&amp;"c"&amp;$C1407,0)))</f>
        <v>0</v>
      </c>
    </row>
    <row r="1408" spans="1:8" x14ac:dyDescent="0.3">
      <c r="A1408" s="95" t="s">
        <v>284</v>
      </c>
      <c r="B1408" s="95">
        <f>B1407</f>
        <v>13</v>
      </c>
      <c r="C1408" s="95">
        <f t="shared" si="2829"/>
        <v>68</v>
      </c>
      <c r="E1408" s="95">
        <f t="shared" ref="E1408" si="2881">plan_id</f>
        <v>390</v>
      </c>
      <c r="F1408" s="95">
        <f t="shared" ca="1" si="2722"/>
        <v>2010</v>
      </c>
      <c r="G1408" s="95">
        <f t="shared" ref="G1408" ca="1" si="2882">VLOOKUP(INDIRECT(CHAR(39)&amp;$A1408&amp;CHAR(39)&amp;"!r2c"&amp;$C1408,0),variables,2,0)</f>
        <v>10807</v>
      </c>
      <c r="H1408" s="98">
        <f t="array" aca="1" ref="H1408" ca="1">IF(AND(G1408&gt;=10861,G1408&lt;=10863),TEXT(INDIRECT(CHAR(39)&amp;$A1408&amp;CHAR(39)&amp;"!r"&amp;$B1408&amp;"c"&amp;$C1408,0),"dd-mmm-yyyy"),(INDIRECT(CHAR(39)&amp;$A1408&amp;CHAR(39)&amp;"!r"&amp;$B1408&amp;"c"&amp;$C1408,0)))</f>
        <v>0</v>
      </c>
    </row>
    <row r="1409" spans="1:8" x14ac:dyDescent="0.3">
      <c r="A1409" s="95" t="s">
        <v>284</v>
      </c>
      <c r="B1409" s="95">
        <f t="shared" ref="B1409:B1433" si="2883">B1408</f>
        <v>13</v>
      </c>
      <c r="C1409" s="95">
        <f t="shared" si="2829"/>
        <v>69</v>
      </c>
      <c r="E1409" s="95">
        <f t="shared" ref="E1409" si="2884">plan_id</f>
        <v>390</v>
      </c>
      <c r="F1409" s="95">
        <f t="shared" ca="1" si="2722"/>
        <v>2010</v>
      </c>
      <c r="G1409" s="95">
        <f t="shared" ref="G1409" ca="1" si="2885">VLOOKUP(INDIRECT(CHAR(39)&amp;$A1409&amp;CHAR(39)&amp;"!r2c"&amp;$C1409,0),variables,2,0)</f>
        <v>10808</v>
      </c>
      <c r="H1409" s="98">
        <f t="array" aca="1" ref="H1409" ca="1">IF(AND(G1409&gt;=10861,G1409&lt;=10863),TEXT(INDIRECT(CHAR(39)&amp;$A1409&amp;CHAR(39)&amp;"!r"&amp;$B1409&amp;"c"&amp;$C1409,0),"dd-mmm-yyyy"),(INDIRECT(CHAR(39)&amp;$A1409&amp;CHAR(39)&amp;"!r"&amp;$B1409&amp;"c"&amp;$C1409,0)))</f>
        <v>0</v>
      </c>
    </row>
    <row r="1410" spans="1:8" x14ac:dyDescent="0.3">
      <c r="A1410" s="95" t="s">
        <v>284</v>
      </c>
      <c r="B1410" s="95">
        <f t="shared" si="2883"/>
        <v>13</v>
      </c>
      <c r="C1410" s="95">
        <f t="shared" si="2829"/>
        <v>70</v>
      </c>
      <c r="E1410" s="95">
        <f t="shared" ref="E1410" si="2886">plan_id</f>
        <v>390</v>
      </c>
      <c r="F1410" s="95">
        <f t="shared" ca="1" si="2722"/>
        <v>2010</v>
      </c>
      <c r="G1410" s="95">
        <f t="shared" ref="G1410" ca="1" si="2887">VLOOKUP(INDIRECT(CHAR(39)&amp;$A1410&amp;CHAR(39)&amp;"!r2c"&amp;$C1410,0),variables,2,0)</f>
        <v>10809</v>
      </c>
      <c r="H1410" s="98">
        <f t="array" aca="1" ref="H1410" ca="1">IF(AND(G1410&gt;=10861,G1410&lt;=10863),TEXT(INDIRECT(CHAR(39)&amp;$A1410&amp;CHAR(39)&amp;"!r"&amp;$B1410&amp;"c"&amp;$C1410,0),"dd-mmm-yyyy"),(INDIRECT(CHAR(39)&amp;$A1410&amp;CHAR(39)&amp;"!r"&amp;$B1410&amp;"c"&amp;$C1410,0)))</f>
        <v>0</v>
      </c>
    </row>
    <row r="1411" spans="1:8" x14ac:dyDescent="0.3">
      <c r="A1411" s="95" t="s">
        <v>284</v>
      </c>
      <c r="B1411" s="95">
        <f t="shared" si="2883"/>
        <v>13</v>
      </c>
      <c r="C1411" s="95">
        <f t="shared" si="2829"/>
        <v>71</v>
      </c>
      <c r="E1411" s="95">
        <f t="shared" ref="E1411" si="2888">plan_id</f>
        <v>390</v>
      </c>
      <c r="F1411" s="95">
        <f t="shared" ca="1" si="2722"/>
        <v>2010</v>
      </c>
      <c r="G1411" s="95">
        <f t="shared" ref="G1411" ca="1" si="2889">VLOOKUP(INDIRECT(CHAR(39)&amp;$A1411&amp;CHAR(39)&amp;"!r2c"&amp;$C1411,0),variables,2,0)</f>
        <v>10810</v>
      </c>
      <c r="H1411" s="98">
        <f t="array" aca="1" ref="H1411" ca="1">IF(AND(G1411&gt;=10861,G1411&lt;=10863),TEXT(INDIRECT(CHAR(39)&amp;$A1411&amp;CHAR(39)&amp;"!r"&amp;$B1411&amp;"c"&amp;$C1411,0),"dd-mmm-yyyy"),(INDIRECT(CHAR(39)&amp;$A1411&amp;CHAR(39)&amp;"!r"&amp;$B1411&amp;"c"&amp;$C1411,0)))</f>
        <v>0</v>
      </c>
    </row>
    <row r="1412" spans="1:8" x14ac:dyDescent="0.3">
      <c r="A1412" s="95" t="s">
        <v>284</v>
      </c>
      <c r="B1412" s="95">
        <f t="shared" si="2883"/>
        <v>13</v>
      </c>
      <c r="C1412" s="95">
        <f t="shared" si="2829"/>
        <v>72</v>
      </c>
      <c r="E1412" s="95">
        <f t="shared" ref="E1412" si="2890">plan_id</f>
        <v>390</v>
      </c>
      <c r="F1412" s="95">
        <f t="shared" ca="1" si="2722"/>
        <v>2010</v>
      </c>
      <c r="G1412" s="95">
        <f t="shared" ref="G1412" ca="1" si="2891">VLOOKUP(INDIRECT(CHAR(39)&amp;$A1412&amp;CHAR(39)&amp;"!r2c"&amp;$C1412,0),variables,2,0)</f>
        <v>10811</v>
      </c>
      <c r="H1412" s="98">
        <f t="array" aca="1" ref="H1412" ca="1">IF(AND(G1412&gt;=10861,G1412&lt;=10863),TEXT(INDIRECT(CHAR(39)&amp;$A1412&amp;CHAR(39)&amp;"!r"&amp;$B1412&amp;"c"&amp;$C1412,0),"dd-mmm-yyyy"),(INDIRECT(CHAR(39)&amp;$A1412&amp;CHAR(39)&amp;"!r"&amp;$B1412&amp;"c"&amp;$C1412,0)))</f>
        <v>0</v>
      </c>
    </row>
    <row r="1413" spans="1:8" x14ac:dyDescent="0.3">
      <c r="A1413" s="95" t="s">
        <v>284</v>
      </c>
      <c r="B1413" s="95">
        <f t="shared" si="2883"/>
        <v>13</v>
      </c>
      <c r="C1413" s="95">
        <f t="shared" si="2829"/>
        <v>73</v>
      </c>
      <c r="E1413" s="95">
        <f t="shared" ref="E1413" si="2892">plan_id</f>
        <v>390</v>
      </c>
      <c r="F1413" s="95">
        <f t="shared" ca="1" si="2722"/>
        <v>2010</v>
      </c>
      <c r="G1413" s="95">
        <f t="shared" ref="G1413" ca="1" si="2893">VLOOKUP(INDIRECT(CHAR(39)&amp;$A1413&amp;CHAR(39)&amp;"!r2c"&amp;$C1413,0),variables,2,0)</f>
        <v>10812</v>
      </c>
      <c r="H1413" s="98">
        <f t="array" aca="1" ref="H1413" ca="1">IF(AND(G1413&gt;=10861,G1413&lt;=10863),TEXT(INDIRECT(CHAR(39)&amp;$A1413&amp;CHAR(39)&amp;"!r"&amp;$B1413&amp;"c"&amp;$C1413,0),"dd-mmm-yyyy"),(INDIRECT(CHAR(39)&amp;$A1413&amp;CHAR(39)&amp;"!r"&amp;$B1413&amp;"c"&amp;$C1413,0)))</f>
        <v>0</v>
      </c>
    </row>
    <row r="1414" spans="1:8" x14ac:dyDescent="0.3">
      <c r="A1414" s="95" t="s">
        <v>284</v>
      </c>
      <c r="B1414" s="95">
        <f t="shared" si="2883"/>
        <v>13</v>
      </c>
      <c r="C1414" s="95">
        <f t="shared" si="2829"/>
        <v>74</v>
      </c>
      <c r="E1414" s="95">
        <f t="shared" ref="E1414" si="2894">plan_id</f>
        <v>390</v>
      </c>
      <c r="F1414" s="95">
        <f t="shared" ca="1" si="2722"/>
        <v>2010</v>
      </c>
      <c r="G1414" s="95">
        <f t="shared" ref="G1414" ca="1" si="2895">VLOOKUP(INDIRECT(CHAR(39)&amp;$A1414&amp;CHAR(39)&amp;"!r2c"&amp;$C1414,0),variables,2,0)</f>
        <v>10813</v>
      </c>
      <c r="H1414" s="98">
        <f t="array" aca="1" ref="H1414" ca="1">IF(AND(G1414&gt;=10861,G1414&lt;=10863),TEXT(INDIRECT(CHAR(39)&amp;$A1414&amp;CHAR(39)&amp;"!r"&amp;$B1414&amp;"c"&amp;$C1414,0),"dd-mmm-yyyy"),(INDIRECT(CHAR(39)&amp;$A1414&amp;CHAR(39)&amp;"!r"&amp;$B1414&amp;"c"&amp;$C1414,0)))</f>
        <v>0</v>
      </c>
    </row>
    <row r="1415" spans="1:8" x14ac:dyDescent="0.3">
      <c r="A1415" s="95" t="s">
        <v>284</v>
      </c>
      <c r="B1415" s="95">
        <f t="shared" si="2883"/>
        <v>13</v>
      </c>
      <c r="C1415" s="95">
        <f t="shared" si="2829"/>
        <v>75</v>
      </c>
      <c r="E1415" s="95">
        <f t="shared" ref="E1415" si="2896">plan_id</f>
        <v>390</v>
      </c>
      <c r="F1415" s="95">
        <f t="shared" ca="1" si="2722"/>
        <v>2010</v>
      </c>
      <c r="G1415" s="95">
        <f t="shared" ref="G1415" ca="1" si="2897">VLOOKUP(INDIRECT(CHAR(39)&amp;$A1415&amp;CHAR(39)&amp;"!r2c"&amp;$C1415,0),variables,2,0)</f>
        <v>10814</v>
      </c>
      <c r="H1415" s="98">
        <f t="array" aca="1" ref="H1415" ca="1">IF(AND(G1415&gt;=10861,G1415&lt;=10863),TEXT(INDIRECT(CHAR(39)&amp;$A1415&amp;CHAR(39)&amp;"!r"&amp;$B1415&amp;"c"&amp;$C1415,0),"dd-mmm-yyyy"),(INDIRECT(CHAR(39)&amp;$A1415&amp;CHAR(39)&amp;"!r"&amp;$B1415&amp;"c"&amp;$C1415,0)))</f>
        <v>0</v>
      </c>
    </row>
    <row r="1416" spans="1:8" x14ac:dyDescent="0.3">
      <c r="A1416" s="95" t="s">
        <v>284</v>
      </c>
      <c r="B1416" s="95">
        <f t="shared" si="2883"/>
        <v>13</v>
      </c>
      <c r="C1416" s="95">
        <f t="shared" si="2829"/>
        <v>76</v>
      </c>
      <c r="E1416" s="95">
        <f t="shared" ref="E1416" si="2898">plan_id</f>
        <v>390</v>
      </c>
      <c r="F1416" s="95">
        <f t="shared" ca="1" si="2722"/>
        <v>2010</v>
      </c>
      <c r="G1416" s="95">
        <f t="shared" ref="G1416" ca="1" si="2899">VLOOKUP(INDIRECT(CHAR(39)&amp;$A1416&amp;CHAR(39)&amp;"!r2c"&amp;$C1416,0),variables,2,0)</f>
        <v>10815</v>
      </c>
      <c r="H1416" s="98">
        <f t="array" aca="1" ref="H1416" ca="1">IF(AND(G1416&gt;=10861,G1416&lt;=10863),TEXT(INDIRECT(CHAR(39)&amp;$A1416&amp;CHAR(39)&amp;"!r"&amp;$B1416&amp;"c"&amp;$C1416,0),"dd-mmm-yyyy"),(INDIRECT(CHAR(39)&amp;$A1416&amp;CHAR(39)&amp;"!r"&amp;$B1416&amp;"c"&amp;$C1416,0)))</f>
        <v>0</v>
      </c>
    </row>
    <row r="1417" spans="1:8" x14ac:dyDescent="0.3">
      <c r="A1417" s="95" t="s">
        <v>284</v>
      </c>
      <c r="B1417" s="95">
        <f t="shared" si="2883"/>
        <v>13</v>
      </c>
      <c r="C1417" s="95">
        <f t="shared" si="2829"/>
        <v>77</v>
      </c>
      <c r="E1417" s="95">
        <f t="shared" ref="E1417" si="2900">plan_id</f>
        <v>390</v>
      </c>
      <c r="F1417" s="95">
        <f t="shared" ca="1" si="2722"/>
        <v>2010</v>
      </c>
      <c r="G1417" s="95">
        <f t="shared" ref="G1417" ca="1" si="2901">VLOOKUP(INDIRECT(CHAR(39)&amp;$A1417&amp;CHAR(39)&amp;"!r2c"&amp;$C1417,0),variables,2,0)</f>
        <v>10816</v>
      </c>
      <c r="H1417" s="98">
        <f t="array" aca="1" ref="H1417" ca="1">IF(AND(G1417&gt;=10861,G1417&lt;=10863),TEXT(INDIRECT(CHAR(39)&amp;$A1417&amp;CHAR(39)&amp;"!r"&amp;$B1417&amp;"c"&amp;$C1417,0),"dd-mmm-yyyy"),(INDIRECT(CHAR(39)&amp;$A1417&amp;CHAR(39)&amp;"!r"&amp;$B1417&amp;"c"&amp;$C1417,0)))</f>
        <v>0</v>
      </c>
    </row>
    <row r="1418" spans="1:8" x14ac:dyDescent="0.3">
      <c r="A1418" s="95" t="s">
        <v>284</v>
      </c>
      <c r="B1418" s="95">
        <f t="shared" si="2883"/>
        <v>13</v>
      </c>
      <c r="C1418" s="95">
        <f t="shared" si="2829"/>
        <v>78</v>
      </c>
      <c r="E1418" s="95">
        <f t="shared" ref="E1418" si="2902">plan_id</f>
        <v>390</v>
      </c>
      <c r="F1418" s="95">
        <f t="shared" ca="1" si="2722"/>
        <v>2010</v>
      </c>
      <c r="G1418" s="95">
        <f t="shared" ref="G1418" ca="1" si="2903">VLOOKUP(INDIRECT(CHAR(39)&amp;$A1418&amp;CHAR(39)&amp;"!r2c"&amp;$C1418,0),variables,2,0)</f>
        <v>10817</v>
      </c>
      <c r="H1418" s="98">
        <f t="array" aca="1" ref="H1418" ca="1">IF(AND(G1418&gt;=10861,G1418&lt;=10863),TEXT(INDIRECT(CHAR(39)&amp;$A1418&amp;CHAR(39)&amp;"!r"&amp;$B1418&amp;"c"&amp;$C1418,0),"dd-mmm-yyyy"),(INDIRECT(CHAR(39)&amp;$A1418&amp;CHAR(39)&amp;"!r"&amp;$B1418&amp;"c"&amp;$C1418,0)))</f>
        <v>0</v>
      </c>
    </row>
    <row r="1419" spans="1:8" x14ac:dyDescent="0.3">
      <c r="A1419" s="95" t="s">
        <v>284</v>
      </c>
      <c r="B1419" s="95">
        <f t="shared" si="2883"/>
        <v>13</v>
      </c>
      <c r="C1419" s="95">
        <f t="shared" si="2829"/>
        <v>79</v>
      </c>
      <c r="E1419" s="95">
        <f t="shared" ref="E1419" si="2904">plan_id</f>
        <v>390</v>
      </c>
      <c r="F1419" s="95">
        <f t="shared" ca="1" si="2722"/>
        <v>2010</v>
      </c>
      <c r="G1419" s="95">
        <f t="shared" ref="G1419" ca="1" si="2905">VLOOKUP(INDIRECT(CHAR(39)&amp;$A1419&amp;CHAR(39)&amp;"!r2c"&amp;$C1419,0),variables,2,0)</f>
        <v>10818</v>
      </c>
      <c r="H1419" s="98">
        <f t="array" aca="1" ref="H1419" ca="1">IF(AND(G1419&gt;=10861,G1419&lt;=10863),TEXT(INDIRECT(CHAR(39)&amp;$A1419&amp;CHAR(39)&amp;"!r"&amp;$B1419&amp;"c"&amp;$C1419,0),"dd-mmm-yyyy"),(INDIRECT(CHAR(39)&amp;$A1419&amp;CHAR(39)&amp;"!r"&amp;$B1419&amp;"c"&amp;$C1419,0)))</f>
        <v>0</v>
      </c>
    </row>
    <row r="1420" spans="1:8" x14ac:dyDescent="0.3">
      <c r="A1420" s="95" t="s">
        <v>284</v>
      </c>
      <c r="B1420" s="95">
        <f t="shared" si="2883"/>
        <v>13</v>
      </c>
      <c r="C1420" s="95">
        <f t="shared" si="2829"/>
        <v>80</v>
      </c>
      <c r="E1420" s="95">
        <f t="shared" ref="E1420" si="2906">plan_id</f>
        <v>390</v>
      </c>
      <c r="F1420" s="95">
        <f t="shared" ca="1" si="2722"/>
        <v>2010</v>
      </c>
      <c r="G1420" s="95">
        <f t="shared" ref="G1420" ca="1" si="2907">VLOOKUP(INDIRECT(CHAR(39)&amp;$A1420&amp;CHAR(39)&amp;"!r2c"&amp;$C1420,0),variables,2,0)</f>
        <v>10819</v>
      </c>
      <c r="H1420" s="98">
        <f t="array" aca="1" ref="H1420" ca="1">IF(AND(G1420&gt;=10861,G1420&lt;=10863),TEXT(INDIRECT(CHAR(39)&amp;$A1420&amp;CHAR(39)&amp;"!r"&amp;$B1420&amp;"c"&amp;$C1420,0),"dd-mmm-yyyy"),(INDIRECT(CHAR(39)&amp;$A1420&amp;CHAR(39)&amp;"!r"&amp;$B1420&amp;"c"&amp;$C1420,0)))</f>
        <v>0</v>
      </c>
    </row>
    <row r="1421" spans="1:8" x14ac:dyDescent="0.3">
      <c r="A1421" s="95" t="s">
        <v>284</v>
      </c>
      <c r="B1421" s="95">
        <f t="shared" si="2883"/>
        <v>13</v>
      </c>
      <c r="C1421" s="95">
        <f t="shared" si="2829"/>
        <v>81</v>
      </c>
      <c r="E1421" s="95">
        <f t="shared" ref="E1421" si="2908">plan_id</f>
        <v>390</v>
      </c>
      <c r="F1421" s="95">
        <f t="shared" ca="1" si="2722"/>
        <v>2010</v>
      </c>
      <c r="G1421" s="95">
        <f t="shared" ref="G1421" ca="1" si="2909">VLOOKUP(INDIRECT(CHAR(39)&amp;$A1421&amp;CHAR(39)&amp;"!r2c"&amp;$C1421,0),variables,2,0)</f>
        <v>10820</v>
      </c>
      <c r="H1421" s="98">
        <f t="array" aca="1" ref="H1421" ca="1">IF(AND(G1421&gt;=10861,G1421&lt;=10863),TEXT(INDIRECT(CHAR(39)&amp;$A1421&amp;CHAR(39)&amp;"!r"&amp;$B1421&amp;"c"&amp;$C1421,0),"dd-mmm-yyyy"),(INDIRECT(CHAR(39)&amp;$A1421&amp;CHAR(39)&amp;"!r"&amp;$B1421&amp;"c"&amp;$C1421,0)))</f>
        <v>0</v>
      </c>
    </row>
    <row r="1422" spans="1:8" x14ac:dyDescent="0.3">
      <c r="A1422" s="95" t="s">
        <v>284</v>
      </c>
      <c r="B1422" s="95">
        <f t="shared" si="2883"/>
        <v>13</v>
      </c>
      <c r="C1422" s="95">
        <f t="shared" si="2829"/>
        <v>82</v>
      </c>
      <c r="E1422" s="95">
        <f t="shared" ref="E1422" si="2910">plan_id</f>
        <v>390</v>
      </c>
      <c r="F1422" s="95">
        <f t="shared" ca="1" si="2722"/>
        <v>2010</v>
      </c>
      <c r="G1422" s="95">
        <f t="shared" ref="G1422" ca="1" si="2911">VLOOKUP(INDIRECT(CHAR(39)&amp;$A1422&amp;CHAR(39)&amp;"!r2c"&amp;$C1422,0),variables,2,0)</f>
        <v>10821</v>
      </c>
      <c r="H1422" s="98">
        <f t="array" aca="1" ref="H1422" ca="1">IF(AND(G1422&gt;=10861,G1422&lt;=10863),TEXT(INDIRECT(CHAR(39)&amp;$A1422&amp;CHAR(39)&amp;"!r"&amp;$B1422&amp;"c"&amp;$C1422,0),"dd-mmm-yyyy"),(INDIRECT(CHAR(39)&amp;$A1422&amp;CHAR(39)&amp;"!r"&amp;$B1422&amp;"c"&amp;$C1422,0)))</f>
        <v>0</v>
      </c>
    </row>
    <row r="1423" spans="1:8" x14ac:dyDescent="0.3">
      <c r="A1423" s="95" t="s">
        <v>284</v>
      </c>
      <c r="B1423" s="95">
        <f t="shared" si="2883"/>
        <v>13</v>
      </c>
      <c r="C1423" s="95">
        <f t="shared" si="2829"/>
        <v>83</v>
      </c>
      <c r="E1423" s="95">
        <f t="shared" ref="E1423" si="2912">plan_id</f>
        <v>390</v>
      </c>
      <c r="F1423" s="95">
        <f t="shared" ca="1" si="2722"/>
        <v>2010</v>
      </c>
      <c r="G1423" s="95">
        <f t="shared" ref="G1423" ca="1" si="2913">VLOOKUP(INDIRECT(CHAR(39)&amp;$A1423&amp;CHAR(39)&amp;"!r2c"&amp;$C1423,0),variables,2,0)</f>
        <v>10822</v>
      </c>
      <c r="H1423" s="98">
        <f t="array" aca="1" ref="H1423" ca="1">IF(AND(G1423&gt;=10861,G1423&lt;=10863),TEXT(INDIRECT(CHAR(39)&amp;$A1423&amp;CHAR(39)&amp;"!r"&amp;$B1423&amp;"c"&amp;$C1423,0),"dd-mmm-yyyy"),(INDIRECT(CHAR(39)&amp;$A1423&amp;CHAR(39)&amp;"!r"&amp;$B1423&amp;"c"&amp;$C1423,0)))</f>
        <v>0</v>
      </c>
    </row>
    <row r="1424" spans="1:8" x14ac:dyDescent="0.3">
      <c r="A1424" s="95" t="s">
        <v>284</v>
      </c>
      <c r="B1424" s="95">
        <f t="shared" si="2883"/>
        <v>13</v>
      </c>
      <c r="C1424" s="95">
        <f t="shared" si="2829"/>
        <v>84</v>
      </c>
      <c r="E1424" s="95">
        <f t="shared" ref="E1424" si="2914">plan_id</f>
        <v>390</v>
      </c>
      <c r="F1424" s="95">
        <f t="shared" ca="1" si="2722"/>
        <v>2010</v>
      </c>
      <c r="G1424" s="95">
        <f t="shared" ref="G1424" ca="1" si="2915">VLOOKUP(INDIRECT(CHAR(39)&amp;$A1424&amp;CHAR(39)&amp;"!r2c"&amp;$C1424,0),variables,2,0)</f>
        <v>10829</v>
      </c>
      <c r="H1424" s="98">
        <f t="array" aca="1" ref="H1424" ca="1">IF(AND(G1424&gt;=10861,G1424&lt;=10863),TEXT(INDIRECT(CHAR(39)&amp;$A1424&amp;CHAR(39)&amp;"!r"&amp;$B1424&amp;"c"&amp;$C1424,0),"dd-mmm-yyyy"),(INDIRECT(CHAR(39)&amp;$A1424&amp;CHAR(39)&amp;"!r"&amp;$B1424&amp;"c"&amp;$C1424,0)))</f>
        <v>0</v>
      </c>
    </row>
    <row r="1425" spans="1:8" x14ac:dyDescent="0.3">
      <c r="A1425" s="95" t="s">
        <v>284</v>
      </c>
      <c r="B1425" s="95">
        <f t="shared" si="2883"/>
        <v>13</v>
      </c>
      <c r="C1425" s="95">
        <f t="shared" si="2829"/>
        <v>85</v>
      </c>
      <c r="E1425" s="95">
        <f t="shared" ref="E1425" si="2916">plan_id</f>
        <v>390</v>
      </c>
      <c r="F1425" s="95">
        <f t="shared" ca="1" si="2722"/>
        <v>2010</v>
      </c>
      <c r="G1425" s="95">
        <f t="shared" ref="G1425" ca="1" si="2917">VLOOKUP(INDIRECT(CHAR(39)&amp;$A1425&amp;CHAR(39)&amp;"!r2c"&amp;$C1425,0),variables,2,0)</f>
        <v>10823</v>
      </c>
      <c r="H1425" s="98">
        <f t="array" aca="1" ref="H1425" ca="1">IF(AND(G1425&gt;=10861,G1425&lt;=10863),TEXT(INDIRECT(CHAR(39)&amp;$A1425&amp;CHAR(39)&amp;"!r"&amp;$B1425&amp;"c"&amp;$C1425,0),"dd-mmm-yyyy"),(INDIRECT(CHAR(39)&amp;$A1425&amp;CHAR(39)&amp;"!r"&amp;$B1425&amp;"c"&amp;$C1425,0)))</f>
        <v>0</v>
      </c>
    </row>
    <row r="1426" spans="1:8" x14ac:dyDescent="0.3">
      <c r="A1426" s="95" t="s">
        <v>284</v>
      </c>
      <c r="B1426" s="95">
        <f t="shared" si="2883"/>
        <v>13</v>
      </c>
      <c r="C1426" s="95">
        <f t="shared" si="2829"/>
        <v>86</v>
      </c>
      <c r="E1426" s="95">
        <f t="shared" ref="E1426" si="2918">plan_id</f>
        <v>390</v>
      </c>
      <c r="F1426" s="95">
        <f t="shared" ca="1" si="2722"/>
        <v>2010</v>
      </c>
      <c r="G1426" s="95">
        <f t="shared" ref="G1426" ca="1" si="2919">VLOOKUP(INDIRECT(CHAR(39)&amp;$A1426&amp;CHAR(39)&amp;"!r2c"&amp;$C1426,0),variables,2,0)</f>
        <v>10798</v>
      </c>
      <c r="H1426" s="98">
        <f t="array" aca="1" ref="H1426" ca="1">IF(AND(G1426&gt;=10861,G1426&lt;=10863),TEXT(INDIRECT(CHAR(39)&amp;$A1426&amp;CHAR(39)&amp;"!r"&amp;$B1426&amp;"c"&amp;$C1426,0),"dd-mmm-yyyy"),(INDIRECT(CHAR(39)&amp;$A1426&amp;CHAR(39)&amp;"!r"&amp;$B1426&amp;"c"&amp;$C1426,0)))</f>
        <v>0</v>
      </c>
    </row>
    <row r="1427" spans="1:8" x14ac:dyDescent="0.3">
      <c r="A1427" s="95" t="s">
        <v>284</v>
      </c>
      <c r="B1427" s="95">
        <f t="shared" si="2883"/>
        <v>13</v>
      </c>
      <c r="C1427" s="95">
        <f t="shared" si="2829"/>
        <v>87</v>
      </c>
      <c r="E1427" s="95">
        <f t="shared" ref="E1427" si="2920">plan_id</f>
        <v>390</v>
      </c>
      <c r="F1427" s="95">
        <f t="shared" ca="1" si="2722"/>
        <v>2010</v>
      </c>
      <c r="G1427" s="95">
        <f t="shared" ref="G1427" ca="1" si="2921">VLOOKUP(INDIRECT(CHAR(39)&amp;$A1427&amp;CHAR(39)&amp;"!r2c"&amp;$C1427,0),variables,2,0)</f>
        <v>10799</v>
      </c>
      <c r="H1427" s="98">
        <f t="array" aca="1" ref="H1427" ca="1">IF(AND(G1427&gt;=10861,G1427&lt;=10863),TEXT(INDIRECT(CHAR(39)&amp;$A1427&amp;CHAR(39)&amp;"!r"&amp;$B1427&amp;"c"&amp;$C1427,0),"dd-mmm-yyyy"),(INDIRECT(CHAR(39)&amp;$A1427&amp;CHAR(39)&amp;"!r"&amp;$B1427&amp;"c"&amp;$C1427,0)))</f>
        <v>0</v>
      </c>
    </row>
    <row r="1428" spans="1:8" x14ac:dyDescent="0.3">
      <c r="A1428" s="95" t="s">
        <v>284</v>
      </c>
      <c r="B1428" s="95">
        <f t="shared" si="2883"/>
        <v>13</v>
      </c>
      <c r="C1428" s="95">
        <f t="shared" si="2829"/>
        <v>88</v>
      </c>
      <c r="E1428" s="95">
        <f t="shared" ref="E1428" si="2922">plan_id</f>
        <v>390</v>
      </c>
      <c r="F1428" s="95">
        <f t="shared" ca="1" si="2722"/>
        <v>2010</v>
      </c>
      <c r="G1428" s="95">
        <f t="shared" ref="G1428" ca="1" si="2923">VLOOKUP(INDIRECT(CHAR(39)&amp;$A1428&amp;CHAR(39)&amp;"!r2c"&amp;$C1428,0),variables,2,0)</f>
        <v>10800</v>
      </c>
      <c r="H1428" s="98">
        <f t="array" aca="1" ref="H1428" ca="1">IF(AND(G1428&gt;=10861,G1428&lt;=10863),TEXT(INDIRECT(CHAR(39)&amp;$A1428&amp;CHAR(39)&amp;"!r"&amp;$B1428&amp;"c"&amp;$C1428,0),"dd-mmm-yyyy"),(INDIRECT(CHAR(39)&amp;$A1428&amp;CHAR(39)&amp;"!r"&amp;$B1428&amp;"c"&amp;$C1428,0)))</f>
        <v>0</v>
      </c>
    </row>
    <row r="1429" spans="1:8" x14ac:dyDescent="0.3">
      <c r="A1429" s="95" t="s">
        <v>284</v>
      </c>
      <c r="B1429" s="95">
        <f t="shared" si="2883"/>
        <v>13</v>
      </c>
      <c r="C1429" s="95">
        <f t="shared" si="2829"/>
        <v>89</v>
      </c>
      <c r="E1429" s="95">
        <f t="shared" ref="E1429" si="2924">plan_id</f>
        <v>390</v>
      </c>
      <c r="F1429" s="95">
        <f t="shared" ca="1" si="2722"/>
        <v>2010</v>
      </c>
      <c r="G1429" s="95">
        <f t="shared" ref="G1429" ca="1" si="2925">VLOOKUP(INDIRECT(CHAR(39)&amp;$A1429&amp;CHAR(39)&amp;"!r2c"&amp;$C1429,0),variables,2,0)</f>
        <v>10824</v>
      </c>
      <c r="H1429" s="98">
        <f t="array" aca="1" ref="H1429" ca="1">IF(AND(G1429&gt;=10861,G1429&lt;=10863),TEXT(INDIRECT(CHAR(39)&amp;$A1429&amp;CHAR(39)&amp;"!r"&amp;$B1429&amp;"c"&amp;$C1429,0),"dd-mmm-yyyy"),(INDIRECT(CHAR(39)&amp;$A1429&amp;CHAR(39)&amp;"!r"&amp;$B1429&amp;"c"&amp;$C1429,0)))</f>
        <v>0</v>
      </c>
    </row>
    <row r="1430" spans="1:8" x14ac:dyDescent="0.3">
      <c r="A1430" s="95" t="s">
        <v>284</v>
      </c>
      <c r="B1430" s="95">
        <f t="shared" si="2883"/>
        <v>13</v>
      </c>
      <c r="C1430" s="95">
        <f t="shared" si="2829"/>
        <v>90</v>
      </c>
      <c r="E1430" s="95">
        <f t="shared" ref="E1430" si="2926">plan_id</f>
        <v>390</v>
      </c>
      <c r="F1430" s="95">
        <f t="shared" ca="1" si="2722"/>
        <v>2010</v>
      </c>
      <c r="G1430" s="95">
        <f t="shared" ref="G1430" ca="1" si="2927">VLOOKUP(INDIRECT(CHAR(39)&amp;$A1430&amp;CHAR(39)&amp;"!r2c"&amp;$C1430,0),variables,2,0)</f>
        <v>10825</v>
      </c>
      <c r="H1430" s="98">
        <f t="array" aca="1" ref="H1430" ca="1">IF(AND(G1430&gt;=10861,G1430&lt;=10863),TEXT(INDIRECT(CHAR(39)&amp;$A1430&amp;CHAR(39)&amp;"!r"&amp;$B1430&amp;"c"&amp;$C1430,0),"dd-mmm-yyyy"),(INDIRECT(CHAR(39)&amp;$A1430&amp;CHAR(39)&amp;"!r"&amp;$B1430&amp;"c"&amp;$C1430,0)))</f>
        <v>0</v>
      </c>
    </row>
    <row r="1431" spans="1:8" x14ac:dyDescent="0.3">
      <c r="A1431" s="95" t="s">
        <v>284</v>
      </c>
      <c r="B1431" s="95">
        <f t="shared" si="2883"/>
        <v>13</v>
      </c>
      <c r="C1431" s="95">
        <f t="shared" si="2829"/>
        <v>91</v>
      </c>
      <c r="E1431" s="95">
        <f t="shared" ref="E1431" si="2928">plan_id</f>
        <v>390</v>
      </c>
      <c r="F1431" s="95">
        <f t="shared" ca="1" si="2722"/>
        <v>2010</v>
      </c>
      <c r="G1431" s="95">
        <f t="shared" ref="G1431" ca="1" si="2929">VLOOKUP(INDIRECT(CHAR(39)&amp;$A1431&amp;CHAR(39)&amp;"!r2c"&amp;$C1431,0),variables,2,0)</f>
        <v>10826</v>
      </c>
      <c r="H1431" s="98">
        <f t="array" aca="1" ref="H1431" ca="1">IF(AND(G1431&gt;=10861,G1431&lt;=10863),TEXT(INDIRECT(CHAR(39)&amp;$A1431&amp;CHAR(39)&amp;"!r"&amp;$B1431&amp;"c"&amp;$C1431,0),"dd-mmm-yyyy"),(INDIRECT(CHAR(39)&amp;$A1431&amp;CHAR(39)&amp;"!r"&amp;$B1431&amp;"c"&amp;$C1431,0)))</f>
        <v>0</v>
      </c>
    </row>
    <row r="1432" spans="1:8" x14ac:dyDescent="0.3">
      <c r="A1432" s="95" t="s">
        <v>284</v>
      </c>
      <c r="B1432" s="95">
        <f t="shared" si="2883"/>
        <v>13</v>
      </c>
      <c r="C1432" s="95">
        <f t="shared" si="2829"/>
        <v>92</v>
      </c>
      <c r="E1432" s="95">
        <f t="shared" ref="E1432" si="2930">plan_id</f>
        <v>390</v>
      </c>
      <c r="F1432" s="95">
        <f t="shared" ca="1" si="2722"/>
        <v>2010</v>
      </c>
      <c r="G1432" s="95">
        <f t="shared" ref="G1432" ca="1" si="2931">VLOOKUP(INDIRECT(CHAR(39)&amp;$A1432&amp;CHAR(39)&amp;"!r2c"&amp;$C1432,0),variables,2,0)</f>
        <v>10828</v>
      </c>
      <c r="H1432" s="98">
        <f t="array" aca="1" ref="H1432" ca="1">IF(AND(G1432&gt;=10861,G1432&lt;=10863),TEXT(INDIRECT(CHAR(39)&amp;$A1432&amp;CHAR(39)&amp;"!r"&amp;$B1432&amp;"c"&amp;$C1432,0),"dd-mmm-yyyy"),(INDIRECT(CHAR(39)&amp;$A1432&amp;CHAR(39)&amp;"!r"&amp;$B1432&amp;"c"&amp;$C1432,0)))</f>
        <v>0</v>
      </c>
    </row>
    <row r="1433" spans="1:8" x14ac:dyDescent="0.3">
      <c r="A1433" s="95" t="s">
        <v>284</v>
      </c>
      <c r="B1433" s="95">
        <f t="shared" si="2883"/>
        <v>13</v>
      </c>
      <c r="C1433" s="95">
        <f t="shared" si="2829"/>
        <v>93</v>
      </c>
      <c r="E1433" s="95">
        <f t="shared" ref="E1433" si="2932">plan_id</f>
        <v>390</v>
      </c>
      <c r="F1433" s="95">
        <f t="shared" ca="1" si="2722"/>
        <v>2010</v>
      </c>
      <c r="G1433" s="95">
        <f t="shared" ref="G1433" ca="1" si="2933">VLOOKUP(INDIRECT(CHAR(39)&amp;$A1433&amp;CHAR(39)&amp;"!r2c"&amp;$C1433,0),variables,2,0)</f>
        <v>10827</v>
      </c>
      <c r="H1433" s="98">
        <f t="array" aca="1" ref="H1433" ca="1">IF(AND(G1433&gt;=10861,G1433&lt;=10863),TEXT(INDIRECT(CHAR(39)&amp;$A1433&amp;CHAR(39)&amp;"!r"&amp;$B1433&amp;"c"&amp;$C1433,0),"dd-mmm-yyyy"),(INDIRECT(CHAR(39)&amp;$A1433&amp;CHAR(39)&amp;"!r"&amp;$B1433&amp;"c"&amp;$C1433,0)))</f>
        <v>0</v>
      </c>
    </row>
    <row r="1434" spans="1:8" x14ac:dyDescent="0.3">
      <c r="A1434" s="95" t="s">
        <v>284</v>
      </c>
      <c r="B1434" s="95">
        <f t="shared" ref="B1434:B1497" si="2934">B1369+1</f>
        <v>14</v>
      </c>
      <c r="C1434" s="95">
        <f t="shared" si="2829"/>
        <v>3</v>
      </c>
      <c r="E1434" s="95">
        <f t="shared" ref="E1434" si="2935">plan_id</f>
        <v>390</v>
      </c>
      <c r="F1434" s="95">
        <f t="shared" ca="1" si="2722"/>
        <v>2011</v>
      </c>
      <c r="G1434" s="95">
        <f t="shared" ref="G1434" ca="1" si="2936">VLOOKUP(INDIRECT(CHAR(39)&amp;$A1434&amp;CHAR(39)&amp;"!r2c"&amp;$C1434,0),variables,2,0)</f>
        <v>10703</v>
      </c>
      <c r="H1434" s="98">
        <f t="array" aca="1" ref="H1434" ca="1">IF(AND(G1434&gt;=10861,G1434&lt;=10863),TEXT(INDIRECT(CHAR(39)&amp;$A1434&amp;CHAR(39)&amp;"!r"&amp;$B1434&amp;"c"&amp;$C1434,0),"dd-mmm-yyyy"),(INDIRECT(CHAR(39)&amp;$A1434&amp;CHAR(39)&amp;"!r"&amp;$B1434&amp;"c"&amp;$C1434,0)))</f>
        <v>2013</v>
      </c>
    </row>
    <row r="1435" spans="1:8" x14ac:dyDescent="0.3">
      <c r="A1435" s="95" t="s">
        <v>284</v>
      </c>
      <c r="B1435" s="95">
        <f t="shared" si="2934"/>
        <v>14</v>
      </c>
      <c r="C1435" s="95">
        <f t="shared" si="2829"/>
        <v>4</v>
      </c>
      <c r="E1435" s="95">
        <f t="shared" ref="E1435" si="2937">plan_id</f>
        <v>390</v>
      </c>
      <c r="F1435" s="95">
        <f t="shared" ca="1" si="2722"/>
        <v>2011</v>
      </c>
      <c r="G1435" s="95">
        <f t="shared" ref="G1435" ca="1" si="2938">VLOOKUP(INDIRECT(CHAR(39)&amp;$A1435&amp;CHAR(39)&amp;"!r2c"&amp;$C1435,0),variables,2,0)</f>
        <v>10845</v>
      </c>
      <c r="H1435" s="98" t="str">
        <f t="array" aca="1" ref="H1435" ca="1">IF(AND(G1435&gt;=10861,G1435&lt;=10863),TEXT(INDIRECT(CHAR(39)&amp;$A1435&amp;CHAR(39)&amp;"!r"&amp;$B1435&amp;"c"&amp;$C1435,0),"dd-mmm-yyyy"),(INDIRECT(CHAR(39)&amp;$A1435&amp;CHAR(39)&amp;"!r"&amp;$B1435&amp;"c"&amp;$C1435,0)))</f>
        <v>Cavanaugh Macdonald Consulting, LLC</v>
      </c>
    </row>
    <row r="1436" spans="1:8" x14ac:dyDescent="0.3">
      <c r="A1436" s="95" t="s">
        <v>284</v>
      </c>
      <c r="B1436" s="95">
        <f t="shared" si="2934"/>
        <v>14</v>
      </c>
      <c r="C1436" s="95">
        <f t="shared" si="2829"/>
        <v>5</v>
      </c>
      <c r="E1436" s="95">
        <f t="shared" ref="E1436" si="2939">plan_id</f>
        <v>390</v>
      </c>
      <c r="F1436" s="95">
        <f t="shared" ca="1" si="2722"/>
        <v>2011</v>
      </c>
      <c r="G1436" s="95">
        <f t="shared" ref="G1436" ca="1" si="2940">VLOOKUP(INDIRECT(CHAR(39)&amp;$A1436&amp;CHAR(39)&amp;"!r2c"&amp;$C1436,0),variables,2,0)</f>
        <v>10924</v>
      </c>
      <c r="H1436" s="98">
        <f t="array" aca="1" ref="H1436" ca="1">IF(AND(G1436&gt;=10861,G1436&lt;=10863),TEXT(INDIRECT(CHAR(39)&amp;$A1436&amp;CHAR(39)&amp;"!r"&amp;$B1436&amp;"c"&amp;$C1436,0),"dd-mmm-yyyy"),(INDIRECT(CHAR(39)&amp;$A1436&amp;CHAR(39)&amp;"!r"&amp;$B1436&amp;"c"&amp;$C1436,0)))</f>
        <v>0</v>
      </c>
    </row>
    <row r="1437" spans="1:8" x14ac:dyDescent="0.3">
      <c r="A1437" s="95" t="s">
        <v>284</v>
      </c>
      <c r="B1437" s="95">
        <f t="shared" si="2934"/>
        <v>14</v>
      </c>
      <c r="C1437" s="95">
        <f t="shared" si="2829"/>
        <v>6</v>
      </c>
      <c r="E1437" s="95">
        <f t="shared" ref="E1437" si="2941">plan_id</f>
        <v>390</v>
      </c>
      <c r="F1437" s="95">
        <f t="shared" ca="1" si="2722"/>
        <v>2011</v>
      </c>
      <c r="G1437" s="95">
        <f t="shared" ref="G1437" ca="1" si="2942">VLOOKUP(INDIRECT(CHAR(39)&amp;$A1437&amp;CHAR(39)&amp;"!r2c"&amp;$C1437,0),variables,2,0)</f>
        <v>10925</v>
      </c>
      <c r="H1437" s="98">
        <f t="array" aca="1" ref="H1437" ca="1">IF(AND(G1437&gt;=10861,G1437&lt;=10863),TEXT(INDIRECT(CHAR(39)&amp;$A1437&amp;CHAR(39)&amp;"!r"&amp;$B1437&amp;"c"&amp;$C1437,0),"dd-mmm-yyyy"),(INDIRECT(CHAR(39)&amp;$A1437&amp;CHAR(39)&amp;"!r"&amp;$B1437&amp;"c"&amp;$C1437,0)))</f>
        <v>0.22059999999999999</v>
      </c>
    </row>
    <row r="1438" spans="1:8" x14ac:dyDescent="0.3">
      <c r="A1438" s="95" t="s">
        <v>284</v>
      </c>
      <c r="B1438" s="95">
        <f t="shared" si="2934"/>
        <v>14</v>
      </c>
      <c r="C1438" s="95">
        <f t="shared" si="2829"/>
        <v>7</v>
      </c>
      <c r="E1438" s="95">
        <f t="shared" ref="E1438" si="2943">plan_id</f>
        <v>390</v>
      </c>
      <c r="F1438" s="95">
        <f t="shared" ca="1" si="2722"/>
        <v>2011</v>
      </c>
      <c r="G1438" s="95">
        <f t="shared" ref="G1438" ca="1" si="2944">VLOOKUP(INDIRECT(CHAR(39)&amp;$A1438&amp;CHAR(39)&amp;"!r2c"&amp;$C1438,0),variables,2,0)</f>
        <v>10926</v>
      </c>
      <c r="H1438" s="98">
        <f t="array" aca="1" ref="H1438" ca="1">IF(AND(G1438&gt;=10861,G1438&lt;=10863),TEXT(INDIRECT(CHAR(39)&amp;$A1438&amp;CHAR(39)&amp;"!r"&amp;$B1438&amp;"c"&amp;$C1438,0),"dd-mmm-yyyy"),(INDIRECT(CHAR(39)&amp;$A1438&amp;CHAR(39)&amp;"!r"&amp;$B1438&amp;"c"&amp;$C1438,0)))</f>
        <v>0</v>
      </c>
    </row>
    <row r="1439" spans="1:8" x14ac:dyDescent="0.3">
      <c r="A1439" s="95" t="s">
        <v>284</v>
      </c>
      <c r="B1439" s="95">
        <f t="shared" si="2934"/>
        <v>14</v>
      </c>
      <c r="C1439" s="95">
        <f t="shared" si="2829"/>
        <v>8</v>
      </c>
      <c r="E1439" s="95">
        <f t="shared" ref="E1439" si="2945">plan_id</f>
        <v>390</v>
      </c>
      <c r="F1439" s="95">
        <f t="shared" ca="1" si="2722"/>
        <v>2011</v>
      </c>
      <c r="G1439" s="95">
        <f t="shared" ref="G1439" ca="1" si="2946">VLOOKUP(INDIRECT(CHAR(39)&amp;$A1439&amp;CHAR(39)&amp;"!r2c"&amp;$C1439,0),variables,2,0)</f>
        <v>10704</v>
      </c>
      <c r="H1439" s="98">
        <f t="array" aca="1" ref="H1439" ca="1">IF(AND(G1439&gt;=10861,G1439&lt;=10863),TEXT(INDIRECT(CHAR(39)&amp;$A1439&amp;CHAR(39)&amp;"!r"&amp;$B1439&amp;"c"&amp;$C1439,0),"dd-mmm-yyyy"),(INDIRECT(CHAR(39)&amp;$A1439&amp;CHAR(39)&amp;"!r"&amp;$B1439&amp;"c"&amp;$C1439,0)))</f>
        <v>0</v>
      </c>
    </row>
    <row r="1440" spans="1:8" x14ac:dyDescent="0.3">
      <c r="A1440" s="95" t="s">
        <v>284</v>
      </c>
      <c r="B1440" s="95">
        <f t="shared" si="2934"/>
        <v>14</v>
      </c>
      <c r="C1440" s="95">
        <f t="shared" si="2829"/>
        <v>9</v>
      </c>
      <c r="E1440" s="95">
        <f t="shared" ref="E1440" si="2947">plan_id</f>
        <v>390</v>
      </c>
      <c r="F1440" s="95">
        <f t="shared" ca="1" si="2722"/>
        <v>2011</v>
      </c>
      <c r="G1440" s="95">
        <f t="shared" ref="G1440" ca="1" si="2948">VLOOKUP(INDIRECT(CHAR(39)&amp;$A1440&amp;CHAR(39)&amp;"!r2c"&amp;$C1440,0),variables,2,0)</f>
        <v>10928</v>
      </c>
      <c r="H1440" s="98">
        <f t="array" aca="1" ref="H1440" ca="1">IF(AND(G1440&gt;=10861,G1440&lt;=10863),TEXT(INDIRECT(CHAR(39)&amp;$A1440&amp;CHAR(39)&amp;"!r"&amp;$B1440&amp;"c"&amp;$C1440,0),"dd-mmm-yyyy"),(INDIRECT(CHAR(39)&amp;$A1440&amp;CHAR(39)&amp;"!r"&amp;$B1440&amp;"c"&amp;$C1440,0)))</f>
        <v>0</v>
      </c>
    </row>
    <row r="1441" spans="1:8" x14ac:dyDescent="0.3">
      <c r="A1441" s="95" t="s">
        <v>284</v>
      </c>
      <c r="B1441" s="95">
        <f t="shared" si="2934"/>
        <v>14</v>
      </c>
      <c r="C1441" s="95">
        <f t="shared" si="2829"/>
        <v>10</v>
      </c>
      <c r="E1441" s="95">
        <f t="shared" ref="E1441" si="2949">plan_id</f>
        <v>390</v>
      </c>
      <c r="F1441" s="95">
        <f t="shared" ca="1" si="2722"/>
        <v>2011</v>
      </c>
      <c r="G1441" s="95">
        <f t="shared" ref="G1441" ca="1" si="2950">VLOOKUP(INDIRECT(CHAR(39)&amp;$A1441&amp;CHAR(39)&amp;"!r2c"&amp;$C1441,0),variables,2,0)</f>
        <v>10929</v>
      </c>
      <c r="H1441" s="98">
        <f t="array" aca="1" ref="H1441" ca="1">IF(AND(G1441&gt;=10861,G1441&lt;=10863),TEXT(INDIRECT(CHAR(39)&amp;$A1441&amp;CHAR(39)&amp;"!r"&amp;$B1441&amp;"c"&amp;$C1441,0),"dd-mmm-yyyy"),(INDIRECT(CHAR(39)&amp;$A1441&amp;CHAR(39)&amp;"!r"&amp;$B1441&amp;"c"&amp;$C1441,0)))</f>
        <v>0</v>
      </c>
    </row>
    <row r="1442" spans="1:8" x14ac:dyDescent="0.3">
      <c r="A1442" s="95" t="s">
        <v>284</v>
      </c>
      <c r="B1442" s="95">
        <f t="shared" si="2934"/>
        <v>14</v>
      </c>
      <c r="C1442" s="95">
        <f t="shared" si="2829"/>
        <v>11</v>
      </c>
      <c r="E1442" s="95">
        <f t="shared" ref="E1442" si="2951">plan_id</f>
        <v>390</v>
      </c>
      <c r="F1442" s="95">
        <f t="shared" ca="1" si="2722"/>
        <v>2011</v>
      </c>
      <c r="G1442" s="95">
        <f t="shared" ref="G1442" ca="1" si="2952">VLOOKUP(INDIRECT(CHAR(39)&amp;$A1442&amp;CHAR(39)&amp;"!r2c"&amp;$C1442,0),variables,2,0)</f>
        <v>10930</v>
      </c>
      <c r="H1442" s="98">
        <f t="array" aca="1" ref="H1442" ca="1">IF(AND(G1442&gt;=10861,G1442&lt;=10863),TEXT(INDIRECT(CHAR(39)&amp;$A1442&amp;CHAR(39)&amp;"!r"&amp;$B1442&amp;"c"&amp;$C1442,0),"dd-mmm-yyyy"),(INDIRECT(CHAR(39)&amp;$A1442&amp;CHAR(39)&amp;"!r"&amp;$B1442&amp;"c"&amp;$C1442,0)))</f>
        <v>0</v>
      </c>
    </row>
    <row r="1443" spans="1:8" x14ac:dyDescent="0.3">
      <c r="A1443" s="95" t="s">
        <v>284</v>
      </c>
      <c r="B1443" s="95">
        <f t="shared" si="2934"/>
        <v>14</v>
      </c>
      <c r="C1443" s="95">
        <f t="shared" si="2829"/>
        <v>12</v>
      </c>
      <c r="E1443" s="95">
        <f t="shared" ref="E1443" si="2953">plan_id</f>
        <v>390</v>
      </c>
      <c r="F1443" s="95">
        <f t="shared" ca="1" si="2722"/>
        <v>2011</v>
      </c>
      <c r="G1443" s="95">
        <f t="shared" ref="G1443" ca="1" si="2954">VLOOKUP(INDIRECT(CHAR(39)&amp;$A1443&amp;CHAR(39)&amp;"!r2c"&amp;$C1443,0),variables,2,0)</f>
        <v>10705</v>
      </c>
      <c r="H1443" s="98">
        <f t="array" aca="1" ref="H1443" ca="1">IF(AND(G1443&gt;=10861,G1443&lt;=10863),TEXT(INDIRECT(CHAR(39)&amp;$A1443&amp;CHAR(39)&amp;"!r"&amp;$B1443&amp;"c"&amp;$C1443,0),"dd-mmm-yyyy"),(INDIRECT(CHAR(39)&amp;$A1443&amp;CHAR(39)&amp;"!r"&amp;$B1443&amp;"c"&amp;$C1443,0)))</f>
        <v>30474000</v>
      </c>
    </row>
    <row r="1444" spans="1:8" x14ac:dyDescent="0.3">
      <c r="A1444" s="95" t="s">
        <v>284</v>
      </c>
      <c r="B1444" s="95">
        <f t="shared" si="2934"/>
        <v>14</v>
      </c>
      <c r="C1444" s="95">
        <f t="shared" si="2829"/>
        <v>13</v>
      </c>
      <c r="E1444" s="95">
        <f t="shared" ref="E1444" si="2955">plan_id</f>
        <v>390</v>
      </c>
      <c r="F1444" s="95">
        <f t="shared" ca="1" si="2722"/>
        <v>2011</v>
      </c>
      <c r="G1444" s="95">
        <f t="shared" ref="G1444" ca="1" si="2956">VLOOKUP(INDIRECT(CHAR(39)&amp;$A1444&amp;CHAR(39)&amp;"!r2c"&amp;$C1444,0),variables,2,0)</f>
        <v>10842</v>
      </c>
      <c r="H1444" s="98">
        <f t="array" aca="1" ref="H1444" ca="1">IF(AND(G1444&gt;=10861,G1444&lt;=10863),TEXT(INDIRECT(CHAR(39)&amp;$A1444&amp;CHAR(39)&amp;"!r"&amp;$B1444&amp;"c"&amp;$C1444,0),"dd-mmm-yyyy"),(INDIRECT(CHAR(39)&amp;$A1444&amp;CHAR(39)&amp;"!r"&amp;$B1444&amp;"c"&amp;$C1444,0)))</f>
        <v>0</v>
      </c>
    </row>
    <row r="1445" spans="1:8" x14ac:dyDescent="0.3">
      <c r="A1445" s="95" t="s">
        <v>284</v>
      </c>
      <c r="B1445" s="95">
        <f t="shared" si="2934"/>
        <v>14</v>
      </c>
      <c r="C1445" s="95">
        <f t="shared" si="2829"/>
        <v>14</v>
      </c>
      <c r="E1445" s="95">
        <f t="shared" ref="E1445" si="2957">plan_id</f>
        <v>390</v>
      </c>
      <c r="F1445" s="95">
        <f t="shared" ca="1" si="2722"/>
        <v>2011</v>
      </c>
      <c r="G1445" s="95">
        <f t="shared" ref="G1445" ca="1" si="2958">VLOOKUP(INDIRECT(CHAR(39)&amp;$A1445&amp;CHAR(39)&amp;"!r2c"&amp;$C1445,0),variables,2,0)</f>
        <v>10843</v>
      </c>
      <c r="H1445" s="98">
        <f t="array" aca="1" ref="H1445" ca="1">IF(AND(G1445&gt;=10861,G1445&lt;=10863),TEXT(INDIRECT(CHAR(39)&amp;$A1445&amp;CHAR(39)&amp;"!r"&amp;$B1445&amp;"c"&amp;$C1445,0),"dd-mmm-yyyy"),(INDIRECT(CHAR(39)&amp;$A1445&amp;CHAR(39)&amp;"!r"&amp;$B1445&amp;"c"&amp;$C1445,0)))</f>
        <v>0</v>
      </c>
    </row>
    <row r="1446" spans="1:8" x14ac:dyDescent="0.3">
      <c r="A1446" s="95" t="s">
        <v>284</v>
      </c>
      <c r="B1446" s="95">
        <f t="shared" si="2934"/>
        <v>14</v>
      </c>
      <c r="C1446" s="95">
        <f t="shared" si="2829"/>
        <v>15</v>
      </c>
      <c r="E1446" s="95">
        <f t="shared" ref="E1446" si="2959">plan_id</f>
        <v>390</v>
      </c>
      <c r="F1446" s="95">
        <f t="shared" ca="1" si="2722"/>
        <v>2011</v>
      </c>
      <c r="G1446" s="95">
        <f t="shared" ref="G1446" ca="1" si="2960">VLOOKUP(INDIRECT(CHAR(39)&amp;$A1446&amp;CHAR(39)&amp;"!r2c"&amp;$C1446,0),variables,2,0)</f>
        <v>10931</v>
      </c>
      <c r="H1446" s="98">
        <f t="array" aca="1" ref="H1446" ca="1">IF(AND(G1446&gt;=10861,G1446&lt;=10863),TEXT(INDIRECT(CHAR(39)&amp;$A1446&amp;CHAR(39)&amp;"!r"&amp;$B1446&amp;"c"&amp;$C1446,0),"dd-mmm-yyyy"),(INDIRECT(CHAR(39)&amp;$A1446&amp;CHAR(39)&amp;"!r"&amp;$B1446&amp;"c"&amp;$C1446,0)))</f>
        <v>0</v>
      </c>
    </row>
    <row r="1447" spans="1:8" x14ac:dyDescent="0.3">
      <c r="A1447" s="95" t="s">
        <v>284</v>
      </c>
      <c r="B1447" s="95">
        <f t="shared" si="2934"/>
        <v>14</v>
      </c>
      <c r="C1447" s="95">
        <f t="shared" ref="C1447:C1510" si="2961">C1356</f>
        <v>16</v>
      </c>
      <c r="E1447" s="95">
        <f t="shared" ref="E1447" si="2962">plan_id</f>
        <v>390</v>
      </c>
      <c r="F1447" s="95">
        <f t="shared" ca="1" si="2722"/>
        <v>2011</v>
      </c>
      <c r="G1447" s="95">
        <f t="shared" ref="G1447" ca="1" si="2963">VLOOKUP(INDIRECT(CHAR(39)&amp;$A1447&amp;CHAR(39)&amp;"!r2c"&amp;$C1447,0),variables,2,0)</f>
        <v>10932</v>
      </c>
      <c r="H1447" s="98">
        <f t="array" aca="1" ref="H1447" ca="1">IF(AND(G1447&gt;=10861,G1447&lt;=10863),TEXT(INDIRECT(CHAR(39)&amp;$A1447&amp;CHAR(39)&amp;"!r"&amp;$B1447&amp;"c"&amp;$C1447,0),"dd-mmm-yyyy"),(INDIRECT(CHAR(39)&amp;$A1447&amp;CHAR(39)&amp;"!r"&amp;$B1447&amp;"c"&amp;$C1447,0)))</f>
        <v>0</v>
      </c>
    </row>
    <row r="1448" spans="1:8" x14ac:dyDescent="0.3">
      <c r="A1448" s="95" t="s">
        <v>284</v>
      </c>
      <c r="B1448" s="95">
        <f t="shared" si="2934"/>
        <v>14</v>
      </c>
      <c r="C1448" s="95">
        <f t="shared" si="2961"/>
        <v>17</v>
      </c>
      <c r="E1448" s="95">
        <f t="shared" ref="E1448" si="2964">plan_id</f>
        <v>390</v>
      </c>
      <c r="F1448" s="95">
        <f t="shared" ca="1" si="2722"/>
        <v>2011</v>
      </c>
      <c r="G1448" s="95">
        <f t="shared" ref="G1448" ca="1" si="2965">VLOOKUP(INDIRECT(CHAR(39)&amp;$A1448&amp;CHAR(39)&amp;"!r2c"&amp;$C1448,0),variables,2,0)</f>
        <v>10933</v>
      </c>
      <c r="H1448" s="98">
        <f t="array" aca="1" ref="H1448" ca="1">IF(AND(G1448&gt;=10861,G1448&lt;=10863),TEXT(INDIRECT(CHAR(39)&amp;$A1448&amp;CHAR(39)&amp;"!r"&amp;$B1448&amp;"c"&amp;$C1448,0),"dd-mmm-yyyy"),(INDIRECT(CHAR(39)&amp;$A1448&amp;CHAR(39)&amp;"!r"&amp;$B1448&amp;"c"&amp;$C1448,0)))</f>
        <v>0.22059999999999999</v>
      </c>
    </row>
    <row r="1449" spans="1:8" x14ac:dyDescent="0.3">
      <c r="A1449" s="95" t="s">
        <v>284</v>
      </c>
      <c r="B1449" s="95">
        <f t="shared" si="2934"/>
        <v>14</v>
      </c>
      <c r="C1449" s="95">
        <f t="shared" si="2961"/>
        <v>18</v>
      </c>
      <c r="E1449" s="95">
        <f t="shared" ref="E1449" si="2966">plan_id</f>
        <v>390</v>
      </c>
      <c r="F1449" s="95">
        <f t="shared" ca="1" si="2722"/>
        <v>2011</v>
      </c>
      <c r="G1449" s="95">
        <f t="shared" ref="G1449" ca="1" si="2967">VLOOKUP(INDIRECT(CHAR(39)&amp;$A1449&amp;CHAR(39)&amp;"!r2c"&amp;$C1449,0),variables,2,0)</f>
        <v>10934</v>
      </c>
      <c r="H1449" s="98">
        <f t="array" aca="1" ref="H1449" ca="1">IF(AND(G1449&gt;=10861,G1449&lt;=10863),TEXT(INDIRECT(CHAR(39)&amp;$A1449&amp;CHAR(39)&amp;"!r"&amp;$B1449&amp;"c"&amp;$C1449,0),"dd-mmm-yyyy"),(INDIRECT(CHAR(39)&amp;$A1449&amp;CHAR(39)&amp;"!r"&amp;$B1449&amp;"c"&amp;$C1449,0)))</f>
        <v>0</v>
      </c>
    </row>
    <row r="1450" spans="1:8" x14ac:dyDescent="0.3">
      <c r="A1450" s="95" t="s">
        <v>284</v>
      </c>
      <c r="B1450" s="95">
        <f t="shared" si="2934"/>
        <v>14</v>
      </c>
      <c r="C1450" s="95">
        <f t="shared" si="2961"/>
        <v>19</v>
      </c>
      <c r="E1450" s="95">
        <f t="shared" ref="E1450" si="2968">plan_id</f>
        <v>390</v>
      </c>
      <c r="F1450" s="95">
        <f t="shared" ca="1" si="2722"/>
        <v>2011</v>
      </c>
      <c r="G1450" s="95">
        <f t="shared" ref="G1450" ca="1" si="2969">VLOOKUP(INDIRECT(CHAR(39)&amp;$A1450&amp;CHAR(39)&amp;"!r2c"&amp;$C1450,0),variables,2,0)</f>
        <v>10935</v>
      </c>
      <c r="H1450" s="98" t="str">
        <f t="array" aca="1" ref="H1450" ca="1">IF(AND(G1450&gt;=10861,G1450&lt;=10863),TEXT(INDIRECT(CHAR(39)&amp;$A1450&amp;CHAR(39)&amp;"!r"&amp;$B1450&amp;"c"&amp;$C1450,0),"dd-mmm-yyyy"),(INDIRECT(CHAR(39)&amp;$A1450&amp;CHAR(39)&amp;"!r"&amp;$B1450&amp;"c"&amp;$C1450,0)))</f>
        <v>Range</v>
      </c>
    </row>
    <row r="1451" spans="1:8" x14ac:dyDescent="0.3">
      <c r="A1451" s="95" t="s">
        <v>284</v>
      </c>
      <c r="B1451" s="95">
        <f t="shared" si="2934"/>
        <v>14</v>
      </c>
      <c r="C1451" s="95">
        <f t="shared" si="2961"/>
        <v>20</v>
      </c>
      <c r="E1451" s="95">
        <f t="shared" ref="E1451" si="2970">plan_id</f>
        <v>390</v>
      </c>
      <c r="F1451" s="95">
        <f t="shared" ca="1" si="2722"/>
        <v>2011</v>
      </c>
      <c r="G1451" s="95">
        <f t="shared" ref="G1451" ca="1" si="2971">VLOOKUP(INDIRECT(CHAR(39)&amp;$A1451&amp;CHAR(39)&amp;"!r2c"&amp;$C1451,0),variables,2,0)</f>
        <v>10937</v>
      </c>
      <c r="H1451" s="98">
        <f t="array" aca="1" ref="H1451" ca="1">IF(AND(G1451&gt;=10861,G1451&lt;=10863),TEXT(INDIRECT(CHAR(39)&amp;$A1451&amp;CHAR(39)&amp;"!r"&amp;$B1451&amp;"c"&amp;$C1451,0),"dd-mmm-yyyy"),(INDIRECT(CHAR(39)&amp;$A1451&amp;CHAR(39)&amp;"!r"&amp;$B1451&amp;"c"&amp;$C1451,0)))</f>
        <v>0</v>
      </c>
    </row>
    <row r="1452" spans="1:8" x14ac:dyDescent="0.3">
      <c r="A1452" s="95" t="s">
        <v>284</v>
      </c>
      <c r="B1452" s="95">
        <f t="shared" si="2934"/>
        <v>14</v>
      </c>
      <c r="C1452" s="95">
        <f t="shared" si="2961"/>
        <v>21</v>
      </c>
      <c r="E1452" s="95">
        <f t="shared" ref="E1452" si="2972">plan_id</f>
        <v>390</v>
      </c>
      <c r="F1452" s="95">
        <f t="shared" ref="F1452:F1544" ca="1" si="2973">INDIRECT(CHAR(39)&amp;$A1452&amp;CHAR(39)&amp;"!r"&amp;$B1452&amp;"c2",0)</f>
        <v>2011</v>
      </c>
      <c r="G1452" s="95">
        <f t="shared" ref="G1452" ca="1" si="2974">VLOOKUP(INDIRECT(CHAR(39)&amp;$A1452&amp;CHAR(39)&amp;"!r2c"&amp;$C1452,0),variables,2,0)</f>
        <v>10938</v>
      </c>
      <c r="H1452" s="98">
        <f t="array" aca="1" ref="H1452" ca="1">IF(AND(G1452&gt;=10861,G1452&lt;=10863),TEXT(INDIRECT(CHAR(39)&amp;$A1452&amp;CHAR(39)&amp;"!r"&amp;$B1452&amp;"c"&amp;$C1452,0),"dd-mmm-yyyy"),(INDIRECT(CHAR(39)&amp;$A1452&amp;CHAR(39)&amp;"!r"&amp;$B1452&amp;"c"&amp;$C1452,0)))</f>
        <v>0</v>
      </c>
    </row>
    <row r="1453" spans="1:8" x14ac:dyDescent="0.3">
      <c r="A1453" s="95" t="s">
        <v>284</v>
      </c>
      <c r="B1453" s="95">
        <f t="shared" si="2934"/>
        <v>14</v>
      </c>
      <c r="C1453" s="95">
        <f t="shared" si="2961"/>
        <v>22</v>
      </c>
      <c r="E1453" s="95">
        <f t="shared" ref="E1453" si="2975">plan_id</f>
        <v>390</v>
      </c>
      <c r="F1453" s="95">
        <f t="shared" ca="1" si="2973"/>
        <v>2011</v>
      </c>
      <c r="G1453" s="95">
        <f t="shared" ref="G1453" ca="1" si="2976">VLOOKUP(INDIRECT(CHAR(39)&amp;$A1453&amp;CHAR(39)&amp;"!r2c"&amp;$C1453,0),variables,2,0)</f>
        <v>11007</v>
      </c>
      <c r="H1453" s="98" t="str">
        <f t="array" aca="1" ref="H1453" ca="1">IF(AND(G1453&gt;=10861,G1453&lt;=10863),TEXT(INDIRECT(CHAR(39)&amp;$A1453&amp;CHAR(39)&amp;"!r"&amp;$B1453&amp;"c"&amp;$C1453,0),"dd-mmm-yyyy"),(INDIRECT(CHAR(39)&amp;$A1453&amp;CHAR(39)&amp;"!r"&amp;$B1453&amp;"c"&amp;$C1453,0)))</f>
        <v>(i) 2.5% of Avg pay times dep service upto 25 yrs+ 3% of avg pay times dep service over 25yrs+ 2.5% of Avg pay times CS, Max 80% of pay. (ii) 2.5% of avg pay times total service, Max 80% of pay</v>
      </c>
    </row>
    <row r="1454" spans="1:8" x14ac:dyDescent="0.3">
      <c r="A1454" s="95" t="s">
        <v>284</v>
      </c>
      <c r="B1454" s="95">
        <f t="shared" si="2934"/>
        <v>14</v>
      </c>
      <c r="C1454" s="95">
        <f t="shared" si="2961"/>
        <v>23</v>
      </c>
      <c r="E1454" s="95">
        <f t="shared" ref="E1454" si="2977">plan_id</f>
        <v>390</v>
      </c>
      <c r="F1454" s="95">
        <f t="shared" ca="1" si="2973"/>
        <v>2011</v>
      </c>
      <c r="G1454" s="95">
        <f t="shared" ref="G1454" ca="1" si="2978">VLOOKUP(INDIRECT(CHAR(39)&amp;$A1454&amp;CHAR(39)&amp;"!r2c"&amp;$C1454,0),variables,2,0)</f>
        <v>10941</v>
      </c>
      <c r="H1454" s="98" t="str">
        <f t="array" aca="1" ref="H1454" ca="1">IF(AND(G1454&gt;=10861,G1454&lt;=10863),TEXT(INDIRECT(CHAR(39)&amp;$A1454&amp;CHAR(39)&amp;"!r"&amp;$B1454&amp;"c"&amp;$C1454,0),"dd-mmm-yyyy"),(INDIRECT(CHAR(39)&amp;$A1454&amp;CHAR(39)&amp;"!r"&amp;$B1454&amp;"c"&amp;$C1454,0)))</f>
        <v>COLA</v>
      </c>
    </row>
    <row r="1455" spans="1:8" x14ac:dyDescent="0.3">
      <c r="A1455" s="95" t="s">
        <v>284</v>
      </c>
      <c r="B1455" s="95">
        <f t="shared" si="2934"/>
        <v>14</v>
      </c>
      <c r="C1455" s="95">
        <f t="shared" si="2961"/>
        <v>24</v>
      </c>
      <c r="E1455" s="95">
        <f t="shared" ref="E1455" si="2979">plan_id</f>
        <v>390</v>
      </c>
      <c r="F1455" s="95">
        <f t="shared" ca="1" si="2973"/>
        <v>2011</v>
      </c>
      <c r="G1455" s="95">
        <f t="shared" ref="G1455" ca="1" si="2980">VLOOKUP(INDIRECT(CHAR(39)&amp;$A1455&amp;CHAR(39)&amp;"!r2c"&amp;$C1455,0),variables,2,0)</f>
        <v>10942</v>
      </c>
      <c r="H1455" s="98" t="str">
        <f t="array" aca="1" ref="H1455" ca="1">IF(AND(G1455&gt;=10861,G1455&lt;=10863),TEXT(INDIRECT(CHAR(39)&amp;$A1455&amp;CHAR(39)&amp;"!r"&amp;$B1455&amp;"c"&amp;$C1455,0),"dd-mmm-yyyy"),(INDIRECT(CHAR(39)&amp;$A1455&amp;CHAR(39)&amp;"!r"&amp;$B1455&amp;"c"&amp;$C1455,0)))</f>
        <v>Percentage</v>
      </c>
    </row>
    <row r="1456" spans="1:8" x14ac:dyDescent="0.3">
      <c r="A1456" s="95" t="s">
        <v>284</v>
      </c>
      <c r="B1456" s="95">
        <f t="shared" si="2934"/>
        <v>14</v>
      </c>
      <c r="C1456" s="95">
        <f t="shared" si="2961"/>
        <v>25</v>
      </c>
      <c r="E1456" s="95">
        <f t="shared" ref="E1456" si="2981">plan_id</f>
        <v>390</v>
      </c>
      <c r="F1456" s="95">
        <f t="shared" ca="1" si="2973"/>
        <v>2011</v>
      </c>
      <c r="G1456" s="95">
        <f t="shared" ref="G1456" ca="1" si="2982">VLOOKUP(INDIRECT(CHAR(39)&amp;$A1456&amp;CHAR(39)&amp;"!r2c"&amp;$C1456,0),variables,2,0)</f>
        <v>10701</v>
      </c>
      <c r="H1456" s="98">
        <f t="array" aca="1" ref="H1456" ca="1">IF(AND(G1456&gt;=10861,G1456&lt;=10863),TEXT(INDIRECT(CHAR(39)&amp;$A1456&amp;CHAR(39)&amp;"!r"&amp;$B1456&amp;"c"&amp;$C1456,0),"dd-mmm-yyyy"),(INDIRECT(CHAR(39)&amp;$A1456&amp;CHAR(39)&amp;"!r"&amp;$B1456&amp;"c"&amp;$C1456,0)))</f>
        <v>4.2500000000000003E-2</v>
      </c>
    </row>
    <row r="1457" spans="1:8" x14ac:dyDescent="0.3">
      <c r="A1457" s="95" t="s">
        <v>284</v>
      </c>
      <c r="B1457" s="95">
        <f t="shared" si="2934"/>
        <v>14</v>
      </c>
      <c r="C1457" s="95">
        <f t="shared" si="2961"/>
        <v>26</v>
      </c>
      <c r="E1457" s="95">
        <f t="shared" ref="E1457" si="2983">plan_id</f>
        <v>390</v>
      </c>
      <c r="F1457" s="95">
        <f t="shared" ca="1" si="2973"/>
        <v>2011</v>
      </c>
      <c r="G1457" s="95">
        <f t="shared" ref="G1457" ca="1" si="2984">VLOOKUP(INDIRECT(CHAR(39)&amp;$A1457&amp;CHAR(39)&amp;"!r2c"&amp;$C1457,0),variables,2,0)</f>
        <v>10702</v>
      </c>
      <c r="H1457" s="98">
        <f t="array" aca="1" ref="H1457" ca="1">IF(AND(G1457&gt;=10861,G1457&lt;=10863),TEXT(INDIRECT(CHAR(39)&amp;$A1457&amp;CHAR(39)&amp;"!r"&amp;$B1457&amp;"c"&amp;$C1457,0),"dd-mmm-yyyy"),(INDIRECT(CHAR(39)&amp;$A1457&amp;CHAR(39)&amp;"!r"&amp;$B1457&amp;"c"&amp;$C1457,0)))</f>
        <v>0</v>
      </c>
    </row>
    <row r="1458" spans="1:8" x14ac:dyDescent="0.3">
      <c r="A1458" s="95" t="s">
        <v>284</v>
      </c>
      <c r="B1458" s="95">
        <f t="shared" si="2934"/>
        <v>14</v>
      </c>
      <c r="C1458" s="95">
        <f t="shared" si="2961"/>
        <v>27</v>
      </c>
      <c r="E1458" s="95">
        <f t="shared" ref="E1458" si="2985">plan_id</f>
        <v>390</v>
      </c>
      <c r="F1458" s="95">
        <f t="shared" ca="1" si="2973"/>
        <v>2011</v>
      </c>
      <c r="G1458" s="95">
        <f t="shared" ref="G1458" ca="1" si="2986">VLOOKUP(INDIRECT(CHAR(39)&amp;$A1458&amp;CHAR(39)&amp;"!r2c"&amp;$C1458,0),variables,2,0)</f>
        <v>10943</v>
      </c>
      <c r="H1458" s="98" t="str">
        <f t="array" aca="1" ref="H1458" ca="1">IF(AND(G1458&gt;=10861,G1458&lt;=10863),TEXT(INDIRECT(CHAR(39)&amp;$A1458&amp;CHAR(39)&amp;"!r"&amp;$B1458&amp;"c"&amp;$C1458,0),"dd-mmm-yyyy"),(INDIRECT(CHAR(39)&amp;$A1458&amp;CHAR(39)&amp;"!r"&amp;$B1458&amp;"c"&amp;$C1458,0)))</f>
        <v>3.00% ( COLA limited for those hired after 11/1/96)</v>
      </c>
    </row>
    <row r="1459" spans="1:8" x14ac:dyDescent="0.3">
      <c r="A1459" s="95" t="s">
        <v>284</v>
      </c>
      <c r="B1459" s="95">
        <f t="shared" si="2934"/>
        <v>14</v>
      </c>
      <c r="C1459" s="95">
        <f t="shared" si="2961"/>
        <v>28</v>
      </c>
      <c r="E1459" s="95">
        <f t="shared" ref="E1459" si="2987">plan_id</f>
        <v>390</v>
      </c>
      <c r="F1459" s="95">
        <f t="shared" ca="1" si="2973"/>
        <v>2011</v>
      </c>
      <c r="G1459" s="95">
        <f t="shared" ref="G1459" ca="1" si="2988">VLOOKUP(INDIRECT(CHAR(39)&amp;$A1459&amp;CHAR(39)&amp;"!r2c"&amp;$C1459,0),variables,2,0)</f>
        <v>10944</v>
      </c>
      <c r="H1459" s="98" t="str">
        <f t="array" aca="1" ref="H1459" ca="1">IF(AND(G1459&gt;=10861,G1459&lt;=10863),TEXT(INDIRECT(CHAR(39)&amp;$A1459&amp;CHAR(39)&amp;"!r"&amp;$B1459&amp;"c"&amp;$C1459,0),"dd-mmm-yyyy"),(INDIRECT(CHAR(39)&amp;$A1459&amp;CHAR(39)&amp;"!r"&amp;$B1459&amp;"c"&amp;$C1459,0)))</f>
        <v>NO</v>
      </c>
    </row>
    <row r="1460" spans="1:8" x14ac:dyDescent="0.3">
      <c r="A1460" s="95" t="s">
        <v>284</v>
      </c>
      <c r="B1460" s="95">
        <f t="shared" si="2934"/>
        <v>14</v>
      </c>
      <c r="C1460" s="95">
        <f t="shared" si="2961"/>
        <v>29</v>
      </c>
      <c r="E1460" s="95">
        <f t="shared" ref="E1460" si="2989">plan_id</f>
        <v>390</v>
      </c>
      <c r="F1460" s="95">
        <f t="shared" ca="1" si="2973"/>
        <v>2011</v>
      </c>
      <c r="G1460" s="95">
        <f t="shared" ref="G1460" ca="1" si="2990">VLOOKUP(INDIRECT(CHAR(39)&amp;$A1460&amp;CHAR(39)&amp;"!r2c"&amp;$C1460,0),variables,2,0)</f>
        <v>10945</v>
      </c>
      <c r="H1460" s="98" t="str">
        <f t="array" aca="1" ref="H1460" ca="1">IF(AND(G1460&gt;=10861,G1460&lt;=10863),TEXT(INDIRECT(CHAR(39)&amp;$A1460&amp;CHAR(39)&amp;"!r"&amp;$B1460&amp;"c"&amp;$C1460,0),"dd-mmm-yyyy"),(INDIRECT(CHAR(39)&amp;$A1460&amp;CHAR(39)&amp;"!r"&amp;$B1460&amp;"c"&amp;$C1460,0)))</f>
        <v>NO</v>
      </c>
    </row>
    <row r="1461" spans="1:8" x14ac:dyDescent="0.3">
      <c r="A1461" s="95" t="s">
        <v>284</v>
      </c>
      <c r="B1461" s="95">
        <f t="shared" si="2934"/>
        <v>14</v>
      </c>
      <c r="C1461" s="95">
        <f t="shared" si="2961"/>
        <v>30</v>
      </c>
      <c r="E1461" s="95">
        <f t="shared" ref="E1461" si="2991">plan_id</f>
        <v>390</v>
      </c>
      <c r="F1461" s="95">
        <f t="shared" ca="1" si="2973"/>
        <v>2011</v>
      </c>
      <c r="G1461" s="95">
        <f t="shared" ref="G1461" ca="1" si="2992">VLOOKUP(INDIRECT(CHAR(39)&amp;$A1461&amp;CHAR(39)&amp;"!r2c"&amp;$C1461,0),variables,2,0)</f>
        <v>10947</v>
      </c>
      <c r="H1461" s="98">
        <f t="array" aca="1" ref="H1461" ca="1">IF(AND(G1461&gt;=10861,G1461&lt;=10863),TEXT(INDIRECT(CHAR(39)&amp;$A1461&amp;CHAR(39)&amp;"!r"&amp;$B1461&amp;"c"&amp;$C1461,0),"dd-mmm-yyyy"),(INDIRECT(CHAR(39)&amp;$A1461&amp;CHAR(39)&amp;"!r"&amp;$B1461&amp;"c"&amp;$C1461,0)))</f>
        <v>0</v>
      </c>
    </row>
    <row r="1462" spans="1:8" x14ac:dyDescent="0.3">
      <c r="A1462" s="95" t="s">
        <v>284</v>
      </c>
      <c r="B1462" s="95">
        <f t="shared" si="2934"/>
        <v>14</v>
      </c>
      <c r="C1462" s="95">
        <f t="shared" si="2961"/>
        <v>31</v>
      </c>
      <c r="E1462" s="95">
        <f t="shared" ref="E1462" si="2993">plan_id</f>
        <v>390</v>
      </c>
      <c r="F1462" s="95">
        <f t="shared" ca="1" si="2973"/>
        <v>2011</v>
      </c>
      <c r="G1462" s="95">
        <f t="shared" ref="G1462" ca="1" si="2994">VLOOKUP(INDIRECT(CHAR(39)&amp;$A1462&amp;CHAR(39)&amp;"!r2c"&amp;$C1462,0),variables,2,0)</f>
        <v>10948</v>
      </c>
      <c r="H1462" s="98" t="str">
        <f t="array" aca="1" ref="H1462" ca="1">IF(AND(G1462&gt;=10861,G1462&lt;=10863),TEXT(INDIRECT(CHAR(39)&amp;$A1462&amp;CHAR(39)&amp;"!r"&amp;$B1462&amp;"c"&amp;$C1462,0),"dd-mmm-yyyy"),(INDIRECT(CHAR(39)&amp;$A1462&amp;CHAR(39)&amp;"!r"&amp;$B1462&amp;"c"&amp;$C1462,0)))</f>
        <v>NO</v>
      </c>
    </row>
    <row r="1463" spans="1:8" x14ac:dyDescent="0.3">
      <c r="A1463" s="95" t="s">
        <v>284</v>
      </c>
      <c r="B1463" s="95">
        <f t="shared" si="2934"/>
        <v>14</v>
      </c>
      <c r="C1463" s="95">
        <f t="shared" si="2961"/>
        <v>32</v>
      </c>
      <c r="E1463" s="95">
        <f t="shared" ref="E1463" si="2995">plan_id</f>
        <v>390</v>
      </c>
      <c r="F1463" s="95">
        <f t="shared" ca="1" si="2973"/>
        <v>2011</v>
      </c>
      <c r="G1463" s="95">
        <f t="shared" ref="G1463" ca="1" si="2996">VLOOKUP(INDIRECT(CHAR(39)&amp;$A1463&amp;CHAR(39)&amp;"!r2c"&amp;$C1463,0),variables,2,0)</f>
        <v>10949</v>
      </c>
      <c r="H1463" s="98" t="str">
        <f t="array" aca="1" ref="H1463" ca="1">IF(AND(G1463&gt;=10861,G1463&lt;=10863),TEXT(INDIRECT(CHAR(39)&amp;$A1463&amp;CHAR(39)&amp;"!r"&amp;$B1463&amp;"c"&amp;$C1463,0),"dd-mmm-yyyy"),(INDIRECT(CHAR(39)&amp;$A1463&amp;CHAR(39)&amp;"!r"&amp;$B1463&amp;"c"&amp;$C1463,0)))</f>
        <v>NO</v>
      </c>
    </row>
    <row r="1464" spans="1:8" x14ac:dyDescent="0.3">
      <c r="A1464" s="95" t="s">
        <v>284</v>
      </c>
      <c r="B1464" s="95">
        <f t="shared" si="2934"/>
        <v>14</v>
      </c>
      <c r="C1464" s="95">
        <f t="shared" si="2961"/>
        <v>33</v>
      </c>
      <c r="E1464" s="95">
        <f t="shared" ref="E1464" si="2997">plan_id</f>
        <v>390</v>
      </c>
      <c r="F1464" s="95">
        <f t="shared" ca="1" si="2973"/>
        <v>2011</v>
      </c>
      <c r="G1464" s="95">
        <f t="shared" ref="G1464" ca="1" si="2998">VLOOKUP(INDIRECT(CHAR(39)&amp;$A1464&amp;CHAR(39)&amp;"!r2c"&amp;$C1464,0),variables,2,0)</f>
        <v>10951</v>
      </c>
      <c r="H1464" s="98" t="str">
        <f t="array" aca="1" ref="H1464" ca="1">IF(AND(G1464&gt;=10861,G1464&lt;=10863),TEXT(INDIRECT(CHAR(39)&amp;$A1464&amp;CHAR(39)&amp;"!r"&amp;$B1464&amp;"c"&amp;$C1464,0),"dd-mmm-yyyy"),(INDIRECT(CHAR(39)&amp;$A1464&amp;CHAR(39)&amp;"!r"&amp;$B1464&amp;"c"&amp;$C1464,0)))</f>
        <v>NO</v>
      </c>
    </row>
    <row r="1465" spans="1:8" x14ac:dyDescent="0.3">
      <c r="A1465" s="95" t="s">
        <v>284</v>
      </c>
      <c r="B1465" s="95">
        <f t="shared" si="2934"/>
        <v>14</v>
      </c>
      <c r="C1465" s="95">
        <f t="shared" si="2961"/>
        <v>34</v>
      </c>
      <c r="E1465" s="95">
        <f t="shared" ref="E1465" si="2999">plan_id</f>
        <v>390</v>
      </c>
      <c r="F1465" s="95">
        <f t="shared" ca="1" si="2973"/>
        <v>2011</v>
      </c>
      <c r="G1465" s="95">
        <f t="shared" ref="G1465" ca="1" si="3000">VLOOKUP(INDIRECT(CHAR(39)&amp;$A1465&amp;CHAR(39)&amp;"!r2c"&amp;$C1465,0),variables,2,0)</f>
        <v>10950</v>
      </c>
      <c r="H1465" s="98" t="str">
        <f t="array" aca="1" ref="H1465" ca="1">IF(AND(G1465&gt;=10861,G1465&lt;=10863),TEXT(INDIRECT(CHAR(39)&amp;$A1465&amp;CHAR(39)&amp;"!r"&amp;$B1465&amp;"c"&amp;$C1465,0),"dd-mmm-yyyy"),(INDIRECT(CHAR(39)&amp;$A1465&amp;CHAR(39)&amp;"!r"&amp;$B1465&amp;"c"&amp;$C1465,0)))</f>
        <v>NO</v>
      </c>
    </row>
    <row r="1466" spans="1:8" x14ac:dyDescent="0.3">
      <c r="A1466" s="95" t="s">
        <v>284</v>
      </c>
      <c r="B1466" s="95">
        <f t="shared" si="2934"/>
        <v>14</v>
      </c>
      <c r="C1466" s="95">
        <f t="shared" si="2961"/>
        <v>35</v>
      </c>
      <c r="E1466" s="95">
        <f t="shared" ref="E1466" si="3001">plan_id</f>
        <v>390</v>
      </c>
      <c r="F1466" s="95">
        <f t="shared" ca="1" si="2973"/>
        <v>2011</v>
      </c>
      <c r="G1466" s="95">
        <f t="shared" ref="G1466" ca="1" si="3002">VLOOKUP(INDIRECT(CHAR(39)&amp;$A1466&amp;CHAR(39)&amp;"!r2c"&amp;$C1466,0),variables,2,0)</f>
        <v>10954</v>
      </c>
      <c r="H1466" s="98">
        <f t="array" aca="1" ref="H1466" ca="1">IF(AND(G1466&gt;=10861,G1466&lt;=10863),TEXT(INDIRECT(CHAR(39)&amp;$A1466&amp;CHAR(39)&amp;"!r"&amp;$B1466&amp;"c"&amp;$C1466,0),"dd-mmm-yyyy"),(INDIRECT(CHAR(39)&amp;$A1466&amp;CHAR(39)&amp;"!r"&amp;$B1466&amp;"c"&amp;$C1466,0)))</f>
        <v>4.2500000000000003E-2</v>
      </c>
    </row>
    <row r="1467" spans="1:8" x14ac:dyDescent="0.3">
      <c r="A1467" s="95" t="s">
        <v>284</v>
      </c>
      <c r="B1467" s="95">
        <f t="shared" si="2934"/>
        <v>14</v>
      </c>
      <c r="C1467" s="95">
        <f t="shared" si="2961"/>
        <v>36</v>
      </c>
      <c r="E1467" s="95">
        <f t="shared" ref="E1467" si="3003">plan_id</f>
        <v>390</v>
      </c>
      <c r="F1467" s="95">
        <f t="shared" ca="1" si="2973"/>
        <v>2011</v>
      </c>
      <c r="G1467" s="95">
        <f t="shared" ref="G1467" ca="1" si="3004">VLOOKUP(INDIRECT(CHAR(39)&amp;$A1467&amp;CHAR(39)&amp;"!r2c"&amp;$C1467,0),variables,2,0)</f>
        <v>10955</v>
      </c>
      <c r="H1467" s="98">
        <f t="array" aca="1" ref="H1467" ca="1">IF(AND(G1467&gt;=10861,G1467&lt;=10863),TEXT(INDIRECT(CHAR(39)&amp;$A1467&amp;CHAR(39)&amp;"!r"&amp;$B1467&amp;"c"&amp;$C1467,0),"dd-mmm-yyyy"),(INDIRECT(CHAR(39)&amp;$A1467&amp;CHAR(39)&amp;"!r"&amp;$B1467&amp;"c"&amp;$C1467,0)))</f>
        <v>7.0000000000000007E-2</v>
      </c>
    </row>
    <row r="1468" spans="1:8" x14ac:dyDescent="0.3">
      <c r="A1468" s="95" t="s">
        <v>284</v>
      </c>
      <c r="B1468" s="95">
        <f t="shared" si="2934"/>
        <v>14</v>
      </c>
      <c r="C1468" s="95">
        <f t="shared" si="2961"/>
        <v>37</v>
      </c>
      <c r="E1468" s="95">
        <f t="shared" ref="E1468" si="3005">plan_id</f>
        <v>390</v>
      </c>
      <c r="F1468" s="95">
        <f t="shared" ca="1" si="2973"/>
        <v>2011</v>
      </c>
      <c r="G1468" s="95">
        <f t="shared" ref="G1468" ca="1" si="3006">VLOOKUP(INDIRECT(CHAR(39)&amp;$A1468&amp;CHAR(39)&amp;"!r2c"&amp;$C1468,0),variables,2,0)</f>
        <v>10956</v>
      </c>
      <c r="H1468" s="98">
        <f t="array" aca="1" ref="H1468" ca="1">IF(AND(G1468&gt;=10861,G1468&lt;=10863),TEXT(INDIRECT(CHAR(39)&amp;$A1468&amp;CHAR(39)&amp;"!r"&amp;$B1468&amp;"c"&amp;$C1468,0),"dd-mmm-yyyy"),(INDIRECT(CHAR(39)&amp;$A1468&amp;CHAR(39)&amp;"!r"&amp;$B1468&amp;"c"&amp;$C1468,0)))</f>
        <v>4.7500000000000001E-2</v>
      </c>
    </row>
    <row r="1469" spans="1:8" x14ac:dyDescent="0.3">
      <c r="A1469" s="95" t="s">
        <v>284</v>
      </c>
      <c r="B1469" s="95">
        <f t="shared" si="2934"/>
        <v>14</v>
      </c>
      <c r="C1469" s="95">
        <f t="shared" si="2961"/>
        <v>38</v>
      </c>
      <c r="E1469" s="95">
        <f t="shared" ref="E1469" si="3007">plan_id</f>
        <v>390</v>
      </c>
      <c r="F1469" s="95">
        <f t="shared" ca="1" si="2973"/>
        <v>2011</v>
      </c>
      <c r="G1469" s="95">
        <f t="shared" ref="G1469" ca="1" si="3008">VLOOKUP(INDIRECT(CHAR(39)&amp;$A1469&amp;CHAR(39)&amp;"!r2c"&amp;$C1469,0),variables,2,0)</f>
        <v>10959</v>
      </c>
      <c r="H1469" s="98" t="str">
        <f t="array" aca="1" ref="H1469" ca="1">IF(AND(G1469&gt;=10861,G1469&lt;=10863),TEXT(INDIRECT(CHAR(39)&amp;$A1469&amp;CHAR(39)&amp;"!r"&amp;$B1469&amp;"c"&amp;$C1469,0),"dd-mmm-yyyy"),(INDIRECT(CHAR(39)&amp;$A1469&amp;CHAR(39)&amp;"!r"&amp;$B1469&amp;"c"&amp;$C1469,0)))</f>
        <v>5.25 %- 9.75%</v>
      </c>
    </row>
    <row r="1470" spans="1:8" x14ac:dyDescent="0.3">
      <c r="A1470" s="95" t="s">
        <v>284</v>
      </c>
      <c r="B1470" s="95">
        <f t="shared" si="2934"/>
        <v>14</v>
      </c>
      <c r="C1470" s="95">
        <f t="shared" si="2961"/>
        <v>39</v>
      </c>
      <c r="E1470" s="95">
        <f t="shared" ref="E1470" si="3009">plan_id</f>
        <v>390</v>
      </c>
      <c r="F1470" s="95">
        <f t="shared" ca="1" si="2973"/>
        <v>2011</v>
      </c>
      <c r="G1470" s="95">
        <f t="shared" ref="G1470" ca="1" si="3010">VLOOKUP(INDIRECT(CHAR(39)&amp;$A1470&amp;CHAR(39)&amp;"!r2c"&amp;$C1470,0),variables,2,0)</f>
        <v>10962</v>
      </c>
      <c r="H1470" s="98" t="str">
        <f t="array" aca="1" ref="H1470" ca="1">IF(AND(G1470&gt;=10861,G1470&lt;=10863),TEXT(INDIRECT(CHAR(39)&amp;$A1470&amp;CHAR(39)&amp;"!r"&amp;$B1470&amp;"c"&amp;$C1470,0),"dd-mmm-yyyy"),(INDIRECT(CHAR(39)&amp;$A1470&amp;CHAR(39)&amp;"!r"&amp;$B1470&amp;"c"&amp;$C1470,0)))</f>
        <v>Pg No 31,33</v>
      </c>
    </row>
    <row r="1471" spans="1:8" x14ac:dyDescent="0.3">
      <c r="A1471" s="95" t="s">
        <v>284</v>
      </c>
      <c r="B1471" s="95">
        <f t="shared" si="2934"/>
        <v>14</v>
      </c>
      <c r="C1471" s="95">
        <f t="shared" si="2961"/>
        <v>40</v>
      </c>
      <c r="E1471" s="95">
        <f t="shared" ref="E1471" si="3011">plan_id</f>
        <v>390</v>
      </c>
      <c r="F1471" s="95">
        <f t="shared" ca="1" si="2973"/>
        <v>2011</v>
      </c>
      <c r="G1471" s="95">
        <f t="shared" ref="G1471" ca="1" si="3012">VLOOKUP(INDIRECT(CHAR(39)&amp;$A1471&amp;CHAR(39)&amp;"!r2c"&amp;$C1471,0),variables,2,0)</f>
        <v>10964</v>
      </c>
      <c r="H1471" s="98" t="str">
        <f t="array" aca="1" ref="H1471" ca="1">IF(AND(G1471&gt;=10861,G1471&lt;=10863),TEXT(INDIRECT(CHAR(39)&amp;$A1471&amp;CHAR(39)&amp;"!r"&amp;$B1471&amp;"c"&amp;$C1471,0),"dd-mmm-yyyy"),(INDIRECT(CHAR(39)&amp;$A1471&amp;CHAR(39)&amp;"!r"&amp;$B1471&amp;"c"&amp;$C1471,0)))</f>
        <v>Pg No 31,33</v>
      </c>
    </row>
    <row r="1472" spans="1:8" x14ac:dyDescent="0.3">
      <c r="A1472" s="95" t="s">
        <v>284</v>
      </c>
      <c r="B1472" s="95">
        <f t="shared" si="2934"/>
        <v>14</v>
      </c>
      <c r="C1472" s="95">
        <f t="shared" si="2961"/>
        <v>41</v>
      </c>
      <c r="E1472" s="95">
        <f t="shared" ref="E1472" si="3013">plan_id</f>
        <v>390</v>
      </c>
      <c r="F1472" s="95">
        <f t="shared" ca="1" si="2973"/>
        <v>2011</v>
      </c>
      <c r="G1472" s="95">
        <f t="shared" ref="G1472" ca="1" si="3014">VLOOKUP(INDIRECT(CHAR(39)&amp;$A1472&amp;CHAR(39)&amp;"!r2c"&amp;$C1472,0),variables,2,0)</f>
        <v>10967</v>
      </c>
      <c r="H1472" s="98" t="str">
        <f t="array" aca="1" ref="H1472" ca="1">IF(AND(G1472&gt;=10861,G1472&lt;=10863),TEXT(INDIRECT(CHAR(39)&amp;$A1472&amp;CHAR(39)&amp;"!r"&amp;$B1472&amp;"c"&amp;$C1472,0),"dd-mmm-yyyy"),(INDIRECT(CHAR(39)&amp;$A1472&amp;CHAR(39)&amp;"!r"&amp;$B1472&amp;"c"&amp;$C1472,0)))</f>
        <v>RP-2000</v>
      </c>
    </row>
    <row r="1473" spans="1:8" x14ac:dyDescent="0.3">
      <c r="A1473" s="95" t="s">
        <v>284</v>
      </c>
      <c r="B1473" s="95">
        <f t="shared" si="2934"/>
        <v>14</v>
      </c>
      <c r="C1473" s="95">
        <f t="shared" si="2961"/>
        <v>42</v>
      </c>
      <c r="E1473" s="95">
        <f t="shared" ref="E1473" si="3015">plan_id</f>
        <v>390</v>
      </c>
      <c r="F1473" s="95">
        <f t="shared" ca="1" si="2973"/>
        <v>2011</v>
      </c>
      <c r="G1473" s="95">
        <f t="shared" ref="G1473" ca="1" si="3016">VLOOKUP(INDIRECT(CHAR(39)&amp;$A1473&amp;CHAR(39)&amp;"!r2c"&amp;$C1473,0),variables,2,0)</f>
        <v>10968</v>
      </c>
      <c r="H1473" s="98">
        <f t="array" aca="1" ref="H1473" ca="1">IF(AND(G1473&gt;=10861,G1473&lt;=10863),TEXT(INDIRECT(CHAR(39)&amp;$A1473&amp;CHAR(39)&amp;"!r"&amp;$B1473&amp;"c"&amp;$C1473,0),"dd-mmm-yyyy"),(INDIRECT(CHAR(39)&amp;$A1473&amp;CHAR(39)&amp;"!r"&amp;$B1473&amp;"c"&amp;$C1473,0)))</f>
        <v>2000</v>
      </c>
    </row>
    <row r="1474" spans="1:8" x14ac:dyDescent="0.3">
      <c r="A1474" s="95" t="s">
        <v>284</v>
      </c>
      <c r="B1474" s="95">
        <f t="shared" si="2934"/>
        <v>14</v>
      </c>
      <c r="C1474" s="95">
        <f t="shared" si="2961"/>
        <v>43</v>
      </c>
      <c r="E1474" s="95">
        <f t="shared" ref="E1474" si="3017">plan_id</f>
        <v>390</v>
      </c>
      <c r="F1474" s="95">
        <f t="shared" ca="1" si="2973"/>
        <v>2011</v>
      </c>
      <c r="G1474" s="95">
        <f t="shared" ref="G1474" ca="1" si="3018">VLOOKUP(INDIRECT(CHAR(39)&amp;$A1474&amp;CHAR(39)&amp;"!r2c"&amp;$C1474,0),variables,2,0)</f>
        <v>10969</v>
      </c>
      <c r="H1474" s="98" t="str">
        <f t="array" aca="1" ref="H1474" ca="1">IF(AND(G1474&gt;=10861,G1474&lt;=10863),TEXT(INDIRECT(CHAR(39)&amp;$A1474&amp;CHAR(39)&amp;"!r"&amp;$B1474&amp;"c"&amp;$C1474,0),"dd-mmm-yyyy"),(INDIRECT(CHAR(39)&amp;$A1474&amp;CHAR(39)&amp;"!r"&amp;$B1474&amp;"c"&amp;$C1474,0)))</f>
        <v>Projection scale AA to 2015</v>
      </c>
    </row>
    <row r="1475" spans="1:8" x14ac:dyDescent="0.3">
      <c r="A1475" s="95" t="s">
        <v>284</v>
      </c>
      <c r="B1475" s="95">
        <f t="shared" si="2934"/>
        <v>14</v>
      </c>
      <c r="C1475" s="95">
        <f t="shared" si="2961"/>
        <v>44</v>
      </c>
      <c r="E1475" s="95">
        <f t="shared" ref="E1475" si="3019">plan_id</f>
        <v>390</v>
      </c>
      <c r="F1475" s="95">
        <f t="shared" ca="1" si="2973"/>
        <v>2011</v>
      </c>
      <c r="G1475" s="95">
        <f t="shared" ref="G1475" ca="1" si="3020">VLOOKUP(INDIRECT(CHAR(39)&amp;$A1475&amp;CHAR(39)&amp;"!r2c"&amp;$C1475,0),variables,2,0)</f>
        <v>10970</v>
      </c>
      <c r="H1475" s="98">
        <f t="array" aca="1" ref="H1475" ca="1">IF(AND(G1475&gt;=10861,G1475&lt;=10863),TEXT(INDIRECT(CHAR(39)&amp;$A1475&amp;CHAR(39)&amp;"!r"&amp;$B1475&amp;"c"&amp;$C1475,0),"dd-mmm-yyyy"),(INDIRECT(CHAR(39)&amp;$A1475&amp;CHAR(39)&amp;"!r"&amp;$B1475&amp;"c"&amp;$C1475,0)))</f>
        <v>0</v>
      </c>
    </row>
    <row r="1476" spans="1:8" x14ac:dyDescent="0.3">
      <c r="A1476" s="95" t="s">
        <v>284</v>
      </c>
      <c r="B1476" s="95">
        <f t="shared" si="2934"/>
        <v>14</v>
      </c>
      <c r="C1476" s="95">
        <f t="shared" si="2961"/>
        <v>45</v>
      </c>
      <c r="E1476" s="95">
        <f t="shared" ref="E1476" si="3021">plan_id</f>
        <v>390</v>
      </c>
      <c r="F1476" s="95">
        <f t="shared" ca="1" si="2973"/>
        <v>2011</v>
      </c>
      <c r="G1476" s="95">
        <f t="shared" ref="G1476" ca="1" si="3022">VLOOKUP(INDIRECT(CHAR(39)&amp;$A1476&amp;CHAR(39)&amp;"!r2c"&amp;$C1476,0),variables,2,0)</f>
        <v>10971</v>
      </c>
      <c r="H1476" s="98" t="str">
        <f t="array" aca="1" ref="H1476" ca="1">IF(AND(G1476&gt;=10861,G1476&lt;=10863),TEXT(INDIRECT(CHAR(39)&amp;$A1476&amp;CHAR(39)&amp;"!r"&amp;$B1476&amp;"c"&amp;$C1476,0),"dd-mmm-yyyy"),(INDIRECT(CHAR(39)&amp;$A1476&amp;CHAR(39)&amp;"!r"&amp;$B1476&amp;"c"&amp;$C1476,0)))</f>
        <v>Females - 1 year</v>
      </c>
    </row>
    <row r="1477" spans="1:8" x14ac:dyDescent="0.3">
      <c r="A1477" s="95" t="s">
        <v>284</v>
      </c>
      <c r="B1477" s="95">
        <f t="shared" si="2934"/>
        <v>14</v>
      </c>
      <c r="C1477" s="95">
        <f t="shared" si="2961"/>
        <v>46</v>
      </c>
      <c r="E1477" s="95">
        <f t="shared" ref="E1477" si="3023">plan_id</f>
        <v>390</v>
      </c>
      <c r="F1477" s="95">
        <f t="shared" ca="1" si="2973"/>
        <v>2011</v>
      </c>
      <c r="G1477" s="95">
        <f t="shared" ref="G1477" ca="1" si="3024">VLOOKUP(INDIRECT(CHAR(39)&amp;$A1477&amp;CHAR(39)&amp;"!r2c"&amp;$C1477,0),variables,2,0)</f>
        <v>10972</v>
      </c>
      <c r="H1477" s="98" t="str">
        <f t="array" aca="1" ref="H1477" ca="1">IF(AND(G1477&gt;=10861,G1477&lt;=10863),TEXT(INDIRECT(CHAR(39)&amp;$A1477&amp;CHAR(39)&amp;"!r"&amp;$B1477&amp;"c"&amp;$C1477,0),"dd-mmm-yyyy"),(INDIRECT(CHAR(39)&amp;$A1477&amp;CHAR(39)&amp;"!r"&amp;$B1477&amp;"c"&amp;$C1477,0)))</f>
        <v>N/A</v>
      </c>
    </row>
    <row r="1478" spans="1:8" x14ac:dyDescent="0.3">
      <c r="A1478" s="95" t="s">
        <v>284</v>
      </c>
      <c r="B1478" s="95">
        <f t="shared" si="2934"/>
        <v>14</v>
      </c>
      <c r="C1478" s="95">
        <f t="shared" si="2961"/>
        <v>47</v>
      </c>
      <c r="E1478" s="95">
        <f t="shared" ref="E1478" si="3025">plan_id</f>
        <v>390</v>
      </c>
      <c r="F1478" s="95">
        <f t="shared" ca="1" si="2973"/>
        <v>2011</v>
      </c>
      <c r="G1478" s="95">
        <f t="shared" ref="G1478" ca="1" si="3026">VLOOKUP(INDIRECT(CHAR(39)&amp;$A1478&amp;CHAR(39)&amp;"!r2c"&amp;$C1478,0),variables,2,0)</f>
        <v>10973</v>
      </c>
      <c r="H1478" s="98" t="str">
        <f t="array" aca="1" ref="H1478" ca="1">IF(AND(G1478&gt;=10861,G1478&lt;=10863),TEXT(INDIRECT(CHAR(39)&amp;$A1478&amp;CHAR(39)&amp;"!r"&amp;$B1478&amp;"c"&amp;$C1478,0),"dd-mmm-yyyy"),(INDIRECT(CHAR(39)&amp;$A1478&amp;CHAR(39)&amp;"!r"&amp;$B1478&amp;"c"&amp;$C1478,0)))</f>
        <v>N/A</v>
      </c>
    </row>
    <row r="1479" spans="1:8" x14ac:dyDescent="0.3">
      <c r="A1479" s="95" t="s">
        <v>284</v>
      </c>
      <c r="B1479" s="95">
        <f t="shared" si="2934"/>
        <v>14</v>
      </c>
      <c r="C1479" s="95">
        <f t="shared" si="2961"/>
        <v>48</v>
      </c>
      <c r="E1479" s="95">
        <f t="shared" ref="E1479" si="3027">plan_id</f>
        <v>390</v>
      </c>
      <c r="F1479" s="95">
        <f t="shared" ca="1" si="2973"/>
        <v>2011</v>
      </c>
      <c r="G1479" s="95">
        <f t="shared" ref="G1479" ca="1" si="3028">VLOOKUP(INDIRECT(CHAR(39)&amp;$A1479&amp;CHAR(39)&amp;"!r2c"&amp;$C1479,0),variables,2,0)</f>
        <v>10975</v>
      </c>
      <c r="H1479" s="98" t="str">
        <f t="array" aca="1" ref="H1479" ca="1">IF(AND(G1479&gt;=10861,G1479&lt;=10863),TEXT(INDIRECT(CHAR(39)&amp;$A1479&amp;CHAR(39)&amp;"!r"&amp;$B1479&amp;"c"&amp;$C1479,0),"dd-mmm-yyyy"),(INDIRECT(CHAR(39)&amp;$A1479&amp;CHAR(39)&amp;"!r"&amp;$B1479&amp;"c"&amp;$C1479,0)))</f>
        <v>Actuarial cost method for Contributions is Aggregate and for Accrued Liabilities is Entry Age Normal</v>
      </c>
    </row>
    <row r="1480" spans="1:8" x14ac:dyDescent="0.3">
      <c r="A1480" s="95" t="s">
        <v>284</v>
      </c>
      <c r="B1480" s="95">
        <f t="shared" si="2934"/>
        <v>14</v>
      </c>
      <c r="C1480" s="95">
        <f t="shared" si="2961"/>
        <v>49</v>
      </c>
      <c r="E1480" s="95">
        <f t="shared" ref="E1480" si="3029">plan_id</f>
        <v>390</v>
      </c>
      <c r="F1480" s="95">
        <f t="shared" ca="1" si="2973"/>
        <v>2011</v>
      </c>
      <c r="G1480" s="95">
        <f t="shared" ref="G1480" ca="1" si="3030">VLOOKUP(INDIRECT(CHAR(39)&amp;$A1480&amp;CHAR(39)&amp;"!r2c"&amp;$C1480,0),variables,2,0)</f>
        <v>10976</v>
      </c>
      <c r="H1480" s="98">
        <f t="array" aca="1" ref="H1480" ca="1">IF(AND(G1480&gt;=10861,G1480&lt;=10863),TEXT(INDIRECT(CHAR(39)&amp;$A1480&amp;CHAR(39)&amp;"!r"&amp;$B1480&amp;"c"&amp;$C1480,0),"dd-mmm-yyyy"),(INDIRECT(CHAR(39)&amp;$A1480&amp;CHAR(39)&amp;"!r"&amp;$B1480&amp;"c"&amp;$C1480,0)))</f>
        <v>7.0000000000000007E-2</v>
      </c>
    </row>
    <row r="1481" spans="1:8" x14ac:dyDescent="0.3">
      <c r="A1481" s="95" t="s">
        <v>284</v>
      </c>
      <c r="B1481" s="95">
        <f t="shared" si="2934"/>
        <v>14</v>
      </c>
      <c r="C1481" s="95">
        <f t="shared" si="2961"/>
        <v>50</v>
      </c>
      <c r="E1481" s="95">
        <f t="shared" ref="E1481" si="3031">plan_id</f>
        <v>390</v>
      </c>
      <c r="F1481" s="95">
        <f t="shared" ca="1" si="2973"/>
        <v>2011</v>
      </c>
      <c r="G1481" s="95">
        <f t="shared" ref="G1481" ca="1" si="3032">VLOOKUP(INDIRECT(CHAR(39)&amp;$A1481&amp;CHAR(39)&amp;"!r2c"&amp;$C1481,0),variables,2,0)</f>
        <v>10977</v>
      </c>
      <c r="H1481" s="98">
        <f t="array" aca="1" ref="H1481" ca="1">IF(AND(G1481&gt;=10861,G1481&lt;=10863),TEXT(INDIRECT(CHAR(39)&amp;$A1481&amp;CHAR(39)&amp;"!r"&amp;$B1481&amp;"c"&amp;$C1481,0),"dd-mmm-yyyy"),(INDIRECT(CHAR(39)&amp;$A1481&amp;CHAR(39)&amp;"!r"&amp;$B1481&amp;"c"&amp;$C1481,0)))</f>
        <v>0</v>
      </c>
    </row>
    <row r="1482" spans="1:8" x14ac:dyDescent="0.3">
      <c r="A1482" s="95" t="s">
        <v>284</v>
      </c>
      <c r="B1482" s="95">
        <f t="shared" si="2934"/>
        <v>14</v>
      </c>
      <c r="C1482" s="95">
        <f t="shared" si="2961"/>
        <v>51</v>
      </c>
      <c r="E1482" s="95">
        <f t="shared" ref="E1482" si="3033">plan_id</f>
        <v>390</v>
      </c>
      <c r="F1482" s="95">
        <f t="shared" ca="1" si="2973"/>
        <v>2011</v>
      </c>
      <c r="G1482" s="95">
        <f t="shared" ref="G1482" ca="1" si="3034">VLOOKUP(INDIRECT(CHAR(39)&amp;$A1482&amp;CHAR(39)&amp;"!r2c"&amp;$C1482,0),variables,2,0)</f>
        <v>10978</v>
      </c>
      <c r="H1482" s="98">
        <f t="array" aca="1" ref="H1482" ca="1">IF(AND(G1482&gt;=10861,G1482&lt;=10863),TEXT(INDIRECT(CHAR(39)&amp;$A1482&amp;CHAR(39)&amp;"!r"&amp;$B1482&amp;"c"&amp;$C1482,0),"dd-mmm-yyyy"),(INDIRECT(CHAR(39)&amp;$A1482&amp;CHAR(39)&amp;"!r"&amp;$B1482&amp;"c"&amp;$C1482,0)))</f>
        <v>7.0000000000000007E-2</v>
      </c>
    </row>
    <row r="1483" spans="1:8" x14ac:dyDescent="0.3">
      <c r="A1483" s="95" t="s">
        <v>284</v>
      </c>
      <c r="B1483" s="95">
        <f t="shared" si="2934"/>
        <v>14</v>
      </c>
      <c r="C1483" s="95">
        <f t="shared" si="2961"/>
        <v>52</v>
      </c>
      <c r="E1483" s="95">
        <f t="shared" ref="E1483" si="3035">plan_id</f>
        <v>390</v>
      </c>
      <c r="F1483" s="95">
        <f t="shared" ca="1" si="2973"/>
        <v>2011</v>
      </c>
      <c r="G1483" s="95">
        <f t="shared" ref="G1483" ca="1" si="3036">VLOOKUP(INDIRECT(CHAR(39)&amp;$A1483&amp;CHAR(39)&amp;"!r2c"&amp;$C1483,0),variables,2,0)</f>
        <v>10979</v>
      </c>
      <c r="H1483" s="98" t="str">
        <f t="array" aca="1" ref="H1483" ca="1">IF(AND(G1483&gt;=10861,G1483&lt;=10863),TEXT(INDIRECT(CHAR(39)&amp;$A1483&amp;CHAR(39)&amp;"!r"&amp;$B1483&amp;"c"&amp;$C1483,0),"dd-mmm-yyyy"),(INDIRECT(CHAR(39)&amp;$A1483&amp;CHAR(39)&amp;"!r"&amp;$B1483&amp;"c"&amp;$C1483,0)))</f>
        <v>7 years</v>
      </c>
    </row>
    <row r="1484" spans="1:8" x14ac:dyDescent="0.3">
      <c r="A1484" s="95" t="s">
        <v>284</v>
      </c>
      <c r="B1484" s="95">
        <f t="shared" si="2934"/>
        <v>14</v>
      </c>
      <c r="C1484" s="95">
        <f t="shared" si="2961"/>
        <v>53</v>
      </c>
      <c r="E1484" s="95">
        <f t="shared" ref="E1484" si="3037">plan_id</f>
        <v>390</v>
      </c>
      <c r="F1484" s="95">
        <f t="shared" ca="1" si="2973"/>
        <v>2011</v>
      </c>
      <c r="G1484" s="95">
        <f t="shared" ref="G1484" ca="1" si="3038">VLOOKUP(INDIRECT(CHAR(39)&amp;$A1484&amp;CHAR(39)&amp;"!r2c"&amp;$C1484,0),variables,2,0)</f>
        <v>10980</v>
      </c>
      <c r="H1484" s="98">
        <f t="array" aca="1" ref="H1484" ca="1">IF(AND(G1484&gt;=10861,G1484&lt;=10863),TEXT(INDIRECT(CHAR(39)&amp;$A1484&amp;CHAR(39)&amp;"!r"&amp;$B1484&amp;"c"&amp;$C1484,0),"dd-mmm-yyyy"),(INDIRECT(CHAR(39)&amp;$A1484&amp;CHAR(39)&amp;"!r"&amp;$B1484&amp;"c"&amp;$C1484,0)))</f>
        <v>0</v>
      </c>
    </row>
    <row r="1485" spans="1:8" x14ac:dyDescent="0.3">
      <c r="A1485" s="95" t="s">
        <v>284</v>
      </c>
      <c r="B1485" s="95">
        <f t="shared" si="2934"/>
        <v>14</v>
      </c>
      <c r="C1485" s="95">
        <f t="shared" si="2961"/>
        <v>54</v>
      </c>
      <c r="E1485" s="95">
        <f t="shared" ref="E1485" si="3039">plan_id</f>
        <v>390</v>
      </c>
      <c r="F1485" s="95">
        <f t="shared" ca="1" si="2973"/>
        <v>2011</v>
      </c>
      <c r="G1485" s="95">
        <f t="shared" ref="G1485" ca="1" si="3040">VLOOKUP(INDIRECT(CHAR(39)&amp;$A1485&amp;CHAR(39)&amp;"!r2c"&amp;$C1485,0),variables,2,0)</f>
        <v>10981</v>
      </c>
      <c r="H1485" s="98">
        <f t="array" aca="1" ref="H1485" ca="1">IF(AND(G1485&gt;=10861,G1485&lt;=10863),TEXT(INDIRECT(CHAR(39)&amp;$A1485&amp;CHAR(39)&amp;"!r"&amp;$B1485&amp;"c"&amp;$C1485,0),"dd-mmm-yyyy"),(INDIRECT(CHAR(39)&amp;$A1485&amp;CHAR(39)&amp;"!r"&amp;$B1485&amp;"c"&amp;$C1485,0)))</f>
        <v>0</v>
      </c>
    </row>
    <row r="1486" spans="1:8" x14ac:dyDescent="0.3">
      <c r="A1486" s="95" t="s">
        <v>284</v>
      </c>
      <c r="B1486" s="95">
        <f t="shared" si="2934"/>
        <v>14</v>
      </c>
      <c r="C1486" s="95">
        <f t="shared" si="2961"/>
        <v>55</v>
      </c>
      <c r="E1486" s="95">
        <f t="shared" ref="E1486" si="3041">plan_id</f>
        <v>390</v>
      </c>
      <c r="F1486" s="95">
        <f t="shared" ca="1" si="2973"/>
        <v>2011</v>
      </c>
      <c r="G1486" s="95">
        <f t="shared" ref="G1486" ca="1" si="3042">VLOOKUP(INDIRECT(CHAR(39)&amp;$A1486&amp;CHAR(39)&amp;"!r2c"&amp;$C1486,0),variables,2,0)</f>
        <v>10706</v>
      </c>
      <c r="H1486" s="98">
        <f t="array" aca="1" ref="H1486" ca="1">IF(AND(G1486&gt;=10861,G1486&lt;=10863),TEXT(INDIRECT(CHAR(39)&amp;$A1486&amp;CHAR(39)&amp;"!r"&amp;$B1486&amp;"c"&amp;$C1486,0),"dd-mmm-yyyy"),(INDIRECT(CHAR(39)&amp;$A1486&amp;CHAR(39)&amp;"!r"&amp;$B1486&amp;"c"&amp;$C1486,0)))</f>
        <v>2.1250227018675644E-3</v>
      </c>
    </row>
    <row r="1487" spans="1:8" x14ac:dyDescent="0.3">
      <c r="A1487" s="95" t="s">
        <v>284</v>
      </c>
      <c r="B1487" s="95">
        <f t="shared" si="2934"/>
        <v>14</v>
      </c>
      <c r="C1487" s="95">
        <f t="shared" si="2961"/>
        <v>56</v>
      </c>
      <c r="E1487" s="95">
        <f t="shared" ref="E1487" si="3043">plan_id</f>
        <v>390</v>
      </c>
      <c r="F1487" s="95">
        <f t="shared" ca="1" si="2973"/>
        <v>2011</v>
      </c>
      <c r="G1487" s="95">
        <f t="shared" ref="G1487" ca="1" si="3044">VLOOKUP(INDIRECT(CHAR(39)&amp;$A1487&amp;CHAR(39)&amp;"!r2c"&amp;$C1487,0),variables,2,0)</f>
        <v>10983</v>
      </c>
      <c r="H1487" s="98" t="str">
        <f t="array" aca="1" ref="H1487" ca="1">IF(AND(G1487&gt;=10861,G1487&lt;=10863),TEXT(INDIRECT(CHAR(39)&amp;$A1487&amp;CHAR(39)&amp;"!r"&amp;$B1487&amp;"c"&amp;$C1487,0),"dd-mmm-yyyy"),(INDIRECT(CHAR(39)&amp;$A1487&amp;CHAR(39)&amp;"!r"&amp;$B1487&amp;"c"&amp;$C1487,0)))</f>
        <v>No</v>
      </c>
    </row>
    <row r="1488" spans="1:8" x14ac:dyDescent="0.3">
      <c r="A1488" s="95" t="s">
        <v>284</v>
      </c>
      <c r="B1488" s="95">
        <f t="shared" si="2934"/>
        <v>14</v>
      </c>
      <c r="C1488" s="95">
        <f t="shared" si="2961"/>
        <v>57</v>
      </c>
      <c r="E1488" s="95">
        <f t="shared" ref="E1488" si="3045">plan_id</f>
        <v>390</v>
      </c>
      <c r="F1488" s="95">
        <f t="shared" ca="1" si="2973"/>
        <v>2011</v>
      </c>
      <c r="G1488" s="95">
        <f t="shared" ref="G1488" ca="1" si="3046">VLOOKUP(INDIRECT(CHAR(39)&amp;$A1488&amp;CHAR(39)&amp;"!r2c"&amp;$C1488,0),variables,2,0)</f>
        <v>10989</v>
      </c>
      <c r="H1488" s="98">
        <f t="array" aca="1" ref="H1488" ca="1">IF(AND(G1488&gt;=10861,G1488&lt;=10863),TEXT(INDIRECT(CHAR(39)&amp;$A1488&amp;CHAR(39)&amp;"!r"&amp;$B1488&amp;"c"&amp;$C1488,0),"dd-mmm-yyyy"),(INDIRECT(CHAR(39)&amp;$A1488&amp;CHAR(39)&amp;"!r"&amp;$B1488&amp;"c"&amp;$C1488,0)))</f>
        <v>3593716000</v>
      </c>
    </row>
    <row r="1489" spans="1:8" x14ac:dyDescent="0.3">
      <c r="A1489" s="95" t="s">
        <v>284</v>
      </c>
      <c r="B1489" s="95">
        <f t="shared" si="2934"/>
        <v>14</v>
      </c>
      <c r="C1489" s="95">
        <f t="shared" si="2961"/>
        <v>58</v>
      </c>
      <c r="E1489" s="95">
        <f t="shared" ref="E1489" si="3047">plan_id</f>
        <v>390</v>
      </c>
      <c r="F1489" s="95">
        <f t="shared" ca="1" si="2973"/>
        <v>2011</v>
      </c>
      <c r="G1489" s="95">
        <f t="shared" ref="G1489" ca="1" si="3048">VLOOKUP(INDIRECT(CHAR(39)&amp;$A1489&amp;CHAR(39)&amp;"!r2c"&amp;$C1489,0),variables,2,0)</f>
        <v>10990</v>
      </c>
      <c r="H1489" s="98">
        <f t="array" aca="1" ref="H1489" ca="1">IF(AND(G1489&gt;=10861,G1489&lt;=10863),TEXT(INDIRECT(CHAR(39)&amp;$A1489&amp;CHAR(39)&amp;"!r"&amp;$B1489&amp;"c"&amp;$C1489,0),"dd-mmm-yyyy"),(INDIRECT(CHAR(39)&amp;$A1489&amp;CHAR(39)&amp;"!r"&amp;$B1489&amp;"c"&amp;$C1489,0)))</f>
        <v>3309825000</v>
      </c>
    </row>
    <row r="1490" spans="1:8" x14ac:dyDescent="0.3">
      <c r="A1490" s="95" t="s">
        <v>284</v>
      </c>
      <c r="B1490" s="95">
        <f t="shared" si="2934"/>
        <v>14</v>
      </c>
      <c r="C1490" s="95">
        <f t="shared" si="2961"/>
        <v>59</v>
      </c>
      <c r="E1490" s="95">
        <f t="shared" ref="E1490" si="3049">plan_id</f>
        <v>390</v>
      </c>
      <c r="F1490" s="95">
        <f t="shared" ca="1" si="2973"/>
        <v>2011</v>
      </c>
      <c r="G1490" s="95">
        <f t="shared" ref="G1490" ca="1" si="3050">VLOOKUP(INDIRECT(CHAR(39)&amp;$A1490&amp;CHAR(39)&amp;"!r2c"&amp;$C1490,0),variables,2,0)</f>
        <v>10991</v>
      </c>
      <c r="H1490" s="98">
        <f t="array" aca="1" ref="H1490" ca="1">IF(AND(G1490&gt;=10861,G1490&lt;=10863),TEXT(INDIRECT(CHAR(39)&amp;$A1490&amp;CHAR(39)&amp;"!r"&amp;$B1490&amp;"c"&amp;$C1490,0),"dd-mmm-yyyy"),(INDIRECT(CHAR(39)&amp;$A1490&amp;CHAR(39)&amp;"!r"&amp;$B1490&amp;"c"&amp;$C1490,0)))</f>
        <v>-283891000</v>
      </c>
    </row>
    <row r="1491" spans="1:8" x14ac:dyDescent="0.3">
      <c r="A1491" s="95" t="s">
        <v>284</v>
      </c>
      <c r="B1491" s="95">
        <f t="shared" si="2934"/>
        <v>14</v>
      </c>
      <c r="C1491" s="95">
        <f t="shared" si="2961"/>
        <v>60</v>
      </c>
      <c r="E1491" s="95">
        <f t="shared" ref="E1491" si="3051">plan_id</f>
        <v>390</v>
      </c>
      <c r="F1491" s="95">
        <f t="shared" ca="1" si="2973"/>
        <v>2011</v>
      </c>
      <c r="G1491" s="95">
        <f t="shared" ref="G1491" ca="1" si="3052">VLOOKUP(INDIRECT(CHAR(39)&amp;$A1491&amp;CHAR(39)&amp;"!r2c"&amp;$C1491,0),variables,2,0)</f>
        <v>10992</v>
      </c>
      <c r="H1491" s="98">
        <f t="array" aca="1" ref="H1491" ca="1">IF(AND(G1491&gt;=10861,G1491&lt;=10863),TEXT(INDIRECT(CHAR(39)&amp;$A1491&amp;CHAR(39)&amp;"!r"&amp;$B1491&amp;"c"&amp;$C1491,0),"dd-mmm-yyyy"),(INDIRECT(CHAR(39)&amp;$A1491&amp;CHAR(39)&amp;"!r"&amp;$B1491&amp;"c"&amp;$C1491,0)))</f>
        <v>1.0860000000000001</v>
      </c>
    </row>
    <row r="1492" spans="1:8" x14ac:dyDescent="0.3">
      <c r="A1492" s="95" t="s">
        <v>284</v>
      </c>
      <c r="B1492" s="95">
        <f t="shared" si="2934"/>
        <v>14</v>
      </c>
      <c r="C1492" s="95">
        <f t="shared" si="2961"/>
        <v>61</v>
      </c>
      <c r="E1492" s="95">
        <f t="shared" ref="E1492" si="3053">plan_id</f>
        <v>390</v>
      </c>
      <c r="F1492" s="95">
        <f t="shared" ca="1" si="2973"/>
        <v>2011</v>
      </c>
      <c r="G1492" s="95">
        <f t="shared" ref="G1492" ca="1" si="3054">VLOOKUP(INDIRECT(CHAR(39)&amp;$A1492&amp;CHAR(39)&amp;"!r2c"&amp;$C1492,0),variables,2,0)</f>
        <v>10993</v>
      </c>
      <c r="H1492" s="98">
        <f t="array" aca="1" ref="H1492" ca="1">IF(AND(G1492&gt;=10861,G1492&lt;=10863),TEXT(INDIRECT(CHAR(39)&amp;$A1492&amp;CHAR(39)&amp;"!r"&amp;$B1492&amp;"c"&amp;$C1492,0),"dd-mmm-yyyy"),(INDIRECT(CHAR(39)&amp;$A1492&amp;CHAR(39)&amp;"!r"&amp;$B1492&amp;"c"&amp;$C1492,0)))</f>
        <v>421221000</v>
      </c>
    </row>
    <row r="1493" spans="1:8" x14ac:dyDescent="0.3">
      <c r="A1493" s="95" t="s">
        <v>284</v>
      </c>
      <c r="B1493" s="95">
        <f t="shared" si="2934"/>
        <v>14</v>
      </c>
      <c r="C1493" s="95">
        <f t="shared" si="2961"/>
        <v>62</v>
      </c>
      <c r="E1493" s="95">
        <f t="shared" ref="E1493" si="3055">plan_id</f>
        <v>390</v>
      </c>
      <c r="F1493" s="95">
        <f t="shared" ca="1" si="2973"/>
        <v>2011</v>
      </c>
      <c r="G1493" s="95">
        <f t="shared" ref="G1493" ca="1" si="3056">VLOOKUP(INDIRECT(CHAR(39)&amp;$A1493&amp;CHAR(39)&amp;"!r2c"&amp;$C1493,0),variables,2,0)</f>
        <v>10801</v>
      </c>
      <c r="H1493" s="98">
        <f t="array" aca="1" ref="H1493" ca="1">IF(AND(G1493&gt;=10861,G1493&lt;=10863),TEXT(INDIRECT(CHAR(39)&amp;$A1493&amp;CHAR(39)&amp;"!r"&amp;$B1493&amp;"c"&amp;$C1493,0),"dd-mmm-yyyy"),(INDIRECT(CHAR(39)&amp;$A1493&amp;CHAR(39)&amp;"!r"&amp;$B1493&amp;"c"&amp;$C1493,0)))</f>
        <v>193800000</v>
      </c>
    </row>
    <row r="1494" spans="1:8" x14ac:dyDescent="0.3">
      <c r="A1494" s="95" t="s">
        <v>284</v>
      </c>
      <c r="B1494" s="95">
        <f t="shared" si="2934"/>
        <v>14</v>
      </c>
      <c r="C1494" s="95">
        <f t="shared" si="2961"/>
        <v>63</v>
      </c>
      <c r="E1494" s="95">
        <f t="shared" ref="E1494" si="3057">plan_id</f>
        <v>390</v>
      </c>
      <c r="F1494" s="95">
        <f t="shared" ca="1" si="2973"/>
        <v>2011</v>
      </c>
      <c r="G1494" s="95">
        <f t="shared" ref="G1494" ca="1" si="3058">VLOOKUP(INDIRECT(CHAR(39)&amp;$A1494&amp;CHAR(39)&amp;"!r2c"&amp;$C1494,0),variables,2,0)</f>
        <v>10802</v>
      </c>
      <c r="H1494" s="98">
        <f t="array" aca="1" ref="H1494" ca="1">IF(AND(G1494&gt;=10861,G1494&lt;=10863),TEXT(INDIRECT(CHAR(39)&amp;$A1494&amp;CHAR(39)&amp;"!r"&amp;$B1494&amp;"c"&amp;$C1494,0),"dd-mmm-yyyy"),(INDIRECT(CHAR(39)&amp;$A1494&amp;CHAR(39)&amp;"!r"&amp;$B1494&amp;"c"&amp;$C1494,0)))</f>
        <v>-38700000</v>
      </c>
    </row>
    <row r="1495" spans="1:8" x14ac:dyDescent="0.3">
      <c r="A1495" s="95" t="s">
        <v>284</v>
      </c>
      <c r="B1495" s="95">
        <f t="shared" si="2934"/>
        <v>14</v>
      </c>
      <c r="C1495" s="95">
        <f t="shared" si="2961"/>
        <v>64</v>
      </c>
      <c r="E1495" s="95">
        <f t="shared" ref="E1495" si="3059">plan_id</f>
        <v>390</v>
      </c>
      <c r="F1495" s="95">
        <f t="shared" ca="1" si="2973"/>
        <v>2011</v>
      </c>
      <c r="G1495" s="95">
        <f t="shared" ref="G1495" ca="1" si="3060">VLOOKUP(INDIRECT(CHAR(39)&amp;$A1495&amp;CHAR(39)&amp;"!r2c"&amp;$C1495,0),variables,2,0)</f>
        <v>10803</v>
      </c>
      <c r="H1495" s="98">
        <f t="array" aca="1" ref="H1495" ca="1">IF(AND(G1495&gt;=10861,G1495&lt;=10863),TEXT(INDIRECT(CHAR(39)&amp;$A1495&amp;CHAR(39)&amp;"!r"&amp;$B1495&amp;"c"&amp;$C1495,0),"dd-mmm-yyyy"),(INDIRECT(CHAR(39)&amp;$A1495&amp;CHAR(39)&amp;"!r"&amp;$B1495&amp;"c"&amp;$C1495,0)))</f>
        <v>0</v>
      </c>
    </row>
    <row r="1496" spans="1:8" x14ac:dyDescent="0.3">
      <c r="A1496" s="95" t="s">
        <v>284</v>
      </c>
      <c r="B1496" s="95">
        <f t="shared" si="2934"/>
        <v>14</v>
      </c>
      <c r="C1496" s="95">
        <f t="shared" si="2961"/>
        <v>65</v>
      </c>
      <c r="E1496" s="95">
        <f t="shared" ref="E1496" si="3061">plan_id</f>
        <v>390</v>
      </c>
      <c r="F1496" s="95">
        <f t="shared" ca="1" si="2973"/>
        <v>2011</v>
      </c>
      <c r="G1496" s="95">
        <f t="shared" ref="G1496" ca="1" si="3062">VLOOKUP(INDIRECT(CHAR(39)&amp;$A1496&amp;CHAR(39)&amp;"!r2c"&amp;$C1496,0),variables,2,0)</f>
        <v>10804</v>
      </c>
      <c r="H1496" s="98">
        <f t="array" aca="1" ref="H1496" ca="1">IF(AND(G1496&gt;=10861,G1496&lt;=10863),TEXT(INDIRECT(CHAR(39)&amp;$A1496&amp;CHAR(39)&amp;"!r"&amp;$B1496&amp;"c"&amp;$C1496,0),"dd-mmm-yyyy"),(INDIRECT(CHAR(39)&amp;$A1496&amp;CHAR(39)&amp;"!r"&amp;$B1496&amp;"c"&amp;$C1496,0)))</f>
        <v>0</v>
      </c>
    </row>
    <row r="1497" spans="1:8" x14ac:dyDescent="0.3">
      <c r="A1497" s="95" t="s">
        <v>284</v>
      </c>
      <c r="B1497" s="95">
        <f t="shared" si="2934"/>
        <v>14</v>
      </c>
      <c r="C1497" s="95">
        <f t="shared" si="2961"/>
        <v>66</v>
      </c>
      <c r="E1497" s="95">
        <f t="shared" ref="E1497" si="3063">plan_id</f>
        <v>390</v>
      </c>
      <c r="F1497" s="95">
        <f t="shared" ca="1" si="2973"/>
        <v>2011</v>
      </c>
      <c r="G1497" s="95">
        <f t="shared" ref="G1497" ca="1" si="3064">VLOOKUP(INDIRECT(CHAR(39)&amp;$A1497&amp;CHAR(39)&amp;"!r2c"&amp;$C1497,0),variables,2,0)</f>
        <v>10805</v>
      </c>
      <c r="H1497" s="98">
        <f t="array" aca="1" ref="H1497" ca="1">IF(AND(G1497&gt;=10861,G1497&lt;=10863),TEXT(INDIRECT(CHAR(39)&amp;$A1497&amp;CHAR(39)&amp;"!r"&amp;$B1497&amp;"c"&amp;$C1497,0),"dd-mmm-yyyy"),(INDIRECT(CHAR(39)&amp;$A1497&amp;CHAR(39)&amp;"!r"&amp;$B1497&amp;"c"&amp;$C1497,0)))</f>
        <v>-28400000</v>
      </c>
    </row>
    <row r="1498" spans="1:8" x14ac:dyDescent="0.3">
      <c r="A1498" s="95" t="s">
        <v>284</v>
      </c>
      <c r="B1498" s="95">
        <f t="shared" ref="B1498" si="3065">B1433+1</f>
        <v>14</v>
      </c>
      <c r="C1498" s="95">
        <f t="shared" si="2961"/>
        <v>67</v>
      </c>
      <c r="E1498" s="95">
        <f t="shared" ref="E1498" si="3066">plan_id</f>
        <v>390</v>
      </c>
      <c r="F1498" s="95">
        <f t="shared" ca="1" si="2973"/>
        <v>2011</v>
      </c>
      <c r="G1498" s="95">
        <f t="shared" ref="G1498" ca="1" si="3067">VLOOKUP(INDIRECT(CHAR(39)&amp;$A1498&amp;CHAR(39)&amp;"!r2c"&amp;$C1498,0),variables,2,0)</f>
        <v>10806</v>
      </c>
      <c r="H1498" s="98">
        <f t="array" aca="1" ref="H1498" ca="1">IF(AND(G1498&gt;=10861,G1498&lt;=10863),TEXT(INDIRECT(CHAR(39)&amp;$A1498&amp;CHAR(39)&amp;"!r"&amp;$B1498&amp;"c"&amp;$C1498,0),"dd-mmm-yyyy"),(INDIRECT(CHAR(39)&amp;$A1498&amp;CHAR(39)&amp;"!r"&amp;$B1498&amp;"c"&amp;$C1498,0)))</f>
        <v>0</v>
      </c>
    </row>
    <row r="1499" spans="1:8" x14ac:dyDescent="0.3">
      <c r="A1499" s="95" t="s">
        <v>284</v>
      </c>
      <c r="B1499" s="95">
        <f>B1498</f>
        <v>14</v>
      </c>
      <c r="C1499" s="95">
        <f t="shared" si="2961"/>
        <v>68</v>
      </c>
      <c r="E1499" s="95">
        <f t="shared" ref="E1499" si="3068">plan_id</f>
        <v>390</v>
      </c>
      <c r="F1499" s="95">
        <f t="shared" ca="1" si="2973"/>
        <v>2011</v>
      </c>
      <c r="G1499" s="95">
        <f t="shared" ref="G1499" ca="1" si="3069">VLOOKUP(INDIRECT(CHAR(39)&amp;$A1499&amp;CHAR(39)&amp;"!r2c"&amp;$C1499,0),variables,2,0)</f>
        <v>10807</v>
      </c>
      <c r="H1499" s="98">
        <f t="array" aca="1" ref="H1499" ca="1">IF(AND(G1499&gt;=10861,G1499&lt;=10863),TEXT(INDIRECT(CHAR(39)&amp;$A1499&amp;CHAR(39)&amp;"!r"&amp;$B1499&amp;"c"&amp;$C1499,0),"dd-mmm-yyyy"),(INDIRECT(CHAR(39)&amp;$A1499&amp;CHAR(39)&amp;"!r"&amp;$B1499&amp;"c"&amp;$C1499,0)))</f>
        <v>0</v>
      </c>
    </row>
    <row r="1500" spans="1:8" x14ac:dyDescent="0.3">
      <c r="A1500" s="95" t="s">
        <v>284</v>
      </c>
      <c r="B1500" s="95">
        <f t="shared" ref="B1500:B1524" si="3070">B1499</f>
        <v>14</v>
      </c>
      <c r="C1500" s="95">
        <f t="shared" si="2961"/>
        <v>69</v>
      </c>
      <c r="E1500" s="95">
        <f t="shared" ref="E1500" si="3071">plan_id</f>
        <v>390</v>
      </c>
      <c r="F1500" s="95">
        <f t="shared" ca="1" si="2973"/>
        <v>2011</v>
      </c>
      <c r="G1500" s="95">
        <f t="shared" ref="G1500" ca="1" si="3072">VLOOKUP(INDIRECT(CHAR(39)&amp;$A1500&amp;CHAR(39)&amp;"!r2c"&amp;$C1500,0),variables,2,0)</f>
        <v>10808</v>
      </c>
      <c r="H1500" s="98">
        <f t="array" aca="1" ref="H1500" ca="1">IF(AND(G1500&gt;=10861,G1500&lt;=10863),TEXT(INDIRECT(CHAR(39)&amp;$A1500&amp;CHAR(39)&amp;"!r"&amp;$B1500&amp;"c"&amp;$C1500,0),"dd-mmm-yyyy"),(INDIRECT(CHAR(39)&amp;$A1500&amp;CHAR(39)&amp;"!r"&amp;$B1500&amp;"c"&amp;$C1500,0)))</f>
        <v>0</v>
      </c>
    </row>
    <row r="1501" spans="1:8" x14ac:dyDescent="0.3">
      <c r="A1501" s="95" t="s">
        <v>284</v>
      </c>
      <c r="B1501" s="95">
        <f t="shared" si="3070"/>
        <v>14</v>
      </c>
      <c r="C1501" s="95">
        <f t="shared" si="2961"/>
        <v>70</v>
      </c>
      <c r="E1501" s="95">
        <f t="shared" ref="E1501" si="3073">plan_id</f>
        <v>390</v>
      </c>
      <c r="F1501" s="95">
        <f t="shared" ca="1" si="2973"/>
        <v>2011</v>
      </c>
      <c r="G1501" s="95">
        <f t="shared" ref="G1501" ca="1" si="3074">VLOOKUP(INDIRECT(CHAR(39)&amp;$A1501&amp;CHAR(39)&amp;"!r2c"&amp;$C1501,0),variables,2,0)</f>
        <v>10809</v>
      </c>
      <c r="H1501" s="98">
        <f t="array" aca="1" ref="H1501" ca="1">IF(AND(G1501&gt;=10861,G1501&lt;=10863),TEXT(INDIRECT(CHAR(39)&amp;$A1501&amp;CHAR(39)&amp;"!r"&amp;$B1501&amp;"c"&amp;$C1501,0),"dd-mmm-yyyy"),(INDIRECT(CHAR(39)&amp;$A1501&amp;CHAR(39)&amp;"!r"&amp;$B1501&amp;"c"&amp;$C1501,0)))</f>
        <v>-1900000</v>
      </c>
    </row>
    <row r="1502" spans="1:8" x14ac:dyDescent="0.3">
      <c r="A1502" s="95" t="s">
        <v>284</v>
      </c>
      <c r="B1502" s="95">
        <f t="shared" si="3070"/>
        <v>14</v>
      </c>
      <c r="C1502" s="95">
        <f t="shared" si="2961"/>
        <v>71</v>
      </c>
      <c r="E1502" s="95">
        <f t="shared" ref="E1502" si="3075">plan_id</f>
        <v>390</v>
      </c>
      <c r="F1502" s="95">
        <f t="shared" ca="1" si="2973"/>
        <v>2011</v>
      </c>
      <c r="G1502" s="95">
        <f t="shared" ref="G1502" ca="1" si="3076">VLOOKUP(INDIRECT(CHAR(39)&amp;$A1502&amp;CHAR(39)&amp;"!r2c"&amp;$C1502,0),variables,2,0)</f>
        <v>10810</v>
      </c>
      <c r="H1502" s="98">
        <f t="array" aca="1" ref="H1502" ca="1">IF(AND(G1502&gt;=10861,G1502&lt;=10863),TEXT(INDIRECT(CHAR(39)&amp;$A1502&amp;CHAR(39)&amp;"!r"&amp;$B1502&amp;"c"&amp;$C1502,0),"dd-mmm-yyyy"),(INDIRECT(CHAR(39)&amp;$A1502&amp;CHAR(39)&amp;"!r"&amp;$B1502&amp;"c"&amp;$C1502,0)))</f>
        <v>0</v>
      </c>
    </row>
    <row r="1503" spans="1:8" x14ac:dyDescent="0.3">
      <c r="A1503" s="95" t="s">
        <v>284</v>
      </c>
      <c r="B1503" s="95">
        <f t="shared" si="3070"/>
        <v>14</v>
      </c>
      <c r="C1503" s="95">
        <f t="shared" si="2961"/>
        <v>72</v>
      </c>
      <c r="E1503" s="95">
        <f t="shared" ref="E1503" si="3077">plan_id</f>
        <v>390</v>
      </c>
      <c r="F1503" s="95">
        <f t="shared" ca="1" si="2973"/>
        <v>2011</v>
      </c>
      <c r="G1503" s="95">
        <f t="shared" ref="G1503" ca="1" si="3078">VLOOKUP(INDIRECT(CHAR(39)&amp;$A1503&amp;CHAR(39)&amp;"!r2c"&amp;$C1503,0),variables,2,0)</f>
        <v>10811</v>
      </c>
      <c r="H1503" s="98">
        <f t="array" aca="1" ref="H1503" ca="1">IF(AND(G1503&gt;=10861,G1503&lt;=10863),TEXT(INDIRECT(CHAR(39)&amp;$A1503&amp;CHAR(39)&amp;"!r"&amp;$B1503&amp;"c"&amp;$C1503,0),"dd-mmm-yyyy"),(INDIRECT(CHAR(39)&amp;$A1503&amp;CHAR(39)&amp;"!r"&amp;$B1503&amp;"c"&amp;$C1503,0)))</f>
        <v>0</v>
      </c>
    </row>
    <row r="1504" spans="1:8" x14ac:dyDescent="0.3">
      <c r="A1504" s="95" t="s">
        <v>284</v>
      </c>
      <c r="B1504" s="95">
        <f t="shared" si="3070"/>
        <v>14</v>
      </c>
      <c r="C1504" s="95">
        <f t="shared" si="2961"/>
        <v>73</v>
      </c>
      <c r="E1504" s="95">
        <f t="shared" ref="E1504" si="3079">plan_id</f>
        <v>390</v>
      </c>
      <c r="F1504" s="95">
        <f t="shared" ca="1" si="2973"/>
        <v>2011</v>
      </c>
      <c r="G1504" s="95">
        <f t="shared" ref="G1504" ca="1" si="3080">VLOOKUP(INDIRECT(CHAR(39)&amp;$A1504&amp;CHAR(39)&amp;"!r2c"&amp;$C1504,0),variables,2,0)</f>
        <v>10812</v>
      </c>
      <c r="H1504" s="98">
        <f t="array" aca="1" ref="H1504" ca="1">IF(AND(G1504&gt;=10861,G1504&lt;=10863),TEXT(INDIRECT(CHAR(39)&amp;$A1504&amp;CHAR(39)&amp;"!r"&amp;$B1504&amp;"c"&amp;$C1504,0),"dd-mmm-yyyy"),(INDIRECT(CHAR(39)&amp;$A1504&amp;CHAR(39)&amp;"!r"&amp;$B1504&amp;"c"&amp;$C1504,0)))</f>
        <v>0</v>
      </c>
    </row>
    <row r="1505" spans="1:8" x14ac:dyDescent="0.3">
      <c r="A1505" s="95" t="s">
        <v>284</v>
      </c>
      <c r="B1505" s="95">
        <f t="shared" si="3070"/>
        <v>14</v>
      </c>
      <c r="C1505" s="95">
        <f t="shared" si="2961"/>
        <v>74</v>
      </c>
      <c r="E1505" s="95">
        <f t="shared" ref="E1505" si="3081">plan_id</f>
        <v>390</v>
      </c>
      <c r="F1505" s="95">
        <f t="shared" ca="1" si="2973"/>
        <v>2011</v>
      </c>
      <c r="G1505" s="95">
        <f t="shared" ref="G1505" ca="1" si="3082">VLOOKUP(INDIRECT(CHAR(39)&amp;$A1505&amp;CHAR(39)&amp;"!r2c"&amp;$C1505,0),variables,2,0)</f>
        <v>10813</v>
      </c>
      <c r="H1505" s="98">
        <f t="array" aca="1" ref="H1505" ca="1">IF(AND(G1505&gt;=10861,G1505&lt;=10863),TEXT(INDIRECT(CHAR(39)&amp;$A1505&amp;CHAR(39)&amp;"!r"&amp;$B1505&amp;"c"&amp;$C1505,0),"dd-mmm-yyyy"),(INDIRECT(CHAR(39)&amp;$A1505&amp;CHAR(39)&amp;"!r"&amp;$B1505&amp;"c"&amp;$C1505,0)))</f>
        <v>0</v>
      </c>
    </row>
    <row r="1506" spans="1:8" x14ac:dyDescent="0.3">
      <c r="A1506" s="95" t="s">
        <v>284</v>
      </c>
      <c r="B1506" s="95">
        <f t="shared" si="3070"/>
        <v>14</v>
      </c>
      <c r="C1506" s="95">
        <f t="shared" si="2961"/>
        <v>75</v>
      </c>
      <c r="E1506" s="95">
        <f t="shared" ref="E1506" si="3083">plan_id</f>
        <v>390</v>
      </c>
      <c r="F1506" s="95">
        <f t="shared" ca="1" si="2973"/>
        <v>2011</v>
      </c>
      <c r="G1506" s="95">
        <f t="shared" ref="G1506" ca="1" si="3084">VLOOKUP(INDIRECT(CHAR(39)&amp;$A1506&amp;CHAR(39)&amp;"!r2c"&amp;$C1506,0),variables,2,0)</f>
        <v>10814</v>
      </c>
      <c r="H1506" s="98">
        <f t="array" aca="1" ref="H1506" ca="1">IF(AND(G1506&gt;=10861,G1506&lt;=10863),TEXT(INDIRECT(CHAR(39)&amp;$A1506&amp;CHAR(39)&amp;"!r"&amp;$B1506&amp;"c"&amp;$C1506,0),"dd-mmm-yyyy"),(INDIRECT(CHAR(39)&amp;$A1506&amp;CHAR(39)&amp;"!r"&amp;$B1506&amp;"c"&amp;$C1506,0)))</f>
        <v>-2300000</v>
      </c>
    </row>
    <row r="1507" spans="1:8" x14ac:dyDescent="0.3">
      <c r="A1507" s="95" t="s">
        <v>284</v>
      </c>
      <c r="B1507" s="95">
        <f t="shared" si="3070"/>
        <v>14</v>
      </c>
      <c r="C1507" s="95">
        <f t="shared" si="2961"/>
        <v>76</v>
      </c>
      <c r="E1507" s="95">
        <f t="shared" ref="E1507" si="3085">plan_id</f>
        <v>390</v>
      </c>
      <c r="F1507" s="95">
        <f t="shared" ca="1" si="2973"/>
        <v>2011</v>
      </c>
      <c r="G1507" s="95">
        <f t="shared" ref="G1507" ca="1" si="3086">VLOOKUP(INDIRECT(CHAR(39)&amp;$A1507&amp;CHAR(39)&amp;"!r2c"&amp;$C1507,0),variables,2,0)</f>
        <v>10815</v>
      </c>
      <c r="H1507" s="98">
        <f t="array" aca="1" ref="H1507" ca="1">IF(AND(G1507&gt;=10861,G1507&lt;=10863),TEXT(INDIRECT(CHAR(39)&amp;$A1507&amp;CHAR(39)&amp;"!r"&amp;$B1507&amp;"c"&amp;$C1507,0),"dd-mmm-yyyy"),(INDIRECT(CHAR(39)&amp;$A1507&amp;CHAR(39)&amp;"!r"&amp;$B1507&amp;"c"&amp;$C1507,0)))</f>
        <v>-22800000</v>
      </c>
    </row>
    <row r="1508" spans="1:8" x14ac:dyDescent="0.3">
      <c r="A1508" s="95" t="s">
        <v>284</v>
      </c>
      <c r="B1508" s="95">
        <f t="shared" si="3070"/>
        <v>14</v>
      </c>
      <c r="C1508" s="95">
        <f t="shared" si="2961"/>
        <v>77</v>
      </c>
      <c r="E1508" s="95">
        <f t="shared" ref="E1508" si="3087">plan_id</f>
        <v>390</v>
      </c>
      <c r="F1508" s="95">
        <f t="shared" ca="1" si="2973"/>
        <v>2011</v>
      </c>
      <c r="G1508" s="95">
        <f t="shared" ref="G1508" ca="1" si="3088">VLOOKUP(INDIRECT(CHAR(39)&amp;$A1508&amp;CHAR(39)&amp;"!r2c"&amp;$C1508,0),variables,2,0)</f>
        <v>10816</v>
      </c>
      <c r="H1508" s="98">
        <f t="array" aca="1" ref="H1508" ca="1">IF(AND(G1508&gt;=10861,G1508&lt;=10863),TEXT(INDIRECT(CHAR(39)&amp;$A1508&amp;CHAR(39)&amp;"!r"&amp;$B1508&amp;"c"&amp;$C1508,0),"dd-mmm-yyyy"),(INDIRECT(CHAR(39)&amp;$A1508&amp;CHAR(39)&amp;"!r"&amp;$B1508&amp;"c"&amp;$C1508,0)))</f>
        <v>0</v>
      </c>
    </row>
    <row r="1509" spans="1:8" x14ac:dyDescent="0.3">
      <c r="A1509" s="95" t="s">
        <v>284</v>
      </c>
      <c r="B1509" s="95">
        <f t="shared" si="3070"/>
        <v>14</v>
      </c>
      <c r="C1509" s="95">
        <f t="shared" si="2961"/>
        <v>78</v>
      </c>
      <c r="E1509" s="95">
        <f t="shared" ref="E1509" si="3089">plan_id</f>
        <v>390</v>
      </c>
      <c r="F1509" s="95">
        <f t="shared" ca="1" si="2973"/>
        <v>2011</v>
      </c>
      <c r="G1509" s="95">
        <f t="shared" ref="G1509" ca="1" si="3090">VLOOKUP(INDIRECT(CHAR(39)&amp;$A1509&amp;CHAR(39)&amp;"!r2c"&amp;$C1509,0),variables,2,0)</f>
        <v>10817</v>
      </c>
      <c r="H1509" s="98">
        <f t="array" aca="1" ref="H1509" ca="1">IF(AND(G1509&gt;=10861,G1509&lt;=10863),TEXT(INDIRECT(CHAR(39)&amp;$A1509&amp;CHAR(39)&amp;"!r"&amp;$B1509&amp;"c"&amp;$C1509,0),"dd-mmm-yyyy"),(INDIRECT(CHAR(39)&amp;$A1509&amp;CHAR(39)&amp;"!r"&amp;$B1509&amp;"c"&amp;$C1509,0)))</f>
        <v>-112300000</v>
      </c>
    </row>
    <row r="1510" spans="1:8" x14ac:dyDescent="0.3">
      <c r="A1510" s="95" t="s">
        <v>284</v>
      </c>
      <c r="B1510" s="95">
        <f t="shared" si="3070"/>
        <v>14</v>
      </c>
      <c r="C1510" s="95">
        <f t="shared" si="2961"/>
        <v>79</v>
      </c>
      <c r="E1510" s="95">
        <f t="shared" ref="E1510" si="3091">plan_id</f>
        <v>390</v>
      </c>
      <c r="F1510" s="95">
        <f t="shared" ca="1" si="2973"/>
        <v>2011</v>
      </c>
      <c r="G1510" s="95">
        <f t="shared" ref="G1510" ca="1" si="3092">VLOOKUP(INDIRECT(CHAR(39)&amp;$A1510&amp;CHAR(39)&amp;"!r2c"&amp;$C1510,0),variables,2,0)</f>
        <v>10818</v>
      </c>
      <c r="H1510" s="98">
        <f t="array" aca="1" ref="H1510" ca="1">IF(AND(G1510&gt;=10861,G1510&lt;=10863),TEXT(INDIRECT(CHAR(39)&amp;$A1510&amp;CHAR(39)&amp;"!r"&amp;$B1510&amp;"c"&amp;$C1510,0),"dd-mmm-yyyy"),(INDIRECT(CHAR(39)&amp;$A1510&amp;CHAR(39)&amp;"!r"&amp;$B1510&amp;"c"&amp;$C1510,0)))</f>
        <v>11900000</v>
      </c>
    </row>
    <row r="1511" spans="1:8" x14ac:dyDescent="0.3">
      <c r="A1511" s="95" t="s">
        <v>284</v>
      </c>
      <c r="B1511" s="95">
        <f t="shared" si="3070"/>
        <v>14</v>
      </c>
      <c r="C1511" s="95">
        <f t="shared" ref="C1511:C1574" si="3093">C1420</f>
        <v>80</v>
      </c>
      <c r="E1511" s="95">
        <f t="shared" ref="E1511" si="3094">plan_id</f>
        <v>390</v>
      </c>
      <c r="F1511" s="95">
        <f t="shared" ca="1" si="2973"/>
        <v>2011</v>
      </c>
      <c r="G1511" s="95">
        <f t="shared" ref="G1511" ca="1" si="3095">VLOOKUP(INDIRECT(CHAR(39)&amp;$A1511&amp;CHAR(39)&amp;"!r2c"&amp;$C1511,0),variables,2,0)</f>
        <v>10819</v>
      </c>
      <c r="H1511" s="98">
        <f t="array" aca="1" ref="H1511" ca="1">IF(AND(G1511&gt;=10861,G1511&lt;=10863),TEXT(INDIRECT(CHAR(39)&amp;$A1511&amp;CHAR(39)&amp;"!r"&amp;$B1511&amp;"c"&amp;$C1511,0),"dd-mmm-yyyy"),(INDIRECT(CHAR(39)&amp;$A1511&amp;CHAR(39)&amp;"!r"&amp;$B1511&amp;"c"&amp;$C1511,0)))</f>
        <v>0</v>
      </c>
    </row>
    <row r="1512" spans="1:8" x14ac:dyDescent="0.3">
      <c r="A1512" s="95" t="s">
        <v>284</v>
      </c>
      <c r="B1512" s="95">
        <f t="shared" si="3070"/>
        <v>14</v>
      </c>
      <c r="C1512" s="95">
        <f t="shared" si="3093"/>
        <v>81</v>
      </c>
      <c r="E1512" s="95">
        <f t="shared" ref="E1512" si="3096">plan_id</f>
        <v>390</v>
      </c>
      <c r="F1512" s="95">
        <f t="shared" ca="1" si="2973"/>
        <v>2011</v>
      </c>
      <c r="G1512" s="95">
        <f t="shared" ref="G1512" ca="1" si="3097">VLOOKUP(INDIRECT(CHAR(39)&amp;$A1512&amp;CHAR(39)&amp;"!r2c"&amp;$C1512,0),variables,2,0)</f>
        <v>10820</v>
      </c>
      <c r="H1512" s="98">
        <f t="array" aca="1" ref="H1512" ca="1">IF(AND(G1512&gt;=10861,G1512&lt;=10863),TEXT(INDIRECT(CHAR(39)&amp;$A1512&amp;CHAR(39)&amp;"!r"&amp;$B1512&amp;"c"&amp;$C1512,0),"dd-mmm-yyyy"),(INDIRECT(CHAR(39)&amp;$A1512&amp;CHAR(39)&amp;"!r"&amp;$B1512&amp;"c"&amp;$C1512,0)))</f>
        <v>44400000</v>
      </c>
    </row>
    <row r="1513" spans="1:8" x14ac:dyDescent="0.3">
      <c r="A1513" s="95" t="s">
        <v>284</v>
      </c>
      <c r="B1513" s="95">
        <f t="shared" si="3070"/>
        <v>14</v>
      </c>
      <c r="C1513" s="95">
        <f t="shared" si="3093"/>
        <v>82</v>
      </c>
      <c r="E1513" s="95">
        <f t="shared" ref="E1513" si="3098">plan_id</f>
        <v>390</v>
      </c>
      <c r="F1513" s="95">
        <f t="shared" ca="1" si="2973"/>
        <v>2011</v>
      </c>
      <c r="G1513" s="95">
        <f t="shared" ref="G1513" ca="1" si="3099">VLOOKUP(INDIRECT(CHAR(39)&amp;$A1513&amp;CHAR(39)&amp;"!r2c"&amp;$C1513,0),variables,2,0)</f>
        <v>10821</v>
      </c>
      <c r="H1513" s="98">
        <f t="array" aca="1" ref="H1513" ca="1">IF(AND(G1513&gt;=10861,G1513&lt;=10863),TEXT(INDIRECT(CHAR(39)&amp;$A1513&amp;CHAR(39)&amp;"!r"&amp;$B1513&amp;"c"&amp;$C1513,0),"dd-mmm-yyyy"),(INDIRECT(CHAR(39)&amp;$A1513&amp;CHAR(39)&amp;"!r"&amp;$B1513&amp;"c"&amp;$C1513,0)))</f>
        <v>0</v>
      </c>
    </row>
    <row r="1514" spans="1:8" x14ac:dyDescent="0.3">
      <c r="A1514" s="95" t="s">
        <v>284</v>
      </c>
      <c r="B1514" s="95">
        <f t="shared" si="3070"/>
        <v>14</v>
      </c>
      <c r="C1514" s="95">
        <f t="shared" si="3093"/>
        <v>83</v>
      </c>
      <c r="E1514" s="95">
        <f t="shared" ref="E1514" si="3100">plan_id</f>
        <v>390</v>
      </c>
      <c r="F1514" s="95">
        <f t="shared" ca="1" si="2973"/>
        <v>2011</v>
      </c>
      <c r="G1514" s="95">
        <f t="shared" ref="G1514" ca="1" si="3101">VLOOKUP(INDIRECT(CHAR(39)&amp;$A1514&amp;CHAR(39)&amp;"!r2c"&amp;$C1514,0),variables,2,0)</f>
        <v>10822</v>
      </c>
      <c r="H1514" s="98">
        <f t="array" aca="1" ref="H1514" ca="1">IF(AND(G1514&gt;=10861,G1514&lt;=10863),TEXT(INDIRECT(CHAR(39)&amp;$A1514&amp;CHAR(39)&amp;"!r"&amp;$B1514&amp;"c"&amp;$C1514,0),"dd-mmm-yyyy"),(INDIRECT(CHAR(39)&amp;$A1514&amp;CHAR(39)&amp;"!r"&amp;$B1514&amp;"c"&amp;$C1514,0)))</f>
        <v>0</v>
      </c>
    </row>
    <row r="1515" spans="1:8" x14ac:dyDescent="0.3">
      <c r="A1515" s="95" t="s">
        <v>284</v>
      </c>
      <c r="B1515" s="95">
        <f t="shared" si="3070"/>
        <v>14</v>
      </c>
      <c r="C1515" s="95">
        <f t="shared" si="3093"/>
        <v>84</v>
      </c>
      <c r="E1515" s="95">
        <f t="shared" ref="E1515" si="3102">plan_id</f>
        <v>390</v>
      </c>
      <c r="F1515" s="95">
        <f t="shared" ca="1" si="2973"/>
        <v>2011</v>
      </c>
      <c r="G1515" s="95">
        <f t="shared" ref="G1515" ca="1" si="3103">VLOOKUP(INDIRECT(CHAR(39)&amp;$A1515&amp;CHAR(39)&amp;"!r2c"&amp;$C1515,0),variables,2,0)</f>
        <v>10829</v>
      </c>
      <c r="H1515" s="98">
        <f t="array" aca="1" ref="H1515" ca="1">IF(AND(G1515&gt;=10861,G1515&lt;=10863),TEXT(INDIRECT(CHAR(39)&amp;$A1515&amp;CHAR(39)&amp;"!r"&amp;$B1515&amp;"c"&amp;$C1515,0),"dd-mmm-yyyy"),(INDIRECT(CHAR(39)&amp;$A1515&amp;CHAR(39)&amp;"!r"&amp;$B1515&amp;"c"&amp;$C1515,0)))</f>
        <v>0</v>
      </c>
    </row>
    <row r="1516" spans="1:8" x14ac:dyDescent="0.3">
      <c r="A1516" s="95" t="s">
        <v>284</v>
      </c>
      <c r="B1516" s="95">
        <f t="shared" si="3070"/>
        <v>14</v>
      </c>
      <c r="C1516" s="95">
        <f t="shared" si="3093"/>
        <v>85</v>
      </c>
      <c r="E1516" s="95">
        <f t="shared" ref="E1516" si="3104">plan_id</f>
        <v>390</v>
      </c>
      <c r="F1516" s="95">
        <f t="shared" ca="1" si="2973"/>
        <v>2011</v>
      </c>
      <c r="G1516" s="95">
        <f t="shared" ref="G1516" ca="1" si="3105">VLOOKUP(INDIRECT(CHAR(39)&amp;$A1516&amp;CHAR(39)&amp;"!r2c"&amp;$C1516,0),variables,2,0)</f>
        <v>10823</v>
      </c>
      <c r="H1516" s="98">
        <f t="array" aca="1" ref="H1516" ca="1">IF(AND(G1516&gt;=10861,G1516&lt;=10863),TEXT(INDIRECT(CHAR(39)&amp;$A1516&amp;CHAR(39)&amp;"!r"&amp;$B1516&amp;"c"&amp;$C1516,0),"dd-mmm-yyyy"),(INDIRECT(CHAR(39)&amp;$A1516&amp;CHAR(39)&amp;"!r"&amp;$B1516&amp;"c"&amp;$C1516,0)))</f>
        <v>-44400000</v>
      </c>
    </row>
    <row r="1517" spans="1:8" x14ac:dyDescent="0.3">
      <c r="A1517" s="95" t="s">
        <v>284</v>
      </c>
      <c r="B1517" s="95">
        <f t="shared" si="3070"/>
        <v>14</v>
      </c>
      <c r="C1517" s="95">
        <f t="shared" si="3093"/>
        <v>86</v>
      </c>
      <c r="E1517" s="95">
        <f t="shared" ref="E1517" si="3106">plan_id</f>
        <v>390</v>
      </c>
      <c r="F1517" s="95">
        <f t="shared" ca="1" si="2973"/>
        <v>2011</v>
      </c>
      <c r="G1517" s="95">
        <f t="shared" ref="G1517" ca="1" si="3107">VLOOKUP(INDIRECT(CHAR(39)&amp;$A1517&amp;CHAR(39)&amp;"!r2c"&amp;$C1517,0),variables,2,0)</f>
        <v>10798</v>
      </c>
      <c r="H1517" s="98">
        <f t="array" aca="1" ref="H1517" ca="1">IF(AND(G1517&gt;=10861,G1517&lt;=10863),TEXT(INDIRECT(CHAR(39)&amp;$A1517&amp;CHAR(39)&amp;"!r"&amp;$B1517&amp;"c"&amp;$C1517,0),"dd-mmm-yyyy"),(INDIRECT(CHAR(39)&amp;$A1517&amp;CHAR(39)&amp;"!r"&amp;$B1517&amp;"c"&amp;$C1517,0)))</f>
        <v>0</v>
      </c>
    </row>
    <row r="1518" spans="1:8" x14ac:dyDescent="0.3">
      <c r="A1518" s="95" t="s">
        <v>284</v>
      </c>
      <c r="B1518" s="95">
        <f t="shared" si="3070"/>
        <v>14</v>
      </c>
      <c r="C1518" s="95">
        <f t="shared" si="3093"/>
        <v>87</v>
      </c>
      <c r="E1518" s="95">
        <f t="shared" ref="E1518" si="3108">plan_id</f>
        <v>390</v>
      </c>
      <c r="F1518" s="95">
        <f t="shared" ca="1" si="2973"/>
        <v>2011</v>
      </c>
      <c r="G1518" s="95">
        <f t="shared" ref="G1518" ca="1" si="3109">VLOOKUP(INDIRECT(CHAR(39)&amp;$A1518&amp;CHAR(39)&amp;"!r2c"&amp;$C1518,0),variables,2,0)</f>
        <v>10799</v>
      </c>
      <c r="H1518" s="98">
        <f t="array" aca="1" ref="H1518" ca="1">IF(AND(G1518&gt;=10861,G1518&lt;=10863),TEXT(INDIRECT(CHAR(39)&amp;$A1518&amp;CHAR(39)&amp;"!r"&amp;$B1518&amp;"c"&amp;$C1518,0),"dd-mmm-yyyy"),(INDIRECT(CHAR(39)&amp;$A1518&amp;CHAR(39)&amp;"!r"&amp;$B1518&amp;"c"&amp;$C1518,0)))</f>
        <v>0</v>
      </c>
    </row>
    <row r="1519" spans="1:8" x14ac:dyDescent="0.3">
      <c r="A1519" s="95" t="s">
        <v>284</v>
      </c>
      <c r="B1519" s="95">
        <f t="shared" si="3070"/>
        <v>14</v>
      </c>
      <c r="C1519" s="95">
        <f t="shared" si="3093"/>
        <v>88</v>
      </c>
      <c r="E1519" s="95">
        <f t="shared" ref="E1519" si="3110">plan_id</f>
        <v>390</v>
      </c>
      <c r="F1519" s="95">
        <f t="shared" ca="1" si="2973"/>
        <v>2011</v>
      </c>
      <c r="G1519" s="95">
        <f t="shared" ref="G1519" ca="1" si="3111">VLOOKUP(INDIRECT(CHAR(39)&amp;$A1519&amp;CHAR(39)&amp;"!r2c"&amp;$C1519,0),variables,2,0)</f>
        <v>10800</v>
      </c>
      <c r="H1519" s="98">
        <f t="array" aca="1" ref="H1519" ca="1">IF(AND(G1519&gt;=10861,G1519&lt;=10863),TEXT(INDIRECT(CHAR(39)&amp;$A1519&amp;CHAR(39)&amp;"!r"&amp;$B1519&amp;"c"&amp;$C1519,0),"dd-mmm-yyyy"),(INDIRECT(CHAR(39)&amp;$A1519&amp;CHAR(39)&amp;"!r"&amp;$B1519&amp;"c"&amp;$C1519,0)))</f>
        <v>0</v>
      </c>
    </row>
    <row r="1520" spans="1:8" x14ac:dyDescent="0.3">
      <c r="A1520" s="95" t="s">
        <v>284</v>
      </c>
      <c r="B1520" s="95">
        <f t="shared" si="3070"/>
        <v>14</v>
      </c>
      <c r="C1520" s="95">
        <f t="shared" si="3093"/>
        <v>89</v>
      </c>
      <c r="E1520" s="95">
        <f t="shared" ref="E1520" si="3112">plan_id</f>
        <v>390</v>
      </c>
      <c r="F1520" s="95">
        <f t="shared" ca="1" si="2973"/>
        <v>2011</v>
      </c>
      <c r="G1520" s="95">
        <f t="shared" ref="G1520" ca="1" si="3113">VLOOKUP(INDIRECT(CHAR(39)&amp;$A1520&amp;CHAR(39)&amp;"!r2c"&amp;$C1520,0),variables,2,0)</f>
        <v>10824</v>
      </c>
      <c r="H1520" s="98">
        <f t="array" aca="1" ref="H1520" ca="1">IF(AND(G1520&gt;=10861,G1520&lt;=10863),TEXT(INDIRECT(CHAR(39)&amp;$A1520&amp;CHAR(39)&amp;"!r"&amp;$B1520&amp;"c"&amp;$C1520,0),"dd-mmm-yyyy"),(INDIRECT(CHAR(39)&amp;$A1520&amp;CHAR(39)&amp;"!r"&amp;$B1520&amp;"c"&amp;$C1520,0)))</f>
        <v>0</v>
      </c>
    </row>
    <row r="1521" spans="1:8" x14ac:dyDescent="0.3">
      <c r="A1521" s="95" t="s">
        <v>284</v>
      </c>
      <c r="B1521" s="95">
        <f t="shared" si="3070"/>
        <v>14</v>
      </c>
      <c r="C1521" s="95">
        <f t="shared" si="3093"/>
        <v>90</v>
      </c>
      <c r="E1521" s="95">
        <f t="shared" ref="E1521" si="3114">plan_id</f>
        <v>390</v>
      </c>
      <c r="F1521" s="95">
        <f t="shared" ca="1" si="2973"/>
        <v>2011</v>
      </c>
      <c r="G1521" s="95">
        <f t="shared" ref="G1521" ca="1" si="3115">VLOOKUP(INDIRECT(CHAR(39)&amp;$A1521&amp;CHAR(39)&amp;"!r2c"&amp;$C1521,0),variables,2,0)</f>
        <v>10825</v>
      </c>
      <c r="H1521" s="98">
        <f t="array" aca="1" ref="H1521" ca="1">IF(AND(G1521&gt;=10861,G1521&lt;=10863),TEXT(INDIRECT(CHAR(39)&amp;$A1521&amp;CHAR(39)&amp;"!r"&amp;$B1521&amp;"c"&amp;$C1521,0),"dd-mmm-yyyy"),(INDIRECT(CHAR(39)&amp;$A1521&amp;CHAR(39)&amp;"!r"&amp;$B1521&amp;"c"&amp;$C1521,0)))</f>
        <v>-69500000</v>
      </c>
    </row>
    <row r="1522" spans="1:8" x14ac:dyDescent="0.3">
      <c r="A1522" s="95" t="s">
        <v>284</v>
      </c>
      <c r="B1522" s="95">
        <f t="shared" si="3070"/>
        <v>14</v>
      </c>
      <c r="C1522" s="95">
        <f t="shared" si="3093"/>
        <v>91</v>
      </c>
      <c r="E1522" s="95">
        <f t="shared" ref="E1522" si="3116">plan_id</f>
        <v>390</v>
      </c>
      <c r="F1522" s="95">
        <f t="shared" ca="1" si="2973"/>
        <v>2011</v>
      </c>
      <c r="G1522" s="95">
        <f t="shared" ref="G1522" ca="1" si="3117">VLOOKUP(INDIRECT(CHAR(39)&amp;$A1522&amp;CHAR(39)&amp;"!r2c"&amp;$C1522,0),variables,2,0)</f>
        <v>10826</v>
      </c>
      <c r="H1522" s="98">
        <f t="array" aca="1" ref="H1522" ca="1">IF(AND(G1522&gt;=10861,G1522&lt;=10863),TEXT(INDIRECT(CHAR(39)&amp;$A1522&amp;CHAR(39)&amp;"!r"&amp;$B1522&amp;"c"&amp;$C1522,0),"dd-mmm-yyyy"),(INDIRECT(CHAR(39)&amp;$A1522&amp;CHAR(39)&amp;"!r"&amp;$B1522&amp;"c"&amp;$C1522,0)))</f>
        <v>0</v>
      </c>
    </row>
    <row r="1523" spans="1:8" x14ac:dyDescent="0.3">
      <c r="A1523" s="95" t="s">
        <v>284</v>
      </c>
      <c r="B1523" s="95">
        <f t="shared" si="3070"/>
        <v>14</v>
      </c>
      <c r="C1523" s="95">
        <f t="shared" si="3093"/>
        <v>92</v>
      </c>
      <c r="E1523" s="95">
        <f t="shared" ref="E1523" si="3118">plan_id</f>
        <v>390</v>
      </c>
      <c r="F1523" s="95">
        <f t="shared" ca="1" si="2973"/>
        <v>2011</v>
      </c>
      <c r="G1523" s="95">
        <f t="shared" ref="G1523" ca="1" si="3119">VLOOKUP(INDIRECT(CHAR(39)&amp;$A1523&amp;CHAR(39)&amp;"!r2c"&amp;$C1523,0),variables,2,0)</f>
        <v>10828</v>
      </c>
      <c r="H1523" s="98">
        <f t="array" aca="1" ref="H1523" ca="1">IF(AND(G1523&gt;=10861,G1523&lt;=10863),TEXT(INDIRECT(CHAR(39)&amp;$A1523&amp;CHAR(39)&amp;"!r"&amp;$B1523&amp;"c"&amp;$C1523,0),"dd-mmm-yyyy"),(INDIRECT(CHAR(39)&amp;$A1523&amp;CHAR(39)&amp;"!r"&amp;$B1523&amp;"c"&amp;$C1523,0)))</f>
        <v>0</v>
      </c>
    </row>
    <row r="1524" spans="1:8" x14ac:dyDescent="0.3">
      <c r="A1524" s="95" t="s">
        <v>284</v>
      </c>
      <c r="B1524" s="95">
        <f t="shared" si="3070"/>
        <v>14</v>
      </c>
      <c r="C1524" s="95">
        <f t="shared" si="3093"/>
        <v>93</v>
      </c>
      <c r="E1524" s="95">
        <f t="shared" ref="E1524" si="3120">plan_id</f>
        <v>390</v>
      </c>
      <c r="F1524" s="95">
        <f t="shared" ca="1" si="2973"/>
        <v>2011</v>
      </c>
      <c r="G1524" s="95">
        <f t="shared" ref="G1524" ca="1" si="3121">VLOOKUP(INDIRECT(CHAR(39)&amp;$A1524&amp;CHAR(39)&amp;"!r2c"&amp;$C1524,0),variables,2,0)</f>
        <v>10827</v>
      </c>
      <c r="H1524" s="98">
        <f t="array" aca="1" ref="H1524" ca="1">IF(AND(G1524&gt;=10861,G1524&lt;=10863),TEXT(INDIRECT(CHAR(39)&amp;$A1524&amp;CHAR(39)&amp;"!r"&amp;$B1524&amp;"c"&amp;$C1524,0),"dd-mmm-yyyy"),(INDIRECT(CHAR(39)&amp;$A1524&amp;CHAR(39)&amp;"!r"&amp;$B1524&amp;"c"&amp;$C1524,0)))</f>
        <v>0</v>
      </c>
    </row>
    <row r="1525" spans="1:8" x14ac:dyDescent="0.3">
      <c r="A1525" s="95" t="s">
        <v>284</v>
      </c>
      <c r="B1525" s="95">
        <f t="shared" ref="B1525:B1588" si="3122">B1460+1</f>
        <v>15</v>
      </c>
      <c r="C1525" s="95">
        <f t="shared" si="3093"/>
        <v>3</v>
      </c>
      <c r="E1525" s="95">
        <f t="shared" ref="E1525" si="3123">plan_id</f>
        <v>390</v>
      </c>
      <c r="F1525" s="95">
        <f t="shared" ca="1" si="2973"/>
        <v>2012</v>
      </c>
      <c r="G1525" s="95">
        <f t="shared" ref="G1525" ca="1" si="3124">VLOOKUP(INDIRECT(CHAR(39)&amp;$A1525&amp;CHAR(39)&amp;"!r2c"&amp;$C1525,0),variables,2,0)</f>
        <v>10703</v>
      </c>
      <c r="H1525" s="98">
        <f t="array" aca="1" ref="H1525" ca="1">IF(AND(G1525&gt;=10861,G1525&lt;=10863),TEXT(INDIRECT(CHAR(39)&amp;$A1525&amp;CHAR(39)&amp;"!r"&amp;$B1525&amp;"c"&amp;$C1525,0),"dd-mmm-yyyy"),(INDIRECT(CHAR(39)&amp;$A1525&amp;CHAR(39)&amp;"!r"&amp;$B1525&amp;"c"&amp;$C1525,0)))</f>
        <v>2014</v>
      </c>
    </row>
    <row r="1526" spans="1:8" x14ac:dyDescent="0.3">
      <c r="A1526" s="95" t="s">
        <v>284</v>
      </c>
      <c r="B1526" s="95">
        <f t="shared" si="3122"/>
        <v>15</v>
      </c>
      <c r="C1526" s="95">
        <f t="shared" si="3093"/>
        <v>4</v>
      </c>
      <c r="E1526" s="95">
        <f t="shared" ref="E1526" si="3125">plan_id</f>
        <v>390</v>
      </c>
      <c r="F1526" s="95">
        <f t="shared" ca="1" si="2973"/>
        <v>2012</v>
      </c>
      <c r="G1526" s="95">
        <f t="shared" ref="G1526" ca="1" si="3126">VLOOKUP(INDIRECT(CHAR(39)&amp;$A1526&amp;CHAR(39)&amp;"!r2c"&amp;$C1526,0),variables,2,0)</f>
        <v>10845</v>
      </c>
      <c r="H1526" s="98" t="str">
        <f t="array" aca="1" ref="H1526" ca="1">IF(AND(G1526&gt;=10861,G1526&lt;=10863),TEXT(INDIRECT(CHAR(39)&amp;$A1526&amp;CHAR(39)&amp;"!r"&amp;$B1526&amp;"c"&amp;$C1526,0),"dd-mmm-yyyy"),(INDIRECT(CHAR(39)&amp;$A1526&amp;CHAR(39)&amp;"!r"&amp;$B1526&amp;"c"&amp;$C1526,0)))</f>
        <v>Cavanaugh Macdonald Consulting, LLC</v>
      </c>
    </row>
    <row r="1527" spans="1:8" x14ac:dyDescent="0.3">
      <c r="A1527" s="95" t="s">
        <v>284</v>
      </c>
      <c r="B1527" s="95">
        <f t="shared" si="3122"/>
        <v>15</v>
      </c>
      <c r="C1527" s="95">
        <f t="shared" si="3093"/>
        <v>5</v>
      </c>
      <c r="E1527" s="95">
        <f t="shared" ref="E1527" si="3127">plan_id</f>
        <v>390</v>
      </c>
      <c r="F1527" s="95">
        <f t="shared" ca="1" si="2973"/>
        <v>2012</v>
      </c>
      <c r="G1527" s="95">
        <f t="shared" ref="G1527" ca="1" si="3128">VLOOKUP(INDIRECT(CHAR(39)&amp;$A1527&amp;CHAR(39)&amp;"!r2c"&amp;$C1527,0),variables,2,0)</f>
        <v>10924</v>
      </c>
      <c r="H1527" s="98">
        <f t="array" aca="1" ref="H1527" ca="1">IF(AND(G1527&gt;=10861,G1527&lt;=10863),TEXT(INDIRECT(CHAR(39)&amp;$A1527&amp;CHAR(39)&amp;"!r"&amp;$B1527&amp;"c"&amp;$C1527,0),"dd-mmm-yyyy"),(INDIRECT(CHAR(39)&amp;$A1527&amp;CHAR(39)&amp;"!r"&amp;$B1527&amp;"c"&amp;$C1527,0)))</f>
        <v>0</v>
      </c>
    </row>
    <row r="1528" spans="1:8" x14ac:dyDescent="0.3">
      <c r="A1528" s="95" t="s">
        <v>284</v>
      </c>
      <c r="B1528" s="95">
        <f t="shared" si="3122"/>
        <v>15</v>
      </c>
      <c r="C1528" s="95">
        <f t="shared" si="3093"/>
        <v>6</v>
      </c>
      <c r="E1528" s="95">
        <f t="shared" ref="E1528" si="3129">plan_id</f>
        <v>390</v>
      </c>
      <c r="F1528" s="95">
        <f t="shared" ca="1" si="2973"/>
        <v>2012</v>
      </c>
      <c r="G1528" s="95">
        <f t="shared" ref="G1528" ca="1" si="3130">VLOOKUP(INDIRECT(CHAR(39)&amp;$A1528&amp;CHAR(39)&amp;"!r2c"&amp;$C1528,0),variables,2,0)</f>
        <v>10925</v>
      </c>
      <c r="H1528" s="98">
        <f t="array" aca="1" ref="H1528" ca="1">IF(AND(G1528&gt;=10861,G1528&lt;=10863),TEXT(INDIRECT(CHAR(39)&amp;$A1528&amp;CHAR(39)&amp;"!r"&amp;$B1528&amp;"c"&amp;$C1528,0),"dd-mmm-yyyy"),(INDIRECT(CHAR(39)&amp;$A1528&amp;CHAR(39)&amp;"!r"&amp;$B1528&amp;"c"&amp;$C1528,0)))</f>
        <v>0.33339999999999997</v>
      </c>
    </row>
    <row r="1529" spans="1:8" x14ac:dyDescent="0.3">
      <c r="A1529" s="95" t="s">
        <v>284</v>
      </c>
      <c r="B1529" s="95">
        <f t="shared" si="3122"/>
        <v>15</v>
      </c>
      <c r="C1529" s="95">
        <f t="shared" si="3093"/>
        <v>7</v>
      </c>
      <c r="E1529" s="95">
        <f t="shared" ref="E1529" si="3131">plan_id</f>
        <v>390</v>
      </c>
      <c r="F1529" s="95">
        <f t="shared" ca="1" si="2973"/>
        <v>2012</v>
      </c>
      <c r="G1529" s="95">
        <f t="shared" ref="G1529" ca="1" si="3132">VLOOKUP(INDIRECT(CHAR(39)&amp;$A1529&amp;CHAR(39)&amp;"!r2c"&amp;$C1529,0),variables,2,0)</f>
        <v>10926</v>
      </c>
      <c r="H1529" s="98">
        <f t="array" aca="1" ref="H1529" ca="1">IF(AND(G1529&gt;=10861,G1529&lt;=10863),TEXT(INDIRECT(CHAR(39)&amp;$A1529&amp;CHAR(39)&amp;"!r"&amp;$B1529&amp;"c"&amp;$C1529,0),"dd-mmm-yyyy"),(INDIRECT(CHAR(39)&amp;$A1529&amp;CHAR(39)&amp;"!r"&amp;$B1529&amp;"c"&amp;$C1529,0)))</f>
        <v>0</v>
      </c>
    </row>
    <row r="1530" spans="1:8" x14ac:dyDescent="0.3">
      <c r="A1530" s="95" t="s">
        <v>284</v>
      </c>
      <c r="B1530" s="95">
        <f t="shared" si="3122"/>
        <v>15</v>
      </c>
      <c r="C1530" s="95">
        <f t="shared" si="3093"/>
        <v>8</v>
      </c>
      <c r="E1530" s="95">
        <f t="shared" ref="E1530" si="3133">plan_id</f>
        <v>390</v>
      </c>
      <c r="F1530" s="95">
        <f t="shared" ca="1" si="2973"/>
        <v>2012</v>
      </c>
      <c r="G1530" s="95">
        <f t="shared" ref="G1530" ca="1" si="3134">VLOOKUP(INDIRECT(CHAR(39)&amp;$A1530&amp;CHAR(39)&amp;"!r2c"&amp;$C1530,0),variables,2,0)</f>
        <v>10704</v>
      </c>
      <c r="H1530" s="98">
        <f t="array" aca="1" ref="H1530" ca="1">IF(AND(G1530&gt;=10861,G1530&lt;=10863),TEXT(INDIRECT(CHAR(39)&amp;$A1530&amp;CHAR(39)&amp;"!r"&amp;$B1530&amp;"c"&amp;$C1530,0),"dd-mmm-yyyy"),(INDIRECT(CHAR(39)&amp;$A1530&amp;CHAR(39)&amp;"!r"&amp;$B1530&amp;"c"&amp;$C1530,0)))</f>
        <v>0</v>
      </c>
    </row>
    <row r="1531" spans="1:8" x14ac:dyDescent="0.3">
      <c r="A1531" s="95" t="s">
        <v>284</v>
      </c>
      <c r="B1531" s="95">
        <f t="shared" si="3122"/>
        <v>15</v>
      </c>
      <c r="C1531" s="95">
        <f t="shared" si="3093"/>
        <v>9</v>
      </c>
      <c r="E1531" s="95">
        <f t="shared" ref="E1531" si="3135">plan_id</f>
        <v>390</v>
      </c>
      <c r="F1531" s="95">
        <f t="shared" ca="1" si="2973"/>
        <v>2012</v>
      </c>
      <c r="G1531" s="95">
        <f t="shared" ref="G1531" ca="1" si="3136">VLOOKUP(INDIRECT(CHAR(39)&amp;$A1531&amp;CHAR(39)&amp;"!r2c"&amp;$C1531,0),variables,2,0)</f>
        <v>10928</v>
      </c>
      <c r="H1531" s="98">
        <f t="array" aca="1" ref="H1531" ca="1">IF(AND(G1531&gt;=10861,G1531&lt;=10863),TEXT(INDIRECT(CHAR(39)&amp;$A1531&amp;CHAR(39)&amp;"!r"&amp;$B1531&amp;"c"&amp;$C1531,0),"dd-mmm-yyyy"),(INDIRECT(CHAR(39)&amp;$A1531&amp;CHAR(39)&amp;"!r"&amp;$B1531&amp;"c"&amp;$C1531,0)))</f>
        <v>-7.1499999999999994E-2</v>
      </c>
    </row>
    <row r="1532" spans="1:8" x14ac:dyDescent="0.3">
      <c r="A1532" s="95" t="s">
        <v>284</v>
      </c>
      <c r="B1532" s="95">
        <f t="shared" si="3122"/>
        <v>15</v>
      </c>
      <c r="C1532" s="95">
        <f t="shared" si="3093"/>
        <v>10</v>
      </c>
      <c r="E1532" s="95">
        <f t="shared" ref="E1532" si="3137">plan_id</f>
        <v>390</v>
      </c>
      <c r="F1532" s="95">
        <f t="shared" ca="1" si="2973"/>
        <v>2012</v>
      </c>
      <c r="G1532" s="95">
        <f t="shared" ref="G1532" ca="1" si="3138">VLOOKUP(INDIRECT(CHAR(39)&amp;$A1532&amp;CHAR(39)&amp;"!r2c"&amp;$C1532,0),variables,2,0)</f>
        <v>10929</v>
      </c>
      <c r="H1532" s="98">
        <f t="array" aca="1" ref="H1532" ca="1">IF(AND(G1532&gt;=10861,G1532&lt;=10863),TEXT(INDIRECT(CHAR(39)&amp;$A1532&amp;CHAR(39)&amp;"!r"&amp;$B1532&amp;"c"&amp;$C1532,0),"dd-mmm-yyyy"),(INDIRECT(CHAR(39)&amp;$A1532&amp;CHAR(39)&amp;"!r"&amp;$B1532&amp;"c"&amp;$C1532,0)))</f>
        <v>-7.1499999999999994E-2</v>
      </c>
    </row>
    <row r="1533" spans="1:8" x14ac:dyDescent="0.3">
      <c r="A1533" s="95" t="s">
        <v>284</v>
      </c>
      <c r="B1533" s="95">
        <f t="shared" si="3122"/>
        <v>15</v>
      </c>
      <c r="C1533" s="95">
        <f t="shared" si="3093"/>
        <v>11</v>
      </c>
      <c r="E1533" s="95">
        <f t="shared" ref="E1533" si="3139">plan_id</f>
        <v>390</v>
      </c>
      <c r="F1533" s="95">
        <f t="shared" ca="1" si="2973"/>
        <v>2012</v>
      </c>
      <c r="G1533" s="95">
        <f t="shared" ref="G1533" ca="1" si="3140">VLOOKUP(INDIRECT(CHAR(39)&amp;$A1533&amp;CHAR(39)&amp;"!r2c"&amp;$C1533,0),variables,2,0)</f>
        <v>10930</v>
      </c>
      <c r="H1533" s="98">
        <f t="array" aca="1" ref="H1533" ca="1">IF(AND(G1533&gt;=10861,G1533&lt;=10863),TEXT(INDIRECT(CHAR(39)&amp;$A1533&amp;CHAR(39)&amp;"!r"&amp;$B1533&amp;"c"&amp;$C1533,0),"dd-mmm-yyyy"),(INDIRECT(CHAR(39)&amp;$A1533&amp;CHAR(39)&amp;"!r"&amp;$B1533&amp;"c"&amp;$C1533,0)))</f>
        <v>0</v>
      </c>
    </row>
    <row r="1534" spans="1:8" x14ac:dyDescent="0.3">
      <c r="A1534" s="95" t="s">
        <v>284</v>
      </c>
      <c r="B1534" s="95">
        <f t="shared" si="3122"/>
        <v>15</v>
      </c>
      <c r="C1534" s="95">
        <f t="shared" si="3093"/>
        <v>12</v>
      </c>
      <c r="E1534" s="95">
        <f t="shared" ref="E1534" si="3141">plan_id</f>
        <v>390</v>
      </c>
      <c r="F1534" s="95">
        <f t="shared" ca="1" si="2973"/>
        <v>2012</v>
      </c>
      <c r="G1534" s="95">
        <f t="shared" ref="G1534" ca="1" si="3142">VLOOKUP(INDIRECT(CHAR(39)&amp;$A1534&amp;CHAR(39)&amp;"!r2c"&amp;$C1534,0),variables,2,0)</f>
        <v>10705</v>
      </c>
      <c r="H1534" s="98">
        <f t="array" aca="1" ref="H1534" ca="1">IF(AND(G1534&gt;=10861,G1534&lt;=10863),TEXT(INDIRECT(CHAR(39)&amp;$A1534&amp;CHAR(39)&amp;"!r"&amp;$B1534&amp;"c"&amp;$C1534,0),"dd-mmm-yyyy"),(INDIRECT(CHAR(39)&amp;$A1534&amp;CHAR(39)&amp;"!r"&amp;$B1534&amp;"c"&amp;$C1534,0)))</f>
        <v>30398488</v>
      </c>
    </row>
    <row r="1535" spans="1:8" x14ac:dyDescent="0.3">
      <c r="A1535" s="95" t="s">
        <v>284</v>
      </c>
      <c r="B1535" s="95">
        <f t="shared" si="3122"/>
        <v>15</v>
      </c>
      <c r="C1535" s="95">
        <f t="shared" si="3093"/>
        <v>13</v>
      </c>
      <c r="E1535" s="95">
        <f t="shared" ref="E1535" si="3143">plan_id</f>
        <v>390</v>
      </c>
      <c r="F1535" s="95">
        <f t="shared" ca="1" si="2973"/>
        <v>2012</v>
      </c>
      <c r="G1535" s="95">
        <f t="shared" ref="G1535" ca="1" si="3144">VLOOKUP(INDIRECT(CHAR(39)&amp;$A1535&amp;CHAR(39)&amp;"!r2c"&amp;$C1535,0),variables,2,0)</f>
        <v>10842</v>
      </c>
      <c r="H1535" s="98">
        <f t="array" aca="1" ref="H1535" ca="1">IF(AND(G1535&gt;=10861,G1535&lt;=10863),TEXT(INDIRECT(CHAR(39)&amp;$A1535&amp;CHAR(39)&amp;"!r"&amp;$B1535&amp;"c"&amp;$C1535,0),"dd-mmm-yyyy"),(INDIRECT(CHAR(39)&amp;$A1535&amp;CHAR(39)&amp;"!r"&amp;$B1535&amp;"c"&amp;$C1535,0)))</f>
        <v>0</v>
      </c>
    </row>
    <row r="1536" spans="1:8" x14ac:dyDescent="0.3">
      <c r="A1536" s="95" t="s">
        <v>284</v>
      </c>
      <c r="B1536" s="95">
        <f t="shared" si="3122"/>
        <v>15</v>
      </c>
      <c r="C1536" s="95">
        <f t="shared" si="3093"/>
        <v>14</v>
      </c>
      <c r="E1536" s="95">
        <f t="shared" ref="E1536" si="3145">plan_id</f>
        <v>390</v>
      </c>
      <c r="F1536" s="95">
        <f t="shared" ca="1" si="2973"/>
        <v>2012</v>
      </c>
      <c r="G1536" s="95">
        <f t="shared" ref="G1536" ca="1" si="3146">VLOOKUP(INDIRECT(CHAR(39)&amp;$A1536&amp;CHAR(39)&amp;"!r2c"&amp;$C1536,0),variables,2,0)</f>
        <v>10843</v>
      </c>
      <c r="H1536" s="98">
        <f t="array" aca="1" ref="H1536" ca="1">IF(AND(G1536&gt;=10861,G1536&lt;=10863),TEXT(INDIRECT(CHAR(39)&amp;$A1536&amp;CHAR(39)&amp;"!r"&amp;$B1536&amp;"c"&amp;$C1536,0),"dd-mmm-yyyy"),(INDIRECT(CHAR(39)&amp;$A1536&amp;CHAR(39)&amp;"!r"&amp;$B1536&amp;"c"&amp;$C1536,0)))</f>
        <v>0</v>
      </c>
    </row>
    <row r="1537" spans="1:8" x14ac:dyDescent="0.3">
      <c r="A1537" s="95" t="s">
        <v>284</v>
      </c>
      <c r="B1537" s="95">
        <f t="shared" si="3122"/>
        <v>15</v>
      </c>
      <c r="C1537" s="95">
        <f t="shared" si="3093"/>
        <v>15</v>
      </c>
      <c r="E1537" s="95">
        <f t="shared" ref="E1537" si="3147">plan_id</f>
        <v>390</v>
      </c>
      <c r="F1537" s="95">
        <f t="shared" ca="1" si="2973"/>
        <v>2012</v>
      </c>
      <c r="G1537" s="95">
        <f t="shared" ref="G1537" ca="1" si="3148">VLOOKUP(INDIRECT(CHAR(39)&amp;$A1537&amp;CHAR(39)&amp;"!r2c"&amp;$C1537,0),variables,2,0)</f>
        <v>10931</v>
      </c>
      <c r="H1537" s="98">
        <f t="array" aca="1" ref="H1537" ca="1">IF(AND(G1537&gt;=10861,G1537&lt;=10863),TEXT(INDIRECT(CHAR(39)&amp;$A1537&amp;CHAR(39)&amp;"!r"&amp;$B1537&amp;"c"&amp;$C1537,0),"dd-mmm-yyyy"),(INDIRECT(CHAR(39)&amp;$A1537&amp;CHAR(39)&amp;"!r"&amp;$B1537&amp;"c"&amp;$C1537,0)))</f>
        <v>0</v>
      </c>
    </row>
    <row r="1538" spans="1:8" x14ac:dyDescent="0.3">
      <c r="A1538" s="95" t="s">
        <v>284</v>
      </c>
      <c r="B1538" s="95">
        <f t="shared" si="3122"/>
        <v>15</v>
      </c>
      <c r="C1538" s="95">
        <f t="shared" si="3093"/>
        <v>16</v>
      </c>
      <c r="E1538" s="95">
        <f t="shared" ref="E1538" si="3149">plan_id</f>
        <v>390</v>
      </c>
      <c r="F1538" s="95">
        <f t="shared" ca="1" si="2973"/>
        <v>2012</v>
      </c>
      <c r="G1538" s="95">
        <f t="shared" ref="G1538" ca="1" si="3150">VLOOKUP(INDIRECT(CHAR(39)&amp;$A1538&amp;CHAR(39)&amp;"!r2c"&amp;$C1538,0),variables,2,0)</f>
        <v>10932</v>
      </c>
      <c r="H1538" s="98">
        <f t="array" aca="1" ref="H1538" ca="1">IF(AND(G1538&gt;=10861,G1538&lt;=10863),TEXT(INDIRECT(CHAR(39)&amp;$A1538&amp;CHAR(39)&amp;"!r"&amp;$B1538&amp;"c"&amp;$C1538,0),"dd-mmm-yyyy"),(INDIRECT(CHAR(39)&amp;$A1538&amp;CHAR(39)&amp;"!r"&amp;$B1538&amp;"c"&amp;$C1538,0)))</f>
        <v>0</v>
      </c>
    </row>
    <row r="1539" spans="1:8" x14ac:dyDescent="0.3">
      <c r="A1539" s="95" t="s">
        <v>284</v>
      </c>
      <c r="B1539" s="95">
        <f t="shared" si="3122"/>
        <v>15</v>
      </c>
      <c r="C1539" s="95">
        <f t="shared" si="3093"/>
        <v>17</v>
      </c>
      <c r="E1539" s="95">
        <f t="shared" ref="E1539" si="3151">plan_id</f>
        <v>390</v>
      </c>
      <c r="F1539" s="95">
        <f t="shared" ca="1" si="2973"/>
        <v>2012</v>
      </c>
      <c r="G1539" s="95">
        <f t="shared" ref="G1539" ca="1" si="3152">VLOOKUP(INDIRECT(CHAR(39)&amp;$A1539&amp;CHAR(39)&amp;"!r2c"&amp;$C1539,0),variables,2,0)</f>
        <v>10933</v>
      </c>
      <c r="H1539" s="98">
        <f t="array" aca="1" ref="H1539" ca="1">IF(AND(G1539&gt;=10861,G1539&lt;=10863),TEXT(INDIRECT(CHAR(39)&amp;$A1539&amp;CHAR(39)&amp;"!r"&amp;$B1539&amp;"c"&amp;$C1539,0),"dd-mmm-yyyy"),(INDIRECT(CHAR(39)&amp;$A1539&amp;CHAR(39)&amp;"!r"&amp;$B1539&amp;"c"&amp;$C1539,0)))</f>
        <v>0.26189999999999997</v>
      </c>
    </row>
    <row r="1540" spans="1:8" x14ac:dyDescent="0.3">
      <c r="A1540" s="95" t="s">
        <v>284</v>
      </c>
      <c r="B1540" s="95">
        <f t="shared" si="3122"/>
        <v>15</v>
      </c>
      <c r="C1540" s="95">
        <f t="shared" si="3093"/>
        <v>18</v>
      </c>
      <c r="E1540" s="95">
        <f t="shared" ref="E1540" si="3153">plan_id</f>
        <v>390</v>
      </c>
      <c r="F1540" s="95">
        <f t="shared" ca="1" si="2973"/>
        <v>2012</v>
      </c>
      <c r="G1540" s="95">
        <f t="shared" ref="G1540" ca="1" si="3154">VLOOKUP(INDIRECT(CHAR(39)&amp;$A1540&amp;CHAR(39)&amp;"!r2c"&amp;$C1540,0),variables,2,0)</f>
        <v>10934</v>
      </c>
      <c r="H1540" s="98">
        <f t="array" aca="1" ref="H1540" ca="1">IF(AND(G1540&gt;=10861,G1540&lt;=10863),TEXT(INDIRECT(CHAR(39)&amp;$A1540&amp;CHAR(39)&amp;"!r"&amp;$B1540&amp;"c"&amp;$C1540,0),"dd-mmm-yyyy"),(INDIRECT(CHAR(39)&amp;$A1540&amp;CHAR(39)&amp;"!r"&amp;$B1540&amp;"c"&amp;$C1540,0)))</f>
        <v>0</v>
      </c>
    </row>
    <row r="1541" spans="1:8" x14ac:dyDescent="0.3">
      <c r="A1541" s="95" t="s">
        <v>284</v>
      </c>
      <c r="B1541" s="95">
        <f t="shared" si="3122"/>
        <v>15</v>
      </c>
      <c r="C1541" s="95">
        <f t="shared" si="3093"/>
        <v>19</v>
      </c>
      <c r="E1541" s="95">
        <f t="shared" ref="E1541" si="3155">plan_id</f>
        <v>390</v>
      </c>
      <c r="F1541" s="95">
        <f t="shared" ca="1" si="2973"/>
        <v>2012</v>
      </c>
      <c r="G1541" s="95">
        <f t="shared" ref="G1541" ca="1" si="3156">VLOOKUP(INDIRECT(CHAR(39)&amp;$A1541&amp;CHAR(39)&amp;"!r2c"&amp;$C1541,0),variables,2,0)</f>
        <v>10935</v>
      </c>
      <c r="H1541" s="98" t="str">
        <f t="array" aca="1" ref="H1541" ca="1">IF(AND(G1541&gt;=10861,G1541&lt;=10863),TEXT(INDIRECT(CHAR(39)&amp;$A1541&amp;CHAR(39)&amp;"!r"&amp;$B1541&amp;"c"&amp;$C1541,0),"dd-mmm-yyyy"),(INDIRECT(CHAR(39)&amp;$A1541&amp;CHAR(39)&amp;"!r"&amp;$B1541&amp;"c"&amp;$C1541,0)))</f>
        <v>Range</v>
      </c>
    </row>
    <row r="1542" spans="1:8" x14ac:dyDescent="0.3">
      <c r="A1542" s="95" t="s">
        <v>284</v>
      </c>
      <c r="B1542" s="95">
        <f t="shared" si="3122"/>
        <v>15</v>
      </c>
      <c r="C1542" s="95">
        <f t="shared" si="3093"/>
        <v>20</v>
      </c>
      <c r="E1542" s="95">
        <f t="shared" ref="E1542" si="3157">plan_id</f>
        <v>390</v>
      </c>
      <c r="F1542" s="95">
        <f t="shared" ca="1" si="2973"/>
        <v>2012</v>
      </c>
      <c r="G1542" s="95">
        <f t="shared" ref="G1542" ca="1" si="3158">VLOOKUP(INDIRECT(CHAR(39)&amp;$A1542&amp;CHAR(39)&amp;"!r2c"&amp;$C1542,0),variables,2,0)</f>
        <v>10937</v>
      </c>
      <c r="H1542" s="98">
        <f t="array" aca="1" ref="H1542" ca="1">IF(AND(G1542&gt;=10861,G1542&lt;=10863),TEXT(INDIRECT(CHAR(39)&amp;$A1542&amp;CHAR(39)&amp;"!r"&amp;$B1542&amp;"c"&amp;$C1542,0),"dd-mmm-yyyy"),(INDIRECT(CHAR(39)&amp;$A1542&amp;CHAR(39)&amp;"!r"&amp;$B1542&amp;"c"&amp;$C1542,0)))</f>
        <v>0</v>
      </c>
    </row>
    <row r="1543" spans="1:8" x14ac:dyDescent="0.3">
      <c r="A1543" s="95" t="s">
        <v>284</v>
      </c>
      <c r="B1543" s="95">
        <f t="shared" si="3122"/>
        <v>15</v>
      </c>
      <c r="C1543" s="95">
        <f t="shared" si="3093"/>
        <v>21</v>
      </c>
      <c r="E1543" s="95">
        <f t="shared" ref="E1543" si="3159">plan_id</f>
        <v>390</v>
      </c>
      <c r="F1543" s="95">
        <f t="shared" ca="1" si="2973"/>
        <v>2012</v>
      </c>
      <c r="G1543" s="95">
        <f t="shared" ref="G1543" ca="1" si="3160">VLOOKUP(INDIRECT(CHAR(39)&amp;$A1543&amp;CHAR(39)&amp;"!r2c"&amp;$C1543,0),variables,2,0)</f>
        <v>10938</v>
      </c>
      <c r="H1543" s="98">
        <f t="array" aca="1" ref="H1543" ca="1">IF(AND(G1543&gt;=10861,G1543&lt;=10863),TEXT(INDIRECT(CHAR(39)&amp;$A1543&amp;CHAR(39)&amp;"!r"&amp;$B1543&amp;"c"&amp;$C1543,0),"dd-mmm-yyyy"),(INDIRECT(CHAR(39)&amp;$A1543&amp;CHAR(39)&amp;"!r"&amp;$B1543&amp;"c"&amp;$C1543,0)))</f>
        <v>0</v>
      </c>
    </row>
    <row r="1544" spans="1:8" x14ac:dyDescent="0.3">
      <c r="A1544" s="95" t="s">
        <v>284</v>
      </c>
      <c r="B1544" s="95">
        <f t="shared" si="3122"/>
        <v>15</v>
      </c>
      <c r="C1544" s="95">
        <f t="shared" si="3093"/>
        <v>22</v>
      </c>
      <c r="E1544" s="95">
        <f t="shared" ref="E1544" si="3161">plan_id</f>
        <v>390</v>
      </c>
      <c r="F1544" s="95">
        <f t="shared" ca="1" si="2973"/>
        <v>2012</v>
      </c>
      <c r="G1544" s="95">
        <f t="shared" ref="G1544" ca="1" si="3162">VLOOKUP(INDIRECT(CHAR(39)&amp;$A1544&amp;CHAR(39)&amp;"!r2c"&amp;$C1544,0),variables,2,0)</f>
        <v>11007</v>
      </c>
      <c r="H1544" s="98" t="str">
        <f t="array" aca="1" ref="H1544" ca="1">IF(AND(G1544&gt;=10861,G1544&lt;=10863),TEXT(INDIRECT(CHAR(39)&amp;$A1544&amp;CHAR(39)&amp;"!r"&amp;$B1544&amp;"c"&amp;$C1544,0),"dd-mmm-yyyy"),(INDIRECT(CHAR(39)&amp;$A1544&amp;CHAR(39)&amp;"!r"&amp;$B1544&amp;"c"&amp;$C1544,0)))</f>
        <v>(i) 2.5% of Avg pay times dep service upto 25 yrs+ 3% of avg pay times dep service over 25yrs+ 2.5% of Avg pay times CS, Max 80% of pay. (ii) 2.5% of avg pay times total service, Max 80% of pay</v>
      </c>
    </row>
    <row r="1545" spans="1:8" x14ac:dyDescent="0.3">
      <c r="A1545" s="95" t="s">
        <v>284</v>
      </c>
      <c r="B1545" s="95">
        <f t="shared" si="3122"/>
        <v>15</v>
      </c>
      <c r="C1545" s="95">
        <f t="shared" si="3093"/>
        <v>23</v>
      </c>
      <c r="E1545" s="95">
        <f t="shared" ref="E1545" si="3163">plan_id</f>
        <v>390</v>
      </c>
      <c r="F1545" s="95">
        <f t="shared" ref="F1545:F1637" ca="1" si="3164">INDIRECT(CHAR(39)&amp;$A1545&amp;CHAR(39)&amp;"!r"&amp;$B1545&amp;"c2",0)</f>
        <v>2012</v>
      </c>
      <c r="G1545" s="95">
        <f t="shared" ref="G1545" ca="1" si="3165">VLOOKUP(INDIRECT(CHAR(39)&amp;$A1545&amp;CHAR(39)&amp;"!r2c"&amp;$C1545,0),variables,2,0)</f>
        <v>10941</v>
      </c>
      <c r="H1545" s="98" t="str">
        <f t="array" aca="1" ref="H1545" ca="1">IF(AND(G1545&gt;=10861,G1545&lt;=10863),TEXT(INDIRECT(CHAR(39)&amp;$A1545&amp;CHAR(39)&amp;"!r"&amp;$B1545&amp;"c"&amp;$C1545,0),"dd-mmm-yyyy"),(INDIRECT(CHAR(39)&amp;$A1545&amp;CHAR(39)&amp;"!r"&amp;$B1545&amp;"c"&amp;$C1545,0)))</f>
        <v>COLA</v>
      </c>
    </row>
    <row r="1546" spans="1:8" x14ac:dyDescent="0.3">
      <c r="A1546" s="95" t="s">
        <v>284</v>
      </c>
      <c r="B1546" s="95">
        <f t="shared" si="3122"/>
        <v>15</v>
      </c>
      <c r="C1546" s="95">
        <f t="shared" si="3093"/>
        <v>24</v>
      </c>
      <c r="E1546" s="95">
        <f t="shared" ref="E1546" si="3166">plan_id</f>
        <v>390</v>
      </c>
      <c r="F1546" s="95">
        <f t="shared" ca="1" si="3164"/>
        <v>2012</v>
      </c>
      <c r="G1546" s="95">
        <f t="shared" ref="G1546" ca="1" si="3167">VLOOKUP(INDIRECT(CHAR(39)&amp;$A1546&amp;CHAR(39)&amp;"!r2c"&amp;$C1546,0),variables,2,0)</f>
        <v>10942</v>
      </c>
      <c r="H1546" s="98" t="str">
        <f t="array" aca="1" ref="H1546" ca="1">IF(AND(G1546&gt;=10861,G1546&lt;=10863),TEXT(INDIRECT(CHAR(39)&amp;$A1546&amp;CHAR(39)&amp;"!r"&amp;$B1546&amp;"c"&amp;$C1546,0),"dd-mmm-yyyy"),(INDIRECT(CHAR(39)&amp;$A1546&amp;CHAR(39)&amp;"!r"&amp;$B1546&amp;"c"&amp;$C1546,0)))</f>
        <v>Percentage</v>
      </c>
    </row>
    <row r="1547" spans="1:8" x14ac:dyDescent="0.3">
      <c r="A1547" s="95" t="s">
        <v>284</v>
      </c>
      <c r="B1547" s="95">
        <f t="shared" si="3122"/>
        <v>15</v>
      </c>
      <c r="C1547" s="95">
        <f t="shared" si="3093"/>
        <v>25</v>
      </c>
      <c r="E1547" s="95">
        <f t="shared" ref="E1547" si="3168">plan_id</f>
        <v>390</v>
      </c>
      <c r="F1547" s="95">
        <f t="shared" ca="1" si="3164"/>
        <v>2012</v>
      </c>
      <c r="G1547" s="95">
        <f t="shared" ref="G1547" ca="1" si="3169">VLOOKUP(INDIRECT(CHAR(39)&amp;$A1547&amp;CHAR(39)&amp;"!r2c"&amp;$C1547,0),variables,2,0)</f>
        <v>10701</v>
      </c>
      <c r="H1547" s="98">
        <f t="array" aca="1" ref="H1547" ca="1">IF(AND(G1547&gt;=10861,G1547&lt;=10863),TEXT(INDIRECT(CHAR(39)&amp;$A1547&amp;CHAR(39)&amp;"!r"&amp;$B1547&amp;"c"&amp;$C1547,0),"dd-mmm-yyyy"),(INDIRECT(CHAR(39)&amp;$A1547&amp;CHAR(39)&amp;"!r"&amp;$B1547&amp;"c"&amp;$C1547,0)))</f>
        <v>3.5000000000000003E-2</v>
      </c>
    </row>
    <row r="1548" spans="1:8" x14ac:dyDescent="0.3">
      <c r="A1548" s="95" t="s">
        <v>284</v>
      </c>
      <c r="B1548" s="95">
        <f t="shared" si="3122"/>
        <v>15</v>
      </c>
      <c r="C1548" s="95">
        <f t="shared" si="3093"/>
        <v>26</v>
      </c>
      <c r="E1548" s="95">
        <f t="shared" ref="E1548" si="3170">plan_id</f>
        <v>390</v>
      </c>
      <c r="F1548" s="95">
        <f t="shared" ca="1" si="3164"/>
        <v>2012</v>
      </c>
      <c r="G1548" s="95">
        <f t="shared" ref="G1548" ca="1" si="3171">VLOOKUP(INDIRECT(CHAR(39)&amp;$A1548&amp;CHAR(39)&amp;"!r2c"&amp;$C1548,0),variables,2,0)</f>
        <v>10702</v>
      </c>
      <c r="H1548" s="98">
        <f t="array" aca="1" ref="H1548" ca="1">IF(AND(G1548&gt;=10861,G1548&lt;=10863),TEXT(INDIRECT(CHAR(39)&amp;$A1548&amp;CHAR(39)&amp;"!r"&amp;$B1548&amp;"c"&amp;$C1548,0),"dd-mmm-yyyy"),(INDIRECT(CHAR(39)&amp;$A1548&amp;CHAR(39)&amp;"!r"&amp;$B1548&amp;"c"&amp;$C1548,0)))</f>
        <v>0</v>
      </c>
    </row>
    <row r="1549" spans="1:8" x14ac:dyDescent="0.3">
      <c r="A1549" s="95" t="s">
        <v>284</v>
      </c>
      <c r="B1549" s="95">
        <f t="shared" si="3122"/>
        <v>15</v>
      </c>
      <c r="C1549" s="95">
        <f t="shared" si="3093"/>
        <v>27</v>
      </c>
      <c r="E1549" s="95">
        <f t="shared" ref="E1549" si="3172">plan_id</f>
        <v>390</v>
      </c>
      <c r="F1549" s="95">
        <f t="shared" ca="1" si="3164"/>
        <v>2012</v>
      </c>
      <c r="G1549" s="95">
        <f t="shared" ref="G1549" ca="1" si="3173">VLOOKUP(INDIRECT(CHAR(39)&amp;$A1549&amp;CHAR(39)&amp;"!r2c"&amp;$C1549,0),variables,2,0)</f>
        <v>10943</v>
      </c>
      <c r="H1549" s="98" t="str">
        <f t="array" aca="1" ref="H1549" ca="1">IF(AND(G1549&gt;=10861,G1549&lt;=10863),TEXT(INDIRECT(CHAR(39)&amp;$A1549&amp;CHAR(39)&amp;"!r"&amp;$B1549&amp;"c"&amp;$C1549,0),"dd-mmm-yyyy"),(INDIRECT(CHAR(39)&amp;$A1549&amp;CHAR(39)&amp;"!r"&amp;$B1549&amp;"c"&amp;$C1549,0)))</f>
        <v>3.00% ( COLA limited for those hired after 11/1/96)</v>
      </c>
    </row>
    <row r="1550" spans="1:8" x14ac:dyDescent="0.3">
      <c r="A1550" s="95" t="s">
        <v>284</v>
      </c>
      <c r="B1550" s="95">
        <f t="shared" si="3122"/>
        <v>15</v>
      </c>
      <c r="C1550" s="95">
        <f t="shared" si="3093"/>
        <v>28</v>
      </c>
      <c r="E1550" s="95">
        <f t="shared" ref="E1550" si="3174">plan_id</f>
        <v>390</v>
      </c>
      <c r="F1550" s="95">
        <f t="shared" ca="1" si="3164"/>
        <v>2012</v>
      </c>
      <c r="G1550" s="95">
        <f t="shared" ref="G1550" ca="1" si="3175">VLOOKUP(INDIRECT(CHAR(39)&amp;$A1550&amp;CHAR(39)&amp;"!r2c"&amp;$C1550,0),variables,2,0)</f>
        <v>10944</v>
      </c>
      <c r="H1550" s="98" t="str">
        <f t="array" aca="1" ref="H1550" ca="1">IF(AND(G1550&gt;=10861,G1550&lt;=10863),TEXT(INDIRECT(CHAR(39)&amp;$A1550&amp;CHAR(39)&amp;"!r"&amp;$B1550&amp;"c"&amp;$C1550,0),"dd-mmm-yyyy"),(INDIRECT(CHAR(39)&amp;$A1550&amp;CHAR(39)&amp;"!r"&amp;$B1550&amp;"c"&amp;$C1550,0)))</f>
        <v>NO</v>
      </c>
    </row>
    <row r="1551" spans="1:8" x14ac:dyDescent="0.3">
      <c r="A1551" s="95" t="s">
        <v>284</v>
      </c>
      <c r="B1551" s="95">
        <f t="shared" si="3122"/>
        <v>15</v>
      </c>
      <c r="C1551" s="95">
        <f t="shared" si="3093"/>
        <v>29</v>
      </c>
      <c r="E1551" s="95">
        <f t="shared" ref="E1551" si="3176">plan_id</f>
        <v>390</v>
      </c>
      <c r="F1551" s="95">
        <f t="shared" ca="1" si="3164"/>
        <v>2012</v>
      </c>
      <c r="G1551" s="95">
        <f t="shared" ref="G1551" ca="1" si="3177">VLOOKUP(INDIRECT(CHAR(39)&amp;$A1551&amp;CHAR(39)&amp;"!r2c"&amp;$C1551,0),variables,2,0)</f>
        <v>10945</v>
      </c>
      <c r="H1551" s="98" t="str">
        <f t="array" aca="1" ref="H1551" ca="1">IF(AND(G1551&gt;=10861,G1551&lt;=10863),TEXT(INDIRECT(CHAR(39)&amp;$A1551&amp;CHAR(39)&amp;"!r"&amp;$B1551&amp;"c"&amp;$C1551,0),"dd-mmm-yyyy"),(INDIRECT(CHAR(39)&amp;$A1551&amp;CHAR(39)&amp;"!r"&amp;$B1551&amp;"c"&amp;$C1551,0)))</f>
        <v>NO</v>
      </c>
    </row>
    <row r="1552" spans="1:8" x14ac:dyDescent="0.3">
      <c r="A1552" s="95" t="s">
        <v>284</v>
      </c>
      <c r="B1552" s="95">
        <f t="shared" si="3122"/>
        <v>15</v>
      </c>
      <c r="C1552" s="95">
        <f t="shared" si="3093"/>
        <v>30</v>
      </c>
      <c r="E1552" s="95">
        <f t="shared" ref="E1552" si="3178">plan_id</f>
        <v>390</v>
      </c>
      <c r="F1552" s="95">
        <f t="shared" ca="1" si="3164"/>
        <v>2012</v>
      </c>
      <c r="G1552" s="95">
        <f t="shared" ref="G1552" ca="1" si="3179">VLOOKUP(INDIRECT(CHAR(39)&amp;$A1552&amp;CHAR(39)&amp;"!r2c"&amp;$C1552,0),variables,2,0)</f>
        <v>10947</v>
      </c>
      <c r="H1552" s="98">
        <f t="array" aca="1" ref="H1552" ca="1">IF(AND(G1552&gt;=10861,G1552&lt;=10863),TEXT(INDIRECT(CHAR(39)&amp;$A1552&amp;CHAR(39)&amp;"!r"&amp;$B1552&amp;"c"&amp;$C1552,0),"dd-mmm-yyyy"),(INDIRECT(CHAR(39)&amp;$A1552&amp;CHAR(39)&amp;"!r"&amp;$B1552&amp;"c"&amp;$C1552,0)))</f>
        <v>0</v>
      </c>
    </row>
    <row r="1553" spans="1:8" x14ac:dyDescent="0.3">
      <c r="A1553" s="95" t="s">
        <v>284</v>
      </c>
      <c r="B1553" s="95">
        <f t="shared" si="3122"/>
        <v>15</v>
      </c>
      <c r="C1553" s="95">
        <f t="shared" si="3093"/>
        <v>31</v>
      </c>
      <c r="E1553" s="95">
        <f t="shared" ref="E1553" si="3180">plan_id</f>
        <v>390</v>
      </c>
      <c r="F1553" s="95">
        <f t="shared" ca="1" si="3164"/>
        <v>2012</v>
      </c>
      <c r="G1553" s="95">
        <f t="shared" ref="G1553" ca="1" si="3181">VLOOKUP(INDIRECT(CHAR(39)&amp;$A1553&amp;CHAR(39)&amp;"!r2c"&amp;$C1553,0),variables,2,0)</f>
        <v>10948</v>
      </c>
      <c r="H1553" s="98" t="str">
        <f t="array" aca="1" ref="H1553" ca="1">IF(AND(G1553&gt;=10861,G1553&lt;=10863),TEXT(INDIRECT(CHAR(39)&amp;$A1553&amp;CHAR(39)&amp;"!r"&amp;$B1553&amp;"c"&amp;$C1553,0),"dd-mmm-yyyy"),(INDIRECT(CHAR(39)&amp;$A1553&amp;CHAR(39)&amp;"!r"&amp;$B1553&amp;"c"&amp;$C1553,0)))</f>
        <v>NO</v>
      </c>
    </row>
    <row r="1554" spans="1:8" x14ac:dyDescent="0.3">
      <c r="A1554" s="95" t="s">
        <v>284</v>
      </c>
      <c r="B1554" s="95">
        <f t="shared" si="3122"/>
        <v>15</v>
      </c>
      <c r="C1554" s="95">
        <f t="shared" si="3093"/>
        <v>32</v>
      </c>
      <c r="E1554" s="95">
        <f t="shared" ref="E1554" si="3182">plan_id</f>
        <v>390</v>
      </c>
      <c r="F1554" s="95">
        <f t="shared" ca="1" si="3164"/>
        <v>2012</v>
      </c>
      <c r="G1554" s="95">
        <f t="shared" ref="G1554" ca="1" si="3183">VLOOKUP(INDIRECT(CHAR(39)&amp;$A1554&amp;CHAR(39)&amp;"!r2c"&amp;$C1554,0),variables,2,0)</f>
        <v>10949</v>
      </c>
      <c r="H1554" s="98" t="str">
        <f t="array" aca="1" ref="H1554" ca="1">IF(AND(G1554&gt;=10861,G1554&lt;=10863),TEXT(INDIRECT(CHAR(39)&amp;$A1554&amp;CHAR(39)&amp;"!r"&amp;$B1554&amp;"c"&amp;$C1554,0),"dd-mmm-yyyy"),(INDIRECT(CHAR(39)&amp;$A1554&amp;CHAR(39)&amp;"!r"&amp;$B1554&amp;"c"&amp;$C1554,0)))</f>
        <v>NO</v>
      </c>
    </row>
    <row r="1555" spans="1:8" x14ac:dyDescent="0.3">
      <c r="A1555" s="95" t="s">
        <v>284</v>
      </c>
      <c r="B1555" s="95">
        <f t="shared" si="3122"/>
        <v>15</v>
      </c>
      <c r="C1555" s="95">
        <f t="shared" si="3093"/>
        <v>33</v>
      </c>
      <c r="E1555" s="95">
        <f t="shared" ref="E1555" si="3184">plan_id</f>
        <v>390</v>
      </c>
      <c r="F1555" s="95">
        <f t="shared" ca="1" si="3164"/>
        <v>2012</v>
      </c>
      <c r="G1555" s="95">
        <f t="shared" ref="G1555" ca="1" si="3185">VLOOKUP(INDIRECT(CHAR(39)&amp;$A1555&amp;CHAR(39)&amp;"!r2c"&amp;$C1555,0),variables,2,0)</f>
        <v>10951</v>
      </c>
      <c r="H1555" s="98" t="str">
        <f t="array" aca="1" ref="H1555" ca="1">IF(AND(G1555&gt;=10861,G1555&lt;=10863),TEXT(INDIRECT(CHAR(39)&amp;$A1555&amp;CHAR(39)&amp;"!r"&amp;$B1555&amp;"c"&amp;$C1555,0),"dd-mmm-yyyy"),(INDIRECT(CHAR(39)&amp;$A1555&amp;CHAR(39)&amp;"!r"&amp;$B1555&amp;"c"&amp;$C1555,0)))</f>
        <v>NO</v>
      </c>
    </row>
    <row r="1556" spans="1:8" x14ac:dyDescent="0.3">
      <c r="A1556" s="95" t="s">
        <v>284</v>
      </c>
      <c r="B1556" s="95">
        <f t="shared" si="3122"/>
        <v>15</v>
      </c>
      <c r="C1556" s="95">
        <f t="shared" si="3093"/>
        <v>34</v>
      </c>
      <c r="E1556" s="95">
        <f t="shared" ref="E1556" si="3186">plan_id</f>
        <v>390</v>
      </c>
      <c r="F1556" s="95">
        <f t="shared" ca="1" si="3164"/>
        <v>2012</v>
      </c>
      <c r="G1556" s="95">
        <f t="shared" ref="G1556" ca="1" si="3187">VLOOKUP(INDIRECT(CHAR(39)&amp;$A1556&amp;CHAR(39)&amp;"!r2c"&amp;$C1556,0),variables,2,0)</f>
        <v>10950</v>
      </c>
      <c r="H1556" s="98" t="str">
        <f t="array" aca="1" ref="H1556" ca="1">IF(AND(G1556&gt;=10861,G1556&lt;=10863),TEXT(INDIRECT(CHAR(39)&amp;$A1556&amp;CHAR(39)&amp;"!r"&amp;$B1556&amp;"c"&amp;$C1556,0),"dd-mmm-yyyy"),(INDIRECT(CHAR(39)&amp;$A1556&amp;CHAR(39)&amp;"!r"&amp;$B1556&amp;"c"&amp;$C1556,0)))</f>
        <v>NO</v>
      </c>
    </row>
    <row r="1557" spans="1:8" x14ac:dyDescent="0.3">
      <c r="A1557" s="95" t="s">
        <v>284</v>
      </c>
      <c r="B1557" s="95">
        <f t="shared" si="3122"/>
        <v>15</v>
      </c>
      <c r="C1557" s="95">
        <f t="shared" si="3093"/>
        <v>35</v>
      </c>
      <c r="E1557" s="95">
        <f t="shared" ref="E1557" si="3188">plan_id</f>
        <v>390</v>
      </c>
      <c r="F1557" s="95">
        <f t="shared" ca="1" si="3164"/>
        <v>2012</v>
      </c>
      <c r="G1557" s="95">
        <f t="shared" ref="G1557" ca="1" si="3189">VLOOKUP(INDIRECT(CHAR(39)&amp;$A1557&amp;CHAR(39)&amp;"!r2c"&amp;$C1557,0),variables,2,0)</f>
        <v>10954</v>
      </c>
      <c r="H1557" s="98">
        <f t="array" aca="1" ref="H1557" ca="1">IF(AND(G1557&gt;=10861,G1557&lt;=10863),TEXT(INDIRECT(CHAR(39)&amp;$A1557&amp;CHAR(39)&amp;"!r"&amp;$B1557&amp;"c"&amp;$C1557,0),"dd-mmm-yyyy"),(INDIRECT(CHAR(39)&amp;$A1557&amp;CHAR(39)&amp;"!r"&amp;$B1557&amp;"c"&amp;$C1557,0)))</f>
        <v>3.5000000000000003E-2</v>
      </c>
    </row>
    <row r="1558" spans="1:8" x14ac:dyDescent="0.3">
      <c r="A1558" s="95" t="s">
        <v>284</v>
      </c>
      <c r="B1558" s="95">
        <f t="shared" si="3122"/>
        <v>15</v>
      </c>
      <c r="C1558" s="95">
        <f t="shared" si="3093"/>
        <v>36</v>
      </c>
      <c r="E1558" s="95">
        <f t="shared" ref="E1558" si="3190">plan_id</f>
        <v>390</v>
      </c>
      <c r="F1558" s="95">
        <f t="shared" ca="1" si="3164"/>
        <v>2012</v>
      </c>
      <c r="G1558" s="95">
        <f t="shared" ref="G1558" ca="1" si="3191">VLOOKUP(INDIRECT(CHAR(39)&amp;$A1558&amp;CHAR(39)&amp;"!r2c"&amp;$C1558,0),variables,2,0)</f>
        <v>10955</v>
      </c>
      <c r="H1558" s="98">
        <f t="array" aca="1" ref="H1558" ca="1">IF(AND(G1558&gt;=10861,G1558&lt;=10863),TEXT(INDIRECT(CHAR(39)&amp;$A1558&amp;CHAR(39)&amp;"!r"&amp;$B1558&amp;"c"&amp;$C1558,0),"dd-mmm-yyyy"),(INDIRECT(CHAR(39)&amp;$A1558&amp;CHAR(39)&amp;"!r"&amp;$B1558&amp;"c"&amp;$C1558,0)))</f>
        <v>6.5000000000000002E-2</v>
      </c>
    </row>
    <row r="1559" spans="1:8" x14ac:dyDescent="0.3">
      <c r="A1559" s="95" t="s">
        <v>284</v>
      </c>
      <c r="B1559" s="95">
        <f t="shared" si="3122"/>
        <v>15</v>
      </c>
      <c r="C1559" s="95">
        <f t="shared" si="3093"/>
        <v>37</v>
      </c>
      <c r="E1559" s="95">
        <f t="shared" ref="E1559" si="3192">plan_id</f>
        <v>390</v>
      </c>
      <c r="F1559" s="95">
        <f t="shared" ca="1" si="3164"/>
        <v>2012</v>
      </c>
      <c r="G1559" s="95">
        <f t="shared" ref="G1559" ca="1" si="3193">VLOOKUP(INDIRECT(CHAR(39)&amp;$A1559&amp;CHAR(39)&amp;"!r2c"&amp;$C1559,0),variables,2,0)</f>
        <v>10956</v>
      </c>
      <c r="H1559" s="98">
        <f t="array" aca="1" ref="H1559" ca="1">IF(AND(G1559&gt;=10861,G1559&lt;=10863),TEXT(INDIRECT(CHAR(39)&amp;$A1559&amp;CHAR(39)&amp;"!r"&amp;$B1559&amp;"c"&amp;$C1559,0),"dd-mmm-yyyy"),(INDIRECT(CHAR(39)&amp;$A1559&amp;CHAR(39)&amp;"!r"&amp;$B1559&amp;"c"&amp;$C1559,0)))</f>
        <v>4.2500000000000003E-2</v>
      </c>
    </row>
    <row r="1560" spans="1:8" x14ac:dyDescent="0.3">
      <c r="A1560" s="95" t="s">
        <v>284</v>
      </c>
      <c r="B1560" s="95">
        <f t="shared" si="3122"/>
        <v>15</v>
      </c>
      <c r="C1560" s="95">
        <f t="shared" si="3093"/>
        <v>38</v>
      </c>
      <c r="E1560" s="95">
        <f t="shared" ref="E1560" si="3194">plan_id</f>
        <v>390</v>
      </c>
      <c r="F1560" s="95">
        <f t="shared" ca="1" si="3164"/>
        <v>2012</v>
      </c>
      <c r="G1560" s="95">
        <f t="shared" ref="G1560" ca="1" si="3195">VLOOKUP(INDIRECT(CHAR(39)&amp;$A1560&amp;CHAR(39)&amp;"!r2c"&amp;$C1560,0),variables,2,0)</f>
        <v>10959</v>
      </c>
      <c r="H1560" s="98" t="str">
        <f t="array" aca="1" ref="H1560" ca="1">IF(AND(G1560&gt;=10861,G1560&lt;=10863),TEXT(INDIRECT(CHAR(39)&amp;$A1560&amp;CHAR(39)&amp;"!r"&amp;$B1560&amp;"c"&amp;$C1560,0),"dd-mmm-yyyy"),(INDIRECT(CHAR(39)&amp;$A1560&amp;CHAR(39)&amp;"!r"&amp;$B1560&amp;"c"&amp;$C1560,0)))</f>
        <v>4.75% – 9.25%</v>
      </c>
    </row>
    <row r="1561" spans="1:8" x14ac:dyDescent="0.3">
      <c r="A1561" s="95" t="s">
        <v>284</v>
      </c>
      <c r="B1561" s="95">
        <f t="shared" si="3122"/>
        <v>15</v>
      </c>
      <c r="C1561" s="95">
        <f t="shared" si="3093"/>
        <v>39</v>
      </c>
      <c r="E1561" s="95">
        <f t="shared" ref="E1561" si="3196">plan_id</f>
        <v>390</v>
      </c>
      <c r="F1561" s="95">
        <f t="shared" ca="1" si="3164"/>
        <v>2012</v>
      </c>
      <c r="G1561" s="95">
        <f t="shared" ref="G1561" ca="1" si="3197">VLOOKUP(INDIRECT(CHAR(39)&amp;$A1561&amp;CHAR(39)&amp;"!r2c"&amp;$C1561,0),variables,2,0)</f>
        <v>10962</v>
      </c>
      <c r="H1561" s="98" t="str">
        <f t="array" aca="1" ref="H1561" ca="1">IF(AND(G1561&gt;=10861,G1561&lt;=10863),TEXT(INDIRECT(CHAR(39)&amp;$A1561&amp;CHAR(39)&amp;"!r"&amp;$B1561&amp;"c"&amp;$C1561,0),"dd-mmm-yyyy"),(INDIRECT(CHAR(39)&amp;$A1561&amp;CHAR(39)&amp;"!r"&amp;$B1561&amp;"c"&amp;$C1561,0)))</f>
        <v>Pg No 34,36</v>
      </c>
    </row>
    <row r="1562" spans="1:8" x14ac:dyDescent="0.3">
      <c r="A1562" s="95" t="s">
        <v>284</v>
      </c>
      <c r="B1562" s="95">
        <f t="shared" si="3122"/>
        <v>15</v>
      </c>
      <c r="C1562" s="95">
        <f t="shared" si="3093"/>
        <v>40</v>
      </c>
      <c r="E1562" s="95">
        <f t="shared" ref="E1562" si="3198">plan_id</f>
        <v>390</v>
      </c>
      <c r="F1562" s="95">
        <f t="shared" ca="1" si="3164"/>
        <v>2012</v>
      </c>
      <c r="G1562" s="95">
        <f t="shared" ref="G1562" ca="1" si="3199">VLOOKUP(INDIRECT(CHAR(39)&amp;$A1562&amp;CHAR(39)&amp;"!r2c"&amp;$C1562,0),variables,2,0)</f>
        <v>10964</v>
      </c>
      <c r="H1562" s="98" t="str">
        <f t="array" aca="1" ref="H1562" ca="1">IF(AND(G1562&gt;=10861,G1562&lt;=10863),TEXT(INDIRECT(CHAR(39)&amp;$A1562&amp;CHAR(39)&amp;"!r"&amp;$B1562&amp;"c"&amp;$C1562,0),"dd-mmm-yyyy"),(INDIRECT(CHAR(39)&amp;$A1562&amp;CHAR(39)&amp;"!r"&amp;$B1562&amp;"c"&amp;$C1562,0)))</f>
        <v>Pg No 34,36</v>
      </c>
    </row>
    <row r="1563" spans="1:8" x14ac:dyDescent="0.3">
      <c r="A1563" s="95" t="s">
        <v>284</v>
      </c>
      <c r="B1563" s="95">
        <f t="shared" si="3122"/>
        <v>15</v>
      </c>
      <c r="C1563" s="95">
        <f t="shared" si="3093"/>
        <v>41</v>
      </c>
      <c r="E1563" s="95">
        <f t="shared" ref="E1563" si="3200">plan_id</f>
        <v>390</v>
      </c>
      <c r="F1563" s="95">
        <f t="shared" ca="1" si="3164"/>
        <v>2012</v>
      </c>
      <c r="G1563" s="95">
        <f t="shared" ref="G1563" ca="1" si="3201">VLOOKUP(INDIRECT(CHAR(39)&amp;$A1563&amp;CHAR(39)&amp;"!r2c"&amp;$C1563,0),variables,2,0)</f>
        <v>10967</v>
      </c>
      <c r="H1563" s="98" t="str">
        <f t="array" aca="1" ref="H1563" ca="1">IF(AND(G1563&gt;=10861,G1563&lt;=10863),TEXT(INDIRECT(CHAR(39)&amp;$A1563&amp;CHAR(39)&amp;"!r"&amp;$B1563&amp;"c"&amp;$C1563,0),"dd-mmm-yyyy"),(INDIRECT(CHAR(39)&amp;$A1563&amp;CHAR(39)&amp;"!r"&amp;$B1563&amp;"c"&amp;$C1563,0)))</f>
        <v>RP-2000</v>
      </c>
    </row>
    <row r="1564" spans="1:8" x14ac:dyDescent="0.3">
      <c r="A1564" s="95" t="s">
        <v>284</v>
      </c>
      <c r="B1564" s="95">
        <f t="shared" si="3122"/>
        <v>15</v>
      </c>
      <c r="C1564" s="95">
        <f t="shared" si="3093"/>
        <v>42</v>
      </c>
      <c r="E1564" s="95">
        <f t="shared" ref="E1564" si="3202">plan_id</f>
        <v>390</v>
      </c>
      <c r="F1564" s="95">
        <f t="shared" ca="1" si="3164"/>
        <v>2012</v>
      </c>
      <c r="G1564" s="95">
        <f t="shared" ref="G1564" ca="1" si="3203">VLOOKUP(INDIRECT(CHAR(39)&amp;$A1564&amp;CHAR(39)&amp;"!r2c"&amp;$C1564,0),variables,2,0)</f>
        <v>10968</v>
      </c>
      <c r="H1564" s="98">
        <f t="array" aca="1" ref="H1564" ca="1">IF(AND(G1564&gt;=10861,G1564&lt;=10863),TEXT(INDIRECT(CHAR(39)&amp;$A1564&amp;CHAR(39)&amp;"!r"&amp;$B1564&amp;"c"&amp;$C1564,0),"dd-mmm-yyyy"),(INDIRECT(CHAR(39)&amp;$A1564&amp;CHAR(39)&amp;"!r"&amp;$B1564&amp;"c"&amp;$C1564,0)))</f>
        <v>2000</v>
      </c>
    </row>
    <row r="1565" spans="1:8" x14ac:dyDescent="0.3">
      <c r="A1565" s="95" t="s">
        <v>284</v>
      </c>
      <c r="B1565" s="95">
        <f t="shared" si="3122"/>
        <v>15</v>
      </c>
      <c r="C1565" s="95">
        <f t="shared" si="3093"/>
        <v>43</v>
      </c>
      <c r="E1565" s="95">
        <f t="shared" ref="E1565" si="3204">plan_id</f>
        <v>390</v>
      </c>
      <c r="F1565" s="95">
        <f t="shared" ca="1" si="3164"/>
        <v>2012</v>
      </c>
      <c r="G1565" s="95">
        <f t="shared" ref="G1565" ca="1" si="3205">VLOOKUP(INDIRECT(CHAR(39)&amp;$A1565&amp;CHAR(39)&amp;"!r2c"&amp;$C1565,0),variables,2,0)</f>
        <v>10969</v>
      </c>
      <c r="H1565" s="98" t="str">
        <f t="array" aca="1" ref="H1565" ca="1">IF(AND(G1565&gt;=10861,G1565&lt;=10863),TEXT(INDIRECT(CHAR(39)&amp;$A1565&amp;CHAR(39)&amp;"!r"&amp;$B1565&amp;"c"&amp;$C1565,0),"dd-mmm-yyyy"),(INDIRECT(CHAR(39)&amp;$A1565&amp;CHAR(39)&amp;"!r"&amp;$B1565&amp;"c"&amp;$C1565,0)))</f>
        <v>Projection scale AA to 2015</v>
      </c>
    </row>
    <row r="1566" spans="1:8" x14ac:dyDescent="0.3">
      <c r="A1566" s="95" t="s">
        <v>284</v>
      </c>
      <c r="B1566" s="95">
        <f t="shared" si="3122"/>
        <v>15</v>
      </c>
      <c r="C1566" s="95">
        <f t="shared" si="3093"/>
        <v>44</v>
      </c>
      <c r="E1566" s="95">
        <f t="shared" ref="E1566" si="3206">plan_id</f>
        <v>390</v>
      </c>
      <c r="F1566" s="95">
        <f t="shared" ca="1" si="3164"/>
        <v>2012</v>
      </c>
      <c r="G1566" s="95">
        <f t="shared" ref="G1566" ca="1" si="3207">VLOOKUP(INDIRECT(CHAR(39)&amp;$A1566&amp;CHAR(39)&amp;"!r2c"&amp;$C1566,0),variables,2,0)</f>
        <v>10970</v>
      </c>
      <c r="H1566" s="98">
        <f t="array" aca="1" ref="H1566" ca="1">IF(AND(G1566&gt;=10861,G1566&lt;=10863),TEXT(INDIRECT(CHAR(39)&amp;$A1566&amp;CHAR(39)&amp;"!r"&amp;$B1566&amp;"c"&amp;$C1566,0),"dd-mmm-yyyy"),(INDIRECT(CHAR(39)&amp;$A1566&amp;CHAR(39)&amp;"!r"&amp;$B1566&amp;"c"&amp;$C1566,0)))</f>
        <v>0</v>
      </c>
    </row>
    <row r="1567" spans="1:8" x14ac:dyDescent="0.3">
      <c r="A1567" s="95" t="s">
        <v>284</v>
      </c>
      <c r="B1567" s="95">
        <f t="shared" si="3122"/>
        <v>15</v>
      </c>
      <c r="C1567" s="95">
        <f t="shared" si="3093"/>
        <v>45</v>
      </c>
      <c r="E1567" s="95">
        <f t="shared" ref="E1567" si="3208">plan_id</f>
        <v>390</v>
      </c>
      <c r="F1567" s="95">
        <f t="shared" ca="1" si="3164"/>
        <v>2012</v>
      </c>
      <c r="G1567" s="95">
        <f t="shared" ref="G1567" ca="1" si="3209">VLOOKUP(INDIRECT(CHAR(39)&amp;$A1567&amp;CHAR(39)&amp;"!r2c"&amp;$C1567,0),variables,2,0)</f>
        <v>10971</v>
      </c>
      <c r="H1567" s="98" t="str">
        <f t="array" aca="1" ref="H1567" ca="1">IF(AND(G1567&gt;=10861,G1567&lt;=10863),TEXT(INDIRECT(CHAR(39)&amp;$A1567&amp;CHAR(39)&amp;"!r"&amp;$B1567&amp;"c"&amp;$C1567,0),"dd-mmm-yyyy"),(INDIRECT(CHAR(39)&amp;$A1567&amp;CHAR(39)&amp;"!r"&amp;$B1567&amp;"c"&amp;$C1567,0)))</f>
        <v>Females - 1 year</v>
      </c>
    </row>
    <row r="1568" spans="1:8" x14ac:dyDescent="0.3">
      <c r="A1568" s="95" t="s">
        <v>284</v>
      </c>
      <c r="B1568" s="95">
        <f t="shared" si="3122"/>
        <v>15</v>
      </c>
      <c r="C1568" s="95">
        <f t="shared" si="3093"/>
        <v>46</v>
      </c>
      <c r="E1568" s="95">
        <f t="shared" ref="E1568" si="3210">plan_id</f>
        <v>390</v>
      </c>
      <c r="F1568" s="95">
        <f t="shared" ca="1" si="3164"/>
        <v>2012</v>
      </c>
      <c r="G1568" s="95">
        <f t="shared" ref="G1568" ca="1" si="3211">VLOOKUP(INDIRECT(CHAR(39)&amp;$A1568&amp;CHAR(39)&amp;"!r2c"&amp;$C1568,0),variables,2,0)</f>
        <v>10972</v>
      </c>
      <c r="H1568" s="98" t="str">
        <f t="array" aca="1" ref="H1568" ca="1">IF(AND(G1568&gt;=10861,G1568&lt;=10863),TEXT(INDIRECT(CHAR(39)&amp;$A1568&amp;CHAR(39)&amp;"!r"&amp;$B1568&amp;"c"&amp;$C1568,0),"dd-mmm-yyyy"),(INDIRECT(CHAR(39)&amp;$A1568&amp;CHAR(39)&amp;"!r"&amp;$B1568&amp;"c"&amp;$C1568,0)))</f>
        <v>Level Dollar Closed</v>
      </c>
    </row>
    <row r="1569" spans="1:8" x14ac:dyDescent="0.3">
      <c r="A1569" s="95" t="s">
        <v>284</v>
      </c>
      <c r="B1569" s="95">
        <f t="shared" si="3122"/>
        <v>15</v>
      </c>
      <c r="C1569" s="95">
        <f t="shared" si="3093"/>
        <v>47</v>
      </c>
      <c r="E1569" s="95">
        <f t="shared" ref="E1569" si="3212">plan_id</f>
        <v>390</v>
      </c>
      <c r="F1569" s="95">
        <f t="shared" ca="1" si="3164"/>
        <v>2012</v>
      </c>
      <c r="G1569" s="95">
        <f t="shared" ref="G1569" ca="1" si="3213">VLOOKUP(INDIRECT(CHAR(39)&amp;$A1569&amp;CHAR(39)&amp;"!r2c"&amp;$C1569,0),variables,2,0)</f>
        <v>10973</v>
      </c>
      <c r="H1569" s="98" t="str">
        <f t="array" aca="1" ref="H1569" ca="1">IF(AND(G1569&gt;=10861,G1569&lt;=10863),TEXT(INDIRECT(CHAR(39)&amp;$A1569&amp;CHAR(39)&amp;"!r"&amp;$B1569&amp;"c"&amp;$C1569,0),"dd-mmm-yyyy"),(INDIRECT(CHAR(39)&amp;$A1569&amp;CHAR(39)&amp;"!r"&amp;$B1569&amp;"c"&amp;$C1569,0)))</f>
        <v>20 years</v>
      </c>
    </row>
    <row r="1570" spans="1:8" x14ac:dyDescent="0.3">
      <c r="A1570" s="95" t="s">
        <v>284</v>
      </c>
      <c r="B1570" s="95">
        <f t="shared" si="3122"/>
        <v>15</v>
      </c>
      <c r="C1570" s="95">
        <f t="shared" si="3093"/>
        <v>48</v>
      </c>
      <c r="E1570" s="95">
        <f t="shared" ref="E1570" si="3214">plan_id</f>
        <v>390</v>
      </c>
      <c r="F1570" s="95">
        <f t="shared" ca="1" si="3164"/>
        <v>2012</v>
      </c>
      <c r="G1570" s="95">
        <f t="shared" ref="G1570" ca="1" si="3215">VLOOKUP(INDIRECT(CHAR(39)&amp;$A1570&amp;CHAR(39)&amp;"!r2c"&amp;$C1570,0),variables,2,0)</f>
        <v>10975</v>
      </c>
      <c r="H1570" s="98" t="str">
        <f t="array" aca="1" ref="H1570" ca="1">IF(AND(G1570&gt;=10861,G1570&lt;=10863),TEXT(INDIRECT(CHAR(39)&amp;$A1570&amp;CHAR(39)&amp;"!r"&amp;$B1570&amp;"c"&amp;$C1570,0),"dd-mmm-yyyy"),(INDIRECT(CHAR(39)&amp;$A1570&amp;CHAR(39)&amp;"!r"&amp;$B1570&amp;"c"&amp;$C1570,0)))</f>
        <v>Entry Age Normal</v>
      </c>
    </row>
    <row r="1571" spans="1:8" x14ac:dyDescent="0.3">
      <c r="A1571" s="95" t="s">
        <v>284</v>
      </c>
      <c r="B1571" s="95">
        <f t="shared" si="3122"/>
        <v>15</v>
      </c>
      <c r="C1571" s="95">
        <f t="shared" si="3093"/>
        <v>49</v>
      </c>
      <c r="E1571" s="95">
        <f t="shared" ref="E1571" si="3216">plan_id</f>
        <v>390</v>
      </c>
      <c r="F1571" s="95">
        <f t="shared" ca="1" si="3164"/>
        <v>2012</v>
      </c>
      <c r="G1571" s="95">
        <f t="shared" ref="G1571" ca="1" si="3217">VLOOKUP(INDIRECT(CHAR(39)&amp;$A1571&amp;CHAR(39)&amp;"!r2c"&amp;$C1571,0),variables,2,0)</f>
        <v>10976</v>
      </c>
      <c r="H1571" s="98">
        <f t="array" aca="1" ref="H1571" ca="1">IF(AND(G1571&gt;=10861,G1571&lt;=10863),TEXT(INDIRECT(CHAR(39)&amp;$A1571&amp;CHAR(39)&amp;"!r"&amp;$B1571&amp;"c"&amp;$C1571,0),"dd-mmm-yyyy"),(INDIRECT(CHAR(39)&amp;$A1571&amp;CHAR(39)&amp;"!r"&amp;$B1571&amp;"c"&amp;$C1571,0)))</f>
        <v>6.5000000000000002E-2</v>
      </c>
    </row>
    <row r="1572" spans="1:8" x14ac:dyDescent="0.3">
      <c r="A1572" s="95" t="s">
        <v>284</v>
      </c>
      <c r="B1572" s="95">
        <f t="shared" si="3122"/>
        <v>15</v>
      </c>
      <c r="C1572" s="95">
        <f t="shared" si="3093"/>
        <v>50</v>
      </c>
      <c r="E1572" s="95">
        <f t="shared" ref="E1572" si="3218">plan_id</f>
        <v>390</v>
      </c>
      <c r="F1572" s="95">
        <f t="shared" ca="1" si="3164"/>
        <v>2012</v>
      </c>
      <c r="G1572" s="95">
        <f t="shared" ref="G1572" ca="1" si="3219">VLOOKUP(INDIRECT(CHAR(39)&amp;$A1572&amp;CHAR(39)&amp;"!r2c"&amp;$C1572,0),variables,2,0)</f>
        <v>10977</v>
      </c>
      <c r="H1572" s="98">
        <f t="array" aca="1" ref="H1572" ca="1">IF(AND(G1572&gt;=10861,G1572&lt;=10863),TEXT(INDIRECT(CHAR(39)&amp;$A1572&amp;CHAR(39)&amp;"!r"&amp;$B1572&amp;"c"&amp;$C1572,0),"dd-mmm-yyyy"),(INDIRECT(CHAR(39)&amp;$A1572&amp;CHAR(39)&amp;"!r"&amp;$B1572&amp;"c"&amp;$C1572,0)))</f>
        <v>0</v>
      </c>
    </row>
    <row r="1573" spans="1:8" x14ac:dyDescent="0.3">
      <c r="A1573" s="95" t="s">
        <v>284</v>
      </c>
      <c r="B1573" s="95">
        <f t="shared" si="3122"/>
        <v>15</v>
      </c>
      <c r="C1573" s="95">
        <f t="shared" si="3093"/>
        <v>51</v>
      </c>
      <c r="E1573" s="95">
        <f t="shared" ref="E1573" si="3220">plan_id</f>
        <v>390</v>
      </c>
      <c r="F1573" s="95">
        <f t="shared" ca="1" si="3164"/>
        <v>2012</v>
      </c>
      <c r="G1573" s="95">
        <f t="shared" ref="G1573" ca="1" si="3221">VLOOKUP(INDIRECT(CHAR(39)&amp;$A1573&amp;CHAR(39)&amp;"!r2c"&amp;$C1573,0),variables,2,0)</f>
        <v>10978</v>
      </c>
      <c r="H1573" s="98">
        <f t="array" aca="1" ref="H1573" ca="1">IF(AND(G1573&gt;=10861,G1573&lt;=10863),TEXT(INDIRECT(CHAR(39)&amp;$A1573&amp;CHAR(39)&amp;"!r"&amp;$B1573&amp;"c"&amp;$C1573,0),"dd-mmm-yyyy"),(INDIRECT(CHAR(39)&amp;$A1573&amp;CHAR(39)&amp;"!r"&amp;$B1573&amp;"c"&amp;$C1573,0)))</f>
        <v>6.5000000000000002E-2</v>
      </c>
    </row>
    <row r="1574" spans="1:8" x14ac:dyDescent="0.3">
      <c r="A1574" s="95" t="s">
        <v>284</v>
      </c>
      <c r="B1574" s="95">
        <f t="shared" si="3122"/>
        <v>15</v>
      </c>
      <c r="C1574" s="95">
        <f t="shared" si="3093"/>
        <v>52</v>
      </c>
      <c r="E1574" s="95">
        <f t="shared" ref="E1574" si="3222">plan_id</f>
        <v>390</v>
      </c>
      <c r="F1574" s="95">
        <f t="shared" ca="1" si="3164"/>
        <v>2012</v>
      </c>
      <c r="G1574" s="95">
        <f t="shared" ref="G1574" ca="1" si="3223">VLOOKUP(INDIRECT(CHAR(39)&amp;$A1574&amp;CHAR(39)&amp;"!r2c"&amp;$C1574,0),variables,2,0)</f>
        <v>10979</v>
      </c>
      <c r="H1574" s="98" t="str">
        <f t="array" aca="1" ref="H1574" ca="1">IF(AND(G1574&gt;=10861,G1574&lt;=10863),TEXT(INDIRECT(CHAR(39)&amp;$A1574&amp;CHAR(39)&amp;"!r"&amp;$B1574&amp;"c"&amp;$C1574,0),"dd-mmm-yyyy"),(INDIRECT(CHAR(39)&amp;$A1574&amp;CHAR(39)&amp;"!r"&amp;$B1574&amp;"c"&amp;$C1574,0)))</f>
        <v>7 years</v>
      </c>
    </row>
    <row r="1575" spans="1:8" x14ac:dyDescent="0.3">
      <c r="A1575" s="95" t="s">
        <v>284</v>
      </c>
      <c r="B1575" s="95">
        <f t="shared" si="3122"/>
        <v>15</v>
      </c>
      <c r="C1575" s="95">
        <f t="shared" ref="C1575:C1638" si="3224">C1484</f>
        <v>53</v>
      </c>
      <c r="E1575" s="95">
        <f t="shared" ref="E1575" si="3225">plan_id</f>
        <v>390</v>
      </c>
      <c r="F1575" s="95">
        <f t="shared" ca="1" si="3164"/>
        <v>2012</v>
      </c>
      <c r="G1575" s="95">
        <f t="shared" ref="G1575" ca="1" si="3226">VLOOKUP(INDIRECT(CHAR(39)&amp;$A1575&amp;CHAR(39)&amp;"!r2c"&amp;$C1575,0),variables,2,0)</f>
        <v>10980</v>
      </c>
      <c r="H1575" s="98">
        <f t="array" aca="1" ref="H1575" ca="1">IF(AND(G1575&gt;=10861,G1575&lt;=10863),TEXT(INDIRECT(CHAR(39)&amp;$A1575&amp;CHAR(39)&amp;"!r"&amp;$B1575&amp;"c"&amp;$C1575,0),"dd-mmm-yyyy"),(INDIRECT(CHAR(39)&amp;$A1575&amp;CHAR(39)&amp;"!r"&amp;$B1575&amp;"c"&amp;$C1575,0)))</f>
        <v>0</v>
      </c>
    </row>
    <row r="1576" spans="1:8" x14ac:dyDescent="0.3">
      <c r="A1576" s="95" t="s">
        <v>284</v>
      </c>
      <c r="B1576" s="95">
        <f t="shared" si="3122"/>
        <v>15</v>
      </c>
      <c r="C1576" s="95">
        <f t="shared" si="3224"/>
        <v>54</v>
      </c>
      <c r="E1576" s="95">
        <f t="shared" ref="E1576" si="3227">plan_id</f>
        <v>390</v>
      </c>
      <c r="F1576" s="95">
        <f t="shared" ca="1" si="3164"/>
        <v>2012</v>
      </c>
      <c r="G1576" s="95">
        <f t="shared" ref="G1576" ca="1" si="3228">VLOOKUP(INDIRECT(CHAR(39)&amp;$A1576&amp;CHAR(39)&amp;"!r2c"&amp;$C1576,0),variables,2,0)</f>
        <v>10981</v>
      </c>
      <c r="H1576" s="98">
        <f t="array" aca="1" ref="H1576" ca="1">IF(AND(G1576&gt;=10861,G1576&lt;=10863),TEXT(INDIRECT(CHAR(39)&amp;$A1576&amp;CHAR(39)&amp;"!r"&amp;$B1576&amp;"c"&amp;$C1576,0),"dd-mmm-yyyy"),(INDIRECT(CHAR(39)&amp;$A1576&amp;CHAR(39)&amp;"!r"&amp;$B1576&amp;"c"&amp;$C1576,0)))</f>
        <v>0</v>
      </c>
    </row>
    <row r="1577" spans="1:8" x14ac:dyDescent="0.3">
      <c r="A1577" s="95" t="s">
        <v>284</v>
      </c>
      <c r="B1577" s="95">
        <f t="shared" si="3122"/>
        <v>15</v>
      </c>
      <c r="C1577" s="95">
        <f t="shared" si="3224"/>
        <v>55</v>
      </c>
      <c r="E1577" s="95">
        <f t="shared" ref="E1577" si="3229">plan_id</f>
        <v>390</v>
      </c>
      <c r="F1577" s="95">
        <f t="shared" ca="1" si="3164"/>
        <v>2012</v>
      </c>
      <c r="G1577" s="95">
        <f t="shared" ref="G1577" ca="1" si="3230">VLOOKUP(INDIRECT(CHAR(39)&amp;$A1577&amp;CHAR(39)&amp;"!r2c"&amp;$C1577,0),variables,2,0)</f>
        <v>10706</v>
      </c>
      <c r="H1577" s="98">
        <f t="array" aca="1" ref="H1577" ca="1">IF(AND(G1577&gt;=10861,G1577&lt;=10863),TEXT(INDIRECT(CHAR(39)&amp;$A1577&amp;CHAR(39)&amp;"!r"&amp;$B1577&amp;"c"&amp;$C1577,0),"dd-mmm-yyyy"),(INDIRECT(CHAR(39)&amp;$A1577&amp;CHAR(39)&amp;"!r"&amp;$B1577&amp;"c"&amp;$C1577,0)))</f>
        <v>1.8217615187680356E-3</v>
      </c>
    </row>
    <row r="1578" spans="1:8" x14ac:dyDescent="0.3">
      <c r="A1578" s="95" t="s">
        <v>284</v>
      </c>
      <c r="B1578" s="95">
        <f t="shared" si="3122"/>
        <v>15</v>
      </c>
      <c r="C1578" s="95">
        <f t="shared" si="3224"/>
        <v>56</v>
      </c>
      <c r="E1578" s="95">
        <f t="shared" ref="E1578" si="3231">plan_id</f>
        <v>390</v>
      </c>
      <c r="F1578" s="95">
        <f t="shared" ca="1" si="3164"/>
        <v>2012</v>
      </c>
      <c r="G1578" s="95">
        <f t="shared" ref="G1578" ca="1" si="3232">VLOOKUP(INDIRECT(CHAR(39)&amp;$A1578&amp;CHAR(39)&amp;"!r2c"&amp;$C1578,0),variables,2,0)</f>
        <v>10983</v>
      </c>
      <c r="H1578" s="98" t="str">
        <f t="array" aca="1" ref="H1578" ca="1">IF(AND(G1578&gt;=10861,G1578&lt;=10863),TEXT(INDIRECT(CHAR(39)&amp;$A1578&amp;CHAR(39)&amp;"!r"&amp;$B1578&amp;"c"&amp;$C1578,0),"dd-mmm-yyyy"),(INDIRECT(CHAR(39)&amp;$A1578&amp;CHAR(39)&amp;"!r"&amp;$B1578&amp;"c"&amp;$C1578,0)))</f>
        <v>No</v>
      </c>
    </row>
    <row r="1579" spans="1:8" x14ac:dyDescent="0.3">
      <c r="A1579" s="95" t="s">
        <v>284</v>
      </c>
      <c r="B1579" s="95">
        <f t="shared" si="3122"/>
        <v>15</v>
      </c>
      <c r="C1579" s="95">
        <f t="shared" si="3224"/>
        <v>57</v>
      </c>
      <c r="E1579" s="95">
        <f t="shared" ref="E1579" si="3233">plan_id</f>
        <v>390</v>
      </c>
      <c r="F1579" s="95">
        <f t="shared" ca="1" si="3164"/>
        <v>2012</v>
      </c>
      <c r="G1579" s="95">
        <f t="shared" ref="G1579" ca="1" si="3234">VLOOKUP(INDIRECT(CHAR(39)&amp;$A1579&amp;CHAR(39)&amp;"!r2c"&amp;$C1579,0),variables,2,0)</f>
        <v>10989</v>
      </c>
      <c r="H1579" s="98">
        <f t="array" aca="1" ref="H1579" ca="1">IF(AND(G1579&gt;=10861,G1579&lt;=10863),TEXT(INDIRECT(CHAR(39)&amp;$A1579&amp;CHAR(39)&amp;"!r"&amp;$B1579&amp;"c"&amp;$C1579,0),"dd-mmm-yyyy"),(INDIRECT(CHAR(39)&amp;$A1579&amp;CHAR(39)&amp;"!r"&amp;$B1579&amp;"c"&amp;$C1579,0)))</f>
        <v>3804853000</v>
      </c>
    </row>
    <row r="1580" spans="1:8" x14ac:dyDescent="0.3">
      <c r="A1580" s="95" t="s">
        <v>284</v>
      </c>
      <c r="B1580" s="95">
        <f t="shared" si="3122"/>
        <v>15</v>
      </c>
      <c r="C1580" s="95">
        <f t="shared" si="3224"/>
        <v>58</v>
      </c>
      <c r="E1580" s="95">
        <f t="shared" ref="E1580" si="3235">plan_id</f>
        <v>390</v>
      </c>
      <c r="F1580" s="95">
        <f t="shared" ca="1" si="3164"/>
        <v>2012</v>
      </c>
      <c r="G1580" s="95">
        <f t="shared" ref="G1580" ca="1" si="3236">VLOOKUP(INDIRECT(CHAR(39)&amp;$A1580&amp;CHAR(39)&amp;"!r2c"&amp;$C1580,0),variables,2,0)</f>
        <v>10990</v>
      </c>
      <c r="H1580" s="98">
        <f t="array" aca="1" ref="H1580" ca="1">IF(AND(G1580&gt;=10861,G1580&lt;=10863),TEXT(INDIRECT(CHAR(39)&amp;$A1580&amp;CHAR(39)&amp;"!r"&amp;$B1580&amp;"c"&amp;$C1580,0),"dd-mmm-yyyy"),(INDIRECT(CHAR(39)&amp;$A1580&amp;CHAR(39)&amp;"!r"&amp;$B1580&amp;"c"&amp;$C1580,0)))</f>
        <v>3456976000</v>
      </c>
    </row>
    <row r="1581" spans="1:8" x14ac:dyDescent="0.3">
      <c r="A1581" s="95" t="s">
        <v>284</v>
      </c>
      <c r="B1581" s="95">
        <f t="shared" si="3122"/>
        <v>15</v>
      </c>
      <c r="C1581" s="95">
        <f t="shared" si="3224"/>
        <v>59</v>
      </c>
      <c r="E1581" s="95">
        <f t="shared" ref="E1581" si="3237">plan_id</f>
        <v>390</v>
      </c>
      <c r="F1581" s="95">
        <f t="shared" ca="1" si="3164"/>
        <v>2012</v>
      </c>
      <c r="G1581" s="95">
        <f t="shared" ref="G1581" ca="1" si="3238">VLOOKUP(INDIRECT(CHAR(39)&amp;$A1581&amp;CHAR(39)&amp;"!r2c"&amp;$C1581,0),variables,2,0)</f>
        <v>10991</v>
      </c>
      <c r="H1581" s="98">
        <f t="array" aca="1" ref="H1581" ca="1">IF(AND(G1581&gt;=10861,G1581&lt;=10863),TEXT(INDIRECT(CHAR(39)&amp;$A1581&amp;CHAR(39)&amp;"!r"&amp;$B1581&amp;"c"&amp;$C1581,0),"dd-mmm-yyyy"),(INDIRECT(CHAR(39)&amp;$A1581&amp;CHAR(39)&amp;"!r"&amp;$B1581&amp;"c"&amp;$C1581,0)))</f>
        <v>-347877000</v>
      </c>
    </row>
    <row r="1582" spans="1:8" x14ac:dyDescent="0.3">
      <c r="A1582" s="95" t="s">
        <v>284</v>
      </c>
      <c r="B1582" s="95">
        <f t="shared" si="3122"/>
        <v>15</v>
      </c>
      <c r="C1582" s="95">
        <f t="shared" si="3224"/>
        <v>60</v>
      </c>
      <c r="E1582" s="95">
        <f t="shared" ref="E1582" si="3239">plan_id</f>
        <v>390</v>
      </c>
      <c r="F1582" s="95">
        <f t="shared" ca="1" si="3164"/>
        <v>2012</v>
      </c>
      <c r="G1582" s="95">
        <f t="shared" ref="G1582" ca="1" si="3240">VLOOKUP(INDIRECT(CHAR(39)&amp;$A1582&amp;CHAR(39)&amp;"!r2c"&amp;$C1582,0),variables,2,0)</f>
        <v>10992</v>
      </c>
      <c r="H1582" s="98">
        <f t="array" aca="1" ref="H1582" ca="1">IF(AND(G1582&gt;=10861,G1582&lt;=10863),TEXT(INDIRECT(CHAR(39)&amp;$A1582&amp;CHAR(39)&amp;"!r"&amp;$B1582&amp;"c"&amp;$C1582,0),"dd-mmm-yyyy"),(INDIRECT(CHAR(39)&amp;$A1582&amp;CHAR(39)&amp;"!r"&amp;$B1582&amp;"c"&amp;$C1582,0)))</f>
        <v>1.101</v>
      </c>
    </row>
    <row r="1583" spans="1:8" x14ac:dyDescent="0.3">
      <c r="A1583" s="95" t="s">
        <v>284</v>
      </c>
      <c r="B1583" s="95">
        <f t="shared" si="3122"/>
        <v>15</v>
      </c>
      <c r="C1583" s="95">
        <f t="shared" si="3224"/>
        <v>61</v>
      </c>
      <c r="E1583" s="95">
        <f t="shared" ref="E1583" si="3241">plan_id</f>
        <v>390</v>
      </c>
      <c r="F1583" s="95">
        <f t="shared" ca="1" si="3164"/>
        <v>2012</v>
      </c>
      <c r="G1583" s="95">
        <f t="shared" ref="G1583" ca="1" si="3242">VLOOKUP(INDIRECT(CHAR(39)&amp;$A1583&amp;CHAR(39)&amp;"!r2c"&amp;$C1583,0),variables,2,0)</f>
        <v>10993</v>
      </c>
      <c r="H1583" s="98">
        <f t="array" aca="1" ref="H1583" ca="1">IF(AND(G1583&gt;=10861,G1583&lt;=10863),TEXT(INDIRECT(CHAR(39)&amp;$A1583&amp;CHAR(39)&amp;"!r"&amp;$B1583&amp;"c"&amp;$C1583,0),"dd-mmm-yyyy"),(INDIRECT(CHAR(39)&amp;$A1583&amp;CHAR(39)&amp;"!r"&amp;$B1583&amp;"c"&amp;$C1583,0)))</f>
        <v>414877000</v>
      </c>
    </row>
    <row r="1584" spans="1:8" x14ac:dyDescent="0.3">
      <c r="A1584" s="95" t="s">
        <v>284</v>
      </c>
      <c r="B1584" s="95">
        <f t="shared" si="3122"/>
        <v>15</v>
      </c>
      <c r="C1584" s="95">
        <f t="shared" si="3224"/>
        <v>62</v>
      </c>
      <c r="E1584" s="95">
        <f t="shared" ref="E1584" si="3243">plan_id</f>
        <v>390</v>
      </c>
      <c r="F1584" s="95">
        <f t="shared" ca="1" si="3164"/>
        <v>2012</v>
      </c>
      <c r="G1584" s="95">
        <f t="shared" ref="G1584" ca="1" si="3244">VLOOKUP(INDIRECT(CHAR(39)&amp;$A1584&amp;CHAR(39)&amp;"!r2c"&amp;$C1584,0),variables,2,0)</f>
        <v>10801</v>
      </c>
      <c r="H1584" s="98">
        <f t="array" aca="1" ref="H1584" ca="1">IF(AND(G1584&gt;=10861,G1584&lt;=10863),TEXT(INDIRECT(CHAR(39)&amp;$A1584&amp;CHAR(39)&amp;"!r"&amp;$B1584&amp;"c"&amp;$C1584,0),"dd-mmm-yyyy"),(INDIRECT(CHAR(39)&amp;$A1584&amp;CHAR(39)&amp;"!r"&amp;$B1584&amp;"c"&amp;$C1584,0)))</f>
        <v>150800000</v>
      </c>
    </row>
    <row r="1585" spans="1:8" x14ac:dyDescent="0.3">
      <c r="A1585" s="95" t="s">
        <v>284</v>
      </c>
      <c r="B1585" s="95">
        <f t="shared" si="3122"/>
        <v>15</v>
      </c>
      <c r="C1585" s="95">
        <f t="shared" si="3224"/>
        <v>63</v>
      </c>
      <c r="E1585" s="95">
        <f t="shared" ref="E1585" si="3245">plan_id</f>
        <v>390</v>
      </c>
      <c r="F1585" s="95">
        <f t="shared" ca="1" si="3164"/>
        <v>2012</v>
      </c>
      <c r="G1585" s="95">
        <f t="shared" ref="G1585" ca="1" si="3246">VLOOKUP(INDIRECT(CHAR(39)&amp;$A1585&amp;CHAR(39)&amp;"!r2c"&amp;$C1585,0),variables,2,0)</f>
        <v>10802</v>
      </c>
      <c r="H1585" s="98">
        <f t="array" aca="1" ref="H1585" ca="1">IF(AND(G1585&gt;=10861,G1585&lt;=10863),TEXT(INDIRECT(CHAR(39)&amp;$A1585&amp;CHAR(39)&amp;"!r"&amp;$B1585&amp;"c"&amp;$C1585,0),"dd-mmm-yyyy"),(INDIRECT(CHAR(39)&amp;$A1585&amp;CHAR(39)&amp;"!r"&amp;$B1585&amp;"c"&amp;$C1585,0)))</f>
        <v>-5300000</v>
      </c>
    </row>
    <row r="1586" spans="1:8" x14ac:dyDescent="0.3">
      <c r="A1586" s="95" t="s">
        <v>284</v>
      </c>
      <c r="B1586" s="95">
        <f t="shared" si="3122"/>
        <v>15</v>
      </c>
      <c r="C1586" s="95">
        <f t="shared" si="3224"/>
        <v>64</v>
      </c>
      <c r="E1586" s="95">
        <f t="shared" ref="E1586" si="3247">plan_id</f>
        <v>390</v>
      </c>
      <c r="F1586" s="95">
        <f t="shared" ca="1" si="3164"/>
        <v>2012</v>
      </c>
      <c r="G1586" s="95">
        <f t="shared" ref="G1586" ca="1" si="3248">VLOOKUP(INDIRECT(CHAR(39)&amp;$A1586&amp;CHAR(39)&amp;"!r2c"&amp;$C1586,0),variables,2,0)</f>
        <v>10803</v>
      </c>
      <c r="H1586" s="98">
        <f t="array" aca="1" ref="H1586" ca="1">IF(AND(G1586&gt;=10861,G1586&lt;=10863),TEXT(INDIRECT(CHAR(39)&amp;$A1586&amp;CHAR(39)&amp;"!r"&amp;$B1586&amp;"c"&amp;$C1586,0),"dd-mmm-yyyy"),(INDIRECT(CHAR(39)&amp;$A1586&amp;CHAR(39)&amp;"!r"&amp;$B1586&amp;"c"&amp;$C1586,0)))</f>
        <v>0</v>
      </c>
    </row>
    <row r="1587" spans="1:8" x14ac:dyDescent="0.3">
      <c r="A1587" s="95" t="s">
        <v>284</v>
      </c>
      <c r="B1587" s="95">
        <f t="shared" si="3122"/>
        <v>15</v>
      </c>
      <c r="C1587" s="95">
        <f t="shared" si="3224"/>
        <v>65</v>
      </c>
      <c r="E1587" s="95">
        <f t="shared" ref="E1587" si="3249">plan_id</f>
        <v>390</v>
      </c>
      <c r="F1587" s="95">
        <f t="shared" ca="1" si="3164"/>
        <v>2012</v>
      </c>
      <c r="G1587" s="95">
        <f t="shared" ref="G1587" ca="1" si="3250">VLOOKUP(INDIRECT(CHAR(39)&amp;$A1587&amp;CHAR(39)&amp;"!r2c"&amp;$C1587,0),variables,2,0)</f>
        <v>10804</v>
      </c>
      <c r="H1587" s="98">
        <f t="array" aca="1" ref="H1587" ca="1">IF(AND(G1587&gt;=10861,G1587&lt;=10863),TEXT(INDIRECT(CHAR(39)&amp;$A1587&amp;CHAR(39)&amp;"!r"&amp;$B1587&amp;"c"&amp;$C1587,0),"dd-mmm-yyyy"),(INDIRECT(CHAR(39)&amp;$A1587&amp;CHAR(39)&amp;"!r"&amp;$B1587&amp;"c"&amp;$C1587,0)))</f>
        <v>0</v>
      </c>
    </row>
    <row r="1588" spans="1:8" x14ac:dyDescent="0.3">
      <c r="A1588" s="95" t="s">
        <v>284</v>
      </c>
      <c r="B1588" s="95">
        <f t="shared" si="3122"/>
        <v>15</v>
      </c>
      <c r="C1588" s="95">
        <f t="shared" si="3224"/>
        <v>66</v>
      </c>
      <c r="E1588" s="95">
        <f t="shared" ref="E1588" si="3251">plan_id</f>
        <v>390</v>
      </c>
      <c r="F1588" s="95">
        <f t="shared" ca="1" si="3164"/>
        <v>2012</v>
      </c>
      <c r="G1588" s="95">
        <f t="shared" ref="G1588" ca="1" si="3252">VLOOKUP(INDIRECT(CHAR(39)&amp;$A1588&amp;CHAR(39)&amp;"!r2c"&amp;$C1588,0),variables,2,0)</f>
        <v>10805</v>
      </c>
      <c r="H1588" s="98">
        <f t="array" aca="1" ref="H1588" ca="1">IF(AND(G1588&gt;=10861,G1588&lt;=10863),TEXT(INDIRECT(CHAR(39)&amp;$A1588&amp;CHAR(39)&amp;"!r"&amp;$B1588&amp;"c"&amp;$C1588,0),"dd-mmm-yyyy"),(INDIRECT(CHAR(39)&amp;$A1588&amp;CHAR(39)&amp;"!r"&amp;$B1588&amp;"c"&amp;$C1588,0)))</f>
        <v>-7800000</v>
      </c>
    </row>
    <row r="1589" spans="1:8" x14ac:dyDescent="0.3">
      <c r="A1589" s="95" t="s">
        <v>284</v>
      </c>
      <c r="B1589" s="95">
        <f t="shared" ref="B1589" si="3253">B1524+1</f>
        <v>15</v>
      </c>
      <c r="C1589" s="95">
        <f t="shared" si="3224"/>
        <v>67</v>
      </c>
      <c r="E1589" s="95">
        <f t="shared" ref="E1589" si="3254">plan_id</f>
        <v>390</v>
      </c>
      <c r="F1589" s="95">
        <f t="shared" ca="1" si="3164"/>
        <v>2012</v>
      </c>
      <c r="G1589" s="95">
        <f t="shared" ref="G1589" ca="1" si="3255">VLOOKUP(INDIRECT(CHAR(39)&amp;$A1589&amp;CHAR(39)&amp;"!r2c"&amp;$C1589,0),variables,2,0)</f>
        <v>10806</v>
      </c>
      <c r="H1589" s="98">
        <f t="array" aca="1" ref="H1589" ca="1">IF(AND(G1589&gt;=10861,G1589&lt;=10863),TEXT(INDIRECT(CHAR(39)&amp;$A1589&amp;CHAR(39)&amp;"!r"&amp;$B1589&amp;"c"&amp;$C1589,0),"dd-mmm-yyyy"),(INDIRECT(CHAR(39)&amp;$A1589&amp;CHAR(39)&amp;"!r"&amp;$B1589&amp;"c"&amp;$C1589,0)))</f>
        <v>0</v>
      </c>
    </row>
    <row r="1590" spans="1:8" x14ac:dyDescent="0.3">
      <c r="A1590" s="95" t="s">
        <v>284</v>
      </c>
      <c r="B1590" s="95">
        <f>B1589</f>
        <v>15</v>
      </c>
      <c r="C1590" s="95">
        <f t="shared" si="3224"/>
        <v>68</v>
      </c>
      <c r="E1590" s="95">
        <f t="shared" ref="E1590" si="3256">plan_id</f>
        <v>390</v>
      </c>
      <c r="F1590" s="95">
        <f t="shared" ca="1" si="3164"/>
        <v>2012</v>
      </c>
      <c r="G1590" s="95">
        <f t="shared" ref="G1590" ca="1" si="3257">VLOOKUP(INDIRECT(CHAR(39)&amp;$A1590&amp;CHAR(39)&amp;"!r2c"&amp;$C1590,0),variables,2,0)</f>
        <v>10807</v>
      </c>
      <c r="H1590" s="98">
        <f t="array" aca="1" ref="H1590" ca="1">IF(AND(G1590&gt;=10861,G1590&lt;=10863),TEXT(INDIRECT(CHAR(39)&amp;$A1590&amp;CHAR(39)&amp;"!r"&amp;$B1590&amp;"c"&amp;$C1590,0),"dd-mmm-yyyy"),(INDIRECT(CHAR(39)&amp;$A1590&amp;CHAR(39)&amp;"!r"&amp;$B1590&amp;"c"&amp;$C1590,0)))</f>
        <v>0</v>
      </c>
    </row>
    <row r="1591" spans="1:8" x14ac:dyDescent="0.3">
      <c r="A1591" s="95" t="s">
        <v>284</v>
      </c>
      <c r="B1591" s="95">
        <f t="shared" ref="B1591:B1615" si="3258">B1590</f>
        <v>15</v>
      </c>
      <c r="C1591" s="95">
        <f t="shared" si="3224"/>
        <v>69</v>
      </c>
      <c r="E1591" s="95">
        <f t="shared" ref="E1591" si="3259">plan_id</f>
        <v>390</v>
      </c>
      <c r="F1591" s="95">
        <f t="shared" ca="1" si="3164"/>
        <v>2012</v>
      </c>
      <c r="G1591" s="95">
        <f t="shared" ref="G1591" ca="1" si="3260">VLOOKUP(INDIRECT(CHAR(39)&amp;$A1591&amp;CHAR(39)&amp;"!r2c"&amp;$C1591,0),variables,2,0)</f>
        <v>10808</v>
      </c>
      <c r="H1591" s="98">
        <f t="array" aca="1" ref="H1591" ca="1">IF(AND(G1591&gt;=10861,G1591&lt;=10863),TEXT(INDIRECT(CHAR(39)&amp;$A1591&amp;CHAR(39)&amp;"!r"&amp;$B1591&amp;"c"&amp;$C1591,0),"dd-mmm-yyyy"),(INDIRECT(CHAR(39)&amp;$A1591&amp;CHAR(39)&amp;"!r"&amp;$B1591&amp;"c"&amp;$C1591,0)))</f>
        <v>0</v>
      </c>
    </row>
    <row r="1592" spans="1:8" x14ac:dyDescent="0.3">
      <c r="A1592" s="95" t="s">
        <v>284</v>
      </c>
      <c r="B1592" s="95">
        <f t="shared" si="3258"/>
        <v>15</v>
      </c>
      <c r="C1592" s="95">
        <f t="shared" si="3224"/>
        <v>70</v>
      </c>
      <c r="E1592" s="95">
        <f t="shared" ref="E1592" si="3261">plan_id</f>
        <v>390</v>
      </c>
      <c r="F1592" s="95">
        <f t="shared" ca="1" si="3164"/>
        <v>2012</v>
      </c>
      <c r="G1592" s="95">
        <f t="shared" ref="G1592" ca="1" si="3262">VLOOKUP(INDIRECT(CHAR(39)&amp;$A1592&amp;CHAR(39)&amp;"!r2c"&amp;$C1592,0),variables,2,0)</f>
        <v>10809</v>
      </c>
      <c r="H1592" s="98">
        <f t="array" aca="1" ref="H1592" ca="1">IF(AND(G1592&gt;=10861,G1592&lt;=10863),TEXT(INDIRECT(CHAR(39)&amp;$A1592&amp;CHAR(39)&amp;"!r"&amp;$B1592&amp;"c"&amp;$C1592,0),"dd-mmm-yyyy"),(INDIRECT(CHAR(39)&amp;$A1592&amp;CHAR(39)&amp;"!r"&amp;$B1592&amp;"c"&amp;$C1592,0)))</f>
        <v>600000</v>
      </c>
    </row>
    <row r="1593" spans="1:8" x14ac:dyDescent="0.3">
      <c r="A1593" s="95" t="s">
        <v>284</v>
      </c>
      <c r="B1593" s="95">
        <f t="shared" si="3258"/>
        <v>15</v>
      </c>
      <c r="C1593" s="95">
        <f t="shared" si="3224"/>
        <v>71</v>
      </c>
      <c r="E1593" s="95">
        <f t="shared" ref="E1593" si="3263">plan_id</f>
        <v>390</v>
      </c>
      <c r="F1593" s="95">
        <f t="shared" ca="1" si="3164"/>
        <v>2012</v>
      </c>
      <c r="G1593" s="95">
        <f t="shared" ref="G1593" ca="1" si="3264">VLOOKUP(INDIRECT(CHAR(39)&amp;$A1593&amp;CHAR(39)&amp;"!r2c"&amp;$C1593,0),variables,2,0)</f>
        <v>10810</v>
      </c>
      <c r="H1593" s="98">
        <f t="array" aca="1" ref="H1593" ca="1">IF(AND(G1593&gt;=10861,G1593&lt;=10863),TEXT(INDIRECT(CHAR(39)&amp;$A1593&amp;CHAR(39)&amp;"!r"&amp;$B1593&amp;"c"&amp;$C1593,0),"dd-mmm-yyyy"),(INDIRECT(CHAR(39)&amp;$A1593&amp;CHAR(39)&amp;"!r"&amp;$B1593&amp;"c"&amp;$C1593,0)))</f>
        <v>0</v>
      </c>
    </row>
    <row r="1594" spans="1:8" x14ac:dyDescent="0.3">
      <c r="A1594" s="95" t="s">
        <v>284</v>
      </c>
      <c r="B1594" s="95">
        <f t="shared" si="3258"/>
        <v>15</v>
      </c>
      <c r="C1594" s="95">
        <f t="shared" si="3224"/>
        <v>72</v>
      </c>
      <c r="E1594" s="95">
        <f t="shared" ref="E1594" si="3265">plan_id</f>
        <v>390</v>
      </c>
      <c r="F1594" s="95">
        <f t="shared" ca="1" si="3164"/>
        <v>2012</v>
      </c>
      <c r="G1594" s="95">
        <f t="shared" ref="G1594" ca="1" si="3266">VLOOKUP(INDIRECT(CHAR(39)&amp;$A1594&amp;CHAR(39)&amp;"!r2c"&amp;$C1594,0),variables,2,0)</f>
        <v>10811</v>
      </c>
      <c r="H1594" s="98">
        <f t="array" aca="1" ref="H1594" ca="1">IF(AND(G1594&gt;=10861,G1594&lt;=10863),TEXT(INDIRECT(CHAR(39)&amp;$A1594&amp;CHAR(39)&amp;"!r"&amp;$B1594&amp;"c"&amp;$C1594,0),"dd-mmm-yyyy"),(INDIRECT(CHAR(39)&amp;$A1594&amp;CHAR(39)&amp;"!r"&amp;$B1594&amp;"c"&amp;$C1594,0)))</f>
        <v>0</v>
      </c>
    </row>
    <row r="1595" spans="1:8" x14ac:dyDescent="0.3">
      <c r="A1595" s="95" t="s">
        <v>284</v>
      </c>
      <c r="B1595" s="95">
        <f t="shared" si="3258"/>
        <v>15</v>
      </c>
      <c r="C1595" s="95">
        <f t="shared" si="3224"/>
        <v>73</v>
      </c>
      <c r="E1595" s="95">
        <f t="shared" ref="E1595" si="3267">plan_id</f>
        <v>390</v>
      </c>
      <c r="F1595" s="95">
        <f t="shared" ca="1" si="3164"/>
        <v>2012</v>
      </c>
      <c r="G1595" s="95">
        <f t="shared" ref="G1595" ca="1" si="3268">VLOOKUP(INDIRECT(CHAR(39)&amp;$A1595&amp;CHAR(39)&amp;"!r2c"&amp;$C1595,0),variables,2,0)</f>
        <v>10812</v>
      </c>
      <c r="H1595" s="98">
        <f t="array" aca="1" ref="H1595" ca="1">IF(AND(G1595&gt;=10861,G1595&lt;=10863),TEXT(INDIRECT(CHAR(39)&amp;$A1595&amp;CHAR(39)&amp;"!r"&amp;$B1595&amp;"c"&amp;$C1595,0),"dd-mmm-yyyy"),(INDIRECT(CHAR(39)&amp;$A1595&amp;CHAR(39)&amp;"!r"&amp;$B1595&amp;"c"&amp;$C1595,0)))</f>
        <v>0</v>
      </c>
    </row>
    <row r="1596" spans="1:8" x14ac:dyDescent="0.3">
      <c r="A1596" s="95" t="s">
        <v>284</v>
      </c>
      <c r="B1596" s="95">
        <f t="shared" si="3258"/>
        <v>15</v>
      </c>
      <c r="C1596" s="95">
        <f t="shared" si="3224"/>
        <v>74</v>
      </c>
      <c r="E1596" s="95">
        <f t="shared" ref="E1596" si="3269">plan_id</f>
        <v>390</v>
      </c>
      <c r="F1596" s="95">
        <f t="shared" ca="1" si="3164"/>
        <v>2012</v>
      </c>
      <c r="G1596" s="95">
        <f t="shared" ref="G1596" ca="1" si="3270">VLOOKUP(INDIRECT(CHAR(39)&amp;$A1596&amp;CHAR(39)&amp;"!r2c"&amp;$C1596,0),variables,2,0)</f>
        <v>10813</v>
      </c>
      <c r="H1596" s="98">
        <f t="array" aca="1" ref="H1596" ca="1">IF(AND(G1596&gt;=10861,G1596&lt;=10863),TEXT(INDIRECT(CHAR(39)&amp;$A1596&amp;CHAR(39)&amp;"!r"&amp;$B1596&amp;"c"&amp;$C1596,0),"dd-mmm-yyyy"),(INDIRECT(CHAR(39)&amp;$A1596&amp;CHAR(39)&amp;"!r"&amp;$B1596&amp;"c"&amp;$C1596,0)))</f>
        <v>0</v>
      </c>
    </row>
    <row r="1597" spans="1:8" x14ac:dyDescent="0.3">
      <c r="A1597" s="95" t="s">
        <v>284</v>
      </c>
      <c r="B1597" s="95">
        <f t="shared" si="3258"/>
        <v>15</v>
      </c>
      <c r="C1597" s="95">
        <f t="shared" si="3224"/>
        <v>75</v>
      </c>
      <c r="E1597" s="95">
        <f t="shared" ref="E1597" si="3271">plan_id</f>
        <v>390</v>
      </c>
      <c r="F1597" s="95">
        <f t="shared" ca="1" si="3164"/>
        <v>2012</v>
      </c>
      <c r="G1597" s="95">
        <f t="shared" ref="G1597" ca="1" si="3272">VLOOKUP(INDIRECT(CHAR(39)&amp;$A1597&amp;CHAR(39)&amp;"!r2c"&amp;$C1597,0),variables,2,0)</f>
        <v>10814</v>
      </c>
      <c r="H1597" s="98">
        <f t="array" aca="1" ref="H1597" ca="1">IF(AND(G1597&gt;=10861,G1597&lt;=10863),TEXT(INDIRECT(CHAR(39)&amp;$A1597&amp;CHAR(39)&amp;"!r"&amp;$B1597&amp;"c"&amp;$C1597,0),"dd-mmm-yyyy"),(INDIRECT(CHAR(39)&amp;$A1597&amp;CHAR(39)&amp;"!r"&amp;$B1597&amp;"c"&amp;$C1597,0)))</f>
        <v>-1400000</v>
      </c>
    </row>
    <row r="1598" spans="1:8" x14ac:dyDescent="0.3">
      <c r="A1598" s="95" t="s">
        <v>284</v>
      </c>
      <c r="B1598" s="95">
        <f t="shared" si="3258"/>
        <v>15</v>
      </c>
      <c r="C1598" s="95">
        <f t="shared" si="3224"/>
        <v>76</v>
      </c>
      <c r="E1598" s="95">
        <f t="shared" ref="E1598" si="3273">plan_id</f>
        <v>390</v>
      </c>
      <c r="F1598" s="95">
        <f t="shared" ca="1" si="3164"/>
        <v>2012</v>
      </c>
      <c r="G1598" s="95">
        <f t="shared" ref="G1598" ca="1" si="3274">VLOOKUP(INDIRECT(CHAR(39)&amp;$A1598&amp;CHAR(39)&amp;"!r2c"&amp;$C1598,0),variables,2,0)</f>
        <v>10815</v>
      </c>
      <c r="H1598" s="98">
        <f t="array" aca="1" ref="H1598" ca="1">IF(AND(G1598&gt;=10861,G1598&lt;=10863),TEXT(INDIRECT(CHAR(39)&amp;$A1598&amp;CHAR(39)&amp;"!r"&amp;$B1598&amp;"c"&amp;$C1598,0),"dd-mmm-yyyy"),(INDIRECT(CHAR(39)&amp;$A1598&amp;CHAR(39)&amp;"!r"&amp;$B1598&amp;"c"&amp;$C1598,0)))</f>
        <v>5200000</v>
      </c>
    </row>
    <row r="1599" spans="1:8" x14ac:dyDescent="0.3">
      <c r="A1599" s="95" t="s">
        <v>284</v>
      </c>
      <c r="B1599" s="95">
        <f t="shared" si="3258"/>
        <v>15</v>
      </c>
      <c r="C1599" s="95">
        <f t="shared" si="3224"/>
        <v>77</v>
      </c>
      <c r="E1599" s="95">
        <f t="shared" ref="E1599" si="3275">plan_id</f>
        <v>390</v>
      </c>
      <c r="F1599" s="95">
        <f t="shared" ca="1" si="3164"/>
        <v>2012</v>
      </c>
      <c r="G1599" s="95">
        <f t="shared" ref="G1599" ca="1" si="3276">VLOOKUP(INDIRECT(CHAR(39)&amp;$A1599&amp;CHAR(39)&amp;"!r2c"&amp;$C1599,0),variables,2,0)</f>
        <v>10816</v>
      </c>
      <c r="H1599" s="98">
        <f t="array" aca="1" ref="H1599" ca="1">IF(AND(G1599&gt;=10861,G1599&lt;=10863),TEXT(INDIRECT(CHAR(39)&amp;$A1599&amp;CHAR(39)&amp;"!r"&amp;$B1599&amp;"c"&amp;$C1599,0),"dd-mmm-yyyy"),(INDIRECT(CHAR(39)&amp;$A1599&amp;CHAR(39)&amp;"!r"&amp;$B1599&amp;"c"&amp;$C1599,0)))</f>
        <v>0</v>
      </c>
    </row>
    <row r="1600" spans="1:8" x14ac:dyDescent="0.3">
      <c r="A1600" s="95" t="s">
        <v>284</v>
      </c>
      <c r="B1600" s="95">
        <f t="shared" si="3258"/>
        <v>15</v>
      </c>
      <c r="C1600" s="95">
        <f t="shared" si="3224"/>
        <v>78</v>
      </c>
      <c r="E1600" s="95">
        <f t="shared" ref="E1600" si="3277">plan_id</f>
        <v>390</v>
      </c>
      <c r="F1600" s="95">
        <f t="shared" ca="1" si="3164"/>
        <v>2012</v>
      </c>
      <c r="G1600" s="95">
        <f t="shared" ref="G1600" ca="1" si="3278">VLOOKUP(INDIRECT(CHAR(39)&amp;$A1600&amp;CHAR(39)&amp;"!r2c"&amp;$C1600,0),variables,2,0)</f>
        <v>10817</v>
      </c>
      <c r="H1600" s="98">
        <f t="array" aca="1" ref="H1600" ca="1">IF(AND(G1600&gt;=10861,G1600&lt;=10863),TEXT(INDIRECT(CHAR(39)&amp;$A1600&amp;CHAR(39)&amp;"!r"&amp;$B1600&amp;"c"&amp;$C1600,0),"dd-mmm-yyyy"),(INDIRECT(CHAR(39)&amp;$A1600&amp;CHAR(39)&amp;"!r"&amp;$B1600&amp;"c"&amp;$C1600,0)))</f>
        <v>-168600000</v>
      </c>
    </row>
    <row r="1601" spans="1:8" x14ac:dyDescent="0.3">
      <c r="A1601" s="95" t="s">
        <v>284</v>
      </c>
      <c r="B1601" s="95">
        <f t="shared" si="3258"/>
        <v>15</v>
      </c>
      <c r="C1601" s="95">
        <f t="shared" si="3224"/>
        <v>79</v>
      </c>
      <c r="E1601" s="95">
        <f t="shared" ref="E1601" si="3279">plan_id</f>
        <v>390</v>
      </c>
      <c r="F1601" s="95">
        <f t="shared" ca="1" si="3164"/>
        <v>2012</v>
      </c>
      <c r="G1601" s="95">
        <f t="shared" ref="G1601" ca="1" si="3280">VLOOKUP(INDIRECT(CHAR(39)&amp;$A1601&amp;CHAR(39)&amp;"!r2c"&amp;$C1601,0),variables,2,0)</f>
        <v>10818</v>
      </c>
      <c r="H1601" s="98">
        <f t="array" aca="1" ref="H1601" ca="1">IF(AND(G1601&gt;=10861,G1601&lt;=10863),TEXT(INDIRECT(CHAR(39)&amp;$A1601&amp;CHAR(39)&amp;"!r"&amp;$B1601&amp;"c"&amp;$C1601,0),"dd-mmm-yyyy"),(INDIRECT(CHAR(39)&amp;$A1601&amp;CHAR(39)&amp;"!r"&amp;$B1601&amp;"c"&amp;$C1601,0)))</f>
        <v>9700000</v>
      </c>
    </row>
    <row r="1602" spans="1:8" x14ac:dyDescent="0.3">
      <c r="A1602" s="95" t="s">
        <v>284</v>
      </c>
      <c r="B1602" s="95">
        <f t="shared" si="3258"/>
        <v>15</v>
      </c>
      <c r="C1602" s="95">
        <f t="shared" si="3224"/>
        <v>80</v>
      </c>
      <c r="E1602" s="95">
        <f t="shared" ref="E1602" si="3281">plan_id</f>
        <v>390</v>
      </c>
      <c r="F1602" s="95">
        <f t="shared" ca="1" si="3164"/>
        <v>2012</v>
      </c>
      <c r="G1602" s="95">
        <f t="shared" ref="G1602" ca="1" si="3282">VLOOKUP(INDIRECT(CHAR(39)&amp;$A1602&amp;CHAR(39)&amp;"!r2c"&amp;$C1602,0),variables,2,0)</f>
        <v>10819</v>
      </c>
      <c r="H1602" s="98">
        <f t="array" aca="1" ref="H1602" ca="1">IF(AND(G1602&gt;=10861,G1602&lt;=10863),TEXT(INDIRECT(CHAR(39)&amp;$A1602&amp;CHAR(39)&amp;"!r"&amp;$B1602&amp;"c"&amp;$C1602,0),"dd-mmm-yyyy"),(INDIRECT(CHAR(39)&amp;$A1602&amp;CHAR(39)&amp;"!r"&amp;$B1602&amp;"c"&amp;$C1602,0)))</f>
        <v>0</v>
      </c>
    </row>
    <row r="1603" spans="1:8" x14ac:dyDescent="0.3">
      <c r="A1603" s="95" t="s">
        <v>284</v>
      </c>
      <c r="B1603" s="95">
        <f t="shared" si="3258"/>
        <v>15</v>
      </c>
      <c r="C1603" s="95">
        <f t="shared" si="3224"/>
        <v>81</v>
      </c>
      <c r="E1603" s="95">
        <f t="shared" ref="E1603" si="3283">plan_id</f>
        <v>390</v>
      </c>
      <c r="F1603" s="95">
        <f t="shared" ca="1" si="3164"/>
        <v>2012</v>
      </c>
      <c r="G1603" s="95">
        <f t="shared" ref="G1603" ca="1" si="3284">VLOOKUP(INDIRECT(CHAR(39)&amp;$A1603&amp;CHAR(39)&amp;"!r2c"&amp;$C1603,0),variables,2,0)</f>
        <v>10820</v>
      </c>
      <c r="H1603" s="98">
        <f t="array" aca="1" ref="H1603" ca="1">IF(AND(G1603&gt;=10861,G1603&lt;=10863),TEXT(INDIRECT(CHAR(39)&amp;$A1603&amp;CHAR(39)&amp;"!r"&amp;$B1603&amp;"c"&amp;$C1603,0),"dd-mmm-yyyy"),(INDIRECT(CHAR(39)&amp;$A1603&amp;CHAR(39)&amp;"!r"&amp;$B1603&amp;"c"&amp;$C1603,0)))</f>
        <v>-27000000</v>
      </c>
    </row>
    <row r="1604" spans="1:8" x14ac:dyDescent="0.3">
      <c r="A1604" s="95" t="s">
        <v>284</v>
      </c>
      <c r="B1604" s="95">
        <f t="shared" si="3258"/>
        <v>15</v>
      </c>
      <c r="C1604" s="95">
        <f t="shared" si="3224"/>
        <v>82</v>
      </c>
      <c r="E1604" s="95">
        <f t="shared" ref="E1604" si="3285">plan_id</f>
        <v>390</v>
      </c>
      <c r="F1604" s="95">
        <f t="shared" ca="1" si="3164"/>
        <v>2012</v>
      </c>
      <c r="G1604" s="95">
        <f t="shared" ref="G1604" ca="1" si="3286">VLOOKUP(INDIRECT(CHAR(39)&amp;$A1604&amp;CHAR(39)&amp;"!r2c"&amp;$C1604,0),variables,2,0)</f>
        <v>10821</v>
      </c>
      <c r="H1604" s="98">
        <f t="array" aca="1" ref="H1604" ca="1">IF(AND(G1604&gt;=10861,G1604&lt;=10863),TEXT(INDIRECT(CHAR(39)&amp;$A1604&amp;CHAR(39)&amp;"!r"&amp;$B1604&amp;"c"&amp;$C1604,0),"dd-mmm-yyyy"),(INDIRECT(CHAR(39)&amp;$A1604&amp;CHAR(39)&amp;"!r"&amp;$B1604&amp;"c"&amp;$C1604,0)))</f>
        <v>0</v>
      </c>
    </row>
    <row r="1605" spans="1:8" x14ac:dyDescent="0.3">
      <c r="A1605" s="95" t="s">
        <v>284</v>
      </c>
      <c r="B1605" s="95">
        <f t="shared" si="3258"/>
        <v>15</v>
      </c>
      <c r="C1605" s="95">
        <f t="shared" si="3224"/>
        <v>83</v>
      </c>
      <c r="E1605" s="95">
        <f t="shared" ref="E1605" si="3287">plan_id</f>
        <v>390</v>
      </c>
      <c r="F1605" s="95">
        <f t="shared" ca="1" si="3164"/>
        <v>2012</v>
      </c>
      <c r="G1605" s="95">
        <f t="shared" ref="G1605" ca="1" si="3288">VLOOKUP(INDIRECT(CHAR(39)&amp;$A1605&amp;CHAR(39)&amp;"!r2c"&amp;$C1605,0),variables,2,0)</f>
        <v>10822</v>
      </c>
      <c r="H1605" s="98">
        <f t="array" aca="1" ref="H1605" ca="1">IF(AND(G1605&gt;=10861,G1605&lt;=10863),TEXT(INDIRECT(CHAR(39)&amp;$A1605&amp;CHAR(39)&amp;"!r"&amp;$B1605&amp;"c"&amp;$C1605,0),"dd-mmm-yyyy"),(INDIRECT(CHAR(39)&amp;$A1605&amp;CHAR(39)&amp;"!r"&amp;$B1605&amp;"c"&amp;$C1605,0)))</f>
        <v>0</v>
      </c>
    </row>
    <row r="1606" spans="1:8" x14ac:dyDescent="0.3">
      <c r="A1606" s="95" t="s">
        <v>284</v>
      </c>
      <c r="B1606" s="95">
        <f t="shared" si="3258"/>
        <v>15</v>
      </c>
      <c r="C1606" s="95">
        <f t="shared" si="3224"/>
        <v>84</v>
      </c>
      <c r="E1606" s="95">
        <f t="shared" ref="E1606" si="3289">plan_id</f>
        <v>390</v>
      </c>
      <c r="F1606" s="95">
        <f t="shared" ca="1" si="3164"/>
        <v>2012</v>
      </c>
      <c r="G1606" s="95">
        <f t="shared" ref="G1606" ca="1" si="3290">VLOOKUP(INDIRECT(CHAR(39)&amp;$A1606&amp;CHAR(39)&amp;"!r2c"&amp;$C1606,0),variables,2,0)</f>
        <v>10829</v>
      </c>
      <c r="H1606" s="98">
        <f t="array" aca="1" ref="H1606" ca="1">IF(AND(G1606&gt;=10861,G1606&lt;=10863),TEXT(INDIRECT(CHAR(39)&amp;$A1606&amp;CHAR(39)&amp;"!r"&amp;$B1606&amp;"c"&amp;$C1606,0),"dd-mmm-yyyy"),(INDIRECT(CHAR(39)&amp;$A1606&amp;CHAR(39)&amp;"!r"&amp;$B1606&amp;"c"&amp;$C1606,0)))</f>
        <v>146843000</v>
      </c>
    </row>
    <row r="1607" spans="1:8" x14ac:dyDescent="0.3">
      <c r="A1607" s="95" t="s">
        <v>284</v>
      </c>
      <c r="B1607" s="95">
        <f t="shared" si="3258"/>
        <v>15</v>
      </c>
      <c r="C1607" s="95">
        <f t="shared" si="3224"/>
        <v>85</v>
      </c>
      <c r="E1607" s="95">
        <f t="shared" ref="E1607" si="3291">plan_id</f>
        <v>390</v>
      </c>
      <c r="F1607" s="95">
        <f t="shared" ca="1" si="3164"/>
        <v>2012</v>
      </c>
      <c r="G1607" s="95">
        <f t="shared" ref="G1607" ca="1" si="3292">VLOOKUP(INDIRECT(CHAR(39)&amp;$A1607&amp;CHAR(39)&amp;"!r2c"&amp;$C1607,0),variables,2,0)</f>
        <v>10823</v>
      </c>
      <c r="H1607" s="98">
        <f t="array" aca="1" ref="H1607" ca="1">IF(AND(G1607&gt;=10861,G1607&lt;=10863),TEXT(INDIRECT(CHAR(39)&amp;$A1607&amp;CHAR(39)&amp;"!r"&amp;$B1607&amp;"c"&amp;$C1607,0),"dd-mmm-yyyy"),(INDIRECT(CHAR(39)&amp;$A1607&amp;CHAR(39)&amp;"!r"&amp;$B1607&amp;"c"&amp;$C1607,0)))</f>
        <v>-63986000</v>
      </c>
    </row>
    <row r="1608" spans="1:8" x14ac:dyDescent="0.3">
      <c r="A1608" s="95" t="s">
        <v>284</v>
      </c>
      <c r="B1608" s="95">
        <f t="shared" si="3258"/>
        <v>15</v>
      </c>
      <c r="C1608" s="95">
        <f t="shared" si="3224"/>
        <v>86</v>
      </c>
      <c r="E1608" s="95">
        <f t="shared" ref="E1608" si="3293">plan_id</f>
        <v>390</v>
      </c>
      <c r="F1608" s="95">
        <f t="shared" ca="1" si="3164"/>
        <v>2012</v>
      </c>
      <c r="G1608" s="95">
        <f t="shared" ref="G1608" ca="1" si="3294">VLOOKUP(INDIRECT(CHAR(39)&amp;$A1608&amp;CHAR(39)&amp;"!r2c"&amp;$C1608,0),variables,2,0)</f>
        <v>10798</v>
      </c>
      <c r="H1608" s="98">
        <f t="array" aca="1" ref="H1608" ca="1">IF(AND(G1608&gt;=10861,G1608&lt;=10863),TEXT(INDIRECT(CHAR(39)&amp;$A1608&amp;CHAR(39)&amp;"!r"&amp;$B1608&amp;"c"&amp;$C1608,0),"dd-mmm-yyyy"),(INDIRECT(CHAR(39)&amp;$A1608&amp;CHAR(39)&amp;"!r"&amp;$B1608&amp;"c"&amp;$C1608,0)))</f>
        <v>0</v>
      </c>
    </row>
    <row r="1609" spans="1:8" x14ac:dyDescent="0.3">
      <c r="A1609" s="95" t="s">
        <v>284</v>
      </c>
      <c r="B1609" s="95">
        <f t="shared" si="3258"/>
        <v>15</v>
      </c>
      <c r="C1609" s="95">
        <f t="shared" si="3224"/>
        <v>87</v>
      </c>
      <c r="E1609" s="95">
        <f t="shared" ref="E1609" si="3295">plan_id</f>
        <v>390</v>
      </c>
      <c r="F1609" s="95">
        <f t="shared" ca="1" si="3164"/>
        <v>2012</v>
      </c>
      <c r="G1609" s="95">
        <f t="shared" ref="G1609" ca="1" si="3296">VLOOKUP(INDIRECT(CHAR(39)&amp;$A1609&amp;CHAR(39)&amp;"!r2c"&amp;$C1609,0),variables,2,0)</f>
        <v>10799</v>
      </c>
      <c r="H1609" s="98">
        <f t="array" aca="1" ref="H1609" ca="1">IF(AND(G1609&gt;=10861,G1609&lt;=10863),TEXT(INDIRECT(CHAR(39)&amp;$A1609&amp;CHAR(39)&amp;"!r"&amp;$B1609&amp;"c"&amp;$C1609,0),"dd-mmm-yyyy"),(INDIRECT(CHAR(39)&amp;$A1609&amp;CHAR(39)&amp;"!r"&amp;$B1609&amp;"c"&amp;$C1609,0)))</f>
        <v>0</v>
      </c>
    </row>
    <row r="1610" spans="1:8" x14ac:dyDescent="0.3">
      <c r="A1610" s="95" t="s">
        <v>284</v>
      </c>
      <c r="B1610" s="95">
        <f t="shared" si="3258"/>
        <v>15</v>
      </c>
      <c r="C1610" s="95">
        <f t="shared" si="3224"/>
        <v>88</v>
      </c>
      <c r="E1610" s="95">
        <f t="shared" ref="E1610" si="3297">plan_id</f>
        <v>390</v>
      </c>
      <c r="F1610" s="95">
        <f t="shared" ca="1" si="3164"/>
        <v>2012</v>
      </c>
      <c r="G1610" s="95">
        <f t="shared" ref="G1610" ca="1" si="3298">VLOOKUP(INDIRECT(CHAR(39)&amp;$A1610&amp;CHAR(39)&amp;"!r2c"&amp;$C1610,0),variables,2,0)</f>
        <v>10800</v>
      </c>
      <c r="H1610" s="98">
        <f t="array" aca="1" ref="H1610" ca="1">IF(AND(G1610&gt;=10861,G1610&lt;=10863),TEXT(INDIRECT(CHAR(39)&amp;$A1610&amp;CHAR(39)&amp;"!r"&amp;$B1610&amp;"c"&amp;$C1610,0),"dd-mmm-yyyy"),(INDIRECT(CHAR(39)&amp;$A1610&amp;CHAR(39)&amp;"!r"&amp;$B1610&amp;"c"&amp;$C1610,0)))</f>
        <v>0</v>
      </c>
    </row>
    <row r="1611" spans="1:8" x14ac:dyDescent="0.3">
      <c r="A1611" s="95" t="s">
        <v>284</v>
      </c>
      <c r="B1611" s="95">
        <f t="shared" si="3258"/>
        <v>15</v>
      </c>
      <c r="C1611" s="95">
        <f t="shared" si="3224"/>
        <v>89</v>
      </c>
      <c r="E1611" s="95">
        <f t="shared" ref="E1611" si="3299">plan_id</f>
        <v>390</v>
      </c>
      <c r="F1611" s="95">
        <f t="shared" ca="1" si="3164"/>
        <v>2012</v>
      </c>
      <c r="G1611" s="95">
        <f t="shared" ref="G1611" ca="1" si="3300">VLOOKUP(INDIRECT(CHAR(39)&amp;$A1611&amp;CHAR(39)&amp;"!r2c"&amp;$C1611,0),variables,2,0)</f>
        <v>10824</v>
      </c>
      <c r="H1611" s="98">
        <f t="array" aca="1" ref="H1611" ca="1">IF(AND(G1611&gt;=10861,G1611&lt;=10863),TEXT(INDIRECT(CHAR(39)&amp;$A1611&amp;CHAR(39)&amp;"!r"&amp;$B1611&amp;"c"&amp;$C1611,0),"dd-mmm-yyyy"),(INDIRECT(CHAR(39)&amp;$A1611&amp;CHAR(39)&amp;"!r"&amp;$B1611&amp;"c"&amp;$C1611,0)))</f>
        <v>0</v>
      </c>
    </row>
    <row r="1612" spans="1:8" x14ac:dyDescent="0.3">
      <c r="A1612" s="95" t="s">
        <v>284</v>
      </c>
      <c r="B1612" s="95">
        <f t="shared" si="3258"/>
        <v>15</v>
      </c>
      <c r="C1612" s="95">
        <f t="shared" si="3224"/>
        <v>90</v>
      </c>
      <c r="E1612" s="95">
        <f t="shared" ref="E1612" si="3301">plan_id</f>
        <v>390</v>
      </c>
      <c r="F1612" s="95">
        <f t="shared" ca="1" si="3164"/>
        <v>2012</v>
      </c>
      <c r="G1612" s="95">
        <f t="shared" ref="G1612" ca="1" si="3302">VLOOKUP(INDIRECT(CHAR(39)&amp;$A1612&amp;CHAR(39)&amp;"!r2c"&amp;$C1612,0),variables,2,0)</f>
        <v>10825</v>
      </c>
      <c r="H1612" s="98">
        <f t="array" aca="1" ref="H1612" ca="1">IF(AND(G1612&gt;=10861,G1612&lt;=10863),TEXT(INDIRECT(CHAR(39)&amp;$A1612&amp;CHAR(39)&amp;"!r"&amp;$B1612&amp;"c"&amp;$C1612,0),"dd-mmm-yyyy"),(INDIRECT(CHAR(39)&amp;$A1612&amp;CHAR(39)&amp;"!r"&amp;$B1612&amp;"c"&amp;$C1612,0)))</f>
        <v>-100000</v>
      </c>
    </row>
    <row r="1613" spans="1:8" x14ac:dyDescent="0.3">
      <c r="A1613" s="95" t="s">
        <v>284</v>
      </c>
      <c r="B1613" s="95">
        <f t="shared" si="3258"/>
        <v>15</v>
      </c>
      <c r="C1613" s="95">
        <f t="shared" si="3224"/>
        <v>91</v>
      </c>
      <c r="E1613" s="95">
        <f t="shared" ref="E1613" si="3303">plan_id</f>
        <v>390</v>
      </c>
      <c r="F1613" s="95">
        <f t="shared" ca="1" si="3164"/>
        <v>2012</v>
      </c>
      <c r="G1613" s="95">
        <f t="shared" ref="G1613" ca="1" si="3304">VLOOKUP(INDIRECT(CHAR(39)&amp;$A1613&amp;CHAR(39)&amp;"!r2c"&amp;$C1613,0),variables,2,0)</f>
        <v>10826</v>
      </c>
      <c r="H1613" s="98">
        <f t="array" aca="1" ref="H1613" ca="1">IF(AND(G1613&gt;=10861,G1613&lt;=10863),TEXT(INDIRECT(CHAR(39)&amp;$A1613&amp;CHAR(39)&amp;"!r"&amp;$B1613&amp;"c"&amp;$C1613,0),"dd-mmm-yyyy"),(INDIRECT(CHAR(39)&amp;$A1613&amp;CHAR(39)&amp;"!r"&amp;$B1613&amp;"c"&amp;$C1613,0)))</f>
        <v>-19881000</v>
      </c>
    </row>
    <row r="1614" spans="1:8" x14ac:dyDescent="0.3">
      <c r="A1614" s="95" t="s">
        <v>284</v>
      </c>
      <c r="B1614" s="95">
        <f t="shared" si="3258"/>
        <v>15</v>
      </c>
      <c r="C1614" s="95">
        <f t="shared" si="3224"/>
        <v>92</v>
      </c>
      <c r="E1614" s="95">
        <f t="shared" ref="E1614" si="3305">plan_id</f>
        <v>390</v>
      </c>
      <c r="F1614" s="95">
        <f t="shared" ca="1" si="3164"/>
        <v>2012</v>
      </c>
      <c r="G1614" s="95">
        <f t="shared" ref="G1614" ca="1" si="3306">VLOOKUP(INDIRECT(CHAR(39)&amp;$A1614&amp;CHAR(39)&amp;"!r2c"&amp;$C1614,0),variables,2,0)</f>
        <v>10828</v>
      </c>
      <c r="H1614" s="98">
        <f t="array" aca="1" ref="H1614" ca="1">IF(AND(G1614&gt;=10861,G1614&lt;=10863),TEXT(INDIRECT(CHAR(39)&amp;$A1614&amp;CHAR(39)&amp;"!r"&amp;$B1614&amp;"c"&amp;$C1614,0),"dd-mmm-yyyy"),(INDIRECT(CHAR(39)&amp;$A1614&amp;CHAR(39)&amp;"!r"&amp;$B1614&amp;"c"&amp;$C1614,0)))</f>
        <v>0</v>
      </c>
    </row>
    <row r="1615" spans="1:8" x14ac:dyDescent="0.3">
      <c r="A1615" s="95" t="s">
        <v>284</v>
      </c>
      <c r="B1615" s="95">
        <f t="shared" si="3258"/>
        <v>15</v>
      </c>
      <c r="C1615" s="95">
        <f t="shared" si="3224"/>
        <v>93</v>
      </c>
      <c r="E1615" s="95">
        <f t="shared" ref="E1615" si="3307">plan_id</f>
        <v>390</v>
      </c>
      <c r="F1615" s="95">
        <f t="shared" ca="1" si="3164"/>
        <v>2012</v>
      </c>
      <c r="G1615" s="95">
        <f t="shared" ref="G1615" ca="1" si="3308">VLOOKUP(INDIRECT(CHAR(39)&amp;$A1615&amp;CHAR(39)&amp;"!r2c"&amp;$C1615,0),variables,2,0)</f>
        <v>10827</v>
      </c>
      <c r="H1615" s="98">
        <f t="array" aca="1" ref="H1615" ca="1">IF(AND(G1615&gt;=10861,G1615&lt;=10863),TEXT(INDIRECT(CHAR(39)&amp;$A1615&amp;CHAR(39)&amp;"!r"&amp;$B1615&amp;"c"&amp;$C1615,0),"dd-mmm-yyyy"),(INDIRECT(CHAR(39)&amp;$A1615&amp;CHAR(39)&amp;"!r"&amp;$B1615&amp;"c"&amp;$C1615,0)))</f>
        <v>0</v>
      </c>
    </row>
    <row r="1616" spans="1:8" x14ac:dyDescent="0.3">
      <c r="A1616" s="95" t="s">
        <v>284</v>
      </c>
      <c r="B1616" s="95">
        <f t="shared" ref="B1616:B1679" si="3309">B1551+1</f>
        <v>16</v>
      </c>
      <c r="C1616" s="95">
        <f t="shared" si="3224"/>
        <v>3</v>
      </c>
      <c r="E1616" s="95">
        <f t="shared" ref="E1616" si="3310">plan_id</f>
        <v>390</v>
      </c>
      <c r="F1616" s="95">
        <f t="shared" ca="1" si="3164"/>
        <v>2013</v>
      </c>
      <c r="G1616" s="95">
        <f t="shared" ref="G1616" ca="1" si="3311">VLOOKUP(INDIRECT(CHAR(39)&amp;$A1616&amp;CHAR(39)&amp;"!r2c"&amp;$C1616,0),variables,2,0)</f>
        <v>10703</v>
      </c>
      <c r="H1616" s="98">
        <f t="array" aca="1" ref="H1616" ca="1">IF(AND(G1616&gt;=10861,G1616&lt;=10863),TEXT(INDIRECT(CHAR(39)&amp;$A1616&amp;CHAR(39)&amp;"!r"&amp;$B1616&amp;"c"&amp;$C1616,0),"dd-mmm-yyyy"),(INDIRECT(CHAR(39)&amp;$A1616&amp;CHAR(39)&amp;"!r"&amp;$B1616&amp;"c"&amp;$C1616,0)))</f>
        <v>2015</v>
      </c>
    </row>
    <row r="1617" spans="1:8" x14ac:dyDescent="0.3">
      <c r="A1617" s="95" t="s">
        <v>284</v>
      </c>
      <c r="B1617" s="95">
        <f t="shared" si="3309"/>
        <v>16</v>
      </c>
      <c r="C1617" s="95">
        <f t="shared" si="3224"/>
        <v>4</v>
      </c>
      <c r="E1617" s="95">
        <f t="shared" ref="E1617" si="3312">plan_id</f>
        <v>390</v>
      </c>
      <c r="F1617" s="95">
        <f t="shared" ca="1" si="3164"/>
        <v>2013</v>
      </c>
      <c r="G1617" s="95">
        <f t="shared" ref="G1617" ca="1" si="3313">VLOOKUP(INDIRECT(CHAR(39)&amp;$A1617&amp;CHAR(39)&amp;"!r2c"&amp;$C1617,0),variables,2,0)</f>
        <v>10845</v>
      </c>
      <c r="H1617" s="98" t="str">
        <f t="array" aca="1" ref="H1617" ca="1">IF(AND(G1617&gt;=10861,G1617&lt;=10863),TEXT(INDIRECT(CHAR(39)&amp;$A1617&amp;CHAR(39)&amp;"!r"&amp;$B1617&amp;"c"&amp;$C1617,0),"dd-mmm-yyyy"),(INDIRECT(CHAR(39)&amp;$A1617&amp;CHAR(39)&amp;"!r"&amp;$B1617&amp;"c"&amp;$C1617,0)))</f>
        <v>Cavanaugh Macdonald Consulting, LLC</v>
      </c>
    </row>
    <row r="1618" spans="1:8" x14ac:dyDescent="0.3">
      <c r="A1618" s="95" t="s">
        <v>284</v>
      </c>
      <c r="B1618" s="95">
        <f t="shared" si="3309"/>
        <v>16</v>
      </c>
      <c r="C1618" s="95">
        <f t="shared" si="3224"/>
        <v>5</v>
      </c>
      <c r="E1618" s="95">
        <f t="shared" ref="E1618" si="3314">plan_id</f>
        <v>390</v>
      </c>
      <c r="F1618" s="95">
        <f t="shared" ca="1" si="3164"/>
        <v>2013</v>
      </c>
      <c r="G1618" s="95">
        <f t="shared" ref="G1618" ca="1" si="3315">VLOOKUP(INDIRECT(CHAR(39)&amp;$A1618&amp;CHAR(39)&amp;"!r2c"&amp;$C1618,0),variables,2,0)</f>
        <v>10924</v>
      </c>
      <c r="H1618" s="98">
        <f t="array" aca="1" ref="H1618" ca="1">IF(AND(G1618&gt;=10861,G1618&lt;=10863),TEXT(INDIRECT(CHAR(39)&amp;$A1618&amp;CHAR(39)&amp;"!r"&amp;$B1618&amp;"c"&amp;$C1618,0),"dd-mmm-yyyy"),(INDIRECT(CHAR(39)&amp;$A1618&amp;CHAR(39)&amp;"!r"&amp;$B1618&amp;"c"&amp;$C1618,0)))</f>
        <v>0</v>
      </c>
    </row>
    <row r="1619" spans="1:8" x14ac:dyDescent="0.3">
      <c r="A1619" s="95" t="s">
        <v>284</v>
      </c>
      <c r="B1619" s="95">
        <f t="shared" si="3309"/>
        <v>16</v>
      </c>
      <c r="C1619" s="95">
        <f t="shared" si="3224"/>
        <v>6</v>
      </c>
      <c r="E1619" s="95">
        <f t="shared" ref="E1619" si="3316">plan_id</f>
        <v>390</v>
      </c>
      <c r="F1619" s="95">
        <f t="shared" ca="1" si="3164"/>
        <v>2013</v>
      </c>
      <c r="G1619" s="95">
        <f t="shared" ref="G1619" ca="1" si="3317">VLOOKUP(INDIRECT(CHAR(39)&amp;$A1619&amp;CHAR(39)&amp;"!r2c"&amp;$C1619,0),variables,2,0)</f>
        <v>10925</v>
      </c>
      <c r="H1619" s="98">
        <f t="array" aca="1" ref="H1619" ca="1">IF(AND(G1619&gt;=10861,G1619&lt;=10863),TEXT(INDIRECT(CHAR(39)&amp;$A1619&amp;CHAR(39)&amp;"!r"&amp;$B1619&amp;"c"&amp;$C1619,0),"dd-mmm-yyyy"),(INDIRECT(CHAR(39)&amp;$A1619&amp;CHAR(39)&amp;"!r"&amp;$B1619&amp;"c"&amp;$C1619,0)))</f>
        <v>0.33689999999999998</v>
      </c>
    </row>
    <row r="1620" spans="1:8" x14ac:dyDescent="0.3">
      <c r="A1620" s="95" t="s">
        <v>284</v>
      </c>
      <c r="B1620" s="95">
        <f t="shared" si="3309"/>
        <v>16</v>
      </c>
      <c r="C1620" s="95">
        <f t="shared" si="3224"/>
        <v>7</v>
      </c>
      <c r="E1620" s="95">
        <f t="shared" ref="E1620" si="3318">plan_id</f>
        <v>390</v>
      </c>
      <c r="F1620" s="95">
        <f t="shared" ca="1" si="3164"/>
        <v>2013</v>
      </c>
      <c r="G1620" s="95">
        <f t="shared" ref="G1620" ca="1" si="3319">VLOOKUP(INDIRECT(CHAR(39)&amp;$A1620&amp;CHAR(39)&amp;"!r2c"&amp;$C1620,0),variables,2,0)</f>
        <v>10926</v>
      </c>
      <c r="H1620" s="98">
        <f t="array" aca="1" ref="H1620" ca="1">IF(AND(G1620&gt;=10861,G1620&lt;=10863),TEXT(INDIRECT(CHAR(39)&amp;$A1620&amp;CHAR(39)&amp;"!r"&amp;$B1620&amp;"c"&amp;$C1620,0),"dd-mmm-yyyy"),(INDIRECT(CHAR(39)&amp;$A1620&amp;CHAR(39)&amp;"!r"&amp;$B1620&amp;"c"&amp;$C1620,0)))</f>
        <v>0</v>
      </c>
    </row>
    <row r="1621" spans="1:8" x14ac:dyDescent="0.3">
      <c r="A1621" s="95" t="s">
        <v>284</v>
      </c>
      <c r="B1621" s="95">
        <f t="shared" si="3309"/>
        <v>16</v>
      </c>
      <c r="C1621" s="95">
        <f t="shared" si="3224"/>
        <v>8</v>
      </c>
      <c r="E1621" s="95">
        <f t="shared" ref="E1621" si="3320">plan_id</f>
        <v>390</v>
      </c>
      <c r="F1621" s="95">
        <f t="shared" ca="1" si="3164"/>
        <v>2013</v>
      </c>
      <c r="G1621" s="95">
        <f t="shared" ref="G1621" ca="1" si="3321">VLOOKUP(INDIRECT(CHAR(39)&amp;$A1621&amp;CHAR(39)&amp;"!r2c"&amp;$C1621,0),variables,2,0)</f>
        <v>10704</v>
      </c>
      <c r="H1621" s="98">
        <f t="array" aca="1" ref="H1621" ca="1">IF(AND(G1621&gt;=10861,G1621&lt;=10863),TEXT(INDIRECT(CHAR(39)&amp;$A1621&amp;CHAR(39)&amp;"!r"&amp;$B1621&amp;"c"&amp;$C1621,0),"dd-mmm-yyyy"),(INDIRECT(CHAR(39)&amp;$A1621&amp;CHAR(39)&amp;"!r"&amp;$B1621&amp;"c"&amp;$C1621,0)))</f>
        <v>0</v>
      </c>
    </row>
    <row r="1622" spans="1:8" x14ac:dyDescent="0.3">
      <c r="A1622" s="95" t="s">
        <v>284</v>
      </c>
      <c r="B1622" s="95">
        <f t="shared" si="3309"/>
        <v>16</v>
      </c>
      <c r="C1622" s="95">
        <f t="shared" si="3224"/>
        <v>9</v>
      </c>
      <c r="E1622" s="95">
        <f t="shared" ref="E1622" si="3322">plan_id</f>
        <v>390</v>
      </c>
      <c r="F1622" s="95">
        <f t="shared" ca="1" si="3164"/>
        <v>2013</v>
      </c>
      <c r="G1622" s="95">
        <f t="shared" ref="G1622" ca="1" si="3323">VLOOKUP(INDIRECT(CHAR(39)&amp;$A1622&amp;CHAR(39)&amp;"!r2c"&amp;$C1622,0),variables,2,0)</f>
        <v>10928</v>
      </c>
      <c r="H1622" s="98">
        <f t="array" aca="1" ref="H1622" ca="1">IF(AND(G1622&gt;=10861,G1622&lt;=10863),TEXT(INDIRECT(CHAR(39)&amp;$A1622&amp;CHAR(39)&amp;"!r"&amp;$B1622&amp;"c"&amp;$C1622,0),"dd-mmm-yyyy"),(INDIRECT(CHAR(39)&amp;$A1622&amp;CHAR(39)&amp;"!r"&amp;$B1622&amp;"c"&amp;$C1622,0)))</f>
        <v>-7.8200000000000006E-2</v>
      </c>
    </row>
    <row r="1623" spans="1:8" x14ac:dyDescent="0.3">
      <c r="A1623" s="95" t="s">
        <v>284</v>
      </c>
      <c r="B1623" s="95">
        <f t="shared" si="3309"/>
        <v>16</v>
      </c>
      <c r="C1623" s="95">
        <f t="shared" si="3224"/>
        <v>10</v>
      </c>
      <c r="E1623" s="95">
        <f t="shared" ref="E1623" si="3324">plan_id</f>
        <v>390</v>
      </c>
      <c r="F1623" s="95">
        <f t="shared" ca="1" si="3164"/>
        <v>2013</v>
      </c>
      <c r="G1623" s="95">
        <f t="shared" ref="G1623" ca="1" si="3325">VLOOKUP(INDIRECT(CHAR(39)&amp;$A1623&amp;CHAR(39)&amp;"!r2c"&amp;$C1623,0),variables,2,0)</f>
        <v>10929</v>
      </c>
      <c r="H1623" s="98">
        <f t="array" aca="1" ref="H1623" ca="1">IF(AND(G1623&gt;=10861,G1623&lt;=10863),TEXT(INDIRECT(CHAR(39)&amp;$A1623&amp;CHAR(39)&amp;"!r"&amp;$B1623&amp;"c"&amp;$C1623,0),"dd-mmm-yyyy"),(INDIRECT(CHAR(39)&amp;$A1623&amp;CHAR(39)&amp;"!r"&amp;$B1623&amp;"c"&amp;$C1623,0)))</f>
        <v>-7.8200000000000006E-2</v>
      </c>
    </row>
    <row r="1624" spans="1:8" x14ac:dyDescent="0.3">
      <c r="A1624" s="95" t="s">
        <v>284</v>
      </c>
      <c r="B1624" s="95">
        <f t="shared" si="3309"/>
        <v>16</v>
      </c>
      <c r="C1624" s="95">
        <f t="shared" si="3224"/>
        <v>11</v>
      </c>
      <c r="E1624" s="95">
        <f t="shared" ref="E1624" si="3326">plan_id</f>
        <v>390</v>
      </c>
      <c r="F1624" s="95">
        <f t="shared" ca="1" si="3164"/>
        <v>2013</v>
      </c>
      <c r="G1624" s="95">
        <f t="shared" ref="G1624" ca="1" si="3327">VLOOKUP(INDIRECT(CHAR(39)&amp;$A1624&amp;CHAR(39)&amp;"!r2c"&amp;$C1624,0),variables,2,0)</f>
        <v>10930</v>
      </c>
      <c r="H1624" s="98">
        <f t="array" aca="1" ref="H1624" ca="1">IF(AND(G1624&gt;=10861,G1624&lt;=10863),TEXT(INDIRECT(CHAR(39)&amp;$A1624&amp;CHAR(39)&amp;"!r"&amp;$B1624&amp;"c"&amp;$C1624,0),"dd-mmm-yyyy"),(INDIRECT(CHAR(39)&amp;$A1624&amp;CHAR(39)&amp;"!r"&amp;$B1624&amp;"c"&amp;$C1624,0)))</f>
        <v>0</v>
      </c>
    </row>
    <row r="1625" spans="1:8" x14ac:dyDescent="0.3">
      <c r="A1625" s="95" t="s">
        <v>284</v>
      </c>
      <c r="B1625" s="95">
        <f t="shared" si="3309"/>
        <v>16</v>
      </c>
      <c r="C1625" s="95">
        <f t="shared" si="3224"/>
        <v>12</v>
      </c>
      <c r="E1625" s="95">
        <f t="shared" ref="E1625" si="3328">plan_id</f>
        <v>390</v>
      </c>
      <c r="F1625" s="95">
        <f t="shared" ca="1" si="3164"/>
        <v>2013</v>
      </c>
      <c r="G1625" s="95">
        <f t="shared" ref="G1625" ca="1" si="3329">VLOOKUP(INDIRECT(CHAR(39)&amp;$A1625&amp;CHAR(39)&amp;"!r2c"&amp;$C1625,0),variables,2,0)</f>
        <v>10705</v>
      </c>
      <c r="H1625" s="98">
        <f t="array" aca="1" ref="H1625" ca="1">IF(AND(G1625&gt;=10861,G1625&lt;=10863),TEXT(INDIRECT(CHAR(39)&amp;$A1625&amp;CHAR(39)&amp;"!r"&amp;$B1625&amp;"c"&amp;$C1625,0),"dd-mmm-yyyy"),(INDIRECT(CHAR(39)&amp;$A1625&amp;CHAR(39)&amp;"!r"&amp;$B1625&amp;"c"&amp;$C1625,0)))</f>
        <v>30580528</v>
      </c>
    </row>
    <row r="1626" spans="1:8" x14ac:dyDescent="0.3">
      <c r="A1626" s="95" t="s">
        <v>284</v>
      </c>
      <c r="B1626" s="95">
        <f t="shared" si="3309"/>
        <v>16</v>
      </c>
      <c r="C1626" s="95">
        <f t="shared" si="3224"/>
        <v>13</v>
      </c>
      <c r="E1626" s="95">
        <f t="shared" ref="E1626" si="3330">plan_id</f>
        <v>390</v>
      </c>
      <c r="F1626" s="95">
        <f t="shared" ca="1" si="3164"/>
        <v>2013</v>
      </c>
      <c r="G1626" s="95">
        <f t="shared" ref="G1626" ca="1" si="3331">VLOOKUP(INDIRECT(CHAR(39)&amp;$A1626&amp;CHAR(39)&amp;"!r2c"&amp;$C1626,0),variables,2,0)</f>
        <v>10842</v>
      </c>
      <c r="H1626" s="98">
        <f t="array" aca="1" ref="H1626" ca="1">IF(AND(G1626&gt;=10861,G1626&lt;=10863),TEXT(INDIRECT(CHAR(39)&amp;$A1626&amp;CHAR(39)&amp;"!r"&amp;$B1626&amp;"c"&amp;$C1626,0),"dd-mmm-yyyy"),(INDIRECT(CHAR(39)&amp;$A1626&amp;CHAR(39)&amp;"!r"&amp;$B1626&amp;"c"&amp;$C1626,0)))</f>
        <v>0</v>
      </c>
    </row>
    <row r="1627" spans="1:8" x14ac:dyDescent="0.3">
      <c r="A1627" s="95" t="s">
        <v>284</v>
      </c>
      <c r="B1627" s="95">
        <f t="shared" si="3309"/>
        <v>16</v>
      </c>
      <c r="C1627" s="95">
        <f t="shared" si="3224"/>
        <v>14</v>
      </c>
      <c r="E1627" s="95">
        <f t="shared" ref="E1627" si="3332">plan_id</f>
        <v>390</v>
      </c>
      <c r="F1627" s="95">
        <f t="shared" ca="1" si="3164"/>
        <v>2013</v>
      </c>
      <c r="G1627" s="95">
        <f t="shared" ref="G1627" ca="1" si="3333">VLOOKUP(INDIRECT(CHAR(39)&amp;$A1627&amp;CHAR(39)&amp;"!r2c"&amp;$C1627,0),variables,2,0)</f>
        <v>10843</v>
      </c>
      <c r="H1627" s="98">
        <f t="array" aca="1" ref="H1627" ca="1">IF(AND(G1627&gt;=10861,G1627&lt;=10863),TEXT(INDIRECT(CHAR(39)&amp;$A1627&amp;CHAR(39)&amp;"!r"&amp;$B1627&amp;"c"&amp;$C1627,0),"dd-mmm-yyyy"),(INDIRECT(CHAR(39)&amp;$A1627&amp;CHAR(39)&amp;"!r"&amp;$B1627&amp;"c"&amp;$C1627,0)))</f>
        <v>0</v>
      </c>
    </row>
    <row r="1628" spans="1:8" x14ac:dyDescent="0.3">
      <c r="A1628" s="95" t="s">
        <v>284</v>
      </c>
      <c r="B1628" s="95">
        <f t="shared" si="3309"/>
        <v>16</v>
      </c>
      <c r="C1628" s="95">
        <f t="shared" si="3224"/>
        <v>15</v>
      </c>
      <c r="E1628" s="95">
        <f t="shared" ref="E1628" si="3334">plan_id</f>
        <v>390</v>
      </c>
      <c r="F1628" s="95">
        <f t="shared" ca="1" si="3164"/>
        <v>2013</v>
      </c>
      <c r="G1628" s="95">
        <f t="shared" ref="G1628" ca="1" si="3335">VLOOKUP(INDIRECT(CHAR(39)&amp;$A1628&amp;CHAR(39)&amp;"!r2c"&amp;$C1628,0),variables,2,0)</f>
        <v>10931</v>
      </c>
      <c r="H1628" s="98">
        <f t="array" aca="1" ref="H1628" ca="1">IF(AND(G1628&gt;=10861,G1628&lt;=10863),TEXT(INDIRECT(CHAR(39)&amp;$A1628&amp;CHAR(39)&amp;"!r"&amp;$B1628&amp;"c"&amp;$C1628,0),"dd-mmm-yyyy"),(INDIRECT(CHAR(39)&amp;$A1628&amp;CHAR(39)&amp;"!r"&amp;$B1628&amp;"c"&amp;$C1628,0)))</f>
        <v>0</v>
      </c>
    </row>
    <row r="1629" spans="1:8" x14ac:dyDescent="0.3">
      <c r="A1629" s="95" t="s">
        <v>284</v>
      </c>
      <c r="B1629" s="95">
        <f t="shared" si="3309"/>
        <v>16</v>
      </c>
      <c r="C1629" s="95">
        <f t="shared" si="3224"/>
        <v>16</v>
      </c>
      <c r="E1629" s="95">
        <f t="shared" ref="E1629" si="3336">plan_id</f>
        <v>390</v>
      </c>
      <c r="F1629" s="95">
        <f t="shared" ca="1" si="3164"/>
        <v>2013</v>
      </c>
      <c r="G1629" s="95">
        <f t="shared" ref="G1629" ca="1" si="3337">VLOOKUP(INDIRECT(CHAR(39)&amp;$A1629&amp;CHAR(39)&amp;"!r2c"&amp;$C1629,0),variables,2,0)</f>
        <v>10932</v>
      </c>
      <c r="H1629" s="98">
        <f t="array" aca="1" ref="H1629" ca="1">IF(AND(G1629&gt;=10861,G1629&lt;=10863),TEXT(INDIRECT(CHAR(39)&amp;$A1629&amp;CHAR(39)&amp;"!r"&amp;$B1629&amp;"c"&amp;$C1629,0),"dd-mmm-yyyy"),(INDIRECT(CHAR(39)&amp;$A1629&amp;CHAR(39)&amp;"!r"&amp;$B1629&amp;"c"&amp;$C1629,0)))</f>
        <v>0</v>
      </c>
    </row>
    <row r="1630" spans="1:8" x14ac:dyDescent="0.3">
      <c r="A1630" s="95" t="s">
        <v>284</v>
      </c>
      <c r="B1630" s="95">
        <f t="shared" si="3309"/>
        <v>16</v>
      </c>
      <c r="C1630" s="95">
        <f t="shared" si="3224"/>
        <v>17</v>
      </c>
      <c r="E1630" s="95">
        <f t="shared" ref="E1630" si="3338">plan_id</f>
        <v>390</v>
      </c>
      <c r="F1630" s="95">
        <f t="shared" ca="1" si="3164"/>
        <v>2013</v>
      </c>
      <c r="G1630" s="95">
        <f t="shared" ref="G1630" ca="1" si="3339">VLOOKUP(INDIRECT(CHAR(39)&amp;$A1630&amp;CHAR(39)&amp;"!r2c"&amp;$C1630,0),variables,2,0)</f>
        <v>10933</v>
      </c>
      <c r="H1630" s="98">
        <f t="array" aca="1" ref="H1630" ca="1">IF(AND(G1630&gt;=10861,G1630&lt;=10863),TEXT(INDIRECT(CHAR(39)&amp;$A1630&amp;CHAR(39)&amp;"!r"&amp;$B1630&amp;"c"&amp;$C1630,0),"dd-mmm-yyyy"),(INDIRECT(CHAR(39)&amp;$A1630&amp;CHAR(39)&amp;"!r"&amp;$B1630&amp;"c"&amp;$C1630,0)))</f>
        <v>0.25869999999999999</v>
      </c>
    </row>
    <row r="1631" spans="1:8" x14ac:dyDescent="0.3">
      <c r="A1631" s="95" t="s">
        <v>284</v>
      </c>
      <c r="B1631" s="95">
        <f t="shared" si="3309"/>
        <v>16</v>
      </c>
      <c r="C1631" s="95">
        <f t="shared" si="3224"/>
        <v>18</v>
      </c>
      <c r="E1631" s="95">
        <f t="shared" ref="E1631" si="3340">plan_id</f>
        <v>390</v>
      </c>
      <c r="F1631" s="95">
        <f t="shared" ca="1" si="3164"/>
        <v>2013</v>
      </c>
      <c r="G1631" s="95">
        <f t="shared" ref="G1631" ca="1" si="3341">VLOOKUP(INDIRECT(CHAR(39)&amp;$A1631&amp;CHAR(39)&amp;"!r2c"&amp;$C1631,0),variables,2,0)</f>
        <v>10934</v>
      </c>
      <c r="H1631" s="98">
        <f t="array" aca="1" ref="H1631" ca="1">IF(AND(G1631&gt;=10861,G1631&lt;=10863),TEXT(INDIRECT(CHAR(39)&amp;$A1631&amp;CHAR(39)&amp;"!r"&amp;$B1631&amp;"c"&amp;$C1631,0),"dd-mmm-yyyy"),(INDIRECT(CHAR(39)&amp;$A1631&amp;CHAR(39)&amp;"!r"&amp;$B1631&amp;"c"&amp;$C1631,0)))</f>
        <v>0</v>
      </c>
    </row>
    <row r="1632" spans="1:8" x14ac:dyDescent="0.3">
      <c r="A1632" s="95" t="s">
        <v>284</v>
      </c>
      <c r="B1632" s="95">
        <f t="shared" si="3309"/>
        <v>16</v>
      </c>
      <c r="C1632" s="95">
        <f t="shared" si="3224"/>
        <v>19</v>
      </c>
      <c r="E1632" s="95">
        <f t="shared" ref="E1632" si="3342">plan_id</f>
        <v>390</v>
      </c>
      <c r="F1632" s="95">
        <f t="shared" ca="1" si="3164"/>
        <v>2013</v>
      </c>
      <c r="G1632" s="95">
        <f t="shared" ref="G1632" ca="1" si="3343">VLOOKUP(INDIRECT(CHAR(39)&amp;$A1632&amp;CHAR(39)&amp;"!r2c"&amp;$C1632,0),variables,2,0)</f>
        <v>10935</v>
      </c>
      <c r="H1632" s="98" t="str">
        <f t="array" aca="1" ref="H1632" ca="1">IF(AND(G1632&gt;=10861,G1632&lt;=10863),TEXT(INDIRECT(CHAR(39)&amp;$A1632&amp;CHAR(39)&amp;"!r"&amp;$B1632&amp;"c"&amp;$C1632,0),"dd-mmm-yyyy"),(INDIRECT(CHAR(39)&amp;$A1632&amp;CHAR(39)&amp;"!r"&amp;$B1632&amp;"c"&amp;$C1632,0)))</f>
        <v>Range</v>
      </c>
    </row>
    <row r="1633" spans="1:8" x14ac:dyDescent="0.3">
      <c r="A1633" s="95" t="s">
        <v>284</v>
      </c>
      <c r="B1633" s="95">
        <f t="shared" si="3309"/>
        <v>16</v>
      </c>
      <c r="C1633" s="95">
        <f t="shared" si="3224"/>
        <v>20</v>
      </c>
      <c r="E1633" s="95">
        <f t="shared" ref="E1633" si="3344">plan_id</f>
        <v>390</v>
      </c>
      <c r="F1633" s="95">
        <f t="shared" ca="1" si="3164"/>
        <v>2013</v>
      </c>
      <c r="G1633" s="95">
        <f t="shared" ref="G1633" ca="1" si="3345">VLOOKUP(INDIRECT(CHAR(39)&amp;$A1633&amp;CHAR(39)&amp;"!r2c"&amp;$C1633,0),variables,2,0)</f>
        <v>10937</v>
      </c>
      <c r="H1633" s="98">
        <f t="array" aca="1" ref="H1633" ca="1">IF(AND(G1633&gt;=10861,G1633&lt;=10863),TEXT(INDIRECT(CHAR(39)&amp;$A1633&amp;CHAR(39)&amp;"!r"&amp;$B1633&amp;"c"&amp;$C1633,0),"dd-mmm-yyyy"),(INDIRECT(CHAR(39)&amp;$A1633&amp;CHAR(39)&amp;"!r"&amp;$B1633&amp;"c"&amp;$C1633,0)))</f>
        <v>0</v>
      </c>
    </row>
    <row r="1634" spans="1:8" x14ac:dyDescent="0.3">
      <c r="A1634" s="95" t="s">
        <v>284</v>
      </c>
      <c r="B1634" s="95">
        <f t="shared" si="3309"/>
        <v>16</v>
      </c>
      <c r="C1634" s="95">
        <f t="shared" si="3224"/>
        <v>21</v>
      </c>
      <c r="E1634" s="95">
        <f t="shared" ref="E1634" si="3346">plan_id</f>
        <v>390</v>
      </c>
      <c r="F1634" s="95">
        <f t="shared" ca="1" si="3164"/>
        <v>2013</v>
      </c>
      <c r="G1634" s="95">
        <f t="shared" ref="G1634" ca="1" si="3347">VLOOKUP(INDIRECT(CHAR(39)&amp;$A1634&amp;CHAR(39)&amp;"!r2c"&amp;$C1634,0),variables,2,0)</f>
        <v>10938</v>
      </c>
      <c r="H1634" s="98">
        <f t="array" aca="1" ref="H1634" ca="1">IF(AND(G1634&gt;=10861,G1634&lt;=10863),TEXT(INDIRECT(CHAR(39)&amp;$A1634&amp;CHAR(39)&amp;"!r"&amp;$B1634&amp;"c"&amp;$C1634,0),"dd-mmm-yyyy"),(INDIRECT(CHAR(39)&amp;$A1634&amp;CHAR(39)&amp;"!r"&amp;$B1634&amp;"c"&amp;$C1634,0)))</f>
        <v>0</v>
      </c>
    </row>
    <row r="1635" spans="1:8" x14ac:dyDescent="0.3">
      <c r="A1635" s="95" t="s">
        <v>284</v>
      </c>
      <c r="B1635" s="95">
        <f t="shared" si="3309"/>
        <v>16</v>
      </c>
      <c r="C1635" s="95">
        <f t="shared" si="3224"/>
        <v>22</v>
      </c>
      <c r="E1635" s="95">
        <f t="shared" ref="E1635" si="3348">plan_id</f>
        <v>390</v>
      </c>
      <c r="F1635" s="95">
        <f t="shared" ca="1" si="3164"/>
        <v>2013</v>
      </c>
      <c r="G1635" s="95">
        <f t="shared" ref="G1635" ca="1" si="3349">VLOOKUP(INDIRECT(CHAR(39)&amp;$A1635&amp;CHAR(39)&amp;"!r2c"&amp;$C1635,0),variables,2,0)</f>
        <v>11007</v>
      </c>
      <c r="H1635" s="98" t="str">
        <f t="array" aca="1" ref="H1635" ca="1">IF(AND(G1635&gt;=10861,G1635&lt;=10863),TEXT(INDIRECT(CHAR(39)&amp;$A1635&amp;CHAR(39)&amp;"!r"&amp;$B1635&amp;"c"&amp;$C1635,0),"dd-mmm-yyyy"),(INDIRECT(CHAR(39)&amp;$A1635&amp;CHAR(39)&amp;"!r"&amp;$B1635&amp;"c"&amp;$C1635,0)))</f>
        <v>(i) 2.5% of Avg pay times dep service upto 25 yrs+ 3% of avg pay times dep service over 25yrs+ 2.5% of Avg pay times CS, Max 80% of pay. (ii) 2.5% of avg pay times total service, Max 80% of pay</v>
      </c>
    </row>
    <row r="1636" spans="1:8" x14ac:dyDescent="0.3">
      <c r="A1636" s="95" t="s">
        <v>284</v>
      </c>
      <c r="B1636" s="95">
        <f t="shared" si="3309"/>
        <v>16</v>
      </c>
      <c r="C1636" s="95">
        <f t="shared" si="3224"/>
        <v>23</v>
      </c>
      <c r="E1636" s="95">
        <f t="shared" ref="E1636" si="3350">plan_id</f>
        <v>390</v>
      </c>
      <c r="F1636" s="95">
        <f t="shared" ca="1" si="3164"/>
        <v>2013</v>
      </c>
      <c r="G1636" s="95">
        <f t="shared" ref="G1636" ca="1" si="3351">VLOOKUP(INDIRECT(CHAR(39)&amp;$A1636&amp;CHAR(39)&amp;"!r2c"&amp;$C1636,0),variables,2,0)</f>
        <v>10941</v>
      </c>
      <c r="H1636" s="98" t="str">
        <f t="array" aca="1" ref="H1636" ca="1">IF(AND(G1636&gt;=10861,G1636&lt;=10863),TEXT(INDIRECT(CHAR(39)&amp;$A1636&amp;CHAR(39)&amp;"!r"&amp;$B1636&amp;"c"&amp;$C1636,0),"dd-mmm-yyyy"),(INDIRECT(CHAR(39)&amp;$A1636&amp;CHAR(39)&amp;"!r"&amp;$B1636&amp;"c"&amp;$C1636,0)))</f>
        <v>COLA</v>
      </c>
    </row>
    <row r="1637" spans="1:8" x14ac:dyDescent="0.3">
      <c r="A1637" s="95" t="s">
        <v>284</v>
      </c>
      <c r="B1637" s="95">
        <f t="shared" si="3309"/>
        <v>16</v>
      </c>
      <c r="C1637" s="95">
        <f t="shared" si="3224"/>
        <v>24</v>
      </c>
      <c r="E1637" s="95">
        <f t="shared" ref="E1637" si="3352">plan_id</f>
        <v>390</v>
      </c>
      <c r="F1637" s="95">
        <f t="shared" ca="1" si="3164"/>
        <v>2013</v>
      </c>
      <c r="G1637" s="95">
        <f t="shared" ref="G1637" ca="1" si="3353">VLOOKUP(INDIRECT(CHAR(39)&amp;$A1637&amp;CHAR(39)&amp;"!r2c"&amp;$C1637,0),variables,2,0)</f>
        <v>10942</v>
      </c>
      <c r="H1637" s="98" t="str">
        <f t="array" aca="1" ref="H1637" ca="1">IF(AND(G1637&gt;=10861,G1637&lt;=10863),TEXT(INDIRECT(CHAR(39)&amp;$A1637&amp;CHAR(39)&amp;"!r"&amp;$B1637&amp;"c"&amp;$C1637,0),"dd-mmm-yyyy"),(INDIRECT(CHAR(39)&amp;$A1637&amp;CHAR(39)&amp;"!r"&amp;$B1637&amp;"c"&amp;$C1637,0)))</f>
        <v>Percentage</v>
      </c>
    </row>
    <row r="1638" spans="1:8" x14ac:dyDescent="0.3">
      <c r="A1638" s="95" t="s">
        <v>284</v>
      </c>
      <c r="B1638" s="95">
        <f t="shared" si="3309"/>
        <v>16</v>
      </c>
      <c r="C1638" s="95">
        <f t="shared" si="3224"/>
        <v>25</v>
      </c>
      <c r="E1638" s="95">
        <f t="shared" ref="E1638" si="3354">plan_id</f>
        <v>390</v>
      </c>
      <c r="F1638" s="95">
        <f t="shared" ref="F1638:F1757" ca="1" si="3355">INDIRECT(CHAR(39)&amp;$A1638&amp;CHAR(39)&amp;"!r"&amp;$B1638&amp;"c2",0)</f>
        <v>2013</v>
      </c>
      <c r="G1638" s="95">
        <f t="shared" ref="G1638" ca="1" si="3356">VLOOKUP(INDIRECT(CHAR(39)&amp;$A1638&amp;CHAR(39)&amp;"!r2c"&amp;$C1638,0),variables,2,0)</f>
        <v>10701</v>
      </c>
      <c r="H1638" s="98">
        <f t="array" aca="1" ref="H1638" ca="1">IF(AND(G1638&gt;=10861,G1638&lt;=10863),TEXT(INDIRECT(CHAR(39)&amp;$A1638&amp;CHAR(39)&amp;"!r"&amp;$B1638&amp;"c"&amp;$C1638,0),"dd-mmm-yyyy"),(INDIRECT(CHAR(39)&amp;$A1638&amp;CHAR(39)&amp;"!r"&amp;$B1638&amp;"c"&amp;$C1638,0)))</f>
        <v>3.5000000000000003E-2</v>
      </c>
    </row>
    <row r="1639" spans="1:8" x14ac:dyDescent="0.3">
      <c r="A1639" s="95" t="s">
        <v>284</v>
      </c>
      <c r="B1639" s="95">
        <f t="shared" si="3309"/>
        <v>16</v>
      </c>
      <c r="C1639" s="95">
        <f t="shared" ref="C1639:C1702" si="3357">C1548</f>
        <v>26</v>
      </c>
      <c r="E1639" s="95">
        <f t="shared" ref="E1639" si="3358">plan_id</f>
        <v>390</v>
      </c>
      <c r="F1639" s="95">
        <f t="shared" ca="1" si="3355"/>
        <v>2013</v>
      </c>
      <c r="G1639" s="95">
        <f t="shared" ref="G1639" ca="1" si="3359">VLOOKUP(INDIRECT(CHAR(39)&amp;$A1639&amp;CHAR(39)&amp;"!r2c"&amp;$C1639,0),variables,2,0)</f>
        <v>10702</v>
      </c>
      <c r="H1639" s="98">
        <f t="array" aca="1" ref="H1639" ca="1">IF(AND(G1639&gt;=10861,G1639&lt;=10863),TEXT(INDIRECT(CHAR(39)&amp;$A1639&amp;CHAR(39)&amp;"!r"&amp;$B1639&amp;"c"&amp;$C1639,0),"dd-mmm-yyyy"),(INDIRECT(CHAR(39)&amp;$A1639&amp;CHAR(39)&amp;"!r"&amp;$B1639&amp;"c"&amp;$C1639,0)))</f>
        <v>0</v>
      </c>
    </row>
    <row r="1640" spans="1:8" x14ac:dyDescent="0.3">
      <c r="A1640" s="95" t="s">
        <v>284</v>
      </c>
      <c r="B1640" s="95">
        <f t="shared" si="3309"/>
        <v>16</v>
      </c>
      <c r="C1640" s="95">
        <f t="shared" si="3357"/>
        <v>27</v>
      </c>
      <c r="E1640" s="95">
        <f t="shared" ref="E1640" si="3360">plan_id</f>
        <v>390</v>
      </c>
      <c r="F1640" s="95">
        <f t="shared" ca="1" si="3355"/>
        <v>2013</v>
      </c>
      <c r="G1640" s="95">
        <f t="shared" ref="G1640" ca="1" si="3361">VLOOKUP(INDIRECT(CHAR(39)&amp;$A1640&amp;CHAR(39)&amp;"!r2c"&amp;$C1640,0),variables,2,0)</f>
        <v>10943</v>
      </c>
      <c r="H1640" s="98" t="str">
        <f t="array" aca="1" ref="H1640" ca="1">IF(AND(G1640&gt;=10861,G1640&lt;=10863),TEXT(INDIRECT(CHAR(39)&amp;$A1640&amp;CHAR(39)&amp;"!r"&amp;$B1640&amp;"c"&amp;$C1640,0),"dd-mmm-yyyy"),(INDIRECT(CHAR(39)&amp;$A1640&amp;CHAR(39)&amp;"!r"&amp;$B1640&amp;"c"&amp;$C1640,0)))</f>
        <v>3.00% ( COLA limited for those hired after 11/1/96)</v>
      </c>
    </row>
    <row r="1641" spans="1:8" x14ac:dyDescent="0.3">
      <c r="A1641" s="95" t="s">
        <v>284</v>
      </c>
      <c r="B1641" s="95">
        <f t="shared" si="3309"/>
        <v>16</v>
      </c>
      <c r="C1641" s="95">
        <f t="shared" si="3357"/>
        <v>28</v>
      </c>
      <c r="E1641" s="95">
        <f t="shared" ref="E1641" si="3362">plan_id</f>
        <v>390</v>
      </c>
      <c r="F1641" s="95">
        <f t="shared" ca="1" si="3355"/>
        <v>2013</v>
      </c>
      <c r="G1641" s="95">
        <f t="shared" ref="G1641" ca="1" si="3363">VLOOKUP(INDIRECT(CHAR(39)&amp;$A1641&amp;CHAR(39)&amp;"!r2c"&amp;$C1641,0),variables,2,0)</f>
        <v>10944</v>
      </c>
      <c r="H1641" s="98" t="str">
        <f t="array" aca="1" ref="H1641" ca="1">IF(AND(G1641&gt;=10861,G1641&lt;=10863),TEXT(INDIRECT(CHAR(39)&amp;$A1641&amp;CHAR(39)&amp;"!r"&amp;$B1641&amp;"c"&amp;$C1641,0),"dd-mmm-yyyy"),(INDIRECT(CHAR(39)&amp;$A1641&amp;CHAR(39)&amp;"!r"&amp;$B1641&amp;"c"&amp;$C1641,0)))</f>
        <v>NO</v>
      </c>
    </row>
    <row r="1642" spans="1:8" x14ac:dyDescent="0.3">
      <c r="A1642" s="95" t="s">
        <v>284</v>
      </c>
      <c r="B1642" s="95">
        <f t="shared" si="3309"/>
        <v>16</v>
      </c>
      <c r="C1642" s="95">
        <f t="shared" si="3357"/>
        <v>29</v>
      </c>
      <c r="E1642" s="95">
        <f t="shared" ref="E1642" si="3364">plan_id</f>
        <v>390</v>
      </c>
      <c r="F1642" s="95">
        <f t="shared" ca="1" si="3355"/>
        <v>2013</v>
      </c>
      <c r="G1642" s="95">
        <f t="shared" ref="G1642" ca="1" si="3365">VLOOKUP(INDIRECT(CHAR(39)&amp;$A1642&amp;CHAR(39)&amp;"!r2c"&amp;$C1642,0),variables,2,0)</f>
        <v>10945</v>
      </c>
      <c r="H1642" s="98" t="str">
        <f t="array" aca="1" ref="H1642" ca="1">IF(AND(G1642&gt;=10861,G1642&lt;=10863),TEXT(INDIRECT(CHAR(39)&amp;$A1642&amp;CHAR(39)&amp;"!r"&amp;$B1642&amp;"c"&amp;$C1642,0),"dd-mmm-yyyy"),(INDIRECT(CHAR(39)&amp;$A1642&amp;CHAR(39)&amp;"!r"&amp;$B1642&amp;"c"&amp;$C1642,0)))</f>
        <v>NO</v>
      </c>
    </row>
    <row r="1643" spans="1:8" x14ac:dyDescent="0.3">
      <c r="A1643" s="95" t="s">
        <v>284</v>
      </c>
      <c r="B1643" s="95">
        <f t="shared" si="3309"/>
        <v>16</v>
      </c>
      <c r="C1643" s="95">
        <f t="shared" si="3357"/>
        <v>30</v>
      </c>
      <c r="E1643" s="95">
        <f t="shared" ref="E1643" si="3366">plan_id</f>
        <v>390</v>
      </c>
      <c r="F1643" s="95">
        <f t="shared" ca="1" si="3355"/>
        <v>2013</v>
      </c>
      <c r="G1643" s="95">
        <f t="shared" ref="G1643" ca="1" si="3367">VLOOKUP(INDIRECT(CHAR(39)&amp;$A1643&amp;CHAR(39)&amp;"!r2c"&amp;$C1643,0),variables,2,0)</f>
        <v>10947</v>
      </c>
      <c r="H1643" s="98">
        <f t="array" aca="1" ref="H1643" ca="1">IF(AND(G1643&gt;=10861,G1643&lt;=10863),TEXT(INDIRECT(CHAR(39)&amp;$A1643&amp;CHAR(39)&amp;"!r"&amp;$B1643&amp;"c"&amp;$C1643,0),"dd-mmm-yyyy"),(INDIRECT(CHAR(39)&amp;$A1643&amp;CHAR(39)&amp;"!r"&amp;$B1643&amp;"c"&amp;$C1643,0)))</f>
        <v>0</v>
      </c>
    </row>
    <row r="1644" spans="1:8" x14ac:dyDescent="0.3">
      <c r="A1644" s="95" t="s">
        <v>284</v>
      </c>
      <c r="B1644" s="95">
        <f t="shared" si="3309"/>
        <v>16</v>
      </c>
      <c r="C1644" s="95">
        <f t="shared" si="3357"/>
        <v>31</v>
      </c>
      <c r="E1644" s="95">
        <f t="shared" ref="E1644" si="3368">plan_id</f>
        <v>390</v>
      </c>
      <c r="F1644" s="95">
        <f t="shared" ca="1" si="3355"/>
        <v>2013</v>
      </c>
      <c r="G1644" s="95">
        <f t="shared" ref="G1644" ca="1" si="3369">VLOOKUP(INDIRECT(CHAR(39)&amp;$A1644&amp;CHAR(39)&amp;"!r2c"&amp;$C1644,0),variables,2,0)</f>
        <v>10948</v>
      </c>
      <c r="H1644" s="98" t="str">
        <f t="array" aca="1" ref="H1644" ca="1">IF(AND(G1644&gt;=10861,G1644&lt;=10863),TEXT(INDIRECT(CHAR(39)&amp;$A1644&amp;CHAR(39)&amp;"!r"&amp;$B1644&amp;"c"&amp;$C1644,0),"dd-mmm-yyyy"),(INDIRECT(CHAR(39)&amp;$A1644&amp;CHAR(39)&amp;"!r"&amp;$B1644&amp;"c"&amp;$C1644,0)))</f>
        <v>NO</v>
      </c>
    </row>
    <row r="1645" spans="1:8" x14ac:dyDescent="0.3">
      <c r="A1645" s="95" t="s">
        <v>284</v>
      </c>
      <c r="B1645" s="95">
        <f t="shared" si="3309"/>
        <v>16</v>
      </c>
      <c r="C1645" s="95">
        <f t="shared" si="3357"/>
        <v>32</v>
      </c>
      <c r="E1645" s="95">
        <f t="shared" ref="E1645" si="3370">plan_id</f>
        <v>390</v>
      </c>
      <c r="F1645" s="95">
        <f t="shared" ca="1" si="3355"/>
        <v>2013</v>
      </c>
      <c r="G1645" s="95">
        <f t="shared" ref="G1645" ca="1" si="3371">VLOOKUP(INDIRECT(CHAR(39)&amp;$A1645&amp;CHAR(39)&amp;"!r2c"&amp;$C1645,0),variables,2,0)</f>
        <v>10949</v>
      </c>
      <c r="H1645" s="98" t="str">
        <f t="array" aca="1" ref="H1645" ca="1">IF(AND(G1645&gt;=10861,G1645&lt;=10863),TEXT(INDIRECT(CHAR(39)&amp;$A1645&amp;CHAR(39)&amp;"!r"&amp;$B1645&amp;"c"&amp;$C1645,0),"dd-mmm-yyyy"),(INDIRECT(CHAR(39)&amp;$A1645&amp;CHAR(39)&amp;"!r"&amp;$B1645&amp;"c"&amp;$C1645,0)))</f>
        <v>NO</v>
      </c>
    </row>
    <row r="1646" spans="1:8" x14ac:dyDescent="0.3">
      <c r="A1646" s="95" t="s">
        <v>284</v>
      </c>
      <c r="B1646" s="95">
        <f t="shared" si="3309"/>
        <v>16</v>
      </c>
      <c r="C1646" s="95">
        <f t="shared" si="3357"/>
        <v>33</v>
      </c>
      <c r="E1646" s="95">
        <f t="shared" ref="E1646" si="3372">plan_id</f>
        <v>390</v>
      </c>
      <c r="F1646" s="95">
        <f t="shared" ca="1" si="3355"/>
        <v>2013</v>
      </c>
      <c r="G1646" s="95">
        <f t="shared" ref="G1646" ca="1" si="3373">VLOOKUP(INDIRECT(CHAR(39)&amp;$A1646&amp;CHAR(39)&amp;"!r2c"&amp;$C1646,0),variables,2,0)</f>
        <v>10951</v>
      </c>
      <c r="H1646" s="98" t="str">
        <f t="array" aca="1" ref="H1646" ca="1">IF(AND(G1646&gt;=10861,G1646&lt;=10863),TEXT(INDIRECT(CHAR(39)&amp;$A1646&amp;CHAR(39)&amp;"!r"&amp;$B1646&amp;"c"&amp;$C1646,0),"dd-mmm-yyyy"),(INDIRECT(CHAR(39)&amp;$A1646&amp;CHAR(39)&amp;"!r"&amp;$B1646&amp;"c"&amp;$C1646,0)))</f>
        <v>NO</v>
      </c>
    </row>
    <row r="1647" spans="1:8" x14ac:dyDescent="0.3">
      <c r="A1647" s="95" t="s">
        <v>284</v>
      </c>
      <c r="B1647" s="95">
        <f t="shared" si="3309"/>
        <v>16</v>
      </c>
      <c r="C1647" s="95">
        <f t="shared" si="3357"/>
        <v>34</v>
      </c>
      <c r="E1647" s="95">
        <f t="shared" ref="E1647" si="3374">plan_id</f>
        <v>390</v>
      </c>
      <c r="F1647" s="95">
        <f t="shared" ca="1" si="3355"/>
        <v>2013</v>
      </c>
      <c r="G1647" s="95">
        <f t="shared" ref="G1647" ca="1" si="3375">VLOOKUP(INDIRECT(CHAR(39)&amp;$A1647&amp;CHAR(39)&amp;"!r2c"&amp;$C1647,0),variables,2,0)</f>
        <v>10950</v>
      </c>
      <c r="H1647" s="98" t="str">
        <f t="array" aca="1" ref="H1647" ca="1">IF(AND(G1647&gt;=10861,G1647&lt;=10863),TEXT(INDIRECT(CHAR(39)&amp;$A1647&amp;CHAR(39)&amp;"!r"&amp;$B1647&amp;"c"&amp;$C1647,0),"dd-mmm-yyyy"),(INDIRECT(CHAR(39)&amp;$A1647&amp;CHAR(39)&amp;"!r"&amp;$B1647&amp;"c"&amp;$C1647,0)))</f>
        <v>NO</v>
      </c>
    </row>
    <row r="1648" spans="1:8" x14ac:dyDescent="0.3">
      <c r="A1648" s="95" t="s">
        <v>284</v>
      </c>
      <c r="B1648" s="95">
        <f t="shared" si="3309"/>
        <v>16</v>
      </c>
      <c r="C1648" s="95">
        <f t="shared" si="3357"/>
        <v>35</v>
      </c>
      <c r="E1648" s="95">
        <f t="shared" ref="E1648" si="3376">plan_id</f>
        <v>390</v>
      </c>
      <c r="F1648" s="95">
        <f t="shared" ca="1" si="3355"/>
        <v>2013</v>
      </c>
      <c r="G1648" s="95">
        <f t="shared" ref="G1648" ca="1" si="3377">VLOOKUP(INDIRECT(CHAR(39)&amp;$A1648&amp;CHAR(39)&amp;"!r2c"&amp;$C1648,0),variables,2,0)</f>
        <v>10954</v>
      </c>
      <c r="H1648" s="98">
        <f t="array" aca="1" ref="H1648" ca="1">IF(AND(G1648&gt;=10861,G1648&lt;=10863),TEXT(INDIRECT(CHAR(39)&amp;$A1648&amp;CHAR(39)&amp;"!r"&amp;$B1648&amp;"c"&amp;$C1648,0),"dd-mmm-yyyy"),(INDIRECT(CHAR(39)&amp;$A1648&amp;CHAR(39)&amp;"!r"&amp;$B1648&amp;"c"&amp;$C1648,0)))</f>
        <v>3.5000000000000003E-2</v>
      </c>
    </row>
    <row r="1649" spans="1:8" x14ac:dyDescent="0.3">
      <c r="A1649" s="95" t="s">
        <v>284</v>
      </c>
      <c r="B1649" s="95">
        <f t="shared" si="3309"/>
        <v>16</v>
      </c>
      <c r="C1649" s="95">
        <f t="shared" si="3357"/>
        <v>36</v>
      </c>
      <c r="E1649" s="95">
        <f t="shared" ref="E1649" si="3378">plan_id</f>
        <v>390</v>
      </c>
      <c r="F1649" s="95">
        <f t="shared" ca="1" si="3355"/>
        <v>2013</v>
      </c>
      <c r="G1649" s="95">
        <f t="shared" ref="G1649" ca="1" si="3379">VLOOKUP(INDIRECT(CHAR(39)&amp;$A1649&amp;CHAR(39)&amp;"!r2c"&amp;$C1649,0),variables,2,0)</f>
        <v>10955</v>
      </c>
      <c r="H1649" s="98">
        <f t="array" aca="1" ref="H1649" ca="1">IF(AND(G1649&gt;=10861,G1649&lt;=10863),TEXT(INDIRECT(CHAR(39)&amp;$A1649&amp;CHAR(39)&amp;"!r"&amp;$B1649&amp;"c"&amp;$C1649,0),"dd-mmm-yyyy"),(INDIRECT(CHAR(39)&amp;$A1649&amp;CHAR(39)&amp;"!r"&amp;$B1649&amp;"c"&amp;$C1649,0)))</f>
        <v>6.5000000000000002E-2</v>
      </c>
    </row>
    <row r="1650" spans="1:8" x14ac:dyDescent="0.3">
      <c r="A1650" s="95" t="s">
        <v>284</v>
      </c>
      <c r="B1650" s="95">
        <f t="shared" si="3309"/>
        <v>16</v>
      </c>
      <c r="C1650" s="95">
        <f t="shared" si="3357"/>
        <v>37</v>
      </c>
      <c r="E1650" s="95">
        <f t="shared" ref="E1650" si="3380">plan_id</f>
        <v>390</v>
      </c>
      <c r="F1650" s="95">
        <f t="shared" ca="1" si="3355"/>
        <v>2013</v>
      </c>
      <c r="G1650" s="95">
        <f t="shared" ref="G1650" ca="1" si="3381">VLOOKUP(INDIRECT(CHAR(39)&amp;$A1650&amp;CHAR(39)&amp;"!r2c"&amp;$C1650,0),variables,2,0)</f>
        <v>10956</v>
      </c>
      <c r="H1650" s="98">
        <f t="array" aca="1" ref="H1650" ca="1">IF(AND(G1650&gt;=10861,G1650&lt;=10863),TEXT(INDIRECT(CHAR(39)&amp;$A1650&amp;CHAR(39)&amp;"!r"&amp;$B1650&amp;"c"&amp;$C1650,0),"dd-mmm-yyyy"),(INDIRECT(CHAR(39)&amp;$A1650&amp;CHAR(39)&amp;"!r"&amp;$B1650&amp;"c"&amp;$C1650,0)))</f>
        <v>4.2500000000000003E-2</v>
      </c>
    </row>
    <row r="1651" spans="1:8" x14ac:dyDescent="0.3">
      <c r="A1651" s="95" t="s">
        <v>284</v>
      </c>
      <c r="B1651" s="95">
        <f t="shared" si="3309"/>
        <v>16</v>
      </c>
      <c r="C1651" s="95">
        <f t="shared" si="3357"/>
        <v>38</v>
      </c>
      <c r="E1651" s="95">
        <f t="shared" ref="E1651" si="3382">plan_id</f>
        <v>390</v>
      </c>
      <c r="F1651" s="95">
        <f t="shared" ca="1" si="3355"/>
        <v>2013</v>
      </c>
      <c r="G1651" s="95">
        <f t="shared" ref="G1651" ca="1" si="3383">VLOOKUP(INDIRECT(CHAR(39)&amp;$A1651&amp;CHAR(39)&amp;"!r2c"&amp;$C1651,0),variables,2,0)</f>
        <v>10959</v>
      </c>
      <c r="H1651" s="98" t="str">
        <f t="array" aca="1" ref="H1651" ca="1">IF(AND(G1651&gt;=10861,G1651&lt;=10863),TEXT(INDIRECT(CHAR(39)&amp;$A1651&amp;CHAR(39)&amp;"!r"&amp;$B1651&amp;"c"&amp;$C1651,0),"dd-mmm-yyyy"),(INDIRECT(CHAR(39)&amp;$A1651&amp;CHAR(39)&amp;"!r"&amp;$B1651&amp;"c"&amp;$C1651,0)))</f>
        <v>4.75% – 9.25%</v>
      </c>
    </row>
    <row r="1652" spans="1:8" x14ac:dyDescent="0.3">
      <c r="A1652" s="95" t="s">
        <v>284</v>
      </c>
      <c r="B1652" s="95">
        <f t="shared" si="3309"/>
        <v>16</v>
      </c>
      <c r="C1652" s="95">
        <f t="shared" si="3357"/>
        <v>39</v>
      </c>
      <c r="E1652" s="95">
        <f t="shared" ref="E1652" si="3384">plan_id</f>
        <v>390</v>
      </c>
      <c r="F1652" s="95">
        <f t="shared" ca="1" si="3355"/>
        <v>2013</v>
      </c>
      <c r="G1652" s="95">
        <f t="shared" ref="G1652" ca="1" si="3385">VLOOKUP(INDIRECT(CHAR(39)&amp;$A1652&amp;CHAR(39)&amp;"!r2c"&amp;$C1652,0),variables,2,0)</f>
        <v>10962</v>
      </c>
      <c r="H1652" s="98" t="str">
        <f t="array" aca="1" ref="H1652" ca="1">IF(AND(G1652&gt;=10861,G1652&lt;=10863),TEXT(INDIRECT(CHAR(39)&amp;$A1652&amp;CHAR(39)&amp;"!r"&amp;$B1652&amp;"c"&amp;$C1652,0),"dd-mmm-yyyy"),(INDIRECT(CHAR(39)&amp;$A1652&amp;CHAR(39)&amp;"!r"&amp;$B1652&amp;"c"&amp;$C1652,0)))</f>
        <v>Pg No 34,36</v>
      </c>
    </row>
    <row r="1653" spans="1:8" x14ac:dyDescent="0.3">
      <c r="A1653" s="95" t="s">
        <v>284</v>
      </c>
      <c r="B1653" s="95">
        <f t="shared" si="3309"/>
        <v>16</v>
      </c>
      <c r="C1653" s="95">
        <f t="shared" si="3357"/>
        <v>40</v>
      </c>
      <c r="E1653" s="95">
        <f t="shared" ref="E1653" si="3386">plan_id</f>
        <v>390</v>
      </c>
      <c r="F1653" s="95">
        <f t="shared" ca="1" si="3355"/>
        <v>2013</v>
      </c>
      <c r="G1653" s="95">
        <f t="shared" ref="G1653" ca="1" si="3387">VLOOKUP(INDIRECT(CHAR(39)&amp;$A1653&amp;CHAR(39)&amp;"!r2c"&amp;$C1653,0),variables,2,0)</f>
        <v>10964</v>
      </c>
      <c r="H1653" s="98" t="str">
        <f t="array" aca="1" ref="H1653" ca="1">IF(AND(G1653&gt;=10861,G1653&lt;=10863),TEXT(INDIRECT(CHAR(39)&amp;$A1653&amp;CHAR(39)&amp;"!r"&amp;$B1653&amp;"c"&amp;$C1653,0),"dd-mmm-yyyy"),(INDIRECT(CHAR(39)&amp;$A1653&amp;CHAR(39)&amp;"!r"&amp;$B1653&amp;"c"&amp;$C1653,0)))</f>
        <v>Pg No 34,36</v>
      </c>
    </row>
    <row r="1654" spans="1:8" x14ac:dyDescent="0.3">
      <c r="A1654" s="95" t="s">
        <v>284</v>
      </c>
      <c r="B1654" s="95">
        <f t="shared" si="3309"/>
        <v>16</v>
      </c>
      <c r="C1654" s="95">
        <f t="shared" si="3357"/>
        <v>41</v>
      </c>
      <c r="E1654" s="95">
        <f t="shared" ref="E1654" si="3388">plan_id</f>
        <v>390</v>
      </c>
      <c r="F1654" s="95">
        <f t="shared" ca="1" si="3355"/>
        <v>2013</v>
      </c>
      <c r="G1654" s="95">
        <f t="shared" ref="G1654" ca="1" si="3389">VLOOKUP(INDIRECT(CHAR(39)&amp;$A1654&amp;CHAR(39)&amp;"!r2c"&amp;$C1654,0),variables,2,0)</f>
        <v>10967</v>
      </c>
      <c r="H1654" s="98" t="str">
        <f t="array" aca="1" ref="H1654" ca="1">IF(AND(G1654&gt;=10861,G1654&lt;=10863),TEXT(INDIRECT(CHAR(39)&amp;$A1654&amp;CHAR(39)&amp;"!r"&amp;$B1654&amp;"c"&amp;$C1654,0),"dd-mmm-yyyy"),(INDIRECT(CHAR(39)&amp;$A1654&amp;CHAR(39)&amp;"!r"&amp;$B1654&amp;"c"&amp;$C1654,0)))</f>
        <v>RP-2000</v>
      </c>
    </row>
    <row r="1655" spans="1:8" x14ac:dyDescent="0.3">
      <c r="A1655" s="95" t="s">
        <v>284</v>
      </c>
      <c r="B1655" s="95">
        <f t="shared" si="3309"/>
        <v>16</v>
      </c>
      <c r="C1655" s="95">
        <f t="shared" si="3357"/>
        <v>42</v>
      </c>
      <c r="E1655" s="95">
        <f t="shared" ref="E1655" si="3390">plan_id</f>
        <v>390</v>
      </c>
      <c r="F1655" s="95">
        <f t="shared" ca="1" si="3355"/>
        <v>2013</v>
      </c>
      <c r="G1655" s="95">
        <f t="shared" ref="G1655" ca="1" si="3391">VLOOKUP(INDIRECT(CHAR(39)&amp;$A1655&amp;CHAR(39)&amp;"!r2c"&amp;$C1655,0),variables,2,0)</f>
        <v>10968</v>
      </c>
      <c r="H1655" s="98">
        <f t="array" aca="1" ref="H1655" ca="1">IF(AND(G1655&gt;=10861,G1655&lt;=10863),TEXT(INDIRECT(CHAR(39)&amp;$A1655&amp;CHAR(39)&amp;"!r"&amp;$B1655&amp;"c"&amp;$C1655,0),"dd-mmm-yyyy"),(INDIRECT(CHAR(39)&amp;$A1655&amp;CHAR(39)&amp;"!r"&amp;$B1655&amp;"c"&amp;$C1655,0)))</f>
        <v>2000</v>
      </c>
    </row>
    <row r="1656" spans="1:8" x14ac:dyDescent="0.3">
      <c r="A1656" s="95" t="s">
        <v>284</v>
      </c>
      <c r="B1656" s="95">
        <f t="shared" si="3309"/>
        <v>16</v>
      </c>
      <c r="C1656" s="95">
        <f t="shared" si="3357"/>
        <v>43</v>
      </c>
      <c r="E1656" s="95">
        <f t="shared" ref="E1656" si="3392">plan_id</f>
        <v>390</v>
      </c>
      <c r="F1656" s="95">
        <f t="shared" ca="1" si="3355"/>
        <v>2013</v>
      </c>
      <c r="G1656" s="95">
        <f t="shared" ref="G1656" ca="1" si="3393">VLOOKUP(INDIRECT(CHAR(39)&amp;$A1656&amp;CHAR(39)&amp;"!r2c"&amp;$C1656,0),variables,2,0)</f>
        <v>10969</v>
      </c>
      <c r="H1656" s="98" t="str">
        <f t="array" aca="1" ref="H1656" ca="1">IF(AND(G1656&gt;=10861,G1656&lt;=10863),TEXT(INDIRECT(CHAR(39)&amp;$A1656&amp;CHAR(39)&amp;"!r"&amp;$B1656&amp;"c"&amp;$C1656,0),"dd-mmm-yyyy"),(INDIRECT(CHAR(39)&amp;$A1656&amp;CHAR(39)&amp;"!r"&amp;$B1656&amp;"c"&amp;$C1656,0)))</f>
        <v>Projection scale AA to 2015</v>
      </c>
    </row>
    <row r="1657" spans="1:8" x14ac:dyDescent="0.3">
      <c r="A1657" s="95" t="s">
        <v>284</v>
      </c>
      <c r="B1657" s="95">
        <f t="shared" si="3309"/>
        <v>16</v>
      </c>
      <c r="C1657" s="95">
        <f t="shared" si="3357"/>
        <v>44</v>
      </c>
      <c r="E1657" s="95">
        <f t="shared" ref="E1657" si="3394">plan_id</f>
        <v>390</v>
      </c>
      <c r="F1657" s="95">
        <f t="shared" ca="1" si="3355"/>
        <v>2013</v>
      </c>
      <c r="G1657" s="95">
        <f t="shared" ref="G1657" ca="1" si="3395">VLOOKUP(INDIRECT(CHAR(39)&amp;$A1657&amp;CHAR(39)&amp;"!r2c"&amp;$C1657,0),variables,2,0)</f>
        <v>10970</v>
      </c>
      <c r="H1657" s="98">
        <f t="array" aca="1" ref="H1657" ca="1">IF(AND(G1657&gt;=10861,G1657&lt;=10863),TEXT(INDIRECT(CHAR(39)&amp;$A1657&amp;CHAR(39)&amp;"!r"&amp;$B1657&amp;"c"&amp;$C1657,0),"dd-mmm-yyyy"),(INDIRECT(CHAR(39)&amp;$A1657&amp;CHAR(39)&amp;"!r"&amp;$B1657&amp;"c"&amp;$C1657,0)))</f>
        <v>0</v>
      </c>
    </row>
    <row r="1658" spans="1:8" x14ac:dyDescent="0.3">
      <c r="A1658" s="95" t="s">
        <v>284</v>
      </c>
      <c r="B1658" s="95">
        <f t="shared" si="3309"/>
        <v>16</v>
      </c>
      <c r="C1658" s="95">
        <f t="shared" si="3357"/>
        <v>45</v>
      </c>
      <c r="E1658" s="95">
        <f t="shared" ref="E1658" si="3396">plan_id</f>
        <v>390</v>
      </c>
      <c r="F1658" s="95">
        <f t="shared" ca="1" si="3355"/>
        <v>2013</v>
      </c>
      <c r="G1658" s="95">
        <f t="shared" ref="G1658" ca="1" si="3397">VLOOKUP(INDIRECT(CHAR(39)&amp;$A1658&amp;CHAR(39)&amp;"!r2c"&amp;$C1658,0),variables,2,0)</f>
        <v>10971</v>
      </c>
      <c r="H1658" s="98" t="str">
        <f t="array" aca="1" ref="H1658" ca="1">IF(AND(G1658&gt;=10861,G1658&lt;=10863),TEXT(INDIRECT(CHAR(39)&amp;$A1658&amp;CHAR(39)&amp;"!r"&amp;$B1658&amp;"c"&amp;$C1658,0),"dd-mmm-yyyy"),(INDIRECT(CHAR(39)&amp;$A1658&amp;CHAR(39)&amp;"!r"&amp;$B1658&amp;"c"&amp;$C1658,0)))</f>
        <v>Females - 1 year</v>
      </c>
    </row>
    <row r="1659" spans="1:8" x14ac:dyDescent="0.3">
      <c r="A1659" s="95" t="s">
        <v>284</v>
      </c>
      <c r="B1659" s="95">
        <f t="shared" si="3309"/>
        <v>16</v>
      </c>
      <c r="C1659" s="95">
        <f t="shared" si="3357"/>
        <v>46</v>
      </c>
      <c r="E1659" s="95">
        <f t="shared" ref="E1659" si="3398">plan_id</f>
        <v>390</v>
      </c>
      <c r="F1659" s="95">
        <f t="shared" ca="1" si="3355"/>
        <v>2013</v>
      </c>
      <c r="G1659" s="95">
        <f t="shared" ref="G1659" ca="1" si="3399">VLOOKUP(INDIRECT(CHAR(39)&amp;$A1659&amp;CHAR(39)&amp;"!r2c"&amp;$C1659,0),variables,2,0)</f>
        <v>10972</v>
      </c>
      <c r="H1659" s="98" t="str">
        <f t="array" aca="1" ref="H1659" ca="1">IF(AND(G1659&gt;=10861,G1659&lt;=10863),TEXT(INDIRECT(CHAR(39)&amp;$A1659&amp;CHAR(39)&amp;"!r"&amp;$B1659&amp;"c"&amp;$C1659,0),"dd-mmm-yyyy"),(INDIRECT(CHAR(39)&amp;$A1659&amp;CHAR(39)&amp;"!r"&amp;$B1659&amp;"c"&amp;$C1659,0)))</f>
        <v>Level Dollar Closed</v>
      </c>
    </row>
    <row r="1660" spans="1:8" x14ac:dyDescent="0.3">
      <c r="A1660" s="95" t="s">
        <v>284</v>
      </c>
      <c r="B1660" s="95">
        <f t="shared" si="3309"/>
        <v>16</v>
      </c>
      <c r="C1660" s="95">
        <f t="shared" si="3357"/>
        <v>47</v>
      </c>
      <c r="E1660" s="95">
        <f t="shared" ref="E1660" si="3400">plan_id</f>
        <v>390</v>
      </c>
      <c r="F1660" s="95">
        <f t="shared" ca="1" si="3355"/>
        <v>2013</v>
      </c>
      <c r="G1660" s="95">
        <f t="shared" ref="G1660" ca="1" si="3401">VLOOKUP(INDIRECT(CHAR(39)&amp;$A1660&amp;CHAR(39)&amp;"!r2c"&amp;$C1660,0),variables,2,0)</f>
        <v>10973</v>
      </c>
      <c r="H1660" s="98" t="str">
        <f t="array" aca="1" ref="H1660" ca="1">IF(AND(G1660&gt;=10861,G1660&lt;=10863),TEXT(INDIRECT(CHAR(39)&amp;$A1660&amp;CHAR(39)&amp;"!r"&amp;$B1660&amp;"c"&amp;$C1660,0),"dd-mmm-yyyy"),(INDIRECT(CHAR(39)&amp;$A1660&amp;CHAR(39)&amp;"!r"&amp;$B1660&amp;"c"&amp;$C1660,0)))</f>
        <v>19 years</v>
      </c>
    </row>
    <row r="1661" spans="1:8" x14ac:dyDescent="0.3">
      <c r="A1661" s="95" t="s">
        <v>284</v>
      </c>
      <c r="B1661" s="95">
        <f t="shared" si="3309"/>
        <v>16</v>
      </c>
      <c r="C1661" s="95">
        <f t="shared" si="3357"/>
        <v>48</v>
      </c>
      <c r="E1661" s="95">
        <f t="shared" ref="E1661" si="3402">plan_id</f>
        <v>390</v>
      </c>
      <c r="F1661" s="95">
        <f t="shared" ca="1" si="3355"/>
        <v>2013</v>
      </c>
      <c r="G1661" s="95">
        <f t="shared" ref="G1661" ca="1" si="3403">VLOOKUP(INDIRECT(CHAR(39)&amp;$A1661&amp;CHAR(39)&amp;"!r2c"&amp;$C1661,0),variables,2,0)</f>
        <v>10975</v>
      </c>
      <c r="H1661" s="98" t="str">
        <f t="array" aca="1" ref="H1661" ca="1">IF(AND(G1661&gt;=10861,G1661&lt;=10863),TEXT(INDIRECT(CHAR(39)&amp;$A1661&amp;CHAR(39)&amp;"!r"&amp;$B1661&amp;"c"&amp;$C1661,0),"dd-mmm-yyyy"),(INDIRECT(CHAR(39)&amp;$A1661&amp;CHAR(39)&amp;"!r"&amp;$B1661&amp;"c"&amp;$C1661,0)))</f>
        <v>Entry Age Normal</v>
      </c>
    </row>
    <row r="1662" spans="1:8" x14ac:dyDescent="0.3">
      <c r="A1662" s="95" t="s">
        <v>284</v>
      </c>
      <c r="B1662" s="95">
        <f t="shared" si="3309"/>
        <v>16</v>
      </c>
      <c r="C1662" s="95">
        <f t="shared" si="3357"/>
        <v>49</v>
      </c>
      <c r="E1662" s="95">
        <f t="shared" ref="E1662" si="3404">plan_id</f>
        <v>390</v>
      </c>
      <c r="F1662" s="95">
        <f t="shared" ca="1" si="3355"/>
        <v>2013</v>
      </c>
      <c r="G1662" s="95">
        <f t="shared" ref="G1662" ca="1" si="3405">VLOOKUP(INDIRECT(CHAR(39)&amp;$A1662&amp;CHAR(39)&amp;"!r2c"&amp;$C1662,0),variables,2,0)</f>
        <v>10976</v>
      </c>
      <c r="H1662" s="98">
        <f t="array" aca="1" ref="H1662" ca="1">IF(AND(G1662&gt;=10861,G1662&lt;=10863),TEXT(INDIRECT(CHAR(39)&amp;$A1662&amp;CHAR(39)&amp;"!r"&amp;$B1662&amp;"c"&amp;$C1662,0),"dd-mmm-yyyy"),(INDIRECT(CHAR(39)&amp;$A1662&amp;CHAR(39)&amp;"!r"&amp;$B1662&amp;"c"&amp;$C1662,0)))</f>
        <v>6.5000000000000002E-2</v>
      </c>
    </row>
    <row r="1663" spans="1:8" x14ac:dyDescent="0.3">
      <c r="A1663" s="95" t="s">
        <v>284</v>
      </c>
      <c r="B1663" s="95">
        <f t="shared" si="3309"/>
        <v>16</v>
      </c>
      <c r="C1663" s="95">
        <f t="shared" si="3357"/>
        <v>50</v>
      </c>
      <c r="E1663" s="95">
        <f t="shared" ref="E1663" si="3406">plan_id</f>
        <v>390</v>
      </c>
      <c r="F1663" s="95">
        <f t="shared" ca="1" si="3355"/>
        <v>2013</v>
      </c>
      <c r="G1663" s="95">
        <f t="shared" ref="G1663" ca="1" si="3407">VLOOKUP(INDIRECT(CHAR(39)&amp;$A1663&amp;CHAR(39)&amp;"!r2c"&amp;$C1663,0),variables,2,0)</f>
        <v>10977</v>
      </c>
      <c r="H1663" s="98">
        <f t="array" aca="1" ref="H1663" ca="1">IF(AND(G1663&gt;=10861,G1663&lt;=10863),TEXT(INDIRECT(CHAR(39)&amp;$A1663&amp;CHAR(39)&amp;"!r"&amp;$B1663&amp;"c"&amp;$C1663,0),"dd-mmm-yyyy"),(INDIRECT(CHAR(39)&amp;$A1663&amp;CHAR(39)&amp;"!r"&amp;$B1663&amp;"c"&amp;$C1663,0)))</f>
        <v>0</v>
      </c>
    </row>
    <row r="1664" spans="1:8" x14ac:dyDescent="0.3">
      <c r="A1664" s="95" t="s">
        <v>284</v>
      </c>
      <c r="B1664" s="95">
        <f t="shared" si="3309"/>
        <v>16</v>
      </c>
      <c r="C1664" s="95">
        <f t="shared" si="3357"/>
        <v>51</v>
      </c>
      <c r="E1664" s="95">
        <f t="shared" ref="E1664" si="3408">plan_id</f>
        <v>390</v>
      </c>
      <c r="F1664" s="95">
        <f t="shared" ca="1" si="3355"/>
        <v>2013</v>
      </c>
      <c r="G1664" s="95">
        <f t="shared" ref="G1664" ca="1" si="3409">VLOOKUP(INDIRECT(CHAR(39)&amp;$A1664&amp;CHAR(39)&amp;"!r2c"&amp;$C1664,0),variables,2,0)</f>
        <v>10978</v>
      </c>
      <c r="H1664" s="98">
        <f t="array" aca="1" ref="H1664" ca="1">IF(AND(G1664&gt;=10861,G1664&lt;=10863),TEXT(INDIRECT(CHAR(39)&amp;$A1664&amp;CHAR(39)&amp;"!r"&amp;$B1664&amp;"c"&amp;$C1664,0),"dd-mmm-yyyy"),(INDIRECT(CHAR(39)&amp;$A1664&amp;CHAR(39)&amp;"!r"&amp;$B1664&amp;"c"&amp;$C1664,0)))</f>
        <v>6.5000000000000002E-2</v>
      </c>
    </row>
    <row r="1665" spans="1:8" x14ac:dyDescent="0.3">
      <c r="A1665" s="95" t="s">
        <v>284</v>
      </c>
      <c r="B1665" s="95">
        <f t="shared" si="3309"/>
        <v>16</v>
      </c>
      <c r="C1665" s="95">
        <f t="shared" si="3357"/>
        <v>52</v>
      </c>
      <c r="E1665" s="95">
        <f t="shared" ref="E1665" si="3410">plan_id</f>
        <v>390</v>
      </c>
      <c r="F1665" s="95">
        <f t="shared" ca="1" si="3355"/>
        <v>2013</v>
      </c>
      <c r="G1665" s="95">
        <f t="shared" ref="G1665" ca="1" si="3411">VLOOKUP(INDIRECT(CHAR(39)&amp;$A1665&amp;CHAR(39)&amp;"!r2c"&amp;$C1665,0),variables,2,0)</f>
        <v>10979</v>
      </c>
      <c r="H1665" s="98" t="str">
        <f t="array" aca="1" ref="H1665" ca="1">IF(AND(G1665&gt;=10861,G1665&lt;=10863),TEXT(INDIRECT(CHAR(39)&amp;$A1665&amp;CHAR(39)&amp;"!r"&amp;$B1665&amp;"c"&amp;$C1665,0),"dd-mmm-yyyy"),(INDIRECT(CHAR(39)&amp;$A1665&amp;CHAR(39)&amp;"!r"&amp;$B1665&amp;"c"&amp;$C1665,0)))</f>
        <v>7 years</v>
      </c>
    </row>
    <row r="1666" spans="1:8" x14ac:dyDescent="0.3">
      <c r="A1666" s="95" t="s">
        <v>284</v>
      </c>
      <c r="B1666" s="95">
        <f t="shared" si="3309"/>
        <v>16</v>
      </c>
      <c r="C1666" s="95">
        <f t="shared" si="3357"/>
        <v>53</v>
      </c>
      <c r="E1666" s="95">
        <f t="shared" ref="E1666" si="3412">plan_id</f>
        <v>390</v>
      </c>
      <c r="F1666" s="95">
        <f t="shared" ca="1" si="3355"/>
        <v>2013</v>
      </c>
      <c r="G1666" s="95">
        <f t="shared" ref="G1666" ca="1" si="3413">VLOOKUP(INDIRECT(CHAR(39)&amp;$A1666&amp;CHAR(39)&amp;"!r2c"&amp;$C1666,0),variables,2,0)</f>
        <v>10980</v>
      </c>
      <c r="H1666" s="98">
        <f t="array" aca="1" ref="H1666" ca="1">IF(AND(G1666&gt;=10861,G1666&lt;=10863),TEXT(INDIRECT(CHAR(39)&amp;$A1666&amp;CHAR(39)&amp;"!r"&amp;$B1666&amp;"c"&amp;$C1666,0),"dd-mmm-yyyy"),(INDIRECT(CHAR(39)&amp;$A1666&amp;CHAR(39)&amp;"!r"&amp;$B1666&amp;"c"&amp;$C1666,0)))</f>
        <v>0</v>
      </c>
    </row>
    <row r="1667" spans="1:8" x14ac:dyDescent="0.3">
      <c r="A1667" s="95" t="s">
        <v>284</v>
      </c>
      <c r="B1667" s="95">
        <f t="shared" si="3309"/>
        <v>16</v>
      </c>
      <c r="C1667" s="95">
        <f t="shared" si="3357"/>
        <v>54</v>
      </c>
      <c r="E1667" s="95">
        <f t="shared" ref="E1667" si="3414">plan_id</f>
        <v>390</v>
      </c>
      <c r="F1667" s="95">
        <f t="shared" ca="1" si="3355"/>
        <v>2013</v>
      </c>
      <c r="G1667" s="95">
        <f t="shared" ref="G1667" ca="1" si="3415">VLOOKUP(INDIRECT(CHAR(39)&amp;$A1667&amp;CHAR(39)&amp;"!r2c"&amp;$C1667,0),variables,2,0)</f>
        <v>10981</v>
      </c>
      <c r="H1667" s="98">
        <f t="array" aca="1" ref="H1667" ca="1">IF(AND(G1667&gt;=10861,G1667&lt;=10863),TEXT(INDIRECT(CHAR(39)&amp;$A1667&amp;CHAR(39)&amp;"!r"&amp;$B1667&amp;"c"&amp;$C1667,0),"dd-mmm-yyyy"),(INDIRECT(CHAR(39)&amp;$A1667&amp;CHAR(39)&amp;"!r"&amp;$B1667&amp;"c"&amp;$C1667,0)))</f>
        <v>0</v>
      </c>
    </row>
    <row r="1668" spans="1:8" x14ac:dyDescent="0.3">
      <c r="A1668" s="95" t="s">
        <v>284</v>
      </c>
      <c r="B1668" s="95">
        <f t="shared" si="3309"/>
        <v>16</v>
      </c>
      <c r="C1668" s="95">
        <f t="shared" si="3357"/>
        <v>55</v>
      </c>
      <c r="E1668" s="95">
        <f t="shared" ref="E1668" si="3416">plan_id</f>
        <v>390</v>
      </c>
      <c r="F1668" s="95">
        <f t="shared" ca="1" si="3355"/>
        <v>2013</v>
      </c>
      <c r="G1668" s="95">
        <f t="shared" ref="G1668" ca="1" si="3417">VLOOKUP(INDIRECT(CHAR(39)&amp;$A1668&amp;CHAR(39)&amp;"!r2c"&amp;$C1668,0),variables,2,0)</f>
        <v>10706</v>
      </c>
      <c r="H1668" s="98">
        <f t="array" aca="1" ref="H1668" ca="1">IF(AND(G1668&gt;=10861,G1668&lt;=10863),TEXT(INDIRECT(CHAR(39)&amp;$A1668&amp;CHAR(39)&amp;"!r"&amp;$B1668&amp;"c"&amp;$C1668,0),"dd-mmm-yyyy"),(INDIRECT(CHAR(39)&amp;$A1668&amp;CHAR(39)&amp;"!r"&amp;$B1668&amp;"c"&amp;$C1668,0)))</f>
        <v>2.0561982921968162E-3</v>
      </c>
    </row>
    <row r="1669" spans="1:8" x14ac:dyDescent="0.3">
      <c r="A1669" s="95" t="s">
        <v>284</v>
      </c>
      <c r="B1669" s="95">
        <f t="shared" si="3309"/>
        <v>16</v>
      </c>
      <c r="C1669" s="95">
        <f t="shared" si="3357"/>
        <v>56</v>
      </c>
      <c r="E1669" s="95">
        <f t="shared" ref="E1669" si="3418">plan_id</f>
        <v>390</v>
      </c>
      <c r="F1669" s="95">
        <f t="shared" ca="1" si="3355"/>
        <v>2013</v>
      </c>
      <c r="G1669" s="95">
        <f t="shared" ref="G1669" ca="1" si="3419">VLOOKUP(INDIRECT(CHAR(39)&amp;$A1669&amp;CHAR(39)&amp;"!r2c"&amp;$C1669,0),variables,2,0)</f>
        <v>10983</v>
      </c>
      <c r="H1669" s="98" t="str">
        <f t="array" aca="1" ref="H1669" ca="1">IF(AND(G1669&gt;=10861,G1669&lt;=10863),TEXT(INDIRECT(CHAR(39)&amp;$A1669&amp;CHAR(39)&amp;"!r"&amp;$B1669&amp;"c"&amp;$C1669,0),"dd-mmm-yyyy"),(INDIRECT(CHAR(39)&amp;$A1669&amp;CHAR(39)&amp;"!r"&amp;$B1669&amp;"c"&amp;$C1669,0)))</f>
        <v>No</v>
      </c>
    </row>
    <row r="1670" spans="1:8" x14ac:dyDescent="0.3">
      <c r="A1670" s="95" t="s">
        <v>284</v>
      </c>
      <c r="B1670" s="95">
        <f t="shared" si="3309"/>
        <v>16</v>
      </c>
      <c r="C1670" s="95">
        <f t="shared" si="3357"/>
        <v>57</v>
      </c>
      <c r="E1670" s="95">
        <f t="shared" ref="E1670" si="3420">plan_id</f>
        <v>390</v>
      </c>
      <c r="F1670" s="95">
        <f t="shared" ca="1" si="3355"/>
        <v>2013</v>
      </c>
      <c r="G1670" s="95">
        <f t="shared" ref="G1670" ca="1" si="3421">VLOOKUP(INDIRECT(CHAR(39)&amp;$A1670&amp;CHAR(39)&amp;"!r2c"&amp;$C1670,0),variables,2,0)</f>
        <v>10989</v>
      </c>
      <c r="H1670" s="98">
        <f t="array" aca="1" ref="H1670" ca="1">IF(AND(G1670&gt;=10861,G1670&lt;=10863),TEXT(INDIRECT(CHAR(39)&amp;$A1670&amp;CHAR(39)&amp;"!r"&amp;$B1670&amp;"c"&amp;$C1670,0),"dd-mmm-yyyy"),(INDIRECT(CHAR(39)&amp;$A1670&amp;CHAR(39)&amp;"!r"&amp;$B1670&amp;"c"&amp;$C1670,0)))</f>
        <v>4013534000</v>
      </c>
    </row>
    <row r="1671" spans="1:8" x14ac:dyDescent="0.3">
      <c r="A1671" s="95" t="s">
        <v>284</v>
      </c>
      <c r="B1671" s="95">
        <f t="shared" si="3309"/>
        <v>16</v>
      </c>
      <c r="C1671" s="95">
        <f t="shared" si="3357"/>
        <v>58</v>
      </c>
      <c r="E1671" s="95">
        <f t="shared" ref="E1671" si="3422">plan_id</f>
        <v>390</v>
      </c>
      <c r="F1671" s="95">
        <f t="shared" ca="1" si="3355"/>
        <v>2013</v>
      </c>
      <c r="G1671" s="95">
        <f t="shared" ref="G1671" ca="1" si="3423">VLOOKUP(INDIRECT(CHAR(39)&amp;$A1671&amp;CHAR(39)&amp;"!r2c"&amp;$C1671,0),variables,2,0)</f>
        <v>10990</v>
      </c>
      <c r="H1671" s="98">
        <f t="array" aca="1" ref="H1671" ca="1">IF(AND(G1671&gt;=10861,G1671&lt;=10863),TEXT(INDIRECT(CHAR(39)&amp;$A1671&amp;CHAR(39)&amp;"!r"&amp;$B1671&amp;"c"&amp;$C1671,0),"dd-mmm-yyyy"),(INDIRECT(CHAR(39)&amp;$A1671&amp;CHAR(39)&amp;"!r"&amp;$B1671&amp;"c"&amp;$C1671,0)))</f>
        <v>3644085000</v>
      </c>
    </row>
    <row r="1672" spans="1:8" x14ac:dyDescent="0.3">
      <c r="A1672" s="95" t="s">
        <v>284</v>
      </c>
      <c r="B1672" s="95">
        <f t="shared" si="3309"/>
        <v>16</v>
      </c>
      <c r="C1672" s="95">
        <f t="shared" si="3357"/>
        <v>59</v>
      </c>
      <c r="E1672" s="95">
        <f t="shared" ref="E1672" si="3424">plan_id</f>
        <v>390</v>
      </c>
      <c r="F1672" s="95">
        <f t="shared" ca="1" si="3355"/>
        <v>2013</v>
      </c>
      <c r="G1672" s="95">
        <f t="shared" ref="G1672" ca="1" si="3425">VLOOKUP(INDIRECT(CHAR(39)&amp;$A1672&amp;CHAR(39)&amp;"!r2c"&amp;$C1672,0),variables,2,0)</f>
        <v>10991</v>
      </c>
      <c r="H1672" s="98">
        <f t="array" aca="1" ref="H1672" ca="1">IF(AND(G1672&gt;=10861,G1672&lt;=10863),TEXT(INDIRECT(CHAR(39)&amp;$A1672&amp;CHAR(39)&amp;"!r"&amp;$B1672&amp;"c"&amp;$C1672,0),"dd-mmm-yyyy"),(INDIRECT(CHAR(39)&amp;$A1672&amp;CHAR(39)&amp;"!r"&amp;$B1672&amp;"c"&amp;$C1672,0)))</f>
        <v>-369449000</v>
      </c>
    </row>
    <row r="1673" spans="1:8" x14ac:dyDescent="0.3">
      <c r="A1673" s="95" t="s">
        <v>284</v>
      </c>
      <c r="B1673" s="95">
        <f t="shared" si="3309"/>
        <v>16</v>
      </c>
      <c r="C1673" s="95">
        <f t="shared" si="3357"/>
        <v>60</v>
      </c>
      <c r="E1673" s="95">
        <f t="shared" ref="E1673" si="3426">plan_id</f>
        <v>390</v>
      </c>
      <c r="F1673" s="95">
        <f t="shared" ca="1" si="3355"/>
        <v>2013</v>
      </c>
      <c r="G1673" s="95">
        <f t="shared" ref="G1673" ca="1" si="3427">VLOOKUP(INDIRECT(CHAR(39)&amp;$A1673&amp;CHAR(39)&amp;"!r2c"&amp;$C1673,0),variables,2,0)</f>
        <v>10992</v>
      </c>
      <c r="H1673" s="98">
        <f t="array" aca="1" ref="H1673" ca="1">IF(AND(G1673&gt;=10861,G1673&lt;=10863),TEXT(INDIRECT(CHAR(39)&amp;$A1673&amp;CHAR(39)&amp;"!r"&amp;$B1673&amp;"c"&amp;$C1673,0),"dd-mmm-yyyy"),(INDIRECT(CHAR(39)&amp;$A1673&amp;CHAR(39)&amp;"!r"&amp;$B1673&amp;"c"&amp;$C1673,0)))</f>
        <v>1.101</v>
      </c>
    </row>
    <row r="1674" spans="1:8" x14ac:dyDescent="0.3">
      <c r="A1674" s="95" t="s">
        <v>284</v>
      </c>
      <c r="B1674" s="95">
        <f t="shared" si="3309"/>
        <v>16</v>
      </c>
      <c r="C1674" s="95">
        <f t="shared" si="3357"/>
        <v>61</v>
      </c>
      <c r="E1674" s="95">
        <f t="shared" ref="E1674" si="3428">plan_id</f>
        <v>390</v>
      </c>
      <c r="F1674" s="95">
        <f t="shared" ca="1" si="3355"/>
        <v>2013</v>
      </c>
      <c r="G1674" s="95">
        <f t="shared" ref="G1674" ca="1" si="3429">VLOOKUP(INDIRECT(CHAR(39)&amp;$A1674&amp;CHAR(39)&amp;"!r2c"&amp;$C1674,0),variables,2,0)</f>
        <v>10993</v>
      </c>
      <c r="H1674" s="98">
        <f t="array" aca="1" ref="H1674" ca="1">IF(AND(G1674&gt;=10861,G1674&lt;=10863),TEXT(INDIRECT(CHAR(39)&amp;$A1674&amp;CHAR(39)&amp;"!r"&amp;$B1674&amp;"c"&amp;$C1674,0),"dd-mmm-yyyy"),(INDIRECT(CHAR(39)&amp;$A1674&amp;CHAR(39)&amp;"!r"&amp;$B1674&amp;"c"&amp;$C1674,0)))</f>
        <v>413380000</v>
      </c>
    </row>
    <row r="1675" spans="1:8" x14ac:dyDescent="0.3">
      <c r="A1675" s="95" t="s">
        <v>284</v>
      </c>
      <c r="B1675" s="95">
        <f t="shared" si="3309"/>
        <v>16</v>
      </c>
      <c r="C1675" s="95">
        <f t="shared" si="3357"/>
        <v>62</v>
      </c>
      <c r="E1675" s="95">
        <f t="shared" ref="E1675" si="3430">plan_id</f>
        <v>390</v>
      </c>
      <c r="F1675" s="95">
        <f t="shared" ca="1" si="3355"/>
        <v>2013</v>
      </c>
      <c r="G1675" s="95">
        <f t="shared" ref="G1675" ca="1" si="3431">VLOOKUP(INDIRECT(CHAR(39)&amp;$A1675&amp;CHAR(39)&amp;"!r2c"&amp;$C1675,0),variables,2,0)</f>
        <v>10801</v>
      </c>
      <c r="H1675" s="98">
        <f t="array" aca="1" ref="H1675" ca="1">IF(AND(G1675&gt;=10861,G1675&lt;=10863),TEXT(INDIRECT(CHAR(39)&amp;$A1675&amp;CHAR(39)&amp;"!r"&amp;$B1675&amp;"c"&amp;$C1675,0),"dd-mmm-yyyy"),(INDIRECT(CHAR(39)&amp;$A1675&amp;CHAR(39)&amp;"!r"&amp;$B1675&amp;"c"&amp;$C1675,0)))</f>
        <v>101900000</v>
      </c>
    </row>
    <row r="1676" spans="1:8" x14ac:dyDescent="0.3">
      <c r="A1676" s="95" t="s">
        <v>284</v>
      </c>
      <c r="B1676" s="95">
        <f t="shared" si="3309"/>
        <v>16</v>
      </c>
      <c r="C1676" s="95">
        <f t="shared" si="3357"/>
        <v>63</v>
      </c>
      <c r="E1676" s="95">
        <f t="shared" ref="E1676" si="3432">plan_id</f>
        <v>390</v>
      </c>
      <c r="F1676" s="95">
        <f t="shared" ca="1" si="3355"/>
        <v>2013</v>
      </c>
      <c r="G1676" s="95">
        <f t="shared" ref="G1676" ca="1" si="3433">VLOOKUP(INDIRECT(CHAR(39)&amp;$A1676&amp;CHAR(39)&amp;"!r2c"&amp;$C1676,0),variables,2,0)</f>
        <v>10802</v>
      </c>
      <c r="H1676" s="98">
        <f t="array" aca="1" ref="H1676" ca="1">IF(AND(G1676&gt;=10861,G1676&lt;=10863),TEXT(INDIRECT(CHAR(39)&amp;$A1676&amp;CHAR(39)&amp;"!r"&amp;$B1676&amp;"c"&amp;$C1676,0),"dd-mmm-yyyy"),(INDIRECT(CHAR(39)&amp;$A1676&amp;CHAR(39)&amp;"!r"&amp;$B1676&amp;"c"&amp;$C1676,0)))</f>
        <v>7200000</v>
      </c>
    </row>
    <row r="1677" spans="1:8" x14ac:dyDescent="0.3">
      <c r="A1677" s="95" t="s">
        <v>284</v>
      </c>
      <c r="B1677" s="95">
        <f t="shared" si="3309"/>
        <v>16</v>
      </c>
      <c r="C1677" s="95">
        <f t="shared" si="3357"/>
        <v>64</v>
      </c>
      <c r="E1677" s="95">
        <f t="shared" ref="E1677" si="3434">plan_id</f>
        <v>390</v>
      </c>
      <c r="F1677" s="95">
        <f t="shared" ca="1" si="3355"/>
        <v>2013</v>
      </c>
      <c r="G1677" s="95">
        <f t="shared" ref="G1677" ca="1" si="3435">VLOOKUP(INDIRECT(CHAR(39)&amp;$A1677&amp;CHAR(39)&amp;"!r2c"&amp;$C1677,0),variables,2,0)</f>
        <v>10803</v>
      </c>
      <c r="H1677" s="98">
        <f t="array" aca="1" ref="H1677" ca="1">IF(AND(G1677&gt;=10861,G1677&lt;=10863),TEXT(INDIRECT(CHAR(39)&amp;$A1677&amp;CHAR(39)&amp;"!r"&amp;$B1677&amp;"c"&amp;$C1677,0),"dd-mmm-yyyy"),(INDIRECT(CHAR(39)&amp;$A1677&amp;CHAR(39)&amp;"!r"&amp;$B1677&amp;"c"&amp;$C1677,0)))</f>
        <v>0</v>
      </c>
    </row>
    <row r="1678" spans="1:8" x14ac:dyDescent="0.3">
      <c r="A1678" s="95" t="s">
        <v>284</v>
      </c>
      <c r="B1678" s="95">
        <f t="shared" si="3309"/>
        <v>16</v>
      </c>
      <c r="C1678" s="95">
        <f t="shared" si="3357"/>
        <v>65</v>
      </c>
      <c r="E1678" s="95">
        <f t="shared" ref="E1678" si="3436">plan_id</f>
        <v>390</v>
      </c>
      <c r="F1678" s="95">
        <f t="shared" ca="1" si="3355"/>
        <v>2013</v>
      </c>
      <c r="G1678" s="95">
        <f t="shared" ref="G1678" ca="1" si="3437">VLOOKUP(INDIRECT(CHAR(39)&amp;$A1678&amp;CHAR(39)&amp;"!r2c"&amp;$C1678,0),variables,2,0)</f>
        <v>10804</v>
      </c>
      <c r="H1678" s="98">
        <f t="array" aca="1" ref="H1678" ca="1">IF(AND(G1678&gt;=10861,G1678&lt;=10863),TEXT(INDIRECT(CHAR(39)&amp;$A1678&amp;CHAR(39)&amp;"!r"&amp;$B1678&amp;"c"&amp;$C1678,0),"dd-mmm-yyyy"),(INDIRECT(CHAR(39)&amp;$A1678&amp;CHAR(39)&amp;"!r"&amp;$B1678&amp;"c"&amp;$C1678,0)))</f>
        <v>0</v>
      </c>
    </row>
    <row r="1679" spans="1:8" x14ac:dyDescent="0.3">
      <c r="A1679" s="95" t="s">
        <v>284</v>
      </c>
      <c r="B1679" s="95">
        <f t="shared" si="3309"/>
        <v>16</v>
      </c>
      <c r="C1679" s="95">
        <f t="shared" si="3357"/>
        <v>66</v>
      </c>
      <c r="E1679" s="95">
        <f t="shared" ref="E1679" si="3438">plan_id</f>
        <v>390</v>
      </c>
      <c r="F1679" s="95">
        <f t="shared" ca="1" si="3355"/>
        <v>2013</v>
      </c>
      <c r="G1679" s="95">
        <f t="shared" ref="G1679" ca="1" si="3439">VLOOKUP(INDIRECT(CHAR(39)&amp;$A1679&amp;CHAR(39)&amp;"!r2c"&amp;$C1679,0),variables,2,0)</f>
        <v>10805</v>
      </c>
      <c r="H1679" s="98">
        <f t="array" aca="1" ref="H1679" ca="1">IF(AND(G1679&gt;=10861,G1679&lt;=10863),TEXT(INDIRECT(CHAR(39)&amp;$A1679&amp;CHAR(39)&amp;"!r"&amp;$B1679&amp;"c"&amp;$C1679,0),"dd-mmm-yyyy"),(INDIRECT(CHAR(39)&amp;$A1679&amp;CHAR(39)&amp;"!r"&amp;$B1679&amp;"c"&amp;$C1679,0)))</f>
        <v>-5200000</v>
      </c>
    </row>
    <row r="1680" spans="1:8" x14ac:dyDescent="0.3">
      <c r="A1680" s="95" t="s">
        <v>284</v>
      </c>
      <c r="B1680" s="95">
        <f t="shared" ref="B1680" si="3440">B1615+1</f>
        <v>16</v>
      </c>
      <c r="C1680" s="95">
        <f t="shared" si="3357"/>
        <v>67</v>
      </c>
      <c r="E1680" s="95">
        <f t="shared" ref="E1680" si="3441">plan_id</f>
        <v>390</v>
      </c>
      <c r="F1680" s="95">
        <f t="shared" ca="1" si="3355"/>
        <v>2013</v>
      </c>
      <c r="G1680" s="95">
        <f t="shared" ref="G1680" ca="1" si="3442">VLOOKUP(INDIRECT(CHAR(39)&amp;$A1680&amp;CHAR(39)&amp;"!r2c"&amp;$C1680,0),variables,2,0)</f>
        <v>10806</v>
      </c>
      <c r="H1680" s="98">
        <f t="array" aca="1" ref="H1680" ca="1">IF(AND(G1680&gt;=10861,G1680&lt;=10863),TEXT(INDIRECT(CHAR(39)&amp;$A1680&amp;CHAR(39)&amp;"!r"&amp;$B1680&amp;"c"&amp;$C1680,0),"dd-mmm-yyyy"),(INDIRECT(CHAR(39)&amp;$A1680&amp;CHAR(39)&amp;"!r"&amp;$B1680&amp;"c"&amp;$C1680,0)))</f>
        <v>0</v>
      </c>
    </row>
    <row r="1681" spans="1:8" x14ac:dyDescent="0.3">
      <c r="A1681" s="95" t="s">
        <v>284</v>
      </c>
      <c r="B1681" s="95">
        <f>B1680</f>
        <v>16</v>
      </c>
      <c r="C1681" s="95">
        <f t="shared" si="3357"/>
        <v>68</v>
      </c>
      <c r="E1681" s="95">
        <f t="shared" ref="E1681" si="3443">plan_id</f>
        <v>390</v>
      </c>
      <c r="F1681" s="95">
        <f t="shared" ca="1" si="3355"/>
        <v>2013</v>
      </c>
      <c r="G1681" s="95">
        <f t="shared" ref="G1681" ca="1" si="3444">VLOOKUP(INDIRECT(CHAR(39)&amp;$A1681&amp;CHAR(39)&amp;"!r2c"&amp;$C1681,0),variables,2,0)</f>
        <v>10807</v>
      </c>
      <c r="H1681" s="98">
        <f t="array" aca="1" ref="H1681" ca="1">IF(AND(G1681&gt;=10861,G1681&lt;=10863),TEXT(INDIRECT(CHAR(39)&amp;$A1681&amp;CHAR(39)&amp;"!r"&amp;$B1681&amp;"c"&amp;$C1681,0),"dd-mmm-yyyy"),(INDIRECT(CHAR(39)&amp;$A1681&amp;CHAR(39)&amp;"!r"&amp;$B1681&amp;"c"&amp;$C1681,0)))</f>
        <v>0</v>
      </c>
    </row>
    <row r="1682" spans="1:8" x14ac:dyDescent="0.3">
      <c r="A1682" s="95" t="s">
        <v>284</v>
      </c>
      <c r="B1682" s="95">
        <f t="shared" ref="B1682:B1706" si="3445">B1681</f>
        <v>16</v>
      </c>
      <c r="C1682" s="95">
        <f t="shared" si="3357"/>
        <v>69</v>
      </c>
      <c r="E1682" s="95">
        <f t="shared" ref="E1682" si="3446">plan_id</f>
        <v>390</v>
      </c>
      <c r="F1682" s="95">
        <f t="shared" ca="1" si="3355"/>
        <v>2013</v>
      </c>
      <c r="G1682" s="95">
        <f t="shared" ref="G1682" ca="1" si="3447">VLOOKUP(INDIRECT(CHAR(39)&amp;$A1682&amp;CHAR(39)&amp;"!r2c"&amp;$C1682,0),variables,2,0)</f>
        <v>10808</v>
      </c>
      <c r="H1682" s="98">
        <f t="array" aca="1" ref="H1682" ca="1">IF(AND(G1682&gt;=10861,G1682&lt;=10863),TEXT(INDIRECT(CHAR(39)&amp;$A1682&amp;CHAR(39)&amp;"!r"&amp;$B1682&amp;"c"&amp;$C1682,0),"dd-mmm-yyyy"),(INDIRECT(CHAR(39)&amp;$A1682&amp;CHAR(39)&amp;"!r"&amp;$B1682&amp;"c"&amp;$C1682,0)))</f>
        <v>0</v>
      </c>
    </row>
    <row r="1683" spans="1:8" x14ac:dyDescent="0.3">
      <c r="A1683" s="95" t="s">
        <v>284</v>
      </c>
      <c r="B1683" s="95">
        <f t="shared" si="3445"/>
        <v>16</v>
      </c>
      <c r="C1683" s="95">
        <f t="shared" si="3357"/>
        <v>70</v>
      </c>
      <c r="E1683" s="95">
        <f t="shared" ref="E1683" si="3448">plan_id</f>
        <v>390</v>
      </c>
      <c r="F1683" s="95">
        <f t="shared" ca="1" si="3355"/>
        <v>2013</v>
      </c>
      <c r="G1683" s="95">
        <f t="shared" ref="G1683" ca="1" si="3449">VLOOKUP(INDIRECT(CHAR(39)&amp;$A1683&amp;CHAR(39)&amp;"!r2c"&amp;$C1683,0),variables,2,0)</f>
        <v>10809</v>
      </c>
      <c r="H1683" s="98">
        <f t="array" aca="1" ref="H1683" ca="1">IF(AND(G1683&gt;=10861,G1683&lt;=10863),TEXT(INDIRECT(CHAR(39)&amp;$A1683&amp;CHAR(39)&amp;"!r"&amp;$B1683&amp;"c"&amp;$C1683,0),"dd-mmm-yyyy"),(INDIRECT(CHAR(39)&amp;$A1683&amp;CHAR(39)&amp;"!r"&amp;$B1683&amp;"c"&amp;$C1683,0)))</f>
        <v>400000</v>
      </c>
    </row>
    <row r="1684" spans="1:8" x14ac:dyDescent="0.3">
      <c r="A1684" s="95" t="s">
        <v>284</v>
      </c>
      <c r="B1684" s="95">
        <f t="shared" si="3445"/>
        <v>16</v>
      </c>
      <c r="C1684" s="95">
        <f t="shared" si="3357"/>
        <v>71</v>
      </c>
      <c r="E1684" s="95">
        <f t="shared" ref="E1684" si="3450">plan_id</f>
        <v>390</v>
      </c>
      <c r="F1684" s="95">
        <f t="shared" ca="1" si="3355"/>
        <v>2013</v>
      </c>
      <c r="G1684" s="95">
        <f t="shared" ref="G1684" ca="1" si="3451">VLOOKUP(INDIRECT(CHAR(39)&amp;$A1684&amp;CHAR(39)&amp;"!r2c"&amp;$C1684,0),variables,2,0)</f>
        <v>10810</v>
      </c>
      <c r="H1684" s="98">
        <f t="array" aca="1" ref="H1684" ca="1">IF(AND(G1684&gt;=10861,G1684&lt;=10863),TEXT(INDIRECT(CHAR(39)&amp;$A1684&amp;CHAR(39)&amp;"!r"&amp;$B1684&amp;"c"&amp;$C1684,0),"dd-mmm-yyyy"),(INDIRECT(CHAR(39)&amp;$A1684&amp;CHAR(39)&amp;"!r"&amp;$B1684&amp;"c"&amp;$C1684,0)))</f>
        <v>0</v>
      </c>
    </row>
    <row r="1685" spans="1:8" x14ac:dyDescent="0.3">
      <c r="A1685" s="95" t="s">
        <v>284</v>
      </c>
      <c r="B1685" s="95">
        <f t="shared" si="3445"/>
        <v>16</v>
      </c>
      <c r="C1685" s="95">
        <f t="shared" si="3357"/>
        <v>72</v>
      </c>
      <c r="E1685" s="95">
        <f t="shared" ref="E1685" si="3452">plan_id</f>
        <v>390</v>
      </c>
      <c r="F1685" s="95">
        <f t="shared" ca="1" si="3355"/>
        <v>2013</v>
      </c>
      <c r="G1685" s="95">
        <f t="shared" ref="G1685" ca="1" si="3453">VLOOKUP(INDIRECT(CHAR(39)&amp;$A1685&amp;CHAR(39)&amp;"!r2c"&amp;$C1685,0),variables,2,0)</f>
        <v>10811</v>
      </c>
      <c r="H1685" s="98">
        <f t="array" aca="1" ref="H1685" ca="1">IF(AND(G1685&gt;=10861,G1685&lt;=10863),TEXT(INDIRECT(CHAR(39)&amp;$A1685&amp;CHAR(39)&amp;"!r"&amp;$B1685&amp;"c"&amp;$C1685,0),"dd-mmm-yyyy"),(INDIRECT(CHAR(39)&amp;$A1685&amp;CHAR(39)&amp;"!r"&amp;$B1685&amp;"c"&amp;$C1685,0)))</f>
        <v>0</v>
      </c>
    </row>
    <row r="1686" spans="1:8" x14ac:dyDescent="0.3">
      <c r="A1686" s="95" t="s">
        <v>284</v>
      </c>
      <c r="B1686" s="95">
        <f t="shared" si="3445"/>
        <v>16</v>
      </c>
      <c r="C1686" s="95">
        <f t="shared" si="3357"/>
        <v>73</v>
      </c>
      <c r="E1686" s="95">
        <f t="shared" ref="E1686" si="3454">plan_id</f>
        <v>390</v>
      </c>
      <c r="F1686" s="95">
        <f t="shared" ca="1" si="3355"/>
        <v>2013</v>
      </c>
      <c r="G1686" s="95">
        <f t="shared" ref="G1686" ca="1" si="3455">VLOOKUP(INDIRECT(CHAR(39)&amp;$A1686&amp;CHAR(39)&amp;"!r2c"&amp;$C1686,0),variables,2,0)</f>
        <v>10812</v>
      </c>
      <c r="H1686" s="98">
        <f t="array" aca="1" ref="H1686" ca="1">IF(AND(G1686&gt;=10861,G1686&lt;=10863),TEXT(INDIRECT(CHAR(39)&amp;$A1686&amp;CHAR(39)&amp;"!r"&amp;$B1686&amp;"c"&amp;$C1686,0),"dd-mmm-yyyy"),(INDIRECT(CHAR(39)&amp;$A1686&amp;CHAR(39)&amp;"!r"&amp;$B1686&amp;"c"&amp;$C1686,0)))</f>
        <v>0</v>
      </c>
    </row>
    <row r="1687" spans="1:8" x14ac:dyDescent="0.3">
      <c r="A1687" s="95" t="s">
        <v>284</v>
      </c>
      <c r="B1687" s="95">
        <f t="shared" si="3445"/>
        <v>16</v>
      </c>
      <c r="C1687" s="95">
        <f t="shared" si="3357"/>
        <v>74</v>
      </c>
      <c r="E1687" s="95">
        <f t="shared" ref="E1687" si="3456">plan_id</f>
        <v>390</v>
      </c>
      <c r="F1687" s="95">
        <f t="shared" ca="1" si="3355"/>
        <v>2013</v>
      </c>
      <c r="G1687" s="95">
        <f t="shared" ref="G1687" ca="1" si="3457">VLOOKUP(INDIRECT(CHAR(39)&amp;$A1687&amp;CHAR(39)&amp;"!r2c"&amp;$C1687,0),variables,2,0)</f>
        <v>10813</v>
      </c>
      <c r="H1687" s="98">
        <f t="array" aca="1" ref="H1687" ca="1">IF(AND(G1687&gt;=10861,G1687&lt;=10863),TEXT(INDIRECT(CHAR(39)&amp;$A1687&amp;CHAR(39)&amp;"!r"&amp;$B1687&amp;"c"&amp;$C1687,0),"dd-mmm-yyyy"),(INDIRECT(CHAR(39)&amp;$A1687&amp;CHAR(39)&amp;"!r"&amp;$B1687&amp;"c"&amp;$C1687,0)))</f>
        <v>0</v>
      </c>
    </row>
    <row r="1688" spans="1:8" x14ac:dyDescent="0.3">
      <c r="A1688" s="95" t="s">
        <v>284</v>
      </c>
      <c r="B1688" s="95">
        <f t="shared" si="3445"/>
        <v>16</v>
      </c>
      <c r="C1688" s="95">
        <f t="shared" si="3357"/>
        <v>75</v>
      </c>
      <c r="E1688" s="95">
        <f t="shared" ref="E1688" si="3458">plan_id</f>
        <v>390</v>
      </c>
      <c r="F1688" s="95">
        <f t="shared" ca="1" si="3355"/>
        <v>2013</v>
      </c>
      <c r="G1688" s="95">
        <f t="shared" ref="G1688" ca="1" si="3459">VLOOKUP(INDIRECT(CHAR(39)&amp;$A1688&amp;CHAR(39)&amp;"!r2c"&amp;$C1688,0),variables,2,0)</f>
        <v>10814</v>
      </c>
      <c r="H1688" s="98">
        <f t="array" aca="1" ref="H1688" ca="1">IF(AND(G1688&gt;=10861,G1688&lt;=10863),TEXT(INDIRECT(CHAR(39)&amp;$A1688&amp;CHAR(39)&amp;"!r"&amp;$B1688&amp;"c"&amp;$C1688,0),"dd-mmm-yyyy"),(INDIRECT(CHAR(39)&amp;$A1688&amp;CHAR(39)&amp;"!r"&amp;$B1688&amp;"c"&amp;$C1688,0)))</f>
        <v>-1500000</v>
      </c>
    </row>
    <row r="1689" spans="1:8" x14ac:dyDescent="0.3">
      <c r="A1689" s="95" t="s">
        <v>284</v>
      </c>
      <c r="B1689" s="95">
        <f t="shared" si="3445"/>
        <v>16</v>
      </c>
      <c r="C1689" s="95">
        <f t="shared" si="3357"/>
        <v>76</v>
      </c>
      <c r="E1689" s="95">
        <f t="shared" ref="E1689" si="3460">plan_id</f>
        <v>390</v>
      </c>
      <c r="F1689" s="95">
        <f t="shared" ca="1" si="3355"/>
        <v>2013</v>
      </c>
      <c r="G1689" s="95">
        <f t="shared" ref="G1689" ca="1" si="3461">VLOOKUP(INDIRECT(CHAR(39)&amp;$A1689&amp;CHAR(39)&amp;"!r2c"&amp;$C1689,0),variables,2,0)</f>
        <v>10815</v>
      </c>
      <c r="H1689" s="98">
        <f t="array" aca="1" ref="H1689" ca="1">IF(AND(G1689&gt;=10861,G1689&lt;=10863),TEXT(INDIRECT(CHAR(39)&amp;$A1689&amp;CHAR(39)&amp;"!r"&amp;$B1689&amp;"c"&amp;$C1689,0),"dd-mmm-yyyy"),(INDIRECT(CHAR(39)&amp;$A1689&amp;CHAR(39)&amp;"!r"&amp;$B1689&amp;"c"&amp;$C1689,0)))</f>
        <v>2800000</v>
      </c>
    </row>
    <row r="1690" spans="1:8" x14ac:dyDescent="0.3">
      <c r="A1690" s="95" t="s">
        <v>284</v>
      </c>
      <c r="B1690" s="95">
        <f t="shared" si="3445"/>
        <v>16</v>
      </c>
      <c r="C1690" s="95">
        <f t="shared" si="3357"/>
        <v>77</v>
      </c>
      <c r="E1690" s="95">
        <f t="shared" ref="E1690" si="3462">plan_id</f>
        <v>390</v>
      </c>
      <c r="F1690" s="95">
        <f t="shared" ca="1" si="3355"/>
        <v>2013</v>
      </c>
      <c r="G1690" s="95">
        <f t="shared" ref="G1690" ca="1" si="3463">VLOOKUP(INDIRECT(CHAR(39)&amp;$A1690&amp;CHAR(39)&amp;"!r2c"&amp;$C1690,0),variables,2,0)</f>
        <v>10816</v>
      </c>
      <c r="H1690" s="98">
        <f t="array" aca="1" ref="H1690" ca="1">IF(AND(G1690&gt;=10861,G1690&lt;=10863),TEXT(INDIRECT(CHAR(39)&amp;$A1690&amp;CHAR(39)&amp;"!r"&amp;$B1690&amp;"c"&amp;$C1690,0),"dd-mmm-yyyy"),(INDIRECT(CHAR(39)&amp;$A1690&amp;CHAR(39)&amp;"!r"&amp;$B1690&amp;"c"&amp;$C1690,0)))</f>
        <v>0</v>
      </c>
    </row>
    <row r="1691" spans="1:8" x14ac:dyDescent="0.3">
      <c r="A1691" s="95" t="s">
        <v>284</v>
      </c>
      <c r="B1691" s="95">
        <f t="shared" si="3445"/>
        <v>16</v>
      </c>
      <c r="C1691" s="95">
        <f t="shared" si="3357"/>
        <v>78</v>
      </c>
      <c r="E1691" s="95">
        <f t="shared" ref="E1691" si="3464">plan_id</f>
        <v>390</v>
      </c>
      <c r="F1691" s="95">
        <f t="shared" ca="1" si="3355"/>
        <v>2013</v>
      </c>
      <c r="G1691" s="95">
        <f t="shared" ref="G1691" ca="1" si="3465">VLOOKUP(INDIRECT(CHAR(39)&amp;$A1691&amp;CHAR(39)&amp;"!r2c"&amp;$C1691,0),variables,2,0)</f>
        <v>10817</v>
      </c>
      <c r="H1691" s="98">
        <f t="array" aca="1" ref="H1691" ca="1">IF(AND(G1691&gt;=10861,G1691&lt;=10863),TEXT(INDIRECT(CHAR(39)&amp;$A1691&amp;CHAR(39)&amp;"!r"&amp;$B1691&amp;"c"&amp;$C1691,0),"dd-mmm-yyyy"),(INDIRECT(CHAR(39)&amp;$A1691&amp;CHAR(39)&amp;"!r"&amp;$B1691&amp;"c"&amp;$C1691,0)))</f>
        <v>-161400000</v>
      </c>
    </row>
    <row r="1692" spans="1:8" x14ac:dyDescent="0.3">
      <c r="A1692" s="95" t="s">
        <v>284</v>
      </c>
      <c r="B1692" s="95">
        <f t="shared" si="3445"/>
        <v>16</v>
      </c>
      <c r="C1692" s="95">
        <f t="shared" si="3357"/>
        <v>79</v>
      </c>
      <c r="E1692" s="95">
        <f t="shared" ref="E1692" si="3466">plan_id</f>
        <v>390</v>
      </c>
      <c r="F1692" s="95">
        <f t="shared" ca="1" si="3355"/>
        <v>2013</v>
      </c>
      <c r="G1692" s="95">
        <f t="shared" ref="G1692" ca="1" si="3467">VLOOKUP(INDIRECT(CHAR(39)&amp;$A1692&amp;CHAR(39)&amp;"!r2c"&amp;$C1692,0),variables,2,0)</f>
        <v>10818</v>
      </c>
      <c r="H1692" s="98">
        <f t="array" aca="1" ref="H1692" ca="1">IF(AND(G1692&gt;=10861,G1692&lt;=10863),TEXT(INDIRECT(CHAR(39)&amp;$A1692&amp;CHAR(39)&amp;"!r"&amp;$B1692&amp;"c"&amp;$C1692,0),"dd-mmm-yyyy"),(INDIRECT(CHAR(39)&amp;$A1692&amp;CHAR(39)&amp;"!r"&amp;$B1692&amp;"c"&amp;$C1692,0)))</f>
        <v>13500000</v>
      </c>
    </row>
    <row r="1693" spans="1:8" x14ac:dyDescent="0.3">
      <c r="A1693" s="95" t="s">
        <v>284</v>
      </c>
      <c r="B1693" s="95">
        <f t="shared" si="3445"/>
        <v>16</v>
      </c>
      <c r="C1693" s="95">
        <f t="shared" si="3357"/>
        <v>80</v>
      </c>
      <c r="E1693" s="95">
        <f t="shared" ref="E1693" si="3468">plan_id</f>
        <v>390</v>
      </c>
      <c r="F1693" s="95">
        <f t="shared" ca="1" si="3355"/>
        <v>2013</v>
      </c>
      <c r="G1693" s="95">
        <f t="shared" ref="G1693" ca="1" si="3469">VLOOKUP(INDIRECT(CHAR(39)&amp;$A1693&amp;CHAR(39)&amp;"!r2c"&amp;$C1693,0),variables,2,0)</f>
        <v>10819</v>
      </c>
      <c r="H1693" s="98">
        <f t="array" aca="1" ref="H1693" ca="1">IF(AND(G1693&gt;=10861,G1693&lt;=10863),TEXT(INDIRECT(CHAR(39)&amp;$A1693&amp;CHAR(39)&amp;"!r"&amp;$B1693&amp;"c"&amp;$C1693,0),"dd-mmm-yyyy"),(INDIRECT(CHAR(39)&amp;$A1693&amp;CHAR(39)&amp;"!r"&amp;$B1693&amp;"c"&amp;$C1693,0)))</f>
        <v>0</v>
      </c>
    </row>
    <row r="1694" spans="1:8" x14ac:dyDescent="0.3">
      <c r="A1694" s="95" t="s">
        <v>284</v>
      </c>
      <c r="B1694" s="95">
        <f t="shared" si="3445"/>
        <v>16</v>
      </c>
      <c r="C1694" s="95">
        <f t="shared" si="3357"/>
        <v>81</v>
      </c>
      <c r="E1694" s="95">
        <f t="shared" ref="E1694" si="3470">plan_id</f>
        <v>390</v>
      </c>
      <c r="F1694" s="95">
        <f t="shared" ca="1" si="3355"/>
        <v>2013</v>
      </c>
      <c r="G1694" s="95">
        <f t="shared" ref="G1694" ca="1" si="3471">VLOOKUP(INDIRECT(CHAR(39)&amp;$A1694&amp;CHAR(39)&amp;"!r2c"&amp;$C1694,0),variables,2,0)</f>
        <v>10820</v>
      </c>
      <c r="H1694" s="98">
        <f t="array" aca="1" ref="H1694" ca="1">IF(AND(G1694&gt;=10861,G1694&lt;=10863),TEXT(INDIRECT(CHAR(39)&amp;$A1694&amp;CHAR(39)&amp;"!r"&amp;$B1694&amp;"c"&amp;$C1694,0),"dd-mmm-yyyy"),(INDIRECT(CHAR(39)&amp;$A1694&amp;CHAR(39)&amp;"!r"&amp;$B1694&amp;"c"&amp;$C1694,0)))</f>
        <v>-4800000</v>
      </c>
    </row>
    <row r="1695" spans="1:8" x14ac:dyDescent="0.3">
      <c r="A1695" s="95" t="s">
        <v>284</v>
      </c>
      <c r="B1695" s="95">
        <f t="shared" si="3445"/>
        <v>16</v>
      </c>
      <c r="C1695" s="95">
        <f t="shared" si="3357"/>
        <v>82</v>
      </c>
      <c r="E1695" s="95">
        <f t="shared" ref="E1695" si="3472">plan_id</f>
        <v>390</v>
      </c>
      <c r="F1695" s="95">
        <f t="shared" ca="1" si="3355"/>
        <v>2013</v>
      </c>
      <c r="G1695" s="95">
        <f t="shared" ref="G1695" ca="1" si="3473">VLOOKUP(INDIRECT(CHAR(39)&amp;$A1695&amp;CHAR(39)&amp;"!r2c"&amp;$C1695,0),variables,2,0)</f>
        <v>10821</v>
      </c>
      <c r="H1695" s="98">
        <f t="array" aca="1" ref="H1695" ca="1">IF(AND(G1695&gt;=10861,G1695&lt;=10863),TEXT(INDIRECT(CHAR(39)&amp;$A1695&amp;CHAR(39)&amp;"!r"&amp;$B1695&amp;"c"&amp;$C1695,0),"dd-mmm-yyyy"),(INDIRECT(CHAR(39)&amp;$A1695&amp;CHAR(39)&amp;"!r"&amp;$B1695&amp;"c"&amp;$C1695,0)))</f>
        <v>0</v>
      </c>
    </row>
    <row r="1696" spans="1:8" x14ac:dyDescent="0.3">
      <c r="A1696" s="95" t="s">
        <v>284</v>
      </c>
      <c r="B1696" s="95">
        <f t="shared" si="3445"/>
        <v>16</v>
      </c>
      <c r="C1696" s="95">
        <f t="shared" si="3357"/>
        <v>83</v>
      </c>
      <c r="E1696" s="95">
        <f t="shared" ref="E1696" si="3474">plan_id</f>
        <v>390</v>
      </c>
      <c r="F1696" s="95">
        <f t="shared" ca="1" si="3355"/>
        <v>2013</v>
      </c>
      <c r="G1696" s="95">
        <f t="shared" ref="G1696" ca="1" si="3475">VLOOKUP(INDIRECT(CHAR(39)&amp;$A1696&amp;CHAR(39)&amp;"!r2c"&amp;$C1696,0),variables,2,0)</f>
        <v>10822</v>
      </c>
      <c r="H1696" s="98">
        <f t="array" aca="1" ref="H1696" ca="1">IF(AND(G1696&gt;=10861,G1696&lt;=10863),TEXT(INDIRECT(CHAR(39)&amp;$A1696&amp;CHAR(39)&amp;"!r"&amp;$B1696&amp;"c"&amp;$C1696,0),"dd-mmm-yyyy"),(INDIRECT(CHAR(39)&amp;$A1696&amp;CHAR(39)&amp;"!r"&amp;$B1696&amp;"c"&amp;$C1696,0)))</f>
        <v>0</v>
      </c>
    </row>
    <row r="1697" spans="1:8" x14ac:dyDescent="0.3">
      <c r="A1697" s="95" t="s">
        <v>284</v>
      </c>
      <c r="B1697" s="95">
        <f t="shared" si="3445"/>
        <v>16</v>
      </c>
      <c r="C1697" s="95">
        <f t="shared" si="3357"/>
        <v>84</v>
      </c>
      <c r="E1697" s="95">
        <f t="shared" ref="E1697" si="3476">plan_id</f>
        <v>390</v>
      </c>
      <c r="F1697" s="95">
        <f t="shared" ca="1" si="3355"/>
        <v>2013</v>
      </c>
      <c r="G1697" s="95">
        <f t="shared" ref="G1697" ca="1" si="3477">VLOOKUP(INDIRECT(CHAR(39)&amp;$A1697&amp;CHAR(39)&amp;"!r2c"&amp;$C1697,0),variables,2,0)</f>
        <v>10829</v>
      </c>
      <c r="H1697" s="98">
        <f t="array" aca="1" ref="H1697" ca="1">IF(AND(G1697&gt;=10861,G1697&lt;=10863),TEXT(INDIRECT(CHAR(39)&amp;$A1697&amp;CHAR(39)&amp;"!r"&amp;$B1697&amp;"c"&amp;$C1697,0),"dd-mmm-yyyy"),(INDIRECT(CHAR(39)&amp;$A1697&amp;CHAR(39)&amp;"!r"&amp;$B1697&amp;"c"&amp;$C1697,0)))</f>
        <v>164380000</v>
      </c>
    </row>
    <row r="1698" spans="1:8" x14ac:dyDescent="0.3">
      <c r="A1698" s="95" t="s">
        <v>284</v>
      </c>
      <c r="B1698" s="95">
        <f t="shared" si="3445"/>
        <v>16</v>
      </c>
      <c r="C1698" s="95">
        <f t="shared" si="3357"/>
        <v>85</v>
      </c>
      <c r="E1698" s="95">
        <f t="shared" ref="E1698" si="3478">plan_id</f>
        <v>390</v>
      </c>
      <c r="F1698" s="95">
        <f t="shared" ca="1" si="3355"/>
        <v>2013</v>
      </c>
      <c r="G1698" s="95">
        <f t="shared" ref="G1698" ca="1" si="3479">VLOOKUP(INDIRECT(CHAR(39)&amp;$A1698&amp;CHAR(39)&amp;"!r2c"&amp;$C1698,0),variables,2,0)</f>
        <v>10823</v>
      </c>
      <c r="H1698" s="98">
        <f t="array" aca="1" ref="H1698" ca="1">IF(AND(G1698&gt;=10861,G1698&lt;=10863),TEXT(INDIRECT(CHAR(39)&amp;$A1698&amp;CHAR(39)&amp;"!r"&amp;$B1698&amp;"c"&amp;$C1698,0),"dd-mmm-yyyy"),(INDIRECT(CHAR(39)&amp;$A1698&amp;CHAR(39)&amp;"!r"&amp;$B1698&amp;"c"&amp;$C1698,0)))</f>
        <v>-21572000</v>
      </c>
    </row>
    <row r="1699" spans="1:8" x14ac:dyDescent="0.3">
      <c r="A1699" s="95" t="s">
        <v>284</v>
      </c>
      <c r="B1699" s="95">
        <f t="shared" si="3445"/>
        <v>16</v>
      </c>
      <c r="C1699" s="95">
        <f t="shared" si="3357"/>
        <v>86</v>
      </c>
      <c r="E1699" s="95">
        <f t="shared" ref="E1699" si="3480">plan_id</f>
        <v>390</v>
      </c>
      <c r="F1699" s="95">
        <f t="shared" ca="1" si="3355"/>
        <v>2013</v>
      </c>
      <c r="G1699" s="95">
        <f t="shared" ref="G1699" ca="1" si="3481">VLOOKUP(INDIRECT(CHAR(39)&amp;$A1699&amp;CHAR(39)&amp;"!r2c"&amp;$C1699,0),variables,2,0)</f>
        <v>10798</v>
      </c>
      <c r="H1699" s="98">
        <f t="array" aca="1" ref="H1699" ca="1">IF(AND(G1699&gt;=10861,G1699&lt;=10863),TEXT(INDIRECT(CHAR(39)&amp;$A1699&amp;CHAR(39)&amp;"!r"&amp;$B1699&amp;"c"&amp;$C1699,0),"dd-mmm-yyyy"),(INDIRECT(CHAR(39)&amp;$A1699&amp;CHAR(39)&amp;"!r"&amp;$B1699&amp;"c"&amp;$C1699,0)))</f>
        <v>0</v>
      </c>
    </row>
    <row r="1700" spans="1:8" x14ac:dyDescent="0.3">
      <c r="A1700" s="95" t="s">
        <v>284</v>
      </c>
      <c r="B1700" s="95">
        <f t="shared" si="3445"/>
        <v>16</v>
      </c>
      <c r="C1700" s="95">
        <f t="shared" si="3357"/>
        <v>87</v>
      </c>
      <c r="E1700" s="95">
        <f t="shared" ref="E1700" si="3482">plan_id</f>
        <v>390</v>
      </c>
      <c r="F1700" s="95">
        <f t="shared" ca="1" si="3355"/>
        <v>2013</v>
      </c>
      <c r="G1700" s="95">
        <f t="shared" ref="G1700" ca="1" si="3483">VLOOKUP(INDIRECT(CHAR(39)&amp;$A1700&amp;CHAR(39)&amp;"!r2c"&amp;$C1700,0),variables,2,0)</f>
        <v>10799</v>
      </c>
      <c r="H1700" s="98">
        <f t="array" aca="1" ref="H1700" ca="1">IF(AND(G1700&gt;=10861,G1700&lt;=10863),TEXT(INDIRECT(CHAR(39)&amp;$A1700&amp;CHAR(39)&amp;"!r"&amp;$B1700&amp;"c"&amp;$C1700,0),"dd-mmm-yyyy"),(INDIRECT(CHAR(39)&amp;$A1700&amp;CHAR(39)&amp;"!r"&amp;$B1700&amp;"c"&amp;$C1700,0)))</f>
        <v>0</v>
      </c>
    </row>
    <row r="1701" spans="1:8" x14ac:dyDescent="0.3">
      <c r="A1701" s="95" t="s">
        <v>284</v>
      </c>
      <c r="B1701" s="95">
        <f t="shared" si="3445"/>
        <v>16</v>
      </c>
      <c r="C1701" s="95">
        <f t="shared" si="3357"/>
        <v>88</v>
      </c>
      <c r="E1701" s="95">
        <f t="shared" ref="E1701" si="3484">plan_id</f>
        <v>390</v>
      </c>
      <c r="F1701" s="95">
        <f t="shared" ca="1" si="3355"/>
        <v>2013</v>
      </c>
      <c r="G1701" s="95">
        <f t="shared" ref="G1701" ca="1" si="3485">VLOOKUP(INDIRECT(CHAR(39)&amp;$A1701&amp;CHAR(39)&amp;"!r2c"&amp;$C1701,0),variables,2,0)</f>
        <v>10800</v>
      </c>
      <c r="H1701" s="98">
        <f t="array" aca="1" ref="H1701" ca="1">IF(AND(G1701&gt;=10861,G1701&lt;=10863),TEXT(INDIRECT(CHAR(39)&amp;$A1701&amp;CHAR(39)&amp;"!r"&amp;$B1701&amp;"c"&amp;$C1701,0),"dd-mmm-yyyy"),(INDIRECT(CHAR(39)&amp;$A1701&amp;CHAR(39)&amp;"!r"&amp;$B1701&amp;"c"&amp;$C1701,0)))</f>
        <v>0</v>
      </c>
    </row>
    <row r="1702" spans="1:8" x14ac:dyDescent="0.3">
      <c r="A1702" s="95" t="s">
        <v>284</v>
      </c>
      <c r="B1702" s="95">
        <f t="shared" si="3445"/>
        <v>16</v>
      </c>
      <c r="C1702" s="95">
        <f t="shared" si="3357"/>
        <v>89</v>
      </c>
      <c r="E1702" s="95">
        <f t="shared" ref="E1702" si="3486">plan_id</f>
        <v>390</v>
      </c>
      <c r="F1702" s="95">
        <f t="shared" ca="1" si="3355"/>
        <v>2013</v>
      </c>
      <c r="G1702" s="95">
        <f t="shared" ref="G1702" ca="1" si="3487">VLOOKUP(INDIRECT(CHAR(39)&amp;$A1702&amp;CHAR(39)&amp;"!r2c"&amp;$C1702,0),variables,2,0)</f>
        <v>10824</v>
      </c>
      <c r="H1702" s="98">
        <f t="array" aca="1" ref="H1702" ca="1">IF(AND(G1702&gt;=10861,G1702&lt;=10863),TEXT(INDIRECT(CHAR(39)&amp;$A1702&amp;CHAR(39)&amp;"!r"&amp;$B1702&amp;"c"&amp;$C1702,0),"dd-mmm-yyyy"),(INDIRECT(CHAR(39)&amp;$A1702&amp;CHAR(39)&amp;"!r"&amp;$B1702&amp;"c"&amp;$C1702,0)))</f>
        <v>0</v>
      </c>
    </row>
    <row r="1703" spans="1:8" x14ac:dyDescent="0.3">
      <c r="A1703" s="95" t="s">
        <v>284</v>
      </c>
      <c r="B1703" s="95">
        <f t="shared" si="3445"/>
        <v>16</v>
      </c>
      <c r="C1703" s="95">
        <f t="shared" ref="C1703:C1766" si="3488">C1612</f>
        <v>90</v>
      </c>
      <c r="E1703" s="95">
        <f t="shared" ref="E1703" si="3489">plan_id</f>
        <v>390</v>
      </c>
      <c r="F1703" s="95">
        <f t="shared" ca="1" si="3355"/>
        <v>2013</v>
      </c>
      <c r="G1703" s="95">
        <f t="shared" ref="G1703" ca="1" si="3490">VLOOKUP(INDIRECT(CHAR(39)&amp;$A1703&amp;CHAR(39)&amp;"!r2c"&amp;$C1703,0),variables,2,0)</f>
        <v>10825</v>
      </c>
      <c r="H1703" s="98">
        <f t="array" aca="1" ref="H1703" ca="1">IF(AND(G1703&gt;=10861,G1703&lt;=10863),TEXT(INDIRECT(CHAR(39)&amp;$A1703&amp;CHAR(39)&amp;"!r"&amp;$B1703&amp;"c"&amp;$C1703,0),"dd-mmm-yyyy"),(INDIRECT(CHAR(39)&amp;$A1703&amp;CHAR(39)&amp;"!r"&amp;$B1703&amp;"c"&amp;$C1703,0)))</f>
        <v>9400000</v>
      </c>
    </row>
    <row r="1704" spans="1:8" x14ac:dyDescent="0.3">
      <c r="A1704" s="95" t="s">
        <v>284</v>
      </c>
      <c r="B1704" s="95">
        <f t="shared" si="3445"/>
        <v>16</v>
      </c>
      <c r="C1704" s="95">
        <f t="shared" si="3488"/>
        <v>91</v>
      </c>
      <c r="E1704" s="95">
        <f t="shared" ref="E1704" si="3491">plan_id</f>
        <v>390</v>
      </c>
      <c r="F1704" s="95">
        <f t="shared" ca="1" si="3355"/>
        <v>2013</v>
      </c>
      <c r="G1704" s="95">
        <f t="shared" ref="G1704" ca="1" si="3492">VLOOKUP(INDIRECT(CHAR(39)&amp;$A1704&amp;CHAR(39)&amp;"!r2c"&amp;$C1704,0),variables,2,0)</f>
        <v>10826</v>
      </c>
      <c r="H1704" s="98">
        <f t="array" aca="1" ref="H1704" ca="1">IF(AND(G1704&gt;=10861,G1704&lt;=10863),TEXT(INDIRECT(CHAR(39)&amp;$A1704&amp;CHAR(39)&amp;"!r"&amp;$B1704&amp;"c"&amp;$C1704,0),"dd-mmm-yyyy"),(INDIRECT(CHAR(39)&amp;$A1704&amp;CHAR(39)&amp;"!r"&amp;$B1704&amp;"c"&amp;$C1704,0)))</f>
        <v>-21394000</v>
      </c>
    </row>
    <row r="1705" spans="1:8" x14ac:dyDescent="0.3">
      <c r="A1705" s="95" t="s">
        <v>284</v>
      </c>
      <c r="B1705" s="95">
        <f t="shared" si="3445"/>
        <v>16</v>
      </c>
      <c r="C1705" s="95">
        <f t="shared" si="3488"/>
        <v>92</v>
      </c>
      <c r="E1705" s="95">
        <f t="shared" ref="E1705" si="3493">plan_id</f>
        <v>390</v>
      </c>
      <c r="F1705" s="95">
        <f t="shared" ca="1" si="3355"/>
        <v>2013</v>
      </c>
      <c r="G1705" s="95">
        <f t="shared" ref="G1705" ca="1" si="3494">VLOOKUP(INDIRECT(CHAR(39)&amp;$A1705&amp;CHAR(39)&amp;"!r2c"&amp;$C1705,0),variables,2,0)</f>
        <v>10828</v>
      </c>
      <c r="H1705" s="98">
        <f t="array" aca="1" ref="H1705" ca="1">IF(AND(G1705&gt;=10861,G1705&lt;=10863),TEXT(INDIRECT(CHAR(39)&amp;$A1705&amp;CHAR(39)&amp;"!r"&amp;$B1705&amp;"c"&amp;$C1705,0),"dd-mmm-yyyy"),(INDIRECT(CHAR(39)&amp;$A1705&amp;CHAR(39)&amp;"!r"&amp;$B1705&amp;"c"&amp;$C1705,0)))</f>
        <v>0</v>
      </c>
    </row>
    <row r="1706" spans="1:8" x14ac:dyDescent="0.3">
      <c r="A1706" s="95" t="s">
        <v>284</v>
      </c>
      <c r="B1706" s="95">
        <f t="shared" si="3445"/>
        <v>16</v>
      </c>
      <c r="C1706" s="95">
        <f t="shared" si="3488"/>
        <v>93</v>
      </c>
      <c r="E1706" s="95">
        <f t="shared" ref="E1706" si="3495">plan_id</f>
        <v>390</v>
      </c>
      <c r="F1706" s="95">
        <f t="shared" ca="1" si="3355"/>
        <v>2013</v>
      </c>
      <c r="G1706" s="95">
        <f t="shared" ref="G1706" ca="1" si="3496">VLOOKUP(INDIRECT(CHAR(39)&amp;$A1706&amp;CHAR(39)&amp;"!r2c"&amp;$C1706,0),variables,2,0)</f>
        <v>10827</v>
      </c>
      <c r="H1706" s="98">
        <f t="array" aca="1" ref="H1706" ca="1">IF(AND(G1706&gt;=10861,G1706&lt;=10863),TEXT(INDIRECT(CHAR(39)&amp;$A1706&amp;CHAR(39)&amp;"!r"&amp;$B1706&amp;"c"&amp;$C1706,0),"dd-mmm-yyyy"),(INDIRECT(CHAR(39)&amp;$A1706&amp;CHAR(39)&amp;"!r"&amp;$B1706&amp;"c"&amp;$C1706,0)))</f>
        <v>0</v>
      </c>
    </row>
    <row r="1707" spans="1:8" x14ac:dyDescent="0.3">
      <c r="A1707" s="95" t="s">
        <v>284</v>
      </c>
      <c r="B1707" s="95">
        <f t="shared" ref="B1707:B1770" si="3497">B1642+1</f>
        <v>17</v>
      </c>
      <c r="C1707" s="95">
        <f t="shared" si="3488"/>
        <v>3</v>
      </c>
      <c r="E1707" s="95">
        <f t="shared" ref="E1707" si="3498">plan_id</f>
        <v>390</v>
      </c>
      <c r="F1707" s="95">
        <f t="shared" ca="1" si="3355"/>
        <v>2014</v>
      </c>
      <c r="G1707" s="95">
        <f t="shared" ref="G1707" ca="1" si="3499">VLOOKUP(INDIRECT(CHAR(39)&amp;$A1707&amp;CHAR(39)&amp;"!r2c"&amp;$C1707,0),variables,2,0)</f>
        <v>10703</v>
      </c>
      <c r="H1707" s="98">
        <f t="array" aca="1" ref="H1707" ca="1">IF(AND(G1707&gt;=10861,G1707&lt;=10863),TEXT(INDIRECT(CHAR(39)&amp;$A1707&amp;CHAR(39)&amp;"!r"&amp;$B1707&amp;"c"&amp;$C1707,0),"dd-mmm-yyyy"),(INDIRECT(CHAR(39)&amp;$A1707&amp;CHAR(39)&amp;"!r"&amp;$B1707&amp;"c"&amp;$C1707,0)))</f>
        <v>2016</v>
      </c>
    </row>
    <row r="1708" spans="1:8" x14ac:dyDescent="0.3">
      <c r="A1708" s="95" t="s">
        <v>284</v>
      </c>
      <c r="B1708" s="95">
        <f t="shared" si="3497"/>
        <v>17</v>
      </c>
      <c r="C1708" s="95">
        <f t="shared" si="3488"/>
        <v>4</v>
      </c>
      <c r="E1708" s="95">
        <f t="shared" ref="E1708" si="3500">plan_id</f>
        <v>390</v>
      </c>
      <c r="F1708" s="95">
        <f t="shared" ca="1" si="3355"/>
        <v>2014</v>
      </c>
      <c r="G1708" s="95">
        <f t="shared" ref="G1708" ca="1" si="3501">VLOOKUP(INDIRECT(CHAR(39)&amp;$A1708&amp;CHAR(39)&amp;"!r2c"&amp;$C1708,0),variables,2,0)</f>
        <v>10845</v>
      </c>
      <c r="H1708" s="98" t="str">
        <f t="array" aca="1" ref="H1708" ca="1">IF(AND(G1708&gt;=10861,G1708&lt;=10863),TEXT(INDIRECT(CHAR(39)&amp;$A1708&amp;CHAR(39)&amp;"!r"&amp;$B1708&amp;"c"&amp;$C1708,0),"dd-mmm-yyyy"),(INDIRECT(CHAR(39)&amp;$A1708&amp;CHAR(39)&amp;"!r"&amp;$B1708&amp;"c"&amp;$C1708,0)))</f>
        <v>Cavanaugh Macdonald Consulting, LLC</v>
      </c>
    </row>
    <row r="1709" spans="1:8" x14ac:dyDescent="0.3">
      <c r="A1709" s="95" t="s">
        <v>284</v>
      </c>
      <c r="B1709" s="95">
        <f t="shared" si="3497"/>
        <v>17</v>
      </c>
      <c r="C1709" s="95">
        <f t="shared" si="3488"/>
        <v>5</v>
      </c>
      <c r="E1709" s="95">
        <f t="shared" ref="E1709" si="3502">plan_id</f>
        <v>390</v>
      </c>
      <c r="F1709" s="95">
        <f t="shared" ca="1" si="3355"/>
        <v>2014</v>
      </c>
      <c r="G1709" s="95">
        <f t="shared" ref="G1709" ca="1" si="3503">VLOOKUP(INDIRECT(CHAR(39)&amp;$A1709&amp;CHAR(39)&amp;"!r2c"&amp;$C1709,0),variables,2,0)</f>
        <v>10924</v>
      </c>
      <c r="H1709" s="98">
        <f t="array" aca="1" ref="H1709" ca="1">IF(AND(G1709&gt;=10861,G1709&lt;=10863),TEXT(INDIRECT(CHAR(39)&amp;$A1709&amp;CHAR(39)&amp;"!r"&amp;$B1709&amp;"c"&amp;$C1709,0),"dd-mmm-yyyy"),(INDIRECT(CHAR(39)&amp;$A1709&amp;CHAR(39)&amp;"!r"&amp;$B1709&amp;"c"&amp;$C1709,0)))</f>
        <v>0</v>
      </c>
    </row>
    <row r="1710" spans="1:8" x14ac:dyDescent="0.3">
      <c r="A1710" s="95" t="s">
        <v>284</v>
      </c>
      <c r="B1710" s="95">
        <f t="shared" si="3497"/>
        <v>17</v>
      </c>
      <c r="C1710" s="95">
        <f t="shared" si="3488"/>
        <v>6</v>
      </c>
      <c r="E1710" s="95">
        <f t="shared" ref="E1710" si="3504">plan_id</f>
        <v>390</v>
      </c>
      <c r="F1710" s="95">
        <f t="shared" ca="1" si="3355"/>
        <v>2014</v>
      </c>
      <c r="G1710" s="95">
        <f t="shared" ref="G1710" ca="1" si="3505">VLOOKUP(INDIRECT(CHAR(39)&amp;$A1710&amp;CHAR(39)&amp;"!r2c"&amp;$C1710,0),variables,2,0)</f>
        <v>10925</v>
      </c>
      <c r="H1710" s="98">
        <f t="array" aca="1" ref="H1710" ca="1">IF(AND(G1710&gt;=10861,G1710&lt;=10863),TEXT(INDIRECT(CHAR(39)&amp;$A1710&amp;CHAR(39)&amp;"!r"&amp;$B1710&amp;"c"&amp;$C1710,0),"dd-mmm-yyyy"),(INDIRECT(CHAR(39)&amp;$A1710&amp;CHAR(39)&amp;"!r"&amp;$B1710&amp;"c"&amp;$C1710,0)))</f>
        <v>0.34799999999999998</v>
      </c>
    </row>
    <row r="1711" spans="1:8" x14ac:dyDescent="0.3">
      <c r="A1711" s="95" t="s">
        <v>284</v>
      </c>
      <c r="B1711" s="95">
        <f t="shared" si="3497"/>
        <v>17</v>
      </c>
      <c r="C1711" s="95">
        <f t="shared" si="3488"/>
        <v>7</v>
      </c>
      <c r="E1711" s="95">
        <f t="shared" ref="E1711" si="3506">plan_id</f>
        <v>390</v>
      </c>
      <c r="F1711" s="95">
        <f t="shared" ca="1" si="3355"/>
        <v>2014</v>
      </c>
      <c r="G1711" s="95">
        <f t="shared" ref="G1711" ca="1" si="3507">VLOOKUP(INDIRECT(CHAR(39)&amp;$A1711&amp;CHAR(39)&amp;"!r2c"&amp;$C1711,0),variables,2,0)</f>
        <v>10926</v>
      </c>
      <c r="H1711" s="98">
        <f t="array" aca="1" ref="H1711" ca="1">IF(AND(G1711&gt;=10861,G1711&lt;=10863),TEXT(INDIRECT(CHAR(39)&amp;$A1711&amp;CHAR(39)&amp;"!r"&amp;$B1711&amp;"c"&amp;$C1711,0),"dd-mmm-yyyy"),(INDIRECT(CHAR(39)&amp;$A1711&amp;CHAR(39)&amp;"!r"&amp;$B1711&amp;"c"&amp;$C1711,0)))</f>
        <v>0</v>
      </c>
    </row>
    <row r="1712" spans="1:8" x14ac:dyDescent="0.3">
      <c r="A1712" s="95" t="s">
        <v>284</v>
      </c>
      <c r="B1712" s="95">
        <f t="shared" si="3497"/>
        <v>17</v>
      </c>
      <c r="C1712" s="95">
        <f t="shared" si="3488"/>
        <v>8</v>
      </c>
      <c r="E1712" s="95">
        <f t="shared" ref="E1712" si="3508">plan_id</f>
        <v>390</v>
      </c>
      <c r="F1712" s="95">
        <f t="shared" ca="1" si="3355"/>
        <v>2014</v>
      </c>
      <c r="G1712" s="95">
        <f t="shared" ref="G1712" ca="1" si="3509">VLOOKUP(INDIRECT(CHAR(39)&amp;$A1712&amp;CHAR(39)&amp;"!r2c"&amp;$C1712,0),variables,2,0)</f>
        <v>10704</v>
      </c>
      <c r="H1712" s="98">
        <f t="array" aca="1" ref="H1712" ca="1">IF(AND(G1712&gt;=10861,G1712&lt;=10863),TEXT(INDIRECT(CHAR(39)&amp;$A1712&amp;CHAR(39)&amp;"!r"&amp;$B1712&amp;"c"&amp;$C1712,0),"dd-mmm-yyyy"),(INDIRECT(CHAR(39)&amp;$A1712&amp;CHAR(39)&amp;"!r"&amp;$B1712&amp;"c"&amp;$C1712,0)))</f>
        <v>0</v>
      </c>
    </row>
    <row r="1713" spans="1:8" x14ac:dyDescent="0.3">
      <c r="A1713" s="95" t="s">
        <v>284</v>
      </c>
      <c r="B1713" s="95">
        <f t="shared" si="3497"/>
        <v>17</v>
      </c>
      <c r="C1713" s="95">
        <f t="shared" si="3488"/>
        <v>9</v>
      </c>
      <c r="E1713" s="95">
        <f t="shared" ref="E1713" si="3510">plan_id</f>
        <v>390</v>
      </c>
      <c r="F1713" s="95">
        <f t="shared" ca="1" si="3355"/>
        <v>2014</v>
      </c>
      <c r="G1713" s="95">
        <f t="shared" ref="G1713" ca="1" si="3511">VLOOKUP(INDIRECT(CHAR(39)&amp;$A1713&amp;CHAR(39)&amp;"!r2c"&amp;$C1713,0),variables,2,0)</f>
        <v>10928</v>
      </c>
      <c r="H1713" s="98">
        <f t="array" aca="1" ref="H1713" ca="1">IF(AND(G1713&gt;=10861,G1713&lt;=10863),TEXT(INDIRECT(CHAR(39)&amp;$A1713&amp;CHAR(39)&amp;"!r"&amp;$B1713&amp;"c"&amp;$C1713,0),"dd-mmm-yyyy"),(INDIRECT(CHAR(39)&amp;$A1713&amp;CHAR(39)&amp;"!r"&amp;$B1713&amp;"c"&amp;$C1713,0)))</f>
        <v>-5.96E-2</v>
      </c>
    </row>
    <row r="1714" spans="1:8" x14ac:dyDescent="0.3">
      <c r="A1714" s="95" t="s">
        <v>284</v>
      </c>
      <c r="B1714" s="95">
        <f t="shared" si="3497"/>
        <v>17</v>
      </c>
      <c r="C1714" s="95">
        <f t="shared" si="3488"/>
        <v>10</v>
      </c>
      <c r="E1714" s="95">
        <f t="shared" ref="E1714" si="3512">plan_id</f>
        <v>390</v>
      </c>
      <c r="F1714" s="95">
        <f t="shared" ca="1" si="3355"/>
        <v>2014</v>
      </c>
      <c r="G1714" s="95">
        <f t="shared" ref="G1714" ca="1" si="3513">VLOOKUP(INDIRECT(CHAR(39)&amp;$A1714&amp;CHAR(39)&amp;"!r2c"&amp;$C1714,0),variables,2,0)</f>
        <v>10929</v>
      </c>
      <c r="H1714" s="98">
        <f t="array" aca="1" ref="H1714" ca="1">IF(AND(G1714&gt;=10861,G1714&lt;=10863),TEXT(INDIRECT(CHAR(39)&amp;$A1714&amp;CHAR(39)&amp;"!r"&amp;$B1714&amp;"c"&amp;$C1714,0),"dd-mmm-yyyy"),(INDIRECT(CHAR(39)&amp;$A1714&amp;CHAR(39)&amp;"!r"&amp;$B1714&amp;"c"&amp;$C1714,0)))</f>
        <v>-5.96E-2</v>
      </c>
    </row>
    <row r="1715" spans="1:8" x14ac:dyDescent="0.3">
      <c r="A1715" s="95" t="s">
        <v>284</v>
      </c>
      <c r="B1715" s="95">
        <f t="shared" si="3497"/>
        <v>17</v>
      </c>
      <c r="C1715" s="95">
        <f t="shared" si="3488"/>
        <v>11</v>
      </c>
      <c r="E1715" s="95">
        <f t="shared" ref="E1715" si="3514">plan_id</f>
        <v>390</v>
      </c>
      <c r="F1715" s="95">
        <f t="shared" ca="1" si="3355"/>
        <v>2014</v>
      </c>
      <c r="G1715" s="95">
        <f t="shared" ref="G1715" ca="1" si="3515">VLOOKUP(INDIRECT(CHAR(39)&amp;$A1715&amp;CHAR(39)&amp;"!r2c"&amp;$C1715,0),variables,2,0)</f>
        <v>10930</v>
      </c>
      <c r="H1715" s="98">
        <f t="array" aca="1" ref="H1715" ca="1">IF(AND(G1715&gt;=10861,G1715&lt;=10863),TEXT(INDIRECT(CHAR(39)&amp;$A1715&amp;CHAR(39)&amp;"!r"&amp;$B1715&amp;"c"&amp;$C1715,0),"dd-mmm-yyyy"),(INDIRECT(CHAR(39)&amp;$A1715&amp;CHAR(39)&amp;"!r"&amp;$B1715&amp;"c"&amp;$C1715,0)))</f>
        <v>0</v>
      </c>
    </row>
    <row r="1716" spans="1:8" x14ac:dyDescent="0.3">
      <c r="A1716" s="95" t="s">
        <v>284</v>
      </c>
      <c r="B1716" s="95">
        <f t="shared" si="3497"/>
        <v>17</v>
      </c>
      <c r="C1716" s="95">
        <f t="shared" si="3488"/>
        <v>12</v>
      </c>
      <c r="E1716" s="95">
        <f t="shared" ref="E1716" si="3516">plan_id</f>
        <v>390</v>
      </c>
      <c r="F1716" s="95">
        <f t="shared" ca="1" si="3355"/>
        <v>2014</v>
      </c>
      <c r="G1716" s="95">
        <f t="shared" ref="G1716" ca="1" si="3517">VLOOKUP(INDIRECT(CHAR(39)&amp;$A1716&amp;CHAR(39)&amp;"!r2c"&amp;$C1716,0),variables,2,0)</f>
        <v>10705</v>
      </c>
      <c r="H1716" s="98">
        <f t="array" aca="1" ref="H1716" ca="1">IF(AND(G1716&gt;=10861,G1716&lt;=10863),TEXT(INDIRECT(CHAR(39)&amp;$A1716&amp;CHAR(39)&amp;"!r"&amp;$B1716&amp;"c"&amp;$C1716,0),"dd-mmm-yyyy"),(INDIRECT(CHAR(39)&amp;$A1716&amp;CHAR(39)&amp;"!r"&amp;$B1716&amp;"c"&amp;$C1716,0)))</f>
        <v>32821000</v>
      </c>
    </row>
    <row r="1717" spans="1:8" x14ac:dyDescent="0.3">
      <c r="A1717" s="95" t="s">
        <v>284</v>
      </c>
      <c r="B1717" s="95">
        <f t="shared" si="3497"/>
        <v>17</v>
      </c>
      <c r="C1717" s="95">
        <f t="shared" si="3488"/>
        <v>13</v>
      </c>
      <c r="E1717" s="95">
        <f t="shared" ref="E1717" si="3518">plan_id</f>
        <v>390</v>
      </c>
      <c r="F1717" s="95">
        <f t="shared" ca="1" si="3355"/>
        <v>2014</v>
      </c>
      <c r="G1717" s="95">
        <f t="shared" ref="G1717" ca="1" si="3519">VLOOKUP(INDIRECT(CHAR(39)&amp;$A1717&amp;CHAR(39)&amp;"!r2c"&amp;$C1717,0),variables,2,0)</f>
        <v>10842</v>
      </c>
      <c r="H1717" s="98">
        <f t="array" aca="1" ref="H1717" ca="1">IF(AND(G1717&gt;=10861,G1717&lt;=10863),TEXT(INDIRECT(CHAR(39)&amp;$A1717&amp;CHAR(39)&amp;"!r"&amp;$B1717&amp;"c"&amp;$C1717,0),"dd-mmm-yyyy"),(INDIRECT(CHAR(39)&amp;$A1717&amp;CHAR(39)&amp;"!r"&amp;$B1717&amp;"c"&amp;$C1717,0)))</f>
        <v>0</v>
      </c>
    </row>
    <row r="1718" spans="1:8" x14ac:dyDescent="0.3">
      <c r="A1718" s="95" t="s">
        <v>284</v>
      </c>
      <c r="B1718" s="95">
        <f t="shared" si="3497"/>
        <v>17</v>
      </c>
      <c r="C1718" s="95">
        <f t="shared" si="3488"/>
        <v>14</v>
      </c>
      <c r="E1718" s="95">
        <f t="shared" ref="E1718" si="3520">plan_id</f>
        <v>390</v>
      </c>
      <c r="F1718" s="95">
        <f t="shared" ca="1" si="3355"/>
        <v>2014</v>
      </c>
      <c r="G1718" s="95">
        <f t="shared" ref="G1718" ca="1" si="3521">VLOOKUP(INDIRECT(CHAR(39)&amp;$A1718&amp;CHAR(39)&amp;"!r2c"&amp;$C1718,0),variables,2,0)</f>
        <v>10843</v>
      </c>
      <c r="H1718" s="98">
        <f t="array" aca="1" ref="H1718" ca="1">IF(AND(G1718&gt;=10861,G1718&lt;=10863),TEXT(INDIRECT(CHAR(39)&amp;$A1718&amp;CHAR(39)&amp;"!r"&amp;$B1718&amp;"c"&amp;$C1718,0),"dd-mmm-yyyy"),(INDIRECT(CHAR(39)&amp;$A1718&amp;CHAR(39)&amp;"!r"&amp;$B1718&amp;"c"&amp;$C1718,0)))</f>
        <v>0</v>
      </c>
    </row>
    <row r="1719" spans="1:8" x14ac:dyDescent="0.3">
      <c r="A1719" s="95" t="s">
        <v>284</v>
      </c>
      <c r="B1719" s="95">
        <f t="shared" si="3497"/>
        <v>17</v>
      </c>
      <c r="C1719" s="95">
        <f t="shared" si="3488"/>
        <v>15</v>
      </c>
      <c r="E1719" s="95">
        <f t="shared" ref="E1719" si="3522">plan_id</f>
        <v>390</v>
      </c>
      <c r="F1719" s="95">
        <f t="shared" ca="1" si="3355"/>
        <v>2014</v>
      </c>
      <c r="G1719" s="95">
        <f t="shared" ref="G1719" ca="1" si="3523">VLOOKUP(INDIRECT(CHAR(39)&amp;$A1719&amp;CHAR(39)&amp;"!r2c"&amp;$C1719,0),variables,2,0)</f>
        <v>10931</v>
      </c>
      <c r="H1719" s="98">
        <f t="array" aca="1" ref="H1719" ca="1">IF(AND(G1719&gt;=10861,G1719&lt;=10863),TEXT(INDIRECT(CHAR(39)&amp;$A1719&amp;CHAR(39)&amp;"!r"&amp;$B1719&amp;"c"&amp;$C1719,0),"dd-mmm-yyyy"),(INDIRECT(CHAR(39)&amp;$A1719&amp;CHAR(39)&amp;"!r"&amp;$B1719&amp;"c"&amp;$C1719,0)))</f>
        <v>0</v>
      </c>
    </row>
    <row r="1720" spans="1:8" x14ac:dyDescent="0.3">
      <c r="A1720" s="95" t="s">
        <v>284</v>
      </c>
      <c r="B1720" s="95">
        <f t="shared" si="3497"/>
        <v>17</v>
      </c>
      <c r="C1720" s="95">
        <f t="shared" si="3488"/>
        <v>16</v>
      </c>
      <c r="E1720" s="95">
        <f t="shared" ref="E1720" si="3524">plan_id</f>
        <v>390</v>
      </c>
      <c r="F1720" s="95">
        <f t="shared" ca="1" si="3355"/>
        <v>2014</v>
      </c>
      <c r="G1720" s="95">
        <f t="shared" ref="G1720" ca="1" si="3525">VLOOKUP(INDIRECT(CHAR(39)&amp;$A1720&amp;CHAR(39)&amp;"!r2c"&amp;$C1720,0),variables,2,0)</f>
        <v>10932</v>
      </c>
      <c r="H1720" s="98">
        <f t="array" aca="1" ref="H1720" ca="1">IF(AND(G1720&gt;=10861,G1720&lt;=10863),TEXT(INDIRECT(CHAR(39)&amp;$A1720&amp;CHAR(39)&amp;"!r"&amp;$B1720&amp;"c"&amp;$C1720,0),"dd-mmm-yyyy"),(INDIRECT(CHAR(39)&amp;$A1720&amp;CHAR(39)&amp;"!r"&amp;$B1720&amp;"c"&amp;$C1720,0)))</f>
        <v>0</v>
      </c>
    </row>
    <row r="1721" spans="1:8" x14ac:dyDescent="0.3">
      <c r="A1721" s="95" t="s">
        <v>284</v>
      </c>
      <c r="B1721" s="95">
        <f t="shared" si="3497"/>
        <v>17</v>
      </c>
      <c r="C1721" s="95">
        <f t="shared" si="3488"/>
        <v>17</v>
      </c>
      <c r="E1721" s="95">
        <f t="shared" ref="E1721" si="3526">plan_id</f>
        <v>390</v>
      </c>
      <c r="F1721" s="95">
        <f t="shared" ca="1" si="3355"/>
        <v>2014</v>
      </c>
      <c r="G1721" s="95">
        <f t="shared" ref="G1721" ca="1" si="3527">VLOOKUP(INDIRECT(CHAR(39)&amp;$A1721&amp;CHAR(39)&amp;"!r2c"&amp;$C1721,0),variables,2,0)</f>
        <v>10933</v>
      </c>
      <c r="H1721" s="98">
        <f t="array" aca="1" ref="H1721" ca="1">IF(AND(G1721&gt;=10861,G1721&lt;=10863),TEXT(INDIRECT(CHAR(39)&amp;$A1721&amp;CHAR(39)&amp;"!r"&amp;$B1721&amp;"c"&amp;$C1721,0),"dd-mmm-yyyy"),(INDIRECT(CHAR(39)&amp;$A1721&amp;CHAR(39)&amp;"!r"&amp;$B1721&amp;"c"&amp;$C1721,0)))</f>
        <v>0.28839999999999999</v>
      </c>
    </row>
    <row r="1722" spans="1:8" x14ac:dyDescent="0.3">
      <c r="A1722" s="95" t="s">
        <v>284</v>
      </c>
      <c r="B1722" s="95">
        <f t="shared" si="3497"/>
        <v>17</v>
      </c>
      <c r="C1722" s="95">
        <f t="shared" si="3488"/>
        <v>18</v>
      </c>
      <c r="E1722" s="95">
        <f t="shared" ref="E1722" si="3528">plan_id</f>
        <v>390</v>
      </c>
      <c r="F1722" s="95">
        <f t="shared" ca="1" si="3355"/>
        <v>2014</v>
      </c>
      <c r="G1722" s="95">
        <f t="shared" ref="G1722" ca="1" si="3529">VLOOKUP(INDIRECT(CHAR(39)&amp;$A1722&amp;CHAR(39)&amp;"!r2c"&amp;$C1722,0),variables,2,0)</f>
        <v>10934</v>
      </c>
      <c r="H1722" s="98">
        <f t="array" aca="1" ref="H1722" ca="1">IF(AND(G1722&gt;=10861,G1722&lt;=10863),TEXT(INDIRECT(CHAR(39)&amp;$A1722&amp;CHAR(39)&amp;"!r"&amp;$B1722&amp;"c"&amp;$C1722,0),"dd-mmm-yyyy"),(INDIRECT(CHAR(39)&amp;$A1722&amp;CHAR(39)&amp;"!r"&amp;$B1722&amp;"c"&amp;$C1722,0)))</f>
        <v>0</v>
      </c>
    </row>
    <row r="1723" spans="1:8" x14ac:dyDescent="0.3">
      <c r="A1723" s="95" t="s">
        <v>284</v>
      </c>
      <c r="B1723" s="95">
        <f t="shared" si="3497"/>
        <v>17</v>
      </c>
      <c r="C1723" s="95">
        <f t="shared" si="3488"/>
        <v>19</v>
      </c>
      <c r="E1723" s="95">
        <f t="shared" ref="E1723" si="3530">plan_id</f>
        <v>390</v>
      </c>
      <c r="F1723" s="95">
        <f t="shared" ca="1" si="3355"/>
        <v>2014</v>
      </c>
      <c r="G1723" s="95">
        <f t="shared" ref="G1723" ca="1" si="3531">VLOOKUP(INDIRECT(CHAR(39)&amp;$A1723&amp;CHAR(39)&amp;"!r2c"&amp;$C1723,0),variables,2,0)</f>
        <v>10935</v>
      </c>
      <c r="H1723" s="98" t="str">
        <f t="array" aca="1" ref="H1723" ca="1">IF(AND(G1723&gt;=10861,G1723&lt;=10863),TEXT(INDIRECT(CHAR(39)&amp;$A1723&amp;CHAR(39)&amp;"!r"&amp;$B1723&amp;"c"&amp;$C1723,0),"dd-mmm-yyyy"),(INDIRECT(CHAR(39)&amp;$A1723&amp;CHAR(39)&amp;"!r"&amp;$B1723&amp;"c"&amp;$C1723,0)))</f>
        <v>Range</v>
      </c>
    </row>
    <row r="1724" spans="1:8" x14ac:dyDescent="0.3">
      <c r="A1724" s="95" t="s">
        <v>284</v>
      </c>
      <c r="B1724" s="95">
        <f t="shared" si="3497"/>
        <v>17</v>
      </c>
      <c r="C1724" s="95">
        <f t="shared" si="3488"/>
        <v>20</v>
      </c>
      <c r="E1724" s="95">
        <f t="shared" ref="E1724" si="3532">plan_id</f>
        <v>390</v>
      </c>
      <c r="F1724" s="95">
        <f t="shared" ca="1" si="3355"/>
        <v>2014</v>
      </c>
      <c r="G1724" s="95">
        <f t="shared" ref="G1724" ca="1" si="3533">VLOOKUP(INDIRECT(CHAR(39)&amp;$A1724&amp;CHAR(39)&amp;"!r2c"&amp;$C1724,0),variables,2,0)</f>
        <v>10937</v>
      </c>
      <c r="H1724" s="98">
        <f t="array" aca="1" ref="H1724" ca="1">IF(AND(G1724&gt;=10861,G1724&lt;=10863),TEXT(INDIRECT(CHAR(39)&amp;$A1724&amp;CHAR(39)&amp;"!r"&amp;$B1724&amp;"c"&amp;$C1724,0),"dd-mmm-yyyy"),(INDIRECT(CHAR(39)&amp;$A1724&amp;CHAR(39)&amp;"!r"&amp;$B1724&amp;"c"&amp;$C1724,0)))</f>
        <v>0</v>
      </c>
    </row>
    <row r="1725" spans="1:8" x14ac:dyDescent="0.3">
      <c r="A1725" s="95" t="s">
        <v>284</v>
      </c>
      <c r="B1725" s="95">
        <f t="shared" si="3497"/>
        <v>17</v>
      </c>
      <c r="C1725" s="95">
        <f t="shared" si="3488"/>
        <v>21</v>
      </c>
      <c r="E1725" s="95">
        <f t="shared" ref="E1725" si="3534">plan_id</f>
        <v>390</v>
      </c>
      <c r="F1725" s="95">
        <f t="shared" ca="1" si="3355"/>
        <v>2014</v>
      </c>
      <c r="G1725" s="95">
        <f t="shared" ref="G1725" ca="1" si="3535">VLOOKUP(INDIRECT(CHAR(39)&amp;$A1725&amp;CHAR(39)&amp;"!r2c"&amp;$C1725,0),variables,2,0)</f>
        <v>10938</v>
      </c>
      <c r="H1725" s="98">
        <f t="array" aca="1" ref="H1725" ca="1">IF(AND(G1725&gt;=10861,G1725&lt;=10863),TEXT(INDIRECT(CHAR(39)&amp;$A1725&amp;CHAR(39)&amp;"!r"&amp;$B1725&amp;"c"&amp;$C1725,0),"dd-mmm-yyyy"),(INDIRECT(CHAR(39)&amp;$A1725&amp;CHAR(39)&amp;"!r"&amp;$B1725&amp;"c"&amp;$C1725,0)))</f>
        <v>0</v>
      </c>
    </row>
    <row r="1726" spans="1:8" x14ac:dyDescent="0.3">
      <c r="A1726" s="95" t="s">
        <v>284</v>
      </c>
      <c r="B1726" s="95">
        <f t="shared" si="3497"/>
        <v>17</v>
      </c>
      <c r="C1726" s="95">
        <f t="shared" si="3488"/>
        <v>22</v>
      </c>
      <c r="E1726" s="95">
        <f t="shared" ref="E1726" si="3536">plan_id</f>
        <v>390</v>
      </c>
      <c r="F1726" s="95">
        <f t="shared" ca="1" si="3355"/>
        <v>2014</v>
      </c>
      <c r="G1726" s="95">
        <f t="shared" ref="G1726" ca="1" si="3537">VLOOKUP(INDIRECT(CHAR(39)&amp;$A1726&amp;CHAR(39)&amp;"!r2c"&amp;$C1726,0),variables,2,0)</f>
        <v>11007</v>
      </c>
      <c r="H1726" s="98" t="str">
        <f t="array" aca="1" ref="H1726" ca="1">IF(AND(G1726&gt;=10861,G1726&lt;=10863),TEXT(INDIRECT(CHAR(39)&amp;$A1726&amp;CHAR(39)&amp;"!r"&amp;$B1726&amp;"c"&amp;$C1726,0),"dd-mmm-yyyy"),(INDIRECT(CHAR(39)&amp;$A1726&amp;CHAR(39)&amp;"!r"&amp;$B1726&amp;"c"&amp;$C1726,0)))</f>
        <v>(i) 2.5% of Avg pay times dep service upto 25 yrs+ 3% of avg pay times dep service over 25yrs+ 2.5% of Avg pay times CS, Max 80% of pay. (ii) 2.5% of avg pay times total service, Max 80% of pay</v>
      </c>
    </row>
    <row r="1727" spans="1:8" x14ac:dyDescent="0.3">
      <c r="A1727" s="95" t="s">
        <v>284</v>
      </c>
      <c r="B1727" s="95">
        <f t="shared" si="3497"/>
        <v>17</v>
      </c>
      <c r="C1727" s="95">
        <f t="shared" si="3488"/>
        <v>23</v>
      </c>
      <c r="E1727" s="95">
        <f t="shared" ref="E1727" si="3538">plan_id</f>
        <v>390</v>
      </c>
      <c r="F1727" s="95">
        <f t="shared" ca="1" si="3355"/>
        <v>2014</v>
      </c>
      <c r="G1727" s="95">
        <f t="shared" ref="G1727" ca="1" si="3539">VLOOKUP(INDIRECT(CHAR(39)&amp;$A1727&amp;CHAR(39)&amp;"!r2c"&amp;$C1727,0),variables,2,0)</f>
        <v>10941</v>
      </c>
      <c r="H1727" s="98" t="str">
        <f t="array" aca="1" ref="H1727" ca="1">IF(AND(G1727&gt;=10861,G1727&lt;=10863),TEXT(INDIRECT(CHAR(39)&amp;$A1727&amp;CHAR(39)&amp;"!r"&amp;$B1727&amp;"c"&amp;$C1727,0),"dd-mmm-yyyy"),(INDIRECT(CHAR(39)&amp;$A1727&amp;CHAR(39)&amp;"!r"&amp;$B1727&amp;"c"&amp;$C1727,0)))</f>
        <v>COLA</v>
      </c>
    </row>
    <row r="1728" spans="1:8" x14ac:dyDescent="0.3">
      <c r="A1728" s="95" t="s">
        <v>284</v>
      </c>
      <c r="B1728" s="95">
        <f t="shared" si="3497"/>
        <v>17</v>
      </c>
      <c r="C1728" s="95">
        <f t="shared" si="3488"/>
        <v>24</v>
      </c>
      <c r="E1728" s="95">
        <f t="shared" ref="E1728" si="3540">plan_id</f>
        <v>390</v>
      </c>
      <c r="F1728" s="95">
        <f t="shared" ca="1" si="3355"/>
        <v>2014</v>
      </c>
      <c r="G1728" s="95">
        <f t="shared" ref="G1728" ca="1" si="3541">VLOOKUP(INDIRECT(CHAR(39)&amp;$A1728&amp;CHAR(39)&amp;"!r2c"&amp;$C1728,0),variables,2,0)</f>
        <v>10942</v>
      </c>
      <c r="H1728" s="98" t="str">
        <f t="array" aca="1" ref="H1728" ca="1">IF(AND(G1728&gt;=10861,G1728&lt;=10863),TEXT(INDIRECT(CHAR(39)&amp;$A1728&amp;CHAR(39)&amp;"!r"&amp;$B1728&amp;"c"&amp;$C1728,0),"dd-mmm-yyyy"),(INDIRECT(CHAR(39)&amp;$A1728&amp;CHAR(39)&amp;"!r"&amp;$B1728&amp;"c"&amp;$C1728,0)))</f>
        <v>Percentage</v>
      </c>
    </row>
    <row r="1729" spans="1:8" x14ac:dyDescent="0.3">
      <c r="A1729" s="95" t="s">
        <v>284</v>
      </c>
      <c r="B1729" s="95">
        <f t="shared" si="3497"/>
        <v>17</v>
      </c>
      <c r="C1729" s="95">
        <f t="shared" si="3488"/>
        <v>25</v>
      </c>
      <c r="E1729" s="95">
        <f t="shared" ref="E1729" si="3542">plan_id</f>
        <v>390</v>
      </c>
      <c r="F1729" s="95">
        <f t="shared" ca="1" si="3355"/>
        <v>2014</v>
      </c>
      <c r="G1729" s="95">
        <f t="shared" ref="G1729" ca="1" si="3543">VLOOKUP(INDIRECT(CHAR(39)&amp;$A1729&amp;CHAR(39)&amp;"!r2c"&amp;$C1729,0),variables,2,0)</f>
        <v>10701</v>
      </c>
      <c r="H1729" s="98">
        <f t="array" aca="1" ref="H1729" ca="1">IF(AND(G1729&gt;=10861,G1729&lt;=10863),TEXT(INDIRECT(CHAR(39)&amp;$A1729&amp;CHAR(39)&amp;"!r"&amp;$B1729&amp;"c"&amp;$C1729,0),"dd-mmm-yyyy"),(INDIRECT(CHAR(39)&amp;$A1729&amp;CHAR(39)&amp;"!r"&amp;$B1729&amp;"c"&amp;$C1729,0)))</f>
        <v>3.5000000000000003E-2</v>
      </c>
    </row>
    <row r="1730" spans="1:8" x14ac:dyDescent="0.3">
      <c r="A1730" s="95" t="s">
        <v>284</v>
      </c>
      <c r="B1730" s="95">
        <f t="shared" si="3497"/>
        <v>17</v>
      </c>
      <c r="C1730" s="95">
        <f t="shared" si="3488"/>
        <v>26</v>
      </c>
      <c r="E1730" s="95">
        <f t="shared" ref="E1730" si="3544">plan_id</f>
        <v>390</v>
      </c>
      <c r="F1730" s="95">
        <f t="shared" ca="1" si="3355"/>
        <v>2014</v>
      </c>
      <c r="G1730" s="95">
        <f t="shared" ref="G1730" ca="1" si="3545">VLOOKUP(INDIRECT(CHAR(39)&amp;$A1730&amp;CHAR(39)&amp;"!r2c"&amp;$C1730,0),variables,2,0)</f>
        <v>10702</v>
      </c>
      <c r="H1730" s="98">
        <f t="array" aca="1" ref="H1730" ca="1">IF(AND(G1730&gt;=10861,G1730&lt;=10863),TEXT(INDIRECT(CHAR(39)&amp;$A1730&amp;CHAR(39)&amp;"!r"&amp;$B1730&amp;"c"&amp;$C1730,0),"dd-mmm-yyyy"),(INDIRECT(CHAR(39)&amp;$A1730&amp;CHAR(39)&amp;"!r"&amp;$B1730&amp;"c"&amp;$C1730,0)))</f>
        <v>0</v>
      </c>
    </row>
    <row r="1731" spans="1:8" x14ac:dyDescent="0.3">
      <c r="A1731" s="95" t="s">
        <v>284</v>
      </c>
      <c r="B1731" s="95">
        <f t="shared" si="3497"/>
        <v>17</v>
      </c>
      <c r="C1731" s="95">
        <f t="shared" si="3488"/>
        <v>27</v>
      </c>
      <c r="E1731" s="95">
        <f t="shared" ref="E1731" si="3546">plan_id</f>
        <v>390</v>
      </c>
      <c r="F1731" s="95">
        <f t="shared" ca="1" si="3355"/>
        <v>2014</v>
      </c>
      <c r="G1731" s="95">
        <f t="shared" ref="G1731" ca="1" si="3547">VLOOKUP(INDIRECT(CHAR(39)&amp;$A1731&amp;CHAR(39)&amp;"!r2c"&amp;$C1731,0),variables,2,0)</f>
        <v>10943</v>
      </c>
      <c r="H1731" s="98" t="str">
        <f t="array" aca="1" ref="H1731" ca="1">IF(AND(G1731&gt;=10861,G1731&lt;=10863),TEXT(INDIRECT(CHAR(39)&amp;$A1731&amp;CHAR(39)&amp;"!r"&amp;$B1731&amp;"c"&amp;$C1731,0),"dd-mmm-yyyy"),(INDIRECT(CHAR(39)&amp;$A1731&amp;CHAR(39)&amp;"!r"&amp;$B1731&amp;"c"&amp;$C1731,0)))</f>
        <v>3.00% ( COLA limited for those hired after 11/1/96)</v>
      </c>
    </row>
    <row r="1732" spans="1:8" x14ac:dyDescent="0.3">
      <c r="A1732" s="95" t="s">
        <v>284</v>
      </c>
      <c r="B1732" s="95">
        <f t="shared" si="3497"/>
        <v>17</v>
      </c>
      <c r="C1732" s="95">
        <f t="shared" si="3488"/>
        <v>28</v>
      </c>
      <c r="E1732" s="95">
        <f t="shared" ref="E1732" si="3548">plan_id</f>
        <v>390</v>
      </c>
      <c r="F1732" s="95">
        <f t="shared" ca="1" si="3355"/>
        <v>2014</v>
      </c>
      <c r="G1732" s="95">
        <f t="shared" ref="G1732" ca="1" si="3549">VLOOKUP(INDIRECT(CHAR(39)&amp;$A1732&amp;CHAR(39)&amp;"!r2c"&amp;$C1732,0),variables,2,0)</f>
        <v>10944</v>
      </c>
      <c r="H1732" s="98" t="str">
        <f t="array" aca="1" ref="H1732" ca="1">IF(AND(G1732&gt;=10861,G1732&lt;=10863),TEXT(INDIRECT(CHAR(39)&amp;$A1732&amp;CHAR(39)&amp;"!r"&amp;$B1732&amp;"c"&amp;$C1732,0),"dd-mmm-yyyy"),(INDIRECT(CHAR(39)&amp;$A1732&amp;CHAR(39)&amp;"!r"&amp;$B1732&amp;"c"&amp;$C1732,0)))</f>
        <v>NO</v>
      </c>
    </row>
    <row r="1733" spans="1:8" x14ac:dyDescent="0.3">
      <c r="A1733" s="95" t="s">
        <v>284</v>
      </c>
      <c r="B1733" s="95">
        <f t="shared" si="3497"/>
        <v>17</v>
      </c>
      <c r="C1733" s="95">
        <f t="shared" si="3488"/>
        <v>29</v>
      </c>
      <c r="E1733" s="95">
        <f t="shared" ref="E1733" si="3550">plan_id</f>
        <v>390</v>
      </c>
      <c r="F1733" s="95">
        <f t="shared" ca="1" si="3355"/>
        <v>2014</v>
      </c>
      <c r="G1733" s="95">
        <f t="shared" ref="G1733" ca="1" si="3551">VLOOKUP(INDIRECT(CHAR(39)&amp;$A1733&amp;CHAR(39)&amp;"!r2c"&amp;$C1733,0),variables,2,0)</f>
        <v>10945</v>
      </c>
      <c r="H1733" s="98" t="str">
        <f t="array" aca="1" ref="H1733" ca="1">IF(AND(G1733&gt;=10861,G1733&lt;=10863),TEXT(INDIRECT(CHAR(39)&amp;$A1733&amp;CHAR(39)&amp;"!r"&amp;$B1733&amp;"c"&amp;$C1733,0),"dd-mmm-yyyy"),(INDIRECT(CHAR(39)&amp;$A1733&amp;CHAR(39)&amp;"!r"&amp;$B1733&amp;"c"&amp;$C1733,0)))</f>
        <v>NO</v>
      </c>
    </row>
    <row r="1734" spans="1:8" x14ac:dyDescent="0.3">
      <c r="A1734" s="95" t="s">
        <v>284</v>
      </c>
      <c r="B1734" s="95">
        <f t="shared" si="3497"/>
        <v>17</v>
      </c>
      <c r="C1734" s="95">
        <f t="shared" si="3488"/>
        <v>30</v>
      </c>
      <c r="E1734" s="95">
        <f t="shared" ref="E1734" si="3552">plan_id</f>
        <v>390</v>
      </c>
      <c r="F1734" s="95">
        <f t="shared" ca="1" si="3355"/>
        <v>2014</v>
      </c>
      <c r="G1734" s="95">
        <f t="shared" ref="G1734" ca="1" si="3553">VLOOKUP(INDIRECT(CHAR(39)&amp;$A1734&amp;CHAR(39)&amp;"!r2c"&amp;$C1734,0),variables,2,0)</f>
        <v>10947</v>
      </c>
      <c r="H1734" s="98">
        <f t="array" aca="1" ref="H1734" ca="1">IF(AND(G1734&gt;=10861,G1734&lt;=10863),TEXT(INDIRECT(CHAR(39)&amp;$A1734&amp;CHAR(39)&amp;"!r"&amp;$B1734&amp;"c"&amp;$C1734,0),"dd-mmm-yyyy"),(INDIRECT(CHAR(39)&amp;$A1734&amp;CHAR(39)&amp;"!r"&amp;$B1734&amp;"c"&amp;$C1734,0)))</f>
        <v>0</v>
      </c>
    </row>
    <row r="1735" spans="1:8" x14ac:dyDescent="0.3">
      <c r="A1735" s="95" t="s">
        <v>284</v>
      </c>
      <c r="B1735" s="95">
        <f t="shared" si="3497"/>
        <v>17</v>
      </c>
      <c r="C1735" s="95">
        <f t="shared" si="3488"/>
        <v>31</v>
      </c>
      <c r="E1735" s="95">
        <f t="shared" ref="E1735" si="3554">plan_id</f>
        <v>390</v>
      </c>
      <c r="F1735" s="95">
        <f t="shared" ca="1" si="3355"/>
        <v>2014</v>
      </c>
      <c r="G1735" s="95">
        <f t="shared" ref="G1735" ca="1" si="3555">VLOOKUP(INDIRECT(CHAR(39)&amp;$A1735&amp;CHAR(39)&amp;"!r2c"&amp;$C1735,0),variables,2,0)</f>
        <v>10948</v>
      </c>
      <c r="H1735" s="98" t="str">
        <f t="array" aca="1" ref="H1735" ca="1">IF(AND(G1735&gt;=10861,G1735&lt;=10863),TEXT(INDIRECT(CHAR(39)&amp;$A1735&amp;CHAR(39)&amp;"!r"&amp;$B1735&amp;"c"&amp;$C1735,0),"dd-mmm-yyyy"),(INDIRECT(CHAR(39)&amp;$A1735&amp;CHAR(39)&amp;"!r"&amp;$B1735&amp;"c"&amp;$C1735,0)))</f>
        <v>NO</v>
      </c>
    </row>
    <row r="1736" spans="1:8" x14ac:dyDescent="0.3">
      <c r="A1736" s="95" t="s">
        <v>284</v>
      </c>
      <c r="B1736" s="95">
        <f t="shared" si="3497"/>
        <v>17</v>
      </c>
      <c r="C1736" s="95">
        <f t="shared" si="3488"/>
        <v>32</v>
      </c>
      <c r="E1736" s="95">
        <f t="shared" ref="E1736" si="3556">plan_id</f>
        <v>390</v>
      </c>
      <c r="F1736" s="95">
        <f t="shared" ca="1" si="3355"/>
        <v>2014</v>
      </c>
      <c r="G1736" s="95">
        <f t="shared" ref="G1736" ca="1" si="3557">VLOOKUP(INDIRECT(CHAR(39)&amp;$A1736&amp;CHAR(39)&amp;"!r2c"&amp;$C1736,0),variables,2,0)</f>
        <v>10949</v>
      </c>
      <c r="H1736" s="98" t="str">
        <f t="array" aca="1" ref="H1736" ca="1">IF(AND(G1736&gt;=10861,G1736&lt;=10863),TEXT(INDIRECT(CHAR(39)&amp;$A1736&amp;CHAR(39)&amp;"!r"&amp;$B1736&amp;"c"&amp;$C1736,0),"dd-mmm-yyyy"),(INDIRECT(CHAR(39)&amp;$A1736&amp;CHAR(39)&amp;"!r"&amp;$B1736&amp;"c"&amp;$C1736,0)))</f>
        <v>NO</v>
      </c>
    </row>
    <row r="1737" spans="1:8" x14ac:dyDescent="0.3">
      <c r="A1737" s="95" t="s">
        <v>284</v>
      </c>
      <c r="B1737" s="95">
        <f t="shared" si="3497"/>
        <v>17</v>
      </c>
      <c r="C1737" s="95">
        <f t="shared" si="3488"/>
        <v>33</v>
      </c>
      <c r="E1737" s="95">
        <f t="shared" ref="E1737" si="3558">plan_id</f>
        <v>390</v>
      </c>
      <c r="F1737" s="95">
        <f t="shared" ca="1" si="3355"/>
        <v>2014</v>
      </c>
      <c r="G1737" s="95">
        <f t="shared" ref="G1737" ca="1" si="3559">VLOOKUP(INDIRECT(CHAR(39)&amp;$A1737&amp;CHAR(39)&amp;"!r2c"&amp;$C1737,0),variables,2,0)</f>
        <v>10951</v>
      </c>
      <c r="H1737" s="98" t="str">
        <f t="array" aca="1" ref="H1737" ca="1">IF(AND(G1737&gt;=10861,G1737&lt;=10863),TEXT(INDIRECT(CHAR(39)&amp;$A1737&amp;CHAR(39)&amp;"!r"&amp;$B1737&amp;"c"&amp;$C1737,0),"dd-mmm-yyyy"),(INDIRECT(CHAR(39)&amp;$A1737&amp;CHAR(39)&amp;"!r"&amp;$B1737&amp;"c"&amp;$C1737,0)))</f>
        <v>NO</v>
      </c>
    </row>
    <row r="1738" spans="1:8" x14ac:dyDescent="0.3">
      <c r="A1738" s="95" t="s">
        <v>284</v>
      </c>
      <c r="B1738" s="95">
        <f t="shared" si="3497"/>
        <v>17</v>
      </c>
      <c r="C1738" s="95">
        <f t="shared" si="3488"/>
        <v>34</v>
      </c>
      <c r="E1738" s="95">
        <f t="shared" ref="E1738" si="3560">plan_id</f>
        <v>390</v>
      </c>
      <c r="F1738" s="95">
        <f t="shared" ca="1" si="3355"/>
        <v>2014</v>
      </c>
      <c r="G1738" s="95">
        <f t="shared" ref="G1738" ca="1" si="3561">VLOOKUP(INDIRECT(CHAR(39)&amp;$A1738&amp;CHAR(39)&amp;"!r2c"&amp;$C1738,0),variables,2,0)</f>
        <v>10950</v>
      </c>
      <c r="H1738" s="98" t="str">
        <f t="array" aca="1" ref="H1738" ca="1">IF(AND(G1738&gt;=10861,G1738&lt;=10863),TEXT(INDIRECT(CHAR(39)&amp;$A1738&amp;CHAR(39)&amp;"!r"&amp;$B1738&amp;"c"&amp;$C1738,0),"dd-mmm-yyyy"),(INDIRECT(CHAR(39)&amp;$A1738&amp;CHAR(39)&amp;"!r"&amp;$B1738&amp;"c"&amp;$C1738,0)))</f>
        <v>NO</v>
      </c>
    </row>
    <row r="1739" spans="1:8" x14ac:dyDescent="0.3">
      <c r="A1739" s="95" t="s">
        <v>284</v>
      </c>
      <c r="B1739" s="95">
        <f t="shared" si="3497"/>
        <v>17</v>
      </c>
      <c r="C1739" s="95">
        <f t="shared" si="3488"/>
        <v>35</v>
      </c>
      <c r="E1739" s="95">
        <f t="shared" ref="E1739" si="3562">plan_id</f>
        <v>390</v>
      </c>
      <c r="F1739" s="95">
        <f t="shared" ca="1" si="3355"/>
        <v>2014</v>
      </c>
      <c r="G1739" s="95">
        <f t="shared" ref="G1739" ca="1" si="3563">VLOOKUP(INDIRECT(CHAR(39)&amp;$A1739&amp;CHAR(39)&amp;"!r2c"&amp;$C1739,0),variables,2,0)</f>
        <v>10954</v>
      </c>
      <c r="H1739" s="98">
        <f t="array" aca="1" ref="H1739" ca="1">IF(AND(G1739&gt;=10861,G1739&lt;=10863),TEXT(INDIRECT(CHAR(39)&amp;$A1739&amp;CHAR(39)&amp;"!r"&amp;$B1739&amp;"c"&amp;$C1739,0),"dd-mmm-yyyy"),(INDIRECT(CHAR(39)&amp;$A1739&amp;CHAR(39)&amp;"!r"&amp;$B1739&amp;"c"&amp;$C1739,0)))</f>
        <v>3.5000000000000003E-2</v>
      </c>
    </row>
    <row r="1740" spans="1:8" x14ac:dyDescent="0.3">
      <c r="A1740" s="95" t="s">
        <v>284</v>
      </c>
      <c r="B1740" s="95">
        <f t="shared" si="3497"/>
        <v>17</v>
      </c>
      <c r="C1740" s="95">
        <f t="shared" si="3488"/>
        <v>36</v>
      </c>
      <c r="E1740" s="95">
        <f t="shared" ref="E1740" si="3564">plan_id</f>
        <v>390</v>
      </c>
      <c r="F1740" s="95">
        <f t="shared" ca="1" si="3355"/>
        <v>2014</v>
      </c>
      <c r="G1740" s="95">
        <f t="shared" ref="G1740" ca="1" si="3565">VLOOKUP(INDIRECT(CHAR(39)&amp;$A1740&amp;CHAR(39)&amp;"!r2c"&amp;$C1740,0),variables,2,0)</f>
        <v>10955</v>
      </c>
      <c r="H1740" s="98">
        <f t="array" aca="1" ref="H1740" ca="1">IF(AND(G1740&gt;=10861,G1740&lt;=10863),TEXT(INDIRECT(CHAR(39)&amp;$A1740&amp;CHAR(39)&amp;"!r"&amp;$B1740&amp;"c"&amp;$C1740,0),"dd-mmm-yyyy"),(INDIRECT(CHAR(39)&amp;$A1740&amp;CHAR(39)&amp;"!r"&amp;$B1740&amp;"c"&amp;$C1740,0)))</f>
        <v>6.5000000000000002E-2</v>
      </c>
    </row>
    <row r="1741" spans="1:8" x14ac:dyDescent="0.3">
      <c r="A1741" s="95" t="s">
        <v>284</v>
      </c>
      <c r="B1741" s="95">
        <f t="shared" si="3497"/>
        <v>17</v>
      </c>
      <c r="C1741" s="95">
        <f t="shared" si="3488"/>
        <v>37</v>
      </c>
      <c r="E1741" s="95">
        <f t="shared" ref="E1741" si="3566">plan_id</f>
        <v>390</v>
      </c>
      <c r="F1741" s="95">
        <f t="shared" ca="1" si="3355"/>
        <v>2014</v>
      </c>
      <c r="G1741" s="95">
        <f t="shared" ref="G1741" ca="1" si="3567">VLOOKUP(INDIRECT(CHAR(39)&amp;$A1741&amp;CHAR(39)&amp;"!r2c"&amp;$C1741,0),variables,2,0)</f>
        <v>10956</v>
      </c>
      <c r="H1741" s="98">
        <f t="array" aca="1" ref="H1741" ca="1">IF(AND(G1741&gt;=10861,G1741&lt;=10863),TEXT(INDIRECT(CHAR(39)&amp;$A1741&amp;CHAR(39)&amp;"!r"&amp;$B1741&amp;"c"&amp;$C1741,0),"dd-mmm-yyyy"),(INDIRECT(CHAR(39)&amp;$A1741&amp;CHAR(39)&amp;"!r"&amp;$B1741&amp;"c"&amp;$C1741,0)))</f>
        <v>4.2500000000000003E-2</v>
      </c>
    </row>
    <row r="1742" spans="1:8" x14ac:dyDescent="0.3">
      <c r="A1742" s="95" t="s">
        <v>284</v>
      </c>
      <c r="B1742" s="95">
        <f t="shared" si="3497"/>
        <v>17</v>
      </c>
      <c r="C1742" s="95">
        <f t="shared" si="3488"/>
        <v>38</v>
      </c>
      <c r="E1742" s="95">
        <f t="shared" ref="E1742" si="3568">plan_id</f>
        <v>390</v>
      </c>
      <c r="F1742" s="95">
        <f t="shared" ca="1" si="3355"/>
        <v>2014</v>
      </c>
      <c r="G1742" s="95">
        <f t="shared" ref="G1742" ca="1" si="3569">VLOOKUP(INDIRECT(CHAR(39)&amp;$A1742&amp;CHAR(39)&amp;"!r2c"&amp;$C1742,0),variables,2,0)</f>
        <v>10959</v>
      </c>
      <c r="H1742" s="98" t="str">
        <f t="array" aca="1" ref="H1742" ca="1">IF(AND(G1742&gt;=10861,G1742&lt;=10863),TEXT(INDIRECT(CHAR(39)&amp;$A1742&amp;CHAR(39)&amp;"!r"&amp;$B1742&amp;"c"&amp;$C1742,0),"dd-mmm-yyyy"),(INDIRECT(CHAR(39)&amp;$A1742&amp;CHAR(39)&amp;"!r"&amp;$B1742&amp;"c"&amp;$C1742,0)))</f>
        <v>4.25% – 9.25%</v>
      </c>
    </row>
    <row r="1743" spans="1:8" x14ac:dyDescent="0.3">
      <c r="A1743" s="95" t="s">
        <v>284</v>
      </c>
      <c r="B1743" s="95">
        <f t="shared" si="3497"/>
        <v>17</v>
      </c>
      <c r="C1743" s="95">
        <f t="shared" si="3488"/>
        <v>39</v>
      </c>
      <c r="E1743" s="95">
        <f t="shared" ref="E1743" si="3570">plan_id</f>
        <v>390</v>
      </c>
      <c r="F1743" s="95">
        <f t="shared" ca="1" si="3355"/>
        <v>2014</v>
      </c>
      <c r="G1743" s="95">
        <f t="shared" ref="G1743" ca="1" si="3571">VLOOKUP(INDIRECT(CHAR(39)&amp;$A1743&amp;CHAR(39)&amp;"!r2c"&amp;$C1743,0),variables,2,0)</f>
        <v>10962</v>
      </c>
      <c r="H1743" s="98" t="str">
        <f t="array" aca="1" ref="H1743" ca="1">IF(AND(G1743&gt;=10861,G1743&lt;=10863),TEXT(INDIRECT(CHAR(39)&amp;$A1743&amp;CHAR(39)&amp;"!r"&amp;$B1743&amp;"c"&amp;$C1743,0),"dd-mmm-yyyy"),(INDIRECT(CHAR(39)&amp;$A1743&amp;CHAR(39)&amp;"!r"&amp;$B1743&amp;"c"&amp;$C1743,0)))</f>
        <v>Pg No 33,35</v>
      </c>
    </row>
    <row r="1744" spans="1:8" x14ac:dyDescent="0.3">
      <c r="A1744" s="95" t="s">
        <v>284</v>
      </c>
      <c r="B1744" s="95">
        <f t="shared" si="3497"/>
        <v>17</v>
      </c>
      <c r="C1744" s="95">
        <f t="shared" si="3488"/>
        <v>40</v>
      </c>
      <c r="E1744" s="95">
        <f t="shared" ref="E1744" si="3572">plan_id</f>
        <v>390</v>
      </c>
      <c r="F1744" s="95">
        <f t="shared" ca="1" si="3355"/>
        <v>2014</v>
      </c>
      <c r="G1744" s="95">
        <f t="shared" ref="G1744" ca="1" si="3573">VLOOKUP(INDIRECT(CHAR(39)&amp;$A1744&amp;CHAR(39)&amp;"!r2c"&amp;$C1744,0),variables,2,0)</f>
        <v>10964</v>
      </c>
      <c r="H1744" s="98" t="str">
        <f t="array" aca="1" ref="H1744" ca="1">IF(AND(G1744&gt;=10861,G1744&lt;=10863),TEXT(INDIRECT(CHAR(39)&amp;$A1744&amp;CHAR(39)&amp;"!r"&amp;$B1744&amp;"c"&amp;$C1744,0),"dd-mmm-yyyy"),(INDIRECT(CHAR(39)&amp;$A1744&amp;CHAR(39)&amp;"!r"&amp;$B1744&amp;"c"&amp;$C1744,0)))</f>
        <v>Pg No 33,35</v>
      </c>
    </row>
    <row r="1745" spans="1:8" x14ac:dyDescent="0.3">
      <c r="A1745" s="95" t="s">
        <v>284</v>
      </c>
      <c r="B1745" s="95">
        <f t="shared" si="3497"/>
        <v>17</v>
      </c>
      <c r="C1745" s="95">
        <f t="shared" si="3488"/>
        <v>41</v>
      </c>
      <c r="E1745" s="95">
        <f t="shared" ref="E1745" si="3574">plan_id</f>
        <v>390</v>
      </c>
      <c r="F1745" s="95">
        <f t="shared" ca="1" si="3355"/>
        <v>2014</v>
      </c>
      <c r="G1745" s="95">
        <f t="shared" ref="G1745" ca="1" si="3575">VLOOKUP(INDIRECT(CHAR(39)&amp;$A1745&amp;CHAR(39)&amp;"!r2c"&amp;$C1745,0),variables,2,0)</f>
        <v>10967</v>
      </c>
      <c r="H1745" s="98" t="str">
        <f t="array" aca="1" ref="H1745" ca="1">IF(AND(G1745&gt;=10861,G1745&lt;=10863),TEXT(INDIRECT(CHAR(39)&amp;$A1745&amp;CHAR(39)&amp;"!r"&amp;$B1745&amp;"c"&amp;$C1745,0),"dd-mmm-yyyy"),(INDIRECT(CHAR(39)&amp;$A1745&amp;CHAR(39)&amp;"!r"&amp;$B1745&amp;"c"&amp;$C1745,0)))</f>
        <v>RP-2000</v>
      </c>
    </row>
    <row r="1746" spans="1:8" x14ac:dyDescent="0.3">
      <c r="A1746" s="95" t="s">
        <v>284</v>
      </c>
      <c r="B1746" s="95">
        <f t="shared" si="3497"/>
        <v>17</v>
      </c>
      <c r="C1746" s="95">
        <f t="shared" si="3488"/>
        <v>42</v>
      </c>
      <c r="E1746" s="95">
        <f t="shared" ref="E1746" si="3576">plan_id</f>
        <v>390</v>
      </c>
      <c r="F1746" s="95">
        <f t="shared" ca="1" si="3355"/>
        <v>2014</v>
      </c>
      <c r="G1746" s="95">
        <f t="shared" ref="G1746" ca="1" si="3577">VLOOKUP(INDIRECT(CHAR(39)&amp;$A1746&amp;CHAR(39)&amp;"!r2c"&amp;$C1746,0),variables,2,0)</f>
        <v>10968</v>
      </c>
      <c r="H1746" s="98">
        <f t="array" aca="1" ref="H1746" ca="1">IF(AND(G1746&gt;=10861,G1746&lt;=10863),TEXT(INDIRECT(CHAR(39)&amp;$A1746&amp;CHAR(39)&amp;"!r"&amp;$B1746&amp;"c"&amp;$C1746,0),"dd-mmm-yyyy"),(INDIRECT(CHAR(39)&amp;$A1746&amp;CHAR(39)&amp;"!r"&amp;$B1746&amp;"c"&amp;$C1746,0)))</f>
        <v>2000</v>
      </c>
    </row>
    <row r="1747" spans="1:8" x14ac:dyDescent="0.3">
      <c r="A1747" s="95" t="s">
        <v>284</v>
      </c>
      <c r="B1747" s="95">
        <f t="shared" si="3497"/>
        <v>17</v>
      </c>
      <c r="C1747" s="95">
        <f t="shared" si="3488"/>
        <v>43</v>
      </c>
      <c r="E1747" s="95">
        <f t="shared" ref="E1747" si="3578">plan_id</f>
        <v>390</v>
      </c>
      <c r="F1747" s="95">
        <f t="shared" ca="1" si="3355"/>
        <v>2014</v>
      </c>
      <c r="G1747" s="95">
        <f t="shared" ref="G1747" ca="1" si="3579">VLOOKUP(INDIRECT(CHAR(39)&amp;$A1747&amp;CHAR(39)&amp;"!r2c"&amp;$C1747,0),variables,2,0)</f>
        <v>10969</v>
      </c>
      <c r="H1747" s="98" t="str">
        <f t="array" aca="1" ref="H1747" ca="1">IF(AND(G1747&gt;=10861,G1747&lt;=10863),TEXT(INDIRECT(CHAR(39)&amp;$A1747&amp;CHAR(39)&amp;"!r"&amp;$B1747&amp;"c"&amp;$C1747,0),"dd-mmm-yyyy"),(INDIRECT(CHAR(39)&amp;$A1747&amp;CHAR(39)&amp;"!r"&amp;$B1747&amp;"c"&amp;$C1747,0)))</f>
        <v>Projection scale AA to 2015</v>
      </c>
    </row>
    <row r="1748" spans="1:8" x14ac:dyDescent="0.3">
      <c r="A1748" s="95" t="s">
        <v>284</v>
      </c>
      <c r="B1748" s="95">
        <f t="shared" si="3497"/>
        <v>17</v>
      </c>
      <c r="C1748" s="95">
        <f t="shared" si="3488"/>
        <v>44</v>
      </c>
      <c r="E1748" s="95">
        <f t="shared" ref="E1748" si="3580">plan_id</f>
        <v>390</v>
      </c>
      <c r="F1748" s="95">
        <f t="shared" ca="1" si="3355"/>
        <v>2014</v>
      </c>
      <c r="G1748" s="95">
        <f t="shared" ref="G1748" ca="1" si="3581">VLOOKUP(INDIRECT(CHAR(39)&amp;$A1748&amp;CHAR(39)&amp;"!r2c"&amp;$C1748,0),variables,2,0)</f>
        <v>10970</v>
      </c>
      <c r="H1748" s="98">
        <f t="array" aca="1" ref="H1748" ca="1">IF(AND(G1748&gt;=10861,G1748&lt;=10863),TEXT(INDIRECT(CHAR(39)&amp;$A1748&amp;CHAR(39)&amp;"!r"&amp;$B1748&amp;"c"&amp;$C1748,0),"dd-mmm-yyyy"),(INDIRECT(CHAR(39)&amp;$A1748&amp;CHAR(39)&amp;"!r"&amp;$B1748&amp;"c"&amp;$C1748,0)))</f>
        <v>0</v>
      </c>
    </row>
    <row r="1749" spans="1:8" x14ac:dyDescent="0.3">
      <c r="A1749" s="95" t="s">
        <v>284</v>
      </c>
      <c r="B1749" s="95">
        <f t="shared" si="3497"/>
        <v>17</v>
      </c>
      <c r="C1749" s="95">
        <f t="shared" si="3488"/>
        <v>45</v>
      </c>
      <c r="E1749" s="95">
        <f t="shared" ref="E1749" si="3582">plan_id</f>
        <v>390</v>
      </c>
      <c r="F1749" s="95">
        <f t="shared" ca="1" si="3355"/>
        <v>2014</v>
      </c>
      <c r="G1749" s="95">
        <f t="shared" ref="G1749" ca="1" si="3583">VLOOKUP(INDIRECT(CHAR(39)&amp;$A1749&amp;CHAR(39)&amp;"!r2c"&amp;$C1749,0),variables,2,0)</f>
        <v>10971</v>
      </c>
      <c r="H1749" s="98" t="str">
        <f t="array" aca="1" ref="H1749" ca="1">IF(AND(G1749&gt;=10861,G1749&lt;=10863),TEXT(INDIRECT(CHAR(39)&amp;$A1749&amp;CHAR(39)&amp;"!r"&amp;$B1749&amp;"c"&amp;$C1749,0),"dd-mmm-yyyy"),(INDIRECT(CHAR(39)&amp;$A1749&amp;CHAR(39)&amp;"!r"&amp;$B1749&amp;"c"&amp;$C1749,0)))</f>
        <v>Females - 1 year</v>
      </c>
    </row>
    <row r="1750" spans="1:8" x14ac:dyDescent="0.3">
      <c r="A1750" s="95" t="s">
        <v>284</v>
      </c>
      <c r="B1750" s="95">
        <f t="shared" si="3497"/>
        <v>17</v>
      </c>
      <c r="C1750" s="95">
        <f t="shared" si="3488"/>
        <v>46</v>
      </c>
      <c r="E1750" s="95">
        <f t="shared" ref="E1750" si="3584">plan_id</f>
        <v>390</v>
      </c>
      <c r="F1750" s="95">
        <f t="shared" ca="1" si="3355"/>
        <v>2014</v>
      </c>
      <c r="G1750" s="95">
        <f t="shared" ref="G1750" ca="1" si="3585">VLOOKUP(INDIRECT(CHAR(39)&amp;$A1750&amp;CHAR(39)&amp;"!r2c"&amp;$C1750,0),variables,2,0)</f>
        <v>10972</v>
      </c>
      <c r="H1750" s="98" t="str">
        <f t="array" aca="1" ref="H1750" ca="1">IF(AND(G1750&gt;=10861,G1750&lt;=10863),TEXT(INDIRECT(CHAR(39)&amp;$A1750&amp;CHAR(39)&amp;"!r"&amp;$B1750&amp;"c"&amp;$C1750,0),"dd-mmm-yyyy"),(INDIRECT(CHAR(39)&amp;$A1750&amp;CHAR(39)&amp;"!r"&amp;$B1750&amp;"c"&amp;$C1750,0)))</f>
        <v>Level Dollar Closed</v>
      </c>
    </row>
    <row r="1751" spans="1:8" x14ac:dyDescent="0.3">
      <c r="A1751" s="95" t="s">
        <v>284</v>
      </c>
      <c r="B1751" s="95">
        <f t="shared" si="3497"/>
        <v>17</v>
      </c>
      <c r="C1751" s="95">
        <f t="shared" si="3488"/>
        <v>47</v>
      </c>
      <c r="E1751" s="95">
        <f t="shared" ref="E1751" si="3586">plan_id</f>
        <v>390</v>
      </c>
      <c r="F1751" s="95">
        <f t="shared" ca="1" si="3355"/>
        <v>2014</v>
      </c>
      <c r="G1751" s="95">
        <f t="shared" ref="G1751" ca="1" si="3587">VLOOKUP(INDIRECT(CHAR(39)&amp;$A1751&amp;CHAR(39)&amp;"!r2c"&amp;$C1751,0),variables,2,0)</f>
        <v>10973</v>
      </c>
      <c r="H1751" s="98" t="str">
        <f t="array" aca="1" ref="H1751" ca="1">IF(AND(G1751&gt;=10861,G1751&lt;=10863),TEXT(INDIRECT(CHAR(39)&amp;$A1751&amp;CHAR(39)&amp;"!r"&amp;$B1751&amp;"c"&amp;$C1751,0),"dd-mmm-yyyy"),(INDIRECT(CHAR(39)&amp;$A1751&amp;CHAR(39)&amp;"!r"&amp;$B1751&amp;"c"&amp;$C1751,0)))</f>
        <v>18 years</v>
      </c>
    </row>
    <row r="1752" spans="1:8" x14ac:dyDescent="0.3">
      <c r="A1752" s="95" t="s">
        <v>284</v>
      </c>
      <c r="B1752" s="95">
        <f t="shared" si="3497"/>
        <v>17</v>
      </c>
      <c r="C1752" s="95">
        <f t="shared" si="3488"/>
        <v>48</v>
      </c>
      <c r="E1752" s="95">
        <f t="shared" ref="E1752" si="3588">plan_id</f>
        <v>390</v>
      </c>
      <c r="F1752" s="95">
        <f t="shared" ca="1" si="3355"/>
        <v>2014</v>
      </c>
      <c r="G1752" s="95">
        <f t="shared" ref="G1752" ca="1" si="3589">VLOOKUP(INDIRECT(CHAR(39)&amp;$A1752&amp;CHAR(39)&amp;"!r2c"&amp;$C1752,0),variables,2,0)</f>
        <v>10975</v>
      </c>
      <c r="H1752" s="98" t="str">
        <f t="array" aca="1" ref="H1752" ca="1">IF(AND(G1752&gt;=10861,G1752&lt;=10863),TEXT(INDIRECT(CHAR(39)&amp;$A1752&amp;CHAR(39)&amp;"!r"&amp;$B1752&amp;"c"&amp;$C1752,0),"dd-mmm-yyyy"),(INDIRECT(CHAR(39)&amp;$A1752&amp;CHAR(39)&amp;"!r"&amp;$B1752&amp;"c"&amp;$C1752,0)))</f>
        <v>Entry Age Normal</v>
      </c>
    </row>
    <row r="1753" spans="1:8" x14ac:dyDescent="0.3">
      <c r="A1753" s="95" t="s">
        <v>284</v>
      </c>
      <c r="B1753" s="95">
        <f t="shared" si="3497"/>
        <v>17</v>
      </c>
      <c r="C1753" s="95">
        <f t="shared" si="3488"/>
        <v>49</v>
      </c>
      <c r="E1753" s="95">
        <f t="shared" ref="E1753" si="3590">plan_id</f>
        <v>390</v>
      </c>
      <c r="F1753" s="95">
        <f t="shared" ca="1" si="3355"/>
        <v>2014</v>
      </c>
      <c r="G1753" s="95">
        <f t="shared" ref="G1753" ca="1" si="3591">VLOOKUP(INDIRECT(CHAR(39)&amp;$A1753&amp;CHAR(39)&amp;"!r2c"&amp;$C1753,0),variables,2,0)</f>
        <v>10976</v>
      </c>
      <c r="H1753" s="98">
        <f t="array" aca="1" ref="H1753" ca="1">IF(AND(G1753&gt;=10861,G1753&lt;=10863),TEXT(INDIRECT(CHAR(39)&amp;$A1753&amp;CHAR(39)&amp;"!r"&amp;$B1753&amp;"c"&amp;$C1753,0),"dd-mmm-yyyy"),(INDIRECT(CHAR(39)&amp;$A1753&amp;CHAR(39)&amp;"!r"&amp;$B1753&amp;"c"&amp;$C1753,0)))</f>
        <v>6.5000000000000002E-2</v>
      </c>
    </row>
    <row r="1754" spans="1:8" x14ac:dyDescent="0.3">
      <c r="A1754" s="95" t="s">
        <v>284</v>
      </c>
      <c r="B1754" s="95">
        <f t="shared" si="3497"/>
        <v>17</v>
      </c>
      <c r="C1754" s="95">
        <f t="shared" si="3488"/>
        <v>50</v>
      </c>
      <c r="E1754" s="95">
        <f t="shared" ref="E1754" si="3592">plan_id</f>
        <v>390</v>
      </c>
      <c r="F1754" s="95">
        <f t="shared" ca="1" si="3355"/>
        <v>2014</v>
      </c>
      <c r="G1754" s="95">
        <f t="shared" ref="G1754" ca="1" si="3593">VLOOKUP(INDIRECT(CHAR(39)&amp;$A1754&amp;CHAR(39)&amp;"!r2c"&amp;$C1754,0),variables,2,0)</f>
        <v>10977</v>
      </c>
      <c r="H1754" s="98">
        <f t="array" aca="1" ref="H1754" ca="1">IF(AND(G1754&gt;=10861,G1754&lt;=10863),TEXT(INDIRECT(CHAR(39)&amp;$A1754&amp;CHAR(39)&amp;"!r"&amp;$B1754&amp;"c"&amp;$C1754,0),"dd-mmm-yyyy"),(INDIRECT(CHAR(39)&amp;$A1754&amp;CHAR(39)&amp;"!r"&amp;$B1754&amp;"c"&amp;$C1754,0)))</f>
        <v>0</v>
      </c>
    </row>
    <row r="1755" spans="1:8" x14ac:dyDescent="0.3">
      <c r="A1755" s="95" t="s">
        <v>284</v>
      </c>
      <c r="B1755" s="95">
        <f t="shared" si="3497"/>
        <v>17</v>
      </c>
      <c r="C1755" s="95">
        <f t="shared" si="3488"/>
        <v>51</v>
      </c>
      <c r="E1755" s="95">
        <f t="shared" ref="E1755" si="3594">plan_id</f>
        <v>390</v>
      </c>
      <c r="F1755" s="95">
        <f t="shared" ca="1" si="3355"/>
        <v>2014</v>
      </c>
      <c r="G1755" s="95">
        <f t="shared" ref="G1755" ca="1" si="3595">VLOOKUP(INDIRECT(CHAR(39)&amp;$A1755&amp;CHAR(39)&amp;"!r2c"&amp;$C1755,0),variables,2,0)</f>
        <v>10978</v>
      </c>
      <c r="H1755" s="98">
        <f t="array" aca="1" ref="H1755" ca="1">IF(AND(G1755&gt;=10861,G1755&lt;=10863),TEXT(INDIRECT(CHAR(39)&amp;$A1755&amp;CHAR(39)&amp;"!r"&amp;$B1755&amp;"c"&amp;$C1755,0),"dd-mmm-yyyy"),(INDIRECT(CHAR(39)&amp;$A1755&amp;CHAR(39)&amp;"!r"&amp;$B1755&amp;"c"&amp;$C1755,0)))</f>
        <v>6.5000000000000002E-2</v>
      </c>
    </row>
    <row r="1756" spans="1:8" x14ac:dyDescent="0.3">
      <c r="A1756" s="95" t="s">
        <v>284</v>
      </c>
      <c r="B1756" s="95">
        <f t="shared" si="3497"/>
        <v>17</v>
      </c>
      <c r="C1756" s="95">
        <f t="shared" si="3488"/>
        <v>52</v>
      </c>
      <c r="E1756" s="95">
        <f t="shared" ref="E1756" si="3596">plan_id</f>
        <v>390</v>
      </c>
      <c r="F1756" s="95">
        <f t="shared" ca="1" si="3355"/>
        <v>2014</v>
      </c>
      <c r="G1756" s="95">
        <f t="shared" ref="G1756" ca="1" si="3597">VLOOKUP(INDIRECT(CHAR(39)&amp;$A1756&amp;CHAR(39)&amp;"!r2c"&amp;$C1756,0),variables,2,0)</f>
        <v>10979</v>
      </c>
      <c r="H1756" s="98" t="str">
        <f t="array" aca="1" ref="H1756" ca="1">IF(AND(G1756&gt;=10861,G1756&lt;=10863),TEXT(INDIRECT(CHAR(39)&amp;$A1756&amp;CHAR(39)&amp;"!r"&amp;$B1756&amp;"c"&amp;$C1756,0),"dd-mmm-yyyy"),(INDIRECT(CHAR(39)&amp;$A1756&amp;CHAR(39)&amp;"!r"&amp;$B1756&amp;"c"&amp;$C1756,0)))</f>
        <v>7 years</v>
      </c>
    </row>
    <row r="1757" spans="1:8" x14ac:dyDescent="0.3">
      <c r="A1757" s="95" t="s">
        <v>284</v>
      </c>
      <c r="B1757" s="95">
        <f t="shared" si="3497"/>
        <v>17</v>
      </c>
      <c r="C1757" s="95">
        <f t="shared" si="3488"/>
        <v>53</v>
      </c>
      <c r="E1757" s="95">
        <f t="shared" ref="E1757" si="3598">plan_id</f>
        <v>390</v>
      </c>
      <c r="F1757" s="95">
        <f t="shared" ca="1" si="3355"/>
        <v>2014</v>
      </c>
      <c r="G1757" s="95">
        <f t="shared" ref="G1757" ca="1" si="3599">VLOOKUP(INDIRECT(CHAR(39)&amp;$A1757&amp;CHAR(39)&amp;"!r2c"&amp;$C1757,0),variables,2,0)</f>
        <v>10980</v>
      </c>
      <c r="H1757" s="98">
        <f t="array" aca="1" ref="H1757" ca="1">IF(AND(G1757&gt;=10861,G1757&lt;=10863),TEXT(INDIRECT(CHAR(39)&amp;$A1757&amp;CHAR(39)&amp;"!r"&amp;$B1757&amp;"c"&amp;$C1757,0),"dd-mmm-yyyy"),(INDIRECT(CHAR(39)&amp;$A1757&amp;CHAR(39)&amp;"!r"&amp;$B1757&amp;"c"&amp;$C1757,0)))</f>
        <v>4.8099999999999997E-2</v>
      </c>
    </row>
    <row r="1758" spans="1:8" x14ac:dyDescent="0.3">
      <c r="A1758" s="95" t="s">
        <v>284</v>
      </c>
      <c r="B1758" s="95">
        <f t="shared" si="3497"/>
        <v>17</v>
      </c>
      <c r="C1758" s="95">
        <f t="shared" si="3488"/>
        <v>54</v>
      </c>
      <c r="E1758" s="95">
        <f t="shared" ref="E1758" si="3600">plan_id</f>
        <v>390</v>
      </c>
      <c r="F1758" s="95">
        <f t="shared" ref="F1758:F1831" ca="1" si="3601">INDIRECT(CHAR(39)&amp;$A1758&amp;CHAR(39)&amp;"!r"&amp;$B1758&amp;"c2",0)</f>
        <v>2014</v>
      </c>
      <c r="G1758" s="95">
        <f t="shared" ref="G1758" ca="1" si="3602">VLOOKUP(INDIRECT(CHAR(39)&amp;$A1758&amp;CHAR(39)&amp;"!r2c"&amp;$C1758,0),variables,2,0)</f>
        <v>10981</v>
      </c>
      <c r="H1758" s="98">
        <f t="array" aca="1" ref="H1758" ca="1">IF(AND(G1758&gt;=10861,G1758&lt;=10863),TEXT(INDIRECT(CHAR(39)&amp;$A1758&amp;CHAR(39)&amp;"!r"&amp;$B1758&amp;"c"&amp;$C1758,0),"dd-mmm-yyyy"),(INDIRECT(CHAR(39)&amp;$A1758&amp;CHAR(39)&amp;"!r"&amp;$B1758&amp;"c"&amp;$C1758,0)))</f>
        <v>8.0799999999999997E-2</v>
      </c>
    </row>
    <row r="1759" spans="1:8" x14ac:dyDescent="0.3">
      <c r="A1759" s="95" t="s">
        <v>284</v>
      </c>
      <c r="B1759" s="95">
        <f t="shared" si="3497"/>
        <v>17</v>
      </c>
      <c r="C1759" s="95">
        <f t="shared" si="3488"/>
        <v>55</v>
      </c>
      <c r="E1759" s="95">
        <f t="shared" ref="E1759" si="3603">plan_id</f>
        <v>390</v>
      </c>
      <c r="F1759" s="95">
        <f t="shared" ca="1" si="3601"/>
        <v>2014</v>
      </c>
      <c r="G1759" s="95">
        <f t="shared" ref="G1759" ca="1" si="3604">VLOOKUP(INDIRECT(CHAR(39)&amp;$A1759&amp;CHAR(39)&amp;"!r2c"&amp;$C1759,0),variables,2,0)</f>
        <v>10706</v>
      </c>
      <c r="H1759" s="98">
        <f t="array" aca="1" ref="H1759" ca="1">IF(AND(G1759&gt;=10861,G1759&lt;=10863),TEXT(INDIRECT(CHAR(39)&amp;$A1759&amp;CHAR(39)&amp;"!r"&amp;$B1759&amp;"c"&amp;$C1759,0),"dd-mmm-yyyy"),(INDIRECT(CHAR(39)&amp;$A1759&amp;CHAR(39)&amp;"!r"&amp;$B1759&amp;"c"&amp;$C1759,0)))</f>
        <v>1.9926687747735062E-3</v>
      </c>
    </row>
    <row r="1760" spans="1:8" x14ac:dyDescent="0.3">
      <c r="A1760" s="95" t="s">
        <v>284</v>
      </c>
      <c r="B1760" s="95">
        <f t="shared" si="3497"/>
        <v>17</v>
      </c>
      <c r="C1760" s="95">
        <f t="shared" si="3488"/>
        <v>56</v>
      </c>
      <c r="E1760" s="95">
        <f t="shared" ref="E1760" si="3605">plan_id</f>
        <v>390</v>
      </c>
      <c r="F1760" s="95">
        <f t="shared" ca="1" si="3601"/>
        <v>2014</v>
      </c>
      <c r="G1760" s="95">
        <f t="shared" ref="G1760" ca="1" si="3606">VLOOKUP(INDIRECT(CHAR(39)&amp;$A1760&amp;CHAR(39)&amp;"!r2c"&amp;$C1760,0),variables,2,0)</f>
        <v>10983</v>
      </c>
      <c r="H1760" s="98" t="str">
        <f t="array" aca="1" ref="H1760" ca="1">IF(AND(G1760&gt;=10861,G1760&lt;=10863),TEXT(INDIRECT(CHAR(39)&amp;$A1760&amp;CHAR(39)&amp;"!r"&amp;$B1760&amp;"c"&amp;$C1760,0),"dd-mmm-yyyy"),(INDIRECT(CHAR(39)&amp;$A1760&amp;CHAR(39)&amp;"!r"&amp;$B1760&amp;"c"&amp;$C1760,0)))</f>
        <v>No</v>
      </c>
    </row>
    <row r="1761" spans="1:8" x14ac:dyDescent="0.3">
      <c r="A1761" s="95" t="s">
        <v>284</v>
      </c>
      <c r="B1761" s="95">
        <f t="shared" si="3497"/>
        <v>17</v>
      </c>
      <c r="C1761" s="95">
        <f t="shared" si="3488"/>
        <v>57</v>
      </c>
      <c r="E1761" s="95">
        <f t="shared" ref="E1761" si="3607">plan_id</f>
        <v>390</v>
      </c>
      <c r="F1761" s="95">
        <f t="shared" ca="1" si="3601"/>
        <v>2014</v>
      </c>
      <c r="G1761" s="95">
        <f t="shared" ref="G1761" ca="1" si="3608">VLOOKUP(INDIRECT(CHAR(39)&amp;$A1761&amp;CHAR(39)&amp;"!r2c"&amp;$C1761,0),variables,2,0)</f>
        <v>10989</v>
      </c>
      <c r="H1761" s="98">
        <f t="array" aca="1" ref="H1761" ca="1">IF(AND(G1761&gt;=10861,G1761&lt;=10863),TEXT(INDIRECT(CHAR(39)&amp;$A1761&amp;CHAR(39)&amp;"!r"&amp;$B1761&amp;"c"&amp;$C1761,0),"dd-mmm-yyyy"),(INDIRECT(CHAR(39)&amp;$A1761&amp;CHAR(39)&amp;"!r"&amp;$B1761&amp;"c"&amp;$C1761,0)))</f>
        <v>4288727000</v>
      </c>
    </row>
    <row r="1762" spans="1:8" x14ac:dyDescent="0.3">
      <c r="A1762" s="95" t="s">
        <v>284</v>
      </c>
      <c r="B1762" s="95">
        <f t="shared" si="3497"/>
        <v>17</v>
      </c>
      <c r="C1762" s="95">
        <f t="shared" si="3488"/>
        <v>58</v>
      </c>
      <c r="E1762" s="95">
        <f t="shared" ref="E1762" si="3609">plan_id</f>
        <v>390</v>
      </c>
      <c r="F1762" s="95">
        <f t="shared" ca="1" si="3601"/>
        <v>2014</v>
      </c>
      <c r="G1762" s="95">
        <f t="shared" ref="G1762" ca="1" si="3610">VLOOKUP(INDIRECT(CHAR(39)&amp;$A1762&amp;CHAR(39)&amp;"!r2c"&amp;$C1762,0),variables,2,0)</f>
        <v>10990</v>
      </c>
      <c r="H1762" s="98">
        <f t="array" aca="1" ref="H1762" ca="1">IF(AND(G1762&gt;=10861,G1762&lt;=10863),TEXT(INDIRECT(CHAR(39)&amp;$A1762&amp;CHAR(39)&amp;"!r"&amp;$B1762&amp;"c"&amp;$C1762,0),"dd-mmm-yyyy"),(INDIRECT(CHAR(39)&amp;$A1762&amp;CHAR(39)&amp;"!r"&amp;$B1762&amp;"c"&amp;$C1762,0)))</f>
        <v>3998537000</v>
      </c>
    </row>
    <row r="1763" spans="1:8" x14ac:dyDescent="0.3">
      <c r="A1763" s="95" t="s">
        <v>284</v>
      </c>
      <c r="B1763" s="95">
        <f t="shared" si="3497"/>
        <v>17</v>
      </c>
      <c r="C1763" s="95">
        <f t="shared" si="3488"/>
        <v>59</v>
      </c>
      <c r="E1763" s="95">
        <f t="shared" ref="E1763" si="3611">plan_id</f>
        <v>390</v>
      </c>
      <c r="F1763" s="95">
        <f t="shared" ca="1" si="3601"/>
        <v>2014</v>
      </c>
      <c r="G1763" s="95">
        <f t="shared" ref="G1763" ca="1" si="3612">VLOOKUP(INDIRECT(CHAR(39)&amp;$A1763&amp;CHAR(39)&amp;"!r2c"&amp;$C1763,0),variables,2,0)</f>
        <v>10991</v>
      </c>
      <c r="H1763" s="98">
        <f t="array" aca="1" ref="H1763" ca="1">IF(AND(G1763&gt;=10861,G1763&lt;=10863),TEXT(INDIRECT(CHAR(39)&amp;$A1763&amp;CHAR(39)&amp;"!r"&amp;$B1763&amp;"c"&amp;$C1763,0),"dd-mmm-yyyy"),(INDIRECT(CHAR(39)&amp;$A1763&amp;CHAR(39)&amp;"!r"&amp;$B1763&amp;"c"&amp;$C1763,0)))</f>
        <v>-290190000</v>
      </c>
    </row>
    <row r="1764" spans="1:8" x14ac:dyDescent="0.3">
      <c r="A1764" s="95" t="s">
        <v>284</v>
      </c>
      <c r="B1764" s="95">
        <f t="shared" si="3497"/>
        <v>17</v>
      </c>
      <c r="C1764" s="95">
        <f t="shared" si="3488"/>
        <v>60</v>
      </c>
      <c r="E1764" s="95">
        <f t="shared" ref="E1764" si="3613">plan_id</f>
        <v>390</v>
      </c>
      <c r="F1764" s="95">
        <f t="shared" ca="1" si="3601"/>
        <v>2014</v>
      </c>
      <c r="G1764" s="95">
        <f t="shared" ref="G1764" ca="1" si="3614">VLOOKUP(INDIRECT(CHAR(39)&amp;$A1764&amp;CHAR(39)&amp;"!r2c"&amp;$C1764,0),variables,2,0)</f>
        <v>10992</v>
      </c>
      <c r="H1764" s="98">
        <f t="array" aca="1" ref="H1764" ca="1">IF(AND(G1764&gt;=10861,G1764&lt;=10863),TEXT(INDIRECT(CHAR(39)&amp;$A1764&amp;CHAR(39)&amp;"!r"&amp;$B1764&amp;"c"&amp;$C1764,0),"dd-mmm-yyyy"),(INDIRECT(CHAR(39)&amp;$A1764&amp;CHAR(39)&amp;"!r"&amp;$B1764&amp;"c"&amp;$C1764,0)))</f>
        <v>1.073</v>
      </c>
    </row>
    <row r="1765" spans="1:8" x14ac:dyDescent="0.3">
      <c r="A1765" s="95" t="s">
        <v>284</v>
      </c>
      <c r="B1765" s="95">
        <f t="shared" si="3497"/>
        <v>17</v>
      </c>
      <c r="C1765" s="95">
        <f t="shared" si="3488"/>
        <v>61</v>
      </c>
      <c r="E1765" s="95">
        <f t="shared" ref="E1765" si="3615">plan_id</f>
        <v>390</v>
      </c>
      <c r="F1765" s="95">
        <f t="shared" ca="1" si="3601"/>
        <v>2014</v>
      </c>
      <c r="G1765" s="95">
        <f t="shared" ref="G1765" ca="1" si="3616">VLOOKUP(INDIRECT(CHAR(39)&amp;$A1765&amp;CHAR(39)&amp;"!r2c"&amp;$C1765,0),variables,2,0)</f>
        <v>10993</v>
      </c>
      <c r="H1765" s="98">
        <f t="array" aca="1" ref="H1765" ca="1">IF(AND(G1765&gt;=10861,G1765&lt;=10863),TEXT(INDIRECT(CHAR(39)&amp;$A1765&amp;CHAR(39)&amp;"!r"&amp;$B1765&amp;"c"&amp;$C1765,0),"dd-mmm-yyyy"),(INDIRECT(CHAR(39)&amp;$A1765&amp;CHAR(39)&amp;"!r"&amp;$B1765&amp;"c"&amp;$C1765,0)))</f>
        <v>438415000</v>
      </c>
    </row>
    <row r="1766" spans="1:8" x14ac:dyDescent="0.3">
      <c r="A1766" s="95" t="s">
        <v>284</v>
      </c>
      <c r="B1766" s="95">
        <f t="shared" si="3497"/>
        <v>17</v>
      </c>
      <c r="C1766" s="95">
        <f t="shared" si="3488"/>
        <v>62</v>
      </c>
      <c r="E1766" s="95">
        <f t="shared" ref="E1766" si="3617">plan_id</f>
        <v>390</v>
      </c>
      <c r="F1766" s="95">
        <f t="shared" ca="1" si="3601"/>
        <v>2014</v>
      </c>
      <c r="G1766" s="95">
        <f t="shared" ref="G1766" ca="1" si="3618">VLOOKUP(INDIRECT(CHAR(39)&amp;$A1766&amp;CHAR(39)&amp;"!r2c"&amp;$C1766,0),variables,2,0)</f>
        <v>10801</v>
      </c>
      <c r="H1766" s="98">
        <f t="array" aca="1" ref="H1766" ca="1">IF(AND(G1766&gt;=10861,G1766&lt;=10863),TEXT(INDIRECT(CHAR(39)&amp;$A1766&amp;CHAR(39)&amp;"!r"&amp;$B1766&amp;"c"&amp;$C1766,0),"dd-mmm-yyyy"),(INDIRECT(CHAR(39)&amp;$A1766&amp;CHAR(39)&amp;"!r"&amp;$B1766&amp;"c"&amp;$C1766,0)))</f>
        <v>68300000</v>
      </c>
    </row>
    <row r="1767" spans="1:8" x14ac:dyDescent="0.3">
      <c r="A1767" s="95" t="s">
        <v>284</v>
      </c>
      <c r="B1767" s="95">
        <f t="shared" si="3497"/>
        <v>17</v>
      </c>
      <c r="C1767" s="95">
        <f t="shared" ref="C1767:C1830" si="3619">C1676</f>
        <v>63</v>
      </c>
      <c r="E1767" s="95">
        <f t="shared" ref="E1767" si="3620">plan_id</f>
        <v>390</v>
      </c>
      <c r="F1767" s="95">
        <f t="shared" ca="1" si="3601"/>
        <v>2014</v>
      </c>
      <c r="G1767" s="95">
        <f t="shared" ref="G1767" ca="1" si="3621">VLOOKUP(INDIRECT(CHAR(39)&amp;$A1767&amp;CHAR(39)&amp;"!r2c"&amp;$C1767,0),variables,2,0)</f>
        <v>10802</v>
      </c>
      <c r="H1767" s="98">
        <f t="array" aca="1" ref="H1767" ca="1">IF(AND(G1767&gt;=10861,G1767&lt;=10863),TEXT(INDIRECT(CHAR(39)&amp;$A1767&amp;CHAR(39)&amp;"!r"&amp;$B1767&amp;"c"&amp;$C1767,0),"dd-mmm-yyyy"),(INDIRECT(CHAR(39)&amp;$A1767&amp;CHAR(39)&amp;"!r"&amp;$B1767&amp;"c"&amp;$C1767,0)))</f>
        <v>23900000</v>
      </c>
    </row>
    <row r="1768" spans="1:8" x14ac:dyDescent="0.3">
      <c r="A1768" s="95" t="s">
        <v>284</v>
      </c>
      <c r="B1768" s="95">
        <f t="shared" si="3497"/>
        <v>17</v>
      </c>
      <c r="C1768" s="95">
        <f t="shared" si="3619"/>
        <v>64</v>
      </c>
      <c r="E1768" s="95">
        <f t="shared" ref="E1768" si="3622">plan_id</f>
        <v>390</v>
      </c>
      <c r="F1768" s="95">
        <f t="shared" ca="1" si="3601"/>
        <v>2014</v>
      </c>
      <c r="G1768" s="95">
        <f t="shared" ref="G1768" ca="1" si="3623">VLOOKUP(INDIRECT(CHAR(39)&amp;$A1768&amp;CHAR(39)&amp;"!r2c"&amp;$C1768,0),variables,2,0)</f>
        <v>10803</v>
      </c>
      <c r="H1768" s="98">
        <f t="array" aca="1" ref="H1768" ca="1">IF(AND(G1768&gt;=10861,G1768&lt;=10863),TEXT(INDIRECT(CHAR(39)&amp;$A1768&amp;CHAR(39)&amp;"!r"&amp;$B1768&amp;"c"&amp;$C1768,0),"dd-mmm-yyyy"),(INDIRECT(CHAR(39)&amp;$A1768&amp;CHAR(39)&amp;"!r"&amp;$B1768&amp;"c"&amp;$C1768,0)))</f>
        <v>0</v>
      </c>
    </row>
    <row r="1769" spans="1:8" x14ac:dyDescent="0.3">
      <c r="A1769" s="95" t="s">
        <v>284</v>
      </c>
      <c r="B1769" s="95">
        <f t="shared" si="3497"/>
        <v>17</v>
      </c>
      <c r="C1769" s="95">
        <f t="shared" si="3619"/>
        <v>65</v>
      </c>
      <c r="E1769" s="95">
        <f t="shared" ref="E1769" si="3624">plan_id</f>
        <v>390</v>
      </c>
      <c r="F1769" s="95">
        <f t="shared" ca="1" si="3601"/>
        <v>2014</v>
      </c>
      <c r="G1769" s="95">
        <f t="shared" ref="G1769" ca="1" si="3625">VLOOKUP(INDIRECT(CHAR(39)&amp;$A1769&amp;CHAR(39)&amp;"!r2c"&amp;$C1769,0),variables,2,0)</f>
        <v>10804</v>
      </c>
      <c r="H1769" s="98">
        <f t="array" aca="1" ref="H1769" ca="1">IF(AND(G1769&gt;=10861,G1769&lt;=10863),TEXT(INDIRECT(CHAR(39)&amp;$A1769&amp;CHAR(39)&amp;"!r"&amp;$B1769&amp;"c"&amp;$C1769,0),"dd-mmm-yyyy"),(INDIRECT(CHAR(39)&amp;$A1769&amp;CHAR(39)&amp;"!r"&amp;$B1769&amp;"c"&amp;$C1769,0)))</f>
        <v>0</v>
      </c>
    </row>
    <row r="1770" spans="1:8" x14ac:dyDescent="0.3">
      <c r="A1770" s="95" t="s">
        <v>284</v>
      </c>
      <c r="B1770" s="95">
        <f t="shared" si="3497"/>
        <v>17</v>
      </c>
      <c r="C1770" s="95">
        <f t="shared" si="3619"/>
        <v>66</v>
      </c>
      <c r="E1770" s="95">
        <f t="shared" ref="E1770" si="3626">plan_id</f>
        <v>390</v>
      </c>
      <c r="F1770" s="95">
        <f t="shared" ca="1" si="3601"/>
        <v>2014</v>
      </c>
      <c r="G1770" s="95">
        <f t="shared" ref="G1770" ca="1" si="3627">VLOOKUP(INDIRECT(CHAR(39)&amp;$A1770&amp;CHAR(39)&amp;"!r2c"&amp;$C1770,0),variables,2,0)</f>
        <v>10805</v>
      </c>
      <c r="H1770" s="98">
        <f t="array" aca="1" ref="H1770" ca="1">IF(AND(G1770&gt;=10861,G1770&lt;=10863),TEXT(INDIRECT(CHAR(39)&amp;$A1770&amp;CHAR(39)&amp;"!r"&amp;$B1770&amp;"c"&amp;$C1770,0),"dd-mmm-yyyy"),(INDIRECT(CHAR(39)&amp;$A1770&amp;CHAR(39)&amp;"!r"&amp;$B1770&amp;"c"&amp;$C1770,0)))</f>
        <v>-10100000</v>
      </c>
    </row>
    <row r="1771" spans="1:8" x14ac:dyDescent="0.3">
      <c r="A1771" s="95" t="s">
        <v>284</v>
      </c>
      <c r="B1771" s="95">
        <f t="shared" ref="B1771" si="3628">B1706+1</f>
        <v>17</v>
      </c>
      <c r="C1771" s="95">
        <f t="shared" si="3619"/>
        <v>67</v>
      </c>
      <c r="E1771" s="95">
        <f t="shared" ref="E1771" si="3629">plan_id</f>
        <v>390</v>
      </c>
      <c r="F1771" s="95">
        <f t="shared" ca="1" si="3601"/>
        <v>2014</v>
      </c>
      <c r="G1771" s="95">
        <f t="shared" ref="G1771" ca="1" si="3630">VLOOKUP(INDIRECT(CHAR(39)&amp;$A1771&amp;CHAR(39)&amp;"!r2c"&amp;$C1771,0),variables,2,0)</f>
        <v>10806</v>
      </c>
      <c r="H1771" s="98">
        <f t="array" aca="1" ref="H1771" ca="1">IF(AND(G1771&gt;=10861,G1771&lt;=10863),TEXT(INDIRECT(CHAR(39)&amp;$A1771&amp;CHAR(39)&amp;"!r"&amp;$B1771&amp;"c"&amp;$C1771,0),"dd-mmm-yyyy"),(INDIRECT(CHAR(39)&amp;$A1771&amp;CHAR(39)&amp;"!r"&amp;$B1771&amp;"c"&amp;$C1771,0)))</f>
        <v>0</v>
      </c>
    </row>
    <row r="1772" spans="1:8" x14ac:dyDescent="0.3">
      <c r="A1772" s="95" t="s">
        <v>284</v>
      </c>
      <c r="B1772" s="95">
        <f>B1771</f>
        <v>17</v>
      </c>
      <c r="C1772" s="95">
        <f t="shared" si="3619"/>
        <v>68</v>
      </c>
      <c r="E1772" s="95">
        <f t="shared" ref="E1772" si="3631">plan_id</f>
        <v>390</v>
      </c>
      <c r="F1772" s="95">
        <f t="shared" ca="1" si="3601"/>
        <v>2014</v>
      </c>
      <c r="G1772" s="95">
        <f t="shared" ref="G1772" ca="1" si="3632">VLOOKUP(INDIRECT(CHAR(39)&amp;$A1772&amp;CHAR(39)&amp;"!r2c"&amp;$C1772,0),variables,2,0)</f>
        <v>10807</v>
      </c>
      <c r="H1772" s="98">
        <f t="array" aca="1" ref="H1772" ca="1">IF(AND(G1772&gt;=10861,G1772&lt;=10863),TEXT(INDIRECT(CHAR(39)&amp;$A1772&amp;CHAR(39)&amp;"!r"&amp;$B1772&amp;"c"&amp;$C1772,0),"dd-mmm-yyyy"),(INDIRECT(CHAR(39)&amp;$A1772&amp;CHAR(39)&amp;"!r"&amp;$B1772&amp;"c"&amp;$C1772,0)))</f>
        <v>0</v>
      </c>
    </row>
    <row r="1773" spans="1:8" x14ac:dyDescent="0.3">
      <c r="A1773" s="95" t="s">
        <v>284</v>
      </c>
      <c r="B1773" s="95">
        <f t="shared" ref="B1773:B1797" si="3633">B1772</f>
        <v>17</v>
      </c>
      <c r="C1773" s="95">
        <f t="shared" si="3619"/>
        <v>69</v>
      </c>
      <c r="E1773" s="95">
        <f t="shared" ref="E1773" si="3634">plan_id</f>
        <v>390</v>
      </c>
      <c r="F1773" s="95">
        <f t="shared" ca="1" si="3601"/>
        <v>2014</v>
      </c>
      <c r="G1773" s="95">
        <f t="shared" ref="G1773" ca="1" si="3635">VLOOKUP(INDIRECT(CHAR(39)&amp;$A1773&amp;CHAR(39)&amp;"!r2c"&amp;$C1773,0),variables,2,0)</f>
        <v>10808</v>
      </c>
      <c r="H1773" s="98">
        <f t="array" aca="1" ref="H1773" ca="1">IF(AND(G1773&gt;=10861,G1773&lt;=10863),TEXT(INDIRECT(CHAR(39)&amp;$A1773&amp;CHAR(39)&amp;"!r"&amp;$B1773&amp;"c"&amp;$C1773,0),"dd-mmm-yyyy"),(INDIRECT(CHAR(39)&amp;$A1773&amp;CHAR(39)&amp;"!r"&amp;$B1773&amp;"c"&amp;$C1773,0)))</f>
        <v>0</v>
      </c>
    </row>
    <row r="1774" spans="1:8" x14ac:dyDescent="0.3">
      <c r="A1774" s="95" t="s">
        <v>284</v>
      </c>
      <c r="B1774" s="95">
        <f t="shared" si="3633"/>
        <v>17</v>
      </c>
      <c r="C1774" s="95">
        <f t="shared" si="3619"/>
        <v>70</v>
      </c>
      <c r="E1774" s="95">
        <f t="shared" ref="E1774" si="3636">plan_id</f>
        <v>390</v>
      </c>
      <c r="F1774" s="95">
        <f t="shared" ca="1" si="3601"/>
        <v>2014</v>
      </c>
      <c r="G1774" s="95">
        <f t="shared" ref="G1774" ca="1" si="3637">VLOOKUP(INDIRECT(CHAR(39)&amp;$A1774&amp;CHAR(39)&amp;"!r2c"&amp;$C1774,0),variables,2,0)</f>
        <v>10809</v>
      </c>
      <c r="H1774" s="98">
        <f t="array" aca="1" ref="H1774" ca="1">IF(AND(G1774&gt;=10861,G1774&lt;=10863),TEXT(INDIRECT(CHAR(39)&amp;$A1774&amp;CHAR(39)&amp;"!r"&amp;$B1774&amp;"c"&amp;$C1774,0),"dd-mmm-yyyy"),(INDIRECT(CHAR(39)&amp;$A1774&amp;CHAR(39)&amp;"!r"&amp;$B1774&amp;"c"&amp;$C1774,0)))</f>
        <v>1100000</v>
      </c>
    </row>
    <row r="1775" spans="1:8" x14ac:dyDescent="0.3">
      <c r="A1775" s="95" t="s">
        <v>284</v>
      </c>
      <c r="B1775" s="95">
        <f t="shared" si="3633"/>
        <v>17</v>
      </c>
      <c r="C1775" s="95">
        <f t="shared" si="3619"/>
        <v>71</v>
      </c>
      <c r="E1775" s="95">
        <f t="shared" ref="E1775" si="3638">plan_id</f>
        <v>390</v>
      </c>
      <c r="F1775" s="95">
        <f t="shared" ca="1" si="3601"/>
        <v>2014</v>
      </c>
      <c r="G1775" s="95">
        <f t="shared" ref="G1775" ca="1" si="3639">VLOOKUP(INDIRECT(CHAR(39)&amp;$A1775&amp;CHAR(39)&amp;"!r2c"&amp;$C1775,0),variables,2,0)</f>
        <v>10810</v>
      </c>
      <c r="H1775" s="98">
        <f t="array" aca="1" ref="H1775" ca="1">IF(AND(G1775&gt;=10861,G1775&lt;=10863),TEXT(INDIRECT(CHAR(39)&amp;$A1775&amp;CHAR(39)&amp;"!r"&amp;$B1775&amp;"c"&amp;$C1775,0),"dd-mmm-yyyy"),(INDIRECT(CHAR(39)&amp;$A1775&amp;CHAR(39)&amp;"!r"&amp;$B1775&amp;"c"&amp;$C1775,0)))</f>
        <v>0</v>
      </c>
    </row>
    <row r="1776" spans="1:8" x14ac:dyDescent="0.3">
      <c r="A1776" s="95" t="s">
        <v>284</v>
      </c>
      <c r="B1776" s="95">
        <f t="shared" si="3633"/>
        <v>17</v>
      </c>
      <c r="C1776" s="95">
        <f t="shared" si="3619"/>
        <v>72</v>
      </c>
      <c r="E1776" s="95">
        <f t="shared" ref="E1776" si="3640">plan_id</f>
        <v>390</v>
      </c>
      <c r="F1776" s="95">
        <f t="shared" ca="1" si="3601"/>
        <v>2014</v>
      </c>
      <c r="G1776" s="95">
        <f t="shared" ref="G1776" ca="1" si="3641">VLOOKUP(INDIRECT(CHAR(39)&amp;$A1776&amp;CHAR(39)&amp;"!r2c"&amp;$C1776,0),variables,2,0)</f>
        <v>10811</v>
      </c>
      <c r="H1776" s="98">
        <f t="array" aca="1" ref="H1776" ca="1">IF(AND(G1776&gt;=10861,G1776&lt;=10863),TEXT(INDIRECT(CHAR(39)&amp;$A1776&amp;CHAR(39)&amp;"!r"&amp;$B1776&amp;"c"&amp;$C1776,0),"dd-mmm-yyyy"),(INDIRECT(CHAR(39)&amp;$A1776&amp;CHAR(39)&amp;"!r"&amp;$B1776&amp;"c"&amp;$C1776,0)))</f>
        <v>0</v>
      </c>
    </row>
    <row r="1777" spans="1:8" x14ac:dyDescent="0.3">
      <c r="A1777" s="95" t="s">
        <v>284</v>
      </c>
      <c r="B1777" s="95">
        <f t="shared" si="3633"/>
        <v>17</v>
      </c>
      <c r="C1777" s="95">
        <f t="shared" si="3619"/>
        <v>73</v>
      </c>
      <c r="E1777" s="95">
        <f t="shared" ref="E1777" si="3642">plan_id</f>
        <v>390</v>
      </c>
      <c r="F1777" s="95">
        <f t="shared" ca="1" si="3601"/>
        <v>2014</v>
      </c>
      <c r="G1777" s="95">
        <f t="shared" ref="G1777" ca="1" si="3643">VLOOKUP(INDIRECT(CHAR(39)&amp;$A1777&amp;CHAR(39)&amp;"!r2c"&amp;$C1777,0),variables,2,0)</f>
        <v>10812</v>
      </c>
      <c r="H1777" s="98">
        <f t="array" aca="1" ref="H1777" ca="1">IF(AND(G1777&gt;=10861,G1777&lt;=10863),TEXT(INDIRECT(CHAR(39)&amp;$A1777&amp;CHAR(39)&amp;"!r"&amp;$B1777&amp;"c"&amp;$C1777,0),"dd-mmm-yyyy"),(INDIRECT(CHAR(39)&amp;$A1777&amp;CHAR(39)&amp;"!r"&amp;$B1777&amp;"c"&amp;$C1777,0)))</f>
        <v>0</v>
      </c>
    </row>
    <row r="1778" spans="1:8" x14ac:dyDescent="0.3">
      <c r="A1778" s="95" t="s">
        <v>284</v>
      </c>
      <c r="B1778" s="95">
        <f t="shared" si="3633"/>
        <v>17</v>
      </c>
      <c r="C1778" s="95">
        <f t="shared" si="3619"/>
        <v>74</v>
      </c>
      <c r="E1778" s="95">
        <f t="shared" ref="E1778" si="3644">plan_id</f>
        <v>390</v>
      </c>
      <c r="F1778" s="95">
        <f t="shared" ca="1" si="3601"/>
        <v>2014</v>
      </c>
      <c r="G1778" s="95">
        <f t="shared" ref="G1778" ca="1" si="3645">VLOOKUP(INDIRECT(CHAR(39)&amp;$A1778&amp;CHAR(39)&amp;"!r2c"&amp;$C1778,0),variables,2,0)</f>
        <v>10813</v>
      </c>
      <c r="H1778" s="98">
        <f t="array" aca="1" ref="H1778" ca="1">IF(AND(G1778&gt;=10861,G1778&lt;=10863),TEXT(INDIRECT(CHAR(39)&amp;$A1778&amp;CHAR(39)&amp;"!r"&amp;$B1778&amp;"c"&amp;$C1778,0),"dd-mmm-yyyy"),(INDIRECT(CHAR(39)&amp;$A1778&amp;CHAR(39)&amp;"!r"&amp;$B1778&amp;"c"&amp;$C1778,0)))</f>
        <v>0</v>
      </c>
    </row>
    <row r="1779" spans="1:8" x14ac:dyDescent="0.3">
      <c r="A1779" s="95" t="s">
        <v>284</v>
      </c>
      <c r="B1779" s="95">
        <f t="shared" si="3633"/>
        <v>17</v>
      </c>
      <c r="C1779" s="95">
        <f t="shared" si="3619"/>
        <v>75</v>
      </c>
      <c r="E1779" s="95">
        <f t="shared" ref="E1779" si="3646">plan_id</f>
        <v>390</v>
      </c>
      <c r="F1779" s="95">
        <f t="shared" ca="1" si="3601"/>
        <v>2014</v>
      </c>
      <c r="G1779" s="95">
        <f t="shared" ref="G1779" ca="1" si="3647">VLOOKUP(INDIRECT(CHAR(39)&amp;$A1779&amp;CHAR(39)&amp;"!r2c"&amp;$C1779,0),variables,2,0)</f>
        <v>10814</v>
      </c>
      <c r="H1779" s="98">
        <f t="array" aca="1" ref="H1779" ca="1">IF(AND(G1779&gt;=10861,G1779&lt;=10863),TEXT(INDIRECT(CHAR(39)&amp;$A1779&amp;CHAR(39)&amp;"!r"&amp;$B1779&amp;"c"&amp;$C1779,0),"dd-mmm-yyyy"),(INDIRECT(CHAR(39)&amp;$A1779&amp;CHAR(39)&amp;"!r"&amp;$B1779&amp;"c"&amp;$C1779,0)))</f>
        <v>-1400000</v>
      </c>
    </row>
    <row r="1780" spans="1:8" x14ac:dyDescent="0.3">
      <c r="A1780" s="95" t="s">
        <v>284</v>
      </c>
      <c r="B1780" s="95">
        <f t="shared" si="3633"/>
        <v>17</v>
      </c>
      <c r="C1780" s="95">
        <f t="shared" si="3619"/>
        <v>76</v>
      </c>
      <c r="E1780" s="95">
        <f t="shared" ref="E1780" si="3648">plan_id</f>
        <v>390</v>
      </c>
      <c r="F1780" s="95">
        <f t="shared" ca="1" si="3601"/>
        <v>2014</v>
      </c>
      <c r="G1780" s="95">
        <f t="shared" ref="G1780" ca="1" si="3649">VLOOKUP(INDIRECT(CHAR(39)&amp;$A1780&amp;CHAR(39)&amp;"!r2c"&amp;$C1780,0),variables,2,0)</f>
        <v>10815</v>
      </c>
      <c r="H1780" s="98">
        <f t="array" aca="1" ref="H1780" ca="1">IF(AND(G1780&gt;=10861,G1780&lt;=10863),TEXT(INDIRECT(CHAR(39)&amp;$A1780&amp;CHAR(39)&amp;"!r"&amp;$B1780&amp;"c"&amp;$C1780,0),"dd-mmm-yyyy"),(INDIRECT(CHAR(39)&amp;$A1780&amp;CHAR(39)&amp;"!r"&amp;$B1780&amp;"c"&amp;$C1780,0)))</f>
        <v>600000</v>
      </c>
    </row>
    <row r="1781" spans="1:8" x14ac:dyDescent="0.3">
      <c r="A1781" s="95" t="s">
        <v>284</v>
      </c>
      <c r="B1781" s="95">
        <f t="shared" si="3633"/>
        <v>17</v>
      </c>
      <c r="C1781" s="95">
        <f t="shared" si="3619"/>
        <v>77</v>
      </c>
      <c r="E1781" s="95">
        <f t="shared" ref="E1781" si="3650">plan_id</f>
        <v>390</v>
      </c>
      <c r="F1781" s="95">
        <f t="shared" ca="1" si="3601"/>
        <v>2014</v>
      </c>
      <c r="G1781" s="95">
        <f t="shared" ref="G1781" ca="1" si="3651">VLOOKUP(INDIRECT(CHAR(39)&amp;$A1781&amp;CHAR(39)&amp;"!r2c"&amp;$C1781,0),variables,2,0)</f>
        <v>10816</v>
      </c>
      <c r="H1781" s="98">
        <f t="array" aca="1" ref="H1781" ca="1">IF(AND(G1781&gt;=10861,G1781&lt;=10863),TEXT(INDIRECT(CHAR(39)&amp;$A1781&amp;CHAR(39)&amp;"!r"&amp;$B1781&amp;"c"&amp;$C1781,0),"dd-mmm-yyyy"),(INDIRECT(CHAR(39)&amp;$A1781&amp;CHAR(39)&amp;"!r"&amp;$B1781&amp;"c"&amp;$C1781,0)))</f>
        <v>0</v>
      </c>
    </row>
    <row r="1782" spans="1:8" x14ac:dyDescent="0.3">
      <c r="A1782" s="95" t="s">
        <v>284</v>
      </c>
      <c r="B1782" s="95">
        <f t="shared" si="3633"/>
        <v>17</v>
      </c>
      <c r="C1782" s="95">
        <f t="shared" si="3619"/>
        <v>78</v>
      </c>
      <c r="E1782" s="95">
        <f t="shared" ref="E1782" si="3652">plan_id</f>
        <v>390</v>
      </c>
      <c r="F1782" s="95">
        <f t="shared" ca="1" si="3601"/>
        <v>2014</v>
      </c>
      <c r="G1782" s="95">
        <f t="shared" ref="G1782" ca="1" si="3653">VLOOKUP(INDIRECT(CHAR(39)&amp;$A1782&amp;CHAR(39)&amp;"!r2c"&amp;$C1782,0),variables,2,0)</f>
        <v>10817</v>
      </c>
      <c r="H1782" s="98">
        <f t="array" aca="1" ref="H1782" ca="1">IF(AND(G1782&gt;=10861,G1782&lt;=10863),TEXT(INDIRECT(CHAR(39)&amp;$A1782&amp;CHAR(39)&amp;"!r"&amp;$B1782&amp;"c"&amp;$C1782,0),"dd-mmm-yyyy"),(INDIRECT(CHAR(39)&amp;$A1782&amp;CHAR(39)&amp;"!r"&amp;$B1782&amp;"c"&amp;$C1782,0)))</f>
        <v>-24000000</v>
      </c>
    </row>
    <row r="1783" spans="1:8" x14ac:dyDescent="0.3">
      <c r="A1783" s="95" t="s">
        <v>284</v>
      </c>
      <c r="B1783" s="95">
        <f t="shared" si="3633"/>
        <v>17</v>
      </c>
      <c r="C1783" s="95">
        <f t="shared" si="3619"/>
        <v>79</v>
      </c>
      <c r="E1783" s="95">
        <f t="shared" ref="E1783" si="3654">plan_id</f>
        <v>390</v>
      </c>
      <c r="F1783" s="95">
        <f t="shared" ca="1" si="3601"/>
        <v>2014</v>
      </c>
      <c r="G1783" s="95">
        <f t="shared" ref="G1783" ca="1" si="3655">VLOOKUP(INDIRECT(CHAR(39)&amp;$A1783&amp;CHAR(39)&amp;"!r2c"&amp;$C1783,0),variables,2,0)</f>
        <v>10818</v>
      </c>
      <c r="H1783" s="98">
        <f t="array" aca="1" ref="H1783" ca="1">IF(AND(G1783&gt;=10861,G1783&lt;=10863),TEXT(INDIRECT(CHAR(39)&amp;$A1783&amp;CHAR(39)&amp;"!r"&amp;$B1783&amp;"c"&amp;$C1783,0),"dd-mmm-yyyy"),(INDIRECT(CHAR(39)&amp;$A1783&amp;CHAR(39)&amp;"!r"&amp;$B1783&amp;"c"&amp;$C1783,0)))</f>
        <v>19800000</v>
      </c>
    </row>
    <row r="1784" spans="1:8" x14ac:dyDescent="0.3">
      <c r="A1784" s="95" t="s">
        <v>284</v>
      </c>
      <c r="B1784" s="95">
        <f t="shared" si="3633"/>
        <v>17</v>
      </c>
      <c r="C1784" s="95">
        <f t="shared" si="3619"/>
        <v>80</v>
      </c>
      <c r="E1784" s="95">
        <f t="shared" ref="E1784" si="3656">plan_id</f>
        <v>390</v>
      </c>
      <c r="F1784" s="95">
        <f t="shared" ca="1" si="3601"/>
        <v>2014</v>
      </c>
      <c r="G1784" s="95">
        <f t="shared" ref="G1784" ca="1" si="3657">VLOOKUP(INDIRECT(CHAR(39)&amp;$A1784&amp;CHAR(39)&amp;"!r2c"&amp;$C1784,0),variables,2,0)</f>
        <v>10819</v>
      </c>
      <c r="H1784" s="98">
        <f t="array" aca="1" ref="H1784" ca="1">IF(AND(G1784&gt;=10861,G1784&lt;=10863),TEXT(INDIRECT(CHAR(39)&amp;$A1784&amp;CHAR(39)&amp;"!r"&amp;$B1784&amp;"c"&amp;$C1784,0),"dd-mmm-yyyy"),(INDIRECT(CHAR(39)&amp;$A1784&amp;CHAR(39)&amp;"!r"&amp;$B1784&amp;"c"&amp;$C1784,0)))</f>
        <v>0</v>
      </c>
    </row>
    <row r="1785" spans="1:8" x14ac:dyDescent="0.3">
      <c r="A1785" s="95" t="s">
        <v>284</v>
      </c>
      <c r="B1785" s="95">
        <f t="shared" si="3633"/>
        <v>17</v>
      </c>
      <c r="C1785" s="95">
        <f t="shared" si="3619"/>
        <v>81</v>
      </c>
      <c r="E1785" s="95">
        <f t="shared" ref="E1785" si="3658">plan_id</f>
        <v>390</v>
      </c>
      <c r="F1785" s="95">
        <f t="shared" ca="1" si="3601"/>
        <v>2014</v>
      </c>
      <c r="G1785" s="95">
        <f t="shared" ref="G1785" ca="1" si="3659">VLOOKUP(INDIRECT(CHAR(39)&amp;$A1785&amp;CHAR(39)&amp;"!r2c"&amp;$C1785,0),variables,2,0)</f>
        <v>10820</v>
      </c>
      <c r="H1785" s="98">
        <f t="array" aca="1" ref="H1785" ca="1">IF(AND(G1785&gt;=10861,G1785&lt;=10863),TEXT(INDIRECT(CHAR(39)&amp;$A1785&amp;CHAR(39)&amp;"!r"&amp;$B1785&amp;"c"&amp;$C1785,0),"dd-mmm-yyyy"),(INDIRECT(CHAR(39)&amp;$A1785&amp;CHAR(39)&amp;"!r"&amp;$B1785&amp;"c"&amp;$C1785,0)))</f>
        <v>-2800000</v>
      </c>
    </row>
    <row r="1786" spans="1:8" x14ac:dyDescent="0.3">
      <c r="A1786" s="95" t="s">
        <v>284</v>
      </c>
      <c r="B1786" s="95">
        <f t="shared" si="3633"/>
        <v>17</v>
      </c>
      <c r="C1786" s="95">
        <f t="shared" si="3619"/>
        <v>82</v>
      </c>
      <c r="E1786" s="95">
        <f t="shared" ref="E1786" si="3660">plan_id</f>
        <v>390</v>
      </c>
      <c r="F1786" s="95">
        <f t="shared" ca="1" si="3601"/>
        <v>2014</v>
      </c>
      <c r="G1786" s="95">
        <f t="shared" ref="G1786" ca="1" si="3661">VLOOKUP(INDIRECT(CHAR(39)&amp;$A1786&amp;CHAR(39)&amp;"!r2c"&amp;$C1786,0),variables,2,0)</f>
        <v>10821</v>
      </c>
      <c r="H1786" s="98">
        <f t="array" aca="1" ref="H1786" ca="1">IF(AND(G1786&gt;=10861,G1786&lt;=10863),TEXT(INDIRECT(CHAR(39)&amp;$A1786&amp;CHAR(39)&amp;"!r"&amp;$B1786&amp;"c"&amp;$C1786,0),"dd-mmm-yyyy"),(INDIRECT(CHAR(39)&amp;$A1786&amp;CHAR(39)&amp;"!r"&amp;$B1786&amp;"c"&amp;$C1786,0)))</f>
        <v>0</v>
      </c>
    </row>
    <row r="1787" spans="1:8" x14ac:dyDescent="0.3">
      <c r="A1787" s="95" t="s">
        <v>284</v>
      </c>
      <c r="B1787" s="95">
        <f t="shared" si="3633"/>
        <v>17</v>
      </c>
      <c r="C1787" s="95">
        <f t="shared" si="3619"/>
        <v>83</v>
      </c>
      <c r="E1787" s="95">
        <f t="shared" ref="E1787" si="3662">plan_id</f>
        <v>390</v>
      </c>
      <c r="F1787" s="95">
        <f t="shared" ca="1" si="3601"/>
        <v>2014</v>
      </c>
      <c r="G1787" s="95">
        <f t="shared" ref="G1787" ca="1" si="3663">VLOOKUP(INDIRECT(CHAR(39)&amp;$A1787&amp;CHAR(39)&amp;"!r2c"&amp;$C1787,0),variables,2,0)</f>
        <v>10822</v>
      </c>
      <c r="H1787" s="98">
        <f t="array" aca="1" ref="H1787" ca="1">IF(AND(G1787&gt;=10861,G1787&lt;=10863),TEXT(INDIRECT(CHAR(39)&amp;$A1787&amp;CHAR(39)&amp;"!r"&amp;$B1787&amp;"c"&amp;$C1787,0),"dd-mmm-yyyy"),(INDIRECT(CHAR(39)&amp;$A1787&amp;CHAR(39)&amp;"!r"&amp;$B1787&amp;"c"&amp;$C1787,0)))</f>
        <v>0</v>
      </c>
    </row>
    <row r="1788" spans="1:8" x14ac:dyDescent="0.3">
      <c r="A1788" s="95" t="s">
        <v>284</v>
      </c>
      <c r="B1788" s="95">
        <f t="shared" si="3633"/>
        <v>17</v>
      </c>
      <c r="C1788" s="95">
        <f t="shared" si="3619"/>
        <v>84</v>
      </c>
      <c r="E1788" s="95">
        <f t="shared" ref="E1788" si="3664">plan_id</f>
        <v>390</v>
      </c>
      <c r="F1788" s="95">
        <f t="shared" ca="1" si="3601"/>
        <v>2014</v>
      </c>
      <c r="G1788" s="95">
        <f t="shared" ref="G1788" ca="1" si="3665">VLOOKUP(INDIRECT(CHAR(39)&amp;$A1788&amp;CHAR(39)&amp;"!r2c"&amp;$C1788,0),variables,2,0)</f>
        <v>10829</v>
      </c>
      <c r="H1788" s="98">
        <f t="array" aca="1" ref="H1788" ca="1">IF(AND(G1788&gt;=10861,G1788&lt;=10863),TEXT(INDIRECT(CHAR(39)&amp;$A1788&amp;CHAR(39)&amp;"!r"&amp;$B1788&amp;"c"&amp;$C1788,0),"dd-mmm-yyyy"),(INDIRECT(CHAR(39)&amp;$A1788&amp;CHAR(39)&amp;"!r"&amp;$B1788&amp;"c"&amp;$C1788,0)))</f>
        <v>165354000</v>
      </c>
    </row>
    <row r="1789" spans="1:8" x14ac:dyDescent="0.3">
      <c r="A1789" s="95" t="s">
        <v>284</v>
      </c>
      <c r="B1789" s="95">
        <f t="shared" si="3633"/>
        <v>17</v>
      </c>
      <c r="C1789" s="95">
        <f t="shared" si="3619"/>
        <v>85</v>
      </c>
      <c r="E1789" s="95">
        <f t="shared" ref="E1789" si="3666">plan_id</f>
        <v>390</v>
      </c>
      <c r="F1789" s="95">
        <f t="shared" ca="1" si="3601"/>
        <v>2014</v>
      </c>
      <c r="G1789" s="95">
        <f t="shared" ref="G1789" ca="1" si="3667">VLOOKUP(INDIRECT(CHAR(39)&amp;$A1789&amp;CHAR(39)&amp;"!r2c"&amp;$C1789,0),variables,2,0)</f>
        <v>10823</v>
      </c>
      <c r="H1789" s="98">
        <f t="array" aca="1" ref="H1789" ca="1">IF(AND(G1789&gt;=10861,G1789&lt;=10863),TEXT(INDIRECT(CHAR(39)&amp;$A1789&amp;CHAR(39)&amp;"!r"&amp;$B1789&amp;"c"&amp;$C1789,0),"dd-mmm-yyyy"),(INDIRECT(CHAR(39)&amp;$A1789&amp;CHAR(39)&amp;"!r"&amp;$B1789&amp;"c"&amp;$C1789,0)))</f>
        <v>79259000</v>
      </c>
    </row>
    <row r="1790" spans="1:8" x14ac:dyDescent="0.3">
      <c r="A1790" s="95" t="s">
        <v>284</v>
      </c>
      <c r="B1790" s="95">
        <f t="shared" si="3633"/>
        <v>17</v>
      </c>
      <c r="C1790" s="95">
        <f t="shared" si="3619"/>
        <v>86</v>
      </c>
      <c r="E1790" s="95">
        <f t="shared" ref="E1790" si="3668">plan_id</f>
        <v>390</v>
      </c>
      <c r="F1790" s="95">
        <f t="shared" ca="1" si="3601"/>
        <v>2014</v>
      </c>
      <c r="G1790" s="95">
        <f t="shared" ref="G1790" ca="1" si="3669">VLOOKUP(INDIRECT(CHAR(39)&amp;$A1790&amp;CHAR(39)&amp;"!r2c"&amp;$C1790,0),variables,2,0)</f>
        <v>10798</v>
      </c>
      <c r="H1790" s="98">
        <f t="array" aca="1" ref="H1790" ca="1">IF(AND(G1790&gt;=10861,G1790&lt;=10863),TEXT(INDIRECT(CHAR(39)&amp;$A1790&amp;CHAR(39)&amp;"!r"&amp;$B1790&amp;"c"&amp;$C1790,0),"dd-mmm-yyyy"),(INDIRECT(CHAR(39)&amp;$A1790&amp;CHAR(39)&amp;"!r"&amp;$B1790&amp;"c"&amp;$C1790,0)))</f>
        <v>0</v>
      </c>
    </row>
    <row r="1791" spans="1:8" x14ac:dyDescent="0.3">
      <c r="A1791" s="95" t="s">
        <v>284</v>
      </c>
      <c r="B1791" s="95">
        <f t="shared" si="3633"/>
        <v>17</v>
      </c>
      <c r="C1791" s="95">
        <f t="shared" si="3619"/>
        <v>87</v>
      </c>
      <c r="E1791" s="95">
        <f t="shared" ref="E1791" si="3670">plan_id</f>
        <v>390</v>
      </c>
      <c r="F1791" s="95">
        <f t="shared" ca="1" si="3601"/>
        <v>2014</v>
      </c>
      <c r="G1791" s="95">
        <f t="shared" ref="G1791" ca="1" si="3671">VLOOKUP(INDIRECT(CHAR(39)&amp;$A1791&amp;CHAR(39)&amp;"!r2c"&amp;$C1791,0),variables,2,0)</f>
        <v>10799</v>
      </c>
      <c r="H1791" s="98">
        <f t="array" aca="1" ref="H1791" ca="1">IF(AND(G1791&gt;=10861,G1791&lt;=10863),TEXT(INDIRECT(CHAR(39)&amp;$A1791&amp;CHAR(39)&amp;"!r"&amp;$B1791&amp;"c"&amp;$C1791,0),"dd-mmm-yyyy"),(INDIRECT(CHAR(39)&amp;$A1791&amp;CHAR(39)&amp;"!r"&amp;$B1791&amp;"c"&amp;$C1791,0)))</f>
        <v>0</v>
      </c>
    </row>
    <row r="1792" spans="1:8" x14ac:dyDescent="0.3">
      <c r="A1792" s="95" t="s">
        <v>284</v>
      </c>
      <c r="B1792" s="95">
        <f t="shared" si="3633"/>
        <v>17</v>
      </c>
      <c r="C1792" s="95">
        <f t="shared" si="3619"/>
        <v>88</v>
      </c>
      <c r="E1792" s="95">
        <f t="shared" ref="E1792" si="3672">plan_id</f>
        <v>390</v>
      </c>
      <c r="F1792" s="95">
        <f t="shared" ca="1" si="3601"/>
        <v>2014</v>
      </c>
      <c r="G1792" s="95">
        <f t="shared" ref="G1792" ca="1" si="3673">VLOOKUP(INDIRECT(CHAR(39)&amp;$A1792&amp;CHAR(39)&amp;"!r2c"&amp;$C1792,0),variables,2,0)</f>
        <v>10800</v>
      </c>
      <c r="H1792" s="98">
        <f t="array" aca="1" ref="H1792" ca="1">IF(AND(G1792&gt;=10861,G1792&lt;=10863),TEXT(INDIRECT(CHAR(39)&amp;$A1792&amp;CHAR(39)&amp;"!r"&amp;$B1792&amp;"c"&amp;$C1792,0),"dd-mmm-yyyy"),(INDIRECT(CHAR(39)&amp;$A1792&amp;CHAR(39)&amp;"!r"&amp;$B1792&amp;"c"&amp;$C1792,0)))</f>
        <v>0</v>
      </c>
    </row>
    <row r="1793" spans="1:8" x14ac:dyDescent="0.3">
      <c r="A1793" s="95" t="s">
        <v>284</v>
      </c>
      <c r="B1793" s="95">
        <f t="shared" si="3633"/>
        <v>17</v>
      </c>
      <c r="C1793" s="95">
        <f t="shared" si="3619"/>
        <v>89</v>
      </c>
      <c r="E1793" s="95">
        <f t="shared" ref="E1793" si="3674">plan_id</f>
        <v>390</v>
      </c>
      <c r="F1793" s="95">
        <f t="shared" ca="1" si="3601"/>
        <v>2014</v>
      </c>
      <c r="G1793" s="95">
        <f t="shared" ref="G1793" ca="1" si="3675">VLOOKUP(INDIRECT(CHAR(39)&amp;$A1793&amp;CHAR(39)&amp;"!r2c"&amp;$C1793,0),variables,2,0)</f>
        <v>10824</v>
      </c>
      <c r="H1793" s="98">
        <f t="array" aca="1" ref="H1793" ca="1">IF(AND(G1793&gt;=10861,G1793&lt;=10863),TEXT(INDIRECT(CHAR(39)&amp;$A1793&amp;CHAR(39)&amp;"!r"&amp;$B1793&amp;"c"&amp;$C1793,0),"dd-mmm-yyyy"),(INDIRECT(CHAR(39)&amp;$A1793&amp;CHAR(39)&amp;"!r"&amp;$B1793&amp;"c"&amp;$C1793,0)))</f>
        <v>0</v>
      </c>
    </row>
    <row r="1794" spans="1:8" x14ac:dyDescent="0.3">
      <c r="A1794" s="95" t="s">
        <v>284</v>
      </c>
      <c r="B1794" s="95">
        <f t="shared" si="3633"/>
        <v>17</v>
      </c>
      <c r="C1794" s="95">
        <f t="shared" si="3619"/>
        <v>90</v>
      </c>
      <c r="E1794" s="95">
        <f t="shared" ref="E1794" si="3676">plan_id</f>
        <v>390</v>
      </c>
      <c r="F1794" s="95">
        <f t="shared" ca="1" si="3601"/>
        <v>2014</v>
      </c>
      <c r="G1794" s="95">
        <f t="shared" ref="G1794" ca="1" si="3677">VLOOKUP(INDIRECT(CHAR(39)&amp;$A1794&amp;CHAR(39)&amp;"!r2c"&amp;$C1794,0),variables,2,0)</f>
        <v>10825</v>
      </c>
      <c r="H1794" s="98">
        <f t="array" aca="1" ref="H1794" ca="1">IF(AND(G1794&gt;=10861,G1794&lt;=10863),TEXT(INDIRECT(CHAR(39)&amp;$A1794&amp;CHAR(39)&amp;"!r"&amp;$B1794&amp;"c"&amp;$C1794,0),"dd-mmm-yyyy"),(INDIRECT(CHAR(39)&amp;$A1794&amp;CHAR(39)&amp;"!r"&amp;$B1794&amp;"c"&amp;$C1794,0)))</f>
        <v>0</v>
      </c>
    </row>
    <row r="1795" spans="1:8" x14ac:dyDescent="0.3">
      <c r="A1795" s="95" t="s">
        <v>284</v>
      </c>
      <c r="B1795" s="95">
        <f t="shared" si="3633"/>
        <v>17</v>
      </c>
      <c r="C1795" s="95">
        <f t="shared" si="3619"/>
        <v>91</v>
      </c>
      <c r="E1795" s="95">
        <f t="shared" ref="E1795" si="3678">plan_id</f>
        <v>390</v>
      </c>
      <c r="F1795" s="95">
        <f t="shared" ca="1" si="3601"/>
        <v>2014</v>
      </c>
      <c r="G1795" s="95">
        <f t="shared" ref="G1795" ca="1" si="3679">VLOOKUP(INDIRECT(CHAR(39)&amp;$A1795&amp;CHAR(39)&amp;"!r2c"&amp;$C1795,0),variables,2,0)</f>
        <v>10826</v>
      </c>
      <c r="H1795" s="98">
        <f t="array" aca="1" ref="H1795" ca="1">IF(AND(G1795&gt;=10861,G1795&lt;=10863),TEXT(INDIRECT(CHAR(39)&amp;$A1795&amp;CHAR(39)&amp;"!r"&amp;$B1795&amp;"c"&amp;$C1795,0),"dd-mmm-yyyy"),(INDIRECT(CHAR(39)&amp;$A1795&amp;CHAR(39)&amp;"!r"&amp;$B1795&amp;"c"&amp;$C1795,0)))</f>
        <v>-23307000</v>
      </c>
    </row>
    <row r="1796" spans="1:8" x14ac:dyDescent="0.3">
      <c r="A1796" s="95" t="s">
        <v>284</v>
      </c>
      <c r="B1796" s="95">
        <f t="shared" si="3633"/>
        <v>17</v>
      </c>
      <c r="C1796" s="95">
        <f t="shared" si="3619"/>
        <v>92</v>
      </c>
      <c r="E1796" s="95">
        <f t="shared" ref="E1796" si="3680">plan_id</f>
        <v>390</v>
      </c>
      <c r="F1796" s="95">
        <f t="shared" ca="1" si="3601"/>
        <v>2014</v>
      </c>
      <c r="G1796" s="95">
        <f t="shared" ref="G1796" ca="1" si="3681">VLOOKUP(INDIRECT(CHAR(39)&amp;$A1796&amp;CHAR(39)&amp;"!r2c"&amp;$C1796,0),variables,2,0)</f>
        <v>10828</v>
      </c>
      <c r="H1796" s="98">
        <f t="array" aca="1" ref="H1796" ca="1">IF(AND(G1796&gt;=10861,G1796&lt;=10863),TEXT(INDIRECT(CHAR(39)&amp;$A1796&amp;CHAR(39)&amp;"!r"&amp;$B1796&amp;"c"&amp;$C1796,0),"dd-mmm-yyyy"),(INDIRECT(CHAR(39)&amp;$A1796&amp;CHAR(39)&amp;"!r"&amp;$B1796&amp;"c"&amp;$C1796,0)))</f>
        <v>0</v>
      </c>
    </row>
    <row r="1797" spans="1:8" x14ac:dyDescent="0.3">
      <c r="A1797" s="95" t="s">
        <v>284</v>
      </c>
      <c r="B1797" s="95">
        <f t="shared" si="3633"/>
        <v>17</v>
      </c>
      <c r="C1797" s="95">
        <f t="shared" si="3619"/>
        <v>93</v>
      </c>
      <c r="E1797" s="95">
        <f t="shared" ref="E1797" si="3682">plan_id</f>
        <v>390</v>
      </c>
      <c r="F1797" s="95">
        <f t="shared" ca="1" si="3601"/>
        <v>2014</v>
      </c>
      <c r="G1797" s="95">
        <f t="shared" ref="G1797" ca="1" si="3683">VLOOKUP(INDIRECT(CHAR(39)&amp;$A1797&amp;CHAR(39)&amp;"!r2c"&amp;$C1797,0),variables,2,0)</f>
        <v>10827</v>
      </c>
      <c r="H1797" s="98">
        <f t="array" aca="1" ref="H1797" ca="1">IF(AND(G1797&gt;=10861,G1797&lt;=10863),TEXT(INDIRECT(CHAR(39)&amp;$A1797&amp;CHAR(39)&amp;"!r"&amp;$B1797&amp;"c"&amp;$C1797,0),"dd-mmm-yyyy"),(INDIRECT(CHAR(39)&amp;$A1797&amp;CHAR(39)&amp;"!r"&amp;$B1797&amp;"c"&amp;$C1797,0)))</f>
        <v>0</v>
      </c>
    </row>
    <row r="1798" spans="1:8" x14ac:dyDescent="0.3">
      <c r="A1798" s="95" t="s">
        <v>284</v>
      </c>
      <c r="B1798" s="95">
        <f t="shared" ref="B1798:B1861" si="3684">B1733+1</f>
        <v>18</v>
      </c>
      <c r="C1798" s="95">
        <f t="shared" si="3619"/>
        <v>3</v>
      </c>
      <c r="E1798" s="95">
        <f t="shared" ref="E1798" si="3685">plan_id</f>
        <v>390</v>
      </c>
      <c r="F1798" s="95">
        <f t="shared" ca="1" si="3601"/>
        <v>2015</v>
      </c>
      <c r="G1798" s="95">
        <f t="shared" ref="G1798" ca="1" si="3686">VLOOKUP(INDIRECT(CHAR(39)&amp;$A1798&amp;CHAR(39)&amp;"!r2c"&amp;$C1798,0),variables,2,0)</f>
        <v>10703</v>
      </c>
      <c r="H1798" s="98">
        <f t="array" aca="1" ref="H1798" ca="1">IF(AND(G1798&gt;=10861,G1798&lt;=10863),TEXT(INDIRECT(CHAR(39)&amp;$A1798&amp;CHAR(39)&amp;"!r"&amp;$B1798&amp;"c"&amp;$C1798,0),"dd-mmm-yyyy"),(INDIRECT(CHAR(39)&amp;$A1798&amp;CHAR(39)&amp;"!r"&amp;$B1798&amp;"c"&amp;$C1798,0)))</f>
        <v>2017</v>
      </c>
    </row>
    <row r="1799" spans="1:8" x14ac:dyDescent="0.3">
      <c r="A1799" s="95" t="s">
        <v>284</v>
      </c>
      <c r="B1799" s="95">
        <f t="shared" si="3684"/>
        <v>18</v>
      </c>
      <c r="C1799" s="95">
        <f t="shared" si="3619"/>
        <v>4</v>
      </c>
      <c r="E1799" s="95">
        <f t="shared" ref="E1799" si="3687">plan_id</f>
        <v>390</v>
      </c>
      <c r="F1799" s="95">
        <f t="shared" ca="1" si="3601"/>
        <v>2015</v>
      </c>
      <c r="G1799" s="95">
        <f t="shared" ref="G1799" ca="1" si="3688">VLOOKUP(INDIRECT(CHAR(39)&amp;$A1799&amp;CHAR(39)&amp;"!r2c"&amp;$C1799,0),variables,2,0)</f>
        <v>10845</v>
      </c>
      <c r="H1799" s="98" t="str">
        <f t="array" aca="1" ref="H1799" ca="1">IF(AND(G1799&gt;=10861,G1799&lt;=10863),TEXT(INDIRECT(CHAR(39)&amp;$A1799&amp;CHAR(39)&amp;"!r"&amp;$B1799&amp;"c"&amp;$C1799,0),"dd-mmm-yyyy"),(INDIRECT(CHAR(39)&amp;$A1799&amp;CHAR(39)&amp;"!r"&amp;$B1799&amp;"c"&amp;$C1799,0)))</f>
        <v>Cavanaugh Macdonald Consulting, LLC</v>
      </c>
    </row>
    <row r="1800" spans="1:8" x14ac:dyDescent="0.3">
      <c r="A1800" s="95" t="s">
        <v>284</v>
      </c>
      <c r="B1800" s="95">
        <f t="shared" si="3684"/>
        <v>18</v>
      </c>
      <c r="C1800" s="95">
        <f t="shared" si="3619"/>
        <v>5</v>
      </c>
      <c r="E1800" s="95">
        <f t="shared" ref="E1800" si="3689">plan_id</f>
        <v>390</v>
      </c>
      <c r="F1800" s="95">
        <f t="shared" ca="1" si="3601"/>
        <v>2015</v>
      </c>
      <c r="G1800" s="95">
        <f t="shared" ref="G1800" ca="1" si="3690">VLOOKUP(INDIRECT(CHAR(39)&amp;$A1800&amp;CHAR(39)&amp;"!r2c"&amp;$C1800,0),variables,2,0)</f>
        <v>10924</v>
      </c>
      <c r="H1800" s="98">
        <f t="array" aca="1" ref="H1800" ca="1">IF(AND(G1800&gt;=10861,G1800&lt;=10863),TEXT(INDIRECT(CHAR(39)&amp;$A1800&amp;CHAR(39)&amp;"!r"&amp;$B1800&amp;"c"&amp;$C1800,0),"dd-mmm-yyyy"),(INDIRECT(CHAR(39)&amp;$A1800&amp;CHAR(39)&amp;"!r"&amp;$B1800&amp;"c"&amp;$C1800,0)))</f>
        <v>0</v>
      </c>
    </row>
    <row r="1801" spans="1:8" x14ac:dyDescent="0.3">
      <c r="A1801" s="95" t="s">
        <v>284</v>
      </c>
      <c r="B1801" s="95">
        <f t="shared" si="3684"/>
        <v>18</v>
      </c>
      <c r="C1801" s="95">
        <f t="shared" si="3619"/>
        <v>6</v>
      </c>
      <c r="E1801" s="95">
        <f t="shared" ref="E1801" si="3691">plan_id</f>
        <v>390</v>
      </c>
      <c r="F1801" s="95">
        <f t="shared" ca="1" si="3601"/>
        <v>2015</v>
      </c>
      <c r="G1801" s="95">
        <f t="shared" ref="G1801" ca="1" si="3692">VLOOKUP(INDIRECT(CHAR(39)&amp;$A1801&amp;CHAR(39)&amp;"!r2c"&amp;$C1801,0),variables,2,0)</f>
        <v>10925</v>
      </c>
      <c r="H1801" s="98">
        <f t="array" aca="1" ref="H1801" ca="1">IF(AND(G1801&gt;=10861,G1801&lt;=10863),TEXT(INDIRECT(CHAR(39)&amp;$A1801&amp;CHAR(39)&amp;"!r"&amp;$B1801&amp;"c"&amp;$C1801,0),"dd-mmm-yyyy"),(INDIRECT(CHAR(39)&amp;$A1801&amp;CHAR(39)&amp;"!r"&amp;$B1801&amp;"c"&amp;$C1801,0)))</f>
        <v>0.3528</v>
      </c>
    </row>
    <row r="1802" spans="1:8" x14ac:dyDescent="0.3">
      <c r="A1802" s="95" t="s">
        <v>284</v>
      </c>
      <c r="B1802" s="95">
        <f t="shared" si="3684"/>
        <v>18</v>
      </c>
      <c r="C1802" s="95">
        <f t="shared" si="3619"/>
        <v>7</v>
      </c>
      <c r="E1802" s="95">
        <f t="shared" ref="E1802" si="3693">plan_id</f>
        <v>390</v>
      </c>
      <c r="F1802" s="95">
        <f t="shared" ca="1" si="3601"/>
        <v>2015</v>
      </c>
      <c r="G1802" s="95">
        <f t="shared" ref="G1802" ca="1" si="3694">VLOOKUP(INDIRECT(CHAR(39)&amp;$A1802&amp;CHAR(39)&amp;"!r2c"&amp;$C1802,0),variables,2,0)</f>
        <v>10926</v>
      </c>
      <c r="H1802" s="98">
        <f t="array" aca="1" ref="H1802" ca="1">IF(AND(G1802&gt;=10861,G1802&lt;=10863),TEXT(INDIRECT(CHAR(39)&amp;$A1802&amp;CHAR(39)&amp;"!r"&amp;$B1802&amp;"c"&amp;$C1802,0),"dd-mmm-yyyy"),(INDIRECT(CHAR(39)&amp;$A1802&amp;CHAR(39)&amp;"!r"&amp;$B1802&amp;"c"&amp;$C1802,0)))</f>
        <v>0</v>
      </c>
    </row>
    <row r="1803" spans="1:8" x14ac:dyDescent="0.3">
      <c r="A1803" s="95" t="s">
        <v>284</v>
      </c>
      <c r="B1803" s="95">
        <f t="shared" si="3684"/>
        <v>18</v>
      </c>
      <c r="C1803" s="95">
        <f t="shared" si="3619"/>
        <v>8</v>
      </c>
      <c r="E1803" s="95">
        <f t="shared" ref="E1803" si="3695">plan_id</f>
        <v>390</v>
      </c>
      <c r="F1803" s="95">
        <f t="shared" ca="1" si="3601"/>
        <v>2015</v>
      </c>
      <c r="G1803" s="95">
        <f t="shared" ref="G1803" ca="1" si="3696">VLOOKUP(INDIRECT(CHAR(39)&amp;$A1803&amp;CHAR(39)&amp;"!r2c"&amp;$C1803,0),variables,2,0)</f>
        <v>10704</v>
      </c>
      <c r="H1803" s="98">
        <f t="array" aca="1" ref="H1803" ca="1">IF(AND(G1803&gt;=10861,G1803&lt;=10863),TEXT(INDIRECT(CHAR(39)&amp;$A1803&amp;CHAR(39)&amp;"!r"&amp;$B1803&amp;"c"&amp;$C1803,0),"dd-mmm-yyyy"),(INDIRECT(CHAR(39)&amp;$A1803&amp;CHAR(39)&amp;"!r"&amp;$B1803&amp;"c"&amp;$C1803,0)))</f>
        <v>0</v>
      </c>
    </row>
    <row r="1804" spans="1:8" x14ac:dyDescent="0.3">
      <c r="A1804" s="95" t="s">
        <v>284</v>
      </c>
      <c r="B1804" s="95">
        <f t="shared" si="3684"/>
        <v>18</v>
      </c>
      <c r="C1804" s="95">
        <f t="shared" si="3619"/>
        <v>9</v>
      </c>
      <c r="E1804" s="95">
        <f t="shared" ref="E1804" si="3697">plan_id</f>
        <v>390</v>
      </c>
      <c r="F1804" s="95">
        <f t="shared" ca="1" si="3601"/>
        <v>2015</v>
      </c>
      <c r="G1804" s="95">
        <f t="shared" ref="G1804" ca="1" si="3698">VLOOKUP(INDIRECT(CHAR(39)&amp;$A1804&amp;CHAR(39)&amp;"!r2c"&amp;$C1804,0),variables,2,0)</f>
        <v>10928</v>
      </c>
      <c r="H1804" s="98">
        <f t="array" aca="1" ref="H1804" ca="1">IF(AND(G1804&gt;=10861,G1804&lt;=10863),TEXT(INDIRECT(CHAR(39)&amp;$A1804&amp;CHAR(39)&amp;"!r"&amp;$B1804&amp;"c"&amp;$C1804,0),"dd-mmm-yyyy"),(INDIRECT(CHAR(39)&amp;$A1804&amp;CHAR(39)&amp;"!r"&amp;$B1804&amp;"c"&amp;$C1804,0)))</f>
        <v>-6.7500000000000004E-2</v>
      </c>
    </row>
    <row r="1805" spans="1:8" x14ac:dyDescent="0.3">
      <c r="A1805" s="95" t="s">
        <v>284</v>
      </c>
      <c r="B1805" s="95">
        <f t="shared" si="3684"/>
        <v>18</v>
      </c>
      <c r="C1805" s="95">
        <f t="shared" si="3619"/>
        <v>10</v>
      </c>
      <c r="E1805" s="95">
        <f t="shared" ref="E1805" si="3699">plan_id</f>
        <v>390</v>
      </c>
      <c r="F1805" s="95">
        <f t="shared" ca="1" si="3601"/>
        <v>2015</v>
      </c>
      <c r="G1805" s="95">
        <f t="shared" ref="G1805" ca="1" si="3700">VLOOKUP(INDIRECT(CHAR(39)&amp;$A1805&amp;CHAR(39)&amp;"!r2c"&amp;$C1805,0),variables,2,0)</f>
        <v>10929</v>
      </c>
      <c r="H1805" s="98">
        <f t="array" aca="1" ref="H1805" ca="1">IF(AND(G1805&gt;=10861,G1805&lt;=10863),TEXT(INDIRECT(CHAR(39)&amp;$A1805&amp;CHAR(39)&amp;"!r"&amp;$B1805&amp;"c"&amp;$C1805,0),"dd-mmm-yyyy"),(INDIRECT(CHAR(39)&amp;$A1805&amp;CHAR(39)&amp;"!r"&amp;$B1805&amp;"c"&amp;$C1805,0)))</f>
        <v>-6.7500000000000004E-2</v>
      </c>
    </row>
    <row r="1806" spans="1:8" x14ac:dyDescent="0.3">
      <c r="A1806" s="95" t="s">
        <v>284</v>
      </c>
      <c r="B1806" s="95">
        <f t="shared" si="3684"/>
        <v>18</v>
      </c>
      <c r="C1806" s="95">
        <f t="shared" si="3619"/>
        <v>11</v>
      </c>
      <c r="E1806" s="95">
        <f t="shared" ref="E1806" si="3701">plan_id</f>
        <v>390</v>
      </c>
      <c r="F1806" s="95">
        <f t="shared" ca="1" si="3601"/>
        <v>2015</v>
      </c>
      <c r="G1806" s="95">
        <f t="shared" ref="G1806" ca="1" si="3702">VLOOKUP(INDIRECT(CHAR(39)&amp;$A1806&amp;CHAR(39)&amp;"!r2c"&amp;$C1806,0),variables,2,0)</f>
        <v>10930</v>
      </c>
      <c r="H1806" s="98">
        <f t="array" aca="1" ref="H1806" ca="1">IF(AND(G1806&gt;=10861,G1806&lt;=10863),TEXT(INDIRECT(CHAR(39)&amp;$A1806&amp;CHAR(39)&amp;"!r"&amp;$B1806&amp;"c"&amp;$C1806,0),"dd-mmm-yyyy"),(INDIRECT(CHAR(39)&amp;$A1806&amp;CHAR(39)&amp;"!r"&amp;$B1806&amp;"c"&amp;$C1806,0)))</f>
        <v>0</v>
      </c>
    </row>
    <row r="1807" spans="1:8" x14ac:dyDescent="0.3">
      <c r="A1807" s="95" t="s">
        <v>284</v>
      </c>
      <c r="B1807" s="95">
        <f t="shared" si="3684"/>
        <v>18</v>
      </c>
      <c r="C1807" s="95">
        <f t="shared" si="3619"/>
        <v>12</v>
      </c>
      <c r="E1807" s="95">
        <f t="shared" ref="E1807" si="3703">plan_id</f>
        <v>390</v>
      </c>
      <c r="F1807" s="95">
        <f t="shared" ca="1" si="3601"/>
        <v>2015</v>
      </c>
      <c r="G1807" s="95">
        <f t="shared" ref="G1807" ca="1" si="3704">VLOOKUP(INDIRECT(CHAR(39)&amp;$A1807&amp;CHAR(39)&amp;"!r2c"&amp;$C1807,0),variables,2,0)</f>
        <v>10705</v>
      </c>
      <c r="H1807" s="98">
        <f t="array" aca="1" ref="H1807" ca="1">IF(AND(G1807&gt;=10861,G1807&lt;=10863),TEXT(INDIRECT(CHAR(39)&amp;$A1807&amp;CHAR(39)&amp;"!r"&amp;$B1807&amp;"c"&amp;$C1807,0),"dd-mmm-yyyy"),(INDIRECT(CHAR(39)&amp;$A1807&amp;CHAR(39)&amp;"!r"&amp;$B1807&amp;"c"&amp;$C1807,0)))</f>
        <v>33679000</v>
      </c>
    </row>
    <row r="1808" spans="1:8" x14ac:dyDescent="0.3">
      <c r="A1808" s="95" t="s">
        <v>284</v>
      </c>
      <c r="B1808" s="95">
        <f t="shared" si="3684"/>
        <v>18</v>
      </c>
      <c r="C1808" s="95">
        <f t="shared" si="3619"/>
        <v>13</v>
      </c>
      <c r="E1808" s="95">
        <f t="shared" ref="E1808" si="3705">plan_id</f>
        <v>390</v>
      </c>
      <c r="F1808" s="95">
        <f t="shared" ca="1" si="3601"/>
        <v>2015</v>
      </c>
      <c r="G1808" s="95">
        <f t="shared" ref="G1808" ca="1" si="3706">VLOOKUP(INDIRECT(CHAR(39)&amp;$A1808&amp;CHAR(39)&amp;"!r2c"&amp;$C1808,0),variables,2,0)</f>
        <v>10842</v>
      </c>
      <c r="H1808" s="98">
        <f t="array" aca="1" ref="H1808" ca="1">IF(AND(G1808&gt;=10861,G1808&lt;=10863),TEXT(INDIRECT(CHAR(39)&amp;$A1808&amp;CHAR(39)&amp;"!r"&amp;$B1808&amp;"c"&amp;$C1808,0),"dd-mmm-yyyy"),(INDIRECT(CHAR(39)&amp;$A1808&amp;CHAR(39)&amp;"!r"&amp;$B1808&amp;"c"&amp;$C1808,0)))</f>
        <v>0</v>
      </c>
    </row>
    <row r="1809" spans="1:8" x14ac:dyDescent="0.3">
      <c r="A1809" s="95" t="s">
        <v>284</v>
      </c>
      <c r="B1809" s="95">
        <f t="shared" si="3684"/>
        <v>18</v>
      </c>
      <c r="C1809" s="95">
        <f t="shared" si="3619"/>
        <v>14</v>
      </c>
      <c r="E1809" s="95">
        <f t="shared" ref="E1809" si="3707">plan_id</f>
        <v>390</v>
      </c>
      <c r="F1809" s="95">
        <f t="shared" ca="1" si="3601"/>
        <v>2015</v>
      </c>
      <c r="G1809" s="95">
        <f t="shared" ref="G1809" ca="1" si="3708">VLOOKUP(INDIRECT(CHAR(39)&amp;$A1809&amp;CHAR(39)&amp;"!r2c"&amp;$C1809,0),variables,2,0)</f>
        <v>10843</v>
      </c>
      <c r="H1809" s="98">
        <f t="array" aca="1" ref="H1809" ca="1">IF(AND(G1809&gt;=10861,G1809&lt;=10863),TEXT(INDIRECT(CHAR(39)&amp;$A1809&amp;CHAR(39)&amp;"!r"&amp;$B1809&amp;"c"&amp;$C1809,0),"dd-mmm-yyyy"),(INDIRECT(CHAR(39)&amp;$A1809&amp;CHAR(39)&amp;"!r"&amp;$B1809&amp;"c"&amp;$C1809,0)))</f>
        <v>0</v>
      </c>
    </row>
    <row r="1810" spans="1:8" x14ac:dyDescent="0.3">
      <c r="A1810" s="95" t="s">
        <v>284</v>
      </c>
      <c r="B1810" s="95">
        <f t="shared" si="3684"/>
        <v>18</v>
      </c>
      <c r="C1810" s="95">
        <f t="shared" si="3619"/>
        <v>15</v>
      </c>
      <c r="E1810" s="95">
        <f t="shared" ref="E1810" si="3709">plan_id</f>
        <v>390</v>
      </c>
      <c r="F1810" s="95">
        <f t="shared" ca="1" si="3601"/>
        <v>2015</v>
      </c>
      <c r="G1810" s="95">
        <f t="shared" ref="G1810" ca="1" si="3710">VLOOKUP(INDIRECT(CHAR(39)&amp;$A1810&amp;CHAR(39)&amp;"!r2c"&amp;$C1810,0),variables,2,0)</f>
        <v>10931</v>
      </c>
      <c r="H1810" s="98">
        <f t="array" aca="1" ref="H1810" ca="1">IF(AND(G1810&gt;=10861,G1810&lt;=10863),TEXT(INDIRECT(CHAR(39)&amp;$A1810&amp;CHAR(39)&amp;"!r"&amp;$B1810&amp;"c"&amp;$C1810,0),"dd-mmm-yyyy"),(INDIRECT(CHAR(39)&amp;$A1810&amp;CHAR(39)&amp;"!r"&amp;$B1810&amp;"c"&amp;$C1810,0)))</f>
        <v>0</v>
      </c>
    </row>
    <row r="1811" spans="1:8" x14ac:dyDescent="0.3">
      <c r="A1811" s="95" t="s">
        <v>284</v>
      </c>
      <c r="B1811" s="95">
        <f t="shared" si="3684"/>
        <v>18</v>
      </c>
      <c r="C1811" s="95">
        <f t="shared" si="3619"/>
        <v>16</v>
      </c>
      <c r="E1811" s="95">
        <f t="shared" ref="E1811" si="3711">plan_id</f>
        <v>390</v>
      </c>
      <c r="F1811" s="95">
        <f t="shared" ca="1" si="3601"/>
        <v>2015</v>
      </c>
      <c r="G1811" s="95">
        <f t="shared" ref="G1811" ca="1" si="3712">VLOOKUP(INDIRECT(CHAR(39)&amp;$A1811&amp;CHAR(39)&amp;"!r2c"&amp;$C1811,0),variables,2,0)</f>
        <v>10932</v>
      </c>
      <c r="H1811" s="98">
        <f t="array" aca="1" ref="H1811" ca="1">IF(AND(G1811&gt;=10861,G1811&lt;=10863),TEXT(INDIRECT(CHAR(39)&amp;$A1811&amp;CHAR(39)&amp;"!r"&amp;$B1811&amp;"c"&amp;$C1811,0),"dd-mmm-yyyy"),(INDIRECT(CHAR(39)&amp;$A1811&amp;CHAR(39)&amp;"!r"&amp;$B1811&amp;"c"&amp;$C1811,0)))</f>
        <v>0</v>
      </c>
    </row>
    <row r="1812" spans="1:8" x14ac:dyDescent="0.3">
      <c r="A1812" s="95" t="s">
        <v>284</v>
      </c>
      <c r="B1812" s="95">
        <f t="shared" si="3684"/>
        <v>18</v>
      </c>
      <c r="C1812" s="95">
        <f t="shared" si="3619"/>
        <v>17</v>
      </c>
      <c r="E1812" s="95">
        <f t="shared" ref="E1812" si="3713">plan_id</f>
        <v>390</v>
      </c>
      <c r="F1812" s="95">
        <f t="shared" ca="1" si="3601"/>
        <v>2015</v>
      </c>
      <c r="G1812" s="95">
        <f t="shared" ref="G1812" ca="1" si="3714">VLOOKUP(INDIRECT(CHAR(39)&amp;$A1812&amp;CHAR(39)&amp;"!r2c"&amp;$C1812,0),variables,2,0)</f>
        <v>10933</v>
      </c>
      <c r="H1812" s="98">
        <f t="array" aca="1" ref="H1812" ca="1">IF(AND(G1812&gt;=10861,G1812&lt;=10863),TEXT(INDIRECT(CHAR(39)&amp;$A1812&amp;CHAR(39)&amp;"!r"&amp;$B1812&amp;"c"&amp;$C1812,0),"dd-mmm-yyyy"),(INDIRECT(CHAR(39)&amp;$A1812&amp;CHAR(39)&amp;"!r"&amp;$B1812&amp;"c"&amp;$C1812,0)))</f>
        <v>0.2853</v>
      </c>
    </row>
    <row r="1813" spans="1:8" x14ac:dyDescent="0.3">
      <c r="A1813" s="95" t="s">
        <v>284</v>
      </c>
      <c r="B1813" s="95">
        <f t="shared" si="3684"/>
        <v>18</v>
      </c>
      <c r="C1813" s="95">
        <f t="shared" si="3619"/>
        <v>18</v>
      </c>
      <c r="E1813" s="95">
        <f t="shared" ref="E1813" si="3715">plan_id</f>
        <v>390</v>
      </c>
      <c r="F1813" s="95">
        <f t="shared" ca="1" si="3601"/>
        <v>2015</v>
      </c>
      <c r="G1813" s="95">
        <f t="shared" ref="G1813" ca="1" si="3716">VLOOKUP(INDIRECT(CHAR(39)&amp;$A1813&amp;CHAR(39)&amp;"!r2c"&amp;$C1813,0),variables,2,0)</f>
        <v>10934</v>
      </c>
      <c r="H1813" s="98">
        <f t="array" aca="1" ref="H1813" ca="1">IF(AND(G1813&gt;=10861,G1813&lt;=10863),TEXT(INDIRECT(CHAR(39)&amp;$A1813&amp;CHAR(39)&amp;"!r"&amp;$B1813&amp;"c"&amp;$C1813,0),"dd-mmm-yyyy"),(INDIRECT(CHAR(39)&amp;$A1813&amp;CHAR(39)&amp;"!r"&amp;$B1813&amp;"c"&amp;$C1813,0)))</f>
        <v>0</v>
      </c>
    </row>
    <row r="1814" spans="1:8" x14ac:dyDescent="0.3">
      <c r="A1814" s="95" t="s">
        <v>284</v>
      </c>
      <c r="B1814" s="95">
        <f t="shared" si="3684"/>
        <v>18</v>
      </c>
      <c r="C1814" s="95">
        <f t="shared" si="3619"/>
        <v>19</v>
      </c>
      <c r="E1814" s="95">
        <f t="shared" ref="E1814" si="3717">plan_id</f>
        <v>390</v>
      </c>
      <c r="F1814" s="95">
        <f t="shared" ca="1" si="3601"/>
        <v>2015</v>
      </c>
      <c r="G1814" s="95">
        <f t="shared" ref="G1814" ca="1" si="3718">VLOOKUP(INDIRECT(CHAR(39)&amp;$A1814&amp;CHAR(39)&amp;"!r2c"&amp;$C1814,0),variables,2,0)</f>
        <v>10935</v>
      </c>
      <c r="H1814" s="98" t="str">
        <f t="array" aca="1" ref="H1814" ca="1">IF(AND(G1814&gt;=10861,G1814&lt;=10863),TEXT(INDIRECT(CHAR(39)&amp;$A1814&amp;CHAR(39)&amp;"!r"&amp;$B1814&amp;"c"&amp;$C1814,0),"dd-mmm-yyyy"),(INDIRECT(CHAR(39)&amp;$A1814&amp;CHAR(39)&amp;"!r"&amp;$B1814&amp;"c"&amp;$C1814,0)))</f>
        <v>Range</v>
      </c>
    </row>
    <row r="1815" spans="1:8" x14ac:dyDescent="0.3">
      <c r="A1815" s="95" t="s">
        <v>284</v>
      </c>
      <c r="B1815" s="95">
        <f t="shared" si="3684"/>
        <v>18</v>
      </c>
      <c r="C1815" s="95">
        <f t="shared" si="3619"/>
        <v>20</v>
      </c>
      <c r="E1815" s="95">
        <f t="shared" ref="E1815" si="3719">plan_id</f>
        <v>390</v>
      </c>
      <c r="F1815" s="95">
        <f t="shared" ca="1" si="3601"/>
        <v>2015</v>
      </c>
      <c r="G1815" s="95">
        <f t="shared" ref="G1815" ca="1" si="3720">VLOOKUP(INDIRECT(CHAR(39)&amp;$A1815&amp;CHAR(39)&amp;"!r2c"&amp;$C1815,0),variables,2,0)</f>
        <v>10937</v>
      </c>
      <c r="H1815" s="98">
        <f t="array" aca="1" ref="H1815" ca="1">IF(AND(G1815&gt;=10861,G1815&lt;=10863),TEXT(INDIRECT(CHAR(39)&amp;$A1815&amp;CHAR(39)&amp;"!r"&amp;$B1815&amp;"c"&amp;$C1815,0),"dd-mmm-yyyy"),(INDIRECT(CHAR(39)&amp;$A1815&amp;CHAR(39)&amp;"!r"&amp;$B1815&amp;"c"&amp;$C1815,0)))</f>
        <v>0</v>
      </c>
    </row>
    <row r="1816" spans="1:8" x14ac:dyDescent="0.3">
      <c r="A1816" s="95" t="s">
        <v>284</v>
      </c>
      <c r="B1816" s="95">
        <f t="shared" si="3684"/>
        <v>18</v>
      </c>
      <c r="C1816" s="95">
        <f t="shared" si="3619"/>
        <v>21</v>
      </c>
      <c r="E1816" s="95">
        <f t="shared" ref="E1816" si="3721">plan_id</f>
        <v>390</v>
      </c>
      <c r="F1816" s="95">
        <f t="shared" ca="1" si="3601"/>
        <v>2015</v>
      </c>
      <c r="G1816" s="95">
        <f t="shared" ref="G1816" ca="1" si="3722">VLOOKUP(INDIRECT(CHAR(39)&amp;$A1816&amp;CHAR(39)&amp;"!r2c"&amp;$C1816,0),variables,2,0)</f>
        <v>10938</v>
      </c>
      <c r="H1816" s="98">
        <f t="array" aca="1" ref="H1816" ca="1">IF(AND(G1816&gt;=10861,G1816&lt;=10863),TEXT(INDIRECT(CHAR(39)&amp;$A1816&amp;CHAR(39)&amp;"!r"&amp;$B1816&amp;"c"&amp;$C1816,0),"dd-mmm-yyyy"),(INDIRECT(CHAR(39)&amp;$A1816&amp;CHAR(39)&amp;"!r"&amp;$B1816&amp;"c"&amp;$C1816,0)))</f>
        <v>0</v>
      </c>
    </row>
    <row r="1817" spans="1:8" x14ac:dyDescent="0.3">
      <c r="A1817" s="95" t="s">
        <v>284</v>
      </c>
      <c r="B1817" s="95">
        <f t="shared" si="3684"/>
        <v>18</v>
      </c>
      <c r="C1817" s="95">
        <f t="shared" si="3619"/>
        <v>22</v>
      </c>
      <c r="E1817" s="95">
        <f t="shared" ref="E1817" si="3723">plan_id</f>
        <v>390</v>
      </c>
      <c r="F1817" s="95">
        <f t="shared" ca="1" si="3601"/>
        <v>2015</v>
      </c>
      <c r="G1817" s="95">
        <f t="shared" ref="G1817" ca="1" si="3724">VLOOKUP(INDIRECT(CHAR(39)&amp;$A1817&amp;CHAR(39)&amp;"!r2c"&amp;$C1817,0),variables,2,0)</f>
        <v>11007</v>
      </c>
      <c r="H1817" s="98" t="str">
        <f t="array" aca="1" ref="H1817" ca="1">IF(AND(G1817&gt;=10861,G1817&lt;=10863),TEXT(INDIRECT(CHAR(39)&amp;$A1817&amp;CHAR(39)&amp;"!r"&amp;$B1817&amp;"c"&amp;$C1817,0),"dd-mmm-yyyy"),(INDIRECT(CHAR(39)&amp;$A1817&amp;CHAR(39)&amp;"!r"&amp;$B1817&amp;"c"&amp;$C1817,0)))</f>
        <v>(i) 2.5% of Avg pay times dep service upto 25 yrs+ 3% of avg pay times dep service over 25yrs+ 2.5% of Avg pay times CS, Max 80% of pay. (ii) 2.5% of avg pay times total service, Max 80% of pay</v>
      </c>
    </row>
    <row r="1818" spans="1:8" x14ac:dyDescent="0.3">
      <c r="A1818" s="95" t="s">
        <v>284</v>
      </c>
      <c r="B1818" s="95">
        <f t="shared" si="3684"/>
        <v>18</v>
      </c>
      <c r="C1818" s="95">
        <f t="shared" si="3619"/>
        <v>23</v>
      </c>
      <c r="E1818" s="95">
        <f t="shared" ref="E1818" si="3725">plan_id</f>
        <v>390</v>
      </c>
      <c r="F1818" s="95">
        <f t="shared" ca="1" si="3601"/>
        <v>2015</v>
      </c>
      <c r="G1818" s="95">
        <f t="shared" ref="G1818" ca="1" si="3726">VLOOKUP(INDIRECT(CHAR(39)&amp;$A1818&amp;CHAR(39)&amp;"!r2c"&amp;$C1818,0),variables,2,0)</f>
        <v>10941</v>
      </c>
      <c r="H1818" s="98" t="str">
        <f t="array" aca="1" ref="H1818" ca="1">IF(AND(G1818&gt;=10861,G1818&lt;=10863),TEXT(INDIRECT(CHAR(39)&amp;$A1818&amp;CHAR(39)&amp;"!r"&amp;$B1818&amp;"c"&amp;$C1818,0),"dd-mmm-yyyy"),(INDIRECT(CHAR(39)&amp;$A1818&amp;CHAR(39)&amp;"!r"&amp;$B1818&amp;"c"&amp;$C1818,0)))</f>
        <v>COLA</v>
      </c>
    </row>
    <row r="1819" spans="1:8" x14ac:dyDescent="0.3">
      <c r="A1819" s="95" t="s">
        <v>284</v>
      </c>
      <c r="B1819" s="95">
        <f t="shared" si="3684"/>
        <v>18</v>
      </c>
      <c r="C1819" s="95">
        <f t="shared" si="3619"/>
        <v>24</v>
      </c>
      <c r="E1819" s="95">
        <f t="shared" ref="E1819" si="3727">plan_id</f>
        <v>390</v>
      </c>
      <c r="F1819" s="95">
        <f t="shared" ca="1" si="3601"/>
        <v>2015</v>
      </c>
      <c r="G1819" s="95">
        <f t="shared" ref="G1819" ca="1" si="3728">VLOOKUP(INDIRECT(CHAR(39)&amp;$A1819&amp;CHAR(39)&amp;"!r2c"&amp;$C1819,0),variables,2,0)</f>
        <v>10942</v>
      </c>
      <c r="H1819" s="98" t="str">
        <f t="array" aca="1" ref="H1819" ca="1">IF(AND(G1819&gt;=10861,G1819&lt;=10863),TEXT(INDIRECT(CHAR(39)&amp;$A1819&amp;CHAR(39)&amp;"!r"&amp;$B1819&amp;"c"&amp;$C1819,0),"dd-mmm-yyyy"),(INDIRECT(CHAR(39)&amp;$A1819&amp;CHAR(39)&amp;"!r"&amp;$B1819&amp;"c"&amp;$C1819,0)))</f>
        <v>Percentage</v>
      </c>
    </row>
    <row r="1820" spans="1:8" x14ac:dyDescent="0.3">
      <c r="A1820" s="95" t="s">
        <v>284</v>
      </c>
      <c r="B1820" s="95">
        <f t="shared" si="3684"/>
        <v>18</v>
      </c>
      <c r="C1820" s="95">
        <f t="shared" si="3619"/>
        <v>25</v>
      </c>
      <c r="E1820" s="95">
        <f t="shared" ref="E1820" si="3729">plan_id</f>
        <v>390</v>
      </c>
      <c r="F1820" s="95">
        <f t="shared" ca="1" si="3601"/>
        <v>2015</v>
      </c>
      <c r="G1820" s="95">
        <f t="shared" ref="G1820" ca="1" si="3730">VLOOKUP(INDIRECT(CHAR(39)&amp;$A1820&amp;CHAR(39)&amp;"!r2c"&amp;$C1820,0),variables,2,0)</f>
        <v>10701</v>
      </c>
      <c r="H1820" s="98">
        <f t="array" aca="1" ref="H1820" ca="1">IF(AND(G1820&gt;=10861,G1820&lt;=10863),TEXT(INDIRECT(CHAR(39)&amp;$A1820&amp;CHAR(39)&amp;"!r"&amp;$B1820&amp;"c"&amp;$C1820,0),"dd-mmm-yyyy"),(INDIRECT(CHAR(39)&amp;$A1820&amp;CHAR(39)&amp;"!r"&amp;$B1820&amp;"c"&amp;$C1820,0)))</f>
        <v>3.5000000000000003E-2</v>
      </c>
    </row>
    <row r="1821" spans="1:8" x14ac:dyDescent="0.3">
      <c r="A1821" s="95" t="s">
        <v>284</v>
      </c>
      <c r="B1821" s="95">
        <f t="shared" si="3684"/>
        <v>18</v>
      </c>
      <c r="C1821" s="95">
        <f t="shared" si="3619"/>
        <v>26</v>
      </c>
      <c r="E1821" s="95">
        <f t="shared" ref="E1821" si="3731">plan_id</f>
        <v>390</v>
      </c>
      <c r="F1821" s="95">
        <f t="shared" ca="1" si="3601"/>
        <v>2015</v>
      </c>
      <c r="G1821" s="95">
        <f t="shared" ref="G1821" ca="1" si="3732">VLOOKUP(INDIRECT(CHAR(39)&amp;$A1821&amp;CHAR(39)&amp;"!r2c"&amp;$C1821,0),variables,2,0)</f>
        <v>10702</v>
      </c>
      <c r="H1821" s="98">
        <f t="array" aca="1" ref="H1821" ca="1">IF(AND(G1821&gt;=10861,G1821&lt;=10863),TEXT(INDIRECT(CHAR(39)&amp;$A1821&amp;CHAR(39)&amp;"!r"&amp;$B1821&amp;"c"&amp;$C1821,0),"dd-mmm-yyyy"),(INDIRECT(CHAR(39)&amp;$A1821&amp;CHAR(39)&amp;"!r"&amp;$B1821&amp;"c"&amp;$C1821,0)))</f>
        <v>0</v>
      </c>
    </row>
    <row r="1822" spans="1:8" x14ac:dyDescent="0.3">
      <c r="A1822" s="95" t="s">
        <v>284</v>
      </c>
      <c r="B1822" s="95">
        <f t="shared" si="3684"/>
        <v>18</v>
      </c>
      <c r="C1822" s="95">
        <f t="shared" si="3619"/>
        <v>27</v>
      </c>
      <c r="E1822" s="95">
        <f t="shared" ref="E1822" si="3733">plan_id</f>
        <v>390</v>
      </c>
      <c r="F1822" s="95">
        <f t="shared" ca="1" si="3601"/>
        <v>2015</v>
      </c>
      <c r="G1822" s="95">
        <f t="shared" ref="G1822" ca="1" si="3734">VLOOKUP(INDIRECT(CHAR(39)&amp;$A1822&amp;CHAR(39)&amp;"!r2c"&amp;$C1822,0),variables,2,0)</f>
        <v>10943</v>
      </c>
      <c r="H1822" s="98" t="str">
        <f t="array" aca="1" ref="H1822" ca="1">IF(AND(G1822&gt;=10861,G1822&lt;=10863),TEXT(INDIRECT(CHAR(39)&amp;$A1822&amp;CHAR(39)&amp;"!r"&amp;$B1822&amp;"c"&amp;$C1822,0),"dd-mmm-yyyy"),(INDIRECT(CHAR(39)&amp;$A1822&amp;CHAR(39)&amp;"!r"&amp;$B1822&amp;"c"&amp;$C1822,0)))</f>
        <v>3.00% ( COLA limited for those hired after 11/1/96)</v>
      </c>
    </row>
    <row r="1823" spans="1:8" x14ac:dyDescent="0.3">
      <c r="A1823" s="95" t="s">
        <v>284</v>
      </c>
      <c r="B1823" s="95">
        <f t="shared" si="3684"/>
        <v>18</v>
      </c>
      <c r="C1823" s="95">
        <f t="shared" si="3619"/>
        <v>28</v>
      </c>
      <c r="E1823" s="95">
        <f t="shared" ref="E1823" si="3735">plan_id</f>
        <v>390</v>
      </c>
      <c r="F1823" s="95">
        <f t="shared" ca="1" si="3601"/>
        <v>2015</v>
      </c>
      <c r="G1823" s="95">
        <f t="shared" ref="G1823" ca="1" si="3736">VLOOKUP(INDIRECT(CHAR(39)&amp;$A1823&amp;CHAR(39)&amp;"!r2c"&amp;$C1823,0),variables,2,0)</f>
        <v>10944</v>
      </c>
      <c r="H1823" s="98" t="str">
        <f t="array" aca="1" ref="H1823" ca="1">IF(AND(G1823&gt;=10861,G1823&lt;=10863),TEXT(INDIRECT(CHAR(39)&amp;$A1823&amp;CHAR(39)&amp;"!r"&amp;$B1823&amp;"c"&amp;$C1823,0),"dd-mmm-yyyy"),(INDIRECT(CHAR(39)&amp;$A1823&amp;CHAR(39)&amp;"!r"&amp;$B1823&amp;"c"&amp;$C1823,0)))</f>
        <v>NO</v>
      </c>
    </row>
    <row r="1824" spans="1:8" x14ac:dyDescent="0.3">
      <c r="A1824" s="95" t="s">
        <v>284</v>
      </c>
      <c r="B1824" s="95">
        <f t="shared" si="3684"/>
        <v>18</v>
      </c>
      <c r="C1824" s="95">
        <f t="shared" si="3619"/>
        <v>29</v>
      </c>
      <c r="E1824" s="95">
        <f t="shared" ref="E1824" si="3737">plan_id</f>
        <v>390</v>
      </c>
      <c r="F1824" s="95">
        <f t="shared" ca="1" si="3601"/>
        <v>2015</v>
      </c>
      <c r="G1824" s="95">
        <f t="shared" ref="G1824" ca="1" si="3738">VLOOKUP(INDIRECT(CHAR(39)&amp;$A1824&amp;CHAR(39)&amp;"!r2c"&amp;$C1824,0),variables,2,0)</f>
        <v>10945</v>
      </c>
      <c r="H1824" s="98" t="str">
        <f t="array" aca="1" ref="H1824" ca="1">IF(AND(G1824&gt;=10861,G1824&lt;=10863),TEXT(INDIRECT(CHAR(39)&amp;$A1824&amp;CHAR(39)&amp;"!r"&amp;$B1824&amp;"c"&amp;$C1824,0),"dd-mmm-yyyy"),(INDIRECT(CHAR(39)&amp;$A1824&amp;CHAR(39)&amp;"!r"&amp;$B1824&amp;"c"&amp;$C1824,0)))</f>
        <v>NO</v>
      </c>
    </row>
    <row r="1825" spans="1:8" x14ac:dyDescent="0.3">
      <c r="A1825" s="95" t="s">
        <v>284</v>
      </c>
      <c r="B1825" s="95">
        <f t="shared" si="3684"/>
        <v>18</v>
      </c>
      <c r="C1825" s="95">
        <f t="shared" si="3619"/>
        <v>30</v>
      </c>
      <c r="E1825" s="95">
        <f t="shared" ref="E1825" si="3739">plan_id</f>
        <v>390</v>
      </c>
      <c r="F1825" s="95">
        <f t="shared" ca="1" si="3601"/>
        <v>2015</v>
      </c>
      <c r="G1825" s="95">
        <f t="shared" ref="G1825" ca="1" si="3740">VLOOKUP(INDIRECT(CHAR(39)&amp;$A1825&amp;CHAR(39)&amp;"!r2c"&amp;$C1825,0),variables,2,0)</f>
        <v>10947</v>
      </c>
      <c r="H1825" s="98">
        <f t="array" aca="1" ref="H1825" ca="1">IF(AND(G1825&gt;=10861,G1825&lt;=10863),TEXT(INDIRECT(CHAR(39)&amp;$A1825&amp;CHAR(39)&amp;"!r"&amp;$B1825&amp;"c"&amp;$C1825,0),"dd-mmm-yyyy"),(INDIRECT(CHAR(39)&amp;$A1825&amp;CHAR(39)&amp;"!r"&amp;$B1825&amp;"c"&amp;$C1825,0)))</f>
        <v>0</v>
      </c>
    </row>
    <row r="1826" spans="1:8" x14ac:dyDescent="0.3">
      <c r="A1826" s="95" t="s">
        <v>284</v>
      </c>
      <c r="B1826" s="95">
        <f t="shared" si="3684"/>
        <v>18</v>
      </c>
      <c r="C1826" s="95">
        <f t="shared" si="3619"/>
        <v>31</v>
      </c>
      <c r="E1826" s="95">
        <f t="shared" ref="E1826" si="3741">plan_id</f>
        <v>390</v>
      </c>
      <c r="F1826" s="95">
        <f t="shared" ca="1" si="3601"/>
        <v>2015</v>
      </c>
      <c r="G1826" s="95">
        <f t="shared" ref="G1826" ca="1" si="3742">VLOOKUP(INDIRECT(CHAR(39)&amp;$A1826&amp;CHAR(39)&amp;"!r2c"&amp;$C1826,0),variables,2,0)</f>
        <v>10948</v>
      </c>
      <c r="H1826" s="98" t="str">
        <f t="array" aca="1" ref="H1826" ca="1">IF(AND(G1826&gt;=10861,G1826&lt;=10863),TEXT(INDIRECT(CHAR(39)&amp;$A1826&amp;CHAR(39)&amp;"!r"&amp;$B1826&amp;"c"&amp;$C1826,0),"dd-mmm-yyyy"),(INDIRECT(CHAR(39)&amp;$A1826&amp;CHAR(39)&amp;"!r"&amp;$B1826&amp;"c"&amp;$C1826,0)))</f>
        <v>NO</v>
      </c>
    </row>
    <row r="1827" spans="1:8" x14ac:dyDescent="0.3">
      <c r="A1827" s="95" t="s">
        <v>284</v>
      </c>
      <c r="B1827" s="95">
        <f t="shared" si="3684"/>
        <v>18</v>
      </c>
      <c r="C1827" s="95">
        <f t="shared" si="3619"/>
        <v>32</v>
      </c>
      <c r="E1827" s="95">
        <f t="shared" ref="E1827" si="3743">plan_id</f>
        <v>390</v>
      </c>
      <c r="F1827" s="95">
        <f t="shared" ca="1" si="3601"/>
        <v>2015</v>
      </c>
      <c r="G1827" s="95">
        <f t="shared" ref="G1827" ca="1" si="3744">VLOOKUP(INDIRECT(CHAR(39)&amp;$A1827&amp;CHAR(39)&amp;"!r2c"&amp;$C1827,0),variables,2,0)</f>
        <v>10949</v>
      </c>
      <c r="H1827" s="98" t="str">
        <f t="array" aca="1" ref="H1827" ca="1">IF(AND(G1827&gt;=10861,G1827&lt;=10863),TEXT(INDIRECT(CHAR(39)&amp;$A1827&amp;CHAR(39)&amp;"!r"&amp;$B1827&amp;"c"&amp;$C1827,0),"dd-mmm-yyyy"),(INDIRECT(CHAR(39)&amp;$A1827&amp;CHAR(39)&amp;"!r"&amp;$B1827&amp;"c"&amp;$C1827,0)))</f>
        <v>NO</v>
      </c>
    </row>
    <row r="1828" spans="1:8" x14ac:dyDescent="0.3">
      <c r="A1828" s="95" t="s">
        <v>284</v>
      </c>
      <c r="B1828" s="95">
        <f t="shared" si="3684"/>
        <v>18</v>
      </c>
      <c r="C1828" s="95">
        <f t="shared" si="3619"/>
        <v>33</v>
      </c>
      <c r="E1828" s="95">
        <f t="shared" ref="E1828" si="3745">plan_id</f>
        <v>390</v>
      </c>
      <c r="F1828" s="95">
        <f t="shared" ca="1" si="3601"/>
        <v>2015</v>
      </c>
      <c r="G1828" s="95">
        <f t="shared" ref="G1828" ca="1" si="3746">VLOOKUP(INDIRECT(CHAR(39)&amp;$A1828&amp;CHAR(39)&amp;"!r2c"&amp;$C1828,0),variables,2,0)</f>
        <v>10951</v>
      </c>
      <c r="H1828" s="98" t="str">
        <f t="array" aca="1" ref="H1828" ca="1">IF(AND(G1828&gt;=10861,G1828&lt;=10863),TEXT(INDIRECT(CHAR(39)&amp;$A1828&amp;CHAR(39)&amp;"!r"&amp;$B1828&amp;"c"&amp;$C1828,0),"dd-mmm-yyyy"),(INDIRECT(CHAR(39)&amp;$A1828&amp;CHAR(39)&amp;"!r"&amp;$B1828&amp;"c"&amp;$C1828,0)))</f>
        <v>NO</v>
      </c>
    </row>
    <row r="1829" spans="1:8" x14ac:dyDescent="0.3">
      <c r="A1829" s="95" t="s">
        <v>284</v>
      </c>
      <c r="B1829" s="95">
        <f t="shared" si="3684"/>
        <v>18</v>
      </c>
      <c r="C1829" s="95">
        <f t="shared" si="3619"/>
        <v>34</v>
      </c>
      <c r="E1829" s="95">
        <f t="shared" ref="E1829" si="3747">plan_id</f>
        <v>390</v>
      </c>
      <c r="F1829" s="95">
        <f t="shared" ca="1" si="3601"/>
        <v>2015</v>
      </c>
      <c r="G1829" s="95">
        <f t="shared" ref="G1829" ca="1" si="3748">VLOOKUP(INDIRECT(CHAR(39)&amp;$A1829&amp;CHAR(39)&amp;"!r2c"&amp;$C1829,0),variables,2,0)</f>
        <v>10950</v>
      </c>
      <c r="H1829" s="98" t="str">
        <f t="array" aca="1" ref="H1829" ca="1">IF(AND(G1829&gt;=10861,G1829&lt;=10863),TEXT(INDIRECT(CHAR(39)&amp;$A1829&amp;CHAR(39)&amp;"!r"&amp;$B1829&amp;"c"&amp;$C1829,0),"dd-mmm-yyyy"),(INDIRECT(CHAR(39)&amp;$A1829&amp;CHAR(39)&amp;"!r"&amp;$B1829&amp;"c"&amp;$C1829,0)))</f>
        <v>NO</v>
      </c>
    </row>
    <row r="1830" spans="1:8" x14ac:dyDescent="0.3">
      <c r="A1830" s="95" t="s">
        <v>284</v>
      </c>
      <c r="B1830" s="95">
        <f t="shared" si="3684"/>
        <v>18</v>
      </c>
      <c r="C1830" s="95">
        <f t="shared" si="3619"/>
        <v>35</v>
      </c>
      <c r="E1830" s="95">
        <f t="shared" ref="E1830" si="3749">plan_id</f>
        <v>390</v>
      </c>
      <c r="F1830" s="95">
        <f t="shared" ca="1" si="3601"/>
        <v>2015</v>
      </c>
      <c r="G1830" s="95">
        <f t="shared" ref="G1830" ca="1" si="3750">VLOOKUP(INDIRECT(CHAR(39)&amp;$A1830&amp;CHAR(39)&amp;"!r2c"&amp;$C1830,0),variables,2,0)</f>
        <v>10954</v>
      </c>
      <c r="H1830" s="98">
        <f t="array" aca="1" ref="H1830" ca="1">IF(AND(G1830&gt;=10861,G1830&lt;=10863),TEXT(INDIRECT(CHAR(39)&amp;$A1830&amp;CHAR(39)&amp;"!r"&amp;$B1830&amp;"c"&amp;$C1830,0),"dd-mmm-yyyy"),(INDIRECT(CHAR(39)&amp;$A1830&amp;CHAR(39)&amp;"!r"&amp;$B1830&amp;"c"&amp;$C1830,0)))</f>
        <v>3.5000000000000003E-2</v>
      </c>
    </row>
    <row r="1831" spans="1:8" x14ac:dyDescent="0.3">
      <c r="A1831" s="95" t="s">
        <v>284</v>
      </c>
      <c r="B1831" s="95">
        <f t="shared" si="3684"/>
        <v>18</v>
      </c>
      <c r="C1831" s="95">
        <f t="shared" ref="C1831:C1894" si="3751">C1740</f>
        <v>36</v>
      </c>
      <c r="E1831" s="95">
        <f t="shared" ref="E1831" si="3752">plan_id</f>
        <v>390</v>
      </c>
      <c r="F1831" s="95">
        <f t="shared" ca="1" si="3601"/>
        <v>2015</v>
      </c>
      <c r="G1831" s="95">
        <f t="shared" ref="G1831" ca="1" si="3753">VLOOKUP(INDIRECT(CHAR(39)&amp;$A1831&amp;CHAR(39)&amp;"!r2c"&amp;$C1831,0),variables,2,0)</f>
        <v>10955</v>
      </c>
      <c r="H1831" s="98">
        <f t="array" aca="1" ref="H1831" ca="1">IF(AND(G1831&gt;=10861,G1831&lt;=10863),TEXT(INDIRECT(CHAR(39)&amp;$A1831&amp;CHAR(39)&amp;"!r"&amp;$B1831&amp;"c"&amp;$C1831,0),"dd-mmm-yyyy"),(INDIRECT(CHAR(39)&amp;$A1831&amp;CHAR(39)&amp;"!r"&amp;$B1831&amp;"c"&amp;$C1831,0)))</f>
        <v>6.5000000000000002E-2</v>
      </c>
    </row>
    <row r="1832" spans="1:8" x14ac:dyDescent="0.3">
      <c r="A1832" s="95" t="s">
        <v>284</v>
      </c>
      <c r="B1832" s="95">
        <f t="shared" si="3684"/>
        <v>18</v>
      </c>
      <c r="C1832" s="95">
        <f t="shared" si="3751"/>
        <v>37</v>
      </c>
      <c r="E1832" s="95">
        <f t="shared" ref="E1832" si="3754">plan_id</f>
        <v>390</v>
      </c>
      <c r="F1832" s="95">
        <f t="shared" ref="F1832:F2086" ca="1" si="3755">INDIRECT(CHAR(39)&amp;$A1832&amp;CHAR(39)&amp;"!r"&amp;$B1832&amp;"c2",0)</f>
        <v>2015</v>
      </c>
      <c r="G1832" s="95">
        <f t="shared" ref="G1832" ca="1" si="3756">VLOOKUP(INDIRECT(CHAR(39)&amp;$A1832&amp;CHAR(39)&amp;"!r2c"&amp;$C1832,0),variables,2,0)</f>
        <v>10956</v>
      </c>
      <c r="H1832" s="98">
        <f t="array" aca="1" ref="H1832" ca="1">IF(AND(G1832&gt;=10861,G1832&lt;=10863),TEXT(INDIRECT(CHAR(39)&amp;$A1832&amp;CHAR(39)&amp;"!r"&amp;$B1832&amp;"c"&amp;$C1832,0),"dd-mmm-yyyy"),(INDIRECT(CHAR(39)&amp;$A1832&amp;CHAR(39)&amp;"!r"&amp;$B1832&amp;"c"&amp;$C1832,0)))</f>
        <v>4.2500000000000003E-2</v>
      </c>
    </row>
    <row r="1833" spans="1:8" x14ac:dyDescent="0.3">
      <c r="A1833" s="95" t="s">
        <v>284</v>
      </c>
      <c r="B1833" s="95">
        <f t="shared" si="3684"/>
        <v>18</v>
      </c>
      <c r="C1833" s="95">
        <f t="shared" si="3751"/>
        <v>38</v>
      </c>
      <c r="E1833" s="95">
        <f t="shared" ref="E1833" si="3757">plan_id</f>
        <v>390</v>
      </c>
      <c r="F1833" s="95">
        <f t="shared" ca="1" si="3755"/>
        <v>2015</v>
      </c>
      <c r="G1833" s="95">
        <f t="shared" ref="G1833" ca="1" si="3758">VLOOKUP(INDIRECT(CHAR(39)&amp;$A1833&amp;CHAR(39)&amp;"!r2c"&amp;$C1833,0),variables,2,0)</f>
        <v>10959</v>
      </c>
      <c r="H1833" s="98" t="str">
        <f t="array" aca="1" ref="H1833" ca="1">IF(AND(G1833&gt;=10861,G1833&lt;=10863),TEXT(INDIRECT(CHAR(39)&amp;$A1833&amp;CHAR(39)&amp;"!r"&amp;$B1833&amp;"c"&amp;$C1833,0),"dd-mmm-yyyy"),(INDIRECT(CHAR(39)&amp;$A1833&amp;CHAR(39)&amp;"!r"&amp;$B1833&amp;"c"&amp;$C1833,0)))</f>
        <v>4.25% – 9.25%</v>
      </c>
    </row>
    <row r="1834" spans="1:8" x14ac:dyDescent="0.3">
      <c r="A1834" s="95" t="s">
        <v>284</v>
      </c>
      <c r="B1834" s="95">
        <f t="shared" si="3684"/>
        <v>18</v>
      </c>
      <c r="C1834" s="95">
        <f t="shared" si="3751"/>
        <v>39</v>
      </c>
      <c r="E1834" s="95">
        <f t="shared" ref="E1834" si="3759">plan_id</f>
        <v>390</v>
      </c>
      <c r="F1834" s="95">
        <f t="shared" ca="1" si="3755"/>
        <v>2015</v>
      </c>
      <c r="G1834" s="95">
        <f t="shared" ref="G1834" ca="1" si="3760">VLOOKUP(INDIRECT(CHAR(39)&amp;$A1834&amp;CHAR(39)&amp;"!r2c"&amp;$C1834,0),variables,2,0)</f>
        <v>10962</v>
      </c>
      <c r="H1834" s="98" t="str">
        <f t="array" aca="1" ref="H1834" ca="1">IF(AND(G1834&gt;=10861,G1834&lt;=10863),TEXT(INDIRECT(CHAR(39)&amp;$A1834&amp;CHAR(39)&amp;"!r"&amp;$B1834&amp;"c"&amp;$C1834,0),"dd-mmm-yyyy"),(INDIRECT(CHAR(39)&amp;$A1834&amp;CHAR(39)&amp;"!r"&amp;$B1834&amp;"c"&amp;$C1834,0)))</f>
        <v>Pg No 32,34</v>
      </c>
    </row>
    <row r="1835" spans="1:8" x14ac:dyDescent="0.3">
      <c r="A1835" s="95" t="s">
        <v>284</v>
      </c>
      <c r="B1835" s="95">
        <f t="shared" si="3684"/>
        <v>18</v>
      </c>
      <c r="C1835" s="95">
        <f t="shared" si="3751"/>
        <v>40</v>
      </c>
      <c r="E1835" s="95">
        <f t="shared" ref="E1835" si="3761">plan_id</f>
        <v>390</v>
      </c>
      <c r="F1835" s="95">
        <f t="shared" ca="1" si="3755"/>
        <v>2015</v>
      </c>
      <c r="G1835" s="95">
        <f t="shared" ref="G1835" ca="1" si="3762">VLOOKUP(INDIRECT(CHAR(39)&amp;$A1835&amp;CHAR(39)&amp;"!r2c"&amp;$C1835,0),variables,2,0)</f>
        <v>10964</v>
      </c>
      <c r="H1835" s="98" t="str">
        <f t="array" aca="1" ref="H1835" ca="1">IF(AND(G1835&gt;=10861,G1835&lt;=10863),TEXT(INDIRECT(CHAR(39)&amp;$A1835&amp;CHAR(39)&amp;"!r"&amp;$B1835&amp;"c"&amp;$C1835,0),"dd-mmm-yyyy"),(INDIRECT(CHAR(39)&amp;$A1835&amp;CHAR(39)&amp;"!r"&amp;$B1835&amp;"c"&amp;$C1835,0)))</f>
        <v>Pg No 32,34</v>
      </c>
    </row>
    <row r="1836" spans="1:8" x14ac:dyDescent="0.3">
      <c r="A1836" s="95" t="s">
        <v>284</v>
      </c>
      <c r="B1836" s="95">
        <f t="shared" si="3684"/>
        <v>18</v>
      </c>
      <c r="C1836" s="95">
        <f t="shared" si="3751"/>
        <v>41</v>
      </c>
      <c r="E1836" s="95">
        <f t="shared" ref="E1836" si="3763">plan_id</f>
        <v>390</v>
      </c>
      <c r="F1836" s="95">
        <f t="shared" ca="1" si="3755"/>
        <v>2015</v>
      </c>
      <c r="G1836" s="95">
        <f t="shared" ref="G1836" ca="1" si="3764">VLOOKUP(INDIRECT(CHAR(39)&amp;$A1836&amp;CHAR(39)&amp;"!r2c"&amp;$C1836,0),variables,2,0)</f>
        <v>10967</v>
      </c>
      <c r="H1836" s="98" t="str">
        <f t="array" aca="1" ref="H1836" ca="1">IF(AND(G1836&gt;=10861,G1836&lt;=10863),TEXT(INDIRECT(CHAR(39)&amp;$A1836&amp;CHAR(39)&amp;"!r"&amp;$B1836&amp;"c"&amp;$C1836,0),"dd-mmm-yyyy"),(INDIRECT(CHAR(39)&amp;$A1836&amp;CHAR(39)&amp;"!r"&amp;$B1836&amp;"c"&amp;$C1836,0)))</f>
        <v>RP-2000</v>
      </c>
    </row>
    <row r="1837" spans="1:8" x14ac:dyDescent="0.3">
      <c r="A1837" s="95" t="s">
        <v>284</v>
      </c>
      <c r="B1837" s="95">
        <f t="shared" si="3684"/>
        <v>18</v>
      </c>
      <c r="C1837" s="95">
        <f t="shared" si="3751"/>
        <v>42</v>
      </c>
      <c r="E1837" s="95">
        <f t="shared" ref="E1837" si="3765">plan_id</f>
        <v>390</v>
      </c>
      <c r="F1837" s="95">
        <f t="shared" ca="1" si="3755"/>
        <v>2015</v>
      </c>
      <c r="G1837" s="95">
        <f t="shared" ref="G1837" ca="1" si="3766">VLOOKUP(INDIRECT(CHAR(39)&amp;$A1837&amp;CHAR(39)&amp;"!r2c"&amp;$C1837,0),variables,2,0)</f>
        <v>10968</v>
      </c>
      <c r="H1837" s="98">
        <f t="array" aca="1" ref="H1837" ca="1">IF(AND(G1837&gt;=10861,G1837&lt;=10863),TEXT(INDIRECT(CHAR(39)&amp;$A1837&amp;CHAR(39)&amp;"!r"&amp;$B1837&amp;"c"&amp;$C1837,0),"dd-mmm-yyyy"),(INDIRECT(CHAR(39)&amp;$A1837&amp;CHAR(39)&amp;"!r"&amp;$B1837&amp;"c"&amp;$C1837,0)))</f>
        <v>2000</v>
      </c>
    </row>
    <row r="1838" spans="1:8" x14ac:dyDescent="0.3">
      <c r="A1838" s="95" t="s">
        <v>284</v>
      </c>
      <c r="B1838" s="95">
        <f t="shared" si="3684"/>
        <v>18</v>
      </c>
      <c r="C1838" s="95">
        <f t="shared" si="3751"/>
        <v>43</v>
      </c>
      <c r="E1838" s="95">
        <f t="shared" ref="E1838" si="3767">plan_id</f>
        <v>390</v>
      </c>
      <c r="F1838" s="95">
        <f t="shared" ca="1" si="3755"/>
        <v>2015</v>
      </c>
      <c r="G1838" s="95">
        <f t="shared" ref="G1838" ca="1" si="3768">VLOOKUP(INDIRECT(CHAR(39)&amp;$A1838&amp;CHAR(39)&amp;"!r2c"&amp;$C1838,0),variables,2,0)</f>
        <v>10969</v>
      </c>
      <c r="H1838" s="98" t="str">
        <f t="array" aca="1" ref="H1838" ca="1">IF(AND(G1838&gt;=10861,G1838&lt;=10863),TEXT(INDIRECT(CHAR(39)&amp;$A1838&amp;CHAR(39)&amp;"!r"&amp;$B1838&amp;"c"&amp;$C1838,0),"dd-mmm-yyyy"),(INDIRECT(CHAR(39)&amp;$A1838&amp;CHAR(39)&amp;"!r"&amp;$B1838&amp;"c"&amp;$C1838,0)))</f>
        <v>Projection scale AA to 2015</v>
      </c>
    </row>
    <row r="1839" spans="1:8" x14ac:dyDescent="0.3">
      <c r="A1839" s="95" t="s">
        <v>284</v>
      </c>
      <c r="B1839" s="95">
        <f t="shared" si="3684"/>
        <v>18</v>
      </c>
      <c r="C1839" s="95">
        <f t="shared" si="3751"/>
        <v>44</v>
      </c>
      <c r="E1839" s="95">
        <f t="shared" ref="E1839" si="3769">plan_id</f>
        <v>390</v>
      </c>
      <c r="F1839" s="95">
        <f t="shared" ca="1" si="3755"/>
        <v>2015</v>
      </c>
      <c r="G1839" s="95">
        <f t="shared" ref="G1839" ca="1" si="3770">VLOOKUP(INDIRECT(CHAR(39)&amp;$A1839&amp;CHAR(39)&amp;"!r2c"&amp;$C1839,0),variables,2,0)</f>
        <v>10970</v>
      </c>
      <c r="H1839" s="98">
        <f t="array" aca="1" ref="H1839" ca="1">IF(AND(G1839&gt;=10861,G1839&lt;=10863),TEXT(INDIRECT(CHAR(39)&amp;$A1839&amp;CHAR(39)&amp;"!r"&amp;$B1839&amp;"c"&amp;$C1839,0),"dd-mmm-yyyy"),(INDIRECT(CHAR(39)&amp;$A1839&amp;CHAR(39)&amp;"!r"&amp;$B1839&amp;"c"&amp;$C1839,0)))</f>
        <v>0</v>
      </c>
    </row>
    <row r="1840" spans="1:8" x14ac:dyDescent="0.3">
      <c r="A1840" s="95" t="s">
        <v>284</v>
      </c>
      <c r="B1840" s="95">
        <f t="shared" si="3684"/>
        <v>18</v>
      </c>
      <c r="C1840" s="95">
        <f t="shared" si="3751"/>
        <v>45</v>
      </c>
      <c r="E1840" s="95">
        <f t="shared" ref="E1840" si="3771">plan_id</f>
        <v>390</v>
      </c>
      <c r="F1840" s="95">
        <f t="shared" ca="1" si="3755"/>
        <v>2015</v>
      </c>
      <c r="G1840" s="95">
        <f t="shared" ref="G1840" ca="1" si="3772">VLOOKUP(INDIRECT(CHAR(39)&amp;$A1840&amp;CHAR(39)&amp;"!r2c"&amp;$C1840,0),variables,2,0)</f>
        <v>10971</v>
      </c>
      <c r="H1840" s="98" t="str">
        <f t="array" aca="1" ref="H1840" ca="1">IF(AND(G1840&gt;=10861,G1840&lt;=10863),TEXT(INDIRECT(CHAR(39)&amp;$A1840&amp;CHAR(39)&amp;"!r"&amp;$B1840&amp;"c"&amp;$C1840,0),"dd-mmm-yyyy"),(INDIRECT(CHAR(39)&amp;$A1840&amp;CHAR(39)&amp;"!r"&amp;$B1840&amp;"c"&amp;$C1840,0)))</f>
        <v>Females - 1 year</v>
      </c>
    </row>
    <row r="1841" spans="1:8" x14ac:dyDescent="0.3">
      <c r="A1841" s="95" t="s">
        <v>284</v>
      </c>
      <c r="B1841" s="95">
        <f t="shared" si="3684"/>
        <v>18</v>
      </c>
      <c r="C1841" s="95">
        <f t="shared" si="3751"/>
        <v>46</v>
      </c>
      <c r="E1841" s="95">
        <f t="shared" ref="E1841" si="3773">plan_id</f>
        <v>390</v>
      </c>
      <c r="F1841" s="95">
        <f t="shared" ca="1" si="3755"/>
        <v>2015</v>
      </c>
      <c r="G1841" s="95">
        <f t="shared" ref="G1841" ca="1" si="3774">VLOOKUP(INDIRECT(CHAR(39)&amp;$A1841&amp;CHAR(39)&amp;"!r2c"&amp;$C1841,0),variables,2,0)</f>
        <v>10972</v>
      </c>
      <c r="H1841" s="98" t="str">
        <f t="array" aca="1" ref="H1841" ca="1">IF(AND(G1841&gt;=10861,G1841&lt;=10863),TEXT(INDIRECT(CHAR(39)&amp;$A1841&amp;CHAR(39)&amp;"!r"&amp;$B1841&amp;"c"&amp;$C1841,0),"dd-mmm-yyyy"),(INDIRECT(CHAR(39)&amp;$A1841&amp;CHAR(39)&amp;"!r"&amp;$B1841&amp;"c"&amp;$C1841,0)))</f>
        <v>Level Dollar Closed</v>
      </c>
    </row>
    <row r="1842" spans="1:8" x14ac:dyDescent="0.3">
      <c r="A1842" s="95" t="s">
        <v>284</v>
      </c>
      <c r="B1842" s="95">
        <f t="shared" si="3684"/>
        <v>18</v>
      </c>
      <c r="C1842" s="95">
        <f t="shared" si="3751"/>
        <v>47</v>
      </c>
      <c r="E1842" s="95">
        <f t="shared" ref="E1842" si="3775">plan_id</f>
        <v>390</v>
      </c>
      <c r="F1842" s="95">
        <f t="shared" ca="1" si="3755"/>
        <v>2015</v>
      </c>
      <c r="G1842" s="95">
        <f t="shared" ref="G1842" ca="1" si="3776">VLOOKUP(INDIRECT(CHAR(39)&amp;$A1842&amp;CHAR(39)&amp;"!r2c"&amp;$C1842,0),variables,2,0)</f>
        <v>10973</v>
      </c>
      <c r="H1842" s="98" t="str">
        <f t="array" aca="1" ref="H1842" ca="1">IF(AND(G1842&gt;=10861,G1842&lt;=10863),TEXT(INDIRECT(CHAR(39)&amp;$A1842&amp;CHAR(39)&amp;"!r"&amp;$B1842&amp;"c"&amp;$C1842,0),"dd-mmm-yyyy"),(INDIRECT(CHAR(39)&amp;$A1842&amp;CHAR(39)&amp;"!r"&amp;$B1842&amp;"c"&amp;$C1842,0)))</f>
        <v>17 years</v>
      </c>
    </row>
    <row r="1843" spans="1:8" x14ac:dyDescent="0.3">
      <c r="A1843" s="95" t="s">
        <v>284</v>
      </c>
      <c r="B1843" s="95">
        <f t="shared" si="3684"/>
        <v>18</v>
      </c>
      <c r="C1843" s="95">
        <f t="shared" si="3751"/>
        <v>48</v>
      </c>
      <c r="E1843" s="95">
        <f t="shared" ref="E1843" si="3777">plan_id</f>
        <v>390</v>
      </c>
      <c r="F1843" s="95">
        <f t="shared" ca="1" si="3755"/>
        <v>2015</v>
      </c>
      <c r="G1843" s="95">
        <f t="shared" ref="G1843" ca="1" si="3778">VLOOKUP(INDIRECT(CHAR(39)&amp;$A1843&amp;CHAR(39)&amp;"!r2c"&amp;$C1843,0),variables,2,0)</f>
        <v>10975</v>
      </c>
      <c r="H1843" s="98" t="str">
        <f t="array" aca="1" ref="H1843" ca="1">IF(AND(G1843&gt;=10861,G1843&lt;=10863),TEXT(INDIRECT(CHAR(39)&amp;$A1843&amp;CHAR(39)&amp;"!r"&amp;$B1843&amp;"c"&amp;$C1843,0),"dd-mmm-yyyy"),(INDIRECT(CHAR(39)&amp;$A1843&amp;CHAR(39)&amp;"!r"&amp;$B1843&amp;"c"&amp;$C1843,0)))</f>
        <v>Entry Age Normal</v>
      </c>
    </row>
    <row r="1844" spans="1:8" x14ac:dyDescent="0.3">
      <c r="A1844" s="95" t="s">
        <v>284</v>
      </c>
      <c r="B1844" s="95">
        <f t="shared" si="3684"/>
        <v>18</v>
      </c>
      <c r="C1844" s="95">
        <f t="shared" si="3751"/>
        <v>49</v>
      </c>
      <c r="E1844" s="95">
        <f t="shared" ref="E1844" si="3779">plan_id</f>
        <v>390</v>
      </c>
      <c r="F1844" s="95">
        <f t="shared" ca="1" si="3755"/>
        <v>2015</v>
      </c>
      <c r="G1844" s="95">
        <f t="shared" ref="G1844" ca="1" si="3780">VLOOKUP(INDIRECT(CHAR(39)&amp;$A1844&amp;CHAR(39)&amp;"!r2c"&amp;$C1844,0),variables,2,0)</f>
        <v>10976</v>
      </c>
      <c r="H1844" s="98">
        <f t="array" aca="1" ref="H1844" ca="1">IF(AND(G1844&gt;=10861,G1844&lt;=10863),TEXT(INDIRECT(CHAR(39)&amp;$A1844&amp;CHAR(39)&amp;"!r"&amp;$B1844&amp;"c"&amp;$C1844,0),"dd-mmm-yyyy"),(INDIRECT(CHAR(39)&amp;$A1844&amp;CHAR(39)&amp;"!r"&amp;$B1844&amp;"c"&amp;$C1844,0)))</f>
        <v>6.5000000000000002E-2</v>
      </c>
    </row>
    <row r="1845" spans="1:8" x14ac:dyDescent="0.3">
      <c r="A1845" s="95" t="s">
        <v>284</v>
      </c>
      <c r="B1845" s="95">
        <f t="shared" si="3684"/>
        <v>18</v>
      </c>
      <c r="C1845" s="95">
        <f t="shared" si="3751"/>
        <v>50</v>
      </c>
      <c r="E1845" s="95">
        <f t="shared" ref="E1845" si="3781">plan_id</f>
        <v>390</v>
      </c>
      <c r="F1845" s="95">
        <f t="shared" ca="1" si="3755"/>
        <v>2015</v>
      </c>
      <c r="G1845" s="95">
        <f t="shared" ref="G1845" ca="1" si="3782">VLOOKUP(INDIRECT(CHAR(39)&amp;$A1845&amp;CHAR(39)&amp;"!r2c"&amp;$C1845,0),variables,2,0)</f>
        <v>10977</v>
      </c>
      <c r="H1845" s="98">
        <f t="array" aca="1" ref="H1845" ca="1">IF(AND(G1845&gt;=10861,G1845&lt;=10863),TEXT(INDIRECT(CHAR(39)&amp;$A1845&amp;CHAR(39)&amp;"!r"&amp;$B1845&amp;"c"&amp;$C1845,0),"dd-mmm-yyyy"),(INDIRECT(CHAR(39)&amp;$A1845&amp;CHAR(39)&amp;"!r"&amp;$B1845&amp;"c"&amp;$C1845,0)))</f>
        <v>0</v>
      </c>
    </row>
    <row r="1846" spans="1:8" x14ac:dyDescent="0.3">
      <c r="A1846" s="95" t="s">
        <v>284</v>
      </c>
      <c r="B1846" s="95">
        <f t="shared" si="3684"/>
        <v>18</v>
      </c>
      <c r="C1846" s="95">
        <f t="shared" si="3751"/>
        <v>51</v>
      </c>
      <c r="E1846" s="95">
        <f t="shared" ref="E1846" si="3783">plan_id</f>
        <v>390</v>
      </c>
      <c r="F1846" s="95">
        <f t="shared" ca="1" si="3755"/>
        <v>2015</v>
      </c>
      <c r="G1846" s="95">
        <f t="shared" ref="G1846" ca="1" si="3784">VLOOKUP(INDIRECT(CHAR(39)&amp;$A1846&amp;CHAR(39)&amp;"!r2c"&amp;$C1846,0),variables,2,0)</f>
        <v>10978</v>
      </c>
      <c r="H1846" s="98">
        <f t="array" aca="1" ref="H1846" ca="1">IF(AND(G1846&gt;=10861,G1846&lt;=10863),TEXT(INDIRECT(CHAR(39)&amp;$A1846&amp;CHAR(39)&amp;"!r"&amp;$B1846&amp;"c"&amp;$C1846,0),"dd-mmm-yyyy"),(INDIRECT(CHAR(39)&amp;$A1846&amp;CHAR(39)&amp;"!r"&amp;$B1846&amp;"c"&amp;$C1846,0)))</f>
        <v>6.5000000000000002E-2</v>
      </c>
    </row>
    <row r="1847" spans="1:8" x14ac:dyDescent="0.3">
      <c r="A1847" s="95" t="s">
        <v>284</v>
      </c>
      <c r="B1847" s="95">
        <f t="shared" si="3684"/>
        <v>18</v>
      </c>
      <c r="C1847" s="95">
        <f t="shared" si="3751"/>
        <v>52</v>
      </c>
      <c r="E1847" s="95">
        <f t="shared" ref="E1847" si="3785">plan_id</f>
        <v>390</v>
      </c>
      <c r="F1847" s="95">
        <f t="shared" ca="1" si="3755"/>
        <v>2015</v>
      </c>
      <c r="G1847" s="95">
        <f t="shared" ref="G1847" ca="1" si="3786">VLOOKUP(INDIRECT(CHAR(39)&amp;$A1847&amp;CHAR(39)&amp;"!r2c"&amp;$C1847,0),variables,2,0)</f>
        <v>10979</v>
      </c>
      <c r="H1847" s="98" t="str">
        <f t="array" aca="1" ref="H1847" ca="1">IF(AND(G1847&gt;=10861,G1847&lt;=10863),TEXT(INDIRECT(CHAR(39)&amp;$A1847&amp;CHAR(39)&amp;"!r"&amp;$B1847&amp;"c"&amp;$C1847,0),"dd-mmm-yyyy"),(INDIRECT(CHAR(39)&amp;$A1847&amp;CHAR(39)&amp;"!r"&amp;$B1847&amp;"c"&amp;$C1847,0)))</f>
        <v>7 years</v>
      </c>
    </row>
    <row r="1848" spans="1:8" x14ac:dyDescent="0.3">
      <c r="A1848" s="95" t="s">
        <v>284</v>
      </c>
      <c r="B1848" s="95">
        <f t="shared" si="3684"/>
        <v>18</v>
      </c>
      <c r="C1848" s="95">
        <f t="shared" si="3751"/>
        <v>53</v>
      </c>
      <c r="E1848" s="95">
        <f t="shared" ref="E1848" si="3787">plan_id</f>
        <v>390</v>
      </c>
      <c r="F1848" s="95">
        <f t="shared" ca="1" si="3755"/>
        <v>2015</v>
      </c>
      <c r="G1848" s="95">
        <f t="shared" ref="G1848" ca="1" si="3788">VLOOKUP(INDIRECT(CHAR(39)&amp;$A1848&amp;CHAR(39)&amp;"!r2c"&amp;$C1848,0),variables,2,0)</f>
        <v>10980</v>
      </c>
      <c r="H1848" s="98">
        <f t="array" aca="1" ref="H1848" ca="1">IF(AND(G1848&gt;=10861,G1848&lt;=10863),TEXT(INDIRECT(CHAR(39)&amp;$A1848&amp;CHAR(39)&amp;"!r"&amp;$B1848&amp;"c"&amp;$C1848,0),"dd-mmm-yyyy"),(INDIRECT(CHAR(39)&amp;$A1848&amp;CHAR(39)&amp;"!r"&amp;$B1848&amp;"c"&amp;$C1848,0)))</f>
        <v>5.9700000000000003E-2</v>
      </c>
    </row>
    <row r="1849" spans="1:8" x14ac:dyDescent="0.3">
      <c r="A1849" s="95" t="s">
        <v>284</v>
      </c>
      <c r="B1849" s="95">
        <f t="shared" si="3684"/>
        <v>18</v>
      </c>
      <c r="C1849" s="95">
        <f t="shared" si="3751"/>
        <v>54</v>
      </c>
      <c r="E1849" s="95">
        <f t="shared" ref="E1849" si="3789">plan_id</f>
        <v>390</v>
      </c>
      <c r="F1849" s="95">
        <f t="shared" ca="1" si="3755"/>
        <v>2015</v>
      </c>
      <c r="G1849" s="95">
        <f t="shared" ref="G1849" ca="1" si="3790">VLOOKUP(INDIRECT(CHAR(39)&amp;$A1849&amp;CHAR(39)&amp;"!r2c"&amp;$C1849,0),variables,2,0)</f>
        <v>10981</v>
      </c>
      <c r="H1849" s="98">
        <f t="array" aca="1" ref="H1849" ca="1">IF(AND(G1849&gt;=10861,G1849&lt;=10863),TEXT(INDIRECT(CHAR(39)&amp;$A1849&amp;CHAR(39)&amp;"!r"&amp;$B1849&amp;"c"&amp;$C1849,0),"dd-mmm-yyyy"),(INDIRECT(CHAR(39)&amp;$A1849&amp;CHAR(39)&amp;"!r"&amp;$B1849&amp;"c"&amp;$C1849,0)))</f>
        <v>-4.0300000000000002E-2</v>
      </c>
    </row>
    <row r="1850" spans="1:8" x14ac:dyDescent="0.3">
      <c r="A1850" s="95" t="s">
        <v>284</v>
      </c>
      <c r="B1850" s="95">
        <f t="shared" si="3684"/>
        <v>18</v>
      </c>
      <c r="C1850" s="95">
        <f t="shared" si="3751"/>
        <v>55</v>
      </c>
      <c r="E1850" s="95">
        <f t="shared" ref="E1850" si="3791">plan_id</f>
        <v>390</v>
      </c>
      <c r="F1850" s="95">
        <f t="shared" ca="1" si="3755"/>
        <v>2015</v>
      </c>
      <c r="G1850" s="95">
        <f t="shared" ref="G1850" ca="1" si="3792">VLOOKUP(INDIRECT(CHAR(39)&amp;$A1850&amp;CHAR(39)&amp;"!r2c"&amp;$C1850,0),variables,2,0)</f>
        <v>10706</v>
      </c>
      <c r="H1850" s="98">
        <f t="array" aca="1" ref="H1850" ca="1">IF(AND(G1850&gt;=10861,G1850&lt;=10863),TEXT(INDIRECT(CHAR(39)&amp;$A1850&amp;CHAR(39)&amp;"!r"&amp;$B1850&amp;"c"&amp;$C1850,0),"dd-mmm-yyyy"),(INDIRECT(CHAR(39)&amp;$A1850&amp;CHAR(39)&amp;"!r"&amp;$B1850&amp;"c"&amp;$C1850,0)))</f>
        <v>2.657640981142156E-3</v>
      </c>
    </row>
    <row r="1851" spans="1:8" x14ac:dyDescent="0.3">
      <c r="A1851" s="95" t="s">
        <v>284</v>
      </c>
      <c r="B1851" s="95">
        <f t="shared" si="3684"/>
        <v>18</v>
      </c>
      <c r="C1851" s="95">
        <f t="shared" si="3751"/>
        <v>56</v>
      </c>
      <c r="E1851" s="95">
        <f t="shared" ref="E1851" si="3793">plan_id</f>
        <v>390</v>
      </c>
      <c r="F1851" s="95">
        <f t="shared" ca="1" si="3755"/>
        <v>2015</v>
      </c>
      <c r="G1851" s="95">
        <f t="shared" ref="G1851" ca="1" si="3794">VLOOKUP(INDIRECT(CHAR(39)&amp;$A1851&amp;CHAR(39)&amp;"!r2c"&amp;$C1851,0),variables,2,0)</f>
        <v>10983</v>
      </c>
      <c r="H1851" s="98" t="str">
        <f t="array" aca="1" ref="H1851" ca="1">IF(AND(G1851&gt;=10861,G1851&lt;=10863),TEXT(INDIRECT(CHAR(39)&amp;$A1851&amp;CHAR(39)&amp;"!r"&amp;$B1851&amp;"c"&amp;$C1851,0),"dd-mmm-yyyy"),(INDIRECT(CHAR(39)&amp;$A1851&amp;CHAR(39)&amp;"!r"&amp;$B1851&amp;"c"&amp;$C1851,0)))</f>
        <v>No</v>
      </c>
    </row>
    <row r="1852" spans="1:8" x14ac:dyDescent="0.3">
      <c r="A1852" s="95" t="s">
        <v>284</v>
      </c>
      <c r="B1852" s="95">
        <f t="shared" si="3684"/>
        <v>18</v>
      </c>
      <c r="C1852" s="95">
        <f t="shared" si="3751"/>
        <v>57</v>
      </c>
      <c r="E1852" s="95">
        <f t="shared" ref="E1852" si="3795">plan_id</f>
        <v>390</v>
      </c>
      <c r="F1852" s="95">
        <f t="shared" ca="1" si="3755"/>
        <v>2015</v>
      </c>
      <c r="G1852" s="95">
        <f t="shared" ref="G1852" ca="1" si="3796">VLOOKUP(INDIRECT(CHAR(39)&amp;$A1852&amp;CHAR(39)&amp;"!r2c"&amp;$C1852,0),variables,2,0)</f>
        <v>10989</v>
      </c>
      <c r="H1852" s="98">
        <f t="array" aca="1" ref="H1852" ca="1">IF(AND(G1852&gt;=10861,G1852&lt;=10863),TEXT(INDIRECT(CHAR(39)&amp;$A1852&amp;CHAR(39)&amp;"!r"&amp;$B1852&amp;"c"&amp;$C1852,0),"dd-mmm-yyyy"),(INDIRECT(CHAR(39)&amp;$A1852&amp;CHAR(39)&amp;"!r"&amp;$B1852&amp;"c"&amp;$C1852,0)))</f>
        <v>4607300000</v>
      </c>
    </row>
    <row r="1853" spans="1:8" x14ac:dyDescent="0.3">
      <c r="A1853" s="95" t="s">
        <v>284</v>
      </c>
      <c r="B1853" s="95">
        <f t="shared" si="3684"/>
        <v>18</v>
      </c>
      <c r="C1853" s="95">
        <f t="shared" si="3751"/>
        <v>58</v>
      </c>
      <c r="E1853" s="95">
        <f t="shared" ref="E1853" si="3797">plan_id</f>
        <v>390</v>
      </c>
      <c r="F1853" s="95">
        <f t="shared" ca="1" si="3755"/>
        <v>2015</v>
      </c>
      <c r="G1853" s="95">
        <f t="shared" ref="G1853" ca="1" si="3798">VLOOKUP(INDIRECT(CHAR(39)&amp;$A1853&amp;CHAR(39)&amp;"!r2c"&amp;$C1853,0),variables,2,0)</f>
        <v>10990</v>
      </c>
      <c r="H1853" s="98">
        <f t="array" aca="1" ref="H1853" ca="1">IF(AND(G1853&gt;=10861,G1853&lt;=10863),TEXT(INDIRECT(CHAR(39)&amp;$A1853&amp;CHAR(39)&amp;"!r"&amp;$B1853&amp;"c"&amp;$C1853,0),"dd-mmm-yyyy"),(INDIRECT(CHAR(39)&amp;$A1853&amp;CHAR(39)&amp;"!r"&amp;$B1853&amp;"c"&amp;$C1853,0)))</f>
        <v>4283093000</v>
      </c>
    </row>
    <row r="1854" spans="1:8" x14ac:dyDescent="0.3">
      <c r="A1854" s="95" t="s">
        <v>284</v>
      </c>
      <c r="B1854" s="95">
        <f t="shared" si="3684"/>
        <v>18</v>
      </c>
      <c r="C1854" s="95">
        <f t="shared" si="3751"/>
        <v>59</v>
      </c>
      <c r="E1854" s="95">
        <f t="shared" ref="E1854" si="3799">plan_id</f>
        <v>390</v>
      </c>
      <c r="F1854" s="95">
        <f t="shared" ca="1" si="3755"/>
        <v>2015</v>
      </c>
      <c r="G1854" s="95">
        <f t="shared" ref="G1854" ca="1" si="3800">VLOOKUP(INDIRECT(CHAR(39)&amp;$A1854&amp;CHAR(39)&amp;"!r2c"&amp;$C1854,0),variables,2,0)</f>
        <v>10991</v>
      </c>
      <c r="H1854" s="98">
        <f t="array" aca="1" ref="H1854" ca="1">IF(AND(G1854&gt;=10861,G1854&lt;=10863),TEXT(INDIRECT(CHAR(39)&amp;$A1854&amp;CHAR(39)&amp;"!r"&amp;$B1854&amp;"c"&amp;$C1854,0),"dd-mmm-yyyy"),(INDIRECT(CHAR(39)&amp;$A1854&amp;CHAR(39)&amp;"!r"&amp;$B1854&amp;"c"&amp;$C1854,0)))</f>
        <v>-324207000</v>
      </c>
    </row>
    <row r="1855" spans="1:8" x14ac:dyDescent="0.3">
      <c r="A1855" s="95" t="s">
        <v>284</v>
      </c>
      <c r="B1855" s="95">
        <f t="shared" si="3684"/>
        <v>18</v>
      </c>
      <c r="C1855" s="95">
        <f t="shared" si="3751"/>
        <v>60</v>
      </c>
      <c r="E1855" s="95">
        <f t="shared" ref="E1855" si="3801">plan_id</f>
        <v>390</v>
      </c>
      <c r="F1855" s="95">
        <f t="shared" ca="1" si="3755"/>
        <v>2015</v>
      </c>
      <c r="G1855" s="95">
        <f t="shared" ref="G1855" ca="1" si="3802">VLOOKUP(INDIRECT(CHAR(39)&amp;$A1855&amp;CHAR(39)&amp;"!r2c"&amp;$C1855,0),variables,2,0)</f>
        <v>10992</v>
      </c>
      <c r="H1855" s="98">
        <f t="array" aca="1" ref="H1855" ca="1">IF(AND(G1855&gt;=10861,G1855&lt;=10863),TEXT(INDIRECT(CHAR(39)&amp;$A1855&amp;CHAR(39)&amp;"!r"&amp;$B1855&amp;"c"&amp;$C1855,0),"dd-mmm-yyyy"),(INDIRECT(CHAR(39)&amp;$A1855&amp;CHAR(39)&amp;"!r"&amp;$B1855&amp;"c"&amp;$C1855,0)))</f>
        <v>1.0760000000000001</v>
      </c>
    </row>
    <row r="1856" spans="1:8" x14ac:dyDescent="0.3">
      <c r="A1856" s="95" t="s">
        <v>284</v>
      </c>
      <c r="B1856" s="95">
        <f t="shared" si="3684"/>
        <v>18</v>
      </c>
      <c r="C1856" s="95">
        <f t="shared" si="3751"/>
        <v>61</v>
      </c>
      <c r="E1856" s="95">
        <f t="shared" ref="E1856" si="3803">plan_id</f>
        <v>390</v>
      </c>
      <c r="F1856" s="95">
        <f t="shared" ca="1" si="3755"/>
        <v>2015</v>
      </c>
      <c r="G1856" s="95">
        <f t="shared" ref="G1856" ca="1" si="3804">VLOOKUP(INDIRECT(CHAR(39)&amp;$A1856&amp;CHAR(39)&amp;"!r2c"&amp;$C1856,0),variables,2,0)</f>
        <v>10993</v>
      </c>
      <c r="H1856" s="98">
        <f t="array" aca="1" ref="H1856" ca="1">IF(AND(G1856&gt;=10861,G1856&lt;=10863),TEXT(INDIRECT(CHAR(39)&amp;$A1856&amp;CHAR(39)&amp;"!r"&amp;$B1856&amp;"c"&amp;$C1856,0),"dd-mmm-yyyy"),(INDIRECT(CHAR(39)&amp;$A1856&amp;CHAR(39)&amp;"!r"&amp;$B1856&amp;"c"&amp;$C1856,0)))</f>
        <v>446201000</v>
      </c>
    </row>
    <row r="1857" spans="1:8" x14ac:dyDescent="0.3">
      <c r="A1857" s="95" t="s">
        <v>284</v>
      </c>
      <c r="B1857" s="95">
        <f t="shared" si="3684"/>
        <v>18</v>
      </c>
      <c r="C1857" s="95">
        <f t="shared" si="3751"/>
        <v>62</v>
      </c>
      <c r="E1857" s="95">
        <f t="shared" ref="E1857" si="3805">plan_id</f>
        <v>390</v>
      </c>
      <c r="F1857" s="95">
        <f t="shared" ca="1" si="3755"/>
        <v>2015</v>
      </c>
      <c r="G1857" s="95">
        <f t="shared" ref="G1857" ca="1" si="3806">VLOOKUP(INDIRECT(CHAR(39)&amp;$A1857&amp;CHAR(39)&amp;"!r2c"&amp;$C1857,0),variables,2,0)</f>
        <v>10801</v>
      </c>
      <c r="H1857" s="98">
        <f t="array" aca="1" ref="H1857" ca="1">IF(AND(G1857&gt;=10861,G1857&lt;=10863),TEXT(INDIRECT(CHAR(39)&amp;$A1857&amp;CHAR(39)&amp;"!r"&amp;$B1857&amp;"c"&amp;$C1857,0),"dd-mmm-yyyy"),(INDIRECT(CHAR(39)&amp;$A1857&amp;CHAR(39)&amp;"!r"&amp;$B1857&amp;"c"&amp;$C1857,0)))</f>
        <v>22400000</v>
      </c>
    </row>
    <row r="1858" spans="1:8" x14ac:dyDescent="0.3">
      <c r="A1858" s="95" t="s">
        <v>284</v>
      </c>
      <c r="B1858" s="95">
        <f t="shared" si="3684"/>
        <v>18</v>
      </c>
      <c r="C1858" s="95">
        <f t="shared" si="3751"/>
        <v>63</v>
      </c>
      <c r="E1858" s="95">
        <f t="shared" ref="E1858" si="3807">plan_id</f>
        <v>390</v>
      </c>
      <c r="F1858" s="95">
        <f t="shared" ca="1" si="3755"/>
        <v>2015</v>
      </c>
      <c r="G1858" s="95">
        <f t="shared" ref="G1858" ca="1" si="3808">VLOOKUP(INDIRECT(CHAR(39)&amp;$A1858&amp;CHAR(39)&amp;"!r2c"&amp;$C1858,0),variables,2,0)</f>
        <v>10802</v>
      </c>
      <c r="H1858" s="98">
        <f t="array" aca="1" ref="H1858" ca="1">IF(AND(G1858&gt;=10861,G1858&lt;=10863),TEXT(INDIRECT(CHAR(39)&amp;$A1858&amp;CHAR(39)&amp;"!r"&amp;$B1858&amp;"c"&amp;$C1858,0),"dd-mmm-yyyy"),(INDIRECT(CHAR(39)&amp;$A1858&amp;CHAR(39)&amp;"!r"&amp;$B1858&amp;"c"&amp;$C1858,0)))</f>
        <v>27000000</v>
      </c>
    </row>
    <row r="1859" spans="1:8" x14ac:dyDescent="0.3">
      <c r="A1859" s="95" t="s">
        <v>284</v>
      </c>
      <c r="B1859" s="95">
        <f t="shared" si="3684"/>
        <v>18</v>
      </c>
      <c r="C1859" s="95">
        <f t="shared" si="3751"/>
        <v>64</v>
      </c>
      <c r="E1859" s="95">
        <f t="shared" ref="E1859" si="3809">plan_id</f>
        <v>390</v>
      </c>
      <c r="F1859" s="95">
        <f t="shared" ca="1" si="3755"/>
        <v>2015</v>
      </c>
      <c r="G1859" s="95">
        <f t="shared" ref="G1859" ca="1" si="3810">VLOOKUP(INDIRECT(CHAR(39)&amp;$A1859&amp;CHAR(39)&amp;"!r2c"&amp;$C1859,0),variables,2,0)</f>
        <v>10803</v>
      </c>
      <c r="H1859" s="98">
        <f t="array" aca="1" ref="H1859" ca="1">IF(AND(G1859&gt;=10861,G1859&lt;=10863),TEXT(INDIRECT(CHAR(39)&amp;$A1859&amp;CHAR(39)&amp;"!r"&amp;$B1859&amp;"c"&amp;$C1859,0),"dd-mmm-yyyy"),(INDIRECT(CHAR(39)&amp;$A1859&amp;CHAR(39)&amp;"!r"&amp;$B1859&amp;"c"&amp;$C1859,0)))</f>
        <v>0</v>
      </c>
    </row>
    <row r="1860" spans="1:8" x14ac:dyDescent="0.3">
      <c r="A1860" s="95" t="s">
        <v>284</v>
      </c>
      <c r="B1860" s="95">
        <f t="shared" si="3684"/>
        <v>18</v>
      </c>
      <c r="C1860" s="95">
        <f t="shared" si="3751"/>
        <v>65</v>
      </c>
      <c r="E1860" s="95">
        <f t="shared" ref="E1860" si="3811">plan_id</f>
        <v>390</v>
      </c>
      <c r="F1860" s="95">
        <f t="shared" ca="1" si="3755"/>
        <v>2015</v>
      </c>
      <c r="G1860" s="95">
        <f t="shared" ref="G1860" ca="1" si="3812">VLOOKUP(INDIRECT(CHAR(39)&amp;$A1860&amp;CHAR(39)&amp;"!r2c"&amp;$C1860,0),variables,2,0)</f>
        <v>10804</v>
      </c>
      <c r="H1860" s="98">
        <f t="array" aca="1" ref="H1860" ca="1">IF(AND(G1860&gt;=10861,G1860&lt;=10863),TEXT(INDIRECT(CHAR(39)&amp;$A1860&amp;CHAR(39)&amp;"!r"&amp;$B1860&amp;"c"&amp;$C1860,0),"dd-mmm-yyyy"),(INDIRECT(CHAR(39)&amp;$A1860&amp;CHAR(39)&amp;"!r"&amp;$B1860&amp;"c"&amp;$C1860,0)))</f>
        <v>0</v>
      </c>
    </row>
    <row r="1861" spans="1:8" x14ac:dyDescent="0.3">
      <c r="A1861" s="95" t="s">
        <v>284</v>
      </c>
      <c r="B1861" s="95">
        <f t="shared" si="3684"/>
        <v>18</v>
      </c>
      <c r="C1861" s="95">
        <f t="shared" si="3751"/>
        <v>66</v>
      </c>
      <c r="E1861" s="95">
        <f t="shared" ref="E1861" si="3813">plan_id</f>
        <v>390</v>
      </c>
      <c r="F1861" s="95">
        <f t="shared" ca="1" si="3755"/>
        <v>2015</v>
      </c>
      <c r="G1861" s="95">
        <f t="shared" ref="G1861" ca="1" si="3814">VLOOKUP(INDIRECT(CHAR(39)&amp;$A1861&amp;CHAR(39)&amp;"!r2c"&amp;$C1861,0),variables,2,0)</f>
        <v>10805</v>
      </c>
      <c r="H1861" s="98">
        <f t="array" aca="1" ref="H1861" ca="1">IF(AND(G1861&gt;=10861,G1861&lt;=10863),TEXT(INDIRECT(CHAR(39)&amp;$A1861&amp;CHAR(39)&amp;"!r"&amp;$B1861&amp;"c"&amp;$C1861,0),"dd-mmm-yyyy"),(INDIRECT(CHAR(39)&amp;$A1861&amp;CHAR(39)&amp;"!r"&amp;$B1861&amp;"c"&amp;$C1861,0)))</f>
        <v>-4000000</v>
      </c>
    </row>
    <row r="1862" spans="1:8" x14ac:dyDescent="0.3">
      <c r="A1862" s="95" t="s">
        <v>284</v>
      </c>
      <c r="B1862" s="95">
        <f t="shared" ref="B1862" si="3815">B1797+1</f>
        <v>18</v>
      </c>
      <c r="C1862" s="95">
        <f t="shared" si="3751"/>
        <v>67</v>
      </c>
      <c r="E1862" s="95">
        <f t="shared" ref="E1862" si="3816">plan_id</f>
        <v>390</v>
      </c>
      <c r="F1862" s="95">
        <f t="shared" ca="1" si="3755"/>
        <v>2015</v>
      </c>
      <c r="G1862" s="95">
        <f t="shared" ref="G1862" ca="1" si="3817">VLOOKUP(INDIRECT(CHAR(39)&amp;$A1862&amp;CHAR(39)&amp;"!r2c"&amp;$C1862,0),variables,2,0)</f>
        <v>10806</v>
      </c>
      <c r="H1862" s="98">
        <f t="array" aca="1" ref="H1862" ca="1">IF(AND(G1862&gt;=10861,G1862&lt;=10863),TEXT(INDIRECT(CHAR(39)&amp;$A1862&amp;CHAR(39)&amp;"!r"&amp;$B1862&amp;"c"&amp;$C1862,0),"dd-mmm-yyyy"),(INDIRECT(CHAR(39)&amp;$A1862&amp;CHAR(39)&amp;"!r"&amp;$B1862&amp;"c"&amp;$C1862,0)))</f>
        <v>0</v>
      </c>
    </row>
    <row r="1863" spans="1:8" x14ac:dyDescent="0.3">
      <c r="A1863" s="95" t="s">
        <v>284</v>
      </c>
      <c r="B1863" s="95">
        <f>B1862</f>
        <v>18</v>
      </c>
      <c r="C1863" s="95">
        <f t="shared" si="3751"/>
        <v>68</v>
      </c>
      <c r="E1863" s="95">
        <f t="shared" ref="E1863" si="3818">plan_id</f>
        <v>390</v>
      </c>
      <c r="F1863" s="95">
        <f t="shared" ca="1" si="3755"/>
        <v>2015</v>
      </c>
      <c r="G1863" s="95">
        <f t="shared" ref="G1863" ca="1" si="3819">VLOOKUP(INDIRECT(CHAR(39)&amp;$A1863&amp;CHAR(39)&amp;"!r2c"&amp;$C1863,0),variables,2,0)</f>
        <v>10807</v>
      </c>
      <c r="H1863" s="98">
        <f t="array" aca="1" ref="H1863" ca="1">IF(AND(G1863&gt;=10861,G1863&lt;=10863),TEXT(INDIRECT(CHAR(39)&amp;$A1863&amp;CHAR(39)&amp;"!r"&amp;$B1863&amp;"c"&amp;$C1863,0),"dd-mmm-yyyy"),(INDIRECT(CHAR(39)&amp;$A1863&amp;CHAR(39)&amp;"!r"&amp;$B1863&amp;"c"&amp;$C1863,0)))</f>
        <v>0</v>
      </c>
    </row>
    <row r="1864" spans="1:8" x14ac:dyDescent="0.3">
      <c r="A1864" s="95" t="s">
        <v>284</v>
      </c>
      <c r="B1864" s="95">
        <f t="shared" ref="B1864:B1888" si="3820">B1863</f>
        <v>18</v>
      </c>
      <c r="C1864" s="95">
        <f t="shared" si="3751"/>
        <v>69</v>
      </c>
      <c r="E1864" s="95">
        <f t="shared" ref="E1864" si="3821">plan_id</f>
        <v>390</v>
      </c>
      <c r="F1864" s="95">
        <f t="shared" ca="1" si="3755"/>
        <v>2015</v>
      </c>
      <c r="G1864" s="95">
        <f t="shared" ref="G1864" ca="1" si="3822">VLOOKUP(INDIRECT(CHAR(39)&amp;$A1864&amp;CHAR(39)&amp;"!r2c"&amp;$C1864,0),variables,2,0)</f>
        <v>10808</v>
      </c>
      <c r="H1864" s="98">
        <f t="array" aca="1" ref="H1864" ca="1">IF(AND(G1864&gt;=10861,G1864&lt;=10863),TEXT(INDIRECT(CHAR(39)&amp;$A1864&amp;CHAR(39)&amp;"!r"&amp;$B1864&amp;"c"&amp;$C1864,0),"dd-mmm-yyyy"),(INDIRECT(CHAR(39)&amp;$A1864&amp;CHAR(39)&amp;"!r"&amp;$B1864&amp;"c"&amp;$C1864,0)))</f>
        <v>0</v>
      </c>
    </row>
    <row r="1865" spans="1:8" x14ac:dyDescent="0.3">
      <c r="A1865" s="95" t="s">
        <v>284</v>
      </c>
      <c r="B1865" s="95">
        <f t="shared" si="3820"/>
        <v>18</v>
      </c>
      <c r="C1865" s="95">
        <f t="shared" si="3751"/>
        <v>70</v>
      </c>
      <c r="E1865" s="95">
        <f t="shared" ref="E1865" si="3823">plan_id</f>
        <v>390</v>
      </c>
      <c r="F1865" s="95">
        <f t="shared" ca="1" si="3755"/>
        <v>2015</v>
      </c>
      <c r="G1865" s="95">
        <f t="shared" ref="G1865" ca="1" si="3824">VLOOKUP(INDIRECT(CHAR(39)&amp;$A1865&amp;CHAR(39)&amp;"!r2c"&amp;$C1865,0),variables,2,0)</f>
        <v>10809</v>
      </c>
      <c r="H1865" s="98">
        <f t="array" aca="1" ref="H1865" ca="1">IF(AND(G1865&gt;=10861,G1865&lt;=10863),TEXT(INDIRECT(CHAR(39)&amp;$A1865&amp;CHAR(39)&amp;"!r"&amp;$B1865&amp;"c"&amp;$C1865,0),"dd-mmm-yyyy"),(INDIRECT(CHAR(39)&amp;$A1865&amp;CHAR(39)&amp;"!r"&amp;$B1865&amp;"c"&amp;$C1865,0)))</f>
        <v>14600000</v>
      </c>
    </row>
    <row r="1866" spans="1:8" x14ac:dyDescent="0.3">
      <c r="A1866" s="95" t="s">
        <v>284</v>
      </c>
      <c r="B1866" s="95">
        <f t="shared" si="3820"/>
        <v>18</v>
      </c>
      <c r="C1866" s="95">
        <f t="shared" si="3751"/>
        <v>71</v>
      </c>
      <c r="E1866" s="95">
        <f t="shared" ref="E1866" si="3825">plan_id</f>
        <v>390</v>
      </c>
      <c r="F1866" s="95">
        <f t="shared" ca="1" si="3755"/>
        <v>2015</v>
      </c>
      <c r="G1866" s="95">
        <f t="shared" ref="G1866" ca="1" si="3826">VLOOKUP(INDIRECT(CHAR(39)&amp;$A1866&amp;CHAR(39)&amp;"!r2c"&amp;$C1866,0),variables,2,0)</f>
        <v>10810</v>
      </c>
      <c r="H1866" s="98">
        <f t="array" aca="1" ref="H1866" ca="1">IF(AND(G1866&gt;=10861,G1866&lt;=10863),TEXT(INDIRECT(CHAR(39)&amp;$A1866&amp;CHAR(39)&amp;"!r"&amp;$B1866&amp;"c"&amp;$C1866,0),"dd-mmm-yyyy"),(INDIRECT(CHAR(39)&amp;$A1866&amp;CHAR(39)&amp;"!r"&amp;$B1866&amp;"c"&amp;$C1866,0)))</f>
        <v>0</v>
      </c>
    </row>
    <row r="1867" spans="1:8" x14ac:dyDescent="0.3">
      <c r="A1867" s="95" t="s">
        <v>284</v>
      </c>
      <c r="B1867" s="95">
        <f t="shared" si="3820"/>
        <v>18</v>
      </c>
      <c r="C1867" s="95">
        <f t="shared" si="3751"/>
        <v>72</v>
      </c>
      <c r="E1867" s="95">
        <f t="shared" ref="E1867" si="3827">plan_id</f>
        <v>390</v>
      </c>
      <c r="F1867" s="95">
        <f t="shared" ca="1" si="3755"/>
        <v>2015</v>
      </c>
      <c r="G1867" s="95">
        <f t="shared" ref="G1867" ca="1" si="3828">VLOOKUP(INDIRECT(CHAR(39)&amp;$A1867&amp;CHAR(39)&amp;"!r2c"&amp;$C1867,0),variables,2,0)</f>
        <v>10811</v>
      </c>
      <c r="H1867" s="98">
        <f t="array" aca="1" ref="H1867" ca="1">IF(AND(G1867&gt;=10861,G1867&lt;=10863),TEXT(INDIRECT(CHAR(39)&amp;$A1867&amp;CHAR(39)&amp;"!r"&amp;$B1867&amp;"c"&amp;$C1867,0),"dd-mmm-yyyy"),(INDIRECT(CHAR(39)&amp;$A1867&amp;CHAR(39)&amp;"!r"&amp;$B1867&amp;"c"&amp;$C1867,0)))</f>
        <v>0</v>
      </c>
    </row>
    <row r="1868" spans="1:8" x14ac:dyDescent="0.3">
      <c r="A1868" s="95" t="s">
        <v>284</v>
      </c>
      <c r="B1868" s="95">
        <f t="shared" si="3820"/>
        <v>18</v>
      </c>
      <c r="C1868" s="95">
        <f t="shared" si="3751"/>
        <v>73</v>
      </c>
      <c r="E1868" s="95">
        <f t="shared" ref="E1868" si="3829">plan_id</f>
        <v>390</v>
      </c>
      <c r="F1868" s="95">
        <f t="shared" ca="1" si="3755"/>
        <v>2015</v>
      </c>
      <c r="G1868" s="95">
        <f t="shared" ref="G1868" ca="1" si="3830">VLOOKUP(INDIRECT(CHAR(39)&amp;$A1868&amp;CHAR(39)&amp;"!r2c"&amp;$C1868,0),variables,2,0)</f>
        <v>10812</v>
      </c>
      <c r="H1868" s="98">
        <f t="array" aca="1" ref="H1868" ca="1">IF(AND(G1868&gt;=10861,G1868&lt;=10863),TEXT(INDIRECT(CHAR(39)&amp;$A1868&amp;CHAR(39)&amp;"!r"&amp;$B1868&amp;"c"&amp;$C1868,0),"dd-mmm-yyyy"),(INDIRECT(CHAR(39)&amp;$A1868&amp;CHAR(39)&amp;"!r"&amp;$B1868&amp;"c"&amp;$C1868,0)))</f>
        <v>0</v>
      </c>
    </row>
    <row r="1869" spans="1:8" x14ac:dyDescent="0.3">
      <c r="A1869" s="95" t="s">
        <v>284</v>
      </c>
      <c r="B1869" s="95">
        <f t="shared" si="3820"/>
        <v>18</v>
      </c>
      <c r="C1869" s="95">
        <f t="shared" si="3751"/>
        <v>74</v>
      </c>
      <c r="E1869" s="95">
        <f t="shared" ref="E1869" si="3831">plan_id</f>
        <v>390</v>
      </c>
      <c r="F1869" s="95">
        <f t="shared" ca="1" si="3755"/>
        <v>2015</v>
      </c>
      <c r="G1869" s="95">
        <f t="shared" ref="G1869" ca="1" si="3832">VLOOKUP(INDIRECT(CHAR(39)&amp;$A1869&amp;CHAR(39)&amp;"!r2c"&amp;$C1869,0),variables,2,0)</f>
        <v>10813</v>
      </c>
      <c r="H1869" s="98">
        <f t="array" aca="1" ref="H1869" ca="1">IF(AND(G1869&gt;=10861,G1869&lt;=10863),TEXT(INDIRECT(CHAR(39)&amp;$A1869&amp;CHAR(39)&amp;"!r"&amp;$B1869&amp;"c"&amp;$C1869,0),"dd-mmm-yyyy"),(INDIRECT(CHAR(39)&amp;$A1869&amp;CHAR(39)&amp;"!r"&amp;$B1869&amp;"c"&amp;$C1869,0)))</f>
        <v>0</v>
      </c>
    </row>
    <row r="1870" spans="1:8" x14ac:dyDescent="0.3">
      <c r="A1870" s="95" t="s">
        <v>284</v>
      </c>
      <c r="B1870" s="95">
        <f t="shared" si="3820"/>
        <v>18</v>
      </c>
      <c r="C1870" s="95">
        <f t="shared" si="3751"/>
        <v>75</v>
      </c>
      <c r="E1870" s="95">
        <f t="shared" ref="E1870" si="3833">plan_id</f>
        <v>390</v>
      </c>
      <c r="F1870" s="95">
        <f t="shared" ca="1" si="3755"/>
        <v>2015</v>
      </c>
      <c r="G1870" s="95">
        <f t="shared" ref="G1870" ca="1" si="3834">VLOOKUP(INDIRECT(CHAR(39)&amp;$A1870&amp;CHAR(39)&amp;"!r2c"&amp;$C1870,0),variables,2,0)</f>
        <v>10814</v>
      </c>
      <c r="H1870" s="98">
        <f t="array" aca="1" ref="H1870" ca="1">IF(AND(G1870&gt;=10861,G1870&lt;=10863),TEXT(INDIRECT(CHAR(39)&amp;$A1870&amp;CHAR(39)&amp;"!r"&amp;$B1870&amp;"c"&amp;$C1870,0),"dd-mmm-yyyy"),(INDIRECT(CHAR(39)&amp;$A1870&amp;CHAR(39)&amp;"!r"&amp;$B1870&amp;"c"&amp;$C1870,0)))</f>
        <v>-1500000</v>
      </c>
    </row>
    <row r="1871" spans="1:8" x14ac:dyDescent="0.3">
      <c r="A1871" s="95" t="s">
        <v>284</v>
      </c>
      <c r="B1871" s="95">
        <f t="shared" si="3820"/>
        <v>18</v>
      </c>
      <c r="C1871" s="95">
        <f t="shared" si="3751"/>
        <v>76</v>
      </c>
      <c r="E1871" s="95">
        <f t="shared" ref="E1871" si="3835">plan_id</f>
        <v>390</v>
      </c>
      <c r="F1871" s="95">
        <f t="shared" ca="1" si="3755"/>
        <v>2015</v>
      </c>
      <c r="G1871" s="95">
        <f t="shared" ref="G1871" ca="1" si="3836">VLOOKUP(INDIRECT(CHAR(39)&amp;$A1871&amp;CHAR(39)&amp;"!r2c"&amp;$C1871,0),variables,2,0)</f>
        <v>10815</v>
      </c>
      <c r="H1871" s="98">
        <f t="array" aca="1" ref="H1871" ca="1">IF(AND(G1871&gt;=10861,G1871&lt;=10863),TEXT(INDIRECT(CHAR(39)&amp;$A1871&amp;CHAR(39)&amp;"!r"&amp;$B1871&amp;"c"&amp;$C1871,0),"dd-mmm-yyyy"),(INDIRECT(CHAR(39)&amp;$A1871&amp;CHAR(39)&amp;"!r"&amp;$B1871&amp;"c"&amp;$C1871,0)))</f>
        <v>1000000</v>
      </c>
    </row>
    <row r="1872" spans="1:8" x14ac:dyDescent="0.3">
      <c r="A1872" s="95" t="s">
        <v>284</v>
      </c>
      <c r="B1872" s="95">
        <f t="shared" si="3820"/>
        <v>18</v>
      </c>
      <c r="C1872" s="95">
        <f t="shared" si="3751"/>
        <v>77</v>
      </c>
      <c r="E1872" s="95">
        <f t="shared" ref="E1872" si="3837">plan_id</f>
        <v>390</v>
      </c>
      <c r="F1872" s="95">
        <f t="shared" ca="1" si="3755"/>
        <v>2015</v>
      </c>
      <c r="G1872" s="95">
        <f t="shared" ref="G1872" ca="1" si="3838">VLOOKUP(INDIRECT(CHAR(39)&amp;$A1872&amp;CHAR(39)&amp;"!r2c"&amp;$C1872,0),variables,2,0)</f>
        <v>10816</v>
      </c>
      <c r="H1872" s="98">
        <f t="array" aca="1" ref="H1872" ca="1">IF(AND(G1872&gt;=10861,G1872&lt;=10863),TEXT(INDIRECT(CHAR(39)&amp;$A1872&amp;CHAR(39)&amp;"!r"&amp;$B1872&amp;"c"&amp;$C1872,0),"dd-mmm-yyyy"),(INDIRECT(CHAR(39)&amp;$A1872&amp;CHAR(39)&amp;"!r"&amp;$B1872&amp;"c"&amp;$C1872,0)))</f>
        <v>0</v>
      </c>
    </row>
    <row r="1873" spans="1:8" x14ac:dyDescent="0.3">
      <c r="A1873" s="95" t="s">
        <v>284</v>
      </c>
      <c r="B1873" s="95">
        <f t="shared" si="3820"/>
        <v>18</v>
      </c>
      <c r="C1873" s="95">
        <f t="shared" si="3751"/>
        <v>78</v>
      </c>
      <c r="E1873" s="95">
        <f t="shared" ref="E1873" si="3839">plan_id</f>
        <v>390</v>
      </c>
      <c r="F1873" s="95">
        <f t="shared" ca="1" si="3755"/>
        <v>2015</v>
      </c>
      <c r="G1873" s="95">
        <f t="shared" ref="G1873" ca="1" si="3840">VLOOKUP(INDIRECT(CHAR(39)&amp;$A1873&amp;CHAR(39)&amp;"!r2c"&amp;$C1873,0),variables,2,0)</f>
        <v>10817</v>
      </c>
      <c r="H1873" s="98">
        <f t="array" aca="1" ref="H1873" ca="1">IF(AND(G1873&gt;=10861,G1873&lt;=10863),TEXT(INDIRECT(CHAR(39)&amp;$A1873&amp;CHAR(39)&amp;"!r"&amp;$B1873&amp;"c"&amp;$C1873,0),"dd-mmm-yyyy"),(INDIRECT(CHAR(39)&amp;$A1873&amp;CHAR(39)&amp;"!r"&amp;$B1873&amp;"c"&amp;$C1873,0)))</f>
        <v>-127400000</v>
      </c>
    </row>
    <row r="1874" spans="1:8" x14ac:dyDescent="0.3">
      <c r="A1874" s="95" t="s">
        <v>284</v>
      </c>
      <c r="B1874" s="95">
        <f t="shared" si="3820"/>
        <v>18</v>
      </c>
      <c r="C1874" s="95">
        <f t="shared" si="3751"/>
        <v>79</v>
      </c>
      <c r="E1874" s="95">
        <f t="shared" ref="E1874" si="3841">plan_id</f>
        <v>390</v>
      </c>
      <c r="F1874" s="95">
        <f t="shared" ca="1" si="3755"/>
        <v>2015</v>
      </c>
      <c r="G1874" s="95">
        <f t="shared" ref="G1874" ca="1" si="3842">VLOOKUP(INDIRECT(CHAR(39)&amp;$A1874&amp;CHAR(39)&amp;"!r2c"&amp;$C1874,0),variables,2,0)</f>
        <v>10818</v>
      </c>
      <c r="H1874" s="98">
        <f t="array" aca="1" ref="H1874" ca="1">IF(AND(G1874&gt;=10861,G1874&lt;=10863),TEXT(INDIRECT(CHAR(39)&amp;$A1874&amp;CHAR(39)&amp;"!r"&amp;$B1874&amp;"c"&amp;$C1874,0),"dd-mmm-yyyy"),(INDIRECT(CHAR(39)&amp;$A1874&amp;CHAR(39)&amp;"!r"&amp;$B1874&amp;"c"&amp;$C1874,0)))</f>
        <v>24200000</v>
      </c>
    </row>
    <row r="1875" spans="1:8" x14ac:dyDescent="0.3">
      <c r="A1875" s="95" t="s">
        <v>284</v>
      </c>
      <c r="B1875" s="95">
        <f t="shared" si="3820"/>
        <v>18</v>
      </c>
      <c r="C1875" s="95">
        <f t="shared" si="3751"/>
        <v>80</v>
      </c>
      <c r="E1875" s="95">
        <f t="shared" ref="E1875" si="3843">plan_id</f>
        <v>390</v>
      </c>
      <c r="F1875" s="95">
        <f t="shared" ca="1" si="3755"/>
        <v>2015</v>
      </c>
      <c r="G1875" s="95">
        <f t="shared" ref="G1875" ca="1" si="3844">VLOOKUP(INDIRECT(CHAR(39)&amp;$A1875&amp;CHAR(39)&amp;"!r2c"&amp;$C1875,0),variables,2,0)</f>
        <v>10819</v>
      </c>
      <c r="H1875" s="98">
        <f t="array" aca="1" ref="H1875" ca="1">IF(AND(G1875&gt;=10861,G1875&lt;=10863),TEXT(INDIRECT(CHAR(39)&amp;$A1875&amp;CHAR(39)&amp;"!r"&amp;$B1875&amp;"c"&amp;$C1875,0),"dd-mmm-yyyy"),(INDIRECT(CHAR(39)&amp;$A1875&amp;CHAR(39)&amp;"!r"&amp;$B1875&amp;"c"&amp;$C1875,0)))</f>
        <v>0</v>
      </c>
    </row>
    <row r="1876" spans="1:8" x14ac:dyDescent="0.3">
      <c r="A1876" s="95" t="s">
        <v>284</v>
      </c>
      <c r="B1876" s="95">
        <f t="shared" si="3820"/>
        <v>18</v>
      </c>
      <c r="C1876" s="95">
        <f t="shared" si="3751"/>
        <v>81</v>
      </c>
      <c r="E1876" s="95">
        <f t="shared" ref="E1876" si="3845">plan_id</f>
        <v>390</v>
      </c>
      <c r="F1876" s="95">
        <f t="shared" ca="1" si="3755"/>
        <v>2015</v>
      </c>
      <c r="G1876" s="95">
        <f t="shared" ref="G1876" ca="1" si="3846">VLOOKUP(INDIRECT(CHAR(39)&amp;$A1876&amp;CHAR(39)&amp;"!r2c"&amp;$C1876,0),variables,2,0)</f>
        <v>10820</v>
      </c>
      <c r="H1876" s="98">
        <f t="array" aca="1" ref="H1876" ca="1">IF(AND(G1876&gt;=10861,G1876&lt;=10863),TEXT(INDIRECT(CHAR(39)&amp;$A1876&amp;CHAR(39)&amp;"!r"&amp;$B1876&amp;"c"&amp;$C1876,0),"dd-mmm-yyyy"),(INDIRECT(CHAR(39)&amp;$A1876&amp;CHAR(39)&amp;"!r"&amp;$B1876&amp;"c"&amp;$C1876,0)))</f>
        <v>-32400000</v>
      </c>
    </row>
    <row r="1877" spans="1:8" x14ac:dyDescent="0.3">
      <c r="A1877" s="95" t="s">
        <v>284</v>
      </c>
      <c r="B1877" s="95">
        <f t="shared" si="3820"/>
        <v>18</v>
      </c>
      <c r="C1877" s="95">
        <f t="shared" si="3751"/>
        <v>82</v>
      </c>
      <c r="E1877" s="95">
        <f t="shared" ref="E1877" si="3847">plan_id</f>
        <v>390</v>
      </c>
      <c r="F1877" s="95">
        <f t="shared" ca="1" si="3755"/>
        <v>2015</v>
      </c>
      <c r="G1877" s="95">
        <f t="shared" ref="G1877" ca="1" si="3848">VLOOKUP(INDIRECT(CHAR(39)&amp;$A1877&amp;CHAR(39)&amp;"!r2c"&amp;$C1877,0),variables,2,0)</f>
        <v>10821</v>
      </c>
      <c r="H1877" s="98">
        <f t="array" aca="1" ref="H1877" ca="1">IF(AND(G1877&gt;=10861,G1877&lt;=10863),TEXT(INDIRECT(CHAR(39)&amp;$A1877&amp;CHAR(39)&amp;"!r"&amp;$B1877&amp;"c"&amp;$C1877,0),"dd-mmm-yyyy"),(INDIRECT(CHAR(39)&amp;$A1877&amp;CHAR(39)&amp;"!r"&amp;$B1877&amp;"c"&amp;$C1877,0)))</f>
        <v>0</v>
      </c>
    </row>
    <row r="1878" spans="1:8" x14ac:dyDescent="0.3">
      <c r="A1878" s="95" t="s">
        <v>284</v>
      </c>
      <c r="B1878" s="95">
        <f t="shared" si="3820"/>
        <v>18</v>
      </c>
      <c r="C1878" s="95">
        <f t="shared" si="3751"/>
        <v>83</v>
      </c>
      <c r="E1878" s="95">
        <f t="shared" ref="E1878" si="3849">plan_id</f>
        <v>390</v>
      </c>
      <c r="F1878" s="95">
        <f t="shared" ca="1" si="3755"/>
        <v>2015</v>
      </c>
      <c r="G1878" s="95">
        <f t="shared" ref="G1878" ca="1" si="3850">VLOOKUP(INDIRECT(CHAR(39)&amp;$A1878&amp;CHAR(39)&amp;"!r2c"&amp;$C1878,0),variables,2,0)</f>
        <v>10822</v>
      </c>
      <c r="H1878" s="98">
        <f t="array" aca="1" ref="H1878" ca="1">IF(AND(G1878&gt;=10861,G1878&lt;=10863),TEXT(INDIRECT(CHAR(39)&amp;$A1878&amp;CHAR(39)&amp;"!r"&amp;$B1878&amp;"c"&amp;$C1878,0),"dd-mmm-yyyy"),(INDIRECT(CHAR(39)&amp;$A1878&amp;CHAR(39)&amp;"!r"&amp;$B1878&amp;"c"&amp;$C1878,0)))</f>
        <v>0</v>
      </c>
    </row>
    <row r="1879" spans="1:8" x14ac:dyDescent="0.3">
      <c r="A1879" s="95" t="s">
        <v>284</v>
      </c>
      <c r="B1879" s="95">
        <f t="shared" si="3820"/>
        <v>18</v>
      </c>
      <c r="C1879" s="95">
        <f t="shared" si="3751"/>
        <v>84</v>
      </c>
      <c r="E1879" s="95">
        <f t="shared" ref="E1879" si="3851">plan_id</f>
        <v>390</v>
      </c>
      <c r="F1879" s="95">
        <f t="shared" ca="1" si="3755"/>
        <v>2015</v>
      </c>
      <c r="G1879" s="95">
        <f t="shared" ref="G1879" ca="1" si="3852">VLOOKUP(INDIRECT(CHAR(39)&amp;$A1879&amp;CHAR(39)&amp;"!r2c"&amp;$C1879,0),variables,2,0)</f>
        <v>10829</v>
      </c>
      <c r="H1879" s="98">
        <f t="array" aca="1" ref="H1879" ca="1">IF(AND(G1879&gt;=10861,G1879&lt;=10863),TEXT(INDIRECT(CHAR(39)&amp;$A1879&amp;CHAR(39)&amp;"!r"&amp;$B1879&amp;"c"&amp;$C1879,0),"dd-mmm-yyyy"),(INDIRECT(CHAR(39)&amp;$A1879&amp;CHAR(39)&amp;"!r"&amp;$B1879&amp;"c"&amp;$C1879,0)))</f>
        <v>185650000</v>
      </c>
    </row>
    <row r="1880" spans="1:8" x14ac:dyDescent="0.3">
      <c r="A1880" s="95" t="s">
        <v>284</v>
      </c>
      <c r="B1880" s="95">
        <f t="shared" si="3820"/>
        <v>18</v>
      </c>
      <c r="C1880" s="95">
        <f t="shared" si="3751"/>
        <v>85</v>
      </c>
      <c r="E1880" s="95">
        <f t="shared" ref="E1880" si="3853">plan_id</f>
        <v>390</v>
      </c>
      <c r="F1880" s="95">
        <f t="shared" ca="1" si="3755"/>
        <v>2015</v>
      </c>
      <c r="G1880" s="95">
        <f t="shared" ref="G1880" ca="1" si="3854">VLOOKUP(INDIRECT(CHAR(39)&amp;$A1880&amp;CHAR(39)&amp;"!r2c"&amp;$C1880,0),variables,2,0)</f>
        <v>10823</v>
      </c>
      <c r="H1880" s="98">
        <f t="array" aca="1" ref="H1880" ca="1">IF(AND(G1880&gt;=10861,G1880&lt;=10863),TEXT(INDIRECT(CHAR(39)&amp;$A1880&amp;CHAR(39)&amp;"!r"&amp;$B1880&amp;"c"&amp;$C1880,0),"dd-mmm-yyyy"),(INDIRECT(CHAR(39)&amp;$A1880&amp;CHAR(39)&amp;"!r"&amp;$B1880&amp;"c"&amp;$C1880,0)))</f>
        <v>-34016000</v>
      </c>
    </row>
    <row r="1881" spans="1:8" x14ac:dyDescent="0.3">
      <c r="A1881" s="95" t="s">
        <v>284</v>
      </c>
      <c r="B1881" s="95">
        <f t="shared" si="3820"/>
        <v>18</v>
      </c>
      <c r="C1881" s="95">
        <f t="shared" si="3751"/>
        <v>86</v>
      </c>
      <c r="E1881" s="95">
        <f t="shared" ref="E1881" si="3855">plan_id</f>
        <v>390</v>
      </c>
      <c r="F1881" s="95">
        <f t="shared" ca="1" si="3755"/>
        <v>2015</v>
      </c>
      <c r="G1881" s="95">
        <f t="shared" ref="G1881" ca="1" si="3856">VLOOKUP(INDIRECT(CHAR(39)&amp;$A1881&amp;CHAR(39)&amp;"!r2c"&amp;$C1881,0),variables,2,0)</f>
        <v>10798</v>
      </c>
      <c r="H1881" s="98">
        <f t="array" aca="1" ref="H1881" ca="1">IF(AND(G1881&gt;=10861,G1881&lt;=10863),TEXT(INDIRECT(CHAR(39)&amp;$A1881&amp;CHAR(39)&amp;"!r"&amp;$B1881&amp;"c"&amp;$C1881,0),"dd-mmm-yyyy"),(INDIRECT(CHAR(39)&amp;$A1881&amp;CHAR(39)&amp;"!r"&amp;$B1881&amp;"c"&amp;$C1881,0)))</f>
        <v>0</v>
      </c>
    </row>
    <row r="1882" spans="1:8" x14ac:dyDescent="0.3">
      <c r="A1882" s="95" t="s">
        <v>284</v>
      </c>
      <c r="B1882" s="95">
        <f t="shared" si="3820"/>
        <v>18</v>
      </c>
      <c r="C1882" s="95">
        <f t="shared" si="3751"/>
        <v>87</v>
      </c>
      <c r="E1882" s="95">
        <f t="shared" ref="E1882" si="3857">plan_id</f>
        <v>390</v>
      </c>
      <c r="F1882" s="95">
        <f t="shared" ca="1" si="3755"/>
        <v>2015</v>
      </c>
      <c r="G1882" s="95">
        <f t="shared" ref="G1882" ca="1" si="3858">VLOOKUP(INDIRECT(CHAR(39)&amp;$A1882&amp;CHAR(39)&amp;"!r2c"&amp;$C1882,0),variables,2,0)</f>
        <v>10799</v>
      </c>
      <c r="H1882" s="98">
        <f t="array" aca="1" ref="H1882" ca="1">IF(AND(G1882&gt;=10861,G1882&lt;=10863),TEXT(INDIRECT(CHAR(39)&amp;$A1882&amp;CHAR(39)&amp;"!r"&amp;$B1882&amp;"c"&amp;$C1882,0),"dd-mmm-yyyy"),(INDIRECT(CHAR(39)&amp;$A1882&amp;CHAR(39)&amp;"!r"&amp;$B1882&amp;"c"&amp;$C1882,0)))</f>
        <v>0</v>
      </c>
    </row>
    <row r="1883" spans="1:8" x14ac:dyDescent="0.3">
      <c r="A1883" s="95" t="s">
        <v>284</v>
      </c>
      <c r="B1883" s="95">
        <f t="shared" si="3820"/>
        <v>18</v>
      </c>
      <c r="C1883" s="95">
        <f t="shared" si="3751"/>
        <v>88</v>
      </c>
      <c r="E1883" s="95">
        <f t="shared" ref="E1883" si="3859">plan_id</f>
        <v>390</v>
      </c>
      <c r="F1883" s="95">
        <f t="shared" ca="1" si="3755"/>
        <v>2015</v>
      </c>
      <c r="G1883" s="95">
        <f t="shared" ref="G1883" ca="1" si="3860">VLOOKUP(INDIRECT(CHAR(39)&amp;$A1883&amp;CHAR(39)&amp;"!r2c"&amp;$C1883,0),variables,2,0)</f>
        <v>10800</v>
      </c>
      <c r="H1883" s="98">
        <f t="array" aca="1" ref="H1883" ca="1">IF(AND(G1883&gt;=10861,G1883&lt;=10863),TEXT(INDIRECT(CHAR(39)&amp;$A1883&amp;CHAR(39)&amp;"!r"&amp;$B1883&amp;"c"&amp;$C1883,0),"dd-mmm-yyyy"),(INDIRECT(CHAR(39)&amp;$A1883&amp;CHAR(39)&amp;"!r"&amp;$B1883&amp;"c"&amp;$C1883,0)))</f>
        <v>0</v>
      </c>
    </row>
    <row r="1884" spans="1:8" x14ac:dyDescent="0.3">
      <c r="A1884" s="95" t="s">
        <v>284</v>
      </c>
      <c r="B1884" s="95">
        <f t="shared" si="3820"/>
        <v>18</v>
      </c>
      <c r="C1884" s="95">
        <f t="shared" si="3751"/>
        <v>89</v>
      </c>
      <c r="E1884" s="95">
        <f t="shared" ref="E1884" si="3861">plan_id</f>
        <v>390</v>
      </c>
      <c r="F1884" s="95">
        <f t="shared" ca="1" si="3755"/>
        <v>2015</v>
      </c>
      <c r="G1884" s="95">
        <f t="shared" ref="G1884" ca="1" si="3862">VLOOKUP(INDIRECT(CHAR(39)&amp;$A1884&amp;CHAR(39)&amp;"!r2c"&amp;$C1884,0),variables,2,0)</f>
        <v>10824</v>
      </c>
      <c r="H1884" s="98">
        <f t="array" aca="1" ref="H1884" ca="1">IF(AND(G1884&gt;=10861,G1884&lt;=10863),TEXT(INDIRECT(CHAR(39)&amp;$A1884&amp;CHAR(39)&amp;"!r"&amp;$B1884&amp;"c"&amp;$C1884,0),"dd-mmm-yyyy"),(INDIRECT(CHAR(39)&amp;$A1884&amp;CHAR(39)&amp;"!r"&amp;$B1884&amp;"c"&amp;$C1884,0)))</f>
        <v>0</v>
      </c>
    </row>
    <row r="1885" spans="1:8" x14ac:dyDescent="0.3">
      <c r="A1885" s="95" t="s">
        <v>284</v>
      </c>
      <c r="B1885" s="95">
        <f t="shared" si="3820"/>
        <v>18</v>
      </c>
      <c r="C1885" s="95">
        <f t="shared" si="3751"/>
        <v>90</v>
      </c>
      <c r="E1885" s="95">
        <f t="shared" ref="E1885" si="3863">plan_id</f>
        <v>390</v>
      </c>
      <c r="F1885" s="95">
        <f t="shared" ca="1" si="3755"/>
        <v>2015</v>
      </c>
      <c r="G1885" s="95">
        <f t="shared" ref="G1885" ca="1" si="3864">VLOOKUP(INDIRECT(CHAR(39)&amp;$A1885&amp;CHAR(39)&amp;"!r2c"&amp;$C1885,0),variables,2,0)</f>
        <v>10825</v>
      </c>
      <c r="H1885" s="98">
        <f t="array" aca="1" ref="H1885" ca="1">IF(AND(G1885&gt;=10861,G1885&lt;=10863),TEXT(INDIRECT(CHAR(39)&amp;$A1885&amp;CHAR(39)&amp;"!r"&amp;$B1885&amp;"c"&amp;$C1885,0),"dd-mmm-yyyy"),(INDIRECT(CHAR(39)&amp;$A1885&amp;CHAR(39)&amp;"!r"&amp;$B1885&amp;"c"&amp;$C1885,0)))</f>
        <v>4800000</v>
      </c>
    </row>
    <row r="1886" spans="1:8" x14ac:dyDescent="0.3">
      <c r="A1886" s="95" t="s">
        <v>284</v>
      </c>
      <c r="B1886" s="95">
        <f t="shared" si="3820"/>
        <v>18</v>
      </c>
      <c r="C1886" s="95">
        <f t="shared" si="3751"/>
        <v>91</v>
      </c>
      <c r="E1886" s="95">
        <f t="shared" ref="E1886" si="3865">plan_id</f>
        <v>390</v>
      </c>
      <c r="F1886" s="95">
        <f t="shared" ca="1" si="3755"/>
        <v>2015</v>
      </c>
      <c r="G1886" s="95">
        <f t="shared" ref="G1886" ca="1" si="3866">VLOOKUP(INDIRECT(CHAR(39)&amp;$A1886&amp;CHAR(39)&amp;"!r2c"&amp;$C1886,0),variables,2,0)</f>
        <v>10826</v>
      </c>
      <c r="H1886" s="98">
        <f t="array" aca="1" ref="H1886" ca="1">IF(AND(G1886&gt;=10861,G1886&lt;=10863),TEXT(INDIRECT(CHAR(39)&amp;$A1886&amp;CHAR(39)&amp;"!r"&amp;$B1886&amp;"c"&amp;$C1886,0),"dd-mmm-yyyy"),(INDIRECT(CHAR(39)&amp;$A1886&amp;CHAR(39)&amp;"!r"&amp;$B1886&amp;"c"&amp;$C1886,0)))</f>
        <v>-11251000</v>
      </c>
    </row>
    <row r="1887" spans="1:8" x14ac:dyDescent="0.3">
      <c r="A1887" s="95" t="s">
        <v>284</v>
      </c>
      <c r="B1887" s="95">
        <f t="shared" si="3820"/>
        <v>18</v>
      </c>
      <c r="C1887" s="95">
        <f t="shared" si="3751"/>
        <v>92</v>
      </c>
      <c r="E1887" s="95">
        <f t="shared" ref="E1887" si="3867">plan_id</f>
        <v>390</v>
      </c>
      <c r="F1887" s="95">
        <f t="shared" ca="1" si="3755"/>
        <v>2015</v>
      </c>
      <c r="G1887" s="95">
        <f t="shared" ref="G1887" ca="1" si="3868">VLOOKUP(INDIRECT(CHAR(39)&amp;$A1887&amp;CHAR(39)&amp;"!r2c"&amp;$C1887,0),variables,2,0)</f>
        <v>10828</v>
      </c>
      <c r="H1887" s="98">
        <f t="array" aca="1" ref="H1887" ca="1">IF(AND(G1887&gt;=10861,G1887&lt;=10863),TEXT(INDIRECT(CHAR(39)&amp;$A1887&amp;CHAR(39)&amp;"!r"&amp;$B1887&amp;"c"&amp;$C1887,0),"dd-mmm-yyyy"),(INDIRECT(CHAR(39)&amp;$A1887&amp;CHAR(39)&amp;"!r"&amp;$B1887&amp;"c"&amp;$C1887,0)))</f>
        <v>0</v>
      </c>
    </row>
    <row r="1888" spans="1:8" x14ac:dyDescent="0.3">
      <c r="A1888" s="95" t="s">
        <v>284</v>
      </c>
      <c r="B1888" s="95">
        <f t="shared" si="3820"/>
        <v>18</v>
      </c>
      <c r="C1888" s="95">
        <f t="shared" si="3751"/>
        <v>93</v>
      </c>
      <c r="E1888" s="95">
        <f t="shared" ref="E1888" si="3869">plan_id</f>
        <v>390</v>
      </c>
      <c r="F1888" s="95">
        <f t="shared" ca="1" si="3755"/>
        <v>2015</v>
      </c>
      <c r="G1888" s="95">
        <f t="shared" ref="G1888" ca="1" si="3870">VLOOKUP(INDIRECT(CHAR(39)&amp;$A1888&amp;CHAR(39)&amp;"!r2c"&amp;$C1888,0),variables,2,0)</f>
        <v>10827</v>
      </c>
      <c r="H1888" s="98">
        <f t="array" aca="1" ref="H1888" ca="1">IF(AND(G1888&gt;=10861,G1888&lt;=10863),TEXT(INDIRECT(CHAR(39)&amp;$A1888&amp;CHAR(39)&amp;"!r"&amp;$B1888&amp;"c"&amp;$C1888,0),"dd-mmm-yyyy"),(INDIRECT(CHAR(39)&amp;$A1888&amp;CHAR(39)&amp;"!r"&amp;$B1888&amp;"c"&amp;$C1888,0)))</f>
        <v>0</v>
      </c>
    </row>
    <row r="1889" spans="1:8" x14ac:dyDescent="0.3">
      <c r="A1889" s="95" t="s">
        <v>284</v>
      </c>
      <c r="B1889" s="95">
        <f t="shared" ref="B1889:B1952" si="3871">B1824+1</f>
        <v>19</v>
      </c>
      <c r="C1889" s="95">
        <f t="shared" si="3751"/>
        <v>3</v>
      </c>
      <c r="E1889" s="95">
        <f t="shared" ref="E1889" si="3872">plan_id</f>
        <v>390</v>
      </c>
      <c r="F1889" s="95">
        <f t="shared" ca="1" si="3755"/>
        <v>2016</v>
      </c>
      <c r="G1889" s="95">
        <f t="shared" ref="G1889" ca="1" si="3873">VLOOKUP(INDIRECT(CHAR(39)&amp;$A1889&amp;CHAR(39)&amp;"!r2c"&amp;$C1889,0),variables,2,0)</f>
        <v>10703</v>
      </c>
      <c r="H1889" s="98">
        <f t="array" aca="1" ref="H1889" ca="1">IF(AND(G1889&gt;=10861,G1889&lt;=10863),TEXT(INDIRECT(CHAR(39)&amp;$A1889&amp;CHAR(39)&amp;"!r"&amp;$B1889&amp;"c"&amp;$C1889,0),"dd-mmm-yyyy"),(INDIRECT(CHAR(39)&amp;$A1889&amp;CHAR(39)&amp;"!r"&amp;$B1889&amp;"c"&amp;$C1889,0)))</f>
        <v>2018</v>
      </c>
    </row>
    <row r="1890" spans="1:8" x14ac:dyDescent="0.3">
      <c r="A1890" s="95" t="s">
        <v>284</v>
      </c>
      <c r="B1890" s="95">
        <f t="shared" si="3871"/>
        <v>19</v>
      </c>
      <c r="C1890" s="95">
        <f t="shared" si="3751"/>
        <v>4</v>
      </c>
      <c r="E1890" s="95">
        <f t="shared" ref="E1890" si="3874">plan_id</f>
        <v>390</v>
      </c>
      <c r="F1890" s="95">
        <f t="shared" ca="1" si="3755"/>
        <v>2016</v>
      </c>
      <c r="G1890" s="95">
        <f t="shared" ref="G1890" ca="1" si="3875">VLOOKUP(INDIRECT(CHAR(39)&amp;$A1890&amp;CHAR(39)&amp;"!r2c"&amp;$C1890,0),variables,2,0)</f>
        <v>10845</v>
      </c>
      <c r="H1890" s="98" t="str">
        <f t="array" aca="1" ref="H1890" ca="1">IF(AND(G1890&gt;=10861,G1890&lt;=10863),TEXT(INDIRECT(CHAR(39)&amp;$A1890&amp;CHAR(39)&amp;"!r"&amp;$B1890&amp;"c"&amp;$C1890,0),"dd-mmm-yyyy"),(INDIRECT(CHAR(39)&amp;$A1890&amp;CHAR(39)&amp;"!r"&amp;$B1890&amp;"c"&amp;$C1890,0)))</f>
        <v>Cavanaugh Macdonald Consulting, LLC</v>
      </c>
    </row>
    <row r="1891" spans="1:8" x14ac:dyDescent="0.3">
      <c r="A1891" s="95" t="s">
        <v>284</v>
      </c>
      <c r="B1891" s="95">
        <f t="shared" si="3871"/>
        <v>19</v>
      </c>
      <c r="C1891" s="95">
        <f t="shared" si="3751"/>
        <v>5</v>
      </c>
      <c r="E1891" s="95">
        <f t="shared" ref="E1891" si="3876">plan_id</f>
        <v>390</v>
      </c>
      <c r="F1891" s="95">
        <f t="shared" ca="1" si="3755"/>
        <v>2016</v>
      </c>
      <c r="G1891" s="95">
        <f t="shared" ref="G1891" ca="1" si="3877">VLOOKUP(INDIRECT(CHAR(39)&amp;$A1891&amp;CHAR(39)&amp;"!r2c"&amp;$C1891,0),variables,2,0)</f>
        <v>10924</v>
      </c>
      <c r="H1891" s="98">
        <f t="array" aca="1" ref="H1891" ca="1">IF(AND(G1891&gt;=10861,G1891&lt;=10863),TEXT(INDIRECT(CHAR(39)&amp;$A1891&amp;CHAR(39)&amp;"!r"&amp;$B1891&amp;"c"&amp;$C1891,0),"dd-mmm-yyyy"),(INDIRECT(CHAR(39)&amp;$A1891&amp;CHAR(39)&amp;"!r"&amp;$B1891&amp;"c"&amp;$C1891,0)))</f>
        <v>0</v>
      </c>
    </row>
    <row r="1892" spans="1:8" x14ac:dyDescent="0.3">
      <c r="A1892" s="95" t="s">
        <v>284</v>
      </c>
      <c r="B1892" s="95">
        <f t="shared" si="3871"/>
        <v>19</v>
      </c>
      <c r="C1892" s="95">
        <f t="shared" si="3751"/>
        <v>6</v>
      </c>
      <c r="E1892" s="95">
        <f t="shared" ref="E1892" si="3878">plan_id</f>
        <v>390</v>
      </c>
      <c r="F1892" s="95">
        <f t="shared" ca="1" si="3755"/>
        <v>2016</v>
      </c>
      <c r="G1892" s="95">
        <f t="shared" ref="G1892" ca="1" si="3879">VLOOKUP(INDIRECT(CHAR(39)&amp;$A1892&amp;CHAR(39)&amp;"!r2c"&amp;$C1892,0),variables,2,0)</f>
        <v>10925</v>
      </c>
      <c r="H1892" s="98">
        <f t="array" aca="1" ref="H1892" ca="1">IF(AND(G1892&gt;=10861,G1892&lt;=10863),TEXT(INDIRECT(CHAR(39)&amp;$A1892&amp;CHAR(39)&amp;"!r"&amp;$B1892&amp;"c"&amp;$C1892,0),"dd-mmm-yyyy"),(INDIRECT(CHAR(39)&amp;$A1892&amp;CHAR(39)&amp;"!r"&amp;$B1892&amp;"c"&amp;$C1892,0)))</f>
        <v>0.3569</v>
      </c>
    </row>
    <row r="1893" spans="1:8" x14ac:dyDescent="0.3">
      <c r="A1893" s="95" t="s">
        <v>284</v>
      </c>
      <c r="B1893" s="95">
        <f t="shared" si="3871"/>
        <v>19</v>
      </c>
      <c r="C1893" s="95">
        <f t="shared" si="3751"/>
        <v>7</v>
      </c>
      <c r="E1893" s="95">
        <f t="shared" ref="E1893" si="3880">plan_id</f>
        <v>390</v>
      </c>
      <c r="F1893" s="95">
        <f t="shared" ca="1" si="3755"/>
        <v>2016</v>
      </c>
      <c r="G1893" s="95">
        <f t="shared" ref="G1893" ca="1" si="3881">VLOOKUP(INDIRECT(CHAR(39)&amp;$A1893&amp;CHAR(39)&amp;"!r2c"&amp;$C1893,0),variables,2,0)</f>
        <v>10926</v>
      </c>
      <c r="H1893" s="98">
        <f t="array" aca="1" ref="H1893" ca="1">IF(AND(G1893&gt;=10861,G1893&lt;=10863),TEXT(INDIRECT(CHAR(39)&amp;$A1893&amp;CHAR(39)&amp;"!r"&amp;$B1893&amp;"c"&amp;$C1893,0),"dd-mmm-yyyy"),(INDIRECT(CHAR(39)&amp;$A1893&amp;CHAR(39)&amp;"!r"&amp;$B1893&amp;"c"&amp;$C1893,0)))</f>
        <v>0</v>
      </c>
    </row>
    <row r="1894" spans="1:8" x14ac:dyDescent="0.3">
      <c r="A1894" s="95" t="s">
        <v>284</v>
      </c>
      <c r="B1894" s="95">
        <f t="shared" si="3871"/>
        <v>19</v>
      </c>
      <c r="C1894" s="95">
        <f t="shared" si="3751"/>
        <v>8</v>
      </c>
      <c r="E1894" s="95">
        <f t="shared" ref="E1894" si="3882">plan_id</f>
        <v>390</v>
      </c>
      <c r="F1894" s="95">
        <f t="shared" ca="1" si="3755"/>
        <v>2016</v>
      </c>
      <c r="G1894" s="95">
        <f t="shared" ref="G1894" ca="1" si="3883">VLOOKUP(INDIRECT(CHAR(39)&amp;$A1894&amp;CHAR(39)&amp;"!r2c"&amp;$C1894,0),variables,2,0)</f>
        <v>10704</v>
      </c>
      <c r="H1894" s="98">
        <f t="array" aca="1" ref="H1894" ca="1">IF(AND(G1894&gt;=10861,G1894&lt;=10863),TEXT(INDIRECT(CHAR(39)&amp;$A1894&amp;CHAR(39)&amp;"!r"&amp;$B1894&amp;"c"&amp;$C1894,0),"dd-mmm-yyyy"),(INDIRECT(CHAR(39)&amp;$A1894&amp;CHAR(39)&amp;"!r"&amp;$B1894&amp;"c"&amp;$C1894,0)))</f>
        <v>0</v>
      </c>
    </row>
    <row r="1895" spans="1:8" x14ac:dyDescent="0.3">
      <c r="A1895" s="95" t="s">
        <v>284</v>
      </c>
      <c r="B1895" s="95">
        <f t="shared" si="3871"/>
        <v>19</v>
      </c>
      <c r="C1895" s="95">
        <f t="shared" ref="C1895:C1958" si="3884">C1804</f>
        <v>9</v>
      </c>
      <c r="E1895" s="95">
        <f t="shared" ref="E1895" si="3885">plan_id</f>
        <v>390</v>
      </c>
      <c r="F1895" s="95">
        <f t="shared" ca="1" si="3755"/>
        <v>2016</v>
      </c>
      <c r="G1895" s="95">
        <f t="shared" ref="G1895" ca="1" si="3886">VLOOKUP(INDIRECT(CHAR(39)&amp;$A1895&amp;CHAR(39)&amp;"!r2c"&amp;$C1895,0),variables,2,0)</f>
        <v>10928</v>
      </c>
      <c r="H1895" s="98">
        <f t="array" aca="1" ref="H1895" ca="1">IF(AND(G1895&gt;=10861,G1895&lt;=10863),TEXT(INDIRECT(CHAR(39)&amp;$A1895&amp;CHAR(39)&amp;"!r"&amp;$B1895&amp;"c"&amp;$C1895,0),"dd-mmm-yyyy"),(INDIRECT(CHAR(39)&amp;$A1895&amp;CHAR(39)&amp;"!r"&amp;$B1895&amp;"c"&amp;$C1895,0)))</f>
        <v>-0.10680000000000001</v>
      </c>
    </row>
    <row r="1896" spans="1:8" x14ac:dyDescent="0.3">
      <c r="A1896" s="95" t="s">
        <v>284</v>
      </c>
      <c r="B1896" s="95">
        <f t="shared" si="3871"/>
        <v>19</v>
      </c>
      <c r="C1896" s="95">
        <f t="shared" si="3884"/>
        <v>10</v>
      </c>
      <c r="E1896" s="95">
        <f t="shared" ref="E1896" si="3887">plan_id</f>
        <v>390</v>
      </c>
      <c r="F1896" s="95">
        <f t="shared" ca="1" si="3755"/>
        <v>2016</v>
      </c>
      <c r="G1896" s="95">
        <f t="shared" ref="G1896" ca="1" si="3888">VLOOKUP(INDIRECT(CHAR(39)&amp;$A1896&amp;CHAR(39)&amp;"!r2c"&amp;$C1896,0),variables,2,0)</f>
        <v>10929</v>
      </c>
      <c r="H1896" s="98">
        <f t="array" aca="1" ref="H1896" ca="1">IF(AND(G1896&gt;=10861,G1896&lt;=10863),TEXT(INDIRECT(CHAR(39)&amp;$A1896&amp;CHAR(39)&amp;"!r"&amp;$B1896&amp;"c"&amp;$C1896,0),"dd-mmm-yyyy"),(INDIRECT(CHAR(39)&amp;$A1896&amp;CHAR(39)&amp;"!r"&amp;$B1896&amp;"c"&amp;$C1896,0)))</f>
        <v>-0.10680000000000001</v>
      </c>
    </row>
    <row r="1897" spans="1:8" x14ac:dyDescent="0.3">
      <c r="A1897" s="95" t="s">
        <v>284</v>
      </c>
      <c r="B1897" s="95">
        <f t="shared" si="3871"/>
        <v>19</v>
      </c>
      <c r="C1897" s="95">
        <f t="shared" si="3884"/>
        <v>11</v>
      </c>
      <c r="E1897" s="95">
        <f t="shared" ref="E1897" si="3889">plan_id</f>
        <v>390</v>
      </c>
      <c r="F1897" s="95">
        <f t="shared" ca="1" si="3755"/>
        <v>2016</v>
      </c>
      <c r="G1897" s="95">
        <f t="shared" ref="G1897" ca="1" si="3890">VLOOKUP(INDIRECT(CHAR(39)&amp;$A1897&amp;CHAR(39)&amp;"!r2c"&amp;$C1897,0),variables,2,0)</f>
        <v>10930</v>
      </c>
      <c r="H1897" s="98">
        <f t="array" aca="1" ref="H1897" ca="1">IF(AND(G1897&gt;=10861,G1897&lt;=10863),TEXT(INDIRECT(CHAR(39)&amp;$A1897&amp;CHAR(39)&amp;"!r"&amp;$B1897&amp;"c"&amp;$C1897,0),"dd-mmm-yyyy"),(INDIRECT(CHAR(39)&amp;$A1897&amp;CHAR(39)&amp;"!r"&amp;$B1897&amp;"c"&amp;$C1897,0)))</f>
        <v>0</v>
      </c>
    </row>
    <row r="1898" spans="1:8" x14ac:dyDescent="0.3">
      <c r="A1898" s="95" t="s">
        <v>284</v>
      </c>
      <c r="B1898" s="95">
        <f t="shared" si="3871"/>
        <v>19</v>
      </c>
      <c r="C1898" s="95">
        <f t="shared" si="3884"/>
        <v>12</v>
      </c>
      <c r="E1898" s="95">
        <f t="shared" ref="E1898" si="3891">plan_id</f>
        <v>390</v>
      </c>
      <c r="F1898" s="95">
        <f t="shared" ca="1" si="3755"/>
        <v>2016</v>
      </c>
      <c r="G1898" s="95">
        <f t="shared" ref="G1898" ca="1" si="3892">VLOOKUP(INDIRECT(CHAR(39)&amp;$A1898&amp;CHAR(39)&amp;"!r2c"&amp;$C1898,0),variables,2,0)</f>
        <v>10705</v>
      </c>
      <c r="H1898" s="98">
        <f t="array" aca="1" ref="H1898" ca="1">IF(AND(G1898&gt;=10861,G1898&lt;=10863),TEXT(INDIRECT(CHAR(39)&amp;$A1898&amp;CHAR(39)&amp;"!r"&amp;$B1898&amp;"c"&amp;$C1898,0),"dd-mmm-yyyy"),(INDIRECT(CHAR(39)&amp;$A1898&amp;CHAR(39)&amp;"!r"&amp;$B1898&amp;"c"&amp;$C1898,0)))</f>
        <v>32785000</v>
      </c>
    </row>
    <row r="1899" spans="1:8" x14ac:dyDescent="0.3">
      <c r="A1899" s="95" t="s">
        <v>284</v>
      </c>
      <c r="B1899" s="95">
        <f t="shared" si="3871"/>
        <v>19</v>
      </c>
      <c r="C1899" s="95">
        <f t="shared" si="3884"/>
        <v>13</v>
      </c>
      <c r="E1899" s="95">
        <f t="shared" ref="E1899" si="3893">plan_id</f>
        <v>390</v>
      </c>
      <c r="F1899" s="95">
        <f t="shared" ca="1" si="3755"/>
        <v>2016</v>
      </c>
      <c r="G1899" s="95">
        <f t="shared" ref="G1899" ca="1" si="3894">VLOOKUP(INDIRECT(CHAR(39)&amp;$A1899&amp;CHAR(39)&amp;"!r2c"&amp;$C1899,0),variables,2,0)</f>
        <v>10842</v>
      </c>
      <c r="H1899" s="98">
        <f t="array" aca="1" ref="H1899" ca="1">IF(AND(G1899&gt;=10861,G1899&lt;=10863),TEXT(INDIRECT(CHAR(39)&amp;$A1899&amp;CHAR(39)&amp;"!r"&amp;$B1899&amp;"c"&amp;$C1899,0),"dd-mmm-yyyy"),(INDIRECT(CHAR(39)&amp;$A1899&amp;CHAR(39)&amp;"!r"&amp;$B1899&amp;"c"&amp;$C1899,0)))</f>
        <v>0</v>
      </c>
    </row>
    <row r="1900" spans="1:8" x14ac:dyDescent="0.3">
      <c r="A1900" s="95" t="s">
        <v>284</v>
      </c>
      <c r="B1900" s="95">
        <f t="shared" si="3871"/>
        <v>19</v>
      </c>
      <c r="C1900" s="95">
        <f t="shared" si="3884"/>
        <v>14</v>
      </c>
      <c r="E1900" s="95">
        <f t="shared" ref="E1900" si="3895">plan_id</f>
        <v>390</v>
      </c>
      <c r="F1900" s="95">
        <f t="shared" ca="1" si="3755"/>
        <v>2016</v>
      </c>
      <c r="G1900" s="95">
        <f t="shared" ref="G1900" ca="1" si="3896">VLOOKUP(INDIRECT(CHAR(39)&amp;$A1900&amp;CHAR(39)&amp;"!r2c"&amp;$C1900,0),variables,2,0)</f>
        <v>10843</v>
      </c>
      <c r="H1900" s="98">
        <f t="array" aca="1" ref="H1900" ca="1">IF(AND(G1900&gt;=10861,G1900&lt;=10863),TEXT(INDIRECT(CHAR(39)&amp;$A1900&amp;CHAR(39)&amp;"!r"&amp;$B1900&amp;"c"&amp;$C1900,0),"dd-mmm-yyyy"),(INDIRECT(CHAR(39)&amp;$A1900&amp;CHAR(39)&amp;"!r"&amp;$B1900&amp;"c"&amp;$C1900,0)))</f>
        <v>0</v>
      </c>
    </row>
    <row r="1901" spans="1:8" x14ac:dyDescent="0.3">
      <c r="A1901" s="95" t="s">
        <v>284</v>
      </c>
      <c r="B1901" s="95">
        <f t="shared" si="3871"/>
        <v>19</v>
      </c>
      <c r="C1901" s="95">
        <f t="shared" si="3884"/>
        <v>15</v>
      </c>
      <c r="E1901" s="95">
        <f t="shared" ref="E1901" si="3897">plan_id</f>
        <v>390</v>
      </c>
      <c r="F1901" s="95">
        <f t="shared" ca="1" si="3755"/>
        <v>2016</v>
      </c>
      <c r="G1901" s="95">
        <f t="shared" ref="G1901" ca="1" si="3898">VLOOKUP(INDIRECT(CHAR(39)&amp;$A1901&amp;CHAR(39)&amp;"!r2c"&amp;$C1901,0),variables,2,0)</f>
        <v>10931</v>
      </c>
      <c r="H1901" s="98">
        <f t="array" aca="1" ref="H1901" ca="1">IF(AND(G1901&gt;=10861,G1901&lt;=10863),TEXT(INDIRECT(CHAR(39)&amp;$A1901&amp;CHAR(39)&amp;"!r"&amp;$B1901&amp;"c"&amp;$C1901,0),"dd-mmm-yyyy"),(INDIRECT(CHAR(39)&amp;$A1901&amp;CHAR(39)&amp;"!r"&amp;$B1901&amp;"c"&amp;$C1901,0)))</f>
        <v>0</v>
      </c>
    </row>
    <row r="1902" spans="1:8" x14ac:dyDescent="0.3">
      <c r="A1902" s="95" t="s">
        <v>284</v>
      </c>
      <c r="B1902" s="95">
        <f t="shared" si="3871"/>
        <v>19</v>
      </c>
      <c r="C1902" s="95">
        <f t="shared" si="3884"/>
        <v>16</v>
      </c>
      <c r="E1902" s="95">
        <f t="shared" ref="E1902" si="3899">plan_id</f>
        <v>390</v>
      </c>
      <c r="F1902" s="95">
        <f t="shared" ca="1" si="3755"/>
        <v>2016</v>
      </c>
      <c r="G1902" s="95">
        <f t="shared" ref="G1902" ca="1" si="3900">VLOOKUP(INDIRECT(CHAR(39)&amp;$A1902&amp;CHAR(39)&amp;"!r2c"&amp;$C1902,0),variables,2,0)</f>
        <v>10932</v>
      </c>
      <c r="H1902" s="98">
        <f t="array" aca="1" ref="H1902" ca="1">IF(AND(G1902&gt;=10861,G1902&lt;=10863),TEXT(INDIRECT(CHAR(39)&amp;$A1902&amp;CHAR(39)&amp;"!r"&amp;$B1902&amp;"c"&amp;$C1902,0),"dd-mmm-yyyy"),(INDIRECT(CHAR(39)&amp;$A1902&amp;CHAR(39)&amp;"!r"&amp;$B1902&amp;"c"&amp;$C1902,0)))</f>
        <v>0</v>
      </c>
    </row>
    <row r="1903" spans="1:8" x14ac:dyDescent="0.3">
      <c r="A1903" s="95" t="s">
        <v>284</v>
      </c>
      <c r="B1903" s="95">
        <f t="shared" si="3871"/>
        <v>19</v>
      </c>
      <c r="C1903" s="95">
        <f t="shared" si="3884"/>
        <v>17</v>
      </c>
      <c r="E1903" s="95">
        <f t="shared" ref="E1903" si="3901">plan_id</f>
        <v>390</v>
      </c>
      <c r="F1903" s="95">
        <f t="shared" ca="1" si="3755"/>
        <v>2016</v>
      </c>
      <c r="G1903" s="95">
        <f t="shared" ref="G1903" ca="1" si="3902">VLOOKUP(INDIRECT(CHAR(39)&amp;$A1903&amp;CHAR(39)&amp;"!r2c"&amp;$C1903,0),variables,2,0)</f>
        <v>10933</v>
      </c>
      <c r="H1903" s="98">
        <f t="array" aca="1" ref="H1903" ca="1">IF(AND(G1903&gt;=10861,G1903&lt;=10863),TEXT(INDIRECT(CHAR(39)&amp;$A1903&amp;CHAR(39)&amp;"!r"&amp;$B1903&amp;"c"&amp;$C1903,0),"dd-mmm-yyyy"),(INDIRECT(CHAR(39)&amp;$A1903&amp;CHAR(39)&amp;"!r"&amp;$B1903&amp;"c"&amp;$C1903,0)))</f>
        <v>0.25009999999999999</v>
      </c>
    </row>
    <row r="1904" spans="1:8" x14ac:dyDescent="0.3">
      <c r="A1904" s="95" t="s">
        <v>284</v>
      </c>
      <c r="B1904" s="95">
        <f t="shared" si="3871"/>
        <v>19</v>
      </c>
      <c r="C1904" s="95">
        <f t="shared" si="3884"/>
        <v>18</v>
      </c>
      <c r="E1904" s="95">
        <f t="shared" ref="E1904" si="3903">plan_id</f>
        <v>390</v>
      </c>
      <c r="F1904" s="95">
        <f t="shared" ca="1" si="3755"/>
        <v>2016</v>
      </c>
      <c r="G1904" s="95">
        <f t="shared" ref="G1904" ca="1" si="3904">VLOOKUP(INDIRECT(CHAR(39)&amp;$A1904&amp;CHAR(39)&amp;"!r2c"&amp;$C1904,0),variables,2,0)</f>
        <v>10934</v>
      </c>
      <c r="H1904" s="98">
        <f t="array" aca="1" ref="H1904" ca="1">IF(AND(G1904&gt;=10861,G1904&lt;=10863),TEXT(INDIRECT(CHAR(39)&amp;$A1904&amp;CHAR(39)&amp;"!r"&amp;$B1904&amp;"c"&amp;$C1904,0),"dd-mmm-yyyy"),(INDIRECT(CHAR(39)&amp;$A1904&amp;CHAR(39)&amp;"!r"&amp;$B1904&amp;"c"&amp;$C1904,0)))</f>
        <v>0</v>
      </c>
    </row>
    <row r="1905" spans="1:8" x14ac:dyDescent="0.3">
      <c r="A1905" s="95" t="s">
        <v>284</v>
      </c>
      <c r="B1905" s="95">
        <f t="shared" si="3871"/>
        <v>19</v>
      </c>
      <c r="C1905" s="95">
        <f t="shared" si="3884"/>
        <v>19</v>
      </c>
      <c r="E1905" s="95">
        <f t="shared" ref="E1905" si="3905">plan_id</f>
        <v>390</v>
      </c>
      <c r="F1905" s="95">
        <f t="shared" ca="1" si="3755"/>
        <v>2016</v>
      </c>
      <c r="G1905" s="95">
        <f t="shared" ref="G1905" ca="1" si="3906">VLOOKUP(INDIRECT(CHAR(39)&amp;$A1905&amp;CHAR(39)&amp;"!r2c"&amp;$C1905,0),variables,2,0)</f>
        <v>10935</v>
      </c>
      <c r="H1905" s="98" t="str">
        <f t="array" aca="1" ref="H1905" ca="1">IF(AND(G1905&gt;=10861,G1905&lt;=10863),TEXT(INDIRECT(CHAR(39)&amp;$A1905&amp;CHAR(39)&amp;"!r"&amp;$B1905&amp;"c"&amp;$C1905,0),"dd-mmm-yyyy"),(INDIRECT(CHAR(39)&amp;$A1905&amp;CHAR(39)&amp;"!r"&amp;$B1905&amp;"c"&amp;$C1905,0)))</f>
        <v>Range</v>
      </c>
    </row>
    <row r="1906" spans="1:8" x14ac:dyDescent="0.3">
      <c r="A1906" s="95" t="s">
        <v>284</v>
      </c>
      <c r="B1906" s="95">
        <f t="shared" si="3871"/>
        <v>19</v>
      </c>
      <c r="C1906" s="95">
        <f t="shared" si="3884"/>
        <v>20</v>
      </c>
      <c r="E1906" s="95">
        <f t="shared" ref="E1906" si="3907">plan_id</f>
        <v>390</v>
      </c>
      <c r="F1906" s="95">
        <f t="shared" ca="1" si="3755"/>
        <v>2016</v>
      </c>
      <c r="G1906" s="95">
        <f t="shared" ref="G1906" ca="1" si="3908">VLOOKUP(INDIRECT(CHAR(39)&amp;$A1906&amp;CHAR(39)&amp;"!r2c"&amp;$C1906,0),variables,2,0)</f>
        <v>10937</v>
      </c>
      <c r="H1906" s="98">
        <f t="array" aca="1" ref="H1906" ca="1">IF(AND(G1906&gt;=10861,G1906&lt;=10863),TEXT(INDIRECT(CHAR(39)&amp;$A1906&amp;CHAR(39)&amp;"!r"&amp;$B1906&amp;"c"&amp;$C1906,0),"dd-mmm-yyyy"),(INDIRECT(CHAR(39)&amp;$A1906&amp;CHAR(39)&amp;"!r"&amp;$B1906&amp;"c"&amp;$C1906,0)))</f>
        <v>0</v>
      </c>
    </row>
    <row r="1907" spans="1:8" x14ac:dyDescent="0.3">
      <c r="A1907" s="95" t="s">
        <v>284</v>
      </c>
      <c r="B1907" s="95">
        <f t="shared" si="3871"/>
        <v>19</v>
      </c>
      <c r="C1907" s="95">
        <f t="shared" si="3884"/>
        <v>21</v>
      </c>
      <c r="E1907" s="95">
        <f t="shared" ref="E1907" si="3909">plan_id</f>
        <v>390</v>
      </c>
      <c r="F1907" s="95">
        <f t="shared" ca="1" si="3755"/>
        <v>2016</v>
      </c>
      <c r="G1907" s="95">
        <f t="shared" ref="G1907" ca="1" si="3910">VLOOKUP(INDIRECT(CHAR(39)&amp;$A1907&amp;CHAR(39)&amp;"!r2c"&amp;$C1907,0),variables,2,0)</f>
        <v>10938</v>
      </c>
      <c r="H1907" s="98">
        <f t="array" aca="1" ref="H1907" ca="1">IF(AND(G1907&gt;=10861,G1907&lt;=10863),TEXT(INDIRECT(CHAR(39)&amp;$A1907&amp;CHAR(39)&amp;"!r"&amp;$B1907&amp;"c"&amp;$C1907,0),"dd-mmm-yyyy"),(INDIRECT(CHAR(39)&amp;$A1907&amp;CHAR(39)&amp;"!r"&amp;$B1907&amp;"c"&amp;$C1907,0)))</f>
        <v>0</v>
      </c>
    </row>
    <row r="1908" spans="1:8" x14ac:dyDescent="0.3">
      <c r="A1908" s="95" t="s">
        <v>284</v>
      </c>
      <c r="B1908" s="95">
        <f t="shared" si="3871"/>
        <v>19</v>
      </c>
      <c r="C1908" s="95">
        <f t="shared" si="3884"/>
        <v>22</v>
      </c>
      <c r="E1908" s="95">
        <f t="shared" ref="E1908" si="3911">plan_id</f>
        <v>390</v>
      </c>
      <c r="F1908" s="95">
        <f t="shared" ca="1" si="3755"/>
        <v>2016</v>
      </c>
      <c r="G1908" s="95">
        <f t="shared" ref="G1908" ca="1" si="3912">VLOOKUP(INDIRECT(CHAR(39)&amp;$A1908&amp;CHAR(39)&amp;"!r2c"&amp;$C1908,0),variables,2,0)</f>
        <v>11007</v>
      </c>
      <c r="H1908" s="98" t="str">
        <f t="array" aca="1" ref="H1908" ca="1">IF(AND(G1908&gt;=10861,G1908&lt;=10863),TEXT(INDIRECT(CHAR(39)&amp;$A1908&amp;CHAR(39)&amp;"!r"&amp;$B1908&amp;"c"&amp;$C1908,0),"dd-mmm-yyyy"),(INDIRECT(CHAR(39)&amp;$A1908&amp;CHAR(39)&amp;"!r"&amp;$B1908&amp;"c"&amp;$C1908,0)))</f>
        <v>(i) 2.5% of Avg pay times dep service upto 25 yrs+ 3% of avg pay times dep service over 25yrs+ 2.5% of Avg pay times CS, Max 80% of pay. (ii) 2.5% of avg pay times total service, Max 80% of pay</v>
      </c>
    </row>
    <row r="1909" spans="1:8" x14ac:dyDescent="0.3">
      <c r="A1909" s="95" t="s">
        <v>284</v>
      </c>
      <c r="B1909" s="95">
        <f t="shared" si="3871"/>
        <v>19</v>
      </c>
      <c r="C1909" s="95">
        <f t="shared" si="3884"/>
        <v>23</v>
      </c>
      <c r="E1909" s="95">
        <f t="shared" ref="E1909" si="3913">plan_id</f>
        <v>390</v>
      </c>
      <c r="F1909" s="95">
        <f t="shared" ca="1" si="3755"/>
        <v>2016</v>
      </c>
      <c r="G1909" s="95">
        <f t="shared" ref="G1909" ca="1" si="3914">VLOOKUP(INDIRECT(CHAR(39)&amp;$A1909&amp;CHAR(39)&amp;"!r2c"&amp;$C1909,0),variables,2,0)</f>
        <v>10941</v>
      </c>
      <c r="H1909" s="98" t="str">
        <f t="array" aca="1" ref="H1909" ca="1">IF(AND(G1909&gt;=10861,G1909&lt;=10863),TEXT(INDIRECT(CHAR(39)&amp;$A1909&amp;CHAR(39)&amp;"!r"&amp;$B1909&amp;"c"&amp;$C1909,0),"dd-mmm-yyyy"),(INDIRECT(CHAR(39)&amp;$A1909&amp;CHAR(39)&amp;"!r"&amp;$B1909&amp;"c"&amp;$C1909,0)))</f>
        <v>COLA</v>
      </c>
    </row>
    <row r="1910" spans="1:8" x14ac:dyDescent="0.3">
      <c r="A1910" s="95" t="s">
        <v>284</v>
      </c>
      <c r="B1910" s="95">
        <f t="shared" si="3871"/>
        <v>19</v>
      </c>
      <c r="C1910" s="95">
        <f t="shared" si="3884"/>
        <v>24</v>
      </c>
      <c r="E1910" s="95">
        <f t="shared" ref="E1910" si="3915">plan_id</f>
        <v>390</v>
      </c>
      <c r="F1910" s="95">
        <f t="shared" ca="1" si="3755"/>
        <v>2016</v>
      </c>
      <c r="G1910" s="95">
        <f t="shared" ref="G1910" ca="1" si="3916">VLOOKUP(INDIRECT(CHAR(39)&amp;$A1910&amp;CHAR(39)&amp;"!r2c"&amp;$C1910,0),variables,2,0)</f>
        <v>10942</v>
      </c>
      <c r="H1910" s="98" t="str">
        <f t="array" aca="1" ref="H1910" ca="1">IF(AND(G1910&gt;=10861,G1910&lt;=10863),TEXT(INDIRECT(CHAR(39)&amp;$A1910&amp;CHAR(39)&amp;"!r"&amp;$B1910&amp;"c"&amp;$C1910,0),"dd-mmm-yyyy"),(INDIRECT(CHAR(39)&amp;$A1910&amp;CHAR(39)&amp;"!r"&amp;$B1910&amp;"c"&amp;$C1910,0)))</f>
        <v>Percentage</v>
      </c>
    </row>
    <row r="1911" spans="1:8" x14ac:dyDescent="0.3">
      <c r="A1911" s="95" t="s">
        <v>284</v>
      </c>
      <c r="B1911" s="95">
        <f t="shared" si="3871"/>
        <v>19</v>
      </c>
      <c r="C1911" s="95">
        <f t="shared" si="3884"/>
        <v>25</v>
      </c>
      <c r="E1911" s="95">
        <f t="shared" ref="E1911" si="3917">plan_id</f>
        <v>390</v>
      </c>
      <c r="F1911" s="95">
        <f t="shared" ca="1" si="3755"/>
        <v>2016</v>
      </c>
      <c r="G1911" s="95">
        <f t="shared" ref="G1911" ca="1" si="3918">VLOOKUP(INDIRECT(CHAR(39)&amp;$A1911&amp;CHAR(39)&amp;"!r2c"&amp;$C1911,0),variables,2,0)</f>
        <v>10701</v>
      </c>
      <c r="H1911" s="98">
        <f t="array" aca="1" ref="H1911" ca="1">IF(AND(G1911&gt;=10861,G1911&lt;=10863),TEXT(INDIRECT(CHAR(39)&amp;$A1911&amp;CHAR(39)&amp;"!r"&amp;$B1911&amp;"c"&amp;$C1911,0),"dd-mmm-yyyy"),(INDIRECT(CHAR(39)&amp;$A1911&amp;CHAR(39)&amp;"!r"&amp;$B1911&amp;"c"&amp;$C1911,0)))</f>
        <v>3.5000000000000003E-2</v>
      </c>
    </row>
    <row r="1912" spans="1:8" x14ac:dyDescent="0.3">
      <c r="A1912" s="95" t="s">
        <v>284</v>
      </c>
      <c r="B1912" s="95">
        <f t="shared" si="3871"/>
        <v>19</v>
      </c>
      <c r="C1912" s="95">
        <f t="shared" si="3884"/>
        <v>26</v>
      </c>
      <c r="E1912" s="95">
        <f t="shared" ref="E1912" si="3919">plan_id</f>
        <v>390</v>
      </c>
      <c r="F1912" s="95">
        <f t="shared" ca="1" si="3755"/>
        <v>2016</v>
      </c>
      <c r="G1912" s="95">
        <f t="shared" ref="G1912" ca="1" si="3920">VLOOKUP(INDIRECT(CHAR(39)&amp;$A1912&amp;CHAR(39)&amp;"!r2c"&amp;$C1912,0),variables,2,0)</f>
        <v>10702</v>
      </c>
      <c r="H1912" s="98">
        <f t="array" aca="1" ref="H1912" ca="1">IF(AND(G1912&gt;=10861,G1912&lt;=10863),TEXT(INDIRECT(CHAR(39)&amp;$A1912&amp;CHAR(39)&amp;"!r"&amp;$B1912&amp;"c"&amp;$C1912,0),"dd-mmm-yyyy"),(INDIRECT(CHAR(39)&amp;$A1912&amp;CHAR(39)&amp;"!r"&amp;$B1912&amp;"c"&amp;$C1912,0)))</f>
        <v>0</v>
      </c>
    </row>
    <row r="1913" spans="1:8" x14ac:dyDescent="0.3">
      <c r="A1913" s="95" t="s">
        <v>284</v>
      </c>
      <c r="B1913" s="95">
        <f t="shared" si="3871"/>
        <v>19</v>
      </c>
      <c r="C1913" s="95">
        <f t="shared" si="3884"/>
        <v>27</v>
      </c>
      <c r="E1913" s="95">
        <f t="shared" ref="E1913" si="3921">plan_id</f>
        <v>390</v>
      </c>
      <c r="F1913" s="95">
        <f t="shared" ca="1" si="3755"/>
        <v>2016</v>
      </c>
      <c r="G1913" s="95">
        <f t="shared" ref="G1913" ca="1" si="3922">VLOOKUP(INDIRECT(CHAR(39)&amp;$A1913&amp;CHAR(39)&amp;"!r2c"&amp;$C1913,0),variables,2,0)</f>
        <v>10943</v>
      </c>
      <c r="H1913" s="98" t="str">
        <f t="array" aca="1" ref="H1913" ca="1">IF(AND(G1913&gt;=10861,G1913&lt;=10863),TEXT(INDIRECT(CHAR(39)&amp;$A1913&amp;CHAR(39)&amp;"!r"&amp;$B1913&amp;"c"&amp;$C1913,0),"dd-mmm-yyyy"),(INDIRECT(CHAR(39)&amp;$A1913&amp;CHAR(39)&amp;"!r"&amp;$B1913&amp;"c"&amp;$C1913,0)))</f>
        <v>3.00% ( COLA limited for those hired after 11/1/96)</v>
      </c>
    </row>
    <row r="1914" spans="1:8" x14ac:dyDescent="0.3">
      <c r="A1914" s="95" t="s">
        <v>284</v>
      </c>
      <c r="B1914" s="95">
        <f t="shared" si="3871"/>
        <v>19</v>
      </c>
      <c r="C1914" s="95">
        <f t="shared" si="3884"/>
        <v>28</v>
      </c>
      <c r="E1914" s="95">
        <f t="shared" ref="E1914" si="3923">plan_id</f>
        <v>390</v>
      </c>
      <c r="F1914" s="95">
        <f t="shared" ca="1" si="3755"/>
        <v>2016</v>
      </c>
      <c r="G1914" s="95">
        <f t="shared" ref="G1914" ca="1" si="3924">VLOOKUP(INDIRECT(CHAR(39)&amp;$A1914&amp;CHAR(39)&amp;"!r2c"&amp;$C1914,0),variables,2,0)</f>
        <v>10944</v>
      </c>
      <c r="H1914" s="98" t="str">
        <f t="array" aca="1" ref="H1914" ca="1">IF(AND(G1914&gt;=10861,G1914&lt;=10863),TEXT(INDIRECT(CHAR(39)&amp;$A1914&amp;CHAR(39)&amp;"!r"&amp;$B1914&amp;"c"&amp;$C1914,0),"dd-mmm-yyyy"),(INDIRECT(CHAR(39)&amp;$A1914&amp;CHAR(39)&amp;"!r"&amp;$B1914&amp;"c"&amp;$C1914,0)))</f>
        <v>NO</v>
      </c>
    </row>
    <row r="1915" spans="1:8" x14ac:dyDescent="0.3">
      <c r="A1915" s="95" t="s">
        <v>284</v>
      </c>
      <c r="B1915" s="95">
        <f t="shared" si="3871"/>
        <v>19</v>
      </c>
      <c r="C1915" s="95">
        <f t="shared" si="3884"/>
        <v>29</v>
      </c>
      <c r="E1915" s="95">
        <f t="shared" ref="E1915" si="3925">plan_id</f>
        <v>390</v>
      </c>
      <c r="F1915" s="95">
        <f t="shared" ca="1" si="3755"/>
        <v>2016</v>
      </c>
      <c r="G1915" s="95">
        <f t="shared" ref="G1915" ca="1" si="3926">VLOOKUP(INDIRECT(CHAR(39)&amp;$A1915&amp;CHAR(39)&amp;"!r2c"&amp;$C1915,0),variables,2,0)</f>
        <v>10945</v>
      </c>
      <c r="H1915" s="98" t="str">
        <f t="array" aca="1" ref="H1915" ca="1">IF(AND(G1915&gt;=10861,G1915&lt;=10863),TEXT(INDIRECT(CHAR(39)&amp;$A1915&amp;CHAR(39)&amp;"!r"&amp;$B1915&amp;"c"&amp;$C1915,0),"dd-mmm-yyyy"),(INDIRECT(CHAR(39)&amp;$A1915&amp;CHAR(39)&amp;"!r"&amp;$B1915&amp;"c"&amp;$C1915,0)))</f>
        <v>NO</v>
      </c>
    </row>
    <row r="1916" spans="1:8" x14ac:dyDescent="0.3">
      <c r="A1916" s="95" t="s">
        <v>284</v>
      </c>
      <c r="B1916" s="95">
        <f t="shared" si="3871"/>
        <v>19</v>
      </c>
      <c r="C1916" s="95">
        <f t="shared" si="3884"/>
        <v>30</v>
      </c>
      <c r="E1916" s="95">
        <f t="shared" ref="E1916" si="3927">plan_id</f>
        <v>390</v>
      </c>
      <c r="F1916" s="95">
        <f t="shared" ca="1" si="3755"/>
        <v>2016</v>
      </c>
      <c r="G1916" s="95">
        <f t="shared" ref="G1916" ca="1" si="3928">VLOOKUP(INDIRECT(CHAR(39)&amp;$A1916&amp;CHAR(39)&amp;"!r2c"&amp;$C1916,0),variables,2,0)</f>
        <v>10947</v>
      </c>
      <c r="H1916" s="98">
        <f t="array" aca="1" ref="H1916" ca="1">IF(AND(G1916&gt;=10861,G1916&lt;=10863),TEXT(INDIRECT(CHAR(39)&amp;$A1916&amp;CHAR(39)&amp;"!r"&amp;$B1916&amp;"c"&amp;$C1916,0),"dd-mmm-yyyy"),(INDIRECT(CHAR(39)&amp;$A1916&amp;CHAR(39)&amp;"!r"&amp;$B1916&amp;"c"&amp;$C1916,0)))</f>
        <v>0</v>
      </c>
    </row>
    <row r="1917" spans="1:8" x14ac:dyDescent="0.3">
      <c r="A1917" s="95" t="s">
        <v>284</v>
      </c>
      <c r="B1917" s="95">
        <f t="shared" si="3871"/>
        <v>19</v>
      </c>
      <c r="C1917" s="95">
        <f t="shared" si="3884"/>
        <v>31</v>
      </c>
      <c r="E1917" s="95">
        <f t="shared" ref="E1917" si="3929">plan_id</f>
        <v>390</v>
      </c>
      <c r="F1917" s="95">
        <f t="shared" ca="1" si="3755"/>
        <v>2016</v>
      </c>
      <c r="G1917" s="95">
        <f t="shared" ref="G1917" ca="1" si="3930">VLOOKUP(INDIRECT(CHAR(39)&amp;$A1917&amp;CHAR(39)&amp;"!r2c"&amp;$C1917,0),variables,2,0)</f>
        <v>10948</v>
      </c>
      <c r="H1917" s="98" t="str">
        <f t="array" aca="1" ref="H1917" ca="1">IF(AND(G1917&gt;=10861,G1917&lt;=10863),TEXT(INDIRECT(CHAR(39)&amp;$A1917&amp;CHAR(39)&amp;"!r"&amp;$B1917&amp;"c"&amp;$C1917,0),"dd-mmm-yyyy"),(INDIRECT(CHAR(39)&amp;$A1917&amp;CHAR(39)&amp;"!r"&amp;$B1917&amp;"c"&amp;$C1917,0)))</f>
        <v>NO</v>
      </c>
    </row>
    <row r="1918" spans="1:8" x14ac:dyDescent="0.3">
      <c r="A1918" s="95" t="s">
        <v>284</v>
      </c>
      <c r="B1918" s="95">
        <f t="shared" si="3871"/>
        <v>19</v>
      </c>
      <c r="C1918" s="95">
        <f t="shared" si="3884"/>
        <v>32</v>
      </c>
      <c r="E1918" s="95">
        <f t="shared" ref="E1918" si="3931">plan_id</f>
        <v>390</v>
      </c>
      <c r="F1918" s="95">
        <f t="shared" ca="1" si="3755"/>
        <v>2016</v>
      </c>
      <c r="G1918" s="95">
        <f t="shared" ref="G1918" ca="1" si="3932">VLOOKUP(INDIRECT(CHAR(39)&amp;$A1918&amp;CHAR(39)&amp;"!r2c"&amp;$C1918,0),variables,2,0)</f>
        <v>10949</v>
      </c>
      <c r="H1918" s="98" t="str">
        <f t="array" aca="1" ref="H1918" ca="1">IF(AND(G1918&gt;=10861,G1918&lt;=10863),TEXT(INDIRECT(CHAR(39)&amp;$A1918&amp;CHAR(39)&amp;"!r"&amp;$B1918&amp;"c"&amp;$C1918,0),"dd-mmm-yyyy"),(INDIRECT(CHAR(39)&amp;$A1918&amp;CHAR(39)&amp;"!r"&amp;$B1918&amp;"c"&amp;$C1918,0)))</f>
        <v>NO</v>
      </c>
    </row>
    <row r="1919" spans="1:8" x14ac:dyDescent="0.3">
      <c r="A1919" s="95" t="s">
        <v>284</v>
      </c>
      <c r="B1919" s="95">
        <f t="shared" si="3871"/>
        <v>19</v>
      </c>
      <c r="C1919" s="95">
        <f t="shared" si="3884"/>
        <v>33</v>
      </c>
      <c r="E1919" s="95">
        <f t="shared" ref="E1919" si="3933">plan_id</f>
        <v>390</v>
      </c>
      <c r="F1919" s="95">
        <f t="shared" ca="1" si="3755"/>
        <v>2016</v>
      </c>
      <c r="G1919" s="95">
        <f t="shared" ref="G1919" ca="1" si="3934">VLOOKUP(INDIRECT(CHAR(39)&amp;$A1919&amp;CHAR(39)&amp;"!r2c"&amp;$C1919,0),variables,2,0)</f>
        <v>10951</v>
      </c>
      <c r="H1919" s="98" t="str">
        <f t="array" aca="1" ref="H1919" ca="1">IF(AND(G1919&gt;=10861,G1919&lt;=10863),TEXT(INDIRECT(CHAR(39)&amp;$A1919&amp;CHAR(39)&amp;"!r"&amp;$B1919&amp;"c"&amp;$C1919,0),"dd-mmm-yyyy"),(INDIRECT(CHAR(39)&amp;$A1919&amp;CHAR(39)&amp;"!r"&amp;$B1919&amp;"c"&amp;$C1919,0)))</f>
        <v>NO</v>
      </c>
    </row>
    <row r="1920" spans="1:8" x14ac:dyDescent="0.3">
      <c r="A1920" s="95" t="s">
        <v>284</v>
      </c>
      <c r="B1920" s="95">
        <f t="shared" si="3871"/>
        <v>19</v>
      </c>
      <c r="C1920" s="95">
        <f t="shared" si="3884"/>
        <v>34</v>
      </c>
      <c r="E1920" s="95">
        <f t="shared" ref="E1920" si="3935">plan_id</f>
        <v>390</v>
      </c>
      <c r="F1920" s="95">
        <f t="shared" ca="1" si="3755"/>
        <v>2016</v>
      </c>
      <c r="G1920" s="95">
        <f t="shared" ref="G1920" ca="1" si="3936">VLOOKUP(INDIRECT(CHAR(39)&amp;$A1920&amp;CHAR(39)&amp;"!r2c"&amp;$C1920,0),variables,2,0)</f>
        <v>10950</v>
      </c>
      <c r="H1920" s="98" t="str">
        <f t="array" aca="1" ref="H1920" ca="1">IF(AND(G1920&gt;=10861,G1920&lt;=10863),TEXT(INDIRECT(CHAR(39)&amp;$A1920&amp;CHAR(39)&amp;"!r"&amp;$B1920&amp;"c"&amp;$C1920,0),"dd-mmm-yyyy"),(INDIRECT(CHAR(39)&amp;$A1920&amp;CHAR(39)&amp;"!r"&amp;$B1920&amp;"c"&amp;$C1920,0)))</f>
        <v>NO</v>
      </c>
    </row>
    <row r="1921" spans="1:8" x14ac:dyDescent="0.3">
      <c r="A1921" s="95" t="s">
        <v>284</v>
      </c>
      <c r="B1921" s="95">
        <f t="shared" si="3871"/>
        <v>19</v>
      </c>
      <c r="C1921" s="95">
        <f t="shared" si="3884"/>
        <v>35</v>
      </c>
      <c r="E1921" s="95">
        <f t="shared" ref="E1921" si="3937">plan_id</f>
        <v>390</v>
      </c>
      <c r="F1921" s="95">
        <f t="shared" ca="1" si="3755"/>
        <v>2016</v>
      </c>
      <c r="G1921" s="95">
        <f t="shared" ref="G1921" ca="1" si="3938">VLOOKUP(INDIRECT(CHAR(39)&amp;$A1921&amp;CHAR(39)&amp;"!r2c"&amp;$C1921,0),variables,2,0)</f>
        <v>10954</v>
      </c>
      <c r="H1921" s="98">
        <f t="array" aca="1" ref="H1921" ca="1">IF(AND(G1921&gt;=10861,G1921&lt;=10863),TEXT(INDIRECT(CHAR(39)&amp;$A1921&amp;CHAR(39)&amp;"!r"&amp;$B1921&amp;"c"&amp;$C1921,0),"dd-mmm-yyyy"),(INDIRECT(CHAR(39)&amp;$A1921&amp;CHAR(39)&amp;"!r"&amp;$B1921&amp;"c"&amp;$C1921,0)))</f>
        <v>3.5000000000000003E-2</v>
      </c>
    </row>
    <row r="1922" spans="1:8" x14ac:dyDescent="0.3">
      <c r="A1922" s="95" t="s">
        <v>284</v>
      </c>
      <c r="B1922" s="95">
        <f t="shared" si="3871"/>
        <v>19</v>
      </c>
      <c r="C1922" s="95">
        <f t="shared" si="3884"/>
        <v>36</v>
      </c>
      <c r="E1922" s="95">
        <f t="shared" ref="E1922" si="3939">plan_id</f>
        <v>390</v>
      </c>
      <c r="F1922" s="95">
        <f t="shared" ca="1" si="3755"/>
        <v>2016</v>
      </c>
      <c r="G1922" s="95">
        <f t="shared" ref="G1922" ca="1" si="3940">VLOOKUP(INDIRECT(CHAR(39)&amp;$A1922&amp;CHAR(39)&amp;"!r2c"&amp;$C1922,0),variables,2,0)</f>
        <v>10955</v>
      </c>
      <c r="H1922" s="98">
        <f t="array" aca="1" ref="H1922" ca="1">IF(AND(G1922&gt;=10861,G1922&lt;=10863),TEXT(INDIRECT(CHAR(39)&amp;$A1922&amp;CHAR(39)&amp;"!r"&amp;$B1922&amp;"c"&amp;$C1922,0),"dd-mmm-yyyy"),(INDIRECT(CHAR(39)&amp;$A1922&amp;CHAR(39)&amp;"!r"&amp;$B1922&amp;"c"&amp;$C1922,0)))</f>
        <v>6.5000000000000002E-2</v>
      </c>
    </row>
    <row r="1923" spans="1:8" x14ac:dyDescent="0.3">
      <c r="A1923" s="95" t="s">
        <v>284</v>
      </c>
      <c r="B1923" s="95">
        <f t="shared" si="3871"/>
        <v>19</v>
      </c>
      <c r="C1923" s="95">
        <f t="shared" si="3884"/>
        <v>37</v>
      </c>
      <c r="E1923" s="95">
        <f t="shared" ref="E1923" si="3941">plan_id</f>
        <v>390</v>
      </c>
      <c r="F1923" s="95">
        <f t="shared" ca="1" si="3755"/>
        <v>2016</v>
      </c>
      <c r="G1923" s="95">
        <f t="shared" ref="G1923" ca="1" si="3942">VLOOKUP(INDIRECT(CHAR(39)&amp;$A1923&amp;CHAR(39)&amp;"!r2c"&amp;$C1923,0),variables,2,0)</f>
        <v>10956</v>
      </c>
      <c r="H1923" s="98">
        <f t="array" aca="1" ref="H1923" ca="1">IF(AND(G1923&gt;=10861,G1923&lt;=10863),TEXT(INDIRECT(CHAR(39)&amp;$A1923&amp;CHAR(39)&amp;"!r"&amp;$B1923&amp;"c"&amp;$C1923,0),"dd-mmm-yyyy"),(INDIRECT(CHAR(39)&amp;$A1923&amp;CHAR(39)&amp;"!r"&amp;$B1923&amp;"c"&amp;$C1923,0)))</f>
        <v>4.2500000000000003E-2</v>
      </c>
    </row>
    <row r="1924" spans="1:8" x14ac:dyDescent="0.3">
      <c r="A1924" s="95" t="s">
        <v>284</v>
      </c>
      <c r="B1924" s="95">
        <f t="shared" si="3871"/>
        <v>19</v>
      </c>
      <c r="C1924" s="95">
        <f t="shared" si="3884"/>
        <v>38</v>
      </c>
      <c r="E1924" s="95">
        <f t="shared" ref="E1924" si="3943">plan_id</f>
        <v>390</v>
      </c>
      <c r="F1924" s="95">
        <f t="shared" ca="1" si="3755"/>
        <v>2016</v>
      </c>
      <c r="G1924" s="95">
        <f t="shared" ref="G1924" ca="1" si="3944">VLOOKUP(INDIRECT(CHAR(39)&amp;$A1924&amp;CHAR(39)&amp;"!r2c"&amp;$C1924,0),variables,2,0)</f>
        <v>10959</v>
      </c>
      <c r="H1924" s="98" t="str">
        <f t="array" aca="1" ref="H1924" ca="1">IF(AND(G1924&gt;=10861,G1924&lt;=10863),TEXT(INDIRECT(CHAR(39)&amp;$A1924&amp;CHAR(39)&amp;"!r"&amp;$B1924&amp;"c"&amp;$C1924,0),"dd-mmm-yyyy"),(INDIRECT(CHAR(39)&amp;$A1924&amp;CHAR(39)&amp;"!r"&amp;$B1924&amp;"c"&amp;$C1924,0)))</f>
        <v>4.25% – 9.25%</v>
      </c>
    </row>
    <row r="1925" spans="1:8" x14ac:dyDescent="0.3">
      <c r="A1925" s="95" t="s">
        <v>284</v>
      </c>
      <c r="B1925" s="95">
        <f t="shared" si="3871"/>
        <v>19</v>
      </c>
      <c r="C1925" s="95">
        <f t="shared" si="3884"/>
        <v>39</v>
      </c>
      <c r="E1925" s="95">
        <f t="shared" ref="E1925" si="3945">plan_id</f>
        <v>390</v>
      </c>
      <c r="F1925" s="95">
        <f t="shared" ca="1" si="3755"/>
        <v>2016</v>
      </c>
      <c r="G1925" s="95">
        <f t="shared" ref="G1925" ca="1" si="3946">VLOOKUP(INDIRECT(CHAR(39)&amp;$A1925&amp;CHAR(39)&amp;"!r2c"&amp;$C1925,0),variables,2,0)</f>
        <v>10962</v>
      </c>
      <c r="H1925" s="98" t="str">
        <f t="array" aca="1" ref="H1925" ca="1">IF(AND(G1925&gt;=10861,G1925&lt;=10863),TEXT(INDIRECT(CHAR(39)&amp;$A1925&amp;CHAR(39)&amp;"!r"&amp;$B1925&amp;"c"&amp;$C1925,0),"dd-mmm-yyyy"),(INDIRECT(CHAR(39)&amp;$A1925&amp;CHAR(39)&amp;"!r"&amp;$B1925&amp;"c"&amp;$C1925,0)))</f>
        <v>Pg No 32,34</v>
      </c>
    </row>
    <row r="1926" spans="1:8" x14ac:dyDescent="0.3">
      <c r="A1926" s="95" t="s">
        <v>284</v>
      </c>
      <c r="B1926" s="95">
        <f t="shared" si="3871"/>
        <v>19</v>
      </c>
      <c r="C1926" s="95">
        <f t="shared" si="3884"/>
        <v>40</v>
      </c>
      <c r="E1926" s="95">
        <f t="shared" ref="E1926" si="3947">plan_id</f>
        <v>390</v>
      </c>
      <c r="F1926" s="95">
        <f t="shared" ca="1" si="3755"/>
        <v>2016</v>
      </c>
      <c r="G1926" s="95">
        <f t="shared" ref="G1926" ca="1" si="3948">VLOOKUP(INDIRECT(CHAR(39)&amp;$A1926&amp;CHAR(39)&amp;"!r2c"&amp;$C1926,0),variables,2,0)</f>
        <v>10964</v>
      </c>
      <c r="H1926" s="98" t="str">
        <f t="array" aca="1" ref="H1926" ca="1">IF(AND(G1926&gt;=10861,G1926&lt;=10863),TEXT(INDIRECT(CHAR(39)&amp;$A1926&amp;CHAR(39)&amp;"!r"&amp;$B1926&amp;"c"&amp;$C1926,0),"dd-mmm-yyyy"),(INDIRECT(CHAR(39)&amp;$A1926&amp;CHAR(39)&amp;"!r"&amp;$B1926&amp;"c"&amp;$C1926,0)))</f>
        <v>Pg No 32,34</v>
      </c>
    </row>
    <row r="1927" spans="1:8" x14ac:dyDescent="0.3">
      <c r="A1927" s="95" t="s">
        <v>284</v>
      </c>
      <c r="B1927" s="95">
        <f t="shared" si="3871"/>
        <v>19</v>
      </c>
      <c r="C1927" s="95">
        <f t="shared" si="3884"/>
        <v>41</v>
      </c>
      <c r="E1927" s="95">
        <f t="shared" ref="E1927" si="3949">plan_id</f>
        <v>390</v>
      </c>
      <c r="F1927" s="95">
        <f t="shared" ca="1" si="3755"/>
        <v>2016</v>
      </c>
      <c r="G1927" s="95">
        <f t="shared" ref="G1927" ca="1" si="3950">VLOOKUP(INDIRECT(CHAR(39)&amp;$A1927&amp;CHAR(39)&amp;"!r2c"&amp;$C1927,0),variables,2,0)</f>
        <v>10967</v>
      </c>
      <c r="H1927" s="98" t="str">
        <f t="array" aca="1" ref="H1927" ca="1">IF(AND(G1927&gt;=10861,G1927&lt;=10863),TEXT(INDIRECT(CHAR(39)&amp;$A1927&amp;CHAR(39)&amp;"!r"&amp;$B1927&amp;"c"&amp;$C1927,0),"dd-mmm-yyyy"),(INDIRECT(CHAR(39)&amp;$A1927&amp;CHAR(39)&amp;"!r"&amp;$B1927&amp;"c"&amp;$C1927,0)))</f>
        <v>RP-2000</v>
      </c>
    </row>
    <row r="1928" spans="1:8" x14ac:dyDescent="0.3">
      <c r="A1928" s="95" t="s">
        <v>284</v>
      </c>
      <c r="B1928" s="95">
        <f t="shared" si="3871"/>
        <v>19</v>
      </c>
      <c r="C1928" s="95">
        <f t="shared" si="3884"/>
        <v>42</v>
      </c>
      <c r="E1928" s="95">
        <f t="shared" ref="E1928" si="3951">plan_id</f>
        <v>390</v>
      </c>
      <c r="F1928" s="95">
        <f t="shared" ca="1" si="3755"/>
        <v>2016</v>
      </c>
      <c r="G1928" s="95">
        <f t="shared" ref="G1928" ca="1" si="3952">VLOOKUP(INDIRECT(CHAR(39)&amp;$A1928&amp;CHAR(39)&amp;"!r2c"&amp;$C1928,0),variables,2,0)</f>
        <v>10968</v>
      </c>
      <c r="H1928" s="98">
        <f t="array" aca="1" ref="H1928" ca="1">IF(AND(G1928&gt;=10861,G1928&lt;=10863),TEXT(INDIRECT(CHAR(39)&amp;$A1928&amp;CHAR(39)&amp;"!r"&amp;$B1928&amp;"c"&amp;$C1928,0),"dd-mmm-yyyy"),(INDIRECT(CHAR(39)&amp;$A1928&amp;CHAR(39)&amp;"!r"&amp;$B1928&amp;"c"&amp;$C1928,0)))</f>
        <v>2000</v>
      </c>
    </row>
    <row r="1929" spans="1:8" x14ac:dyDescent="0.3">
      <c r="A1929" s="95" t="s">
        <v>284</v>
      </c>
      <c r="B1929" s="95">
        <f t="shared" si="3871"/>
        <v>19</v>
      </c>
      <c r="C1929" s="95">
        <f t="shared" si="3884"/>
        <v>43</v>
      </c>
      <c r="E1929" s="95">
        <f t="shared" ref="E1929" si="3953">plan_id</f>
        <v>390</v>
      </c>
      <c r="F1929" s="95">
        <f t="shared" ca="1" si="3755"/>
        <v>2016</v>
      </c>
      <c r="G1929" s="95">
        <f t="shared" ref="G1929" ca="1" si="3954">VLOOKUP(INDIRECT(CHAR(39)&amp;$A1929&amp;CHAR(39)&amp;"!r2c"&amp;$C1929,0),variables,2,0)</f>
        <v>10969</v>
      </c>
      <c r="H1929" s="98" t="str">
        <f t="array" aca="1" ref="H1929" ca="1">IF(AND(G1929&gt;=10861,G1929&lt;=10863),TEXT(INDIRECT(CHAR(39)&amp;$A1929&amp;CHAR(39)&amp;"!r"&amp;$B1929&amp;"c"&amp;$C1929,0),"dd-mmm-yyyy"),(INDIRECT(CHAR(39)&amp;$A1929&amp;CHAR(39)&amp;"!r"&amp;$B1929&amp;"c"&amp;$C1929,0)))</f>
        <v>Projection scale AA to 2015</v>
      </c>
    </row>
    <row r="1930" spans="1:8" x14ac:dyDescent="0.3">
      <c r="A1930" s="95" t="s">
        <v>284</v>
      </c>
      <c r="B1930" s="95">
        <f t="shared" si="3871"/>
        <v>19</v>
      </c>
      <c r="C1930" s="95">
        <f t="shared" si="3884"/>
        <v>44</v>
      </c>
      <c r="E1930" s="95">
        <f t="shared" ref="E1930" si="3955">plan_id</f>
        <v>390</v>
      </c>
      <c r="F1930" s="95">
        <f t="shared" ca="1" si="3755"/>
        <v>2016</v>
      </c>
      <c r="G1930" s="95">
        <f t="shared" ref="G1930" ca="1" si="3956">VLOOKUP(INDIRECT(CHAR(39)&amp;$A1930&amp;CHAR(39)&amp;"!r2c"&amp;$C1930,0),variables,2,0)</f>
        <v>10970</v>
      </c>
      <c r="H1930" s="98">
        <f t="array" aca="1" ref="H1930" ca="1">IF(AND(G1930&gt;=10861,G1930&lt;=10863),TEXT(INDIRECT(CHAR(39)&amp;$A1930&amp;CHAR(39)&amp;"!r"&amp;$B1930&amp;"c"&amp;$C1930,0),"dd-mmm-yyyy"),(INDIRECT(CHAR(39)&amp;$A1930&amp;CHAR(39)&amp;"!r"&amp;$B1930&amp;"c"&amp;$C1930,0)))</f>
        <v>0</v>
      </c>
    </row>
    <row r="1931" spans="1:8" x14ac:dyDescent="0.3">
      <c r="A1931" s="95" t="s">
        <v>284</v>
      </c>
      <c r="B1931" s="95">
        <f t="shared" si="3871"/>
        <v>19</v>
      </c>
      <c r="C1931" s="95">
        <f t="shared" si="3884"/>
        <v>45</v>
      </c>
      <c r="E1931" s="95">
        <f t="shared" ref="E1931" si="3957">plan_id</f>
        <v>390</v>
      </c>
      <c r="F1931" s="95">
        <f t="shared" ca="1" si="3755"/>
        <v>2016</v>
      </c>
      <c r="G1931" s="95">
        <f t="shared" ref="G1931" ca="1" si="3958">VLOOKUP(INDIRECT(CHAR(39)&amp;$A1931&amp;CHAR(39)&amp;"!r2c"&amp;$C1931,0),variables,2,0)</f>
        <v>10971</v>
      </c>
      <c r="H1931" s="98" t="str">
        <f t="array" aca="1" ref="H1931" ca="1">IF(AND(G1931&gt;=10861,G1931&lt;=10863),TEXT(INDIRECT(CHAR(39)&amp;$A1931&amp;CHAR(39)&amp;"!r"&amp;$B1931&amp;"c"&amp;$C1931,0),"dd-mmm-yyyy"),(INDIRECT(CHAR(39)&amp;$A1931&amp;CHAR(39)&amp;"!r"&amp;$B1931&amp;"c"&amp;$C1931,0)))</f>
        <v>Females - 1 year</v>
      </c>
    </row>
    <row r="1932" spans="1:8" x14ac:dyDescent="0.3">
      <c r="A1932" s="95" t="s">
        <v>284</v>
      </c>
      <c r="B1932" s="95">
        <f t="shared" si="3871"/>
        <v>19</v>
      </c>
      <c r="C1932" s="95">
        <f t="shared" si="3884"/>
        <v>46</v>
      </c>
      <c r="E1932" s="95">
        <f t="shared" ref="E1932" si="3959">plan_id</f>
        <v>390</v>
      </c>
      <c r="F1932" s="95">
        <f t="shared" ca="1" si="3755"/>
        <v>2016</v>
      </c>
      <c r="G1932" s="95">
        <f t="shared" ref="G1932" ca="1" si="3960">VLOOKUP(INDIRECT(CHAR(39)&amp;$A1932&amp;CHAR(39)&amp;"!r2c"&amp;$C1932,0),variables,2,0)</f>
        <v>10972</v>
      </c>
      <c r="H1932" s="98" t="str">
        <f t="array" aca="1" ref="H1932" ca="1">IF(AND(G1932&gt;=10861,G1932&lt;=10863),TEXT(INDIRECT(CHAR(39)&amp;$A1932&amp;CHAR(39)&amp;"!r"&amp;$B1932&amp;"c"&amp;$C1932,0),"dd-mmm-yyyy"),(INDIRECT(CHAR(39)&amp;$A1932&amp;CHAR(39)&amp;"!r"&amp;$B1932&amp;"c"&amp;$C1932,0)))</f>
        <v>Level Dollar Closed</v>
      </c>
    </row>
    <row r="1933" spans="1:8" x14ac:dyDescent="0.3">
      <c r="A1933" s="95" t="s">
        <v>284</v>
      </c>
      <c r="B1933" s="95">
        <f t="shared" si="3871"/>
        <v>19</v>
      </c>
      <c r="C1933" s="95">
        <f t="shared" si="3884"/>
        <v>47</v>
      </c>
      <c r="E1933" s="95">
        <f t="shared" ref="E1933" si="3961">plan_id</f>
        <v>390</v>
      </c>
      <c r="F1933" s="95">
        <f t="shared" ca="1" si="3755"/>
        <v>2016</v>
      </c>
      <c r="G1933" s="95">
        <f t="shared" ref="G1933" ca="1" si="3962">VLOOKUP(INDIRECT(CHAR(39)&amp;$A1933&amp;CHAR(39)&amp;"!r2c"&amp;$C1933,0),variables,2,0)</f>
        <v>10973</v>
      </c>
      <c r="H1933" s="98" t="str">
        <f t="array" aca="1" ref="H1933" ca="1">IF(AND(G1933&gt;=10861,G1933&lt;=10863),TEXT(INDIRECT(CHAR(39)&amp;$A1933&amp;CHAR(39)&amp;"!r"&amp;$B1933&amp;"c"&amp;$C1933,0),"dd-mmm-yyyy"),(INDIRECT(CHAR(39)&amp;$A1933&amp;CHAR(39)&amp;"!r"&amp;$B1933&amp;"c"&amp;$C1933,0)))</f>
        <v>16 years</v>
      </c>
    </row>
    <row r="1934" spans="1:8" x14ac:dyDescent="0.3">
      <c r="A1934" s="95" t="s">
        <v>284</v>
      </c>
      <c r="B1934" s="95">
        <f t="shared" si="3871"/>
        <v>19</v>
      </c>
      <c r="C1934" s="95">
        <f t="shared" si="3884"/>
        <v>48</v>
      </c>
      <c r="E1934" s="95">
        <f t="shared" ref="E1934" si="3963">plan_id</f>
        <v>390</v>
      </c>
      <c r="F1934" s="95">
        <f t="shared" ca="1" si="3755"/>
        <v>2016</v>
      </c>
      <c r="G1934" s="95">
        <f t="shared" ref="G1934" ca="1" si="3964">VLOOKUP(INDIRECT(CHAR(39)&amp;$A1934&amp;CHAR(39)&amp;"!r2c"&amp;$C1934,0),variables,2,0)</f>
        <v>10975</v>
      </c>
      <c r="H1934" s="98" t="str">
        <f t="array" aca="1" ref="H1934" ca="1">IF(AND(G1934&gt;=10861,G1934&lt;=10863),TEXT(INDIRECT(CHAR(39)&amp;$A1934&amp;CHAR(39)&amp;"!r"&amp;$B1934&amp;"c"&amp;$C1934,0),"dd-mmm-yyyy"),(INDIRECT(CHAR(39)&amp;$A1934&amp;CHAR(39)&amp;"!r"&amp;$B1934&amp;"c"&amp;$C1934,0)))</f>
        <v>Entry Age Normal</v>
      </c>
    </row>
    <row r="1935" spans="1:8" x14ac:dyDescent="0.3">
      <c r="A1935" s="95" t="s">
        <v>284</v>
      </c>
      <c r="B1935" s="95">
        <f t="shared" si="3871"/>
        <v>19</v>
      </c>
      <c r="C1935" s="95">
        <f t="shared" si="3884"/>
        <v>49</v>
      </c>
      <c r="E1935" s="95">
        <f t="shared" ref="E1935" si="3965">plan_id</f>
        <v>390</v>
      </c>
      <c r="F1935" s="95">
        <f t="shared" ca="1" si="3755"/>
        <v>2016</v>
      </c>
      <c r="G1935" s="95">
        <f t="shared" ref="G1935" ca="1" si="3966">VLOOKUP(INDIRECT(CHAR(39)&amp;$A1935&amp;CHAR(39)&amp;"!r2c"&amp;$C1935,0),variables,2,0)</f>
        <v>10976</v>
      </c>
      <c r="H1935" s="98">
        <f t="array" aca="1" ref="H1935" ca="1">IF(AND(G1935&gt;=10861,G1935&lt;=10863),TEXT(INDIRECT(CHAR(39)&amp;$A1935&amp;CHAR(39)&amp;"!r"&amp;$B1935&amp;"c"&amp;$C1935,0),"dd-mmm-yyyy"),(INDIRECT(CHAR(39)&amp;$A1935&amp;CHAR(39)&amp;"!r"&amp;$B1935&amp;"c"&amp;$C1935,0)))</f>
        <v>6.5000000000000002E-2</v>
      </c>
    </row>
    <row r="1936" spans="1:8" x14ac:dyDescent="0.3">
      <c r="A1936" s="95" t="s">
        <v>284</v>
      </c>
      <c r="B1936" s="95">
        <f t="shared" si="3871"/>
        <v>19</v>
      </c>
      <c r="C1936" s="95">
        <f t="shared" si="3884"/>
        <v>50</v>
      </c>
      <c r="E1936" s="95">
        <f t="shared" ref="E1936" si="3967">plan_id</f>
        <v>390</v>
      </c>
      <c r="F1936" s="95">
        <f t="shared" ca="1" si="3755"/>
        <v>2016</v>
      </c>
      <c r="G1936" s="95">
        <f t="shared" ref="G1936" ca="1" si="3968">VLOOKUP(INDIRECT(CHAR(39)&amp;$A1936&amp;CHAR(39)&amp;"!r2c"&amp;$C1936,0),variables,2,0)</f>
        <v>10977</v>
      </c>
      <c r="H1936" s="98">
        <f t="array" aca="1" ref="H1936" ca="1">IF(AND(G1936&gt;=10861,G1936&lt;=10863),TEXT(INDIRECT(CHAR(39)&amp;$A1936&amp;CHAR(39)&amp;"!r"&amp;$B1936&amp;"c"&amp;$C1936,0),"dd-mmm-yyyy"),(INDIRECT(CHAR(39)&amp;$A1936&amp;CHAR(39)&amp;"!r"&amp;$B1936&amp;"c"&amp;$C1936,0)))</f>
        <v>0</v>
      </c>
    </row>
    <row r="1937" spans="1:8" x14ac:dyDescent="0.3">
      <c r="A1937" s="95" t="s">
        <v>284</v>
      </c>
      <c r="B1937" s="95">
        <f t="shared" si="3871"/>
        <v>19</v>
      </c>
      <c r="C1937" s="95">
        <f t="shared" si="3884"/>
        <v>51</v>
      </c>
      <c r="E1937" s="95">
        <f t="shared" ref="E1937" si="3969">plan_id</f>
        <v>390</v>
      </c>
      <c r="F1937" s="95">
        <f t="shared" ca="1" si="3755"/>
        <v>2016</v>
      </c>
      <c r="G1937" s="95">
        <f t="shared" ref="G1937" ca="1" si="3970">VLOOKUP(INDIRECT(CHAR(39)&amp;$A1937&amp;CHAR(39)&amp;"!r2c"&amp;$C1937,0),variables,2,0)</f>
        <v>10978</v>
      </c>
      <c r="H1937" s="98">
        <f t="array" aca="1" ref="H1937" ca="1">IF(AND(G1937&gt;=10861,G1937&lt;=10863),TEXT(INDIRECT(CHAR(39)&amp;$A1937&amp;CHAR(39)&amp;"!r"&amp;$B1937&amp;"c"&amp;$C1937,0),"dd-mmm-yyyy"),(INDIRECT(CHAR(39)&amp;$A1937&amp;CHAR(39)&amp;"!r"&amp;$B1937&amp;"c"&amp;$C1937,0)))</f>
        <v>6.5000000000000002E-2</v>
      </c>
    </row>
    <row r="1938" spans="1:8" x14ac:dyDescent="0.3">
      <c r="A1938" s="95" t="s">
        <v>284</v>
      </c>
      <c r="B1938" s="95">
        <f t="shared" si="3871"/>
        <v>19</v>
      </c>
      <c r="C1938" s="95">
        <f t="shared" si="3884"/>
        <v>52</v>
      </c>
      <c r="E1938" s="95">
        <f t="shared" ref="E1938" si="3971">plan_id</f>
        <v>390</v>
      </c>
      <c r="F1938" s="95">
        <f t="shared" ca="1" si="3755"/>
        <v>2016</v>
      </c>
      <c r="G1938" s="95">
        <f t="shared" ref="G1938" ca="1" si="3972">VLOOKUP(INDIRECT(CHAR(39)&amp;$A1938&amp;CHAR(39)&amp;"!r2c"&amp;$C1938,0),variables,2,0)</f>
        <v>10979</v>
      </c>
      <c r="H1938" s="98" t="str">
        <f t="array" aca="1" ref="H1938" ca="1">IF(AND(G1938&gt;=10861,G1938&lt;=10863),TEXT(INDIRECT(CHAR(39)&amp;$A1938&amp;CHAR(39)&amp;"!r"&amp;$B1938&amp;"c"&amp;$C1938,0),"dd-mmm-yyyy"),(INDIRECT(CHAR(39)&amp;$A1938&amp;CHAR(39)&amp;"!r"&amp;$B1938&amp;"c"&amp;$C1938,0)))</f>
        <v>7 years</v>
      </c>
    </row>
    <row r="1939" spans="1:8" x14ac:dyDescent="0.3">
      <c r="A1939" s="95" t="s">
        <v>284</v>
      </c>
      <c r="B1939" s="95">
        <f t="shared" si="3871"/>
        <v>19</v>
      </c>
      <c r="C1939" s="95">
        <f t="shared" si="3884"/>
        <v>53</v>
      </c>
      <c r="E1939" s="95">
        <f t="shared" ref="E1939" si="3973">plan_id</f>
        <v>390</v>
      </c>
      <c r="F1939" s="95">
        <f t="shared" ca="1" si="3755"/>
        <v>2016</v>
      </c>
      <c r="G1939" s="95">
        <f t="shared" ref="G1939" ca="1" si="3974">VLOOKUP(INDIRECT(CHAR(39)&amp;$A1939&amp;CHAR(39)&amp;"!r2c"&amp;$C1939,0),variables,2,0)</f>
        <v>10980</v>
      </c>
      <c r="H1939" s="98">
        <f t="array" aca="1" ref="H1939" ca="1">IF(AND(G1939&gt;=10861,G1939&lt;=10863),TEXT(INDIRECT(CHAR(39)&amp;$A1939&amp;CHAR(39)&amp;"!r"&amp;$B1939&amp;"c"&amp;$C1939,0),"dd-mmm-yyyy"),(INDIRECT(CHAR(39)&amp;$A1939&amp;CHAR(39)&amp;"!r"&amp;$B1939&amp;"c"&amp;$C1939,0)))</f>
        <v>6.5199999999999994E-2</v>
      </c>
    </row>
    <row r="1940" spans="1:8" x14ac:dyDescent="0.3">
      <c r="A1940" s="95" t="s">
        <v>284</v>
      </c>
      <c r="B1940" s="95">
        <f t="shared" si="3871"/>
        <v>19</v>
      </c>
      <c r="C1940" s="95">
        <f t="shared" si="3884"/>
        <v>54</v>
      </c>
      <c r="E1940" s="95">
        <f t="shared" ref="E1940" si="3975">plan_id</f>
        <v>390</v>
      </c>
      <c r="F1940" s="95">
        <f t="shared" ca="1" si="3755"/>
        <v>2016</v>
      </c>
      <c r="G1940" s="95">
        <f t="shared" ref="G1940" ca="1" si="3976">VLOOKUP(INDIRECT(CHAR(39)&amp;$A1940&amp;CHAR(39)&amp;"!r2c"&amp;$C1940,0),variables,2,0)</f>
        <v>10981</v>
      </c>
      <c r="H1940" s="98">
        <f t="array" aca="1" ref="H1940" ca="1">IF(AND(G1940&gt;=10861,G1940&lt;=10863),TEXT(INDIRECT(CHAR(39)&amp;$A1940&amp;CHAR(39)&amp;"!r"&amp;$B1940&amp;"c"&amp;$C1940,0),"dd-mmm-yyyy"),(INDIRECT(CHAR(39)&amp;$A1940&amp;CHAR(39)&amp;"!r"&amp;$B1940&amp;"c"&amp;$C1940,0)))</f>
        <v>9.2799999999999994E-2</v>
      </c>
    </row>
    <row r="1941" spans="1:8" x14ac:dyDescent="0.3">
      <c r="A1941" s="95" t="s">
        <v>284</v>
      </c>
      <c r="B1941" s="95">
        <f t="shared" si="3871"/>
        <v>19</v>
      </c>
      <c r="C1941" s="95">
        <f t="shared" si="3884"/>
        <v>55</v>
      </c>
      <c r="E1941" s="95">
        <f t="shared" ref="E1941" si="3977">plan_id</f>
        <v>390</v>
      </c>
      <c r="F1941" s="95">
        <f t="shared" ca="1" si="3755"/>
        <v>2016</v>
      </c>
      <c r="G1941" s="95">
        <f t="shared" ref="G1941" ca="1" si="3978">VLOOKUP(INDIRECT(CHAR(39)&amp;$A1941&amp;CHAR(39)&amp;"!r2c"&amp;$C1941,0),variables,2,0)</f>
        <v>10706</v>
      </c>
      <c r="H1941" s="98">
        <f t="array" aca="1" ref="H1941" ca="1">IF(AND(G1941&gt;=10861,G1941&lt;=10863),TEXT(INDIRECT(CHAR(39)&amp;$A1941&amp;CHAR(39)&amp;"!r"&amp;$B1941&amp;"c"&amp;$C1941,0),"dd-mmm-yyyy"),(INDIRECT(CHAR(39)&amp;$A1941&amp;CHAR(39)&amp;"!r"&amp;$B1941&amp;"c"&amp;$C1941,0)))</f>
        <v>2.5942261362682218E-3</v>
      </c>
    </row>
    <row r="1942" spans="1:8" x14ac:dyDescent="0.3">
      <c r="A1942" s="95" t="s">
        <v>284</v>
      </c>
      <c r="B1942" s="95">
        <f t="shared" si="3871"/>
        <v>19</v>
      </c>
      <c r="C1942" s="95">
        <f t="shared" si="3884"/>
        <v>56</v>
      </c>
      <c r="E1942" s="95">
        <f t="shared" ref="E1942" si="3979">plan_id</f>
        <v>390</v>
      </c>
      <c r="F1942" s="95">
        <f t="shared" ca="1" si="3755"/>
        <v>2016</v>
      </c>
      <c r="G1942" s="95">
        <f t="shared" ref="G1942" ca="1" si="3980">VLOOKUP(INDIRECT(CHAR(39)&amp;$A1942&amp;CHAR(39)&amp;"!r2c"&amp;$C1942,0),variables,2,0)</f>
        <v>10983</v>
      </c>
      <c r="H1942" s="98" t="str">
        <f t="array" aca="1" ref="H1942" ca="1">IF(AND(G1942&gt;=10861,G1942&lt;=10863),TEXT(INDIRECT(CHAR(39)&amp;$A1942&amp;CHAR(39)&amp;"!r"&amp;$B1942&amp;"c"&amp;$C1942,0),"dd-mmm-yyyy"),(INDIRECT(CHAR(39)&amp;$A1942&amp;CHAR(39)&amp;"!r"&amp;$B1942&amp;"c"&amp;$C1942,0)))</f>
        <v>No</v>
      </c>
    </row>
    <row r="1943" spans="1:8" x14ac:dyDescent="0.3">
      <c r="A1943" s="95" t="s">
        <v>284</v>
      </c>
      <c r="B1943" s="95">
        <f t="shared" si="3871"/>
        <v>19</v>
      </c>
      <c r="C1943" s="95">
        <f t="shared" si="3884"/>
        <v>57</v>
      </c>
      <c r="E1943" s="95">
        <f t="shared" ref="E1943" si="3981">plan_id</f>
        <v>390</v>
      </c>
      <c r="F1943" s="95">
        <f t="shared" ca="1" si="3755"/>
        <v>2016</v>
      </c>
      <c r="G1943" s="95">
        <f t="shared" ref="G1943" ca="1" si="3982">VLOOKUP(INDIRECT(CHAR(39)&amp;$A1943&amp;CHAR(39)&amp;"!r2c"&amp;$C1943,0),variables,2,0)</f>
        <v>10989</v>
      </c>
      <c r="H1943" s="98">
        <f t="array" aca="1" ref="H1943" ca="1">IF(AND(G1943&gt;=10861,G1943&lt;=10863),TEXT(INDIRECT(CHAR(39)&amp;$A1943&amp;CHAR(39)&amp;"!r"&amp;$B1943&amp;"c"&amp;$C1943,0),"dd-mmm-yyyy"),(INDIRECT(CHAR(39)&amp;$A1943&amp;CHAR(39)&amp;"!r"&amp;$B1943&amp;"c"&amp;$C1943,0)))</f>
        <v>4985051000</v>
      </c>
    </row>
    <row r="1944" spans="1:8" x14ac:dyDescent="0.3">
      <c r="A1944" s="95" t="s">
        <v>284</v>
      </c>
      <c r="B1944" s="95">
        <f t="shared" si="3871"/>
        <v>19</v>
      </c>
      <c r="C1944" s="95">
        <f t="shared" si="3884"/>
        <v>58</v>
      </c>
      <c r="E1944" s="95">
        <f t="shared" ref="E1944" si="3983">plan_id</f>
        <v>390</v>
      </c>
      <c r="F1944" s="95">
        <f t="shared" ca="1" si="3755"/>
        <v>2016</v>
      </c>
      <c r="G1944" s="95">
        <f t="shared" ref="G1944" ca="1" si="3984">VLOOKUP(INDIRECT(CHAR(39)&amp;$A1944&amp;CHAR(39)&amp;"!r2c"&amp;$C1944,0),variables,2,0)</f>
        <v>10990</v>
      </c>
      <c r="H1944" s="98">
        <f t="array" aca="1" ref="H1944" ca="1">IF(AND(G1944&gt;=10861,G1944&lt;=10863),TEXT(INDIRECT(CHAR(39)&amp;$A1944&amp;CHAR(39)&amp;"!r"&amp;$B1944&amp;"c"&amp;$C1944,0),"dd-mmm-yyyy"),(INDIRECT(CHAR(39)&amp;$A1944&amp;CHAR(39)&amp;"!r"&amp;$B1944&amp;"c"&amp;$C1944,0)))</f>
        <v>4498513000</v>
      </c>
    </row>
    <row r="1945" spans="1:8" x14ac:dyDescent="0.3">
      <c r="A1945" s="95" t="s">
        <v>284</v>
      </c>
      <c r="B1945" s="95">
        <f t="shared" si="3871"/>
        <v>19</v>
      </c>
      <c r="C1945" s="95">
        <f t="shared" si="3884"/>
        <v>59</v>
      </c>
      <c r="E1945" s="95">
        <f t="shared" ref="E1945" si="3985">plan_id</f>
        <v>390</v>
      </c>
      <c r="F1945" s="95">
        <f t="shared" ca="1" si="3755"/>
        <v>2016</v>
      </c>
      <c r="G1945" s="95">
        <f t="shared" ref="G1945" ca="1" si="3986">VLOOKUP(INDIRECT(CHAR(39)&amp;$A1945&amp;CHAR(39)&amp;"!r2c"&amp;$C1945,0),variables,2,0)</f>
        <v>10991</v>
      </c>
      <c r="H1945" s="98">
        <f t="array" aca="1" ref="H1945" ca="1">IF(AND(G1945&gt;=10861,G1945&lt;=10863),TEXT(INDIRECT(CHAR(39)&amp;$A1945&amp;CHAR(39)&amp;"!r"&amp;$B1945&amp;"c"&amp;$C1945,0),"dd-mmm-yyyy"),(INDIRECT(CHAR(39)&amp;$A1945&amp;CHAR(39)&amp;"!r"&amp;$B1945&amp;"c"&amp;$C1945,0)))</f>
        <v>-486538000</v>
      </c>
    </row>
    <row r="1946" spans="1:8" x14ac:dyDescent="0.3">
      <c r="A1946" s="95" t="s">
        <v>284</v>
      </c>
      <c r="B1946" s="95">
        <f t="shared" si="3871"/>
        <v>19</v>
      </c>
      <c r="C1946" s="95">
        <f t="shared" si="3884"/>
        <v>60</v>
      </c>
      <c r="E1946" s="95">
        <f t="shared" ref="E1946" si="3987">plan_id</f>
        <v>390</v>
      </c>
      <c r="F1946" s="95">
        <f t="shared" ca="1" si="3755"/>
        <v>2016</v>
      </c>
      <c r="G1946" s="95">
        <f t="shared" ref="G1946" ca="1" si="3988">VLOOKUP(INDIRECT(CHAR(39)&amp;$A1946&amp;CHAR(39)&amp;"!r2c"&amp;$C1946,0),variables,2,0)</f>
        <v>10992</v>
      </c>
      <c r="H1946" s="98">
        <f t="array" aca="1" ref="H1946" ca="1">IF(AND(G1946&gt;=10861,G1946&lt;=10863),TEXT(INDIRECT(CHAR(39)&amp;$A1946&amp;CHAR(39)&amp;"!r"&amp;$B1946&amp;"c"&amp;$C1946,0),"dd-mmm-yyyy"),(INDIRECT(CHAR(39)&amp;$A1946&amp;CHAR(39)&amp;"!r"&amp;$B1946&amp;"c"&amp;$C1946,0)))</f>
        <v>1.1080000000000001</v>
      </c>
    </row>
    <row r="1947" spans="1:8" x14ac:dyDescent="0.3">
      <c r="A1947" s="95" t="s">
        <v>284</v>
      </c>
      <c r="B1947" s="95">
        <f t="shared" si="3871"/>
        <v>19</v>
      </c>
      <c r="C1947" s="95">
        <f t="shared" si="3884"/>
        <v>61</v>
      </c>
      <c r="E1947" s="95">
        <f t="shared" ref="E1947" si="3989">plan_id</f>
        <v>390</v>
      </c>
      <c r="F1947" s="95">
        <f t="shared" ca="1" si="3755"/>
        <v>2016</v>
      </c>
      <c r="G1947" s="95">
        <f t="shared" ref="G1947" ca="1" si="3990">VLOOKUP(INDIRECT(CHAR(39)&amp;$A1947&amp;CHAR(39)&amp;"!r2c"&amp;$C1947,0),variables,2,0)</f>
        <v>10993</v>
      </c>
      <c r="H1947" s="98">
        <f t="array" aca="1" ref="H1947" ca="1">IF(AND(G1947&gt;=10861,G1947&lt;=10863),TEXT(INDIRECT(CHAR(39)&amp;$A1947&amp;CHAR(39)&amp;"!r"&amp;$B1947&amp;"c"&amp;$C1947,0),"dd-mmm-yyyy"),(INDIRECT(CHAR(39)&amp;$A1947&amp;CHAR(39)&amp;"!r"&amp;$B1947&amp;"c"&amp;$C1947,0)))</f>
        <v>438114000</v>
      </c>
    </row>
    <row r="1948" spans="1:8" x14ac:dyDescent="0.3">
      <c r="A1948" s="95" t="s">
        <v>284</v>
      </c>
      <c r="B1948" s="95">
        <f t="shared" si="3871"/>
        <v>19</v>
      </c>
      <c r="C1948" s="95">
        <f t="shared" si="3884"/>
        <v>62</v>
      </c>
      <c r="E1948" s="95">
        <f t="shared" ref="E1948" si="3991">plan_id</f>
        <v>390</v>
      </c>
      <c r="F1948" s="95">
        <f t="shared" ca="1" si="3755"/>
        <v>2016</v>
      </c>
      <c r="G1948" s="95">
        <f t="shared" ref="G1948" ca="1" si="3992">VLOOKUP(INDIRECT(CHAR(39)&amp;$A1948&amp;CHAR(39)&amp;"!r2c"&amp;$C1948,0),variables,2,0)</f>
        <v>10801</v>
      </c>
      <c r="H1948" s="98">
        <f t="array" aca="1" ref="H1948" ca="1">IF(AND(G1948&gt;=10861,G1948&lt;=10863),TEXT(INDIRECT(CHAR(39)&amp;$A1948&amp;CHAR(39)&amp;"!r"&amp;$B1948&amp;"c"&amp;$C1948,0),"dd-mmm-yyyy"),(INDIRECT(CHAR(39)&amp;$A1948&amp;CHAR(39)&amp;"!r"&amp;$B1948&amp;"c"&amp;$C1948,0)))</f>
        <v>-1100000</v>
      </c>
    </row>
    <row r="1949" spans="1:8" x14ac:dyDescent="0.3">
      <c r="A1949" s="95" t="s">
        <v>284</v>
      </c>
      <c r="B1949" s="95">
        <f t="shared" si="3871"/>
        <v>19</v>
      </c>
      <c r="C1949" s="95">
        <f t="shared" si="3884"/>
        <v>63</v>
      </c>
      <c r="E1949" s="95">
        <f t="shared" ref="E1949" si="3993">plan_id</f>
        <v>390</v>
      </c>
      <c r="F1949" s="95">
        <f t="shared" ca="1" si="3755"/>
        <v>2016</v>
      </c>
      <c r="G1949" s="95">
        <f t="shared" ref="G1949" ca="1" si="3994">VLOOKUP(INDIRECT(CHAR(39)&amp;$A1949&amp;CHAR(39)&amp;"!r2c"&amp;$C1949,0),variables,2,0)</f>
        <v>10802</v>
      </c>
      <c r="H1949" s="98">
        <f t="array" aca="1" ref="H1949" ca="1">IF(AND(G1949&gt;=10861,G1949&lt;=10863),TEXT(INDIRECT(CHAR(39)&amp;$A1949&amp;CHAR(39)&amp;"!r"&amp;$B1949&amp;"c"&amp;$C1949,0),"dd-mmm-yyyy"),(INDIRECT(CHAR(39)&amp;$A1949&amp;CHAR(39)&amp;"!r"&amp;$B1949&amp;"c"&amp;$C1949,0)))</f>
        <v>-3500000</v>
      </c>
    </row>
    <row r="1950" spans="1:8" x14ac:dyDescent="0.3">
      <c r="A1950" s="95" t="s">
        <v>284</v>
      </c>
      <c r="B1950" s="95">
        <f t="shared" si="3871"/>
        <v>19</v>
      </c>
      <c r="C1950" s="95">
        <f t="shared" si="3884"/>
        <v>64</v>
      </c>
      <c r="E1950" s="95">
        <f t="shared" ref="E1950" si="3995">plan_id</f>
        <v>390</v>
      </c>
      <c r="F1950" s="95">
        <f t="shared" ca="1" si="3755"/>
        <v>2016</v>
      </c>
      <c r="G1950" s="95">
        <f t="shared" ref="G1950" ca="1" si="3996">VLOOKUP(INDIRECT(CHAR(39)&amp;$A1950&amp;CHAR(39)&amp;"!r2c"&amp;$C1950,0),variables,2,0)</f>
        <v>10803</v>
      </c>
      <c r="H1950" s="98">
        <f t="array" aca="1" ref="H1950" ca="1">IF(AND(G1950&gt;=10861,G1950&lt;=10863),TEXT(INDIRECT(CHAR(39)&amp;$A1950&amp;CHAR(39)&amp;"!r"&amp;$B1950&amp;"c"&amp;$C1950,0),"dd-mmm-yyyy"),(INDIRECT(CHAR(39)&amp;$A1950&amp;CHAR(39)&amp;"!r"&amp;$B1950&amp;"c"&amp;$C1950,0)))</f>
        <v>0</v>
      </c>
    </row>
    <row r="1951" spans="1:8" x14ac:dyDescent="0.3">
      <c r="A1951" s="95" t="s">
        <v>284</v>
      </c>
      <c r="B1951" s="95">
        <f t="shared" si="3871"/>
        <v>19</v>
      </c>
      <c r="C1951" s="95">
        <f t="shared" si="3884"/>
        <v>65</v>
      </c>
      <c r="E1951" s="95">
        <f t="shared" ref="E1951" si="3997">plan_id</f>
        <v>390</v>
      </c>
      <c r="F1951" s="95">
        <f t="shared" ca="1" si="3755"/>
        <v>2016</v>
      </c>
      <c r="G1951" s="95">
        <f t="shared" ref="G1951" ca="1" si="3998">VLOOKUP(INDIRECT(CHAR(39)&amp;$A1951&amp;CHAR(39)&amp;"!r2c"&amp;$C1951,0),variables,2,0)</f>
        <v>10804</v>
      </c>
      <c r="H1951" s="98">
        <f t="array" aca="1" ref="H1951" ca="1">IF(AND(G1951&gt;=10861,G1951&lt;=10863),TEXT(INDIRECT(CHAR(39)&amp;$A1951&amp;CHAR(39)&amp;"!r"&amp;$B1951&amp;"c"&amp;$C1951,0),"dd-mmm-yyyy"),(INDIRECT(CHAR(39)&amp;$A1951&amp;CHAR(39)&amp;"!r"&amp;$B1951&amp;"c"&amp;$C1951,0)))</f>
        <v>0</v>
      </c>
    </row>
    <row r="1952" spans="1:8" x14ac:dyDescent="0.3">
      <c r="A1952" s="95" t="s">
        <v>284</v>
      </c>
      <c r="B1952" s="95">
        <f t="shared" si="3871"/>
        <v>19</v>
      </c>
      <c r="C1952" s="95">
        <f t="shared" si="3884"/>
        <v>66</v>
      </c>
      <c r="E1952" s="95">
        <f t="shared" ref="E1952" si="3999">plan_id</f>
        <v>390</v>
      </c>
      <c r="F1952" s="95">
        <f t="shared" ca="1" si="3755"/>
        <v>2016</v>
      </c>
      <c r="G1952" s="95">
        <f t="shared" ref="G1952" ca="1" si="4000">VLOOKUP(INDIRECT(CHAR(39)&amp;$A1952&amp;CHAR(39)&amp;"!r2c"&amp;$C1952,0),variables,2,0)</f>
        <v>10805</v>
      </c>
      <c r="H1952" s="98">
        <f t="array" aca="1" ref="H1952" ca="1">IF(AND(G1952&gt;=10861,G1952&lt;=10863),TEXT(INDIRECT(CHAR(39)&amp;$A1952&amp;CHAR(39)&amp;"!r"&amp;$B1952&amp;"c"&amp;$C1952,0),"dd-mmm-yyyy"),(INDIRECT(CHAR(39)&amp;$A1952&amp;CHAR(39)&amp;"!r"&amp;$B1952&amp;"c"&amp;$C1952,0)))</f>
        <v>-900000</v>
      </c>
    </row>
    <row r="1953" spans="1:8" x14ac:dyDescent="0.3">
      <c r="A1953" s="95" t="s">
        <v>284</v>
      </c>
      <c r="B1953" s="95">
        <f t="shared" ref="B1953" si="4001">B1888+1</f>
        <v>19</v>
      </c>
      <c r="C1953" s="95">
        <f t="shared" si="3884"/>
        <v>67</v>
      </c>
      <c r="E1953" s="95">
        <f t="shared" ref="E1953" si="4002">plan_id</f>
        <v>390</v>
      </c>
      <c r="F1953" s="95">
        <f t="shared" ca="1" si="3755"/>
        <v>2016</v>
      </c>
      <c r="G1953" s="95">
        <f t="shared" ref="G1953" ca="1" si="4003">VLOOKUP(INDIRECT(CHAR(39)&amp;$A1953&amp;CHAR(39)&amp;"!r2c"&amp;$C1953,0),variables,2,0)</f>
        <v>10806</v>
      </c>
      <c r="H1953" s="98">
        <f t="array" aca="1" ref="H1953" ca="1">IF(AND(G1953&gt;=10861,G1953&lt;=10863),TEXT(INDIRECT(CHAR(39)&amp;$A1953&amp;CHAR(39)&amp;"!r"&amp;$B1953&amp;"c"&amp;$C1953,0),"dd-mmm-yyyy"),(INDIRECT(CHAR(39)&amp;$A1953&amp;CHAR(39)&amp;"!r"&amp;$B1953&amp;"c"&amp;$C1953,0)))</f>
        <v>0</v>
      </c>
    </row>
    <row r="1954" spans="1:8" x14ac:dyDescent="0.3">
      <c r="A1954" s="95" t="s">
        <v>284</v>
      </c>
      <c r="B1954" s="95">
        <f>B1953</f>
        <v>19</v>
      </c>
      <c r="C1954" s="95">
        <f t="shared" si="3884"/>
        <v>68</v>
      </c>
      <c r="E1954" s="95">
        <f t="shared" ref="E1954" si="4004">plan_id</f>
        <v>390</v>
      </c>
      <c r="F1954" s="95">
        <f t="shared" ca="1" si="3755"/>
        <v>2016</v>
      </c>
      <c r="G1954" s="95">
        <f t="shared" ref="G1954" ca="1" si="4005">VLOOKUP(INDIRECT(CHAR(39)&amp;$A1954&amp;CHAR(39)&amp;"!r2c"&amp;$C1954,0),variables,2,0)</f>
        <v>10807</v>
      </c>
      <c r="H1954" s="98">
        <f t="array" aca="1" ref="H1954" ca="1">IF(AND(G1954&gt;=10861,G1954&lt;=10863),TEXT(INDIRECT(CHAR(39)&amp;$A1954&amp;CHAR(39)&amp;"!r"&amp;$B1954&amp;"c"&amp;$C1954,0),"dd-mmm-yyyy"),(INDIRECT(CHAR(39)&amp;$A1954&amp;CHAR(39)&amp;"!r"&amp;$B1954&amp;"c"&amp;$C1954,0)))</f>
        <v>0</v>
      </c>
    </row>
    <row r="1955" spans="1:8" x14ac:dyDescent="0.3">
      <c r="A1955" s="95" t="s">
        <v>284</v>
      </c>
      <c r="B1955" s="95">
        <f t="shared" ref="B1955:B1979" si="4006">B1954</f>
        <v>19</v>
      </c>
      <c r="C1955" s="95">
        <f t="shared" si="3884"/>
        <v>69</v>
      </c>
      <c r="E1955" s="95">
        <f t="shared" ref="E1955" si="4007">plan_id</f>
        <v>390</v>
      </c>
      <c r="F1955" s="95">
        <f t="shared" ca="1" si="3755"/>
        <v>2016</v>
      </c>
      <c r="G1955" s="95">
        <f t="shared" ref="G1955" ca="1" si="4008">VLOOKUP(INDIRECT(CHAR(39)&amp;$A1955&amp;CHAR(39)&amp;"!r2c"&amp;$C1955,0),variables,2,0)</f>
        <v>10808</v>
      </c>
      <c r="H1955" s="98">
        <f t="array" aca="1" ref="H1955" ca="1">IF(AND(G1955&gt;=10861,G1955&lt;=10863),TEXT(INDIRECT(CHAR(39)&amp;$A1955&amp;CHAR(39)&amp;"!r"&amp;$B1955&amp;"c"&amp;$C1955,0),"dd-mmm-yyyy"),(INDIRECT(CHAR(39)&amp;$A1955&amp;CHAR(39)&amp;"!r"&amp;$B1955&amp;"c"&amp;$C1955,0)))</f>
        <v>0</v>
      </c>
    </row>
    <row r="1956" spans="1:8" x14ac:dyDescent="0.3">
      <c r="A1956" s="95" t="s">
        <v>284</v>
      </c>
      <c r="B1956" s="95">
        <f t="shared" si="4006"/>
        <v>19</v>
      </c>
      <c r="C1956" s="95">
        <f t="shared" si="3884"/>
        <v>70</v>
      </c>
      <c r="E1956" s="95">
        <f t="shared" ref="E1956" si="4009">plan_id</f>
        <v>390</v>
      </c>
      <c r="F1956" s="95">
        <f t="shared" ca="1" si="3755"/>
        <v>2016</v>
      </c>
      <c r="G1956" s="95">
        <f t="shared" ref="G1956" ca="1" si="4010">VLOOKUP(INDIRECT(CHAR(39)&amp;$A1956&amp;CHAR(39)&amp;"!r2c"&amp;$C1956,0),variables,2,0)</f>
        <v>10809</v>
      </c>
      <c r="H1956" s="98">
        <f t="array" aca="1" ref="H1956" ca="1">IF(AND(G1956&gt;=10861,G1956&lt;=10863),TEXT(INDIRECT(CHAR(39)&amp;$A1956&amp;CHAR(39)&amp;"!r"&amp;$B1956&amp;"c"&amp;$C1956,0),"dd-mmm-yyyy"),(INDIRECT(CHAR(39)&amp;$A1956&amp;CHAR(39)&amp;"!r"&amp;$B1956&amp;"c"&amp;$C1956,0)))</f>
        <v>-7500000</v>
      </c>
    </row>
    <row r="1957" spans="1:8" x14ac:dyDescent="0.3">
      <c r="A1957" s="95" t="s">
        <v>284</v>
      </c>
      <c r="B1957" s="95">
        <f t="shared" si="4006"/>
        <v>19</v>
      </c>
      <c r="C1957" s="95">
        <f t="shared" si="3884"/>
        <v>71</v>
      </c>
      <c r="E1957" s="95">
        <f t="shared" ref="E1957" si="4011">plan_id</f>
        <v>390</v>
      </c>
      <c r="F1957" s="95">
        <f t="shared" ca="1" si="3755"/>
        <v>2016</v>
      </c>
      <c r="G1957" s="95">
        <f t="shared" ref="G1957" ca="1" si="4012">VLOOKUP(INDIRECT(CHAR(39)&amp;$A1957&amp;CHAR(39)&amp;"!r2c"&amp;$C1957,0),variables,2,0)</f>
        <v>10810</v>
      </c>
      <c r="H1957" s="98">
        <f t="array" aca="1" ref="H1957" ca="1">IF(AND(G1957&gt;=10861,G1957&lt;=10863),TEXT(INDIRECT(CHAR(39)&amp;$A1957&amp;CHAR(39)&amp;"!r"&amp;$B1957&amp;"c"&amp;$C1957,0),"dd-mmm-yyyy"),(INDIRECT(CHAR(39)&amp;$A1957&amp;CHAR(39)&amp;"!r"&amp;$B1957&amp;"c"&amp;$C1957,0)))</f>
        <v>0</v>
      </c>
    </row>
    <row r="1958" spans="1:8" x14ac:dyDescent="0.3">
      <c r="A1958" s="95" t="s">
        <v>284</v>
      </c>
      <c r="B1958" s="95">
        <f t="shared" si="4006"/>
        <v>19</v>
      </c>
      <c r="C1958" s="95">
        <f t="shared" si="3884"/>
        <v>72</v>
      </c>
      <c r="E1958" s="95">
        <f t="shared" ref="E1958" si="4013">plan_id</f>
        <v>390</v>
      </c>
      <c r="F1958" s="95">
        <f t="shared" ca="1" si="3755"/>
        <v>2016</v>
      </c>
      <c r="G1958" s="95">
        <f t="shared" ref="G1958" ca="1" si="4014">VLOOKUP(INDIRECT(CHAR(39)&amp;$A1958&amp;CHAR(39)&amp;"!r2c"&amp;$C1958,0),variables,2,0)</f>
        <v>10811</v>
      </c>
      <c r="H1958" s="98">
        <f t="array" aca="1" ref="H1958" ca="1">IF(AND(G1958&gt;=10861,G1958&lt;=10863),TEXT(INDIRECT(CHAR(39)&amp;$A1958&amp;CHAR(39)&amp;"!r"&amp;$B1958&amp;"c"&amp;$C1958,0),"dd-mmm-yyyy"),(INDIRECT(CHAR(39)&amp;$A1958&amp;CHAR(39)&amp;"!r"&amp;$B1958&amp;"c"&amp;$C1958,0)))</f>
        <v>0</v>
      </c>
    </row>
    <row r="1959" spans="1:8" x14ac:dyDescent="0.3">
      <c r="A1959" s="95" t="s">
        <v>284</v>
      </c>
      <c r="B1959" s="95">
        <f t="shared" si="4006"/>
        <v>19</v>
      </c>
      <c r="C1959" s="95">
        <f t="shared" ref="C1959:C2022" si="4015">C1868</f>
        <v>73</v>
      </c>
      <c r="E1959" s="95">
        <f t="shared" ref="E1959" si="4016">plan_id</f>
        <v>390</v>
      </c>
      <c r="F1959" s="95">
        <f t="shared" ca="1" si="3755"/>
        <v>2016</v>
      </c>
      <c r="G1959" s="95">
        <f t="shared" ref="G1959" ca="1" si="4017">VLOOKUP(INDIRECT(CHAR(39)&amp;$A1959&amp;CHAR(39)&amp;"!r2c"&amp;$C1959,0),variables,2,0)</f>
        <v>10812</v>
      </c>
      <c r="H1959" s="98">
        <f t="array" aca="1" ref="H1959" ca="1">IF(AND(G1959&gt;=10861,G1959&lt;=10863),TEXT(INDIRECT(CHAR(39)&amp;$A1959&amp;CHAR(39)&amp;"!r"&amp;$B1959&amp;"c"&amp;$C1959,0),"dd-mmm-yyyy"),(INDIRECT(CHAR(39)&amp;$A1959&amp;CHAR(39)&amp;"!r"&amp;$B1959&amp;"c"&amp;$C1959,0)))</f>
        <v>0</v>
      </c>
    </row>
    <row r="1960" spans="1:8" x14ac:dyDescent="0.3">
      <c r="A1960" s="95" t="s">
        <v>284</v>
      </c>
      <c r="B1960" s="95">
        <f t="shared" si="4006"/>
        <v>19</v>
      </c>
      <c r="C1960" s="95">
        <f t="shared" si="4015"/>
        <v>74</v>
      </c>
      <c r="E1960" s="95">
        <f t="shared" ref="E1960" si="4018">plan_id</f>
        <v>390</v>
      </c>
      <c r="F1960" s="95">
        <f t="shared" ca="1" si="3755"/>
        <v>2016</v>
      </c>
      <c r="G1960" s="95">
        <f t="shared" ref="G1960" ca="1" si="4019">VLOOKUP(INDIRECT(CHAR(39)&amp;$A1960&amp;CHAR(39)&amp;"!r2c"&amp;$C1960,0),variables,2,0)</f>
        <v>10813</v>
      </c>
      <c r="H1960" s="98">
        <f t="array" aca="1" ref="H1960" ca="1">IF(AND(G1960&gt;=10861,G1960&lt;=10863),TEXT(INDIRECT(CHAR(39)&amp;$A1960&amp;CHAR(39)&amp;"!r"&amp;$B1960&amp;"c"&amp;$C1960,0),"dd-mmm-yyyy"),(INDIRECT(CHAR(39)&amp;$A1960&amp;CHAR(39)&amp;"!r"&amp;$B1960&amp;"c"&amp;$C1960,0)))</f>
        <v>0</v>
      </c>
    </row>
    <row r="1961" spans="1:8" x14ac:dyDescent="0.3">
      <c r="A1961" s="95" t="s">
        <v>284</v>
      </c>
      <c r="B1961" s="95">
        <f t="shared" si="4006"/>
        <v>19</v>
      </c>
      <c r="C1961" s="95">
        <f t="shared" si="4015"/>
        <v>75</v>
      </c>
      <c r="E1961" s="95">
        <f t="shared" ref="E1961" si="4020">plan_id</f>
        <v>390</v>
      </c>
      <c r="F1961" s="95">
        <f t="shared" ca="1" si="3755"/>
        <v>2016</v>
      </c>
      <c r="G1961" s="95">
        <f t="shared" ref="G1961" ca="1" si="4021">VLOOKUP(INDIRECT(CHAR(39)&amp;$A1961&amp;CHAR(39)&amp;"!r2c"&amp;$C1961,0),variables,2,0)</f>
        <v>10814</v>
      </c>
      <c r="H1961" s="98">
        <f t="array" aca="1" ref="H1961" ca="1">IF(AND(G1961&gt;=10861,G1961&lt;=10863),TEXT(INDIRECT(CHAR(39)&amp;$A1961&amp;CHAR(39)&amp;"!r"&amp;$B1961&amp;"c"&amp;$C1961,0),"dd-mmm-yyyy"),(INDIRECT(CHAR(39)&amp;$A1961&amp;CHAR(39)&amp;"!r"&amp;$B1961&amp;"c"&amp;$C1961,0)))</f>
        <v>-1400000</v>
      </c>
    </row>
    <row r="1962" spans="1:8" x14ac:dyDescent="0.3">
      <c r="A1962" s="95" t="s">
        <v>284</v>
      </c>
      <c r="B1962" s="95">
        <f t="shared" si="4006"/>
        <v>19</v>
      </c>
      <c r="C1962" s="95">
        <f t="shared" si="4015"/>
        <v>76</v>
      </c>
      <c r="E1962" s="95">
        <f t="shared" ref="E1962" si="4022">plan_id</f>
        <v>390</v>
      </c>
      <c r="F1962" s="95">
        <f t="shared" ca="1" si="3755"/>
        <v>2016</v>
      </c>
      <c r="G1962" s="95">
        <f t="shared" ref="G1962" ca="1" si="4023">VLOOKUP(INDIRECT(CHAR(39)&amp;$A1962&amp;CHAR(39)&amp;"!r2c"&amp;$C1962,0),variables,2,0)</f>
        <v>10815</v>
      </c>
      <c r="H1962" s="98">
        <f t="array" aca="1" ref="H1962" ca="1">IF(AND(G1962&gt;=10861,G1962&lt;=10863),TEXT(INDIRECT(CHAR(39)&amp;$A1962&amp;CHAR(39)&amp;"!r"&amp;$B1962&amp;"c"&amp;$C1962,0),"dd-mmm-yyyy"),(INDIRECT(CHAR(39)&amp;$A1962&amp;CHAR(39)&amp;"!r"&amp;$B1962&amp;"c"&amp;$C1962,0)))</f>
        <v>5200000</v>
      </c>
    </row>
    <row r="1963" spans="1:8" x14ac:dyDescent="0.3">
      <c r="A1963" s="95" t="s">
        <v>284</v>
      </c>
      <c r="B1963" s="95">
        <f t="shared" si="4006"/>
        <v>19</v>
      </c>
      <c r="C1963" s="95">
        <f t="shared" si="4015"/>
        <v>77</v>
      </c>
      <c r="E1963" s="95">
        <f t="shared" ref="E1963" si="4024">plan_id</f>
        <v>390</v>
      </c>
      <c r="F1963" s="95">
        <f t="shared" ca="1" si="3755"/>
        <v>2016</v>
      </c>
      <c r="G1963" s="95">
        <f t="shared" ref="G1963" ca="1" si="4025">VLOOKUP(INDIRECT(CHAR(39)&amp;$A1963&amp;CHAR(39)&amp;"!r2c"&amp;$C1963,0),variables,2,0)</f>
        <v>10816</v>
      </c>
      <c r="H1963" s="98">
        <f t="array" aca="1" ref="H1963" ca="1">IF(AND(G1963&gt;=10861,G1963&lt;=10863),TEXT(INDIRECT(CHAR(39)&amp;$A1963&amp;CHAR(39)&amp;"!r"&amp;$B1963&amp;"c"&amp;$C1963,0),"dd-mmm-yyyy"),(INDIRECT(CHAR(39)&amp;$A1963&amp;CHAR(39)&amp;"!r"&amp;$B1963&amp;"c"&amp;$C1963,0)))</f>
        <v>0</v>
      </c>
    </row>
    <row r="1964" spans="1:8" x14ac:dyDescent="0.3">
      <c r="A1964" s="95" t="s">
        <v>284</v>
      </c>
      <c r="B1964" s="95">
        <f t="shared" si="4006"/>
        <v>19</v>
      </c>
      <c r="C1964" s="95">
        <f t="shared" si="4015"/>
        <v>78</v>
      </c>
      <c r="E1964" s="95">
        <f t="shared" ref="E1964" si="4026">plan_id</f>
        <v>390</v>
      </c>
      <c r="F1964" s="95">
        <f t="shared" ca="1" si="3755"/>
        <v>2016</v>
      </c>
      <c r="G1964" s="95">
        <f t="shared" ref="G1964" ca="1" si="4027">VLOOKUP(INDIRECT(CHAR(39)&amp;$A1964&amp;CHAR(39)&amp;"!r2c"&amp;$C1964,0),variables,2,0)</f>
        <v>10817</v>
      </c>
      <c r="H1964" s="98">
        <f t="array" aca="1" ref="H1964" ca="1">IF(AND(G1964&gt;=10861,G1964&lt;=10863),TEXT(INDIRECT(CHAR(39)&amp;$A1964&amp;CHAR(39)&amp;"!r"&amp;$B1964&amp;"c"&amp;$C1964,0),"dd-mmm-yyyy"),(INDIRECT(CHAR(39)&amp;$A1964&amp;CHAR(39)&amp;"!r"&amp;$B1964&amp;"c"&amp;$C1964,0)))</f>
        <v>-110300000</v>
      </c>
    </row>
    <row r="1965" spans="1:8" x14ac:dyDescent="0.3">
      <c r="A1965" s="95" t="s">
        <v>284</v>
      </c>
      <c r="B1965" s="95">
        <f t="shared" si="4006"/>
        <v>19</v>
      </c>
      <c r="C1965" s="95">
        <f t="shared" si="4015"/>
        <v>79</v>
      </c>
      <c r="E1965" s="95">
        <f t="shared" ref="E1965" si="4028">plan_id</f>
        <v>390</v>
      </c>
      <c r="F1965" s="95">
        <f t="shared" ca="1" si="3755"/>
        <v>2016</v>
      </c>
      <c r="G1965" s="95">
        <f t="shared" ref="G1965" ca="1" si="4029">VLOOKUP(INDIRECT(CHAR(39)&amp;$A1965&amp;CHAR(39)&amp;"!r2c"&amp;$C1965,0),variables,2,0)</f>
        <v>10818</v>
      </c>
      <c r="H1965" s="98">
        <f t="array" aca="1" ref="H1965" ca="1">IF(AND(G1965&gt;=10861,G1965&lt;=10863),TEXT(INDIRECT(CHAR(39)&amp;$A1965&amp;CHAR(39)&amp;"!r"&amp;$B1965&amp;"c"&amp;$C1965,0),"dd-mmm-yyyy"),(INDIRECT(CHAR(39)&amp;$A1965&amp;CHAR(39)&amp;"!r"&amp;$B1965&amp;"c"&amp;$C1965,0)))</f>
        <v>15300000</v>
      </c>
    </row>
    <row r="1966" spans="1:8" x14ac:dyDescent="0.3">
      <c r="A1966" s="95" t="s">
        <v>284</v>
      </c>
      <c r="B1966" s="95">
        <f t="shared" si="4006"/>
        <v>19</v>
      </c>
      <c r="C1966" s="95">
        <f t="shared" si="4015"/>
        <v>80</v>
      </c>
      <c r="E1966" s="95">
        <f t="shared" ref="E1966" si="4030">plan_id</f>
        <v>390</v>
      </c>
      <c r="F1966" s="95">
        <f t="shared" ca="1" si="3755"/>
        <v>2016</v>
      </c>
      <c r="G1966" s="95">
        <f t="shared" ref="G1966" ca="1" si="4031">VLOOKUP(INDIRECT(CHAR(39)&amp;$A1966&amp;CHAR(39)&amp;"!r2c"&amp;$C1966,0),variables,2,0)</f>
        <v>10819</v>
      </c>
      <c r="H1966" s="98">
        <f t="array" aca="1" ref="H1966" ca="1">IF(AND(G1966&gt;=10861,G1966&lt;=10863),TEXT(INDIRECT(CHAR(39)&amp;$A1966&amp;CHAR(39)&amp;"!r"&amp;$B1966&amp;"c"&amp;$C1966,0),"dd-mmm-yyyy"),(INDIRECT(CHAR(39)&amp;$A1966&amp;CHAR(39)&amp;"!r"&amp;$B1966&amp;"c"&amp;$C1966,0)))</f>
        <v>0</v>
      </c>
    </row>
    <row r="1967" spans="1:8" x14ac:dyDescent="0.3">
      <c r="A1967" s="95" t="s">
        <v>284</v>
      </c>
      <c r="B1967" s="95">
        <f t="shared" si="4006"/>
        <v>19</v>
      </c>
      <c r="C1967" s="95">
        <f t="shared" si="4015"/>
        <v>81</v>
      </c>
      <c r="E1967" s="95">
        <f t="shared" ref="E1967" si="4032">plan_id</f>
        <v>390</v>
      </c>
      <c r="F1967" s="95">
        <f t="shared" ca="1" si="3755"/>
        <v>2016</v>
      </c>
      <c r="G1967" s="95">
        <f t="shared" ref="G1967" ca="1" si="4033">VLOOKUP(INDIRECT(CHAR(39)&amp;$A1967&amp;CHAR(39)&amp;"!r2c"&amp;$C1967,0),variables,2,0)</f>
        <v>10820</v>
      </c>
      <c r="H1967" s="98">
        <f t="array" aca="1" ref="H1967" ca="1">IF(AND(G1967&gt;=10861,G1967&lt;=10863),TEXT(INDIRECT(CHAR(39)&amp;$A1967&amp;CHAR(39)&amp;"!r"&amp;$B1967&amp;"c"&amp;$C1967,0),"dd-mmm-yyyy"),(INDIRECT(CHAR(39)&amp;$A1967&amp;CHAR(39)&amp;"!r"&amp;$B1967&amp;"c"&amp;$C1967,0)))</f>
        <v>10100000</v>
      </c>
    </row>
    <row r="1968" spans="1:8" x14ac:dyDescent="0.3">
      <c r="A1968" s="95" t="s">
        <v>284</v>
      </c>
      <c r="B1968" s="95">
        <f t="shared" si="4006"/>
        <v>19</v>
      </c>
      <c r="C1968" s="95">
        <f t="shared" si="4015"/>
        <v>82</v>
      </c>
      <c r="E1968" s="95">
        <f t="shared" ref="E1968" si="4034">plan_id</f>
        <v>390</v>
      </c>
      <c r="F1968" s="95">
        <f t="shared" ca="1" si="3755"/>
        <v>2016</v>
      </c>
      <c r="G1968" s="95">
        <f t="shared" ref="G1968" ca="1" si="4035">VLOOKUP(INDIRECT(CHAR(39)&amp;$A1968&amp;CHAR(39)&amp;"!r2c"&amp;$C1968,0),variables,2,0)</f>
        <v>10821</v>
      </c>
      <c r="H1968" s="98">
        <f t="array" aca="1" ref="H1968" ca="1">IF(AND(G1968&gt;=10861,G1968&lt;=10863),TEXT(INDIRECT(CHAR(39)&amp;$A1968&amp;CHAR(39)&amp;"!r"&amp;$B1968&amp;"c"&amp;$C1968,0),"dd-mmm-yyyy"),(INDIRECT(CHAR(39)&amp;$A1968&amp;CHAR(39)&amp;"!r"&amp;$B1968&amp;"c"&amp;$C1968,0)))</f>
        <v>0</v>
      </c>
    </row>
    <row r="1969" spans="1:8" x14ac:dyDescent="0.3">
      <c r="A1969" s="95" t="s">
        <v>284</v>
      </c>
      <c r="B1969" s="95">
        <f t="shared" si="4006"/>
        <v>19</v>
      </c>
      <c r="C1969" s="95">
        <f t="shared" si="4015"/>
        <v>83</v>
      </c>
      <c r="E1969" s="95">
        <f t="shared" ref="E1969" si="4036">plan_id</f>
        <v>390</v>
      </c>
      <c r="F1969" s="95">
        <f t="shared" ca="1" si="3755"/>
        <v>2016</v>
      </c>
      <c r="G1969" s="95">
        <f t="shared" ref="G1969" ca="1" si="4037">VLOOKUP(INDIRECT(CHAR(39)&amp;$A1969&amp;CHAR(39)&amp;"!r2c"&amp;$C1969,0),variables,2,0)</f>
        <v>10822</v>
      </c>
      <c r="H1969" s="98">
        <f t="array" aca="1" ref="H1969" ca="1">IF(AND(G1969&gt;=10861,G1969&lt;=10863),TEXT(INDIRECT(CHAR(39)&amp;$A1969&amp;CHAR(39)&amp;"!r"&amp;$B1969&amp;"c"&amp;$C1969,0),"dd-mmm-yyyy"),(INDIRECT(CHAR(39)&amp;$A1969&amp;CHAR(39)&amp;"!r"&amp;$B1969&amp;"c"&amp;$C1969,0)))</f>
        <v>0</v>
      </c>
    </row>
    <row r="1970" spans="1:8" x14ac:dyDescent="0.3">
      <c r="A1970" s="95" t="s">
        <v>284</v>
      </c>
      <c r="B1970" s="95">
        <f t="shared" si="4006"/>
        <v>19</v>
      </c>
      <c r="C1970" s="95">
        <f t="shared" si="4015"/>
        <v>84</v>
      </c>
      <c r="E1970" s="95">
        <f t="shared" ref="E1970" si="4038">plan_id</f>
        <v>390</v>
      </c>
      <c r="F1970" s="95">
        <f t="shared" ca="1" si="3755"/>
        <v>2016</v>
      </c>
      <c r="G1970" s="95">
        <f t="shared" ref="G1970" ca="1" si="4039">VLOOKUP(INDIRECT(CHAR(39)&amp;$A1970&amp;CHAR(39)&amp;"!r2c"&amp;$C1970,0),variables,2,0)</f>
        <v>10829</v>
      </c>
      <c r="H1970" s="98">
        <f t="array" aca="1" ref="H1970" ca="1">IF(AND(G1970&gt;=10861,G1970&lt;=10863),TEXT(INDIRECT(CHAR(39)&amp;$A1970&amp;CHAR(39)&amp;"!r"&amp;$B1970&amp;"c"&amp;$C1970,0),"dd-mmm-yyyy"),(INDIRECT(CHAR(39)&amp;$A1970&amp;CHAR(39)&amp;"!r"&amp;$B1970&amp;"c"&amp;$C1970,0)))</f>
        <v>191288000</v>
      </c>
    </row>
    <row r="1971" spans="1:8" x14ac:dyDescent="0.3">
      <c r="A1971" s="95" t="s">
        <v>284</v>
      </c>
      <c r="B1971" s="95">
        <f t="shared" si="4006"/>
        <v>19</v>
      </c>
      <c r="C1971" s="95">
        <f t="shared" si="4015"/>
        <v>85</v>
      </c>
      <c r="E1971" s="95">
        <f t="shared" ref="E1971" si="4040">plan_id</f>
        <v>390</v>
      </c>
      <c r="F1971" s="95">
        <f t="shared" ca="1" si="3755"/>
        <v>2016</v>
      </c>
      <c r="G1971" s="95">
        <f t="shared" ref="G1971" ca="1" si="4041">VLOOKUP(INDIRECT(CHAR(39)&amp;$A1971&amp;CHAR(39)&amp;"!r2c"&amp;$C1971,0),variables,2,0)</f>
        <v>10823</v>
      </c>
      <c r="H1971" s="98">
        <f t="array" aca="1" ref="H1971" ca="1">IF(AND(G1971&gt;=10861,G1971&lt;=10863),TEXT(INDIRECT(CHAR(39)&amp;$A1971&amp;CHAR(39)&amp;"!r"&amp;$B1971&amp;"c"&amp;$C1971,0),"dd-mmm-yyyy"),(INDIRECT(CHAR(39)&amp;$A1971&amp;CHAR(39)&amp;"!r"&amp;$B1971&amp;"c"&amp;$C1971,0)))</f>
        <v>-162332000</v>
      </c>
    </row>
    <row r="1972" spans="1:8" x14ac:dyDescent="0.3">
      <c r="A1972" s="95" t="s">
        <v>284</v>
      </c>
      <c r="B1972" s="95">
        <f t="shared" si="4006"/>
        <v>19</v>
      </c>
      <c r="C1972" s="95">
        <f t="shared" si="4015"/>
        <v>86</v>
      </c>
      <c r="E1972" s="95">
        <f t="shared" ref="E1972" si="4042">plan_id</f>
        <v>390</v>
      </c>
      <c r="F1972" s="95">
        <f t="shared" ca="1" si="3755"/>
        <v>2016</v>
      </c>
      <c r="G1972" s="95">
        <f t="shared" ref="G1972" ca="1" si="4043">VLOOKUP(INDIRECT(CHAR(39)&amp;$A1972&amp;CHAR(39)&amp;"!r2c"&amp;$C1972,0),variables,2,0)</f>
        <v>10798</v>
      </c>
      <c r="H1972" s="98">
        <f t="array" aca="1" ref="H1972" ca="1">IF(AND(G1972&gt;=10861,G1972&lt;=10863),TEXT(INDIRECT(CHAR(39)&amp;$A1972&amp;CHAR(39)&amp;"!r"&amp;$B1972&amp;"c"&amp;$C1972,0),"dd-mmm-yyyy"),(INDIRECT(CHAR(39)&amp;$A1972&amp;CHAR(39)&amp;"!r"&amp;$B1972&amp;"c"&amp;$C1972,0)))</f>
        <v>0</v>
      </c>
    </row>
    <row r="1973" spans="1:8" x14ac:dyDescent="0.3">
      <c r="A1973" s="95" t="s">
        <v>284</v>
      </c>
      <c r="B1973" s="95">
        <f t="shared" si="4006"/>
        <v>19</v>
      </c>
      <c r="C1973" s="95">
        <f t="shared" si="4015"/>
        <v>87</v>
      </c>
      <c r="E1973" s="95">
        <f t="shared" ref="E1973" si="4044">plan_id</f>
        <v>390</v>
      </c>
      <c r="F1973" s="95">
        <f t="shared" ca="1" si="3755"/>
        <v>2016</v>
      </c>
      <c r="G1973" s="95">
        <f t="shared" ref="G1973" ca="1" si="4045">VLOOKUP(INDIRECT(CHAR(39)&amp;$A1973&amp;CHAR(39)&amp;"!r2c"&amp;$C1973,0),variables,2,0)</f>
        <v>10799</v>
      </c>
      <c r="H1973" s="98">
        <f t="array" aca="1" ref="H1973" ca="1">IF(AND(G1973&gt;=10861,G1973&lt;=10863),TEXT(INDIRECT(CHAR(39)&amp;$A1973&amp;CHAR(39)&amp;"!r"&amp;$B1973&amp;"c"&amp;$C1973,0),"dd-mmm-yyyy"),(INDIRECT(CHAR(39)&amp;$A1973&amp;CHAR(39)&amp;"!r"&amp;$B1973&amp;"c"&amp;$C1973,0)))</f>
        <v>-76500000</v>
      </c>
    </row>
    <row r="1974" spans="1:8" x14ac:dyDescent="0.3">
      <c r="A1974" s="95" t="s">
        <v>284</v>
      </c>
      <c r="B1974" s="95">
        <f t="shared" si="4006"/>
        <v>19</v>
      </c>
      <c r="C1974" s="95">
        <f t="shared" si="4015"/>
        <v>88</v>
      </c>
      <c r="E1974" s="95">
        <f t="shared" ref="E1974" si="4046">plan_id</f>
        <v>390</v>
      </c>
      <c r="F1974" s="95">
        <f t="shared" ca="1" si="3755"/>
        <v>2016</v>
      </c>
      <c r="G1974" s="95">
        <f t="shared" ref="G1974" ca="1" si="4047">VLOOKUP(INDIRECT(CHAR(39)&amp;$A1974&amp;CHAR(39)&amp;"!r2c"&amp;$C1974,0),variables,2,0)</f>
        <v>10800</v>
      </c>
      <c r="H1974" s="98">
        <f t="array" aca="1" ref="H1974" ca="1">IF(AND(G1974&gt;=10861,G1974&lt;=10863),TEXT(INDIRECT(CHAR(39)&amp;$A1974&amp;CHAR(39)&amp;"!r"&amp;$B1974&amp;"c"&amp;$C1974,0),"dd-mmm-yyyy"),(INDIRECT(CHAR(39)&amp;$A1974&amp;CHAR(39)&amp;"!r"&amp;$B1974&amp;"c"&amp;$C1974,0)))</f>
        <v>0</v>
      </c>
    </row>
    <row r="1975" spans="1:8" x14ac:dyDescent="0.3">
      <c r="A1975" s="95" t="s">
        <v>284</v>
      </c>
      <c r="B1975" s="95">
        <f t="shared" si="4006"/>
        <v>19</v>
      </c>
      <c r="C1975" s="95">
        <f t="shared" si="4015"/>
        <v>89</v>
      </c>
      <c r="E1975" s="95">
        <f t="shared" ref="E1975" si="4048">plan_id</f>
        <v>390</v>
      </c>
      <c r="F1975" s="95">
        <f t="shared" ca="1" si="3755"/>
        <v>2016</v>
      </c>
      <c r="G1975" s="95">
        <f t="shared" ref="G1975" ca="1" si="4049">VLOOKUP(INDIRECT(CHAR(39)&amp;$A1975&amp;CHAR(39)&amp;"!r2c"&amp;$C1975,0),variables,2,0)</f>
        <v>10824</v>
      </c>
      <c r="H1975" s="98">
        <f t="array" aca="1" ref="H1975" ca="1">IF(AND(G1975&gt;=10861,G1975&lt;=10863),TEXT(INDIRECT(CHAR(39)&amp;$A1975&amp;CHAR(39)&amp;"!r"&amp;$B1975&amp;"c"&amp;$C1975,0),"dd-mmm-yyyy"),(INDIRECT(CHAR(39)&amp;$A1975&amp;CHAR(39)&amp;"!r"&amp;$B1975&amp;"c"&amp;$C1975,0)))</f>
        <v>0</v>
      </c>
    </row>
    <row r="1976" spans="1:8" x14ac:dyDescent="0.3">
      <c r="A1976" s="95" t="s">
        <v>284</v>
      </c>
      <c r="B1976" s="95">
        <f t="shared" si="4006"/>
        <v>19</v>
      </c>
      <c r="C1976" s="95">
        <f t="shared" si="4015"/>
        <v>90</v>
      </c>
      <c r="E1976" s="95">
        <f t="shared" ref="E1976" si="4050">plan_id</f>
        <v>390</v>
      </c>
      <c r="F1976" s="95">
        <f t="shared" ca="1" si="3755"/>
        <v>2016</v>
      </c>
      <c r="G1976" s="95">
        <f t="shared" ref="G1976" ca="1" si="4051">VLOOKUP(INDIRECT(CHAR(39)&amp;$A1976&amp;CHAR(39)&amp;"!r2c"&amp;$C1976,0),variables,2,0)</f>
        <v>10825</v>
      </c>
      <c r="H1976" s="98">
        <f t="array" aca="1" ref="H1976" ca="1">IF(AND(G1976&gt;=10861,G1976&lt;=10863),TEXT(INDIRECT(CHAR(39)&amp;$A1976&amp;CHAR(39)&amp;"!r"&amp;$B1976&amp;"c"&amp;$C1976,0),"dd-mmm-yyyy"),(INDIRECT(CHAR(39)&amp;$A1976&amp;CHAR(39)&amp;"!r"&amp;$B1976&amp;"c"&amp;$C1976,0)))</f>
        <v>0</v>
      </c>
    </row>
    <row r="1977" spans="1:8" x14ac:dyDescent="0.3">
      <c r="A1977" s="95" t="s">
        <v>284</v>
      </c>
      <c r="B1977" s="95">
        <f t="shared" si="4006"/>
        <v>19</v>
      </c>
      <c r="C1977" s="95">
        <f t="shared" si="4015"/>
        <v>91</v>
      </c>
      <c r="E1977" s="95">
        <f t="shared" ref="E1977" si="4052">plan_id</f>
        <v>390</v>
      </c>
      <c r="F1977" s="95">
        <f t="shared" ca="1" si="3755"/>
        <v>2016</v>
      </c>
      <c r="G1977" s="95">
        <f t="shared" ref="G1977" ca="1" si="4053">VLOOKUP(INDIRECT(CHAR(39)&amp;$A1977&amp;CHAR(39)&amp;"!r2c"&amp;$C1977,0),variables,2,0)</f>
        <v>10826</v>
      </c>
      <c r="H1977" s="98">
        <f t="array" aca="1" ref="H1977" ca="1">IF(AND(G1977&gt;=10861,G1977&lt;=10863),TEXT(INDIRECT(CHAR(39)&amp;$A1977&amp;CHAR(39)&amp;"!r"&amp;$B1977&amp;"c"&amp;$C1977,0),"dd-mmm-yyyy"),(INDIRECT(CHAR(39)&amp;$A1977&amp;CHAR(39)&amp;"!r"&amp;$B1977&amp;"c"&amp;$C1977,0)))</f>
        <v>-14129000</v>
      </c>
    </row>
    <row r="1978" spans="1:8" x14ac:dyDescent="0.3">
      <c r="A1978" s="95" t="s">
        <v>284</v>
      </c>
      <c r="B1978" s="95">
        <f t="shared" si="4006"/>
        <v>19</v>
      </c>
      <c r="C1978" s="95">
        <f t="shared" si="4015"/>
        <v>92</v>
      </c>
      <c r="E1978" s="95">
        <f t="shared" ref="E1978" si="4054">plan_id</f>
        <v>390</v>
      </c>
      <c r="F1978" s="95">
        <f t="shared" ca="1" si="3755"/>
        <v>2016</v>
      </c>
      <c r="G1978" s="95">
        <f t="shared" ref="G1978" ca="1" si="4055">VLOOKUP(INDIRECT(CHAR(39)&amp;$A1978&amp;CHAR(39)&amp;"!r2c"&amp;$C1978,0),variables,2,0)</f>
        <v>10828</v>
      </c>
      <c r="H1978" s="98">
        <f t="array" aca="1" ref="H1978" ca="1">IF(AND(G1978&gt;=10861,G1978&lt;=10863),TEXT(INDIRECT(CHAR(39)&amp;$A1978&amp;CHAR(39)&amp;"!r"&amp;$B1978&amp;"c"&amp;$C1978,0),"dd-mmm-yyyy"),(INDIRECT(CHAR(39)&amp;$A1978&amp;CHAR(39)&amp;"!r"&amp;$B1978&amp;"c"&amp;$C1978,0)))</f>
        <v>0</v>
      </c>
    </row>
    <row r="1979" spans="1:8" x14ac:dyDescent="0.3">
      <c r="A1979" s="95" t="s">
        <v>284</v>
      </c>
      <c r="B1979" s="95">
        <f t="shared" si="4006"/>
        <v>19</v>
      </c>
      <c r="C1979" s="95">
        <f t="shared" si="4015"/>
        <v>93</v>
      </c>
      <c r="E1979" s="95">
        <f t="shared" ref="E1979" si="4056">plan_id</f>
        <v>390</v>
      </c>
      <c r="F1979" s="95">
        <f t="shared" ca="1" si="3755"/>
        <v>2016</v>
      </c>
      <c r="G1979" s="95">
        <f t="shared" ref="G1979" ca="1" si="4057">VLOOKUP(INDIRECT(CHAR(39)&amp;$A1979&amp;CHAR(39)&amp;"!r2c"&amp;$C1979,0),variables,2,0)</f>
        <v>10827</v>
      </c>
      <c r="H1979" s="98">
        <f t="array" aca="1" ref="H1979" ca="1">IF(AND(G1979&gt;=10861,G1979&lt;=10863),TEXT(INDIRECT(CHAR(39)&amp;$A1979&amp;CHAR(39)&amp;"!r"&amp;$B1979&amp;"c"&amp;$C1979,0),"dd-mmm-yyyy"),(INDIRECT(CHAR(39)&amp;$A1979&amp;CHAR(39)&amp;"!r"&amp;$B1979&amp;"c"&amp;$C1979,0)))</f>
        <v>0</v>
      </c>
    </row>
    <row r="1980" spans="1:8" x14ac:dyDescent="0.3">
      <c r="A1980" s="95" t="s">
        <v>284</v>
      </c>
      <c r="B1980" s="95">
        <f t="shared" ref="B1980:B2043" si="4058">B1915+1</f>
        <v>20</v>
      </c>
      <c r="C1980" s="95">
        <f t="shared" si="4015"/>
        <v>3</v>
      </c>
      <c r="E1980" s="95">
        <f t="shared" ref="E1980" si="4059">plan_id</f>
        <v>390</v>
      </c>
      <c r="F1980" s="95">
        <f t="shared" ca="1" si="3755"/>
        <v>2017</v>
      </c>
      <c r="G1980" s="95">
        <f t="shared" ref="G1980" ca="1" si="4060">VLOOKUP(INDIRECT(CHAR(39)&amp;$A1980&amp;CHAR(39)&amp;"!r2c"&amp;$C1980,0),variables,2,0)</f>
        <v>10703</v>
      </c>
      <c r="H1980" s="98">
        <f t="array" aca="1" ref="H1980" ca="1">IF(AND(G1980&gt;=10861,G1980&lt;=10863),TEXT(INDIRECT(CHAR(39)&amp;$A1980&amp;CHAR(39)&amp;"!r"&amp;$B1980&amp;"c"&amp;$C1980,0),"dd-mmm-yyyy"),(INDIRECT(CHAR(39)&amp;$A1980&amp;CHAR(39)&amp;"!r"&amp;$B1980&amp;"c"&amp;$C1980,0)))</f>
        <v>2019</v>
      </c>
    </row>
    <row r="1981" spans="1:8" x14ac:dyDescent="0.3">
      <c r="A1981" s="95" t="s">
        <v>284</v>
      </c>
      <c r="B1981" s="95">
        <f t="shared" si="4058"/>
        <v>20</v>
      </c>
      <c r="C1981" s="95">
        <f t="shared" si="4015"/>
        <v>4</v>
      </c>
      <c r="E1981" s="95">
        <f t="shared" ref="E1981" si="4061">plan_id</f>
        <v>390</v>
      </c>
      <c r="F1981" s="95">
        <f t="shared" ca="1" si="3755"/>
        <v>2017</v>
      </c>
      <c r="G1981" s="95">
        <f t="shared" ref="G1981" ca="1" si="4062">VLOOKUP(INDIRECT(CHAR(39)&amp;$A1981&amp;CHAR(39)&amp;"!r2c"&amp;$C1981,0),variables,2,0)</f>
        <v>10845</v>
      </c>
      <c r="H1981" s="98" t="str">
        <f t="array" aca="1" ref="H1981" ca="1">IF(AND(G1981&gt;=10861,G1981&lt;=10863),TEXT(INDIRECT(CHAR(39)&amp;$A1981&amp;CHAR(39)&amp;"!r"&amp;$B1981&amp;"c"&amp;$C1981,0),"dd-mmm-yyyy"),(INDIRECT(CHAR(39)&amp;$A1981&amp;CHAR(39)&amp;"!r"&amp;$B1981&amp;"c"&amp;$C1981,0)))</f>
        <v>Cavanaugh Macdonald Consulting, LLC</v>
      </c>
    </row>
    <row r="1982" spans="1:8" x14ac:dyDescent="0.3">
      <c r="A1982" s="95" t="s">
        <v>284</v>
      </c>
      <c r="B1982" s="95">
        <f t="shared" si="4058"/>
        <v>20</v>
      </c>
      <c r="C1982" s="95">
        <f t="shared" si="4015"/>
        <v>5</v>
      </c>
      <c r="E1982" s="95">
        <f t="shared" ref="E1982" si="4063">plan_id</f>
        <v>390</v>
      </c>
      <c r="F1982" s="95">
        <f t="shared" ca="1" si="3755"/>
        <v>2017</v>
      </c>
      <c r="G1982" s="95">
        <f t="shared" ref="G1982" ca="1" si="4064">VLOOKUP(INDIRECT(CHAR(39)&amp;$A1982&amp;CHAR(39)&amp;"!r2c"&amp;$C1982,0),variables,2,0)</f>
        <v>10924</v>
      </c>
      <c r="H1982" s="98">
        <f t="array" aca="1" ref="H1982" ca="1">IF(AND(G1982&gt;=10861,G1982&lt;=10863),TEXT(INDIRECT(CHAR(39)&amp;$A1982&amp;CHAR(39)&amp;"!r"&amp;$B1982&amp;"c"&amp;$C1982,0),"dd-mmm-yyyy"),(INDIRECT(CHAR(39)&amp;$A1982&amp;CHAR(39)&amp;"!r"&amp;$B1982&amp;"c"&amp;$C1982,0)))</f>
        <v>0</v>
      </c>
    </row>
    <row r="1983" spans="1:8" x14ac:dyDescent="0.3">
      <c r="A1983" s="95" t="s">
        <v>284</v>
      </c>
      <c r="B1983" s="95">
        <f t="shared" si="4058"/>
        <v>20</v>
      </c>
      <c r="C1983" s="95">
        <f t="shared" si="4015"/>
        <v>6</v>
      </c>
      <c r="E1983" s="95">
        <f t="shared" ref="E1983" si="4065">plan_id</f>
        <v>390</v>
      </c>
      <c r="F1983" s="95">
        <f t="shared" ca="1" si="3755"/>
        <v>2017</v>
      </c>
      <c r="G1983" s="95">
        <f t="shared" ref="G1983" ca="1" si="4066">VLOOKUP(INDIRECT(CHAR(39)&amp;$A1983&amp;CHAR(39)&amp;"!r2c"&amp;$C1983,0),variables,2,0)</f>
        <v>10925</v>
      </c>
      <c r="H1983" s="98">
        <f t="array" aca="1" ref="H1983" ca="1">IF(AND(G1983&gt;=10861,G1983&lt;=10863),TEXT(INDIRECT(CHAR(39)&amp;$A1983&amp;CHAR(39)&amp;"!r"&amp;$B1983&amp;"c"&amp;$C1983,0),"dd-mmm-yyyy"),(INDIRECT(CHAR(39)&amp;$A1983&amp;CHAR(39)&amp;"!r"&amp;$B1983&amp;"c"&amp;$C1983,0)))</f>
        <v>0.33210000000000001</v>
      </c>
    </row>
    <row r="1984" spans="1:8" x14ac:dyDescent="0.3">
      <c r="A1984" s="95" t="s">
        <v>284</v>
      </c>
      <c r="B1984" s="95">
        <f t="shared" si="4058"/>
        <v>20</v>
      </c>
      <c r="C1984" s="95">
        <f t="shared" si="4015"/>
        <v>7</v>
      </c>
      <c r="E1984" s="95">
        <f t="shared" ref="E1984" si="4067">plan_id</f>
        <v>390</v>
      </c>
      <c r="F1984" s="95">
        <f t="shared" ca="1" si="3755"/>
        <v>2017</v>
      </c>
      <c r="G1984" s="95">
        <f t="shared" ref="G1984" ca="1" si="4068">VLOOKUP(INDIRECT(CHAR(39)&amp;$A1984&amp;CHAR(39)&amp;"!r2c"&amp;$C1984,0),variables,2,0)</f>
        <v>10926</v>
      </c>
      <c r="H1984" s="98">
        <f t="array" aca="1" ref="H1984" ca="1">IF(AND(G1984&gt;=10861,G1984&lt;=10863),TEXT(INDIRECT(CHAR(39)&amp;$A1984&amp;CHAR(39)&amp;"!r"&amp;$B1984&amp;"c"&amp;$C1984,0),"dd-mmm-yyyy"),(INDIRECT(CHAR(39)&amp;$A1984&amp;CHAR(39)&amp;"!r"&amp;$B1984&amp;"c"&amp;$C1984,0)))</f>
        <v>0</v>
      </c>
    </row>
    <row r="1985" spans="1:8" x14ac:dyDescent="0.3">
      <c r="A1985" s="95" t="s">
        <v>284</v>
      </c>
      <c r="B1985" s="95">
        <f t="shared" si="4058"/>
        <v>20</v>
      </c>
      <c r="C1985" s="95">
        <f t="shared" si="4015"/>
        <v>8</v>
      </c>
      <c r="E1985" s="95">
        <f t="shared" ref="E1985" si="4069">plan_id</f>
        <v>390</v>
      </c>
      <c r="F1985" s="95">
        <f t="shared" ca="1" si="3755"/>
        <v>2017</v>
      </c>
      <c r="G1985" s="95">
        <f t="shared" ref="G1985" ca="1" si="4070">VLOOKUP(INDIRECT(CHAR(39)&amp;$A1985&amp;CHAR(39)&amp;"!r2c"&amp;$C1985,0),variables,2,0)</f>
        <v>10704</v>
      </c>
      <c r="H1985" s="98">
        <f t="array" aca="1" ref="H1985" ca="1">IF(AND(G1985&gt;=10861,G1985&lt;=10863),TEXT(INDIRECT(CHAR(39)&amp;$A1985&amp;CHAR(39)&amp;"!r"&amp;$B1985&amp;"c"&amp;$C1985,0),"dd-mmm-yyyy"),(INDIRECT(CHAR(39)&amp;$A1985&amp;CHAR(39)&amp;"!r"&amp;$B1985&amp;"c"&amp;$C1985,0)))</f>
        <v>0</v>
      </c>
    </row>
    <row r="1986" spans="1:8" x14ac:dyDescent="0.3">
      <c r="A1986" s="95" t="s">
        <v>284</v>
      </c>
      <c r="B1986" s="95">
        <f t="shared" si="4058"/>
        <v>20</v>
      </c>
      <c r="C1986" s="95">
        <f t="shared" si="4015"/>
        <v>9</v>
      </c>
      <c r="E1986" s="95">
        <f t="shared" ref="E1986" si="4071">plan_id</f>
        <v>390</v>
      </c>
      <c r="F1986" s="95">
        <f t="shared" ca="1" si="3755"/>
        <v>2017</v>
      </c>
      <c r="G1986" s="95">
        <f t="shared" ref="G1986" ca="1" si="4072">VLOOKUP(INDIRECT(CHAR(39)&amp;$A1986&amp;CHAR(39)&amp;"!r2c"&amp;$C1986,0),variables,2,0)</f>
        <v>10928</v>
      </c>
      <c r="H1986" s="98">
        <f t="array" aca="1" ref="H1986" ca="1">IF(AND(G1986&gt;=10861,G1986&lt;=10863),TEXT(INDIRECT(CHAR(39)&amp;$A1986&amp;CHAR(39)&amp;"!r"&amp;$B1986&amp;"c"&amp;$C1986,0),"dd-mmm-yyyy"),(INDIRECT(CHAR(39)&amp;$A1986&amp;CHAR(39)&amp;"!r"&amp;$B1986&amp;"c"&amp;$C1986,0)))</f>
        <v>-0.1212</v>
      </c>
    </row>
    <row r="1987" spans="1:8" x14ac:dyDescent="0.3">
      <c r="A1987" s="95" t="s">
        <v>284</v>
      </c>
      <c r="B1987" s="95">
        <f t="shared" si="4058"/>
        <v>20</v>
      </c>
      <c r="C1987" s="95">
        <f t="shared" si="4015"/>
        <v>10</v>
      </c>
      <c r="E1987" s="95">
        <f t="shared" ref="E1987" si="4073">plan_id</f>
        <v>390</v>
      </c>
      <c r="F1987" s="95">
        <f t="shared" ca="1" si="3755"/>
        <v>2017</v>
      </c>
      <c r="G1987" s="95">
        <f t="shared" ref="G1987" ca="1" si="4074">VLOOKUP(INDIRECT(CHAR(39)&amp;$A1987&amp;CHAR(39)&amp;"!r2c"&amp;$C1987,0),variables,2,0)</f>
        <v>10929</v>
      </c>
      <c r="H1987" s="98">
        <f t="array" aca="1" ref="H1987" ca="1">IF(AND(G1987&gt;=10861,G1987&lt;=10863),TEXT(INDIRECT(CHAR(39)&amp;$A1987&amp;CHAR(39)&amp;"!r"&amp;$B1987&amp;"c"&amp;$C1987,0),"dd-mmm-yyyy"),(INDIRECT(CHAR(39)&amp;$A1987&amp;CHAR(39)&amp;"!r"&amp;$B1987&amp;"c"&amp;$C1987,0)))</f>
        <v>-0.1212</v>
      </c>
    </row>
    <row r="1988" spans="1:8" x14ac:dyDescent="0.3">
      <c r="A1988" s="95" t="s">
        <v>284</v>
      </c>
      <c r="B1988" s="95">
        <f t="shared" si="4058"/>
        <v>20</v>
      </c>
      <c r="C1988" s="95">
        <f t="shared" si="4015"/>
        <v>11</v>
      </c>
      <c r="E1988" s="95">
        <f t="shared" ref="E1988" si="4075">plan_id</f>
        <v>390</v>
      </c>
      <c r="F1988" s="95">
        <f t="shared" ca="1" si="3755"/>
        <v>2017</v>
      </c>
      <c r="G1988" s="95">
        <f t="shared" ref="G1988" ca="1" si="4076">VLOOKUP(INDIRECT(CHAR(39)&amp;$A1988&amp;CHAR(39)&amp;"!r2c"&amp;$C1988,0),variables,2,0)</f>
        <v>10930</v>
      </c>
      <c r="H1988" s="98">
        <f t="array" aca="1" ref="H1988" ca="1">IF(AND(G1988&gt;=10861,G1988&lt;=10863),TEXT(INDIRECT(CHAR(39)&amp;$A1988&amp;CHAR(39)&amp;"!r"&amp;$B1988&amp;"c"&amp;$C1988,0),"dd-mmm-yyyy"),(INDIRECT(CHAR(39)&amp;$A1988&amp;CHAR(39)&amp;"!r"&amp;$B1988&amp;"c"&amp;$C1988,0)))</f>
        <v>0</v>
      </c>
    </row>
    <row r="1989" spans="1:8" x14ac:dyDescent="0.3">
      <c r="A1989" s="95" t="s">
        <v>284</v>
      </c>
      <c r="B1989" s="95">
        <f t="shared" si="4058"/>
        <v>20</v>
      </c>
      <c r="C1989" s="95">
        <f t="shared" si="4015"/>
        <v>12</v>
      </c>
      <c r="E1989" s="95">
        <f t="shared" ref="E1989" si="4077">plan_id</f>
        <v>390</v>
      </c>
      <c r="F1989" s="95">
        <f t="shared" ca="1" si="3755"/>
        <v>2017</v>
      </c>
      <c r="G1989" s="95">
        <f t="shared" ref="G1989" ca="1" si="4078">VLOOKUP(INDIRECT(CHAR(39)&amp;$A1989&amp;CHAR(39)&amp;"!r2c"&amp;$C1989,0),variables,2,0)</f>
        <v>10705</v>
      </c>
      <c r="H1989" s="98">
        <f t="array" aca="1" ref="H1989" ca="1">IF(AND(G1989&gt;=10861,G1989&lt;=10863),TEXT(INDIRECT(CHAR(39)&amp;$A1989&amp;CHAR(39)&amp;"!r"&amp;$B1989&amp;"c"&amp;$C1989,0),"dd-mmm-yyyy"),(INDIRECT(CHAR(39)&amp;$A1989&amp;CHAR(39)&amp;"!r"&amp;$B1989&amp;"c"&amp;$C1989,0)))</f>
        <v>33424000</v>
      </c>
    </row>
    <row r="1990" spans="1:8" x14ac:dyDescent="0.3">
      <c r="A1990" s="95" t="s">
        <v>284</v>
      </c>
      <c r="B1990" s="95">
        <f t="shared" si="4058"/>
        <v>20</v>
      </c>
      <c r="C1990" s="95">
        <f t="shared" si="4015"/>
        <v>13</v>
      </c>
      <c r="E1990" s="95">
        <f t="shared" ref="E1990" si="4079">plan_id</f>
        <v>390</v>
      </c>
      <c r="F1990" s="95">
        <f t="shared" ca="1" si="3755"/>
        <v>2017</v>
      </c>
      <c r="G1990" s="95">
        <f t="shared" ref="G1990" ca="1" si="4080">VLOOKUP(INDIRECT(CHAR(39)&amp;$A1990&amp;CHAR(39)&amp;"!r2c"&amp;$C1990,0),variables,2,0)</f>
        <v>10842</v>
      </c>
      <c r="H1990" s="98">
        <f t="array" aca="1" ref="H1990" ca="1">IF(AND(G1990&gt;=10861,G1990&lt;=10863),TEXT(INDIRECT(CHAR(39)&amp;$A1990&amp;CHAR(39)&amp;"!r"&amp;$B1990&amp;"c"&amp;$C1990,0),"dd-mmm-yyyy"),(INDIRECT(CHAR(39)&amp;$A1990&amp;CHAR(39)&amp;"!r"&amp;$B1990&amp;"c"&amp;$C1990,0)))</f>
        <v>0</v>
      </c>
    </row>
    <row r="1991" spans="1:8" x14ac:dyDescent="0.3">
      <c r="A1991" s="95" t="s">
        <v>284</v>
      </c>
      <c r="B1991" s="95">
        <f t="shared" si="4058"/>
        <v>20</v>
      </c>
      <c r="C1991" s="95">
        <f t="shared" si="4015"/>
        <v>14</v>
      </c>
      <c r="E1991" s="95">
        <f t="shared" ref="E1991" si="4081">plan_id</f>
        <v>390</v>
      </c>
      <c r="F1991" s="95">
        <f t="shared" ca="1" si="3755"/>
        <v>2017</v>
      </c>
      <c r="G1991" s="95">
        <f t="shared" ref="G1991" ca="1" si="4082">VLOOKUP(INDIRECT(CHAR(39)&amp;$A1991&amp;CHAR(39)&amp;"!r2c"&amp;$C1991,0),variables,2,0)</f>
        <v>10843</v>
      </c>
      <c r="H1991" s="98">
        <f t="array" aca="1" ref="H1991" ca="1">IF(AND(G1991&gt;=10861,G1991&lt;=10863),TEXT(INDIRECT(CHAR(39)&amp;$A1991&amp;CHAR(39)&amp;"!r"&amp;$B1991&amp;"c"&amp;$C1991,0),"dd-mmm-yyyy"),(INDIRECT(CHAR(39)&amp;$A1991&amp;CHAR(39)&amp;"!r"&amp;$B1991&amp;"c"&amp;$C1991,0)))</f>
        <v>0</v>
      </c>
    </row>
    <row r="1992" spans="1:8" x14ac:dyDescent="0.3">
      <c r="A1992" s="95" t="s">
        <v>284</v>
      </c>
      <c r="B1992" s="95">
        <f t="shared" si="4058"/>
        <v>20</v>
      </c>
      <c r="C1992" s="95">
        <f t="shared" si="4015"/>
        <v>15</v>
      </c>
      <c r="E1992" s="95">
        <f t="shared" ref="E1992" si="4083">plan_id</f>
        <v>390</v>
      </c>
      <c r="F1992" s="95">
        <f t="shared" ca="1" si="3755"/>
        <v>2017</v>
      </c>
      <c r="G1992" s="95">
        <f t="shared" ref="G1992" ca="1" si="4084">VLOOKUP(INDIRECT(CHAR(39)&amp;$A1992&amp;CHAR(39)&amp;"!r2c"&amp;$C1992,0),variables,2,0)</f>
        <v>10931</v>
      </c>
      <c r="H1992" s="98">
        <f t="array" aca="1" ref="H1992" ca="1">IF(AND(G1992&gt;=10861,G1992&lt;=10863),TEXT(INDIRECT(CHAR(39)&amp;$A1992&amp;CHAR(39)&amp;"!r"&amp;$B1992&amp;"c"&amp;$C1992,0),"dd-mmm-yyyy"),(INDIRECT(CHAR(39)&amp;$A1992&amp;CHAR(39)&amp;"!r"&amp;$B1992&amp;"c"&amp;$C1992,0)))</f>
        <v>0</v>
      </c>
    </row>
    <row r="1993" spans="1:8" x14ac:dyDescent="0.3">
      <c r="A1993" s="95" t="s">
        <v>284</v>
      </c>
      <c r="B1993" s="95">
        <f t="shared" si="4058"/>
        <v>20</v>
      </c>
      <c r="C1993" s="95">
        <f t="shared" si="4015"/>
        <v>16</v>
      </c>
      <c r="E1993" s="95">
        <f t="shared" ref="E1993" si="4085">plan_id</f>
        <v>390</v>
      </c>
      <c r="F1993" s="95">
        <f t="shared" ca="1" si="3755"/>
        <v>2017</v>
      </c>
      <c r="G1993" s="95">
        <f t="shared" ref="G1993" ca="1" si="4086">VLOOKUP(INDIRECT(CHAR(39)&amp;$A1993&amp;CHAR(39)&amp;"!r2c"&amp;$C1993,0),variables,2,0)</f>
        <v>10932</v>
      </c>
      <c r="H1993" s="98">
        <f t="array" aca="1" ref="H1993" ca="1">IF(AND(G1993&gt;=10861,G1993&lt;=10863),TEXT(INDIRECT(CHAR(39)&amp;$A1993&amp;CHAR(39)&amp;"!r"&amp;$B1993&amp;"c"&amp;$C1993,0),"dd-mmm-yyyy"),(INDIRECT(CHAR(39)&amp;$A1993&amp;CHAR(39)&amp;"!r"&amp;$B1993&amp;"c"&amp;$C1993,0)))</f>
        <v>0</v>
      </c>
    </row>
    <row r="1994" spans="1:8" x14ac:dyDescent="0.3">
      <c r="A1994" s="95" t="s">
        <v>284</v>
      </c>
      <c r="B1994" s="95">
        <f t="shared" si="4058"/>
        <v>20</v>
      </c>
      <c r="C1994" s="95">
        <f t="shared" si="4015"/>
        <v>17</v>
      </c>
      <c r="E1994" s="95">
        <f t="shared" ref="E1994" si="4087">plan_id</f>
        <v>390</v>
      </c>
      <c r="F1994" s="95">
        <f t="shared" ca="1" si="3755"/>
        <v>2017</v>
      </c>
      <c r="G1994" s="95">
        <f t="shared" ref="G1994" ca="1" si="4088">VLOOKUP(INDIRECT(CHAR(39)&amp;$A1994&amp;CHAR(39)&amp;"!r2c"&amp;$C1994,0),variables,2,0)</f>
        <v>10933</v>
      </c>
      <c r="H1994" s="98">
        <f t="array" aca="1" ref="H1994" ca="1">IF(AND(G1994&gt;=10861,G1994&lt;=10863),TEXT(INDIRECT(CHAR(39)&amp;$A1994&amp;CHAR(39)&amp;"!r"&amp;$B1994&amp;"c"&amp;$C1994,0),"dd-mmm-yyyy"),(INDIRECT(CHAR(39)&amp;$A1994&amp;CHAR(39)&amp;"!r"&amp;$B1994&amp;"c"&amp;$C1994,0)))</f>
        <v>0.2109</v>
      </c>
    </row>
    <row r="1995" spans="1:8" x14ac:dyDescent="0.3">
      <c r="A1995" s="95" t="s">
        <v>284</v>
      </c>
      <c r="B1995" s="95">
        <f t="shared" si="4058"/>
        <v>20</v>
      </c>
      <c r="C1995" s="95">
        <f t="shared" si="4015"/>
        <v>18</v>
      </c>
      <c r="E1995" s="95">
        <f t="shared" ref="E1995" si="4089">plan_id</f>
        <v>390</v>
      </c>
      <c r="F1995" s="95">
        <f t="shared" ca="1" si="3755"/>
        <v>2017</v>
      </c>
      <c r="G1995" s="95">
        <f t="shared" ref="G1995" ca="1" si="4090">VLOOKUP(INDIRECT(CHAR(39)&amp;$A1995&amp;CHAR(39)&amp;"!r2c"&amp;$C1995,0),variables,2,0)</f>
        <v>10934</v>
      </c>
      <c r="H1995" s="98">
        <f t="array" aca="1" ref="H1995" ca="1">IF(AND(G1995&gt;=10861,G1995&lt;=10863),TEXT(INDIRECT(CHAR(39)&amp;$A1995&amp;CHAR(39)&amp;"!r"&amp;$B1995&amp;"c"&amp;$C1995,0),"dd-mmm-yyyy"),(INDIRECT(CHAR(39)&amp;$A1995&amp;CHAR(39)&amp;"!r"&amp;$B1995&amp;"c"&amp;$C1995,0)))</f>
        <v>0</v>
      </c>
    </row>
    <row r="1996" spans="1:8" x14ac:dyDescent="0.3">
      <c r="A1996" s="95" t="s">
        <v>284</v>
      </c>
      <c r="B1996" s="95">
        <f t="shared" si="4058"/>
        <v>20</v>
      </c>
      <c r="C1996" s="95">
        <f t="shared" si="4015"/>
        <v>19</v>
      </c>
      <c r="E1996" s="95">
        <f t="shared" ref="E1996" si="4091">plan_id</f>
        <v>390</v>
      </c>
      <c r="F1996" s="95">
        <f t="shared" ca="1" si="3755"/>
        <v>2017</v>
      </c>
      <c r="G1996" s="95">
        <f t="shared" ref="G1996" ca="1" si="4092">VLOOKUP(INDIRECT(CHAR(39)&amp;$A1996&amp;CHAR(39)&amp;"!r2c"&amp;$C1996,0),variables,2,0)</f>
        <v>10935</v>
      </c>
      <c r="H1996" s="98" t="str">
        <f t="array" aca="1" ref="H1996" ca="1">IF(AND(G1996&gt;=10861,G1996&lt;=10863),TEXT(INDIRECT(CHAR(39)&amp;$A1996&amp;CHAR(39)&amp;"!r"&amp;$B1996&amp;"c"&amp;$C1996,0),"dd-mmm-yyyy"),(INDIRECT(CHAR(39)&amp;$A1996&amp;CHAR(39)&amp;"!r"&amp;$B1996&amp;"c"&amp;$C1996,0)))</f>
        <v>Range</v>
      </c>
    </row>
    <row r="1997" spans="1:8" x14ac:dyDescent="0.3">
      <c r="A1997" s="95" t="s">
        <v>284</v>
      </c>
      <c r="B1997" s="95">
        <f t="shared" si="4058"/>
        <v>20</v>
      </c>
      <c r="C1997" s="95">
        <f t="shared" si="4015"/>
        <v>20</v>
      </c>
      <c r="E1997" s="95">
        <f t="shared" ref="E1997" si="4093">plan_id</f>
        <v>390</v>
      </c>
      <c r="F1997" s="95">
        <f t="shared" ca="1" si="3755"/>
        <v>2017</v>
      </c>
      <c r="G1997" s="95">
        <f t="shared" ref="G1997" ca="1" si="4094">VLOOKUP(INDIRECT(CHAR(39)&amp;$A1997&amp;CHAR(39)&amp;"!r2c"&amp;$C1997,0),variables,2,0)</f>
        <v>10937</v>
      </c>
      <c r="H1997" s="98">
        <f t="array" aca="1" ref="H1997" ca="1">IF(AND(G1997&gt;=10861,G1997&lt;=10863),TEXT(INDIRECT(CHAR(39)&amp;$A1997&amp;CHAR(39)&amp;"!r"&amp;$B1997&amp;"c"&amp;$C1997,0),"dd-mmm-yyyy"),(INDIRECT(CHAR(39)&amp;$A1997&amp;CHAR(39)&amp;"!r"&amp;$B1997&amp;"c"&amp;$C1997,0)))</f>
        <v>0</v>
      </c>
    </row>
    <row r="1998" spans="1:8" x14ac:dyDescent="0.3">
      <c r="A1998" s="95" t="s">
        <v>284</v>
      </c>
      <c r="B1998" s="95">
        <f t="shared" si="4058"/>
        <v>20</v>
      </c>
      <c r="C1998" s="95">
        <f t="shared" si="4015"/>
        <v>21</v>
      </c>
      <c r="E1998" s="95">
        <f t="shared" ref="E1998" si="4095">plan_id</f>
        <v>390</v>
      </c>
      <c r="F1998" s="95">
        <f t="shared" ca="1" si="3755"/>
        <v>2017</v>
      </c>
      <c r="G1998" s="95">
        <f t="shared" ref="G1998" ca="1" si="4096">VLOOKUP(INDIRECT(CHAR(39)&amp;$A1998&amp;CHAR(39)&amp;"!r2c"&amp;$C1998,0),variables,2,0)</f>
        <v>10938</v>
      </c>
      <c r="H1998" s="98">
        <f t="array" aca="1" ref="H1998" ca="1">IF(AND(G1998&gt;=10861,G1998&lt;=10863),TEXT(INDIRECT(CHAR(39)&amp;$A1998&amp;CHAR(39)&amp;"!r"&amp;$B1998&amp;"c"&amp;$C1998,0),"dd-mmm-yyyy"),(INDIRECT(CHAR(39)&amp;$A1998&amp;CHAR(39)&amp;"!r"&amp;$B1998&amp;"c"&amp;$C1998,0)))</f>
        <v>0</v>
      </c>
    </row>
    <row r="1999" spans="1:8" x14ac:dyDescent="0.3">
      <c r="A1999" s="95" t="s">
        <v>284</v>
      </c>
      <c r="B1999" s="95">
        <f t="shared" si="4058"/>
        <v>20</v>
      </c>
      <c r="C1999" s="95">
        <f t="shared" si="4015"/>
        <v>22</v>
      </c>
      <c r="E1999" s="95">
        <f t="shared" ref="E1999" si="4097">plan_id</f>
        <v>390</v>
      </c>
      <c r="F1999" s="95">
        <f t="shared" ca="1" si="3755"/>
        <v>2017</v>
      </c>
      <c r="G1999" s="95">
        <f t="shared" ref="G1999" ca="1" si="4098">VLOOKUP(INDIRECT(CHAR(39)&amp;$A1999&amp;CHAR(39)&amp;"!r2c"&amp;$C1999,0),variables,2,0)</f>
        <v>11007</v>
      </c>
      <c r="H1999" s="98" t="str">
        <f t="array" aca="1" ref="H1999" ca="1">IF(AND(G1999&gt;=10861,G1999&lt;=10863),TEXT(INDIRECT(CHAR(39)&amp;$A1999&amp;CHAR(39)&amp;"!r"&amp;$B1999&amp;"c"&amp;$C1999,0),"dd-mmm-yyyy"),(INDIRECT(CHAR(39)&amp;$A1999&amp;CHAR(39)&amp;"!r"&amp;$B1999&amp;"c"&amp;$C1999,0)))</f>
        <v>(i) 2.5% of Avg pay times dep service upto 25 yrs+ 3% of avg pay times dep service over 25yrs+ 2.5% of Avg pay times CS, Max 80% of pay. (ii) 2.5% of avg pay times total service, Max 80% of pay</v>
      </c>
    </row>
    <row r="2000" spans="1:8" x14ac:dyDescent="0.3">
      <c r="A2000" s="95" t="s">
        <v>284</v>
      </c>
      <c r="B2000" s="95">
        <f t="shared" si="4058"/>
        <v>20</v>
      </c>
      <c r="C2000" s="95">
        <f t="shared" si="4015"/>
        <v>23</v>
      </c>
      <c r="E2000" s="95">
        <f t="shared" ref="E2000" si="4099">plan_id</f>
        <v>390</v>
      </c>
      <c r="F2000" s="95">
        <f t="shared" ca="1" si="3755"/>
        <v>2017</v>
      </c>
      <c r="G2000" s="95">
        <f t="shared" ref="G2000" ca="1" si="4100">VLOOKUP(INDIRECT(CHAR(39)&amp;$A2000&amp;CHAR(39)&amp;"!r2c"&amp;$C2000,0),variables,2,0)</f>
        <v>10941</v>
      </c>
      <c r="H2000" s="98" t="str">
        <f t="array" aca="1" ref="H2000" ca="1">IF(AND(G2000&gt;=10861,G2000&lt;=10863),TEXT(INDIRECT(CHAR(39)&amp;$A2000&amp;CHAR(39)&amp;"!r"&amp;$B2000&amp;"c"&amp;$C2000,0),"dd-mmm-yyyy"),(INDIRECT(CHAR(39)&amp;$A2000&amp;CHAR(39)&amp;"!r"&amp;$B2000&amp;"c"&amp;$C2000,0)))</f>
        <v>COLA</v>
      </c>
    </row>
    <row r="2001" spans="1:8" x14ac:dyDescent="0.3">
      <c r="A2001" s="95" t="s">
        <v>284</v>
      </c>
      <c r="B2001" s="95">
        <f t="shared" si="4058"/>
        <v>20</v>
      </c>
      <c r="C2001" s="95">
        <f t="shared" si="4015"/>
        <v>24</v>
      </c>
      <c r="E2001" s="95">
        <f t="shared" ref="E2001" si="4101">plan_id</f>
        <v>390</v>
      </c>
      <c r="F2001" s="95">
        <f t="shared" ca="1" si="3755"/>
        <v>2017</v>
      </c>
      <c r="G2001" s="95">
        <f t="shared" ref="G2001" ca="1" si="4102">VLOOKUP(INDIRECT(CHAR(39)&amp;$A2001&amp;CHAR(39)&amp;"!r2c"&amp;$C2001,0),variables,2,0)</f>
        <v>10942</v>
      </c>
      <c r="H2001" s="98" t="str">
        <f t="array" aca="1" ref="H2001" ca="1">IF(AND(G2001&gt;=10861,G2001&lt;=10863),TEXT(INDIRECT(CHAR(39)&amp;$A2001&amp;CHAR(39)&amp;"!r"&amp;$B2001&amp;"c"&amp;$C2001,0),"dd-mmm-yyyy"),(INDIRECT(CHAR(39)&amp;$A2001&amp;CHAR(39)&amp;"!r"&amp;$B2001&amp;"c"&amp;$C2001,0)))</f>
        <v>Percentage</v>
      </c>
    </row>
    <row r="2002" spans="1:8" x14ac:dyDescent="0.3">
      <c r="A2002" s="95" t="s">
        <v>284</v>
      </c>
      <c r="B2002" s="95">
        <f t="shared" si="4058"/>
        <v>20</v>
      </c>
      <c r="C2002" s="95">
        <f t="shared" si="4015"/>
        <v>25</v>
      </c>
      <c r="E2002" s="95">
        <f t="shared" ref="E2002" si="4103">plan_id</f>
        <v>390</v>
      </c>
      <c r="F2002" s="95">
        <f t="shared" ca="1" si="3755"/>
        <v>2017</v>
      </c>
      <c r="G2002" s="95">
        <f t="shared" ref="G2002" ca="1" si="4104">VLOOKUP(INDIRECT(CHAR(39)&amp;$A2002&amp;CHAR(39)&amp;"!r2c"&amp;$C2002,0),variables,2,0)</f>
        <v>10701</v>
      </c>
      <c r="H2002" s="98">
        <f t="array" aca="1" ref="H2002" ca="1">IF(AND(G2002&gt;=10861,G2002&lt;=10863),TEXT(INDIRECT(CHAR(39)&amp;$A2002&amp;CHAR(39)&amp;"!r"&amp;$B2002&amp;"c"&amp;$C2002,0),"dd-mmm-yyyy"),(INDIRECT(CHAR(39)&amp;$A2002&amp;CHAR(39)&amp;"!r"&amp;$B2002&amp;"c"&amp;$C2002,0)))</f>
        <v>3.5000000000000003E-2</v>
      </c>
    </row>
    <row r="2003" spans="1:8" x14ac:dyDescent="0.3">
      <c r="A2003" s="95" t="s">
        <v>284</v>
      </c>
      <c r="B2003" s="95">
        <f t="shared" si="4058"/>
        <v>20</v>
      </c>
      <c r="C2003" s="95">
        <f t="shared" si="4015"/>
        <v>26</v>
      </c>
      <c r="E2003" s="95">
        <f t="shared" ref="E2003" si="4105">plan_id</f>
        <v>390</v>
      </c>
      <c r="F2003" s="95">
        <f t="shared" ca="1" si="3755"/>
        <v>2017</v>
      </c>
      <c r="G2003" s="95">
        <f t="shared" ref="G2003" ca="1" si="4106">VLOOKUP(INDIRECT(CHAR(39)&amp;$A2003&amp;CHAR(39)&amp;"!r2c"&amp;$C2003,0),variables,2,0)</f>
        <v>10702</v>
      </c>
      <c r="H2003" s="98">
        <f t="array" aca="1" ref="H2003" ca="1">IF(AND(G2003&gt;=10861,G2003&lt;=10863),TEXT(INDIRECT(CHAR(39)&amp;$A2003&amp;CHAR(39)&amp;"!r"&amp;$B2003&amp;"c"&amp;$C2003,0),"dd-mmm-yyyy"),(INDIRECT(CHAR(39)&amp;$A2003&amp;CHAR(39)&amp;"!r"&amp;$B2003&amp;"c"&amp;$C2003,0)))</f>
        <v>0</v>
      </c>
    </row>
    <row r="2004" spans="1:8" x14ac:dyDescent="0.3">
      <c r="A2004" s="95" t="s">
        <v>284</v>
      </c>
      <c r="B2004" s="95">
        <f t="shared" si="4058"/>
        <v>20</v>
      </c>
      <c r="C2004" s="95">
        <f t="shared" si="4015"/>
        <v>27</v>
      </c>
      <c r="E2004" s="95">
        <f t="shared" ref="E2004" si="4107">plan_id</f>
        <v>390</v>
      </c>
      <c r="F2004" s="95">
        <f t="shared" ca="1" si="3755"/>
        <v>2017</v>
      </c>
      <c r="G2004" s="95">
        <f t="shared" ref="G2004" ca="1" si="4108">VLOOKUP(INDIRECT(CHAR(39)&amp;$A2004&amp;CHAR(39)&amp;"!r2c"&amp;$C2004,0),variables,2,0)</f>
        <v>10943</v>
      </c>
      <c r="H2004" s="98" t="str">
        <f t="array" aca="1" ref="H2004" ca="1">IF(AND(G2004&gt;=10861,G2004&lt;=10863),TEXT(INDIRECT(CHAR(39)&amp;$A2004&amp;CHAR(39)&amp;"!r"&amp;$B2004&amp;"c"&amp;$C2004,0),"dd-mmm-yyyy"),(INDIRECT(CHAR(39)&amp;$A2004&amp;CHAR(39)&amp;"!r"&amp;$B2004&amp;"c"&amp;$C2004,0)))</f>
        <v>3.00% ( COLA limited for those hired after 11/1/96)</v>
      </c>
    </row>
    <row r="2005" spans="1:8" x14ac:dyDescent="0.3">
      <c r="A2005" s="95" t="s">
        <v>284</v>
      </c>
      <c r="B2005" s="95">
        <f t="shared" si="4058"/>
        <v>20</v>
      </c>
      <c r="C2005" s="95">
        <f t="shared" si="4015"/>
        <v>28</v>
      </c>
      <c r="E2005" s="95">
        <f t="shared" ref="E2005" si="4109">plan_id</f>
        <v>390</v>
      </c>
      <c r="F2005" s="95">
        <f t="shared" ca="1" si="3755"/>
        <v>2017</v>
      </c>
      <c r="G2005" s="95">
        <f t="shared" ref="G2005" ca="1" si="4110">VLOOKUP(INDIRECT(CHAR(39)&amp;$A2005&amp;CHAR(39)&amp;"!r2c"&amp;$C2005,0),variables,2,0)</f>
        <v>10944</v>
      </c>
      <c r="H2005" s="98" t="str">
        <f t="array" aca="1" ref="H2005" ca="1">IF(AND(G2005&gt;=10861,G2005&lt;=10863),TEXT(INDIRECT(CHAR(39)&amp;$A2005&amp;CHAR(39)&amp;"!r"&amp;$B2005&amp;"c"&amp;$C2005,0),"dd-mmm-yyyy"),(INDIRECT(CHAR(39)&amp;$A2005&amp;CHAR(39)&amp;"!r"&amp;$B2005&amp;"c"&amp;$C2005,0)))</f>
        <v>NO</v>
      </c>
    </row>
    <row r="2006" spans="1:8" x14ac:dyDescent="0.3">
      <c r="A2006" s="95" t="s">
        <v>284</v>
      </c>
      <c r="B2006" s="95">
        <f t="shared" si="4058"/>
        <v>20</v>
      </c>
      <c r="C2006" s="95">
        <f t="shared" si="4015"/>
        <v>29</v>
      </c>
      <c r="E2006" s="95">
        <f t="shared" ref="E2006" si="4111">plan_id</f>
        <v>390</v>
      </c>
      <c r="F2006" s="95">
        <f t="shared" ca="1" si="3755"/>
        <v>2017</v>
      </c>
      <c r="G2006" s="95">
        <f t="shared" ref="G2006" ca="1" si="4112">VLOOKUP(INDIRECT(CHAR(39)&amp;$A2006&amp;CHAR(39)&amp;"!r2c"&amp;$C2006,0),variables,2,0)</f>
        <v>10945</v>
      </c>
      <c r="H2006" s="98" t="str">
        <f t="array" aca="1" ref="H2006" ca="1">IF(AND(G2006&gt;=10861,G2006&lt;=10863),TEXT(INDIRECT(CHAR(39)&amp;$A2006&amp;CHAR(39)&amp;"!r"&amp;$B2006&amp;"c"&amp;$C2006,0),"dd-mmm-yyyy"),(INDIRECT(CHAR(39)&amp;$A2006&amp;CHAR(39)&amp;"!r"&amp;$B2006&amp;"c"&amp;$C2006,0)))</f>
        <v>NO</v>
      </c>
    </row>
    <row r="2007" spans="1:8" x14ac:dyDescent="0.3">
      <c r="A2007" s="95" t="s">
        <v>284</v>
      </c>
      <c r="B2007" s="95">
        <f t="shared" si="4058"/>
        <v>20</v>
      </c>
      <c r="C2007" s="95">
        <f t="shared" si="4015"/>
        <v>30</v>
      </c>
      <c r="E2007" s="95">
        <f t="shared" ref="E2007" si="4113">plan_id</f>
        <v>390</v>
      </c>
      <c r="F2007" s="95">
        <f t="shared" ca="1" si="3755"/>
        <v>2017</v>
      </c>
      <c r="G2007" s="95">
        <f t="shared" ref="G2007" ca="1" si="4114">VLOOKUP(INDIRECT(CHAR(39)&amp;$A2007&amp;CHAR(39)&amp;"!r2c"&amp;$C2007,0),variables,2,0)</f>
        <v>10947</v>
      </c>
      <c r="H2007" s="98">
        <f t="array" aca="1" ref="H2007" ca="1">IF(AND(G2007&gt;=10861,G2007&lt;=10863),TEXT(INDIRECT(CHAR(39)&amp;$A2007&amp;CHAR(39)&amp;"!r"&amp;$B2007&amp;"c"&amp;$C2007,0),"dd-mmm-yyyy"),(INDIRECT(CHAR(39)&amp;$A2007&amp;CHAR(39)&amp;"!r"&amp;$B2007&amp;"c"&amp;$C2007,0)))</f>
        <v>0</v>
      </c>
    </row>
    <row r="2008" spans="1:8" x14ac:dyDescent="0.3">
      <c r="A2008" s="95" t="s">
        <v>284</v>
      </c>
      <c r="B2008" s="95">
        <f t="shared" si="4058"/>
        <v>20</v>
      </c>
      <c r="C2008" s="95">
        <f t="shared" si="4015"/>
        <v>31</v>
      </c>
      <c r="E2008" s="95">
        <f t="shared" ref="E2008" si="4115">plan_id</f>
        <v>390</v>
      </c>
      <c r="F2008" s="95">
        <f t="shared" ca="1" si="3755"/>
        <v>2017</v>
      </c>
      <c r="G2008" s="95">
        <f t="shared" ref="G2008" ca="1" si="4116">VLOOKUP(INDIRECT(CHAR(39)&amp;$A2008&amp;CHAR(39)&amp;"!r2c"&amp;$C2008,0),variables,2,0)</f>
        <v>10948</v>
      </c>
      <c r="H2008" s="98" t="str">
        <f t="array" aca="1" ref="H2008" ca="1">IF(AND(G2008&gt;=10861,G2008&lt;=10863),TEXT(INDIRECT(CHAR(39)&amp;$A2008&amp;CHAR(39)&amp;"!r"&amp;$B2008&amp;"c"&amp;$C2008,0),"dd-mmm-yyyy"),(INDIRECT(CHAR(39)&amp;$A2008&amp;CHAR(39)&amp;"!r"&amp;$B2008&amp;"c"&amp;$C2008,0)))</f>
        <v>NO</v>
      </c>
    </row>
    <row r="2009" spans="1:8" x14ac:dyDescent="0.3">
      <c r="A2009" s="95" t="s">
        <v>284</v>
      </c>
      <c r="B2009" s="95">
        <f t="shared" si="4058"/>
        <v>20</v>
      </c>
      <c r="C2009" s="95">
        <f t="shared" si="4015"/>
        <v>32</v>
      </c>
      <c r="E2009" s="95">
        <f t="shared" ref="E2009" si="4117">plan_id</f>
        <v>390</v>
      </c>
      <c r="F2009" s="95">
        <f t="shared" ca="1" si="3755"/>
        <v>2017</v>
      </c>
      <c r="G2009" s="95">
        <f t="shared" ref="G2009" ca="1" si="4118">VLOOKUP(INDIRECT(CHAR(39)&amp;$A2009&amp;CHAR(39)&amp;"!r2c"&amp;$C2009,0),variables,2,0)</f>
        <v>10949</v>
      </c>
      <c r="H2009" s="98" t="str">
        <f t="array" aca="1" ref="H2009" ca="1">IF(AND(G2009&gt;=10861,G2009&lt;=10863),TEXT(INDIRECT(CHAR(39)&amp;$A2009&amp;CHAR(39)&amp;"!r"&amp;$B2009&amp;"c"&amp;$C2009,0),"dd-mmm-yyyy"),(INDIRECT(CHAR(39)&amp;$A2009&amp;CHAR(39)&amp;"!r"&amp;$B2009&amp;"c"&amp;$C2009,0)))</f>
        <v>NO</v>
      </c>
    </row>
    <row r="2010" spans="1:8" x14ac:dyDescent="0.3">
      <c r="A2010" s="95" t="s">
        <v>284</v>
      </c>
      <c r="B2010" s="95">
        <f t="shared" si="4058"/>
        <v>20</v>
      </c>
      <c r="C2010" s="95">
        <f t="shared" si="4015"/>
        <v>33</v>
      </c>
      <c r="E2010" s="95">
        <f t="shared" ref="E2010" si="4119">plan_id</f>
        <v>390</v>
      </c>
      <c r="F2010" s="95">
        <f t="shared" ca="1" si="3755"/>
        <v>2017</v>
      </c>
      <c r="G2010" s="95">
        <f t="shared" ref="G2010" ca="1" si="4120">VLOOKUP(INDIRECT(CHAR(39)&amp;$A2010&amp;CHAR(39)&amp;"!r2c"&amp;$C2010,0),variables,2,0)</f>
        <v>10951</v>
      </c>
      <c r="H2010" s="98" t="str">
        <f t="array" aca="1" ref="H2010" ca="1">IF(AND(G2010&gt;=10861,G2010&lt;=10863),TEXT(INDIRECT(CHAR(39)&amp;$A2010&amp;CHAR(39)&amp;"!r"&amp;$B2010&amp;"c"&amp;$C2010,0),"dd-mmm-yyyy"),(INDIRECT(CHAR(39)&amp;$A2010&amp;CHAR(39)&amp;"!r"&amp;$B2010&amp;"c"&amp;$C2010,0)))</f>
        <v>NO</v>
      </c>
    </row>
    <row r="2011" spans="1:8" x14ac:dyDescent="0.3">
      <c r="A2011" s="95" t="s">
        <v>284</v>
      </c>
      <c r="B2011" s="95">
        <f t="shared" si="4058"/>
        <v>20</v>
      </c>
      <c r="C2011" s="95">
        <f t="shared" si="4015"/>
        <v>34</v>
      </c>
      <c r="E2011" s="95">
        <f t="shared" ref="E2011" si="4121">plan_id</f>
        <v>390</v>
      </c>
      <c r="F2011" s="95">
        <f t="shared" ca="1" si="3755"/>
        <v>2017</v>
      </c>
      <c r="G2011" s="95">
        <f t="shared" ref="G2011" ca="1" si="4122">VLOOKUP(INDIRECT(CHAR(39)&amp;$A2011&amp;CHAR(39)&amp;"!r2c"&amp;$C2011,0),variables,2,0)</f>
        <v>10950</v>
      </c>
      <c r="H2011" s="98" t="str">
        <f t="array" aca="1" ref="H2011" ca="1">IF(AND(G2011&gt;=10861,G2011&lt;=10863),TEXT(INDIRECT(CHAR(39)&amp;$A2011&amp;CHAR(39)&amp;"!r"&amp;$B2011&amp;"c"&amp;$C2011,0),"dd-mmm-yyyy"),(INDIRECT(CHAR(39)&amp;$A2011&amp;CHAR(39)&amp;"!r"&amp;$B2011&amp;"c"&amp;$C2011,0)))</f>
        <v>NO</v>
      </c>
    </row>
    <row r="2012" spans="1:8" x14ac:dyDescent="0.3">
      <c r="A2012" s="95" t="s">
        <v>284</v>
      </c>
      <c r="B2012" s="95">
        <f t="shared" si="4058"/>
        <v>20</v>
      </c>
      <c r="C2012" s="95">
        <f t="shared" si="4015"/>
        <v>35</v>
      </c>
      <c r="E2012" s="95">
        <f t="shared" ref="E2012" si="4123">plan_id</f>
        <v>390</v>
      </c>
      <c r="F2012" s="95">
        <f t="shared" ca="1" si="3755"/>
        <v>2017</v>
      </c>
      <c r="G2012" s="95">
        <f t="shared" ref="G2012" ca="1" si="4124">VLOOKUP(INDIRECT(CHAR(39)&amp;$A2012&amp;CHAR(39)&amp;"!r2c"&amp;$C2012,0),variables,2,0)</f>
        <v>10954</v>
      </c>
      <c r="H2012" s="98">
        <f t="array" aca="1" ref="H2012" ca="1">IF(AND(G2012&gt;=10861,G2012&lt;=10863),TEXT(INDIRECT(CHAR(39)&amp;$A2012&amp;CHAR(39)&amp;"!r"&amp;$B2012&amp;"c"&amp;$C2012,0),"dd-mmm-yyyy"),(INDIRECT(CHAR(39)&amp;$A2012&amp;CHAR(39)&amp;"!r"&amp;$B2012&amp;"c"&amp;$C2012,0)))</f>
        <v>3.5000000000000003E-2</v>
      </c>
    </row>
    <row r="2013" spans="1:8" x14ac:dyDescent="0.3">
      <c r="A2013" s="95" t="s">
        <v>284</v>
      </c>
      <c r="B2013" s="95">
        <f t="shared" si="4058"/>
        <v>20</v>
      </c>
      <c r="C2013" s="95">
        <f t="shared" si="4015"/>
        <v>36</v>
      </c>
      <c r="E2013" s="95">
        <f t="shared" ref="E2013" si="4125">plan_id</f>
        <v>390</v>
      </c>
      <c r="F2013" s="95">
        <f t="shared" ca="1" si="3755"/>
        <v>2017</v>
      </c>
      <c r="G2013" s="95">
        <f t="shared" ref="G2013" ca="1" si="4126">VLOOKUP(INDIRECT(CHAR(39)&amp;$A2013&amp;CHAR(39)&amp;"!r2c"&amp;$C2013,0),variables,2,0)</f>
        <v>10955</v>
      </c>
      <c r="H2013" s="98">
        <f t="array" aca="1" ref="H2013" ca="1">IF(AND(G2013&gt;=10861,G2013&lt;=10863),TEXT(INDIRECT(CHAR(39)&amp;$A2013&amp;CHAR(39)&amp;"!r"&amp;$B2013&amp;"c"&amp;$C2013,0),"dd-mmm-yyyy"),(INDIRECT(CHAR(39)&amp;$A2013&amp;CHAR(39)&amp;"!r"&amp;$B2013&amp;"c"&amp;$C2013,0)))</f>
        <v>6.5000000000000002E-2</v>
      </c>
    </row>
    <row r="2014" spans="1:8" x14ac:dyDescent="0.3">
      <c r="A2014" s="95" t="s">
        <v>284</v>
      </c>
      <c r="B2014" s="95">
        <f t="shared" si="4058"/>
        <v>20</v>
      </c>
      <c r="C2014" s="95">
        <f t="shared" si="4015"/>
        <v>37</v>
      </c>
      <c r="E2014" s="95">
        <f t="shared" ref="E2014" si="4127">plan_id</f>
        <v>390</v>
      </c>
      <c r="F2014" s="95">
        <f t="shared" ca="1" si="3755"/>
        <v>2017</v>
      </c>
      <c r="G2014" s="95">
        <f t="shared" ref="G2014" ca="1" si="4128">VLOOKUP(INDIRECT(CHAR(39)&amp;$A2014&amp;CHAR(39)&amp;"!r2c"&amp;$C2014,0),variables,2,0)</f>
        <v>10956</v>
      </c>
      <c r="H2014" s="98">
        <f t="array" aca="1" ref="H2014" ca="1">IF(AND(G2014&gt;=10861,G2014&lt;=10863),TEXT(INDIRECT(CHAR(39)&amp;$A2014&amp;CHAR(39)&amp;"!r"&amp;$B2014&amp;"c"&amp;$C2014,0),"dd-mmm-yyyy"),(INDIRECT(CHAR(39)&amp;$A2014&amp;CHAR(39)&amp;"!r"&amp;$B2014&amp;"c"&amp;$C2014,0)))</f>
        <v>4.2500000000000003E-2</v>
      </c>
    </row>
    <row r="2015" spans="1:8" x14ac:dyDescent="0.3">
      <c r="A2015" s="95" t="s">
        <v>284</v>
      </c>
      <c r="B2015" s="95">
        <f t="shared" si="4058"/>
        <v>20</v>
      </c>
      <c r="C2015" s="95">
        <f t="shared" si="4015"/>
        <v>38</v>
      </c>
      <c r="E2015" s="95">
        <f t="shared" ref="E2015" si="4129">plan_id</f>
        <v>390</v>
      </c>
      <c r="F2015" s="95">
        <f t="shared" ca="1" si="3755"/>
        <v>2017</v>
      </c>
      <c r="G2015" s="95">
        <f t="shared" ref="G2015" ca="1" si="4130">VLOOKUP(INDIRECT(CHAR(39)&amp;$A2015&amp;CHAR(39)&amp;"!r2c"&amp;$C2015,0),variables,2,0)</f>
        <v>10959</v>
      </c>
      <c r="H2015" s="98" t="str">
        <f t="array" aca="1" ref="H2015" ca="1">IF(AND(G2015&gt;=10861,G2015&lt;=10863),TEXT(INDIRECT(CHAR(39)&amp;$A2015&amp;CHAR(39)&amp;"!r"&amp;$B2015&amp;"c"&amp;$C2015,0),"dd-mmm-yyyy"),(INDIRECT(CHAR(39)&amp;$A2015&amp;CHAR(39)&amp;"!r"&amp;$B2015&amp;"c"&amp;$C2015,0)))</f>
        <v>4.25% – 9.98%</v>
      </c>
    </row>
    <row r="2016" spans="1:8" x14ac:dyDescent="0.3">
      <c r="A2016" s="95" t="s">
        <v>284</v>
      </c>
      <c r="B2016" s="95">
        <f t="shared" si="4058"/>
        <v>20</v>
      </c>
      <c r="C2016" s="95">
        <f t="shared" si="4015"/>
        <v>39</v>
      </c>
      <c r="E2016" s="95">
        <f t="shared" ref="E2016" si="4131">plan_id</f>
        <v>390</v>
      </c>
      <c r="F2016" s="95">
        <f t="shared" ca="1" si="3755"/>
        <v>2017</v>
      </c>
      <c r="G2016" s="95">
        <f t="shared" ref="G2016" ca="1" si="4132">VLOOKUP(INDIRECT(CHAR(39)&amp;$A2016&amp;CHAR(39)&amp;"!r2c"&amp;$C2016,0),variables,2,0)</f>
        <v>10962</v>
      </c>
      <c r="H2016" s="98" t="str">
        <f t="array" aca="1" ref="H2016" ca="1">IF(AND(G2016&gt;=10861,G2016&lt;=10863),TEXT(INDIRECT(CHAR(39)&amp;$A2016&amp;CHAR(39)&amp;"!r"&amp;$B2016&amp;"c"&amp;$C2016,0),"dd-mmm-yyyy"),(INDIRECT(CHAR(39)&amp;$A2016&amp;CHAR(39)&amp;"!r"&amp;$B2016&amp;"c"&amp;$C2016,0)))</f>
        <v>Pg No 33,35</v>
      </c>
    </row>
    <row r="2017" spans="1:8" x14ac:dyDescent="0.3">
      <c r="A2017" s="95" t="s">
        <v>284</v>
      </c>
      <c r="B2017" s="95">
        <f t="shared" si="4058"/>
        <v>20</v>
      </c>
      <c r="C2017" s="95">
        <f t="shared" si="4015"/>
        <v>40</v>
      </c>
      <c r="E2017" s="95">
        <f t="shared" ref="E2017" si="4133">plan_id</f>
        <v>390</v>
      </c>
      <c r="F2017" s="95">
        <f t="shared" ca="1" si="3755"/>
        <v>2017</v>
      </c>
      <c r="G2017" s="95">
        <f t="shared" ref="G2017" ca="1" si="4134">VLOOKUP(INDIRECT(CHAR(39)&amp;$A2017&amp;CHAR(39)&amp;"!r2c"&amp;$C2017,0),variables,2,0)</f>
        <v>10964</v>
      </c>
      <c r="H2017" s="98" t="str">
        <f t="array" aca="1" ref="H2017" ca="1">IF(AND(G2017&gt;=10861,G2017&lt;=10863),TEXT(INDIRECT(CHAR(39)&amp;$A2017&amp;CHAR(39)&amp;"!r"&amp;$B2017&amp;"c"&amp;$C2017,0),"dd-mmm-yyyy"),(INDIRECT(CHAR(39)&amp;$A2017&amp;CHAR(39)&amp;"!r"&amp;$B2017&amp;"c"&amp;$C2017,0)))</f>
        <v>Pg No 33,35</v>
      </c>
    </row>
    <row r="2018" spans="1:8" x14ac:dyDescent="0.3">
      <c r="A2018" s="95" t="s">
        <v>284</v>
      </c>
      <c r="B2018" s="95">
        <f t="shared" si="4058"/>
        <v>20</v>
      </c>
      <c r="C2018" s="95">
        <f t="shared" si="4015"/>
        <v>41</v>
      </c>
      <c r="E2018" s="95">
        <f t="shared" ref="E2018" si="4135">plan_id</f>
        <v>390</v>
      </c>
      <c r="F2018" s="95">
        <f t="shared" ca="1" si="3755"/>
        <v>2017</v>
      </c>
      <c r="G2018" s="95">
        <f t="shared" ref="G2018" ca="1" si="4136">VLOOKUP(INDIRECT(CHAR(39)&amp;$A2018&amp;CHAR(39)&amp;"!r2c"&amp;$C2018,0),variables,2,0)</f>
        <v>10967</v>
      </c>
      <c r="H2018" s="98" t="str">
        <f t="array" aca="1" ref="H2018" ca="1">IF(AND(G2018&gt;=10861,G2018&lt;=10863),TEXT(INDIRECT(CHAR(39)&amp;$A2018&amp;CHAR(39)&amp;"!r"&amp;$B2018&amp;"c"&amp;$C2018,0),"dd-mmm-yyyy"),(INDIRECT(CHAR(39)&amp;$A2018&amp;CHAR(39)&amp;"!r"&amp;$B2018&amp;"c"&amp;$C2018,0)))</f>
        <v>RPH-2014</v>
      </c>
    </row>
    <row r="2019" spans="1:8" x14ac:dyDescent="0.3">
      <c r="A2019" s="95" t="s">
        <v>284</v>
      </c>
      <c r="B2019" s="95">
        <f t="shared" si="4058"/>
        <v>20</v>
      </c>
      <c r="C2019" s="95">
        <f t="shared" si="4015"/>
        <v>42</v>
      </c>
      <c r="E2019" s="95">
        <f t="shared" ref="E2019" si="4137">plan_id</f>
        <v>390</v>
      </c>
      <c r="F2019" s="95">
        <f t="shared" ca="1" si="3755"/>
        <v>2017</v>
      </c>
      <c r="G2019" s="95">
        <f t="shared" ref="G2019" ca="1" si="4138">VLOOKUP(INDIRECT(CHAR(39)&amp;$A2019&amp;CHAR(39)&amp;"!r2c"&amp;$C2019,0),variables,2,0)</f>
        <v>10968</v>
      </c>
      <c r="H2019" s="98">
        <f t="array" aca="1" ref="H2019" ca="1">IF(AND(G2019&gt;=10861,G2019&lt;=10863),TEXT(INDIRECT(CHAR(39)&amp;$A2019&amp;CHAR(39)&amp;"!r"&amp;$B2019&amp;"c"&amp;$C2019,0),"dd-mmm-yyyy"),(INDIRECT(CHAR(39)&amp;$A2019&amp;CHAR(39)&amp;"!r"&amp;$B2019&amp;"c"&amp;$C2019,0)))</f>
        <v>2014</v>
      </c>
    </row>
    <row r="2020" spans="1:8" x14ac:dyDescent="0.3">
      <c r="A2020" s="95" t="s">
        <v>284</v>
      </c>
      <c r="B2020" s="95">
        <f t="shared" si="4058"/>
        <v>20</v>
      </c>
      <c r="C2020" s="95">
        <f t="shared" si="4015"/>
        <v>43</v>
      </c>
      <c r="E2020" s="95">
        <f t="shared" ref="E2020" si="4139">plan_id</f>
        <v>390</v>
      </c>
      <c r="F2020" s="95">
        <f t="shared" ca="1" si="3755"/>
        <v>2017</v>
      </c>
      <c r="G2020" s="95">
        <f t="shared" ref="G2020" ca="1" si="4140">VLOOKUP(INDIRECT(CHAR(39)&amp;$A2020&amp;CHAR(39)&amp;"!r2c"&amp;$C2020,0),variables,2,0)</f>
        <v>10969</v>
      </c>
      <c r="H2020" s="98" t="str">
        <f t="array" aca="1" ref="H2020" ca="1">IF(AND(G2020&gt;=10861,G2020&lt;=10863),TEXT(INDIRECT(CHAR(39)&amp;$A2020&amp;CHAR(39)&amp;"!r"&amp;$B2020&amp;"c"&amp;$C2020,0),"dd-mmm-yyyy"),(INDIRECT(CHAR(39)&amp;$A2020&amp;CHAR(39)&amp;"!r"&amp;$B2020&amp;"c"&amp;$C2020,0)))</f>
        <v>Projection scale BB</v>
      </c>
    </row>
    <row r="2021" spans="1:8" x14ac:dyDescent="0.3">
      <c r="A2021" s="95" t="s">
        <v>284</v>
      </c>
      <c r="B2021" s="95">
        <f t="shared" si="4058"/>
        <v>20</v>
      </c>
      <c r="C2021" s="95">
        <f t="shared" si="4015"/>
        <v>44</v>
      </c>
      <c r="E2021" s="95">
        <f t="shared" ref="E2021" si="4141">plan_id</f>
        <v>390</v>
      </c>
      <c r="F2021" s="95">
        <f t="shared" ca="1" si="3755"/>
        <v>2017</v>
      </c>
      <c r="G2021" s="95">
        <f t="shared" ref="G2021" ca="1" si="4142">VLOOKUP(INDIRECT(CHAR(39)&amp;$A2021&amp;CHAR(39)&amp;"!r2c"&amp;$C2021,0),variables,2,0)</f>
        <v>10970</v>
      </c>
      <c r="H2021" s="98" t="str">
        <f t="array" aca="1" ref="H2021" ca="1">IF(AND(G2021&gt;=10861,G2021&lt;=10863),TEXT(INDIRECT(CHAR(39)&amp;$A2021&amp;CHAR(39)&amp;"!r"&amp;$B2021&amp;"c"&amp;$C2021,0),"dd-mmm-yyyy"),(INDIRECT(CHAR(39)&amp;$A2021&amp;CHAR(39)&amp;"!r"&amp;$B2021&amp;"c"&amp;$C2021,0)))</f>
        <v>Male - 1 year</v>
      </c>
    </row>
    <row r="2022" spans="1:8" x14ac:dyDescent="0.3">
      <c r="A2022" s="95" t="s">
        <v>284</v>
      </c>
      <c r="B2022" s="95">
        <f t="shared" si="4058"/>
        <v>20</v>
      </c>
      <c r="C2022" s="95">
        <f t="shared" si="4015"/>
        <v>45</v>
      </c>
      <c r="E2022" s="95">
        <f t="shared" ref="E2022" si="4143">plan_id</f>
        <v>390</v>
      </c>
      <c r="F2022" s="95">
        <f t="shared" ca="1" si="3755"/>
        <v>2017</v>
      </c>
      <c r="G2022" s="95">
        <f t="shared" ref="G2022" ca="1" si="4144">VLOOKUP(INDIRECT(CHAR(39)&amp;$A2022&amp;CHAR(39)&amp;"!r2c"&amp;$C2022,0),variables,2,0)</f>
        <v>10971</v>
      </c>
      <c r="H2022" s="98">
        <f t="array" aca="1" ref="H2022" ca="1">IF(AND(G2022&gt;=10861,G2022&lt;=10863),TEXT(INDIRECT(CHAR(39)&amp;$A2022&amp;CHAR(39)&amp;"!r"&amp;$B2022&amp;"c"&amp;$C2022,0),"dd-mmm-yyyy"),(INDIRECT(CHAR(39)&amp;$A2022&amp;CHAR(39)&amp;"!r"&amp;$B2022&amp;"c"&amp;$C2022,0)))</f>
        <v>0</v>
      </c>
    </row>
    <row r="2023" spans="1:8" x14ac:dyDescent="0.3">
      <c r="A2023" s="95" t="s">
        <v>284</v>
      </c>
      <c r="B2023" s="95">
        <f t="shared" si="4058"/>
        <v>20</v>
      </c>
      <c r="C2023" s="95">
        <f t="shared" ref="C2023:C2086" si="4145">C1932</f>
        <v>46</v>
      </c>
      <c r="E2023" s="95">
        <f t="shared" ref="E2023" si="4146">plan_id</f>
        <v>390</v>
      </c>
      <c r="F2023" s="95">
        <f t="shared" ca="1" si="3755"/>
        <v>2017</v>
      </c>
      <c r="G2023" s="95">
        <f t="shared" ref="G2023" ca="1" si="4147">VLOOKUP(INDIRECT(CHAR(39)&amp;$A2023&amp;CHAR(39)&amp;"!r2c"&amp;$C2023,0),variables,2,0)</f>
        <v>10972</v>
      </c>
      <c r="H2023" s="98" t="str">
        <f t="array" aca="1" ref="H2023" ca="1">IF(AND(G2023&gt;=10861,G2023&lt;=10863),TEXT(INDIRECT(CHAR(39)&amp;$A2023&amp;CHAR(39)&amp;"!r"&amp;$B2023&amp;"c"&amp;$C2023,0),"dd-mmm-yyyy"),(INDIRECT(CHAR(39)&amp;$A2023&amp;CHAR(39)&amp;"!r"&amp;$B2023&amp;"c"&amp;$C2023,0)))</f>
        <v>Level Dollar Closed</v>
      </c>
    </row>
    <row r="2024" spans="1:8" x14ac:dyDescent="0.3">
      <c r="A2024" s="95" t="s">
        <v>284</v>
      </c>
      <c r="B2024" s="95">
        <f t="shared" si="4058"/>
        <v>20</v>
      </c>
      <c r="C2024" s="95">
        <f t="shared" si="4145"/>
        <v>47</v>
      </c>
      <c r="E2024" s="95">
        <f t="shared" ref="E2024" si="4148">plan_id</f>
        <v>390</v>
      </c>
      <c r="F2024" s="95">
        <f t="shared" ca="1" si="3755"/>
        <v>2017</v>
      </c>
      <c r="G2024" s="95">
        <f t="shared" ref="G2024" ca="1" si="4149">VLOOKUP(INDIRECT(CHAR(39)&amp;$A2024&amp;CHAR(39)&amp;"!r2c"&amp;$C2024,0),variables,2,0)</f>
        <v>10973</v>
      </c>
      <c r="H2024" s="98" t="str">
        <f t="array" aca="1" ref="H2024" ca="1">IF(AND(G2024&gt;=10861,G2024&lt;=10863),TEXT(INDIRECT(CHAR(39)&amp;$A2024&amp;CHAR(39)&amp;"!r"&amp;$B2024&amp;"c"&amp;$C2024,0),"dd-mmm-yyyy"),(INDIRECT(CHAR(39)&amp;$A2024&amp;CHAR(39)&amp;"!r"&amp;$B2024&amp;"c"&amp;$C2024,0)))</f>
        <v>15 years</v>
      </c>
    </row>
    <row r="2025" spans="1:8" x14ac:dyDescent="0.3">
      <c r="A2025" s="95" t="s">
        <v>284</v>
      </c>
      <c r="B2025" s="95">
        <f t="shared" si="4058"/>
        <v>20</v>
      </c>
      <c r="C2025" s="95">
        <f t="shared" si="4145"/>
        <v>48</v>
      </c>
      <c r="E2025" s="95">
        <f t="shared" ref="E2025" si="4150">plan_id</f>
        <v>390</v>
      </c>
      <c r="F2025" s="95">
        <f t="shared" ca="1" si="3755"/>
        <v>2017</v>
      </c>
      <c r="G2025" s="95">
        <f t="shared" ref="G2025" ca="1" si="4151">VLOOKUP(INDIRECT(CHAR(39)&amp;$A2025&amp;CHAR(39)&amp;"!r2c"&amp;$C2025,0),variables,2,0)</f>
        <v>10975</v>
      </c>
      <c r="H2025" s="98" t="str">
        <f t="array" aca="1" ref="H2025" ca="1">IF(AND(G2025&gt;=10861,G2025&lt;=10863),TEXT(INDIRECT(CHAR(39)&amp;$A2025&amp;CHAR(39)&amp;"!r"&amp;$B2025&amp;"c"&amp;$C2025,0),"dd-mmm-yyyy"),(INDIRECT(CHAR(39)&amp;$A2025&amp;CHAR(39)&amp;"!r"&amp;$B2025&amp;"c"&amp;$C2025,0)))</f>
        <v>Entry Age Normal</v>
      </c>
    </row>
    <row r="2026" spans="1:8" x14ac:dyDescent="0.3">
      <c r="A2026" s="95" t="s">
        <v>284</v>
      </c>
      <c r="B2026" s="95">
        <f t="shared" si="4058"/>
        <v>20</v>
      </c>
      <c r="C2026" s="95">
        <f t="shared" si="4145"/>
        <v>49</v>
      </c>
      <c r="E2026" s="95">
        <f t="shared" ref="E2026" si="4152">plan_id</f>
        <v>390</v>
      </c>
      <c r="F2026" s="95">
        <f t="shared" ca="1" si="3755"/>
        <v>2017</v>
      </c>
      <c r="G2026" s="95">
        <f t="shared" ref="G2026" ca="1" si="4153">VLOOKUP(INDIRECT(CHAR(39)&amp;$A2026&amp;CHAR(39)&amp;"!r2c"&amp;$C2026,0),variables,2,0)</f>
        <v>10976</v>
      </c>
      <c r="H2026" s="98">
        <f t="array" aca="1" ref="H2026" ca="1">IF(AND(G2026&gt;=10861,G2026&lt;=10863),TEXT(INDIRECT(CHAR(39)&amp;$A2026&amp;CHAR(39)&amp;"!r"&amp;$B2026&amp;"c"&amp;$C2026,0),"dd-mmm-yyyy"),(INDIRECT(CHAR(39)&amp;$A2026&amp;CHAR(39)&amp;"!r"&amp;$B2026&amp;"c"&amp;$C2026,0)))</f>
        <v>6.5000000000000002E-2</v>
      </c>
    </row>
    <row r="2027" spans="1:8" x14ac:dyDescent="0.3">
      <c r="A2027" s="95" t="s">
        <v>284</v>
      </c>
      <c r="B2027" s="95">
        <f t="shared" si="4058"/>
        <v>20</v>
      </c>
      <c r="C2027" s="95">
        <f t="shared" si="4145"/>
        <v>50</v>
      </c>
      <c r="E2027" s="95">
        <f t="shared" ref="E2027" si="4154">plan_id</f>
        <v>390</v>
      </c>
      <c r="F2027" s="95">
        <f t="shared" ca="1" si="3755"/>
        <v>2017</v>
      </c>
      <c r="G2027" s="95">
        <f t="shared" ref="G2027" ca="1" si="4155">VLOOKUP(INDIRECT(CHAR(39)&amp;$A2027&amp;CHAR(39)&amp;"!r2c"&amp;$C2027,0),variables,2,0)</f>
        <v>10977</v>
      </c>
      <c r="H2027" s="98">
        <f t="array" aca="1" ref="H2027" ca="1">IF(AND(G2027&gt;=10861,G2027&lt;=10863),TEXT(INDIRECT(CHAR(39)&amp;$A2027&amp;CHAR(39)&amp;"!r"&amp;$B2027&amp;"c"&amp;$C2027,0),"dd-mmm-yyyy"),(INDIRECT(CHAR(39)&amp;$A2027&amp;CHAR(39)&amp;"!r"&amp;$B2027&amp;"c"&amp;$C2027,0)))</f>
        <v>0</v>
      </c>
    </row>
    <row r="2028" spans="1:8" x14ac:dyDescent="0.3">
      <c r="A2028" s="95" t="s">
        <v>284</v>
      </c>
      <c r="B2028" s="95">
        <f t="shared" si="4058"/>
        <v>20</v>
      </c>
      <c r="C2028" s="95">
        <f t="shared" si="4145"/>
        <v>51</v>
      </c>
      <c r="E2028" s="95">
        <f t="shared" ref="E2028" si="4156">plan_id</f>
        <v>390</v>
      </c>
      <c r="F2028" s="95">
        <f t="shared" ca="1" si="3755"/>
        <v>2017</v>
      </c>
      <c r="G2028" s="95">
        <f t="shared" ref="G2028" ca="1" si="4157">VLOOKUP(INDIRECT(CHAR(39)&amp;$A2028&amp;CHAR(39)&amp;"!r2c"&amp;$C2028,0),variables,2,0)</f>
        <v>10978</v>
      </c>
      <c r="H2028" s="98">
        <f t="array" aca="1" ref="H2028" ca="1">IF(AND(G2028&gt;=10861,G2028&lt;=10863),TEXT(INDIRECT(CHAR(39)&amp;$A2028&amp;CHAR(39)&amp;"!r"&amp;$B2028&amp;"c"&amp;$C2028,0),"dd-mmm-yyyy"),(INDIRECT(CHAR(39)&amp;$A2028&amp;CHAR(39)&amp;"!r"&amp;$B2028&amp;"c"&amp;$C2028,0)))</f>
        <v>6.5000000000000002E-2</v>
      </c>
    </row>
    <row r="2029" spans="1:8" x14ac:dyDescent="0.3">
      <c r="A2029" s="95" t="s">
        <v>284</v>
      </c>
      <c r="B2029" s="95">
        <f t="shared" si="4058"/>
        <v>20</v>
      </c>
      <c r="C2029" s="95">
        <f t="shared" si="4145"/>
        <v>52</v>
      </c>
      <c r="E2029" s="95">
        <f t="shared" ref="E2029" si="4158">plan_id</f>
        <v>390</v>
      </c>
      <c r="F2029" s="95">
        <f t="shared" ca="1" si="3755"/>
        <v>2017</v>
      </c>
      <c r="G2029" s="95">
        <f t="shared" ref="G2029" ca="1" si="4159">VLOOKUP(INDIRECT(CHAR(39)&amp;$A2029&amp;CHAR(39)&amp;"!r2c"&amp;$C2029,0),variables,2,0)</f>
        <v>10979</v>
      </c>
      <c r="H2029" s="98" t="str">
        <f t="array" aca="1" ref="H2029" ca="1">IF(AND(G2029&gt;=10861,G2029&lt;=10863),TEXT(INDIRECT(CHAR(39)&amp;$A2029&amp;CHAR(39)&amp;"!r"&amp;$B2029&amp;"c"&amp;$C2029,0),"dd-mmm-yyyy"),(INDIRECT(CHAR(39)&amp;$A2029&amp;CHAR(39)&amp;"!r"&amp;$B2029&amp;"c"&amp;$C2029,0)))</f>
        <v>5 years</v>
      </c>
    </row>
    <row r="2030" spans="1:8" x14ac:dyDescent="0.3">
      <c r="A2030" s="95" t="s">
        <v>284</v>
      </c>
      <c r="B2030" s="95">
        <f t="shared" si="4058"/>
        <v>20</v>
      </c>
      <c r="C2030" s="95">
        <f t="shared" si="4145"/>
        <v>53</v>
      </c>
      <c r="E2030" s="95">
        <f t="shared" ref="E2030" si="4160">plan_id</f>
        <v>390</v>
      </c>
      <c r="F2030" s="95">
        <f t="shared" ca="1" si="3755"/>
        <v>2017</v>
      </c>
      <c r="G2030" s="95">
        <f t="shared" ref="G2030" ca="1" si="4161">VLOOKUP(INDIRECT(CHAR(39)&amp;$A2030&amp;CHAR(39)&amp;"!r2c"&amp;$C2030,0),variables,2,0)</f>
        <v>10980</v>
      </c>
      <c r="H2030" s="98">
        <f t="array" aca="1" ref="H2030" ca="1">IF(AND(G2030&gt;=10861,G2030&lt;=10863),TEXT(INDIRECT(CHAR(39)&amp;$A2030&amp;CHAR(39)&amp;"!r"&amp;$B2030&amp;"c"&amp;$C2030,0),"dd-mmm-yyyy"),(INDIRECT(CHAR(39)&amp;$A2030&amp;CHAR(39)&amp;"!r"&amp;$B2030&amp;"c"&amp;$C2030,0)))</f>
        <v>6.9500000000000006E-2</v>
      </c>
    </row>
    <row r="2031" spans="1:8" x14ac:dyDescent="0.3">
      <c r="A2031" s="95" t="s">
        <v>284</v>
      </c>
      <c r="B2031" s="95">
        <f t="shared" si="4058"/>
        <v>20</v>
      </c>
      <c r="C2031" s="95">
        <f t="shared" si="4145"/>
        <v>54</v>
      </c>
      <c r="E2031" s="95">
        <f t="shared" ref="E2031" si="4162">plan_id</f>
        <v>390</v>
      </c>
      <c r="F2031" s="95">
        <f t="shared" ca="1" si="3755"/>
        <v>2017</v>
      </c>
      <c r="G2031" s="95">
        <f t="shared" ref="G2031" ca="1" si="4163">VLOOKUP(INDIRECT(CHAR(39)&amp;$A2031&amp;CHAR(39)&amp;"!r2c"&amp;$C2031,0),variables,2,0)</f>
        <v>10981</v>
      </c>
      <c r="H2031" s="98">
        <f t="array" aca="1" ref="H2031" ca="1">IF(AND(G2031&gt;=10861,G2031&lt;=10863),TEXT(INDIRECT(CHAR(39)&amp;$A2031&amp;CHAR(39)&amp;"!r"&amp;$B2031&amp;"c"&amp;$C2031,0),"dd-mmm-yyyy"),(INDIRECT(CHAR(39)&amp;$A2031&amp;CHAR(39)&amp;"!r"&amp;$B2031&amp;"c"&amp;$C2031,0)))</f>
        <v>0.12089999999999999</v>
      </c>
    </row>
    <row r="2032" spans="1:8" x14ac:dyDescent="0.3">
      <c r="A2032" s="95" t="s">
        <v>284</v>
      </c>
      <c r="B2032" s="95">
        <f t="shared" si="4058"/>
        <v>20</v>
      </c>
      <c r="C2032" s="95">
        <f t="shared" si="4145"/>
        <v>55</v>
      </c>
      <c r="E2032" s="95">
        <f t="shared" ref="E2032" si="4164">plan_id</f>
        <v>390</v>
      </c>
      <c r="F2032" s="95">
        <f t="shared" ca="1" si="3755"/>
        <v>2017</v>
      </c>
      <c r="G2032" s="95">
        <f t="shared" ref="G2032" ca="1" si="4165">VLOOKUP(INDIRECT(CHAR(39)&amp;$A2032&amp;CHAR(39)&amp;"!r2c"&amp;$C2032,0),variables,2,0)</f>
        <v>10706</v>
      </c>
      <c r="H2032" s="98">
        <f t="array" aca="1" ref="H2032" ca="1">IF(AND(G2032&gt;=10861,G2032&lt;=10863),TEXT(INDIRECT(CHAR(39)&amp;$A2032&amp;CHAR(39)&amp;"!r"&amp;$B2032&amp;"c"&amp;$C2032,0),"dd-mmm-yyyy"),(INDIRECT(CHAR(39)&amp;$A2032&amp;CHAR(39)&amp;"!r"&amp;$B2032&amp;"c"&amp;$C2032,0)))</f>
        <v>2.2675314050257631E-3</v>
      </c>
    </row>
    <row r="2033" spans="1:8" x14ac:dyDescent="0.3">
      <c r="A2033" s="95" t="s">
        <v>284</v>
      </c>
      <c r="B2033" s="95">
        <f t="shared" si="4058"/>
        <v>20</v>
      </c>
      <c r="C2033" s="95">
        <f t="shared" si="4145"/>
        <v>56</v>
      </c>
      <c r="E2033" s="95">
        <f t="shared" ref="E2033" si="4166">plan_id</f>
        <v>390</v>
      </c>
      <c r="F2033" s="95">
        <f t="shared" ca="1" si="3755"/>
        <v>2017</v>
      </c>
      <c r="G2033" s="95">
        <f t="shared" ref="G2033" ca="1" si="4167">VLOOKUP(INDIRECT(CHAR(39)&amp;$A2033&amp;CHAR(39)&amp;"!r2c"&amp;$C2033,0),variables,2,0)</f>
        <v>10983</v>
      </c>
      <c r="H2033" s="98" t="str">
        <f t="array" aca="1" ref="H2033" ca="1">IF(AND(G2033&gt;=10861,G2033&lt;=10863),TEXT(INDIRECT(CHAR(39)&amp;$A2033&amp;CHAR(39)&amp;"!r"&amp;$B2033&amp;"c"&amp;$C2033,0),"dd-mmm-yyyy"),(INDIRECT(CHAR(39)&amp;$A2033&amp;CHAR(39)&amp;"!r"&amp;$B2033&amp;"c"&amp;$C2033,0)))</f>
        <v>No</v>
      </c>
    </row>
    <row r="2034" spans="1:8" x14ac:dyDescent="0.3">
      <c r="A2034" s="95" t="s">
        <v>284</v>
      </c>
      <c r="B2034" s="95">
        <f t="shared" si="4058"/>
        <v>20</v>
      </c>
      <c r="C2034" s="95">
        <f t="shared" si="4145"/>
        <v>57</v>
      </c>
      <c r="E2034" s="95">
        <f t="shared" ref="E2034" si="4168">plan_id</f>
        <v>390</v>
      </c>
      <c r="F2034" s="95">
        <f t="shared" ca="1" si="3755"/>
        <v>2017</v>
      </c>
      <c r="G2034" s="95">
        <f t="shared" ref="G2034" ca="1" si="4169">VLOOKUP(INDIRECT(CHAR(39)&amp;$A2034&amp;CHAR(39)&amp;"!r2c"&amp;$C2034,0),variables,2,0)</f>
        <v>10989</v>
      </c>
      <c r="H2034" s="98">
        <f t="array" aca="1" ref="H2034" ca="1">IF(AND(G2034&gt;=10861,G2034&lt;=10863),TEXT(INDIRECT(CHAR(39)&amp;$A2034&amp;CHAR(39)&amp;"!r"&amp;$B2034&amp;"c"&amp;$C2034,0),"dd-mmm-yyyy"),(INDIRECT(CHAR(39)&amp;$A2034&amp;CHAR(39)&amp;"!r"&amp;$B2034&amp;"c"&amp;$C2034,0)))</f>
        <v>5406366000</v>
      </c>
    </row>
    <row r="2035" spans="1:8" x14ac:dyDescent="0.3">
      <c r="A2035" s="95" t="s">
        <v>284</v>
      </c>
      <c r="B2035" s="95">
        <f t="shared" si="4058"/>
        <v>20</v>
      </c>
      <c r="C2035" s="95">
        <f t="shared" si="4145"/>
        <v>58</v>
      </c>
      <c r="E2035" s="95">
        <f t="shared" ref="E2035" si="4170">plan_id</f>
        <v>390</v>
      </c>
      <c r="F2035" s="95">
        <f t="shared" ca="1" si="3755"/>
        <v>2017</v>
      </c>
      <c r="G2035" s="95">
        <f t="shared" ref="G2035" ca="1" si="4171">VLOOKUP(INDIRECT(CHAR(39)&amp;$A2035&amp;CHAR(39)&amp;"!r2c"&amp;$C2035,0),variables,2,0)</f>
        <v>10990</v>
      </c>
      <c r="H2035" s="98">
        <f t="array" aca="1" ref="H2035" ca="1">IF(AND(G2035&gt;=10861,G2035&lt;=10863),TEXT(INDIRECT(CHAR(39)&amp;$A2035&amp;CHAR(39)&amp;"!r"&amp;$B2035&amp;"c"&amp;$C2035,0),"dd-mmm-yyyy"),(INDIRECT(CHAR(39)&amp;$A2035&amp;CHAR(39)&amp;"!r"&amp;$B2035&amp;"c"&amp;$C2035,0)))</f>
        <v>4878260000</v>
      </c>
    </row>
    <row r="2036" spans="1:8" x14ac:dyDescent="0.3">
      <c r="A2036" s="95" t="s">
        <v>284</v>
      </c>
      <c r="B2036" s="95">
        <f t="shared" si="4058"/>
        <v>20</v>
      </c>
      <c r="C2036" s="95">
        <f t="shared" si="4145"/>
        <v>59</v>
      </c>
      <c r="E2036" s="95">
        <f t="shared" ref="E2036" si="4172">plan_id</f>
        <v>390</v>
      </c>
      <c r="F2036" s="95">
        <f t="shared" ca="1" si="3755"/>
        <v>2017</v>
      </c>
      <c r="G2036" s="95">
        <f t="shared" ref="G2036" ca="1" si="4173">VLOOKUP(INDIRECT(CHAR(39)&amp;$A2036&amp;CHAR(39)&amp;"!r2c"&amp;$C2036,0),variables,2,0)</f>
        <v>10991</v>
      </c>
      <c r="H2036" s="98">
        <f t="array" aca="1" ref="H2036" ca="1">IF(AND(G2036&gt;=10861,G2036&lt;=10863),TEXT(INDIRECT(CHAR(39)&amp;$A2036&amp;CHAR(39)&amp;"!r"&amp;$B2036&amp;"c"&amp;$C2036,0),"dd-mmm-yyyy"),(INDIRECT(CHAR(39)&amp;$A2036&amp;CHAR(39)&amp;"!r"&amp;$B2036&amp;"c"&amp;$C2036,0)))</f>
        <v>-528106000</v>
      </c>
    </row>
    <row r="2037" spans="1:8" x14ac:dyDescent="0.3">
      <c r="A2037" s="95" t="s">
        <v>284</v>
      </c>
      <c r="B2037" s="95">
        <f t="shared" si="4058"/>
        <v>20</v>
      </c>
      <c r="C2037" s="95">
        <f t="shared" si="4145"/>
        <v>60</v>
      </c>
      <c r="E2037" s="95">
        <f t="shared" ref="E2037" si="4174">plan_id</f>
        <v>390</v>
      </c>
      <c r="F2037" s="95">
        <f t="shared" ca="1" si="3755"/>
        <v>2017</v>
      </c>
      <c r="G2037" s="95">
        <f t="shared" ref="G2037" ca="1" si="4175">VLOOKUP(INDIRECT(CHAR(39)&amp;$A2037&amp;CHAR(39)&amp;"!r2c"&amp;$C2037,0),variables,2,0)</f>
        <v>10992</v>
      </c>
      <c r="H2037" s="98">
        <f t="array" aca="1" ref="H2037" ca="1">IF(AND(G2037&gt;=10861,G2037&lt;=10863),TEXT(INDIRECT(CHAR(39)&amp;$A2037&amp;CHAR(39)&amp;"!r"&amp;$B2037&amp;"c"&amp;$C2037,0),"dd-mmm-yyyy"),(INDIRECT(CHAR(39)&amp;$A2037&amp;CHAR(39)&amp;"!r"&amp;$B2037&amp;"c"&amp;$C2037,0)))</f>
        <v>1.1080000000000001</v>
      </c>
    </row>
    <row r="2038" spans="1:8" x14ac:dyDescent="0.3">
      <c r="A2038" s="95" t="s">
        <v>284</v>
      </c>
      <c r="B2038" s="95">
        <f t="shared" si="4058"/>
        <v>20</v>
      </c>
      <c r="C2038" s="95">
        <f t="shared" si="4145"/>
        <v>61</v>
      </c>
      <c r="E2038" s="95">
        <f t="shared" ref="E2038" si="4176">plan_id</f>
        <v>390</v>
      </c>
      <c r="F2038" s="95">
        <f t="shared" ca="1" si="3755"/>
        <v>2017</v>
      </c>
      <c r="G2038" s="95">
        <f t="shared" ref="G2038" ca="1" si="4177">VLOOKUP(INDIRECT(CHAR(39)&amp;$A2038&amp;CHAR(39)&amp;"!r2c"&amp;$C2038,0),variables,2,0)</f>
        <v>10993</v>
      </c>
      <c r="H2038" s="98">
        <f t="array" aca="1" ref="H2038" ca="1">IF(AND(G2038&gt;=10861,G2038&lt;=10863),TEXT(INDIRECT(CHAR(39)&amp;$A2038&amp;CHAR(39)&amp;"!r"&amp;$B2038&amp;"c"&amp;$C2038,0),"dd-mmm-yyyy"),(INDIRECT(CHAR(39)&amp;$A2038&amp;CHAR(39)&amp;"!r"&amp;$B2038&amp;"c"&amp;$C2038,0)))</f>
        <v>441905000</v>
      </c>
    </row>
    <row r="2039" spans="1:8" x14ac:dyDescent="0.3">
      <c r="A2039" s="95" t="s">
        <v>284</v>
      </c>
      <c r="B2039" s="95">
        <f t="shared" si="4058"/>
        <v>20</v>
      </c>
      <c r="C2039" s="95">
        <f t="shared" si="4145"/>
        <v>62</v>
      </c>
      <c r="E2039" s="95">
        <f t="shared" ref="E2039" si="4178">plan_id</f>
        <v>390</v>
      </c>
      <c r="F2039" s="95">
        <f t="shared" ca="1" si="3755"/>
        <v>2017</v>
      </c>
      <c r="G2039" s="95">
        <f t="shared" ref="G2039" ca="1" si="4179">VLOOKUP(INDIRECT(CHAR(39)&amp;$A2039&amp;CHAR(39)&amp;"!r2c"&amp;$C2039,0),variables,2,0)</f>
        <v>10801</v>
      </c>
      <c r="H2039" s="98">
        <f t="array" aca="1" ref="H2039" ca="1">IF(AND(G2039&gt;=10861,G2039&lt;=10863),TEXT(INDIRECT(CHAR(39)&amp;$A2039&amp;CHAR(39)&amp;"!r"&amp;$B2039&amp;"c"&amp;$C2039,0),"dd-mmm-yyyy"),(INDIRECT(CHAR(39)&amp;$A2039&amp;CHAR(39)&amp;"!r"&amp;$B2039&amp;"c"&amp;$C2039,0)))</f>
        <v>-35900000</v>
      </c>
    </row>
    <row r="2040" spans="1:8" x14ac:dyDescent="0.3">
      <c r="A2040" s="95" t="s">
        <v>284</v>
      </c>
      <c r="B2040" s="95">
        <f t="shared" si="4058"/>
        <v>20</v>
      </c>
      <c r="C2040" s="95">
        <f t="shared" si="4145"/>
        <v>63</v>
      </c>
      <c r="E2040" s="95">
        <f t="shared" ref="E2040" si="4180">plan_id</f>
        <v>390</v>
      </c>
      <c r="F2040" s="95">
        <f t="shared" ca="1" si="3755"/>
        <v>2017</v>
      </c>
      <c r="G2040" s="95">
        <f t="shared" ref="G2040" ca="1" si="4181">VLOOKUP(INDIRECT(CHAR(39)&amp;$A2040&amp;CHAR(39)&amp;"!r2c"&amp;$C2040,0),variables,2,0)</f>
        <v>10802</v>
      </c>
      <c r="H2040" s="98">
        <f t="array" aca="1" ref="H2040" ca="1">IF(AND(G2040&gt;=10861,G2040&lt;=10863),TEXT(INDIRECT(CHAR(39)&amp;$A2040&amp;CHAR(39)&amp;"!r"&amp;$B2040&amp;"c"&amp;$C2040,0),"dd-mmm-yyyy"),(INDIRECT(CHAR(39)&amp;$A2040&amp;CHAR(39)&amp;"!r"&amp;$B2040&amp;"c"&amp;$C2040,0)))</f>
        <v>1900000</v>
      </c>
    </row>
    <row r="2041" spans="1:8" x14ac:dyDescent="0.3">
      <c r="A2041" s="95" t="s">
        <v>284</v>
      </c>
      <c r="B2041" s="95">
        <f t="shared" si="4058"/>
        <v>20</v>
      </c>
      <c r="C2041" s="95">
        <f t="shared" si="4145"/>
        <v>64</v>
      </c>
      <c r="E2041" s="95">
        <f t="shared" ref="E2041" si="4182">plan_id</f>
        <v>390</v>
      </c>
      <c r="F2041" s="95">
        <f t="shared" ca="1" si="3755"/>
        <v>2017</v>
      </c>
      <c r="G2041" s="95">
        <f t="shared" ref="G2041" ca="1" si="4183">VLOOKUP(INDIRECT(CHAR(39)&amp;$A2041&amp;CHAR(39)&amp;"!r2c"&amp;$C2041,0),variables,2,0)</f>
        <v>10803</v>
      </c>
      <c r="H2041" s="98">
        <f t="array" aca="1" ref="H2041" ca="1">IF(AND(G2041&gt;=10861,G2041&lt;=10863),TEXT(INDIRECT(CHAR(39)&amp;$A2041&amp;CHAR(39)&amp;"!r"&amp;$B2041&amp;"c"&amp;$C2041,0),"dd-mmm-yyyy"),(INDIRECT(CHAR(39)&amp;$A2041&amp;CHAR(39)&amp;"!r"&amp;$B2041&amp;"c"&amp;$C2041,0)))</f>
        <v>0</v>
      </c>
    </row>
    <row r="2042" spans="1:8" x14ac:dyDescent="0.3">
      <c r="A2042" s="95" t="s">
        <v>284</v>
      </c>
      <c r="B2042" s="95">
        <f t="shared" si="4058"/>
        <v>20</v>
      </c>
      <c r="C2042" s="95">
        <f t="shared" si="4145"/>
        <v>65</v>
      </c>
      <c r="E2042" s="95">
        <f t="shared" ref="E2042" si="4184">plan_id</f>
        <v>390</v>
      </c>
      <c r="F2042" s="95">
        <f t="shared" ca="1" si="3755"/>
        <v>2017</v>
      </c>
      <c r="G2042" s="95">
        <f t="shared" ref="G2042" ca="1" si="4185">VLOOKUP(INDIRECT(CHAR(39)&amp;$A2042&amp;CHAR(39)&amp;"!r2c"&amp;$C2042,0),variables,2,0)</f>
        <v>10804</v>
      </c>
      <c r="H2042" s="98">
        <f t="array" aca="1" ref="H2042" ca="1">IF(AND(G2042&gt;=10861,G2042&lt;=10863),TEXT(INDIRECT(CHAR(39)&amp;$A2042&amp;CHAR(39)&amp;"!r"&amp;$B2042&amp;"c"&amp;$C2042,0),"dd-mmm-yyyy"),(INDIRECT(CHAR(39)&amp;$A2042&amp;CHAR(39)&amp;"!r"&amp;$B2042&amp;"c"&amp;$C2042,0)))</f>
        <v>0</v>
      </c>
    </row>
    <row r="2043" spans="1:8" x14ac:dyDescent="0.3">
      <c r="A2043" s="95" t="s">
        <v>284</v>
      </c>
      <c r="B2043" s="95">
        <f t="shared" si="4058"/>
        <v>20</v>
      </c>
      <c r="C2043" s="95">
        <f t="shared" si="4145"/>
        <v>66</v>
      </c>
      <c r="E2043" s="95">
        <f t="shared" ref="E2043" si="4186">plan_id</f>
        <v>390</v>
      </c>
      <c r="F2043" s="95">
        <f t="shared" ca="1" si="3755"/>
        <v>2017</v>
      </c>
      <c r="G2043" s="95">
        <f t="shared" ref="G2043" ca="1" si="4187">VLOOKUP(INDIRECT(CHAR(39)&amp;$A2043&amp;CHAR(39)&amp;"!r2c"&amp;$C2043,0),variables,2,0)</f>
        <v>10805</v>
      </c>
      <c r="H2043" s="98">
        <f t="array" aca="1" ref="H2043" ca="1">IF(AND(G2043&gt;=10861,G2043&lt;=10863),TEXT(INDIRECT(CHAR(39)&amp;$A2043&amp;CHAR(39)&amp;"!r"&amp;$B2043&amp;"c"&amp;$C2043,0),"dd-mmm-yyyy"),(INDIRECT(CHAR(39)&amp;$A2043&amp;CHAR(39)&amp;"!r"&amp;$B2043&amp;"c"&amp;$C2043,0)))</f>
        <v>-5900000</v>
      </c>
    </row>
    <row r="2044" spans="1:8" x14ac:dyDescent="0.3">
      <c r="A2044" s="95" t="s">
        <v>284</v>
      </c>
      <c r="B2044" s="95">
        <f t="shared" ref="B2044" si="4188">B1979+1</f>
        <v>20</v>
      </c>
      <c r="C2044" s="95">
        <f t="shared" si="4145"/>
        <v>67</v>
      </c>
      <c r="E2044" s="95">
        <f t="shared" ref="E2044" si="4189">plan_id</f>
        <v>390</v>
      </c>
      <c r="F2044" s="95">
        <f t="shared" ca="1" si="3755"/>
        <v>2017</v>
      </c>
      <c r="G2044" s="95">
        <f t="shared" ref="G2044" ca="1" si="4190">VLOOKUP(INDIRECT(CHAR(39)&amp;$A2044&amp;CHAR(39)&amp;"!r2c"&amp;$C2044,0),variables,2,0)</f>
        <v>10806</v>
      </c>
      <c r="H2044" s="98">
        <f t="array" aca="1" ref="H2044" ca="1">IF(AND(G2044&gt;=10861,G2044&lt;=10863),TEXT(INDIRECT(CHAR(39)&amp;$A2044&amp;CHAR(39)&amp;"!r"&amp;$B2044&amp;"c"&amp;$C2044,0),"dd-mmm-yyyy"),(INDIRECT(CHAR(39)&amp;$A2044&amp;CHAR(39)&amp;"!r"&amp;$B2044&amp;"c"&amp;$C2044,0)))</f>
        <v>0</v>
      </c>
    </row>
    <row r="2045" spans="1:8" x14ac:dyDescent="0.3">
      <c r="A2045" s="95" t="s">
        <v>284</v>
      </c>
      <c r="B2045" s="95">
        <f>B2044</f>
        <v>20</v>
      </c>
      <c r="C2045" s="95">
        <f t="shared" si="4145"/>
        <v>68</v>
      </c>
      <c r="E2045" s="95">
        <f t="shared" ref="E2045" si="4191">plan_id</f>
        <v>390</v>
      </c>
      <c r="F2045" s="95">
        <f t="shared" ca="1" si="3755"/>
        <v>2017</v>
      </c>
      <c r="G2045" s="95">
        <f t="shared" ref="G2045" ca="1" si="4192">VLOOKUP(INDIRECT(CHAR(39)&amp;$A2045&amp;CHAR(39)&amp;"!r2c"&amp;$C2045,0),variables,2,0)</f>
        <v>10807</v>
      </c>
      <c r="H2045" s="98">
        <f t="array" aca="1" ref="H2045" ca="1">IF(AND(G2045&gt;=10861,G2045&lt;=10863),TEXT(INDIRECT(CHAR(39)&amp;$A2045&amp;CHAR(39)&amp;"!r"&amp;$B2045&amp;"c"&amp;$C2045,0),"dd-mmm-yyyy"),(INDIRECT(CHAR(39)&amp;$A2045&amp;CHAR(39)&amp;"!r"&amp;$B2045&amp;"c"&amp;$C2045,0)))</f>
        <v>0</v>
      </c>
    </row>
    <row r="2046" spans="1:8" x14ac:dyDescent="0.3">
      <c r="A2046" s="95" t="s">
        <v>284</v>
      </c>
      <c r="B2046" s="95">
        <f t="shared" ref="B2046:B2070" si="4193">B2045</f>
        <v>20</v>
      </c>
      <c r="C2046" s="95">
        <f t="shared" si="4145"/>
        <v>69</v>
      </c>
      <c r="E2046" s="95">
        <f t="shared" ref="E2046" si="4194">plan_id</f>
        <v>390</v>
      </c>
      <c r="F2046" s="95">
        <f t="shared" ca="1" si="3755"/>
        <v>2017</v>
      </c>
      <c r="G2046" s="95">
        <f t="shared" ref="G2046" ca="1" si="4195">VLOOKUP(INDIRECT(CHAR(39)&amp;$A2046&amp;CHAR(39)&amp;"!r2c"&amp;$C2046,0),variables,2,0)</f>
        <v>10808</v>
      </c>
      <c r="H2046" s="98">
        <f t="array" aca="1" ref="H2046" ca="1">IF(AND(G2046&gt;=10861,G2046&lt;=10863),TEXT(INDIRECT(CHAR(39)&amp;$A2046&amp;CHAR(39)&amp;"!r"&amp;$B2046&amp;"c"&amp;$C2046,0),"dd-mmm-yyyy"),(INDIRECT(CHAR(39)&amp;$A2046&amp;CHAR(39)&amp;"!r"&amp;$B2046&amp;"c"&amp;$C2046,0)))</f>
        <v>0</v>
      </c>
    </row>
    <row r="2047" spans="1:8" x14ac:dyDescent="0.3">
      <c r="A2047" s="95" t="s">
        <v>284</v>
      </c>
      <c r="B2047" s="95">
        <f t="shared" si="4193"/>
        <v>20</v>
      </c>
      <c r="C2047" s="95">
        <f t="shared" si="4145"/>
        <v>70</v>
      </c>
      <c r="E2047" s="95">
        <f t="shared" ref="E2047" si="4196">plan_id</f>
        <v>390</v>
      </c>
      <c r="F2047" s="95">
        <f t="shared" ca="1" si="3755"/>
        <v>2017</v>
      </c>
      <c r="G2047" s="95">
        <f t="shared" ref="G2047" ca="1" si="4197">VLOOKUP(INDIRECT(CHAR(39)&amp;$A2047&amp;CHAR(39)&amp;"!r2c"&amp;$C2047,0),variables,2,0)</f>
        <v>10809</v>
      </c>
      <c r="H2047" s="98">
        <f t="array" aca="1" ref="H2047" ca="1">IF(AND(G2047&gt;=10861,G2047&lt;=10863),TEXT(INDIRECT(CHAR(39)&amp;$A2047&amp;CHAR(39)&amp;"!r"&amp;$B2047&amp;"c"&amp;$C2047,0),"dd-mmm-yyyy"),(INDIRECT(CHAR(39)&amp;$A2047&amp;CHAR(39)&amp;"!r"&amp;$B2047&amp;"c"&amp;$C2047,0)))</f>
        <v>600000</v>
      </c>
    </row>
    <row r="2048" spans="1:8" x14ac:dyDescent="0.3">
      <c r="A2048" s="95" t="s">
        <v>284</v>
      </c>
      <c r="B2048" s="95">
        <f t="shared" si="4193"/>
        <v>20</v>
      </c>
      <c r="C2048" s="95">
        <f t="shared" si="4145"/>
        <v>71</v>
      </c>
      <c r="E2048" s="95">
        <f t="shared" ref="E2048" si="4198">plan_id</f>
        <v>390</v>
      </c>
      <c r="F2048" s="95">
        <f t="shared" ca="1" si="3755"/>
        <v>2017</v>
      </c>
      <c r="G2048" s="95">
        <f t="shared" ref="G2048" ca="1" si="4199">VLOOKUP(INDIRECT(CHAR(39)&amp;$A2048&amp;CHAR(39)&amp;"!r2c"&amp;$C2048,0),variables,2,0)</f>
        <v>10810</v>
      </c>
      <c r="H2048" s="98">
        <f t="array" aca="1" ref="H2048" ca="1">IF(AND(G2048&gt;=10861,G2048&lt;=10863),TEXT(INDIRECT(CHAR(39)&amp;$A2048&amp;CHAR(39)&amp;"!r"&amp;$B2048&amp;"c"&amp;$C2048,0),"dd-mmm-yyyy"),(INDIRECT(CHAR(39)&amp;$A2048&amp;CHAR(39)&amp;"!r"&amp;$B2048&amp;"c"&amp;$C2048,0)))</f>
        <v>0</v>
      </c>
    </row>
    <row r="2049" spans="1:8" x14ac:dyDescent="0.3">
      <c r="A2049" s="95" t="s">
        <v>284</v>
      </c>
      <c r="B2049" s="95">
        <f t="shared" si="4193"/>
        <v>20</v>
      </c>
      <c r="C2049" s="95">
        <f t="shared" si="4145"/>
        <v>72</v>
      </c>
      <c r="E2049" s="95">
        <f t="shared" ref="E2049" si="4200">plan_id</f>
        <v>390</v>
      </c>
      <c r="F2049" s="95">
        <f t="shared" ca="1" si="3755"/>
        <v>2017</v>
      </c>
      <c r="G2049" s="95">
        <f t="shared" ref="G2049" ca="1" si="4201">VLOOKUP(INDIRECT(CHAR(39)&amp;$A2049&amp;CHAR(39)&amp;"!r2c"&amp;$C2049,0),variables,2,0)</f>
        <v>10811</v>
      </c>
      <c r="H2049" s="98">
        <f t="array" aca="1" ref="H2049" ca="1">IF(AND(G2049&gt;=10861,G2049&lt;=10863),TEXT(INDIRECT(CHAR(39)&amp;$A2049&amp;CHAR(39)&amp;"!r"&amp;$B2049&amp;"c"&amp;$C2049,0),"dd-mmm-yyyy"),(INDIRECT(CHAR(39)&amp;$A2049&amp;CHAR(39)&amp;"!r"&amp;$B2049&amp;"c"&amp;$C2049,0)))</f>
        <v>0</v>
      </c>
    </row>
    <row r="2050" spans="1:8" x14ac:dyDescent="0.3">
      <c r="A2050" s="95" t="s">
        <v>284</v>
      </c>
      <c r="B2050" s="95">
        <f t="shared" si="4193"/>
        <v>20</v>
      </c>
      <c r="C2050" s="95">
        <f t="shared" si="4145"/>
        <v>73</v>
      </c>
      <c r="E2050" s="95">
        <f t="shared" ref="E2050" si="4202">plan_id</f>
        <v>390</v>
      </c>
      <c r="F2050" s="95">
        <f t="shared" ca="1" si="3755"/>
        <v>2017</v>
      </c>
      <c r="G2050" s="95">
        <f t="shared" ref="G2050" ca="1" si="4203">VLOOKUP(INDIRECT(CHAR(39)&amp;$A2050&amp;CHAR(39)&amp;"!r2c"&amp;$C2050,0),variables,2,0)</f>
        <v>10812</v>
      </c>
      <c r="H2050" s="98">
        <f t="array" aca="1" ref="H2050" ca="1">IF(AND(G2050&gt;=10861,G2050&lt;=10863),TEXT(INDIRECT(CHAR(39)&amp;$A2050&amp;CHAR(39)&amp;"!r"&amp;$B2050&amp;"c"&amp;$C2050,0),"dd-mmm-yyyy"),(INDIRECT(CHAR(39)&amp;$A2050&amp;CHAR(39)&amp;"!r"&amp;$B2050&amp;"c"&amp;$C2050,0)))</f>
        <v>0</v>
      </c>
    </row>
    <row r="2051" spans="1:8" x14ac:dyDescent="0.3">
      <c r="A2051" s="95" t="s">
        <v>284</v>
      </c>
      <c r="B2051" s="95">
        <f t="shared" si="4193"/>
        <v>20</v>
      </c>
      <c r="C2051" s="95">
        <f t="shared" si="4145"/>
        <v>74</v>
      </c>
      <c r="E2051" s="95">
        <f t="shared" ref="E2051" si="4204">plan_id</f>
        <v>390</v>
      </c>
      <c r="F2051" s="95">
        <f t="shared" ca="1" si="3755"/>
        <v>2017</v>
      </c>
      <c r="G2051" s="95">
        <f t="shared" ref="G2051" ca="1" si="4205">VLOOKUP(INDIRECT(CHAR(39)&amp;$A2051&amp;CHAR(39)&amp;"!r2c"&amp;$C2051,0),variables,2,0)</f>
        <v>10813</v>
      </c>
      <c r="H2051" s="98">
        <f t="array" aca="1" ref="H2051" ca="1">IF(AND(G2051&gt;=10861,G2051&lt;=10863),TEXT(INDIRECT(CHAR(39)&amp;$A2051&amp;CHAR(39)&amp;"!r"&amp;$B2051&amp;"c"&amp;$C2051,0),"dd-mmm-yyyy"),(INDIRECT(CHAR(39)&amp;$A2051&amp;CHAR(39)&amp;"!r"&amp;$B2051&amp;"c"&amp;$C2051,0)))</f>
        <v>0</v>
      </c>
    </row>
    <row r="2052" spans="1:8" x14ac:dyDescent="0.3">
      <c r="A2052" s="95" t="s">
        <v>284</v>
      </c>
      <c r="B2052" s="95">
        <f t="shared" si="4193"/>
        <v>20</v>
      </c>
      <c r="C2052" s="95">
        <f t="shared" si="4145"/>
        <v>75</v>
      </c>
      <c r="E2052" s="95">
        <f t="shared" ref="E2052" si="4206">plan_id</f>
        <v>390</v>
      </c>
      <c r="F2052" s="95">
        <f t="shared" ca="1" si="3755"/>
        <v>2017</v>
      </c>
      <c r="G2052" s="95">
        <f t="shared" ref="G2052" ca="1" si="4207">VLOOKUP(INDIRECT(CHAR(39)&amp;$A2052&amp;CHAR(39)&amp;"!r2c"&amp;$C2052,0),variables,2,0)</f>
        <v>10814</v>
      </c>
      <c r="H2052" s="98">
        <f t="array" aca="1" ref="H2052" ca="1">IF(AND(G2052&gt;=10861,G2052&lt;=10863),TEXT(INDIRECT(CHAR(39)&amp;$A2052&amp;CHAR(39)&amp;"!r"&amp;$B2052&amp;"c"&amp;$C2052,0),"dd-mmm-yyyy"),(INDIRECT(CHAR(39)&amp;$A2052&amp;CHAR(39)&amp;"!r"&amp;$B2052&amp;"c"&amp;$C2052,0)))</f>
        <v>-1400000</v>
      </c>
    </row>
    <row r="2053" spans="1:8" x14ac:dyDescent="0.3">
      <c r="A2053" s="95" t="s">
        <v>284</v>
      </c>
      <c r="B2053" s="95">
        <f t="shared" si="4193"/>
        <v>20</v>
      </c>
      <c r="C2053" s="95">
        <f t="shared" si="4145"/>
        <v>76</v>
      </c>
      <c r="E2053" s="95">
        <f t="shared" ref="E2053" si="4208">plan_id</f>
        <v>390</v>
      </c>
      <c r="F2053" s="95">
        <f t="shared" ca="1" si="3755"/>
        <v>2017</v>
      </c>
      <c r="G2053" s="95">
        <f t="shared" ref="G2053" ca="1" si="4209">VLOOKUP(INDIRECT(CHAR(39)&amp;$A2053&amp;CHAR(39)&amp;"!r2c"&amp;$C2053,0),variables,2,0)</f>
        <v>10815</v>
      </c>
      <c r="H2053" s="98">
        <f t="array" aca="1" ref="H2053" ca="1">IF(AND(G2053&gt;=10861,G2053&lt;=10863),TEXT(INDIRECT(CHAR(39)&amp;$A2053&amp;CHAR(39)&amp;"!r"&amp;$B2053&amp;"c"&amp;$C2053,0),"dd-mmm-yyyy"),(INDIRECT(CHAR(39)&amp;$A2053&amp;CHAR(39)&amp;"!r"&amp;$B2053&amp;"c"&amp;$C2053,0)))</f>
        <v>600000</v>
      </c>
    </row>
    <row r="2054" spans="1:8" x14ac:dyDescent="0.3">
      <c r="A2054" s="95" t="s">
        <v>284</v>
      </c>
      <c r="B2054" s="95">
        <f t="shared" si="4193"/>
        <v>20</v>
      </c>
      <c r="C2054" s="95">
        <f t="shared" si="4145"/>
        <v>77</v>
      </c>
      <c r="E2054" s="95">
        <f t="shared" ref="E2054" si="4210">plan_id</f>
        <v>390</v>
      </c>
      <c r="F2054" s="95">
        <f t="shared" ca="1" si="3755"/>
        <v>2017</v>
      </c>
      <c r="G2054" s="95">
        <f t="shared" ref="G2054" ca="1" si="4211">VLOOKUP(INDIRECT(CHAR(39)&amp;$A2054&amp;CHAR(39)&amp;"!r2c"&amp;$C2054,0),variables,2,0)</f>
        <v>10816</v>
      </c>
      <c r="H2054" s="98">
        <f t="array" aca="1" ref="H2054" ca="1">IF(AND(G2054&gt;=10861,G2054&lt;=10863),TEXT(INDIRECT(CHAR(39)&amp;$A2054&amp;CHAR(39)&amp;"!r"&amp;$B2054&amp;"c"&amp;$C2054,0),"dd-mmm-yyyy"),(INDIRECT(CHAR(39)&amp;$A2054&amp;CHAR(39)&amp;"!r"&amp;$B2054&amp;"c"&amp;$C2054,0)))</f>
        <v>0</v>
      </c>
    </row>
    <row r="2055" spans="1:8" x14ac:dyDescent="0.3">
      <c r="A2055" s="95" t="s">
        <v>284</v>
      </c>
      <c r="B2055" s="95">
        <f t="shared" si="4193"/>
        <v>20</v>
      </c>
      <c r="C2055" s="95">
        <f t="shared" si="4145"/>
        <v>78</v>
      </c>
      <c r="E2055" s="95">
        <f t="shared" ref="E2055" si="4212">plan_id</f>
        <v>390</v>
      </c>
      <c r="F2055" s="95">
        <f t="shared" ca="1" si="3755"/>
        <v>2017</v>
      </c>
      <c r="G2055" s="95">
        <f t="shared" ref="G2055" ca="1" si="4213">VLOOKUP(INDIRECT(CHAR(39)&amp;$A2055&amp;CHAR(39)&amp;"!r2c"&amp;$C2055,0),variables,2,0)</f>
        <v>10817</v>
      </c>
      <c r="H2055" s="98">
        <f t="array" aca="1" ref="H2055" ca="1">IF(AND(G2055&gt;=10861,G2055&lt;=10863),TEXT(INDIRECT(CHAR(39)&amp;$A2055&amp;CHAR(39)&amp;"!r"&amp;$B2055&amp;"c"&amp;$C2055,0),"dd-mmm-yyyy"),(INDIRECT(CHAR(39)&amp;$A2055&amp;CHAR(39)&amp;"!r"&amp;$B2055&amp;"c"&amp;$C2055,0)))</f>
        <v>-109100000</v>
      </c>
    </row>
    <row r="2056" spans="1:8" x14ac:dyDescent="0.3">
      <c r="A2056" s="95" t="s">
        <v>284</v>
      </c>
      <c r="B2056" s="95">
        <f t="shared" si="4193"/>
        <v>20</v>
      </c>
      <c r="C2056" s="95">
        <f t="shared" si="4145"/>
        <v>79</v>
      </c>
      <c r="E2056" s="95">
        <f t="shared" ref="E2056" si="4214">plan_id</f>
        <v>390</v>
      </c>
      <c r="F2056" s="95">
        <f t="shared" ca="1" si="3755"/>
        <v>2017</v>
      </c>
      <c r="G2056" s="95">
        <f t="shared" ref="G2056" ca="1" si="4215">VLOOKUP(INDIRECT(CHAR(39)&amp;$A2056&amp;CHAR(39)&amp;"!r2c"&amp;$C2056,0),variables,2,0)</f>
        <v>10818</v>
      </c>
      <c r="H2056" s="98">
        <f t="array" aca="1" ref="H2056" ca="1">IF(AND(G2056&gt;=10861,G2056&lt;=10863),TEXT(INDIRECT(CHAR(39)&amp;$A2056&amp;CHAR(39)&amp;"!r"&amp;$B2056&amp;"c"&amp;$C2056,0),"dd-mmm-yyyy"),(INDIRECT(CHAR(39)&amp;$A2056&amp;CHAR(39)&amp;"!r"&amp;$B2056&amp;"c"&amp;$C2056,0)))</f>
        <v>33200000.000000004</v>
      </c>
    </row>
    <row r="2057" spans="1:8" x14ac:dyDescent="0.3">
      <c r="A2057" s="95" t="s">
        <v>284</v>
      </c>
      <c r="B2057" s="95">
        <f t="shared" si="4193"/>
        <v>20</v>
      </c>
      <c r="C2057" s="95">
        <f t="shared" si="4145"/>
        <v>80</v>
      </c>
      <c r="E2057" s="95">
        <f t="shared" ref="E2057" si="4216">plan_id</f>
        <v>390</v>
      </c>
      <c r="F2057" s="95">
        <f t="shared" ca="1" si="3755"/>
        <v>2017</v>
      </c>
      <c r="G2057" s="95">
        <f t="shared" ref="G2057" ca="1" si="4217">VLOOKUP(INDIRECT(CHAR(39)&amp;$A2057&amp;CHAR(39)&amp;"!r2c"&amp;$C2057,0),variables,2,0)</f>
        <v>10819</v>
      </c>
      <c r="H2057" s="98">
        <f t="array" aca="1" ref="H2057" ca="1">IF(AND(G2057&gt;=10861,G2057&lt;=10863),TEXT(INDIRECT(CHAR(39)&amp;$A2057&amp;CHAR(39)&amp;"!r"&amp;$B2057&amp;"c"&amp;$C2057,0),"dd-mmm-yyyy"),(INDIRECT(CHAR(39)&amp;$A2057&amp;CHAR(39)&amp;"!r"&amp;$B2057&amp;"c"&amp;$C2057,0)))</f>
        <v>0</v>
      </c>
    </row>
    <row r="2058" spans="1:8" x14ac:dyDescent="0.3">
      <c r="A2058" s="95" t="s">
        <v>284</v>
      </c>
      <c r="B2058" s="95">
        <f t="shared" si="4193"/>
        <v>20</v>
      </c>
      <c r="C2058" s="95">
        <f t="shared" si="4145"/>
        <v>81</v>
      </c>
      <c r="E2058" s="95">
        <f t="shared" ref="E2058" si="4218">plan_id</f>
        <v>390</v>
      </c>
      <c r="F2058" s="95">
        <f t="shared" ca="1" si="3755"/>
        <v>2017</v>
      </c>
      <c r="G2058" s="95">
        <f t="shared" ref="G2058" ca="1" si="4219">VLOOKUP(INDIRECT(CHAR(39)&amp;$A2058&amp;CHAR(39)&amp;"!r2c"&amp;$C2058,0),variables,2,0)</f>
        <v>10820</v>
      </c>
      <c r="H2058" s="98">
        <f t="array" aca="1" ref="H2058" ca="1">IF(AND(G2058&gt;=10861,G2058&lt;=10863),TEXT(INDIRECT(CHAR(39)&amp;$A2058&amp;CHAR(39)&amp;"!r"&amp;$B2058&amp;"c"&amp;$C2058,0),"dd-mmm-yyyy"),(INDIRECT(CHAR(39)&amp;$A2058&amp;CHAR(39)&amp;"!r"&amp;$B2058&amp;"c"&amp;$C2058,0)))</f>
        <v>7300000</v>
      </c>
    </row>
    <row r="2059" spans="1:8" x14ac:dyDescent="0.3">
      <c r="A2059" s="95" t="s">
        <v>284</v>
      </c>
      <c r="B2059" s="95">
        <f t="shared" si="4193"/>
        <v>20</v>
      </c>
      <c r="C2059" s="95">
        <f t="shared" si="4145"/>
        <v>82</v>
      </c>
      <c r="E2059" s="95">
        <f t="shared" ref="E2059" si="4220">plan_id</f>
        <v>390</v>
      </c>
      <c r="F2059" s="95">
        <f t="shared" ca="1" si="3755"/>
        <v>2017</v>
      </c>
      <c r="G2059" s="95">
        <f t="shared" ref="G2059" ca="1" si="4221">VLOOKUP(INDIRECT(CHAR(39)&amp;$A2059&amp;CHAR(39)&amp;"!r2c"&amp;$C2059,0),variables,2,0)</f>
        <v>10821</v>
      </c>
      <c r="H2059" s="98">
        <f t="array" aca="1" ref="H2059" ca="1">IF(AND(G2059&gt;=10861,G2059&lt;=10863),TEXT(INDIRECT(CHAR(39)&amp;$A2059&amp;CHAR(39)&amp;"!r"&amp;$B2059&amp;"c"&amp;$C2059,0),"dd-mmm-yyyy"),(INDIRECT(CHAR(39)&amp;$A2059&amp;CHAR(39)&amp;"!r"&amp;$B2059&amp;"c"&amp;$C2059,0)))</f>
        <v>0</v>
      </c>
    </row>
    <row r="2060" spans="1:8" x14ac:dyDescent="0.3">
      <c r="A2060" s="95" t="s">
        <v>284</v>
      </c>
      <c r="B2060" s="95">
        <f t="shared" si="4193"/>
        <v>20</v>
      </c>
      <c r="C2060" s="95">
        <f t="shared" si="4145"/>
        <v>83</v>
      </c>
      <c r="E2060" s="95">
        <f t="shared" ref="E2060" si="4222">plan_id</f>
        <v>390</v>
      </c>
      <c r="F2060" s="95">
        <f t="shared" ca="1" si="3755"/>
        <v>2017</v>
      </c>
      <c r="G2060" s="95">
        <f t="shared" ref="G2060" ca="1" si="4223">VLOOKUP(INDIRECT(CHAR(39)&amp;$A2060&amp;CHAR(39)&amp;"!r2c"&amp;$C2060,0),variables,2,0)</f>
        <v>10822</v>
      </c>
      <c r="H2060" s="98">
        <f t="array" aca="1" ref="H2060" ca="1">IF(AND(G2060&gt;=10861,G2060&lt;=10863),TEXT(INDIRECT(CHAR(39)&amp;$A2060&amp;CHAR(39)&amp;"!r"&amp;$B2060&amp;"c"&amp;$C2060,0),"dd-mmm-yyyy"),(INDIRECT(CHAR(39)&amp;$A2060&amp;CHAR(39)&amp;"!r"&amp;$B2060&amp;"c"&amp;$C2060,0)))</f>
        <v>0</v>
      </c>
    </row>
    <row r="2061" spans="1:8" x14ac:dyDescent="0.3">
      <c r="A2061" s="95" t="s">
        <v>284</v>
      </c>
      <c r="B2061" s="95">
        <f t="shared" si="4193"/>
        <v>20</v>
      </c>
      <c r="C2061" s="95">
        <f t="shared" si="4145"/>
        <v>84</v>
      </c>
      <c r="E2061" s="95">
        <f t="shared" ref="E2061" si="4224">plan_id</f>
        <v>390</v>
      </c>
      <c r="F2061" s="95">
        <f t="shared" ca="1" si="3755"/>
        <v>2017</v>
      </c>
      <c r="G2061" s="95">
        <f t="shared" ref="G2061" ca="1" si="4225">VLOOKUP(INDIRECT(CHAR(39)&amp;$A2061&amp;CHAR(39)&amp;"!r2c"&amp;$C2061,0),variables,2,0)</f>
        <v>10829</v>
      </c>
      <c r="H2061" s="98">
        <f t="array" aca="1" ref="H2061" ca="1">IF(AND(G2061&gt;=10861,G2061&lt;=10863),TEXT(INDIRECT(CHAR(39)&amp;$A2061&amp;CHAR(39)&amp;"!r"&amp;$B2061&amp;"c"&amp;$C2061,0),"dd-mmm-yyyy"),(INDIRECT(CHAR(39)&amp;$A2061&amp;CHAR(39)&amp;"!r"&amp;$B2061&amp;"c"&amp;$C2061,0)))</f>
        <v>189886000</v>
      </c>
    </row>
    <row r="2062" spans="1:8" x14ac:dyDescent="0.3">
      <c r="A2062" s="95" t="s">
        <v>284</v>
      </c>
      <c r="B2062" s="95">
        <f t="shared" si="4193"/>
        <v>20</v>
      </c>
      <c r="C2062" s="95">
        <f t="shared" si="4145"/>
        <v>85</v>
      </c>
      <c r="E2062" s="95">
        <f t="shared" ref="E2062" si="4226">plan_id</f>
        <v>390</v>
      </c>
      <c r="F2062" s="95">
        <f t="shared" ca="1" si="3755"/>
        <v>2017</v>
      </c>
      <c r="G2062" s="95">
        <f t="shared" ref="G2062" ca="1" si="4227">VLOOKUP(INDIRECT(CHAR(39)&amp;$A2062&amp;CHAR(39)&amp;"!r2c"&amp;$C2062,0),variables,2,0)</f>
        <v>10823</v>
      </c>
      <c r="H2062" s="98">
        <f t="array" aca="1" ref="H2062" ca="1">IF(AND(G2062&gt;=10861,G2062&lt;=10863),TEXT(INDIRECT(CHAR(39)&amp;$A2062&amp;CHAR(39)&amp;"!r"&amp;$B2062&amp;"c"&amp;$C2062,0),"dd-mmm-yyyy"),(INDIRECT(CHAR(39)&amp;$A2062&amp;CHAR(39)&amp;"!r"&amp;$B2062&amp;"c"&amp;$C2062,0)))</f>
        <v>-41568000</v>
      </c>
    </row>
    <row r="2063" spans="1:8" x14ac:dyDescent="0.3">
      <c r="A2063" s="95" t="s">
        <v>284</v>
      </c>
      <c r="B2063" s="95">
        <f t="shared" si="4193"/>
        <v>20</v>
      </c>
      <c r="C2063" s="95">
        <f t="shared" si="4145"/>
        <v>86</v>
      </c>
      <c r="E2063" s="95">
        <f t="shared" ref="E2063" si="4228">plan_id</f>
        <v>390</v>
      </c>
      <c r="F2063" s="95">
        <f t="shared" ca="1" si="3755"/>
        <v>2017</v>
      </c>
      <c r="G2063" s="95">
        <f t="shared" ref="G2063" ca="1" si="4229">VLOOKUP(INDIRECT(CHAR(39)&amp;$A2063&amp;CHAR(39)&amp;"!r2c"&amp;$C2063,0),variables,2,0)</f>
        <v>10798</v>
      </c>
      <c r="H2063" s="98">
        <f t="array" aca="1" ref="H2063" ca="1">IF(AND(G2063&gt;=10861,G2063&lt;=10863),TEXT(INDIRECT(CHAR(39)&amp;$A2063&amp;CHAR(39)&amp;"!r"&amp;$B2063&amp;"c"&amp;$C2063,0),"dd-mmm-yyyy"),(INDIRECT(CHAR(39)&amp;$A2063&amp;CHAR(39)&amp;"!r"&amp;$B2063&amp;"c"&amp;$C2063,0)))</f>
        <v>0</v>
      </c>
    </row>
    <row r="2064" spans="1:8" x14ac:dyDescent="0.3">
      <c r="A2064" s="95" t="s">
        <v>284</v>
      </c>
      <c r="B2064" s="95">
        <f t="shared" si="4193"/>
        <v>20</v>
      </c>
      <c r="C2064" s="95">
        <f t="shared" si="4145"/>
        <v>87</v>
      </c>
      <c r="E2064" s="95">
        <f t="shared" ref="E2064" si="4230">plan_id</f>
        <v>390</v>
      </c>
      <c r="F2064" s="95">
        <f t="shared" ca="1" si="3755"/>
        <v>2017</v>
      </c>
      <c r="G2064" s="95">
        <f t="shared" ref="G2064" ca="1" si="4231">VLOOKUP(INDIRECT(CHAR(39)&amp;$A2064&amp;CHAR(39)&amp;"!r2c"&amp;$C2064,0),variables,2,0)</f>
        <v>10799</v>
      </c>
      <c r="H2064" s="98">
        <f t="array" aca="1" ref="H2064" ca="1">IF(AND(G2064&gt;=10861,G2064&lt;=10863),TEXT(INDIRECT(CHAR(39)&amp;$A2064&amp;CHAR(39)&amp;"!r"&amp;$B2064&amp;"c"&amp;$C2064,0),"dd-mmm-yyyy"),(INDIRECT(CHAR(39)&amp;$A2064&amp;CHAR(39)&amp;"!r"&amp;$B2064&amp;"c"&amp;$C2064,0)))</f>
        <v>-36500000</v>
      </c>
    </row>
    <row r="2065" spans="1:8" x14ac:dyDescent="0.3">
      <c r="A2065" s="95" t="s">
        <v>284</v>
      </c>
      <c r="B2065" s="95">
        <f t="shared" si="4193"/>
        <v>20</v>
      </c>
      <c r="C2065" s="95">
        <f t="shared" si="4145"/>
        <v>88</v>
      </c>
      <c r="E2065" s="95">
        <f t="shared" ref="E2065" si="4232">plan_id</f>
        <v>390</v>
      </c>
      <c r="F2065" s="95">
        <f t="shared" ca="1" si="3755"/>
        <v>2017</v>
      </c>
      <c r="G2065" s="95">
        <f t="shared" ref="G2065" ca="1" si="4233">VLOOKUP(INDIRECT(CHAR(39)&amp;$A2065&amp;CHAR(39)&amp;"!r2c"&amp;$C2065,0),variables,2,0)</f>
        <v>10800</v>
      </c>
      <c r="H2065" s="98">
        <f t="array" aca="1" ref="H2065" ca="1">IF(AND(G2065&gt;=10861,G2065&lt;=10863),TEXT(INDIRECT(CHAR(39)&amp;$A2065&amp;CHAR(39)&amp;"!r"&amp;$B2065&amp;"c"&amp;$C2065,0),"dd-mmm-yyyy"),(INDIRECT(CHAR(39)&amp;$A2065&amp;CHAR(39)&amp;"!r"&amp;$B2065&amp;"c"&amp;$C2065,0)))</f>
        <v>0</v>
      </c>
    </row>
    <row r="2066" spans="1:8" x14ac:dyDescent="0.3">
      <c r="A2066" s="95" t="s">
        <v>284</v>
      </c>
      <c r="B2066" s="95">
        <f t="shared" si="4193"/>
        <v>20</v>
      </c>
      <c r="C2066" s="95">
        <f t="shared" si="4145"/>
        <v>89</v>
      </c>
      <c r="E2066" s="95">
        <f t="shared" ref="E2066" si="4234">plan_id</f>
        <v>390</v>
      </c>
      <c r="F2066" s="95">
        <f t="shared" ca="1" si="3755"/>
        <v>2017</v>
      </c>
      <c r="G2066" s="95">
        <f t="shared" ref="G2066" ca="1" si="4235">VLOOKUP(INDIRECT(CHAR(39)&amp;$A2066&amp;CHAR(39)&amp;"!r2c"&amp;$C2066,0),variables,2,0)</f>
        <v>10824</v>
      </c>
      <c r="H2066" s="98">
        <f t="array" aca="1" ref="H2066" ca="1">IF(AND(G2066&gt;=10861,G2066&lt;=10863),TEXT(INDIRECT(CHAR(39)&amp;$A2066&amp;CHAR(39)&amp;"!r"&amp;$B2066&amp;"c"&amp;$C2066,0),"dd-mmm-yyyy"),(INDIRECT(CHAR(39)&amp;$A2066&amp;CHAR(39)&amp;"!r"&amp;$B2066&amp;"c"&amp;$C2066,0)))</f>
        <v>0</v>
      </c>
    </row>
    <row r="2067" spans="1:8" x14ac:dyDescent="0.3">
      <c r="A2067" s="95" t="s">
        <v>284</v>
      </c>
      <c r="B2067" s="95">
        <f t="shared" si="4193"/>
        <v>20</v>
      </c>
      <c r="C2067" s="95">
        <f t="shared" si="4145"/>
        <v>90</v>
      </c>
      <c r="E2067" s="95">
        <f t="shared" ref="E2067" si="4236">plan_id</f>
        <v>390</v>
      </c>
      <c r="F2067" s="95">
        <f t="shared" ca="1" si="3755"/>
        <v>2017</v>
      </c>
      <c r="G2067" s="95">
        <f t="shared" ref="G2067" ca="1" si="4237">VLOOKUP(INDIRECT(CHAR(39)&amp;$A2067&amp;CHAR(39)&amp;"!r2c"&amp;$C2067,0),variables,2,0)</f>
        <v>10825</v>
      </c>
      <c r="H2067" s="98">
        <f t="array" aca="1" ref="H2067" ca="1">IF(AND(G2067&gt;=10861,G2067&lt;=10863),TEXT(INDIRECT(CHAR(39)&amp;$A2067&amp;CHAR(39)&amp;"!r"&amp;$B2067&amp;"c"&amp;$C2067,0),"dd-mmm-yyyy"),(INDIRECT(CHAR(39)&amp;$A2067&amp;CHAR(39)&amp;"!r"&amp;$B2067&amp;"c"&amp;$C2067,0)))</f>
        <v>118000000</v>
      </c>
    </row>
    <row r="2068" spans="1:8" x14ac:dyDescent="0.3">
      <c r="A2068" s="95" t="s">
        <v>284</v>
      </c>
      <c r="B2068" s="95">
        <f t="shared" si="4193"/>
        <v>20</v>
      </c>
      <c r="C2068" s="95">
        <f t="shared" si="4145"/>
        <v>91</v>
      </c>
      <c r="E2068" s="95">
        <f t="shared" ref="E2068" si="4238">plan_id</f>
        <v>390</v>
      </c>
      <c r="F2068" s="95">
        <f t="shared" ca="1" si="3755"/>
        <v>2017</v>
      </c>
      <c r="G2068" s="95">
        <f t="shared" ref="G2068" ca="1" si="4239">VLOOKUP(INDIRECT(CHAR(39)&amp;$A2068&amp;CHAR(39)&amp;"!r2c"&amp;$C2068,0),variables,2,0)</f>
        <v>10826</v>
      </c>
      <c r="H2068" s="98">
        <f t="array" aca="1" ref="H2068" ca="1">IF(AND(G2068&gt;=10861,G2068&lt;=10863),TEXT(INDIRECT(CHAR(39)&amp;$A2068&amp;CHAR(39)&amp;"!r"&amp;$B2068&amp;"c"&amp;$C2068,0),"dd-mmm-yyyy"),(INDIRECT(CHAR(39)&amp;$A2068&amp;CHAR(39)&amp;"!r"&amp;$B2068&amp;"c"&amp;$C2068,0)))</f>
        <v>-25102000</v>
      </c>
    </row>
    <row r="2069" spans="1:8" x14ac:dyDescent="0.3">
      <c r="A2069" s="95" t="s">
        <v>284</v>
      </c>
      <c r="B2069" s="95">
        <f t="shared" si="4193"/>
        <v>20</v>
      </c>
      <c r="C2069" s="95">
        <f t="shared" si="4145"/>
        <v>92</v>
      </c>
      <c r="E2069" s="95">
        <f t="shared" ref="E2069" si="4240">plan_id</f>
        <v>390</v>
      </c>
      <c r="F2069" s="95">
        <f t="shared" ca="1" si="3755"/>
        <v>2017</v>
      </c>
      <c r="G2069" s="95">
        <f t="shared" ref="G2069" ca="1" si="4241">VLOOKUP(INDIRECT(CHAR(39)&amp;$A2069&amp;CHAR(39)&amp;"!r2c"&amp;$C2069,0),variables,2,0)</f>
        <v>10828</v>
      </c>
      <c r="H2069" s="98">
        <f t="array" aca="1" ref="H2069" ca="1">IF(AND(G2069&gt;=10861,G2069&lt;=10863),TEXT(INDIRECT(CHAR(39)&amp;$A2069&amp;CHAR(39)&amp;"!r"&amp;$B2069&amp;"c"&amp;$C2069,0),"dd-mmm-yyyy"),(INDIRECT(CHAR(39)&amp;$A2069&amp;CHAR(39)&amp;"!r"&amp;$B2069&amp;"c"&amp;$C2069,0)))</f>
        <v>0</v>
      </c>
    </row>
    <row r="2070" spans="1:8" x14ac:dyDescent="0.3">
      <c r="A2070" s="95" t="s">
        <v>284</v>
      </c>
      <c r="B2070" s="95">
        <f t="shared" si="4193"/>
        <v>20</v>
      </c>
      <c r="C2070" s="95">
        <f t="shared" si="4145"/>
        <v>93</v>
      </c>
      <c r="E2070" s="95">
        <f t="shared" ref="E2070" si="4242">plan_id</f>
        <v>390</v>
      </c>
      <c r="F2070" s="95">
        <f t="shared" ca="1" si="3755"/>
        <v>2017</v>
      </c>
      <c r="G2070" s="95">
        <f t="shared" ref="G2070" ca="1" si="4243">VLOOKUP(INDIRECT(CHAR(39)&amp;$A2070&amp;CHAR(39)&amp;"!r2c"&amp;$C2070,0),variables,2,0)</f>
        <v>10827</v>
      </c>
      <c r="H2070" s="98">
        <f t="array" aca="1" ref="H2070" ca="1">IF(AND(G2070&gt;=10861,G2070&lt;=10863),TEXT(INDIRECT(CHAR(39)&amp;$A2070&amp;CHAR(39)&amp;"!r"&amp;$B2070&amp;"c"&amp;$C2070,0),"dd-mmm-yyyy"),(INDIRECT(CHAR(39)&amp;$A2070&amp;CHAR(39)&amp;"!r"&amp;$B2070&amp;"c"&amp;$C2070,0)))</f>
        <v>0</v>
      </c>
    </row>
    <row r="2071" spans="1:8" x14ac:dyDescent="0.3">
      <c r="A2071" s="95" t="s">
        <v>284</v>
      </c>
      <c r="B2071" s="95">
        <f t="shared" ref="B2071:B2134" si="4244">B2006+1</f>
        <v>21</v>
      </c>
      <c r="C2071" s="95">
        <f t="shared" si="4145"/>
        <v>3</v>
      </c>
      <c r="E2071" s="95">
        <f t="shared" ref="E2071" si="4245">plan_id</f>
        <v>390</v>
      </c>
      <c r="F2071" s="95">
        <f t="shared" ca="1" si="3755"/>
        <v>2018</v>
      </c>
      <c r="G2071" s="95">
        <f t="shared" ref="G2071" ca="1" si="4246">VLOOKUP(INDIRECT(CHAR(39)&amp;$A2071&amp;CHAR(39)&amp;"!r2c"&amp;$C2071,0),variables,2,0)</f>
        <v>10703</v>
      </c>
      <c r="H2071" s="98">
        <f t="array" aca="1" ref="H2071" ca="1">IF(AND(G2071&gt;=10861,G2071&lt;=10863),TEXT(INDIRECT(CHAR(39)&amp;$A2071&amp;CHAR(39)&amp;"!r"&amp;$B2071&amp;"c"&amp;$C2071,0),"dd-mmm-yyyy"),(INDIRECT(CHAR(39)&amp;$A2071&amp;CHAR(39)&amp;"!r"&amp;$B2071&amp;"c"&amp;$C2071,0)))</f>
        <v>2020</v>
      </c>
    </row>
    <row r="2072" spans="1:8" x14ac:dyDescent="0.3">
      <c r="A2072" s="95" t="s">
        <v>284</v>
      </c>
      <c r="B2072" s="95">
        <f t="shared" si="4244"/>
        <v>21</v>
      </c>
      <c r="C2072" s="95">
        <f t="shared" si="4145"/>
        <v>4</v>
      </c>
      <c r="E2072" s="95">
        <f t="shared" ref="E2072" si="4247">plan_id</f>
        <v>390</v>
      </c>
      <c r="F2072" s="95">
        <f t="shared" ca="1" si="3755"/>
        <v>2018</v>
      </c>
      <c r="G2072" s="95">
        <f t="shared" ref="G2072" ca="1" si="4248">VLOOKUP(INDIRECT(CHAR(39)&amp;$A2072&amp;CHAR(39)&amp;"!r2c"&amp;$C2072,0),variables,2,0)</f>
        <v>10845</v>
      </c>
      <c r="H2072" s="98" t="str">
        <f t="array" aca="1" ref="H2072" ca="1">IF(AND(G2072&gt;=10861,G2072&lt;=10863),TEXT(INDIRECT(CHAR(39)&amp;$A2072&amp;CHAR(39)&amp;"!r"&amp;$B2072&amp;"c"&amp;$C2072,0),"dd-mmm-yyyy"),(INDIRECT(CHAR(39)&amp;$A2072&amp;CHAR(39)&amp;"!r"&amp;$B2072&amp;"c"&amp;$C2072,0)))</f>
        <v>Cavanaugh Macdonald Consulting, LLC</v>
      </c>
    </row>
    <row r="2073" spans="1:8" x14ac:dyDescent="0.3">
      <c r="A2073" s="95" t="s">
        <v>284</v>
      </c>
      <c r="B2073" s="95">
        <f t="shared" si="4244"/>
        <v>21</v>
      </c>
      <c r="C2073" s="95">
        <f t="shared" si="4145"/>
        <v>5</v>
      </c>
      <c r="E2073" s="95">
        <f t="shared" ref="E2073" si="4249">plan_id</f>
        <v>390</v>
      </c>
      <c r="F2073" s="95">
        <f t="shared" ca="1" si="3755"/>
        <v>2018</v>
      </c>
      <c r="G2073" s="95">
        <f t="shared" ref="G2073" ca="1" si="4250">VLOOKUP(INDIRECT(CHAR(39)&amp;$A2073&amp;CHAR(39)&amp;"!r2c"&amp;$C2073,0),variables,2,0)</f>
        <v>10924</v>
      </c>
      <c r="H2073" s="98">
        <f t="array" aca="1" ref="H2073" ca="1">IF(AND(G2073&gt;=10861,G2073&lt;=10863),TEXT(INDIRECT(CHAR(39)&amp;$A2073&amp;CHAR(39)&amp;"!r"&amp;$B2073&amp;"c"&amp;$C2073,0),"dd-mmm-yyyy"),(INDIRECT(CHAR(39)&amp;$A2073&amp;CHAR(39)&amp;"!r"&amp;$B2073&amp;"c"&amp;$C2073,0)))</f>
        <v>0</v>
      </c>
    </row>
    <row r="2074" spans="1:8" x14ac:dyDescent="0.3">
      <c r="A2074" s="95" t="s">
        <v>284</v>
      </c>
      <c r="B2074" s="95">
        <f t="shared" si="4244"/>
        <v>21</v>
      </c>
      <c r="C2074" s="95">
        <f t="shared" si="4145"/>
        <v>6</v>
      </c>
      <c r="E2074" s="95">
        <f t="shared" ref="E2074" si="4251">plan_id</f>
        <v>390</v>
      </c>
      <c r="F2074" s="95">
        <f t="shared" ca="1" si="3755"/>
        <v>2018</v>
      </c>
      <c r="G2074" s="95">
        <f t="shared" ref="G2074" ca="1" si="4252">VLOOKUP(INDIRECT(CHAR(39)&amp;$A2074&amp;CHAR(39)&amp;"!r2c"&amp;$C2074,0),variables,2,0)</f>
        <v>10925</v>
      </c>
      <c r="H2074" s="98">
        <f t="array" aca="1" ref="H2074" ca="1">IF(AND(G2074&gt;=10861,G2074&lt;=10863),TEXT(INDIRECT(CHAR(39)&amp;$A2074&amp;CHAR(39)&amp;"!r"&amp;$B2074&amp;"c"&amp;$C2074,0),"dd-mmm-yyyy"),(INDIRECT(CHAR(39)&amp;$A2074&amp;CHAR(39)&amp;"!r"&amp;$B2074&amp;"c"&amp;$C2074,0)))</f>
        <v>0.33810000000000001</v>
      </c>
    </row>
    <row r="2075" spans="1:8" x14ac:dyDescent="0.3">
      <c r="A2075" s="95" t="s">
        <v>284</v>
      </c>
      <c r="B2075" s="95">
        <f t="shared" si="4244"/>
        <v>21</v>
      </c>
      <c r="C2075" s="95">
        <f t="shared" si="4145"/>
        <v>7</v>
      </c>
      <c r="E2075" s="95">
        <f t="shared" ref="E2075" si="4253">plan_id</f>
        <v>390</v>
      </c>
      <c r="F2075" s="95">
        <f t="shared" ca="1" si="3755"/>
        <v>2018</v>
      </c>
      <c r="G2075" s="95">
        <f t="shared" ref="G2075" ca="1" si="4254">VLOOKUP(INDIRECT(CHAR(39)&amp;$A2075&amp;CHAR(39)&amp;"!r2c"&amp;$C2075,0),variables,2,0)</f>
        <v>10926</v>
      </c>
      <c r="H2075" s="98">
        <f t="array" aca="1" ref="H2075" ca="1">IF(AND(G2075&gt;=10861,G2075&lt;=10863),TEXT(INDIRECT(CHAR(39)&amp;$A2075&amp;CHAR(39)&amp;"!r"&amp;$B2075&amp;"c"&amp;$C2075,0),"dd-mmm-yyyy"),(INDIRECT(CHAR(39)&amp;$A2075&amp;CHAR(39)&amp;"!r"&amp;$B2075&amp;"c"&amp;$C2075,0)))</f>
        <v>0</v>
      </c>
    </row>
    <row r="2076" spans="1:8" x14ac:dyDescent="0.3">
      <c r="A2076" s="95" t="s">
        <v>284</v>
      </c>
      <c r="B2076" s="95">
        <f t="shared" si="4244"/>
        <v>21</v>
      </c>
      <c r="C2076" s="95">
        <f t="shared" si="4145"/>
        <v>8</v>
      </c>
      <c r="E2076" s="95">
        <f t="shared" ref="E2076" si="4255">plan_id</f>
        <v>390</v>
      </c>
      <c r="F2076" s="95">
        <f t="shared" ca="1" si="3755"/>
        <v>2018</v>
      </c>
      <c r="G2076" s="95">
        <f t="shared" ref="G2076" ca="1" si="4256">VLOOKUP(INDIRECT(CHAR(39)&amp;$A2076&amp;CHAR(39)&amp;"!r2c"&amp;$C2076,0),variables,2,0)</f>
        <v>10704</v>
      </c>
      <c r="H2076" s="98">
        <f t="array" aca="1" ref="H2076" ca="1">IF(AND(G2076&gt;=10861,G2076&lt;=10863),TEXT(INDIRECT(CHAR(39)&amp;$A2076&amp;CHAR(39)&amp;"!r"&amp;$B2076&amp;"c"&amp;$C2076,0),"dd-mmm-yyyy"),(INDIRECT(CHAR(39)&amp;$A2076&amp;CHAR(39)&amp;"!r"&amp;$B2076&amp;"c"&amp;$C2076,0)))</f>
        <v>0</v>
      </c>
    </row>
    <row r="2077" spans="1:8" x14ac:dyDescent="0.3">
      <c r="A2077" s="95" t="s">
        <v>284</v>
      </c>
      <c r="B2077" s="95">
        <f t="shared" si="4244"/>
        <v>21</v>
      </c>
      <c r="C2077" s="95">
        <f t="shared" si="4145"/>
        <v>9</v>
      </c>
      <c r="E2077" s="95">
        <f t="shared" ref="E2077" si="4257">plan_id</f>
        <v>390</v>
      </c>
      <c r="F2077" s="95">
        <f t="shared" ca="1" si="3755"/>
        <v>2018</v>
      </c>
      <c r="G2077" s="95">
        <f t="shared" ref="G2077" ca="1" si="4258">VLOOKUP(INDIRECT(CHAR(39)&amp;$A2077&amp;CHAR(39)&amp;"!r2c"&amp;$C2077,0),variables,2,0)</f>
        <v>10928</v>
      </c>
      <c r="H2077" s="98">
        <f t="array" aca="1" ref="H2077" ca="1">IF(AND(G2077&gt;=10861,G2077&lt;=10863),TEXT(INDIRECT(CHAR(39)&amp;$A2077&amp;CHAR(39)&amp;"!r"&amp;$B2077&amp;"c"&amp;$C2077,0),"dd-mmm-yyyy"),(INDIRECT(CHAR(39)&amp;$A2077&amp;CHAR(39)&amp;"!r"&amp;$B2077&amp;"c"&amp;$C2077,0)))</f>
        <v>-0.14369999999999999</v>
      </c>
    </row>
    <row r="2078" spans="1:8" x14ac:dyDescent="0.3">
      <c r="A2078" s="95" t="s">
        <v>284</v>
      </c>
      <c r="B2078" s="95">
        <f t="shared" si="4244"/>
        <v>21</v>
      </c>
      <c r="C2078" s="95">
        <f t="shared" si="4145"/>
        <v>10</v>
      </c>
      <c r="E2078" s="95">
        <f t="shared" ref="E2078" si="4259">plan_id</f>
        <v>390</v>
      </c>
      <c r="F2078" s="95">
        <f t="shared" ca="1" si="3755"/>
        <v>2018</v>
      </c>
      <c r="G2078" s="95">
        <f t="shared" ref="G2078" ca="1" si="4260">VLOOKUP(INDIRECT(CHAR(39)&amp;$A2078&amp;CHAR(39)&amp;"!r2c"&amp;$C2078,0),variables,2,0)</f>
        <v>10929</v>
      </c>
      <c r="H2078" s="98">
        <f t="array" aca="1" ref="H2078" ca="1">IF(AND(G2078&gt;=10861,G2078&lt;=10863),TEXT(INDIRECT(CHAR(39)&amp;$A2078&amp;CHAR(39)&amp;"!r"&amp;$B2078&amp;"c"&amp;$C2078,0),"dd-mmm-yyyy"),(INDIRECT(CHAR(39)&amp;$A2078&amp;CHAR(39)&amp;"!r"&amp;$B2078&amp;"c"&amp;$C2078,0)))</f>
        <v>-0.14369999999999999</v>
      </c>
    </row>
    <row r="2079" spans="1:8" x14ac:dyDescent="0.3">
      <c r="A2079" s="95" t="s">
        <v>284</v>
      </c>
      <c r="B2079" s="95">
        <f t="shared" si="4244"/>
        <v>21</v>
      </c>
      <c r="C2079" s="95">
        <f t="shared" si="4145"/>
        <v>11</v>
      </c>
      <c r="E2079" s="95">
        <f t="shared" ref="E2079" si="4261">plan_id</f>
        <v>390</v>
      </c>
      <c r="F2079" s="95">
        <f t="shared" ca="1" si="3755"/>
        <v>2018</v>
      </c>
      <c r="G2079" s="95">
        <f t="shared" ref="G2079" ca="1" si="4262">VLOOKUP(INDIRECT(CHAR(39)&amp;$A2079&amp;CHAR(39)&amp;"!r2c"&amp;$C2079,0),variables,2,0)</f>
        <v>10930</v>
      </c>
      <c r="H2079" s="98">
        <f t="array" aca="1" ref="H2079" ca="1">IF(AND(G2079&gt;=10861,G2079&lt;=10863),TEXT(INDIRECT(CHAR(39)&amp;$A2079&amp;CHAR(39)&amp;"!r"&amp;$B2079&amp;"c"&amp;$C2079,0),"dd-mmm-yyyy"),(INDIRECT(CHAR(39)&amp;$A2079&amp;CHAR(39)&amp;"!r"&amp;$B2079&amp;"c"&amp;$C2079,0)))</f>
        <v>0</v>
      </c>
    </row>
    <row r="2080" spans="1:8" x14ac:dyDescent="0.3">
      <c r="A2080" s="95" t="s">
        <v>284</v>
      </c>
      <c r="B2080" s="95">
        <f t="shared" si="4244"/>
        <v>21</v>
      </c>
      <c r="C2080" s="95">
        <f t="shared" si="4145"/>
        <v>12</v>
      </c>
      <c r="E2080" s="95">
        <f t="shared" ref="E2080" si="4263">plan_id</f>
        <v>390</v>
      </c>
      <c r="F2080" s="95">
        <f t="shared" ca="1" si="3755"/>
        <v>2018</v>
      </c>
      <c r="G2080" s="95">
        <f t="shared" ref="G2080" ca="1" si="4264">VLOOKUP(INDIRECT(CHAR(39)&amp;$A2080&amp;CHAR(39)&amp;"!r2c"&amp;$C2080,0),variables,2,0)</f>
        <v>10705</v>
      </c>
      <c r="H2080" s="98">
        <f t="array" aca="1" ref="H2080" ca="1">IF(AND(G2080&gt;=10861,G2080&lt;=10863),TEXT(INDIRECT(CHAR(39)&amp;$A2080&amp;CHAR(39)&amp;"!r"&amp;$B2080&amp;"c"&amp;$C2080,0),"dd-mmm-yyyy"),(INDIRECT(CHAR(39)&amp;$A2080&amp;CHAR(39)&amp;"!r"&amp;$B2080&amp;"c"&amp;$C2080,0)))</f>
        <v>34478000</v>
      </c>
    </row>
    <row r="2081" spans="1:8" x14ac:dyDescent="0.3">
      <c r="A2081" s="95" t="s">
        <v>284</v>
      </c>
      <c r="B2081" s="95">
        <f t="shared" si="4244"/>
        <v>21</v>
      </c>
      <c r="C2081" s="95">
        <f t="shared" si="4145"/>
        <v>13</v>
      </c>
      <c r="E2081" s="95">
        <f t="shared" ref="E2081" si="4265">plan_id</f>
        <v>390</v>
      </c>
      <c r="F2081" s="95">
        <f t="shared" ca="1" si="3755"/>
        <v>2018</v>
      </c>
      <c r="G2081" s="95">
        <f t="shared" ref="G2081" ca="1" si="4266">VLOOKUP(INDIRECT(CHAR(39)&amp;$A2081&amp;CHAR(39)&amp;"!r2c"&amp;$C2081,0),variables,2,0)</f>
        <v>10842</v>
      </c>
      <c r="H2081" s="98">
        <f t="array" aca="1" ref="H2081" ca="1">IF(AND(G2081&gt;=10861,G2081&lt;=10863),TEXT(INDIRECT(CHAR(39)&amp;$A2081&amp;CHAR(39)&amp;"!r"&amp;$B2081&amp;"c"&amp;$C2081,0),"dd-mmm-yyyy"),(INDIRECT(CHAR(39)&amp;$A2081&amp;CHAR(39)&amp;"!r"&amp;$B2081&amp;"c"&amp;$C2081,0)))</f>
        <v>0</v>
      </c>
    </row>
    <row r="2082" spans="1:8" x14ac:dyDescent="0.3">
      <c r="A2082" s="95" t="s">
        <v>284</v>
      </c>
      <c r="B2082" s="95">
        <f t="shared" si="4244"/>
        <v>21</v>
      </c>
      <c r="C2082" s="95">
        <f t="shared" si="4145"/>
        <v>14</v>
      </c>
      <c r="E2082" s="95">
        <f t="shared" ref="E2082" si="4267">plan_id</f>
        <v>390</v>
      </c>
      <c r="F2082" s="95">
        <f t="shared" ca="1" si="3755"/>
        <v>2018</v>
      </c>
      <c r="G2082" s="95">
        <f t="shared" ref="G2082" ca="1" si="4268">VLOOKUP(INDIRECT(CHAR(39)&amp;$A2082&amp;CHAR(39)&amp;"!r2c"&amp;$C2082,0),variables,2,0)</f>
        <v>10843</v>
      </c>
      <c r="H2082" s="98">
        <f t="array" aca="1" ref="H2082" ca="1">IF(AND(G2082&gt;=10861,G2082&lt;=10863),TEXT(INDIRECT(CHAR(39)&amp;$A2082&amp;CHAR(39)&amp;"!r"&amp;$B2082&amp;"c"&amp;$C2082,0),"dd-mmm-yyyy"),(INDIRECT(CHAR(39)&amp;$A2082&amp;CHAR(39)&amp;"!r"&amp;$B2082&amp;"c"&amp;$C2082,0)))</f>
        <v>0</v>
      </c>
    </row>
    <row r="2083" spans="1:8" x14ac:dyDescent="0.3">
      <c r="A2083" s="95" t="s">
        <v>284</v>
      </c>
      <c r="B2083" s="95">
        <f t="shared" si="4244"/>
        <v>21</v>
      </c>
      <c r="C2083" s="95">
        <f t="shared" si="4145"/>
        <v>15</v>
      </c>
      <c r="E2083" s="95">
        <f t="shared" ref="E2083" si="4269">plan_id</f>
        <v>390</v>
      </c>
      <c r="F2083" s="95">
        <f t="shared" ca="1" si="3755"/>
        <v>2018</v>
      </c>
      <c r="G2083" s="95">
        <f t="shared" ref="G2083" ca="1" si="4270">VLOOKUP(INDIRECT(CHAR(39)&amp;$A2083&amp;CHAR(39)&amp;"!r2c"&amp;$C2083,0),variables,2,0)</f>
        <v>10931</v>
      </c>
      <c r="H2083" s="98">
        <f t="array" aca="1" ref="H2083" ca="1">IF(AND(G2083&gt;=10861,G2083&lt;=10863),TEXT(INDIRECT(CHAR(39)&amp;$A2083&amp;CHAR(39)&amp;"!r"&amp;$B2083&amp;"c"&amp;$C2083,0),"dd-mmm-yyyy"),(INDIRECT(CHAR(39)&amp;$A2083&amp;CHAR(39)&amp;"!r"&amp;$B2083&amp;"c"&amp;$C2083,0)))</f>
        <v>0</v>
      </c>
    </row>
    <row r="2084" spans="1:8" x14ac:dyDescent="0.3">
      <c r="A2084" s="95" t="s">
        <v>284</v>
      </c>
      <c r="B2084" s="95">
        <f t="shared" si="4244"/>
        <v>21</v>
      </c>
      <c r="C2084" s="95">
        <f t="shared" si="4145"/>
        <v>16</v>
      </c>
      <c r="E2084" s="95">
        <f t="shared" ref="E2084" si="4271">plan_id</f>
        <v>390</v>
      </c>
      <c r="F2084" s="95">
        <f t="shared" ca="1" si="3755"/>
        <v>2018</v>
      </c>
      <c r="G2084" s="95">
        <f t="shared" ref="G2084" ca="1" si="4272">VLOOKUP(INDIRECT(CHAR(39)&amp;$A2084&amp;CHAR(39)&amp;"!r2c"&amp;$C2084,0),variables,2,0)</f>
        <v>10932</v>
      </c>
      <c r="H2084" s="98">
        <f t="array" aca="1" ref="H2084" ca="1">IF(AND(G2084&gt;=10861,G2084&lt;=10863),TEXT(INDIRECT(CHAR(39)&amp;$A2084&amp;CHAR(39)&amp;"!r"&amp;$B2084&amp;"c"&amp;$C2084,0),"dd-mmm-yyyy"),(INDIRECT(CHAR(39)&amp;$A2084&amp;CHAR(39)&amp;"!r"&amp;$B2084&amp;"c"&amp;$C2084,0)))</f>
        <v>0</v>
      </c>
    </row>
    <row r="2085" spans="1:8" x14ac:dyDescent="0.3">
      <c r="A2085" s="95" t="s">
        <v>284</v>
      </c>
      <c r="B2085" s="95">
        <f t="shared" si="4244"/>
        <v>21</v>
      </c>
      <c r="C2085" s="95">
        <f t="shared" si="4145"/>
        <v>17</v>
      </c>
      <c r="E2085" s="95">
        <f t="shared" ref="E2085" si="4273">plan_id</f>
        <v>390</v>
      </c>
      <c r="F2085" s="95">
        <f t="shared" ca="1" si="3755"/>
        <v>2018</v>
      </c>
      <c r="G2085" s="95">
        <f t="shared" ref="G2085" ca="1" si="4274">VLOOKUP(INDIRECT(CHAR(39)&amp;$A2085&amp;CHAR(39)&amp;"!r2c"&amp;$C2085,0),variables,2,0)</f>
        <v>10933</v>
      </c>
      <c r="H2085" s="98">
        <f t="array" aca="1" ref="H2085" ca="1">IF(AND(G2085&gt;=10861,G2085&lt;=10863),TEXT(INDIRECT(CHAR(39)&amp;$A2085&amp;CHAR(39)&amp;"!r"&amp;$B2085&amp;"c"&amp;$C2085,0),"dd-mmm-yyyy"),(INDIRECT(CHAR(39)&amp;$A2085&amp;CHAR(39)&amp;"!r"&amp;$B2085&amp;"c"&amp;$C2085,0)))</f>
        <v>0.19440000000000002</v>
      </c>
    </row>
    <row r="2086" spans="1:8" x14ac:dyDescent="0.3">
      <c r="A2086" s="95" t="s">
        <v>284</v>
      </c>
      <c r="B2086" s="95">
        <f t="shared" si="4244"/>
        <v>21</v>
      </c>
      <c r="C2086" s="95">
        <f t="shared" si="4145"/>
        <v>18</v>
      </c>
      <c r="E2086" s="95">
        <f t="shared" ref="E2086" si="4275">plan_id</f>
        <v>390</v>
      </c>
      <c r="F2086" s="95">
        <f t="shared" ca="1" si="3755"/>
        <v>2018</v>
      </c>
      <c r="G2086" s="95">
        <f t="shared" ref="G2086" ca="1" si="4276">VLOOKUP(INDIRECT(CHAR(39)&amp;$A2086&amp;CHAR(39)&amp;"!r2c"&amp;$C2086,0),variables,2,0)</f>
        <v>10934</v>
      </c>
      <c r="H2086" s="98">
        <f t="array" aca="1" ref="H2086" ca="1">IF(AND(G2086&gt;=10861,G2086&lt;=10863),TEXT(INDIRECT(CHAR(39)&amp;$A2086&amp;CHAR(39)&amp;"!r"&amp;$B2086&amp;"c"&amp;$C2086,0),"dd-mmm-yyyy"),(INDIRECT(CHAR(39)&amp;$A2086&amp;CHAR(39)&amp;"!r"&amp;$B2086&amp;"c"&amp;$C2086,0)))</f>
        <v>0</v>
      </c>
    </row>
    <row r="2087" spans="1:8" x14ac:dyDescent="0.3">
      <c r="A2087" s="95" t="s">
        <v>284</v>
      </c>
      <c r="B2087" s="95">
        <f t="shared" si="4244"/>
        <v>21</v>
      </c>
      <c r="C2087" s="95">
        <f t="shared" ref="C2087:C2150" si="4277">C1996</f>
        <v>19</v>
      </c>
      <c r="E2087" s="95">
        <f t="shared" ref="E2087" si="4278">plan_id</f>
        <v>390</v>
      </c>
      <c r="F2087" s="95">
        <f t="shared" ref="F2087:F2150" ca="1" si="4279">INDIRECT(CHAR(39)&amp;$A2087&amp;CHAR(39)&amp;"!r"&amp;$B2087&amp;"c2",0)</f>
        <v>2018</v>
      </c>
      <c r="G2087" s="95">
        <f t="shared" ref="G2087" ca="1" si="4280">VLOOKUP(INDIRECT(CHAR(39)&amp;$A2087&amp;CHAR(39)&amp;"!r2c"&amp;$C2087,0),variables,2,0)</f>
        <v>10935</v>
      </c>
      <c r="H2087" s="98" t="str">
        <f t="array" aca="1" ref="H2087" ca="1">IF(AND(G2087&gt;=10861,G2087&lt;=10863),TEXT(INDIRECT(CHAR(39)&amp;$A2087&amp;CHAR(39)&amp;"!r"&amp;$B2087&amp;"c"&amp;$C2087,0),"dd-mmm-yyyy"),(INDIRECT(CHAR(39)&amp;$A2087&amp;CHAR(39)&amp;"!r"&amp;$B2087&amp;"c"&amp;$C2087,0)))</f>
        <v>Range</v>
      </c>
    </row>
    <row r="2088" spans="1:8" x14ac:dyDescent="0.3">
      <c r="A2088" s="95" t="s">
        <v>284</v>
      </c>
      <c r="B2088" s="95">
        <f t="shared" si="4244"/>
        <v>21</v>
      </c>
      <c r="C2088" s="95">
        <f t="shared" si="4277"/>
        <v>20</v>
      </c>
      <c r="E2088" s="95">
        <f t="shared" ref="E2088" si="4281">plan_id</f>
        <v>390</v>
      </c>
      <c r="F2088" s="95">
        <f t="shared" ca="1" si="4279"/>
        <v>2018</v>
      </c>
      <c r="G2088" s="95">
        <f t="shared" ref="G2088" ca="1" si="4282">VLOOKUP(INDIRECT(CHAR(39)&amp;$A2088&amp;CHAR(39)&amp;"!r2c"&amp;$C2088,0),variables,2,0)</f>
        <v>10937</v>
      </c>
      <c r="H2088" s="98">
        <f t="array" aca="1" ref="H2088" ca="1">IF(AND(G2088&gt;=10861,G2088&lt;=10863),TEXT(INDIRECT(CHAR(39)&amp;$A2088&amp;CHAR(39)&amp;"!r"&amp;$B2088&amp;"c"&amp;$C2088,0),"dd-mmm-yyyy"),(INDIRECT(CHAR(39)&amp;$A2088&amp;CHAR(39)&amp;"!r"&amp;$B2088&amp;"c"&amp;$C2088,0)))</f>
        <v>0</v>
      </c>
    </row>
    <row r="2089" spans="1:8" x14ac:dyDescent="0.3">
      <c r="A2089" s="95" t="s">
        <v>284</v>
      </c>
      <c r="B2089" s="95">
        <f t="shared" si="4244"/>
        <v>21</v>
      </c>
      <c r="C2089" s="95">
        <f t="shared" si="4277"/>
        <v>21</v>
      </c>
      <c r="E2089" s="95">
        <f t="shared" ref="E2089" si="4283">plan_id</f>
        <v>390</v>
      </c>
      <c r="F2089" s="95">
        <f t="shared" ca="1" si="4279"/>
        <v>2018</v>
      </c>
      <c r="G2089" s="95">
        <f t="shared" ref="G2089" ca="1" si="4284">VLOOKUP(INDIRECT(CHAR(39)&amp;$A2089&amp;CHAR(39)&amp;"!r2c"&amp;$C2089,0),variables,2,0)</f>
        <v>10938</v>
      </c>
      <c r="H2089" s="98">
        <f t="array" aca="1" ref="H2089" ca="1">IF(AND(G2089&gt;=10861,G2089&lt;=10863),TEXT(INDIRECT(CHAR(39)&amp;$A2089&amp;CHAR(39)&amp;"!r"&amp;$B2089&amp;"c"&amp;$C2089,0),"dd-mmm-yyyy"),(INDIRECT(CHAR(39)&amp;$A2089&amp;CHAR(39)&amp;"!r"&amp;$B2089&amp;"c"&amp;$C2089,0)))</f>
        <v>0</v>
      </c>
    </row>
    <row r="2090" spans="1:8" x14ac:dyDescent="0.3">
      <c r="A2090" s="95" t="s">
        <v>284</v>
      </c>
      <c r="B2090" s="95">
        <f t="shared" si="4244"/>
        <v>21</v>
      </c>
      <c r="C2090" s="95">
        <f t="shared" si="4277"/>
        <v>22</v>
      </c>
      <c r="E2090" s="95">
        <f t="shared" ref="E2090" si="4285">plan_id</f>
        <v>390</v>
      </c>
      <c r="F2090" s="95">
        <f t="shared" ca="1" si="4279"/>
        <v>2018</v>
      </c>
      <c r="G2090" s="95">
        <f t="shared" ref="G2090" ca="1" si="4286">VLOOKUP(INDIRECT(CHAR(39)&amp;$A2090&amp;CHAR(39)&amp;"!r2c"&amp;$C2090,0),variables,2,0)</f>
        <v>11007</v>
      </c>
      <c r="H2090" s="98" t="str">
        <f t="array" aca="1" ref="H2090" ca="1">IF(AND(G2090&gt;=10861,G2090&lt;=10863),TEXT(INDIRECT(CHAR(39)&amp;$A2090&amp;CHAR(39)&amp;"!r"&amp;$B2090&amp;"c"&amp;$C2090,0),"dd-mmm-yyyy"),(INDIRECT(CHAR(39)&amp;$A2090&amp;CHAR(39)&amp;"!r"&amp;$B2090&amp;"c"&amp;$C2090,0)))</f>
        <v>(i) 2.5% of Avg pay times dep service upto 25 yrs+ 3% of avg pay times dep service over 25yrs+ 2.5% of Avg pay times CS, Max 80% of pay. (ii) 2.5% of avg pay times total service, Max 80% of pay</v>
      </c>
    </row>
    <row r="2091" spans="1:8" x14ac:dyDescent="0.3">
      <c r="A2091" s="95" t="s">
        <v>284</v>
      </c>
      <c r="B2091" s="95">
        <f t="shared" si="4244"/>
        <v>21</v>
      </c>
      <c r="C2091" s="95">
        <f t="shared" si="4277"/>
        <v>23</v>
      </c>
      <c r="E2091" s="95">
        <f t="shared" ref="E2091" si="4287">plan_id</f>
        <v>390</v>
      </c>
      <c r="F2091" s="95">
        <f t="shared" ca="1" si="4279"/>
        <v>2018</v>
      </c>
      <c r="G2091" s="95">
        <f t="shared" ref="G2091" ca="1" si="4288">VLOOKUP(INDIRECT(CHAR(39)&amp;$A2091&amp;CHAR(39)&amp;"!r2c"&amp;$C2091,0),variables,2,0)</f>
        <v>10941</v>
      </c>
      <c r="H2091" s="98" t="str">
        <f t="array" aca="1" ref="H2091" ca="1">IF(AND(G2091&gt;=10861,G2091&lt;=10863),TEXT(INDIRECT(CHAR(39)&amp;$A2091&amp;CHAR(39)&amp;"!r"&amp;$B2091&amp;"c"&amp;$C2091,0),"dd-mmm-yyyy"),(INDIRECT(CHAR(39)&amp;$A2091&amp;CHAR(39)&amp;"!r"&amp;$B2091&amp;"c"&amp;$C2091,0)))</f>
        <v>COLA</v>
      </c>
    </row>
    <row r="2092" spans="1:8" x14ac:dyDescent="0.3">
      <c r="A2092" s="95" t="s">
        <v>284</v>
      </c>
      <c r="B2092" s="95">
        <f t="shared" si="4244"/>
        <v>21</v>
      </c>
      <c r="C2092" s="95">
        <f t="shared" si="4277"/>
        <v>24</v>
      </c>
      <c r="E2092" s="95">
        <f t="shared" ref="E2092" si="4289">plan_id</f>
        <v>390</v>
      </c>
      <c r="F2092" s="95">
        <f t="shared" ca="1" si="4279"/>
        <v>2018</v>
      </c>
      <c r="G2092" s="95">
        <f t="shared" ref="G2092" ca="1" si="4290">VLOOKUP(INDIRECT(CHAR(39)&amp;$A2092&amp;CHAR(39)&amp;"!r2c"&amp;$C2092,0),variables,2,0)</f>
        <v>10942</v>
      </c>
      <c r="H2092" s="98" t="str">
        <f t="array" aca="1" ref="H2092" ca="1">IF(AND(G2092&gt;=10861,G2092&lt;=10863),TEXT(INDIRECT(CHAR(39)&amp;$A2092&amp;CHAR(39)&amp;"!r"&amp;$B2092&amp;"c"&amp;$C2092,0),"dd-mmm-yyyy"),(INDIRECT(CHAR(39)&amp;$A2092&amp;CHAR(39)&amp;"!r"&amp;$B2092&amp;"c"&amp;$C2092,0)))</f>
        <v>Percentage</v>
      </c>
    </row>
    <row r="2093" spans="1:8" x14ac:dyDescent="0.3">
      <c r="A2093" s="95" t="s">
        <v>284</v>
      </c>
      <c r="B2093" s="95">
        <f t="shared" si="4244"/>
        <v>21</v>
      </c>
      <c r="C2093" s="95">
        <f t="shared" si="4277"/>
        <v>25</v>
      </c>
      <c r="E2093" s="95">
        <f t="shared" ref="E2093" si="4291">plan_id</f>
        <v>390</v>
      </c>
      <c r="F2093" s="95">
        <f t="shared" ca="1" si="4279"/>
        <v>2018</v>
      </c>
      <c r="G2093" s="95">
        <f t="shared" ref="G2093" ca="1" si="4292">VLOOKUP(INDIRECT(CHAR(39)&amp;$A2093&amp;CHAR(39)&amp;"!r2c"&amp;$C2093,0),variables,2,0)</f>
        <v>10701</v>
      </c>
      <c r="H2093" s="98" t="str">
        <f t="array" aca="1" ref="H2093" ca="1">IF(AND(G2093&gt;=10861,G2093&lt;=10863),TEXT(INDIRECT(CHAR(39)&amp;$A2093&amp;CHAR(39)&amp;"!r"&amp;$B2093&amp;"c"&amp;$C2093,0),"dd-mmm-yyyy"),(INDIRECT(CHAR(39)&amp;$A2093&amp;CHAR(39)&amp;"!r"&amp;$B2093&amp;"c"&amp;$C2093,0)))</f>
        <v>Hired prior 11/01/1996: 3.50% , Hired Post 11/01/1996: 3.0%.</v>
      </c>
    </row>
    <row r="2094" spans="1:8" x14ac:dyDescent="0.3">
      <c r="A2094" s="95" t="s">
        <v>284</v>
      </c>
      <c r="B2094" s="95">
        <f t="shared" si="4244"/>
        <v>21</v>
      </c>
      <c r="C2094" s="95">
        <f t="shared" si="4277"/>
        <v>26</v>
      </c>
      <c r="E2094" s="95">
        <f t="shared" ref="E2094" si="4293">plan_id</f>
        <v>390</v>
      </c>
      <c r="F2094" s="95">
        <f t="shared" ca="1" si="4279"/>
        <v>2018</v>
      </c>
      <c r="G2094" s="95">
        <f t="shared" ref="G2094" ca="1" si="4294">VLOOKUP(INDIRECT(CHAR(39)&amp;$A2094&amp;CHAR(39)&amp;"!r2c"&amp;$C2094,0),variables,2,0)</f>
        <v>10702</v>
      </c>
      <c r="H2094" s="98">
        <f t="array" aca="1" ref="H2094" ca="1">IF(AND(G2094&gt;=10861,G2094&lt;=10863),TEXT(INDIRECT(CHAR(39)&amp;$A2094&amp;CHAR(39)&amp;"!r"&amp;$B2094&amp;"c"&amp;$C2094,0),"dd-mmm-yyyy"),(INDIRECT(CHAR(39)&amp;$A2094&amp;CHAR(39)&amp;"!r"&amp;$B2094&amp;"c"&amp;$C2094,0)))</f>
        <v>0</v>
      </c>
    </row>
    <row r="2095" spans="1:8" x14ac:dyDescent="0.3">
      <c r="A2095" s="95" t="s">
        <v>284</v>
      </c>
      <c r="B2095" s="95">
        <f t="shared" si="4244"/>
        <v>21</v>
      </c>
      <c r="C2095" s="95">
        <f t="shared" si="4277"/>
        <v>27</v>
      </c>
      <c r="E2095" s="95">
        <f t="shared" ref="E2095" si="4295">plan_id</f>
        <v>390</v>
      </c>
      <c r="F2095" s="95">
        <f t="shared" ca="1" si="4279"/>
        <v>2018</v>
      </c>
      <c r="G2095" s="95">
        <f t="shared" ref="G2095" ca="1" si="4296">VLOOKUP(INDIRECT(CHAR(39)&amp;$A2095&amp;CHAR(39)&amp;"!r2c"&amp;$C2095,0),variables,2,0)</f>
        <v>10943</v>
      </c>
      <c r="H2095" s="98">
        <f t="array" aca="1" ref="H2095" ca="1">IF(AND(G2095&gt;=10861,G2095&lt;=10863),TEXT(INDIRECT(CHAR(39)&amp;$A2095&amp;CHAR(39)&amp;"!r"&amp;$B2095&amp;"c"&amp;$C2095,0),"dd-mmm-yyyy"),(INDIRECT(CHAR(39)&amp;$A2095&amp;CHAR(39)&amp;"!r"&amp;$B2095&amp;"c"&amp;$C2095,0)))</f>
        <v>0</v>
      </c>
    </row>
    <row r="2096" spans="1:8" x14ac:dyDescent="0.3">
      <c r="A2096" s="95" t="s">
        <v>284</v>
      </c>
      <c r="B2096" s="95">
        <f t="shared" si="4244"/>
        <v>21</v>
      </c>
      <c r="C2096" s="95">
        <f t="shared" si="4277"/>
        <v>28</v>
      </c>
      <c r="E2096" s="95">
        <f t="shared" ref="E2096" si="4297">plan_id</f>
        <v>390</v>
      </c>
      <c r="F2096" s="95">
        <f t="shared" ca="1" si="4279"/>
        <v>2018</v>
      </c>
      <c r="G2096" s="95">
        <f t="shared" ref="G2096" ca="1" si="4298">VLOOKUP(INDIRECT(CHAR(39)&amp;$A2096&amp;CHAR(39)&amp;"!r2c"&amp;$C2096,0),variables,2,0)</f>
        <v>10944</v>
      </c>
      <c r="H2096" s="98" t="str">
        <f t="array" aca="1" ref="H2096" ca="1">IF(AND(G2096&gt;=10861,G2096&lt;=10863),TEXT(INDIRECT(CHAR(39)&amp;$A2096&amp;CHAR(39)&amp;"!r"&amp;$B2096&amp;"c"&amp;$C2096,0),"dd-mmm-yyyy"),(INDIRECT(CHAR(39)&amp;$A2096&amp;CHAR(39)&amp;"!r"&amp;$B2096&amp;"c"&amp;$C2096,0)))</f>
        <v>NO</v>
      </c>
    </row>
    <row r="2097" spans="1:8" x14ac:dyDescent="0.3">
      <c r="A2097" s="95" t="s">
        <v>284</v>
      </c>
      <c r="B2097" s="95">
        <f t="shared" si="4244"/>
        <v>21</v>
      </c>
      <c r="C2097" s="95">
        <f t="shared" si="4277"/>
        <v>29</v>
      </c>
      <c r="E2097" s="95">
        <f t="shared" ref="E2097" si="4299">plan_id</f>
        <v>390</v>
      </c>
      <c r="F2097" s="95">
        <f t="shared" ca="1" si="4279"/>
        <v>2018</v>
      </c>
      <c r="G2097" s="95">
        <f t="shared" ref="G2097" ca="1" si="4300">VLOOKUP(INDIRECT(CHAR(39)&amp;$A2097&amp;CHAR(39)&amp;"!r2c"&amp;$C2097,0),variables,2,0)</f>
        <v>10945</v>
      </c>
      <c r="H2097" s="98" t="str">
        <f t="array" aca="1" ref="H2097" ca="1">IF(AND(G2097&gt;=10861,G2097&lt;=10863),TEXT(INDIRECT(CHAR(39)&amp;$A2097&amp;CHAR(39)&amp;"!r"&amp;$B2097&amp;"c"&amp;$C2097,0),"dd-mmm-yyyy"),(INDIRECT(CHAR(39)&amp;$A2097&amp;CHAR(39)&amp;"!r"&amp;$B2097&amp;"c"&amp;$C2097,0)))</f>
        <v>NO</v>
      </c>
    </row>
    <row r="2098" spans="1:8" x14ac:dyDescent="0.3">
      <c r="A2098" s="95" t="s">
        <v>284</v>
      </c>
      <c r="B2098" s="95">
        <f t="shared" si="4244"/>
        <v>21</v>
      </c>
      <c r="C2098" s="95">
        <f t="shared" si="4277"/>
        <v>30</v>
      </c>
      <c r="E2098" s="95">
        <f t="shared" ref="E2098" si="4301">plan_id</f>
        <v>390</v>
      </c>
      <c r="F2098" s="95">
        <f t="shared" ca="1" si="4279"/>
        <v>2018</v>
      </c>
      <c r="G2098" s="95">
        <f t="shared" ref="G2098" ca="1" si="4302">VLOOKUP(INDIRECT(CHAR(39)&amp;$A2098&amp;CHAR(39)&amp;"!r2c"&amp;$C2098,0),variables,2,0)</f>
        <v>10947</v>
      </c>
      <c r="H2098" s="98">
        <f t="array" aca="1" ref="H2098" ca="1">IF(AND(G2098&gt;=10861,G2098&lt;=10863),TEXT(INDIRECT(CHAR(39)&amp;$A2098&amp;CHAR(39)&amp;"!r"&amp;$B2098&amp;"c"&amp;$C2098,0),"dd-mmm-yyyy"),(INDIRECT(CHAR(39)&amp;$A2098&amp;CHAR(39)&amp;"!r"&amp;$B2098&amp;"c"&amp;$C2098,0)))</f>
        <v>0</v>
      </c>
    </row>
    <row r="2099" spans="1:8" x14ac:dyDescent="0.3">
      <c r="A2099" s="95" t="s">
        <v>284</v>
      </c>
      <c r="B2099" s="95">
        <f t="shared" si="4244"/>
        <v>21</v>
      </c>
      <c r="C2099" s="95">
        <f t="shared" si="4277"/>
        <v>31</v>
      </c>
      <c r="E2099" s="95">
        <f t="shared" ref="E2099" si="4303">plan_id</f>
        <v>390</v>
      </c>
      <c r="F2099" s="95">
        <f t="shared" ca="1" si="4279"/>
        <v>2018</v>
      </c>
      <c r="G2099" s="95">
        <f t="shared" ref="G2099" ca="1" si="4304">VLOOKUP(INDIRECT(CHAR(39)&amp;$A2099&amp;CHAR(39)&amp;"!r2c"&amp;$C2099,0),variables,2,0)</f>
        <v>10948</v>
      </c>
      <c r="H2099" s="98" t="str">
        <f t="array" aca="1" ref="H2099" ca="1">IF(AND(G2099&gt;=10861,G2099&lt;=10863),TEXT(INDIRECT(CHAR(39)&amp;$A2099&amp;CHAR(39)&amp;"!r"&amp;$B2099&amp;"c"&amp;$C2099,0),"dd-mmm-yyyy"),(INDIRECT(CHAR(39)&amp;$A2099&amp;CHAR(39)&amp;"!r"&amp;$B2099&amp;"c"&amp;$C2099,0)))</f>
        <v>NO</v>
      </c>
    </row>
    <row r="2100" spans="1:8" x14ac:dyDescent="0.3">
      <c r="A2100" s="95" t="s">
        <v>284</v>
      </c>
      <c r="B2100" s="95">
        <f t="shared" si="4244"/>
        <v>21</v>
      </c>
      <c r="C2100" s="95">
        <f t="shared" si="4277"/>
        <v>32</v>
      </c>
      <c r="E2100" s="95">
        <f t="shared" ref="E2100" si="4305">plan_id</f>
        <v>390</v>
      </c>
      <c r="F2100" s="95">
        <f t="shared" ca="1" si="4279"/>
        <v>2018</v>
      </c>
      <c r="G2100" s="95">
        <f t="shared" ref="G2100" ca="1" si="4306">VLOOKUP(INDIRECT(CHAR(39)&amp;$A2100&amp;CHAR(39)&amp;"!r2c"&amp;$C2100,0),variables,2,0)</f>
        <v>10949</v>
      </c>
      <c r="H2100" s="98" t="str">
        <f t="array" aca="1" ref="H2100" ca="1">IF(AND(G2100&gt;=10861,G2100&lt;=10863),TEXT(INDIRECT(CHAR(39)&amp;$A2100&amp;CHAR(39)&amp;"!r"&amp;$B2100&amp;"c"&amp;$C2100,0),"dd-mmm-yyyy"),(INDIRECT(CHAR(39)&amp;$A2100&amp;CHAR(39)&amp;"!r"&amp;$B2100&amp;"c"&amp;$C2100,0)))</f>
        <v>NO</v>
      </c>
    </row>
    <row r="2101" spans="1:8" x14ac:dyDescent="0.3">
      <c r="A2101" s="95" t="s">
        <v>284</v>
      </c>
      <c r="B2101" s="95">
        <f t="shared" si="4244"/>
        <v>21</v>
      </c>
      <c r="C2101" s="95">
        <f t="shared" si="4277"/>
        <v>33</v>
      </c>
      <c r="E2101" s="95">
        <f t="shared" ref="E2101" si="4307">plan_id</f>
        <v>390</v>
      </c>
      <c r="F2101" s="95">
        <f t="shared" ca="1" si="4279"/>
        <v>2018</v>
      </c>
      <c r="G2101" s="95">
        <f t="shared" ref="G2101" ca="1" si="4308">VLOOKUP(INDIRECT(CHAR(39)&amp;$A2101&amp;CHAR(39)&amp;"!r2c"&amp;$C2101,0),variables,2,0)</f>
        <v>10951</v>
      </c>
      <c r="H2101" s="98" t="str">
        <f t="array" aca="1" ref="H2101" ca="1">IF(AND(G2101&gt;=10861,G2101&lt;=10863),TEXT(INDIRECT(CHAR(39)&amp;$A2101&amp;CHAR(39)&amp;"!r"&amp;$B2101&amp;"c"&amp;$C2101,0),"dd-mmm-yyyy"),(INDIRECT(CHAR(39)&amp;$A2101&amp;CHAR(39)&amp;"!r"&amp;$B2101&amp;"c"&amp;$C2101,0)))</f>
        <v>NO</v>
      </c>
    </row>
    <row r="2102" spans="1:8" x14ac:dyDescent="0.3">
      <c r="A2102" s="95" t="s">
        <v>284</v>
      </c>
      <c r="B2102" s="95">
        <f t="shared" si="4244"/>
        <v>21</v>
      </c>
      <c r="C2102" s="95">
        <f t="shared" si="4277"/>
        <v>34</v>
      </c>
      <c r="E2102" s="95">
        <f t="shared" ref="E2102" si="4309">plan_id</f>
        <v>390</v>
      </c>
      <c r="F2102" s="95">
        <f t="shared" ca="1" si="4279"/>
        <v>2018</v>
      </c>
      <c r="G2102" s="95">
        <f t="shared" ref="G2102" ca="1" si="4310">VLOOKUP(INDIRECT(CHAR(39)&amp;$A2102&amp;CHAR(39)&amp;"!r2c"&amp;$C2102,0),variables,2,0)</f>
        <v>10950</v>
      </c>
      <c r="H2102" s="98" t="str">
        <f t="array" aca="1" ref="H2102" ca="1">IF(AND(G2102&gt;=10861,G2102&lt;=10863),TEXT(INDIRECT(CHAR(39)&amp;$A2102&amp;CHAR(39)&amp;"!r"&amp;$B2102&amp;"c"&amp;$C2102,0),"dd-mmm-yyyy"),(INDIRECT(CHAR(39)&amp;$A2102&amp;CHAR(39)&amp;"!r"&amp;$B2102&amp;"c"&amp;$C2102,0)))</f>
        <v>NO</v>
      </c>
    </row>
    <row r="2103" spans="1:8" x14ac:dyDescent="0.3">
      <c r="A2103" s="95" t="s">
        <v>284</v>
      </c>
      <c r="B2103" s="95">
        <f t="shared" si="4244"/>
        <v>21</v>
      </c>
      <c r="C2103" s="95">
        <f t="shared" si="4277"/>
        <v>35</v>
      </c>
      <c r="E2103" s="95">
        <f t="shared" ref="E2103" si="4311">plan_id</f>
        <v>390</v>
      </c>
      <c r="F2103" s="95">
        <f t="shared" ca="1" si="4279"/>
        <v>2018</v>
      </c>
      <c r="G2103" s="95">
        <f t="shared" ref="G2103" ca="1" si="4312">VLOOKUP(INDIRECT(CHAR(39)&amp;$A2103&amp;CHAR(39)&amp;"!r2c"&amp;$C2103,0),variables,2,0)</f>
        <v>10954</v>
      </c>
      <c r="H2103" s="98">
        <f t="array" aca="1" ref="H2103" ca="1">IF(AND(G2103&gt;=10861,G2103&lt;=10863),TEXT(INDIRECT(CHAR(39)&amp;$A2103&amp;CHAR(39)&amp;"!r"&amp;$B2103&amp;"c"&amp;$C2103,0),"dd-mmm-yyyy"),(INDIRECT(CHAR(39)&amp;$A2103&amp;CHAR(39)&amp;"!r"&amp;$B2103&amp;"c"&amp;$C2103,0)))</f>
        <v>3.5000000000000003E-2</v>
      </c>
    </row>
    <row r="2104" spans="1:8" x14ac:dyDescent="0.3">
      <c r="A2104" s="95" t="s">
        <v>284</v>
      </c>
      <c r="B2104" s="95">
        <f t="shared" si="4244"/>
        <v>21</v>
      </c>
      <c r="C2104" s="95">
        <f t="shared" si="4277"/>
        <v>36</v>
      </c>
      <c r="E2104" s="95">
        <f t="shared" ref="E2104" si="4313">plan_id</f>
        <v>390</v>
      </c>
      <c r="F2104" s="95">
        <f t="shared" ca="1" si="4279"/>
        <v>2018</v>
      </c>
      <c r="G2104" s="95">
        <f t="shared" ref="G2104" ca="1" si="4314">VLOOKUP(INDIRECT(CHAR(39)&amp;$A2104&amp;CHAR(39)&amp;"!r2c"&amp;$C2104,0),variables,2,0)</f>
        <v>10955</v>
      </c>
      <c r="H2104" s="98">
        <f t="array" aca="1" ref="H2104" ca="1">IF(AND(G2104&gt;=10861,G2104&lt;=10863),TEXT(INDIRECT(CHAR(39)&amp;$A2104&amp;CHAR(39)&amp;"!r"&amp;$B2104&amp;"c"&amp;$C2104,0),"dd-mmm-yyyy"),(INDIRECT(CHAR(39)&amp;$A2104&amp;CHAR(39)&amp;"!r"&amp;$B2104&amp;"c"&amp;$C2104,0)))</f>
        <v>6.5000000000000002E-2</v>
      </c>
    </row>
    <row r="2105" spans="1:8" x14ac:dyDescent="0.3">
      <c r="A2105" s="95" t="s">
        <v>284</v>
      </c>
      <c r="B2105" s="95">
        <f t="shared" si="4244"/>
        <v>21</v>
      </c>
      <c r="C2105" s="95">
        <f t="shared" si="4277"/>
        <v>37</v>
      </c>
      <c r="E2105" s="95">
        <f t="shared" ref="E2105" si="4315">plan_id</f>
        <v>390</v>
      </c>
      <c r="F2105" s="95">
        <f t="shared" ca="1" si="4279"/>
        <v>2018</v>
      </c>
      <c r="G2105" s="95">
        <f t="shared" ref="G2105" ca="1" si="4316">VLOOKUP(INDIRECT(CHAR(39)&amp;$A2105&amp;CHAR(39)&amp;"!r2c"&amp;$C2105,0),variables,2,0)</f>
        <v>10956</v>
      </c>
      <c r="H2105" s="98">
        <f t="array" aca="1" ref="H2105" ca="1">IF(AND(G2105&gt;=10861,G2105&lt;=10863),TEXT(INDIRECT(CHAR(39)&amp;$A2105&amp;CHAR(39)&amp;"!r"&amp;$B2105&amp;"c"&amp;$C2105,0),"dd-mmm-yyyy"),(INDIRECT(CHAR(39)&amp;$A2105&amp;CHAR(39)&amp;"!r"&amp;$B2105&amp;"c"&amp;$C2105,0)))</f>
        <v>4.2500000000000003E-2</v>
      </c>
    </row>
    <row r="2106" spans="1:8" x14ac:dyDescent="0.3">
      <c r="A2106" s="95" t="s">
        <v>284</v>
      </c>
      <c r="B2106" s="95">
        <f t="shared" si="4244"/>
        <v>21</v>
      </c>
      <c r="C2106" s="95">
        <f t="shared" si="4277"/>
        <v>38</v>
      </c>
      <c r="E2106" s="95">
        <f t="shared" ref="E2106" si="4317">plan_id</f>
        <v>390</v>
      </c>
      <c r="F2106" s="95">
        <f t="shared" ca="1" si="4279"/>
        <v>2018</v>
      </c>
      <c r="G2106" s="95">
        <f t="shared" ref="G2106" ca="1" si="4318">VLOOKUP(INDIRECT(CHAR(39)&amp;$A2106&amp;CHAR(39)&amp;"!r2c"&amp;$C2106,0),variables,2,0)</f>
        <v>10959</v>
      </c>
      <c r="H2106" s="98" t="str">
        <f t="array" aca="1" ref="H2106" ca="1">IF(AND(G2106&gt;=10861,G2106&lt;=10863),TEXT(INDIRECT(CHAR(39)&amp;$A2106&amp;CHAR(39)&amp;"!r"&amp;$B2106&amp;"c"&amp;$C2106,0),"dd-mmm-yyyy"),(INDIRECT(CHAR(39)&amp;$A2106&amp;CHAR(39)&amp;"!r"&amp;$B2106&amp;"c"&amp;$C2106,0)))</f>
        <v>4.25% – 9.98%</v>
      </c>
    </row>
    <row r="2107" spans="1:8" x14ac:dyDescent="0.3">
      <c r="A2107" s="95" t="s">
        <v>284</v>
      </c>
      <c r="B2107" s="95">
        <f t="shared" si="4244"/>
        <v>21</v>
      </c>
      <c r="C2107" s="95">
        <f t="shared" si="4277"/>
        <v>39</v>
      </c>
      <c r="E2107" s="95">
        <f t="shared" ref="E2107" si="4319">plan_id</f>
        <v>390</v>
      </c>
      <c r="F2107" s="95">
        <f t="shared" ca="1" si="4279"/>
        <v>2018</v>
      </c>
      <c r="G2107" s="95">
        <f t="shared" ref="G2107" ca="1" si="4320">VLOOKUP(INDIRECT(CHAR(39)&amp;$A2107&amp;CHAR(39)&amp;"!r2c"&amp;$C2107,0),variables,2,0)</f>
        <v>10962</v>
      </c>
      <c r="H2107" s="98" t="str">
        <f t="array" aca="1" ref="H2107" ca="1">IF(AND(G2107&gt;=10861,G2107&lt;=10863),TEXT(INDIRECT(CHAR(39)&amp;$A2107&amp;CHAR(39)&amp;"!r"&amp;$B2107&amp;"c"&amp;$C2107,0),"dd-mmm-yyyy"),(INDIRECT(CHAR(39)&amp;$A2107&amp;CHAR(39)&amp;"!r"&amp;$B2107&amp;"c"&amp;$C2107,0)))</f>
        <v>Pg No 37,38</v>
      </c>
    </row>
    <row r="2108" spans="1:8" x14ac:dyDescent="0.3">
      <c r="A2108" s="95" t="s">
        <v>284</v>
      </c>
      <c r="B2108" s="95">
        <f t="shared" si="4244"/>
        <v>21</v>
      </c>
      <c r="C2108" s="95">
        <f t="shared" si="4277"/>
        <v>40</v>
      </c>
      <c r="E2108" s="95">
        <f t="shared" ref="E2108" si="4321">plan_id</f>
        <v>390</v>
      </c>
      <c r="F2108" s="95">
        <f t="shared" ca="1" si="4279"/>
        <v>2018</v>
      </c>
      <c r="G2108" s="95">
        <f t="shared" ref="G2108" ca="1" si="4322">VLOOKUP(INDIRECT(CHAR(39)&amp;$A2108&amp;CHAR(39)&amp;"!r2c"&amp;$C2108,0),variables,2,0)</f>
        <v>10964</v>
      </c>
      <c r="H2108" s="98" t="str">
        <f t="array" aca="1" ref="H2108" ca="1">IF(AND(G2108&gt;=10861,G2108&lt;=10863),TEXT(INDIRECT(CHAR(39)&amp;$A2108&amp;CHAR(39)&amp;"!r"&amp;$B2108&amp;"c"&amp;$C2108,0),"dd-mmm-yyyy"),(INDIRECT(CHAR(39)&amp;$A2108&amp;CHAR(39)&amp;"!r"&amp;$B2108&amp;"c"&amp;$C2108,0)))</f>
        <v>Pg No 37,38</v>
      </c>
    </row>
    <row r="2109" spans="1:8" x14ac:dyDescent="0.3">
      <c r="A2109" s="95" t="s">
        <v>284</v>
      </c>
      <c r="B2109" s="95">
        <f t="shared" si="4244"/>
        <v>21</v>
      </c>
      <c r="C2109" s="95">
        <f t="shared" si="4277"/>
        <v>41</v>
      </c>
      <c r="E2109" s="95">
        <f t="shared" ref="E2109" si="4323">plan_id</f>
        <v>390</v>
      </c>
      <c r="F2109" s="95">
        <f t="shared" ca="1" si="4279"/>
        <v>2018</v>
      </c>
      <c r="G2109" s="95">
        <f t="shared" ref="G2109" ca="1" si="4324">VLOOKUP(INDIRECT(CHAR(39)&amp;$A2109&amp;CHAR(39)&amp;"!r2c"&amp;$C2109,0),variables,2,0)</f>
        <v>10967</v>
      </c>
      <c r="H2109" s="98" t="str">
        <f t="array" aca="1" ref="H2109" ca="1">IF(AND(G2109&gt;=10861,G2109&lt;=10863),TEXT(INDIRECT(CHAR(39)&amp;$A2109&amp;CHAR(39)&amp;"!r"&amp;$B2109&amp;"c"&amp;$C2109,0),"dd-mmm-yyyy"),(INDIRECT(CHAR(39)&amp;$A2109&amp;CHAR(39)&amp;"!r"&amp;$B2109&amp;"c"&amp;$C2109,0)))</f>
        <v>RPH-2014</v>
      </c>
    </row>
    <row r="2110" spans="1:8" x14ac:dyDescent="0.3">
      <c r="A2110" s="95" t="s">
        <v>284</v>
      </c>
      <c r="B2110" s="95">
        <f t="shared" si="4244"/>
        <v>21</v>
      </c>
      <c r="C2110" s="95">
        <f t="shared" si="4277"/>
        <v>42</v>
      </c>
      <c r="E2110" s="95">
        <f t="shared" ref="E2110" si="4325">plan_id</f>
        <v>390</v>
      </c>
      <c r="F2110" s="95">
        <f t="shared" ca="1" si="4279"/>
        <v>2018</v>
      </c>
      <c r="G2110" s="95">
        <f t="shared" ref="G2110" ca="1" si="4326">VLOOKUP(INDIRECT(CHAR(39)&amp;$A2110&amp;CHAR(39)&amp;"!r2c"&amp;$C2110,0),variables,2,0)</f>
        <v>10968</v>
      </c>
      <c r="H2110" s="98">
        <f t="array" aca="1" ref="H2110" ca="1">IF(AND(G2110&gt;=10861,G2110&lt;=10863),TEXT(INDIRECT(CHAR(39)&amp;$A2110&amp;CHAR(39)&amp;"!r"&amp;$B2110&amp;"c"&amp;$C2110,0),"dd-mmm-yyyy"),(INDIRECT(CHAR(39)&amp;$A2110&amp;CHAR(39)&amp;"!r"&amp;$B2110&amp;"c"&amp;$C2110,0)))</f>
        <v>2014</v>
      </c>
    </row>
    <row r="2111" spans="1:8" x14ac:dyDescent="0.3">
      <c r="A2111" s="95" t="s">
        <v>284</v>
      </c>
      <c r="B2111" s="95">
        <f t="shared" si="4244"/>
        <v>21</v>
      </c>
      <c r="C2111" s="95">
        <f t="shared" si="4277"/>
        <v>43</v>
      </c>
      <c r="E2111" s="95">
        <f t="shared" ref="E2111" si="4327">plan_id</f>
        <v>390</v>
      </c>
      <c r="F2111" s="95">
        <f t="shared" ca="1" si="4279"/>
        <v>2018</v>
      </c>
      <c r="G2111" s="95">
        <f t="shared" ref="G2111" ca="1" si="4328">VLOOKUP(INDIRECT(CHAR(39)&amp;$A2111&amp;CHAR(39)&amp;"!r2c"&amp;$C2111,0),variables,2,0)</f>
        <v>10969</v>
      </c>
      <c r="H2111" s="98" t="str">
        <f t="array" aca="1" ref="H2111" ca="1">IF(AND(G2111&gt;=10861,G2111&lt;=10863),TEXT(INDIRECT(CHAR(39)&amp;$A2111&amp;CHAR(39)&amp;"!r"&amp;$B2111&amp;"c"&amp;$C2111,0),"dd-mmm-yyyy"),(INDIRECT(CHAR(39)&amp;$A2111&amp;CHAR(39)&amp;"!r"&amp;$B2111&amp;"c"&amp;$C2111,0)))</f>
        <v>Projection scale BB</v>
      </c>
    </row>
    <row r="2112" spans="1:8" x14ac:dyDescent="0.3">
      <c r="A2112" s="95" t="s">
        <v>284</v>
      </c>
      <c r="B2112" s="95">
        <f t="shared" si="4244"/>
        <v>21</v>
      </c>
      <c r="C2112" s="95">
        <f t="shared" si="4277"/>
        <v>44</v>
      </c>
      <c r="E2112" s="95">
        <f t="shared" ref="E2112" si="4329">plan_id</f>
        <v>390</v>
      </c>
      <c r="F2112" s="95">
        <f t="shared" ca="1" si="4279"/>
        <v>2018</v>
      </c>
      <c r="G2112" s="95">
        <f t="shared" ref="G2112" ca="1" si="4330">VLOOKUP(INDIRECT(CHAR(39)&amp;$A2112&amp;CHAR(39)&amp;"!r2c"&amp;$C2112,0),variables,2,0)</f>
        <v>10970</v>
      </c>
      <c r="H2112" s="98" t="str">
        <f t="array" aca="1" ref="H2112" ca="1">IF(AND(G2112&gt;=10861,G2112&lt;=10863),TEXT(INDIRECT(CHAR(39)&amp;$A2112&amp;CHAR(39)&amp;"!r"&amp;$B2112&amp;"c"&amp;$C2112,0),"dd-mmm-yyyy"),(INDIRECT(CHAR(39)&amp;$A2112&amp;CHAR(39)&amp;"!r"&amp;$B2112&amp;"c"&amp;$C2112,0)))</f>
        <v>Male - 1 year</v>
      </c>
    </row>
    <row r="2113" spans="1:8" x14ac:dyDescent="0.3">
      <c r="A2113" s="95" t="s">
        <v>284</v>
      </c>
      <c r="B2113" s="95">
        <f t="shared" si="4244"/>
        <v>21</v>
      </c>
      <c r="C2113" s="95">
        <f t="shared" si="4277"/>
        <v>45</v>
      </c>
      <c r="E2113" s="95">
        <f t="shared" ref="E2113" si="4331">plan_id</f>
        <v>390</v>
      </c>
      <c r="F2113" s="95">
        <f t="shared" ca="1" si="4279"/>
        <v>2018</v>
      </c>
      <c r="G2113" s="95">
        <f t="shared" ref="G2113" ca="1" si="4332">VLOOKUP(INDIRECT(CHAR(39)&amp;$A2113&amp;CHAR(39)&amp;"!r2c"&amp;$C2113,0),variables,2,0)</f>
        <v>10971</v>
      </c>
      <c r="H2113" s="98">
        <f t="array" aca="1" ref="H2113" ca="1">IF(AND(G2113&gt;=10861,G2113&lt;=10863),TEXT(INDIRECT(CHAR(39)&amp;$A2113&amp;CHAR(39)&amp;"!r"&amp;$B2113&amp;"c"&amp;$C2113,0),"dd-mmm-yyyy"),(INDIRECT(CHAR(39)&amp;$A2113&amp;CHAR(39)&amp;"!r"&amp;$B2113&amp;"c"&amp;$C2113,0)))</f>
        <v>0</v>
      </c>
    </row>
    <row r="2114" spans="1:8" x14ac:dyDescent="0.3">
      <c r="A2114" s="95" t="s">
        <v>284</v>
      </c>
      <c r="B2114" s="95">
        <f t="shared" si="4244"/>
        <v>21</v>
      </c>
      <c r="C2114" s="95">
        <f t="shared" si="4277"/>
        <v>46</v>
      </c>
      <c r="E2114" s="95">
        <f t="shared" ref="E2114" si="4333">plan_id</f>
        <v>390</v>
      </c>
      <c r="F2114" s="95">
        <f t="shared" ca="1" si="4279"/>
        <v>2018</v>
      </c>
      <c r="G2114" s="95">
        <f t="shared" ref="G2114" ca="1" si="4334">VLOOKUP(INDIRECT(CHAR(39)&amp;$A2114&amp;CHAR(39)&amp;"!r2c"&amp;$C2114,0),variables,2,0)</f>
        <v>10972</v>
      </c>
      <c r="H2114" s="98" t="str">
        <f t="array" aca="1" ref="H2114" ca="1">IF(AND(G2114&gt;=10861,G2114&lt;=10863),TEXT(INDIRECT(CHAR(39)&amp;$A2114&amp;CHAR(39)&amp;"!r"&amp;$B2114&amp;"c"&amp;$C2114,0),"dd-mmm-yyyy"),(INDIRECT(CHAR(39)&amp;$A2114&amp;CHAR(39)&amp;"!r"&amp;$B2114&amp;"c"&amp;$C2114,0)))</f>
        <v>Level Dollar Closed</v>
      </c>
    </row>
    <row r="2115" spans="1:8" x14ac:dyDescent="0.3">
      <c r="A2115" s="95" t="s">
        <v>284</v>
      </c>
      <c r="B2115" s="95">
        <f t="shared" si="4244"/>
        <v>21</v>
      </c>
      <c r="C2115" s="95">
        <f t="shared" si="4277"/>
        <v>47</v>
      </c>
      <c r="E2115" s="95">
        <f t="shared" ref="E2115" si="4335">plan_id</f>
        <v>390</v>
      </c>
      <c r="F2115" s="95">
        <f t="shared" ca="1" si="4279"/>
        <v>2018</v>
      </c>
      <c r="G2115" s="95">
        <f t="shared" ref="G2115" ca="1" si="4336">VLOOKUP(INDIRECT(CHAR(39)&amp;$A2115&amp;CHAR(39)&amp;"!r2c"&amp;$C2115,0),variables,2,0)</f>
        <v>10973</v>
      </c>
      <c r="H2115" s="98" t="str">
        <f t="array" aca="1" ref="H2115" ca="1">IF(AND(G2115&gt;=10861,G2115&lt;=10863),TEXT(INDIRECT(CHAR(39)&amp;$A2115&amp;CHAR(39)&amp;"!r"&amp;$B2115&amp;"c"&amp;$C2115,0),"dd-mmm-yyyy"),(INDIRECT(CHAR(39)&amp;$A2115&amp;CHAR(39)&amp;"!r"&amp;$B2115&amp;"c"&amp;$C2115,0)))</f>
        <v>13.9 years</v>
      </c>
    </row>
    <row r="2116" spans="1:8" x14ac:dyDescent="0.3">
      <c r="A2116" s="95" t="s">
        <v>284</v>
      </c>
      <c r="B2116" s="95">
        <f t="shared" si="4244"/>
        <v>21</v>
      </c>
      <c r="C2116" s="95">
        <f t="shared" si="4277"/>
        <v>48</v>
      </c>
      <c r="E2116" s="95">
        <f t="shared" ref="E2116" si="4337">plan_id</f>
        <v>390</v>
      </c>
      <c r="F2116" s="95">
        <f t="shared" ca="1" si="4279"/>
        <v>2018</v>
      </c>
      <c r="G2116" s="95">
        <f t="shared" ref="G2116" ca="1" si="4338">VLOOKUP(INDIRECT(CHAR(39)&amp;$A2116&amp;CHAR(39)&amp;"!r2c"&amp;$C2116,0),variables,2,0)</f>
        <v>10975</v>
      </c>
      <c r="H2116" s="98" t="str">
        <f t="array" aca="1" ref="H2116" ca="1">IF(AND(G2116&gt;=10861,G2116&lt;=10863),TEXT(INDIRECT(CHAR(39)&amp;$A2116&amp;CHAR(39)&amp;"!r"&amp;$B2116&amp;"c"&amp;$C2116,0),"dd-mmm-yyyy"),(INDIRECT(CHAR(39)&amp;$A2116&amp;CHAR(39)&amp;"!r"&amp;$B2116&amp;"c"&amp;$C2116,0)))</f>
        <v>Entry Age Normal</v>
      </c>
    </row>
    <row r="2117" spans="1:8" x14ac:dyDescent="0.3">
      <c r="A2117" s="95" t="s">
        <v>284</v>
      </c>
      <c r="B2117" s="95">
        <f t="shared" si="4244"/>
        <v>21</v>
      </c>
      <c r="C2117" s="95">
        <f t="shared" si="4277"/>
        <v>49</v>
      </c>
      <c r="E2117" s="95">
        <f t="shared" ref="E2117" si="4339">plan_id</f>
        <v>390</v>
      </c>
      <c r="F2117" s="95">
        <f t="shared" ca="1" si="4279"/>
        <v>2018</v>
      </c>
      <c r="G2117" s="95">
        <f t="shared" ref="G2117" ca="1" si="4340">VLOOKUP(INDIRECT(CHAR(39)&amp;$A2117&amp;CHAR(39)&amp;"!r2c"&amp;$C2117,0),variables,2,0)</f>
        <v>10976</v>
      </c>
      <c r="H2117" s="98">
        <f t="array" aca="1" ref="H2117" ca="1">IF(AND(G2117&gt;=10861,G2117&lt;=10863),TEXT(INDIRECT(CHAR(39)&amp;$A2117&amp;CHAR(39)&amp;"!r"&amp;$B2117&amp;"c"&amp;$C2117,0),"dd-mmm-yyyy"),(INDIRECT(CHAR(39)&amp;$A2117&amp;CHAR(39)&amp;"!r"&amp;$B2117&amp;"c"&amp;$C2117,0)))</f>
        <v>6.5000000000000002E-2</v>
      </c>
    </row>
    <row r="2118" spans="1:8" x14ac:dyDescent="0.3">
      <c r="A2118" s="95" t="s">
        <v>284</v>
      </c>
      <c r="B2118" s="95">
        <f t="shared" si="4244"/>
        <v>21</v>
      </c>
      <c r="C2118" s="95">
        <f t="shared" si="4277"/>
        <v>50</v>
      </c>
      <c r="E2118" s="95">
        <f t="shared" ref="E2118" si="4341">plan_id</f>
        <v>390</v>
      </c>
      <c r="F2118" s="95">
        <f t="shared" ca="1" si="4279"/>
        <v>2018</v>
      </c>
      <c r="G2118" s="95">
        <f t="shared" ref="G2118" ca="1" si="4342">VLOOKUP(INDIRECT(CHAR(39)&amp;$A2118&amp;CHAR(39)&amp;"!r2c"&amp;$C2118,0),variables,2,0)</f>
        <v>10977</v>
      </c>
      <c r="H2118" s="98">
        <f t="array" aca="1" ref="H2118" ca="1">IF(AND(G2118&gt;=10861,G2118&lt;=10863),TEXT(INDIRECT(CHAR(39)&amp;$A2118&amp;CHAR(39)&amp;"!r"&amp;$B2118&amp;"c"&amp;$C2118,0),"dd-mmm-yyyy"),(INDIRECT(CHAR(39)&amp;$A2118&amp;CHAR(39)&amp;"!r"&amp;$B2118&amp;"c"&amp;$C2118,0)))</f>
        <v>0</v>
      </c>
    </row>
    <row r="2119" spans="1:8" x14ac:dyDescent="0.3">
      <c r="A2119" s="95" t="s">
        <v>284</v>
      </c>
      <c r="B2119" s="95">
        <f t="shared" si="4244"/>
        <v>21</v>
      </c>
      <c r="C2119" s="95">
        <f t="shared" si="4277"/>
        <v>51</v>
      </c>
      <c r="E2119" s="95">
        <f t="shared" ref="E2119" si="4343">plan_id</f>
        <v>390</v>
      </c>
      <c r="F2119" s="95">
        <f t="shared" ca="1" si="4279"/>
        <v>2018</v>
      </c>
      <c r="G2119" s="95">
        <f t="shared" ref="G2119" ca="1" si="4344">VLOOKUP(INDIRECT(CHAR(39)&amp;$A2119&amp;CHAR(39)&amp;"!r2c"&amp;$C2119,0),variables,2,0)</f>
        <v>10978</v>
      </c>
      <c r="H2119" s="98">
        <f t="array" aca="1" ref="H2119" ca="1">IF(AND(G2119&gt;=10861,G2119&lt;=10863),TEXT(INDIRECT(CHAR(39)&amp;$A2119&amp;CHAR(39)&amp;"!r"&amp;$B2119&amp;"c"&amp;$C2119,0),"dd-mmm-yyyy"),(INDIRECT(CHAR(39)&amp;$A2119&amp;CHAR(39)&amp;"!r"&amp;$B2119&amp;"c"&amp;$C2119,0)))</f>
        <v>6.5000000000000002E-2</v>
      </c>
    </row>
    <row r="2120" spans="1:8" x14ac:dyDescent="0.3">
      <c r="A2120" s="95" t="s">
        <v>284</v>
      </c>
      <c r="B2120" s="95">
        <f t="shared" si="4244"/>
        <v>21</v>
      </c>
      <c r="C2120" s="95">
        <f t="shared" si="4277"/>
        <v>52</v>
      </c>
      <c r="E2120" s="95">
        <f t="shared" ref="E2120" si="4345">plan_id</f>
        <v>390</v>
      </c>
      <c r="F2120" s="95">
        <f t="shared" ca="1" si="4279"/>
        <v>2018</v>
      </c>
      <c r="G2120" s="95">
        <f t="shared" ref="G2120" ca="1" si="4346">VLOOKUP(INDIRECT(CHAR(39)&amp;$A2120&amp;CHAR(39)&amp;"!r2c"&amp;$C2120,0),variables,2,0)</f>
        <v>10979</v>
      </c>
      <c r="H2120" s="98" t="str">
        <f t="array" aca="1" ref="H2120" ca="1">IF(AND(G2120&gt;=10861,G2120&lt;=10863),TEXT(INDIRECT(CHAR(39)&amp;$A2120&amp;CHAR(39)&amp;"!r"&amp;$B2120&amp;"c"&amp;$C2120,0),"dd-mmm-yyyy"),(INDIRECT(CHAR(39)&amp;$A2120&amp;CHAR(39)&amp;"!r"&amp;$B2120&amp;"c"&amp;$C2120,0)))</f>
        <v>5 years</v>
      </c>
    </row>
    <row r="2121" spans="1:8" x14ac:dyDescent="0.3">
      <c r="A2121" s="95" t="s">
        <v>284</v>
      </c>
      <c r="B2121" s="95">
        <f t="shared" si="4244"/>
        <v>21</v>
      </c>
      <c r="C2121" s="95">
        <f t="shared" si="4277"/>
        <v>53</v>
      </c>
      <c r="E2121" s="95">
        <f t="shared" ref="E2121" si="4347">plan_id</f>
        <v>390</v>
      </c>
      <c r="F2121" s="95">
        <f t="shared" ca="1" si="4279"/>
        <v>2018</v>
      </c>
      <c r="G2121" s="95">
        <f t="shared" ref="G2121" ca="1" si="4348">VLOOKUP(INDIRECT(CHAR(39)&amp;$A2121&amp;CHAR(39)&amp;"!r2c"&amp;$C2121,0),variables,2,0)</f>
        <v>10980</v>
      </c>
      <c r="H2121" s="98">
        <f t="array" aca="1" ref="H2121" ca="1">IF(AND(G2121&gt;=10861,G2121&lt;=10863),TEXT(INDIRECT(CHAR(39)&amp;$A2121&amp;CHAR(39)&amp;"!r"&amp;$B2121&amp;"c"&amp;$C2121,0),"dd-mmm-yyyy"),(INDIRECT(CHAR(39)&amp;$A2121&amp;CHAR(39)&amp;"!r"&amp;$B2121&amp;"c"&amp;$C2121,0)))</f>
        <v>7.7899999999999997E-2</v>
      </c>
    </row>
    <row r="2122" spans="1:8" x14ac:dyDescent="0.3">
      <c r="A2122" s="95" t="s">
        <v>284</v>
      </c>
      <c r="B2122" s="95">
        <f t="shared" si="4244"/>
        <v>21</v>
      </c>
      <c r="C2122" s="95">
        <f t="shared" si="4277"/>
        <v>54</v>
      </c>
      <c r="E2122" s="95">
        <f t="shared" ref="E2122" si="4349">plan_id</f>
        <v>390</v>
      </c>
      <c r="F2122" s="95">
        <f t="shared" ca="1" si="4279"/>
        <v>2018</v>
      </c>
      <c r="G2122" s="95">
        <f t="shared" ref="G2122" ca="1" si="4350">VLOOKUP(INDIRECT(CHAR(39)&amp;$A2122&amp;CHAR(39)&amp;"!r2c"&amp;$C2122,0),variables,2,0)</f>
        <v>10981</v>
      </c>
      <c r="H2122" s="98">
        <f t="array" aca="1" ref="H2122" ca="1">IF(AND(G2122&gt;=10861,G2122&lt;=10863),TEXT(INDIRECT(CHAR(39)&amp;$A2122&amp;CHAR(39)&amp;"!r"&amp;$B2122&amp;"c"&amp;$C2122,0),"dd-mmm-yyyy"),(INDIRECT(CHAR(39)&amp;$A2122&amp;CHAR(39)&amp;"!r"&amp;$B2122&amp;"c"&amp;$C2122,0)))</f>
        <v>6.5000000000000002E-2</v>
      </c>
    </row>
    <row r="2123" spans="1:8" x14ac:dyDescent="0.3">
      <c r="A2123" s="95" t="s">
        <v>284</v>
      </c>
      <c r="B2123" s="95">
        <f t="shared" si="4244"/>
        <v>21</v>
      </c>
      <c r="C2123" s="95">
        <f t="shared" si="4277"/>
        <v>55</v>
      </c>
      <c r="E2123" s="95">
        <f t="shared" ref="E2123" si="4351">plan_id</f>
        <v>390</v>
      </c>
      <c r="F2123" s="95">
        <f t="shared" ca="1" si="4279"/>
        <v>2018</v>
      </c>
      <c r="G2123" s="95">
        <f t="shared" ref="G2123" ca="1" si="4352">VLOOKUP(INDIRECT(CHAR(39)&amp;$A2123&amp;CHAR(39)&amp;"!r2c"&amp;$C2123,0),variables,2,0)</f>
        <v>10706</v>
      </c>
      <c r="H2123" s="98">
        <f t="array" aca="1" ref="H2123" ca="1">IF(AND(G2123&gt;=10861,G2123&lt;=10863),TEXT(INDIRECT(CHAR(39)&amp;$A2123&amp;CHAR(39)&amp;"!r"&amp;$B2123&amp;"c"&amp;$C2123,0),"dd-mmm-yyyy"),(INDIRECT(CHAR(39)&amp;$A2123&amp;CHAR(39)&amp;"!r"&amp;$B2123&amp;"c"&amp;$C2123,0)))</f>
        <v>1.9960262322528117E-3</v>
      </c>
    </row>
    <row r="2124" spans="1:8" x14ac:dyDescent="0.3">
      <c r="A2124" s="95" t="s">
        <v>284</v>
      </c>
      <c r="B2124" s="95">
        <f t="shared" si="4244"/>
        <v>21</v>
      </c>
      <c r="C2124" s="95">
        <f t="shared" si="4277"/>
        <v>56</v>
      </c>
      <c r="E2124" s="95">
        <f t="shared" ref="E2124" si="4353">plan_id</f>
        <v>390</v>
      </c>
      <c r="F2124" s="95">
        <f t="shared" ca="1" si="4279"/>
        <v>2018</v>
      </c>
      <c r="G2124" s="95">
        <f t="shared" ref="G2124" ca="1" si="4354">VLOOKUP(INDIRECT(CHAR(39)&amp;$A2124&amp;CHAR(39)&amp;"!r2c"&amp;$C2124,0),variables,2,0)</f>
        <v>10983</v>
      </c>
      <c r="H2124" s="98" t="str">
        <f t="array" aca="1" ref="H2124" ca="1">IF(AND(G2124&gt;=10861,G2124&lt;=10863),TEXT(INDIRECT(CHAR(39)&amp;$A2124&amp;CHAR(39)&amp;"!r"&amp;$B2124&amp;"c"&amp;$C2124,0),"dd-mmm-yyyy"),(INDIRECT(CHAR(39)&amp;$A2124&amp;CHAR(39)&amp;"!r"&amp;$B2124&amp;"c"&amp;$C2124,0)))</f>
        <v>No</v>
      </c>
    </row>
    <row r="2125" spans="1:8" x14ac:dyDescent="0.3">
      <c r="A2125" s="95" t="s">
        <v>284</v>
      </c>
      <c r="B2125" s="95">
        <f t="shared" si="4244"/>
        <v>21</v>
      </c>
      <c r="C2125" s="95">
        <f t="shared" si="4277"/>
        <v>57</v>
      </c>
      <c r="E2125" s="95">
        <f t="shared" ref="E2125" si="4355">plan_id</f>
        <v>390</v>
      </c>
      <c r="F2125" s="95">
        <f t="shared" ca="1" si="4279"/>
        <v>2018</v>
      </c>
      <c r="G2125" s="95">
        <f t="shared" ref="G2125" ca="1" si="4356">VLOOKUP(INDIRECT(CHAR(39)&amp;$A2125&amp;CHAR(39)&amp;"!r2c"&amp;$C2125,0),variables,2,0)</f>
        <v>10989</v>
      </c>
      <c r="H2125" s="98">
        <f t="array" aca="1" ref="H2125" ca="1">IF(AND(G2125&gt;=10861,G2125&lt;=10863),TEXT(INDIRECT(CHAR(39)&amp;$A2125&amp;CHAR(39)&amp;"!r"&amp;$B2125&amp;"c"&amp;$C2125,0),"dd-mmm-yyyy"),(INDIRECT(CHAR(39)&amp;$A2125&amp;CHAR(39)&amp;"!r"&amp;$B2125&amp;"c"&amp;$C2125,0)))</f>
        <v>5848576000</v>
      </c>
    </row>
    <row r="2126" spans="1:8" x14ac:dyDescent="0.3">
      <c r="A2126" s="95" t="s">
        <v>284</v>
      </c>
      <c r="B2126" s="95">
        <f t="shared" si="4244"/>
        <v>21</v>
      </c>
      <c r="C2126" s="95">
        <f t="shared" si="4277"/>
        <v>58</v>
      </c>
      <c r="E2126" s="95">
        <f t="shared" ref="E2126" si="4357">plan_id</f>
        <v>390</v>
      </c>
      <c r="F2126" s="95">
        <f t="shared" ca="1" si="4279"/>
        <v>2018</v>
      </c>
      <c r="G2126" s="95">
        <f t="shared" ref="G2126" ca="1" si="4358">VLOOKUP(INDIRECT(CHAR(39)&amp;$A2126&amp;CHAR(39)&amp;"!r2c"&amp;$C2126,0),variables,2,0)</f>
        <v>10990</v>
      </c>
      <c r="H2126" s="98">
        <f t="array" aca="1" ref="H2126" ca="1">IF(AND(G2126&gt;=10861,G2126&lt;=10863),TEXT(INDIRECT(CHAR(39)&amp;$A2126&amp;CHAR(39)&amp;"!r"&amp;$B2126&amp;"c"&amp;$C2126,0),"dd-mmm-yyyy"),(INDIRECT(CHAR(39)&amp;$A2126&amp;CHAR(39)&amp;"!r"&amp;$B2126&amp;"c"&amp;$C2126,0)))</f>
        <v>5223760000</v>
      </c>
    </row>
    <row r="2127" spans="1:8" x14ac:dyDescent="0.3">
      <c r="A2127" s="95" t="s">
        <v>284</v>
      </c>
      <c r="B2127" s="95">
        <f t="shared" si="4244"/>
        <v>21</v>
      </c>
      <c r="C2127" s="95">
        <f t="shared" si="4277"/>
        <v>59</v>
      </c>
      <c r="E2127" s="95">
        <f t="shared" ref="E2127" si="4359">plan_id</f>
        <v>390</v>
      </c>
      <c r="F2127" s="95">
        <f t="shared" ca="1" si="4279"/>
        <v>2018</v>
      </c>
      <c r="G2127" s="95">
        <f t="shared" ref="G2127" ca="1" si="4360">VLOOKUP(INDIRECT(CHAR(39)&amp;$A2127&amp;CHAR(39)&amp;"!r2c"&amp;$C2127,0),variables,2,0)</f>
        <v>10991</v>
      </c>
      <c r="H2127" s="98">
        <f t="array" aca="1" ref="H2127" ca="1">IF(AND(G2127&gt;=10861,G2127&lt;=10863),TEXT(INDIRECT(CHAR(39)&amp;$A2127&amp;CHAR(39)&amp;"!r"&amp;$B2127&amp;"c"&amp;$C2127,0),"dd-mmm-yyyy"),(INDIRECT(CHAR(39)&amp;$A2127&amp;CHAR(39)&amp;"!r"&amp;$B2127&amp;"c"&amp;$C2127,0)))</f>
        <v>-624816000</v>
      </c>
    </row>
    <row r="2128" spans="1:8" x14ac:dyDescent="0.3">
      <c r="A2128" s="95" t="s">
        <v>284</v>
      </c>
      <c r="B2128" s="95">
        <f t="shared" si="4244"/>
        <v>21</v>
      </c>
      <c r="C2128" s="95">
        <f t="shared" si="4277"/>
        <v>60</v>
      </c>
      <c r="E2128" s="95">
        <f t="shared" ref="E2128" si="4361">plan_id</f>
        <v>390</v>
      </c>
      <c r="F2128" s="95">
        <f t="shared" ca="1" si="4279"/>
        <v>2018</v>
      </c>
      <c r="G2128" s="95">
        <f t="shared" ref="G2128" ca="1" si="4362">VLOOKUP(INDIRECT(CHAR(39)&amp;$A2128&amp;CHAR(39)&amp;"!r2c"&amp;$C2128,0),variables,2,0)</f>
        <v>10992</v>
      </c>
      <c r="H2128" s="98">
        <f t="array" aca="1" ref="H2128" ca="1">IF(AND(G2128&gt;=10861,G2128&lt;=10863),TEXT(INDIRECT(CHAR(39)&amp;$A2128&amp;CHAR(39)&amp;"!r"&amp;$B2128&amp;"c"&amp;$C2128,0),"dd-mmm-yyyy"),(INDIRECT(CHAR(39)&amp;$A2128&amp;CHAR(39)&amp;"!r"&amp;$B2128&amp;"c"&amp;$C2128,0)))</f>
        <v>1.1200000000000001</v>
      </c>
    </row>
    <row r="2129" spans="1:8" x14ac:dyDescent="0.3">
      <c r="A2129" s="95" t="s">
        <v>284</v>
      </c>
      <c r="B2129" s="95">
        <f t="shared" si="4244"/>
        <v>21</v>
      </c>
      <c r="C2129" s="95">
        <f t="shared" si="4277"/>
        <v>61</v>
      </c>
      <c r="E2129" s="95">
        <f t="shared" ref="E2129" si="4363">plan_id</f>
        <v>390</v>
      </c>
      <c r="F2129" s="95">
        <f t="shared" ca="1" si="4279"/>
        <v>2018</v>
      </c>
      <c r="G2129" s="95">
        <f t="shared" ref="G2129" ca="1" si="4364">VLOOKUP(INDIRECT(CHAR(39)&amp;$A2129&amp;CHAR(39)&amp;"!r2c"&amp;$C2129,0),variables,2,0)</f>
        <v>10993</v>
      </c>
      <c r="H2129" s="98">
        <f t="array" aca="1" ref="H2129" ca="1">IF(AND(G2129&gt;=10861,G2129&lt;=10863),TEXT(INDIRECT(CHAR(39)&amp;$A2129&amp;CHAR(39)&amp;"!r"&amp;$B2129&amp;"c"&amp;$C2129,0),"dd-mmm-yyyy"),(INDIRECT(CHAR(39)&amp;$A2129&amp;CHAR(39)&amp;"!r"&amp;$B2129&amp;"c"&amp;$C2129,0)))</f>
        <v>454209000</v>
      </c>
    </row>
    <row r="2130" spans="1:8" x14ac:dyDescent="0.3">
      <c r="A2130" s="95" t="s">
        <v>284</v>
      </c>
      <c r="B2130" s="95">
        <f t="shared" si="4244"/>
        <v>21</v>
      </c>
      <c r="C2130" s="95">
        <f t="shared" si="4277"/>
        <v>62</v>
      </c>
      <c r="E2130" s="95">
        <f t="shared" ref="E2130" si="4365">plan_id</f>
        <v>390</v>
      </c>
      <c r="F2130" s="95">
        <f t="shared" ca="1" si="4279"/>
        <v>2018</v>
      </c>
      <c r="G2130" s="95">
        <f t="shared" ref="G2130" ca="1" si="4366">VLOOKUP(INDIRECT(CHAR(39)&amp;$A2130&amp;CHAR(39)&amp;"!r2c"&amp;$C2130,0),variables,2,0)</f>
        <v>10801</v>
      </c>
      <c r="H2130" s="98">
        <f t="array" aca="1" ref="H2130" ca="1">IF(AND(G2130&gt;=10861,G2130&lt;=10863),TEXT(INDIRECT(CHAR(39)&amp;$A2130&amp;CHAR(39)&amp;"!r"&amp;$B2130&amp;"c"&amp;$C2130,0),"dd-mmm-yyyy"),(INDIRECT(CHAR(39)&amp;$A2130&amp;CHAR(39)&amp;"!r"&amp;$B2130&amp;"c"&amp;$C2130,0)))</f>
        <v>-70500000</v>
      </c>
    </row>
    <row r="2131" spans="1:8" x14ac:dyDescent="0.3">
      <c r="A2131" s="95" t="s">
        <v>284</v>
      </c>
      <c r="B2131" s="95">
        <f t="shared" si="4244"/>
        <v>21</v>
      </c>
      <c r="C2131" s="95">
        <f t="shared" si="4277"/>
        <v>63</v>
      </c>
      <c r="E2131" s="95">
        <f t="shared" ref="E2131" si="4367">plan_id</f>
        <v>390</v>
      </c>
      <c r="F2131" s="95">
        <f t="shared" ca="1" si="4279"/>
        <v>2018</v>
      </c>
      <c r="G2131" s="95">
        <f t="shared" ref="G2131" ca="1" si="4368">VLOOKUP(INDIRECT(CHAR(39)&amp;$A2131&amp;CHAR(39)&amp;"!r2c"&amp;$C2131,0),variables,2,0)</f>
        <v>10802</v>
      </c>
      <c r="H2131" s="98">
        <f t="array" aca="1" ref="H2131" ca="1">IF(AND(G2131&gt;=10861,G2131&lt;=10863),TEXT(INDIRECT(CHAR(39)&amp;$A2131&amp;CHAR(39)&amp;"!r"&amp;$B2131&amp;"c"&amp;$C2131,0),"dd-mmm-yyyy"),(INDIRECT(CHAR(39)&amp;$A2131&amp;CHAR(39)&amp;"!r"&amp;$B2131&amp;"c"&amp;$C2131,0)))</f>
        <v>-15400000</v>
      </c>
    </row>
    <row r="2132" spans="1:8" x14ac:dyDescent="0.3">
      <c r="A2132" s="95" t="s">
        <v>284</v>
      </c>
      <c r="B2132" s="95">
        <f t="shared" si="4244"/>
        <v>21</v>
      </c>
      <c r="C2132" s="95">
        <f t="shared" si="4277"/>
        <v>64</v>
      </c>
      <c r="E2132" s="95">
        <f t="shared" ref="E2132" si="4369">plan_id</f>
        <v>390</v>
      </c>
      <c r="F2132" s="95">
        <f t="shared" ca="1" si="4279"/>
        <v>2018</v>
      </c>
      <c r="G2132" s="95">
        <f t="shared" ref="G2132" ca="1" si="4370">VLOOKUP(INDIRECT(CHAR(39)&amp;$A2132&amp;CHAR(39)&amp;"!r2c"&amp;$C2132,0),variables,2,0)</f>
        <v>10803</v>
      </c>
      <c r="H2132" s="98">
        <f t="array" aca="1" ref="H2132" ca="1">IF(AND(G2132&gt;=10861,G2132&lt;=10863),TEXT(INDIRECT(CHAR(39)&amp;$A2132&amp;CHAR(39)&amp;"!r"&amp;$B2132&amp;"c"&amp;$C2132,0),"dd-mmm-yyyy"),(INDIRECT(CHAR(39)&amp;$A2132&amp;CHAR(39)&amp;"!r"&amp;$B2132&amp;"c"&amp;$C2132,0)))</f>
        <v>0</v>
      </c>
    </row>
    <row r="2133" spans="1:8" x14ac:dyDescent="0.3">
      <c r="A2133" s="95" t="s">
        <v>284</v>
      </c>
      <c r="B2133" s="95">
        <f t="shared" si="4244"/>
        <v>21</v>
      </c>
      <c r="C2133" s="95">
        <f t="shared" si="4277"/>
        <v>65</v>
      </c>
      <c r="E2133" s="95">
        <f t="shared" ref="E2133" si="4371">plan_id</f>
        <v>390</v>
      </c>
      <c r="F2133" s="95">
        <f t="shared" ca="1" si="4279"/>
        <v>2018</v>
      </c>
      <c r="G2133" s="95">
        <f t="shared" ref="G2133" ca="1" si="4372">VLOOKUP(INDIRECT(CHAR(39)&amp;$A2133&amp;CHAR(39)&amp;"!r2c"&amp;$C2133,0),variables,2,0)</f>
        <v>10804</v>
      </c>
      <c r="H2133" s="98">
        <f t="array" aca="1" ref="H2133" ca="1">IF(AND(G2133&gt;=10861,G2133&lt;=10863),TEXT(INDIRECT(CHAR(39)&amp;$A2133&amp;CHAR(39)&amp;"!r"&amp;$B2133&amp;"c"&amp;$C2133,0),"dd-mmm-yyyy"),(INDIRECT(CHAR(39)&amp;$A2133&amp;CHAR(39)&amp;"!r"&amp;$B2133&amp;"c"&amp;$C2133,0)))</f>
        <v>0</v>
      </c>
    </row>
    <row r="2134" spans="1:8" x14ac:dyDescent="0.3">
      <c r="A2134" s="95" t="s">
        <v>284</v>
      </c>
      <c r="B2134" s="95">
        <f t="shared" si="4244"/>
        <v>21</v>
      </c>
      <c r="C2134" s="95">
        <f t="shared" si="4277"/>
        <v>66</v>
      </c>
      <c r="E2134" s="95">
        <f t="shared" ref="E2134" si="4373">plan_id</f>
        <v>390</v>
      </c>
      <c r="F2134" s="95">
        <f t="shared" ca="1" si="4279"/>
        <v>2018</v>
      </c>
      <c r="G2134" s="95">
        <f t="shared" ref="G2134" ca="1" si="4374">VLOOKUP(INDIRECT(CHAR(39)&amp;$A2134&amp;CHAR(39)&amp;"!r2c"&amp;$C2134,0),variables,2,0)</f>
        <v>10805</v>
      </c>
      <c r="H2134" s="98">
        <f t="array" aca="1" ref="H2134" ca="1">IF(AND(G2134&gt;=10861,G2134&lt;=10863),TEXT(INDIRECT(CHAR(39)&amp;$A2134&amp;CHAR(39)&amp;"!r"&amp;$B2134&amp;"c"&amp;$C2134,0),"dd-mmm-yyyy"),(INDIRECT(CHAR(39)&amp;$A2134&amp;CHAR(39)&amp;"!r"&amp;$B2134&amp;"c"&amp;$C2134,0)))</f>
        <v>-3200000</v>
      </c>
    </row>
    <row r="2135" spans="1:8" x14ac:dyDescent="0.3">
      <c r="A2135" s="95" t="s">
        <v>284</v>
      </c>
      <c r="B2135" s="95">
        <f t="shared" ref="B2135" si="4375">B2070+1</f>
        <v>21</v>
      </c>
      <c r="C2135" s="95">
        <f t="shared" si="4277"/>
        <v>67</v>
      </c>
      <c r="E2135" s="95">
        <f t="shared" ref="E2135" si="4376">plan_id</f>
        <v>390</v>
      </c>
      <c r="F2135" s="95">
        <f t="shared" ca="1" si="4279"/>
        <v>2018</v>
      </c>
      <c r="G2135" s="95">
        <f t="shared" ref="G2135" ca="1" si="4377">VLOOKUP(INDIRECT(CHAR(39)&amp;$A2135&amp;CHAR(39)&amp;"!r2c"&amp;$C2135,0),variables,2,0)</f>
        <v>10806</v>
      </c>
      <c r="H2135" s="98">
        <f t="array" aca="1" ref="H2135" ca="1">IF(AND(G2135&gt;=10861,G2135&lt;=10863),TEXT(INDIRECT(CHAR(39)&amp;$A2135&amp;CHAR(39)&amp;"!r"&amp;$B2135&amp;"c"&amp;$C2135,0),"dd-mmm-yyyy"),(INDIRECT(CHAR(39)&amp;$A2135&amp;CHAR(39)&amp;"!r"&amp;$B2135&amp;"c"&amp;$C2135,0)))</f>
        <v>0</v>
      </c>
    </row>
    <row r="2136" spans="1:8" x14ac:dyDescent="0.3">
      <c r="A2136" s="95" t="s">
        <v>284</v>
      </c>
      <c r="B2136" s="95">
        <f>B2135</f>
        <v>21</v>
      </c>
      <c r="C2136" s="95">
        <f t="shared" si="4277"/>
        <v>68</v>
      </c>
      <c r="E2136" s="95">
        <f t="shared" ref="E2136" si="4378">plan_id</f>
        <v>390</v>
      </c>
      <c r="F2136" s="95">
        <f t="shared" ca="1" si="4279"/>
        <v>2018</v>
      </c>
      <c r="G2136" s="95">
        <f t="shared" ref="G2136" ca="1" si="4379">VLOOKUP(INDIRECT(CHAR(39)&amp;$A2136&amp;CHAR(39)&amp;"!r2c"&amp;$C2136,0),variables,2,0)</f>
        <v>10807</v>
      </c>
      <c r="H2136" s="98">
        <f t="array" aca="1" ref="H2136" ca="1">IF(AND(G2136&gt;=10861,G2136&lt;=10863),TEXT(INDIRECT(CHAR(39)&amp;$A2136&amp;CHAR(39)&amp;"!r"&amp;$B2136&amp;"c"&amp;$C2136,0),"dd-mmm-yyyy"),(INDIRECT(CHAR(39)&amp;$A2136&amp;CHAR(39)&amp;"!r"&amp;$B2136&amp;"c"&amp;$C2136,0)))</f>
        <v>0</v>
      </c>
    </row>
    <row r="2137" spans="1:8" x14ac:dyDescent="0.3">
      <c r="A2137" s="95" t="s">
        <v>284</v>
      </c>
      <c r="B2137" s="95">
        <f t="shared" ref="B2137:B2161" si="4380">B2136</f>
        <v>21</v>
      </c>
      <c r="C2137" s="95">
        <f t="shared" si="4277"/>
        <v>69</v>
      </c>
      <c r="E2137" s="95">
        <f t="shared" ref="E2137" si="4381">plan_id</f>
        <v>390</v>
      </c>
      <c r="F2137" s="95">
        <f t="shared" ca="1" si="4279"/>
        <v>2018</v>
      </c>
      <c r="G2137" s="95">
        <f t="shared" ref="G2137" ca="1" si="4382">VLOOKUP(INDIRECT(CHAR(39)&amp;$A2137&amp;CHAR(39)&amp;"!r2c"&amp;$C2137,0),variables,2,0)</f>
        <v>10808</v>
      </c>
      <c r="H2137" s="98">
        <f t="array" aca="1" ref="H2137" ca="1">IF(AND(G2137&gt;=10861,G2137&lt;=10863),TEXT(INDIRECT(CHAR(39)&amp;$A2137&amp;CHAR(39)&amp;"!r"&amp;$B2137&amp;"c"&amp;$C2137,0),"dd-mmm-yyyy"),(INDIRECT(CHAR(39)&amp;$A2137&amp;CHAR(39)&amp;"!r"&amp;$B2137&amp;"c"&amp;$C2137,0)))</f>
        <v>0</v>
      </c>
    </row>
    <row r="2138" spans="1:8" x14ac:dyDescent="0.3">
      <c r="A2138" s="95" t="s">
        <v>284</v>
      </c>
      <c r="B2138" s="95">
        <f t="shared" si="4380"/>
        <v>21</v>
      </c>
      <c r="C2138" s="95">
        <f t="shared" si="4277"/>
        <v>70</v>
      </c>
      <c r="E2138" s="95">
        <f t="shared" ref="E2138" si="4383">plan_id</f>
        <v>390</v>
      </c>
      <c r="F2138" s="95">
        <f t="shared" ca="1" si="4279"/>
        <v>2018</v>
      </c>
      <c r="G2138" s="95">
        <f t="shared" ref="G2138" ca="1" si="4384">VLOOKUP(INDIRECT(CHAR(39)&amp;$A2138&amp;CHAR(39)&amp;"!r2c"&amp;$C2138,0),variables,2,0)</f>
        <v>10809</v>
      </c>
      <c r="H2138" s="98">
        <f t="array" aca="1" ref="H2138" ca="1">IF(AND(G2138&gt;=10861,G2138&lt;=10863),TEXT(INDIRECT(CHAR(39)&amp;$A2138&amp;CHAR(39)&amp;"!r"&amp;$B2138&amp;"c"&amp;$C2138,0),"dd-mmm-yyyy"),(INDIRECT(CHAR(39)&amp;$A2138&amp;CHAR(39)&amp;"!r"&amp;$B2138&amp;"c"&amp;$C2138,0)))</f>
        <v>-100000</v>
      </c>
    </row>
    <row r="2139" spans="1:8" x14ac:dyDescent="0.3">
      <c r="A2139" s="95" t="s">
        <v>284</v>
      </c>
      <c r="B2139" s="95">
        <f t="shared" si="4380"/>
        <v>21</v>
      </c>
      <c r="C2139" s="95">
        <f t="shared" si="4277"/>
        <v>71</v>
      </c>
      <c r="E2139" s="95">
        <f t="shared" ref="E2139" si="4385">plan_id</f>
        <v>390</v>
      </c>
      <c r="F2139" s="95">
        <f t="shared" ca="1" si="4279"/>
        <v>2018</v>
      </c>
      <c r="G2139" s="95">
        <f t="shared" ref="G2139" ca="1" si="4386">VLOOKUP(INDIRECT(CHAR(39)&amp;$A2139&amp;CHAR(39)&amp;"!r2c"&amp;$C2139,0),variables,2,0)</f>
        <v>10810</v>
      </c>
      <c r="H2139" s="98">
        <f t="array" aca="1" ref="H2139" ca="1">IF(AND(G2139&gt;=10861,G2139&lt;=10863),TEXT(INDIRECT(CHAR(39)&amp;$A2139&amp;CHAR(39)&amp;"!r"&amp;$B2139&amp;"c"&amp;$C2139,0),"dd-mmm-yyyy"),(INDIRECT(CHAR(39)&amp;$A2139&amp;CHAR(39)&amp;"!r"&amp;$B2139&amp;"c"&amp;$C2139,0)))</f>
        <v>0</v>
      </c>
    </row>
    <row r="2140" spans="1:8" x14ac:dyDescent="0.3">
      <c r="A2140" s="95" t="s">
        <v>284</v>
      </c>
      <c r="B2140" s="95">
        <f t="shared" si="4380"/>
        <v>21</v>
      </c>
      <c r="C2140" s="95">
        <f t="shared" si="4277"/>
        <v>72</v>
      </c>
      <c r="E2140" s="95">
        <f t="shared" ref="E2140" si="4387">plan_id</f>
        <v>390</v>
      </c>
      <c r="F2140" s="95">
        <f t="shared" ca="1" si="4279"/>
        <v>2018</v>
      </c>
      <c r="G2140" s="95">
        <f t="shared" ref="G2140" ca="1" si="4388">VLOOKUP(INDIRECT(CHAR(39)&amp;$A2140&amp;CHAR(39)&amp;"!r2c"&amp;$C2140,0),variables,2,0)</f>
        <v>10811</v>
      </c>
      <c r="H2140" s="98">
        <f t="array" aca="1" ref="H2140" ca="1">IF(AND(G2140&gt;=10861,G2140&lt;=10863),TEXT(INDIRECT(CHAR(39)&amp;$A2140&amp;CHAR(39)&amp;"!r"&amp;$B2140&amp;"c"&amp;$C2140,0),"dd-mmm-yyyy"),(INDIRECT(CHAR(39)&amp;$A2140&amp;CHAR(39)&amp;"!r"&amp;$B2140&amp;"c"&amp;$C2140,0)))</f>
        <v>0</v>
      </c>
    </row>
    <row r="2141" spans="1:8" x14ac:dyDescent="0.3">
      <c r="A2141" s="95" t="s">
        <v>284</v>
      </c>
      <c r="B2141" s="95">
        <f t="shared" si="4380"/>
        <v>21</v>
      </c>
      <c r="C2141" s="95">
        <f t="shared" si="4277"/>
        <v>73</v>
      </c>
      <c r="E2141" s="95">
        <f t="shared" ref="E2141" si="4389">plan_id</f>
        <v>390</v>
      </c>
      <c r="F2141" s="95">
        <f t="shared" ca="1" si="4279"/>
        <v>2018</v>
      </c>
      <c r="G2141" s="95">
        <f t="shared" ref="G2141" ca="1" si="4390">VLOOKUP(INDIRECT(CHAR(39)&amp;$A2141&amp;CHAR(39)&amp;"!r2c"&amp;$C2141,0),variables,2,0)</f>
        <v>10812</v>
      </c>
      <c r="H2141" s="98">
        <f t="array" aca="1" ref="H2141" ca="1">IF(AND(G2141&gt;=10861,G2141&lt;=10863),TEXT(INDIRECT(CHAR(39)&amp;$A2141&amp;CHAR(39)&amp;"!r"&amp;$B2141&amp;"c"&amp;$C2141,0),"dd-mmm-yyyy"),(INDIRECT(CHAR(39)&amp;$A2141&amp;CHAR(39)&amp;"!r"&amp;$B2141&amp;"c"&amp;$C2141,0)))</f>
        <v>0</v>
      </c>
    </row>
    <row r="2142" spans="1:8" x14ac:dyDescent="0.3">
      <c r="A2142" s="95" t="s">
        <v>284</v>
      </c>
      <c r="B2142" s="95">
        <f t="shared" si="4380"/>
        <v>21</v>
      </c>
      <c r="C2142" s="95">
        <f t="shared" si="4277"/>
        <v>74</v>
      </c>
      <c r="E2142" s="95">
        <f t="shared" ref="E2142" si="4391">plan_id</f>
        <v>390</v>
      </c>
      <c r="F2142" s="95">
        <f t="shared" ca="1" si="4279"/>
        <v>2018</v>
      </c>
      <c r="G2142" s="95">
        <f t="shared" ref="G2142" ca="1" si="4392">VLOOKUP(INDIRECT(CHAR(39)&amp;$A2142&amp;CHAR(39)&amp;"!r2c"&amp;$C2142,0),variables,2,0)</f>
        <v>10813</v>
      </c>
      <c r="H2142" s="98">
        <f t="array" aca="1" ref="H2142" ca="1">IF(AND(G2142&gt;=10861,G2142&lt;=10863),TEXT(INDIRECT(CHAR(39)&amp;$A2142&amp;CHAR(39)&amp;"!r"&amp;$B2142&amp;"c"&amp;$C2142,0),"dd-mmm-yyyy"),(INDIRECT(CHAR(39)&amp;$A2142&amp;CHAR(39)&amp;"!r"&amp;$B2142&amp;"c"&amp;$C2142,0)))</f>
        <v>0</v>
      </c>
    </row>
    <row r="2143" spans="1:8" x14ac:dyDescent="0.3">
      <c r="A2143" s="95" t="s">
        <v>284</v>
      </c>
      <c r="B2143" s="95">
        <f t="shared" si="4380"/>
        <v>21</v>
      </c>
      <c r="C2143" s="95">
        <f t="shared" si="4277"/>
        <v>75</v>
      </c>
      <c r="E2143" s="95">
        <f t="shared" ref="E2143" si="4393">plan_id</f>
        <v>390</v>
      </c>
      <c r="F2143" s="95">
        <f t="shared" ca="1" si="4279"/>
        <v>2018</v>
      </c>
      <c r="G2143" s="95">
        <f t="shared" ref="G2143" ca="1" si="4394">VLOOKUP(INDIRECT(CHAR(39)&amp;$A2143&amp;CHAR(39)&amp;"!r2c"&amp;$C2143,0),variables,2,0)</f>
        <v>10814</v>
      </c>
      <c r="H2143" s="98">
        <f t="array" aca="1" ref="H2143" ca="1">IF(AND(G2143&gt;=10861,G2143&lt;=10863),TEXT(INDIRECT(CHAR(39)&amp;$A2143&amp;CHAR(39)&amp;"!r"&amp;$B2143&amp;"c"&amp;$C2143,0),"dd-mmm-yyyy"),(INDIRECT(CHAR(39)&amp;$A2143&amp;CHAR(39)&amp;"!r"&amp;$B2143&amp;"c"&amp;$C2143,0)))</f>
        <v>-1800000</v>
      </c>
    </row>
    <row r="2144" spans="1:8" x14ac:dyDescent="0.3">
      <c r="A2144" s="95" t="s">
        <v>284</v>
      </c>
      <c r="B2144" s="95">
        <f t="shared" si="4380"/>
        <v>21</v>
      </c>
      <c r="C2144" s="95">
        <f t="shared" si="4277"/>
        <v>76</v>
      </c>
      <c r="E2144" s="95">
        <f t="shared" ref="E2144" si="4395">plan_id</f>
        <v>390</v>
      </c>
      <c r="F2144" s="95">
        <f t="shared" ca="1" si="4279"/>
        <v>2018</v>
      </c>
      <c r="G2144" s="95">
        <f t="shared" ref="G2144" ca="1" si="4396">VLOOKUP(INDIRECT(CHAR(39)&amp;$A2144&amp;CHAR(39)&amp;"!r2c"&amp;$C2144,0),variables,2,0)</f>
        <v>10815</v>
      </c>
      <c r="H2144" s="98">
        <f t="array" aca="1" ref="H2144" ca="1">IF(AND(G2144&gt;=10861,G2144&lt;=10863),TEXT(INDIRECT(CHAR(39)&amp;$A2144&amp;CHAR(39)&amp;"!r"&amp;$B2144&amp;"c"&amp;$C2144,0),"dd-mmm-yyyy"),(INDIRECT(CHAR(39)&amp;$A2144&amp;CHAR(39)&amp;"!r"&amp;$B2144&amp;"c"&amp;$C2144,0)))</f>
        <v>-11900000</v>
      </c>
    </row>
    <row r="2145" spans="1:8" x14ac:dyDescent="0.3">
      <c r="A2145" s="95" t="s">
        <v>284</v>
      </c>
      <c r="B2145" s="95">
        <f t="shared" si="4380"/>
        <v>21</v>
      </c>
      <c r="C2145" s="95">
        <f t="shared" si="4277"/>
        <v>77</v>
      </c>
      <c r="E2145" s="95">
        <f t="shared" ref="E2145" si="4397">plan_id</f>
        <v>390</v>
      </c>
      <c r="F2145" s="95">
        <f t="shared" ca="1" si="4279"/>
        <v>2018</v>
      </c>
      <c r="G2145" s="95">
        <f t="shared" ref="G2145" ca="1" si="4398">VLOOKUP(INDIRECT(CHAR(39)&amp;$A2145&amp;CHAR(39)&amp;"!r2c"&amp;$C2145,0),variables,2,0)</f>
        <v>10816</v>
      </c>
      <c r="H2145" s="98">
        <f t="array" aca="1" ref="H2145" ca="1">IF(AND(G2145&gt;=10861,G2145&lt;=10863),TEXT(INDIRECT(CHAR(39)&amp;$A2145&amp;CHAR(39)&amp;"!r"&amp;$B2145&amp;"c"&amp;$C2145,0),"dd-mmm-yyyy"),(INDIRECT(CHAR(39)&amp;$A2145&amp;CHAR(39)&amp;"!r"&amp;$B2145&amp;"c"&amp;$C2145,0)))</f>
        <v>0</v>
      </c>
    </row>
    <row r="2146" spans="1:8" x14ac:dyDescent="0.3">
      <c r="A2146" s="95" t="s">
        <v>284</v>
      </c>
      <c r="B2146" s="95">
        <f t="shared" si="4380"/>
        <v>21</v>
      </c>
      <c r="C2146" s="95">
        <f t="shared" si="4277"/>
        <v>78</v>
      </c>
      <c r="E2146" s="95">
        <f t="shared" ref="E2146" si="4399">plan_id</f>
        <v>390</v>
      </c>
      <c r="F2146" s="95">
        <f t="shared" ca="1" si="4279"/>
        <v>2018</v>
      </c>
      <c r="G2146" s="95">
        <f t="shared" ref="G2146" ca="1" si="4400">VLOOKUP(INDIRECT(CHAR(39)&amp;$A2146&amp;CHAR(39)&amp;"!r2c"&amp;$C2146,0),variables,2,0)</f>
        <v>10817</v>
      </c>
      <c r="H2146" s="98">
        <f t="array" aca="1" ref="H2146" ca="1">IF(AND(G2146&gt;=10861,G2146&lt;=10863),TEXT(INDIRECT(CHAR(39)&amp;$A2146&amp;CHAR(39)&amp;"!r"&amp;$B2146&amp;"c"&amp;$C2146,0),"dd-mmm-yyyy"),(INDIRECT(CHAR(39)&amp;$A2146&amp;CHAR(39)&amp;"!r"&amp;$B2146&amp;"c"&amp;$C2146,0)))</f>
        <v>-23900000</v>
      </c>
    </row>
    <row r="2147" spans="1:8" x14ac:dyDescent="0.3">
      <c r="A2147" s="95" t="s">
        <v>284</v>
      </c>
      <c r="B2147" s="95">
        <f t="shared" si="4380"/>
        <v>21</v>
      </c>
      <c r="C2147" s="95">
        <f t="shared" si="4277"/>
        <v>79</v>
      </c>
      <c r="E2147" s="95">
        <f t="shared" ref="E2147" si="4401">plan_id</f>
        <v>390</v>
      </c>
      <c r="F2147" s="95">
        <f t="shared" ca="1" si="4279"/>
        <v>2018</v>
      </c>
      <c r="G2147" s="95">
        <f t="shared" ref="G2147" ca="1" si="4402">VLOOKUP(INDIRECT(CHAR(39)&amp;$A2147&amp;CHAR(39)&amp;"!r2c"&amp;$C2147,0),variables,2,0)</f>
        <v>10818</v>
      </c>
      <c r="H2147" s="98">
        <f t="array" aca="1" ref="H2147" ca="1">IF(AND(G2147&gt;=10861,G2147&lt;=10863),TEXT(INDIRECT(CHAR(39)&amp;$A2147&amp;CHAR(39)&amp;"!r"&amp;$B2147&amp;"c"&amp;$C2147,0),"dd-mmm-yyyy"),(INDIRECT(CHAR(39)&amp;$A2147&amp;CHAR(39)&amp;"!r"&amp;$B2147&amp;"c"&amp;$C2147,0)))</f>
        <v>22700000</v>
      </c>
    </row>
    <row r="2148" spans="1:8" x14ac:dyDescent="0.3">
      <c r="A2148" s="95" t="s">
        <v>284</v>
      </c>
      <c r="B2148" s="95">
        <f t="shared" si="4380"/>
        <v>21</v>
      </c>
      <c r="C2148" s="95">
        <f t="shared" si="4277"/>
        <v>80</v>
      </c>
      <c r="E2148" s="95">
        <f t="shared" ref="E2148" si="4403">plan_id</f>
        <v>390</v>
      </c>
      <c r="F2148" s="95">
        <f t="shared" ca="1" si="4279"/>
        <v>2018</v>
      </c>
      <c r="G2148" s="95">
        <f t="shared" ref="G2148" ca="1" si="4404">VLOOKUP(INDIRECT(CHAR(39)&amp;$A2148&amp;CHAR(39)&amp;"!r2c"&amp;$C2148,0),variables,2,0)</f>
        <v>10819</v>
      </c>
      <c r="H2148" s="98">
        <f t="array" aca="1" ref="H2148" ca="1">IF(AND(G2148&gt;=10861,G2148&lt;=10863),TEXT(INDIRECT(CHAR(39)&amp;$A2148&amp;CHAR(39)&amp;"!r"&amp;$B2148&amp;"c"&amp;$C2148,0),"dd-mmm-yyyy"),(INDIRECT(CHAR(39)&amp;$A2148&amp;CHAR(39)&amp;"!r"&amp;$B2148&amp;"c"&amp;$C2148,0)))</f>
        <v>0</v>
      </c>
    </row>
    <row r="2149" spans="1:8" x14ac:dyDescent="0.3">
      <c r="A2149" s="95" t="s">
        <v>284</v>
      </c>
      <c r="B2149" s="95">
        <f t="shared" si="4380"/>
        <v>21</v>
      </c>
      <c r="C2149" s="95">
        <f t="shared" si="4277"/>
        <v>81</v>
      </c>
      <c r="E2149" s="95">
        <f t="shared" ref="E2149" si="4405">plan_id</f>
        <v>390</v>
      </c>
      <c r="F2149" s="95">
        <f t="shared" ca="1" si="4279"/>
        <v>2018</v>
      </c>
      <c r="G2149" s="95">
        <f t="shared" ref="G2149" ca="1" si="4406">VLOOKUP(INDIRECT(CHAR(39)&amp;$A2149&amp;CHAR(39)&amp;"!r2c"&amp;$C2149,0),variables,2,0)</f>
        <v>10820</v>
      </c>
      <c r="H2149" s="98">
        <f t="array" aca="1" ref="H2149" ca="1">IF(AND(G2149&gt;=10861,G2149&lt;=10863),TEXT(INDIRECT(CHAR(39)&amp;$A2149&amp;CHAR(39)&amp;"!r"&amp;$B2149&amp;"c"&amp;$C2149,0),"dd-mmm-yyyy"),(INDIRECT(CHAR(39)&amp;$A2149&amp;CHAR(39)&amp;"!r"&amp;$B2149&amp;"c"&amp;$C2149,0)))</f>
        <v>5100000</v>
      </c>
    </row>
    <row r="2150" spans="1:8" x14ac:dyDescent="0.3">
      <c r="A2150" s="95" t="s">
        <v>284</v>
      </c>
      <c r="B2150" s="95">
        <f t="shared" si="4380"/>
        <v>21</v>
      </c>
      <c r="C2150" s="95">
        <f t="shared" si="4277"/>
        <v>82</v>
      </c>
      <c r="E2150" s="95">
        <f t="shared" ref="E2150" si="4407">plan_id</f>
        <v>390</v>
      </c>
      <c r="F2150" s="95">
        <f t="shared" ca="1" si="4279"/>
        <v>2018</v>
      </c>
      <c r="G2150" s="95">
        <f t="shared" ref="G2150" ca="1" si="4408">VLOOKUP(INDIRECT(CHAR(39)&amp;$A2150&amp;CHAR(39)&amp;"!r2c"&amp;$C2150,0),variables,2,0)</f>
        <v>10821</v>
      </c>
      <c r="H2150" s="98">
        <f t="array" aca="1" ref="H2150" ca="1">IF(AND(G2150&gt;=10861,G2150&lt;=10863),TEXT(INDIRECT(CHAR(39)&amp;$A2150&amp;CHAR(39)&amp;"!r"&amp;$B2150&amp;"c"&amp;$C2150,0),"dd-mmm-yyyy"),(INDIRECT(CHAR(39)&amp;$A2150&amp;CHAR(39)&amp;"!r"&amp;$B2150&amp;"c"&amp;$C2150,0)))</f>
        <v>0</v>
      </c>
    </row>
    <row r="2151" spans="1:8" x14ac:dyDescent="0.3">
      <c r="A2151" s="95" t="s">
        <v>284</v>
      </c>
      <c r="B2151" s="95">
        <f t="shared" si="4380"/>
        <v>21</v>
      </c>
      <c r="C2151" s="95">
        <f t="shared" ref="C2151:C2214" si="4409">C2060</f>
        <v>83</v>
      </c>
      <c r="E2151" s="95">
        <f t="shared" ref="E2151" si="4410">plan_id</f>
        <v>390</v>
      </c>
      <c r="F2151" s="95">
        <f t="shared" ref="F2151:F2214" ca="1" si="4411">INDIRECT(CHAR(39)&amp;$A2151&amp;CHAR(39)&amp;"!r"&amp;$B2151&amp;"c2",0)</f>
        <v>2018</v>
      </c>
      <c r="G2151" s="95">
        <f t="shared" ref="G2151" ca="1" si="4412">VLOOKUP(INDIRECT(CHAR(39)&amp;$A2151&amp;CHAR(39)&amp;"!r2c"&amp;$C2151,0),variables,2,0)</f>
        <v>10822</v>
      </c>
      <c r="H2151" s="98">
        <f t="array" aca="1" ref="H2151" ca="1">IF(AND(G2151&gt;=10861,G2151&lt;=10863),TEXT(INDIRECT(CHAR(39)&amp;$A2151&amp;CHAR(39)&amp;"!r"&amp;$B2151&amp;"c"&amp;$C2151,0),"dd-mmm-yyyy"),(INDIRECT(CHAR(39)&amp;$A2151&amp;CHAR(39)&amp;"!r"&amp;$B2151&amp;"c"&amp;$C2151,0)))</f>
        <v>0</v>
      </c>
    </row>
    <row r="2152" spans="1:8" x14ac:dyDescent="0.3">
      <c r="A2152" s="95" t="s">
        <v>284</v>
      </c>
      <c r="B2152" s="95">
        <f t="shared" si="4380"/>
        <v>21</v>
      </c>
      <c r="C2152" s="95">
        <f t="shared" si="4409"/>
        <v>84</v>
      </c>
      <c r="E2152" s="95">
        <f t="shared" ref="E2152" si="4413">plan_id</f>
        <v>390</v>
      </c>
      <c r="F2152" s="95">
        <f t="shared" ca="1" si="4411"/>
        <v>2018</v>
      </c>
      <c r="G2152" s="95">
        <f t="shared" ref="G2152" ca="1" si="4414">VLOOKUP(INDIRECT(CHAR(39)&amp;$A2152&amp;CHAR(39)&amp;"!r2c"&amp;$C2152,0),variables,2,0)</f>
        <v>10829</v>
      </c>
      <c r="H2152" s="98">
        <f t="array" aca="1" ref="H2152" ca="1">IF(AND(G2152&gt;=10861,G2152&lt;=10863),TEXT(INDIRECT(CHAR(39)&amp;$A2152&amp;CHAR(39)&amp;"!r"&amp;$B2152&amp;"c"&amp;$C2152,0),"dd-mmm-yyyy"),(INDIRECT(CHAR(39)&amp;$A2152&amp;CHAR(39)&amp;"!r"&amp;$B2152&amp;"c"&amp;$C2152,0)))</f>
        <v>180774000</v>
      </c>
    </row>
    <row r="2153" spans="1:8" x14ac:dyDescent="0.3">
      <c r="A2153" s="95" t="s">
        <v>284</v>
      </c>
      <c r="B2153" s="95">
        <f t="shared" si="4380"/>
        <v>21</v>
      </c>
      <c r="C2153" s="95">
        <f t="shared" si="4409"/>
        <v>85</v>
      </c>
      <c r="E2153" s="95">
        <f t="shared" ref="E2153" si="4415">plan_id</f>
        <v>390</v>
      </c>
      <c r="F2153" s="95">
        <f t="shared" ca="1" si="4411"/>
        <v>2018</v>
      </c>
      <c r="G2153" s="95">
        <f t="shared" ref="G2153" ca="1" si="4416">VLOOKUP(INDIRECT(CHAR(39)&amp;$A2153&amp;CHAR(39)&amp;"!r2c"&amp;$C2153,0),variables,2,0)</f>
        <v>10823</v>
      </c>
      <c r="H2153" s="98">
        <f t="array" aca="1" ref="H2153" ca="1">IF(AND(G2153&gt;=10861,G2153&lt;=10863),TEXT(INDIRECT(CHAR(39)&amp;$A2153&amp;CHAR(39)&amp;"!r"&amp;$B2153&amp;"c"&amp;$C2153,0),"dd-mmm-yyyy"),(INDIRECT(CHAR(39)&amp;$A2153&amp;CHAR(39)&amp;"!r"&amp;$B2153&amp;"c"&amp;$C2153,0)))</f>
        <v>-96710000</v>
      </c>
    </row>
    <row r="2154" spans="1:8" x14ac:dyDescent="0.3">
      <c r="A2154" s="95" t="s">
        <v>284</v>
      </c>
      <c r="B2154" s="95">
        <f t="shared" si="4380"/>
        <v>21</v>
      </c>
      <c r="C2154" s="95">
        <f t="shared" si="4409"/>
        <v>86</v>
      </c>
      <c r="E2154" s="95">
        <f t="shared" ref="E2154" si="4417">plan_id</f>
        <v>390</v>
      </c>
      <c r="F2154" s="95">
        <f t="shared" ca="1" si="4411"/>
        <v>2018</v>
      </c>
      <c r="G2154" s="95">
        <f t="shared" ref="G2154" ca="1" si="4418">VLOOKUP(INDIRECT(CHAR(39)&amp;$A2154&amp;CHAR(39)&amp;"!r2c"&amp;$C2154,0),variables,2,0)</f>
        <v>10798</v>
      </c>
      <c r="H2154" s="98">
        <f t="array" aca="1" ref="H2154" ca="1">IF(AND(G2154&gt;=10861,G2154&lt;=10863),TEXT(INDIRECT(CHAR(39)&amp;$A2154&amp;CHAR(39)&amp;"!r"&amp;$B2154&amp;"c"&amp;$C2154,0),"dd-mmm-yyyy"),(INDIRECT(CHAR(39)&amp;$A2154&amp;CHAR(39)&amp;"!r"&amp;$B2154&amp;"c"&amp;$C2154,0)))</f>
        <v>0</v>
      </c>
    </row>
    <row r="2155" spans="1:8" x14ac:dyDescent="0.3">
      <c r="A2155" s="95" t="s">
        <v>284</v>
      </c>
      <c r="B2155" s="95">
        <f t="shared" si="4380"/>
        <v>21</v>
      </c>
      <c r="C2155" s="95">
        <f t="shared" si="4409"/>
        <v>87</v>
      </c>
      <c r="E2155" s="95">
        <f t="shared" ref="E2155" si="4419">plan_id</f>
        <v>390</v>
      </c>
      <c r="F2155" s="95">
        <f t="shared" ca="1" si="4411"/>
        <v>2018</v>
      </c>
      <c r="G2155" s="95">
        <f t="shared" ref="G2155" ca="1" si="4420">VLOOKUP(INDIRECT(CHAR(39)&amp;$A2155&amp;CHAR(39)&amp;"!r2c"&amp;$C2155,0),variables,2,0)</f>
        <v>10799</v>
      </c>
      <c r="H2155" s="98">
        <f t="array" aca="1" ref="H2155" ca="1">IF(AND(G2155&gt;=10861,G2155&lt;=10863),TEXT(INDIRECT(CHAR(39)&amp;$A2155&amp;CHAR(39)&amp;"!r"&amp;$B2155&amp;"c"&amp;$C2155,0),"dd-mmm-yyyy"),(INDIRECT(CHAR(39)&amp;$A2155&amp;CHAR(39)&amp;"!r"&amp;$B2155&amp;"c"&amp;$C2155,0)))</f>
        <v>-11300000</v>
      </c>
    </row>
    <row r="2156" spans="1:8" x14ac:dyDescent="0.3">
      <c r="A2156" s="95" t="s">
        <v>284</v>
      </c>
      <c r="B2156" s="95">
        <f t="shared" si="4380"/>
        <v>21</v>
      </c>
      <c r="C2156" s="95">
        <f t="shared" si="4409"/>
        <v>88</v>
      </c>
      <c r="E2156" s="95">
        <f t="shared" ref="E2156" si="4421">plan_id</f>
        <v>390</v>
      </c>
      <c r="F2156" s="95">
        <f t="shared" ca="1" si="4411"/>
        <v>2018</v>
      </c>
      <c r="G2156" s="95">
        <f t="shared" ref="G2156" ca="1" si="4422">VLOOKUP(INDIRECT(CHAR(39)&amp;$A2156&amp;CHAR(39)&amp;"!r2c"&amp;$C2156,0),variables,2,0)</f>
        <v>10800</v>
      </c>
      <c r="H2156" s="98">
        <f t="array" aca="1" ref="H2156" ca="1">IF(AND(G2156&gt;=10861,G2156&lt;=10863),TEXT(INDIRECT(CHAR(39)&amp;$A2156&amp;CHAR(39)&amp;"!r"&amp;$B2156&amp;"c"&amp;$C2156,0),"dd-mmm-yyyy"),(INDIRECT(CHAR(39)&amp;$A2156&amp;CHAR(39)&amp;"!r"&amp;$B2156&amp;"c"&amp;$C2156,0)))</f>
        <v>0</v>
      </c>
    </row>
    <row r="2157" spans="1:8" x14ac:dyDescent="0.3">
      <c r="A2157" s="95" t="s">
        <v>284</v>
      </c>
      <c r="B2157" s="95">
        <f t="shared" si="4380"/>
        <v>21</v>
      </c>
      <c r="C2157" s="95">
        <f t="shared" si="4409"/>
        <v>89</v>
      </c>
      <c r="E2157" s="95">
        <f t="shared" ref="E2157" si="4423">plan_id</f>
        <v>390</v>
      </c>
      <c r="F2157" s="95">
        <f t="shared" ca="1" si="4411"/>
        <v>2018</v>
      </c>
      <c r="G2157" s="95">
        <f t="shared" ref="G2157" ca="1" si="4424">VLOOKUP(INDIRECT(CHAR(39)&amp;$A2157&amp;CHAR(39)&amp;"!r2c"&amp;$C2157,0),variables,2,0)</f>
        <v>10824</v>
      </c>
      <c r="H2157" s="98">
        <f t="array" aca="1" ref="H2157" ca="1">IF(AND(G2157&gt;=10861,G2157&lt;=10863),TEXT(INDIRECT(CHAR(39)&amp;$A2157&amp;CHAR(39)&amp;"!r"&amp;$B2157&amp;"c"&amp;$C2157,0),"dd-mmm-yyyy"),(INDIRECT(CHAR(39)&amp;$A2157&amp;CHAR(39)&amp;"!r"&amp;$B2157&amp;"c"&amp;$C2157,0)))</f>
        <v>0</v>
      </c>
    </row>
    <row r="2158" spans="1:8" x14ac:dyDescent="0.3">
      <c r="A2158" s="95" t="s">
        <v>284</v>
      </c>
      <c r="B2158" s="95">
        <f t="shared" si="4380"/>
        <v>21</v>
      </c>
      <c r="C2158" s="95">
        <f t="shared" si="4409"/>
        <v>90</v>
      </c>
      <c r="E2158" s="95">
        <f t="shared" ref="E2158" si="4425">plan_id</f>
        <v>390</v>
      </c>
      <c r="F2158" s="95">
        <f t="shared" ca="1" si="4411"/>
        <v>2018</v>
      </c>
      <c r="G2158" s="95">
        <f t="shared" ref="G2158" ca="1" si="4426">VLOOKUP(INDIRECT(CHAR(39)&amp;$A2158&amp;CHAR(39)&amp;"!r2c"&amp;$C2158,0),variables,2,0)</f>
        <v>10825</v>
      </c>
      <c r="H2158" s="98">
        <f t="array" aca="1" ref="H2158" ca="1">IF(AND(G2158&gt;=10861,G2158&lt;=10863),TEXT(INDIRECT(CHAR(39)&amp;$A2158&amp;CHAR(39)&amp;"!r"&amp;$B2158&amp;"c"&amp;$C2158,0),"dd-mmm-yyyy"),(INDIRECT(CHAR(39)&amp;$A2158&amp;CHAR(39)&amp;"!r"&amp;$B2158&amp;"c"&amp;$C2158,0)))</f>
        <v>0</v>
      </c>
    </row>
    <row r="2159" spans="1:8" x14ac:dyDescent="0.3">
      <c r="A2159" s="95" t="s">
        <v>284</v>
      </c>
      <c r="B2159" s="95">
        <f t="shared" si="4380"/>
        <v>21</v>
      </c>
      <c r="C2159" s="95">
        <f t="shared" si="4409"/>
        <v>91</v>
      </c>
      <c r="E2159" s="95">
        <f t="shared" ref="E2159" si="4427">plan_id</f>
        <v>390</v>
      </c>
      <c r="F2159" s="95">
        <f t="shared" ca="1" si="4411"/>
        <v>2018</v>
      </c>
      <c r="G2159" s="95">
        <f t="shared" ref="G2159" ca="1" si="4428">VLOOKUP(INDIRECT(CHAR(39)&amp;$A2159&amp;CHAR(39)&amp;"!r2c"&amp;$C2159,0),variables,2,0)</f>
        <v>10826</v>
      </c>
      <c r="H2159" s="98">
        <f t="array" aca="1" ref="H2159" ca="1">IF(AND(G2159&gt;=10861,G2159&lt;=10863),TEXT(INDIRECT(CHAR(39)&amp;$A2159&amp;CHAR(39)&amp;"!r"&amp;$B2159&amp;"c"&amp;$C2159,0),"dd-mmm-yyyy"),(INDIRECT(CHAR(39)&amp;$A2159&amp;CHAR(39)&amp;"!r"&amp;$B2159&amp;"c"&amp;$C2159,0)))</f>
        <v>-27129000</v>
      </c>
    </row>
    <row r="2160" spans="1:8" x14ac:dyDescent="0.3">
      <c r="A2160" s="95" t="s">
        <v>284</v>
      </c>
      <c r="B2160" s="95">
        <f t="shared" si="4380"/>
        <v>21</v>
      </c>
      <c r="C2160" s="95">
        <f t="shared" si="4409"/>
        <v>92</v>
      </c>
      <c r="E2160" s="95">
        <f t="shared" ref="E2160" si="4429">plan_id</f>
        <v>390</v>
      </c>
      <c r="F2160" s="95">
        <f t="shared" ca="1" si="4411"/>
        <v>2018</v>
      </c>
      <c r="G2160" s="95">
        <f t="shared" ref="G2160" ca="1" si="4430">VLOOKUP(INDIRECT(CHAR(39)&amp;$A2160&amp;CHAR(39)&amp;"!r2c"&amp;$C2160,0),variables,2,0)</f>
        <v>10828</v>
      </c>
      <c r="H2160" s="98">
        <f t="array" aca="1" ref="H2160" ca="1">IF(AND(G2160&gt;=10861,G2160&lt;=10863),TEXT(INDIRECT(CHAR(39)&amp;$A2160&amp;CHAR(39)&amp;"!r"&amp;$B2160&amp;"c"&amp;$C2160,0),"dd-mmm-yyyy"),(INDIRECT(CHAR(39)&amp;$A2160&amp;CHAR(39)&amp;"!r"&amp;$B2160&amp;"c"&amp;$C2160,0)))</f>
        <v>0</v>
      </c>
    </row>
    <row r="2161" spans="1:8" x14ac:dyDescent="0.3">
      <c r="A2161" s="95" t="s">
        <v>284</v>
      </c>
      <c r="B2161" s="95">
        <f t="shared" si="4380"/>
        <v>21</v>
      </c>
      <c r="C2161" s="95">
        <f t="shared" si="4409"/>
        <v>93</v>
      </c>
      <c r="E2161" s="95">
        <f t="shared" ref="E2161" si="4431">plan_id</f>
        <v>390</v>
      </c>
      <c r="F2161" s="95">
        <f t="shared" ca="1" si="4411"/>
        <v>2018</v>
      </c>
      <c r="G2161" s="95">
        <f t="shared" ref="G2161" ca="1" si="4432">VLOOKUP(INDIRECT(CHAR(39)&amp;$A2161&amp;CHAR(39)&amp;"!r2c"&amp;$C2161,0),variables,2,0)</f>
        <v>10827</v>
      </c>
      <c r="H2161" s="98">
        <f t="array" aca="1" ref="H2161" ca="1">IF(AND(G2161&gt;=10861,G2161&lt;=10863),TEXT(INDIRECT(CHAR(39)&amp;$A2161&amp;CHAR(39)&amp;"!r"&amp;$B2161&amp;"c"&amp;$C2161,0),"dd-mmm-yyyy"),(INDIRECT(CHAR(39)&amp;$A2161&amp;CHAR(39)&amp;"!r"&amp;$B2161&amp;"c"&amp;$C2161,0)))</f>
        <v>0</v>
      </c>
    </row>
    <row r="2162" spans="1:8" x14ac:dyDescent="0.3">
      <c r="A2162" s="95" t="s">
        <v>284</v>
      </c>
      <c r="B2162" s="95">
        <f t="shared" ref="B2162:B2225" si="4433">B2097+1</f>
        <v>22</v>
      </c>
      <c r="C2162" s="95">
        <f t="shared" si="4409"/>
        <v>3</v>
      </c>
      <c r="E2162" s="95">
        <f t="shared" ref="E2162" si="4434">plan_id</f>
        <v>390</v>
      </c>
      <c r="F2162" s="95">
        <f t="shared" ca="1" si="4411"/>
        <v>2019</v>
      </c>
      <c r="G2162" s="95">
        <f t="shared" ref="G2162" ca="1" si="4435">VLOOKUP(INDIRECT(CHAR(39)&amp;$A2162&amp;CHAR(39)&amp;"!r2c"&amp;$C2162,0),variables,2,0)</f>
        <v>10703</v>
      </c>
      <c r="H2162" s="98">
        <f t="array" aca="1" ref="H2162" ca="1">IF(AND(G2162&gt;=10861,G2162&lt;=10863),TEXT(INDIRECT(CHAR(39)&amp;$A2162&amp;CHAR(39)&amp;"!r"&amp;$B2162&amp;"c"&amp;$C2162,0),"dd-mmm-yyyy"),(INDIRECT(CHAR(39)&amp;$A2162&amp;CHAR(39)&amp;"!r"&amp;$B2162&amp;"c"&amp;$C2162,0)))</f>
        <v>2021</v>
      </c>
    </row>
    <row r="2163" spans="1:8" x14ac:dyDescent="0.3">
      <c r="A2163" s="95" t="s">
        <v>284</v>
      </c>
      <c r="B2163" s="95">
        <f t="shared" si="4433"/>
        <v>22</v>
      </c>
      <c r="C2163" s="95">
        <f t="shared" si="4409"/>
        <v>4</v>
      </c>
      <c r="E2163" s="95">
        <f t="shared" ref="E2163" si="4436">plan_id</f>
        <v>390</v>
      </c>
      <c r="F2163" s="95">
        <f t="shared" ca="1" si="4411"/>
        <v>2019</v>
      </c>
      <c r="G2163" s="95">
        <f t="shared" ref="G2163" ca="1" si="4437">VLOOKUP(INDIRECT(CHAR(39)&amp;$A2163&amp;CHAR(39)&amp;"!r2c"&amp;$C2163,0),variables,2,0)</f>
        <v>10845</v>
      </c>
      <c r="H2163" s="98" t="str">
        <f t="array" aca="1" ref="H2163" ca="1">IF(AND(G2163&gt;=10861,G2163&lt;=10863),TEXT(INDIRECT(CHAR(39)&amp;$A2163&amp;CHAR(39)&amp;"!r"&amp;$B2163&amp;"c"&amp;$C2163,0),"dd-mmm-yyyy"),(INDIRECT(CHAR(39)&amp;$A2163&amp;CHAR(39)&amp;"!r"&amp;$B2163&amp;"c"&amp;$C2163,0)))</f>
        <v>Bolton Partners, Inc.</v>
      </c>
    </row>
    <row r="2164" spans="1:8" x14ac:dyDescent="0.3">
      <c r="A2164" s="95" t="s">
        <v>284</v>
      </c>
      <c r="B2164" s="95">
        <f t="shared" si="4433"/>
        <v>22</v>
      </c>
      <c r="C2164" s="95">
        <f t="shared" si="4409"/>
        <v>5</v>
      </c>
      <c r="E2164" s="95">
        <f t="shared" ref="E2164" si="4438">plan_id</f>
        <v>390</v>
      </c>
      <c r="F2164" s="95">
        <f t="shared" ca="1" si="4411"/>
        <v>2019</v>
      </c>
      <c r="G2164" s="95">
        <f t="shared" ref="G2164" ca="1" si="4439">VLOOKUP(INDIRECT(CHAR(39)&amp;$A2164&amp;CHAR(39)&amp;"!r2c"&amp;$C2164,0),variables,2,0)</f>
        <v>10924</v>
      </c>
      <c r="H2164" s="98">
        <f t="array" aca="1" ref="H2164" ca="1">IF(AND(G2164&gt;=10861,G2164&lt;=10863),TEXT(INDIRECT(CHAR(39)&amp;$A2164&amp;CHAR(39)&amp;"!r"&amp;$B2164&amp;"c"&amp;$C2164,0),"dd-mmm-yyyy"),(INDIRECT(CHAR(39)&amp;$A2164&amp;CHAR(39)&amp;"!r"&amp;$B2164&amp;"c"&amp;$C2164,0)))</f>
        <v>0.41759999999999997</v>
      </c>
    </row>
    <row r="2165" spans="1:8" x14ac:dyDescent="0.3">
      <c r="A2165" s="95" t="s">
        <v>284</v>
      </c>
      <c r="B2165" s="95">
        <f t="shared" si="4433"/>
        <v>22</v>
      </c>
      <c r="C2165" s="95">
        <f t="shared" si="4409"/>
        <v>6</v>
      </c>
      <c r="E2165" s="95">
        <f t="shared" ref="E2165" si="4440">plan_id</f>
        <v>390</v>
      </c>
      <c r="F2165" s="95">
        <f t="shared" ca="1" si="4411"/>
        <v>2019</v>
      </c>
      <c r="G2165" s="95">
        <f t="shared" ref="G2165" ca="1" si="4441">VLOOKUP(INDIRECT(CHAR(39)&amp;$A2165&amp;CHAR(39)&amp;"!r2c"&amp;$C2165,0),variables,2,0)</f>
        <v>10925</v>
      </c>
      <c r="H2165" s="98">
        <f t="array" aca="1" ref="H2165" ca="1">IF(AND(G2165&gt;=10861,G2165&lt;=10863),TEXT(INDIRECT(CHAR(39)&amp;$A2165&amp;CHAR(39)&amp;"!r"&amp;$B2165&amp;"c"&amp;$C2165,0),"dd-mmm-yyyy"),(INDIRECT(CHAR(39)&amp;$A2165&amp;CHAR(39)&amp;"!r"&amp;$B2165&amp;"c"&amp;$C2165,0)))</f>
        <v>0.33860000000000001</v>
      </c>
    </row>
    <row r="2166" spans="1:8" x14ac:dyDescent="0.3">
      <c r="A2166" s="95" t="s">
        <v>284</v>
      </c>
      <c r="B2166" s="95">
        <f t="shared" si="4433"/>
        <v>22</v>
      </c>
      <c r="C2166" s="95">
        <f t="shared" si="4409"/>
        <v>7</v>
      </c>
      <c r="E2166" s="95">
        <f t="shared" ref="E2166" si="4442">plan_id</f>
        <v>390</v>
      </c>
      <c r="F2166" s="95">
        <f t="shared" ca="1" si="4411"/>
        <v>2019</v>
      </c>
      <c r="G2166" s="95">
        <f t="shared" ref="G2166" ca="1" si="4443">VLOOKUP(INDIRECT(CHAR(39)&amp;$A2166&amp;CHAR(39)&amp;"!r2c"&amp;$C2166,0),variables,2,0)</f>
        <v>10926</v>
      </c>
      <c r="H2166" s="98">
        <f t="array" aca="1" ref="H2166" ca="1">IF(AND(G2166&gt;=10861,G2166&lt;=10863),TEXT(INDIRECT(CHAR(39)&amp;$A2166&amp;CHAR(39)&amp;"!r"&amp;$B2166&amp;"c"&amp;$C2166,0),"dd-mmm-yyyy"),(INDIRECT(CHAR(39)&amp;$A2166&amp;CHAR(39)&amp;"!r"&amp;$B2166&amp;"c"&amp;$C2166,0)))</f>
        <v>7.9000000000000001E-2</v>
      </c>
    </row>
    <row r="2167" spans="1:8" x14ac:dyDescent="0.3">
      <c r="A2167" s="95" t="s">
        <v>284</v>
      </c>
      <c r="B2167" s="95">
        <f t="shared" si="4433"/>
        <v>22</v>
      </c>
      <c r="C2167" s="95">
        <f t="shared" si="4409"/>
        <v>8</v>
      </c>
      <c r="E2167" s="95">
        <f t="shared" ref="E2167" si="4444">plan_id</f>
        <v>390</v>
      </c>
      <c r="F2167" s="95">
        <f t="shared" ca="1" si="4411"/>
        <v>2019</v>
      </c>
      <c r="G2167" s="95">
        <f t="shared" ref="G2167" ca="1" si="4445">VLOOKUP(INDIRECT(CHAR(39)&amp;$A2167&amp;CHAR(39)&amp;"!r2c"&amp;$C2167,0),variables,2,0)</f>
        <v>10704</v>
      </c>
      <c r="H2167" s="98">
        <f t="array" aca="1" ref="H2167" ca="1">IF(AND(G2167&gt;=10861,G2167&lt;=10863),TEXT(INDIRECT(CHAR(39)&amp;$A2167&amp;CHAR(39)&amp;"!r"&amp;$B2167&amp;"c"&amp;$C2167,0),"dd-mmm-yyyy"),(INDIRECT(CHAR(39)&amp;$A2167&amp;CHAR(39)&amp;"!r"&amp;$B2167&amp;"c"&amp;$C2167,0)))</f>
        <v>0</v>
      </c>
    </row>
    <row r="2168" spans="1:8" x14ac:dyDescent="0.3">
      <c r="A2168" s="95" t="s">
        <v>284</v>
      </c>
      <c r="B2168" s="95">
        <f t="shared" si="4433"/>
        <v>22</v>
      </c>
      <c r="C2168" s="95">
        <f t="shared" si="4409"/>
        <v>9</v>
      </c>
      <c r="E2168" s="95">
        <f t="shared" ref="E2168" si="4446">plan_id</f>
        <v>390</v>
      </c>
      <c r="F2168" s="95">
        <f t="shared" ca="1" si="4411"/>
        <v>2019</v>
      </c>
      <c r="G2168" s="95">
        <f t="shared" ref="G2168" ca="1" si="4447">VLOOKUP(INDIRECT(CHAR(39)&amp;$A2168&amp;CHAR(39)&amp;"!r2c"&amp;$C2168,0),variables,2,0)</f>
        <v>10928</v>
      </c>
      <c r="H2168" s="98">
        <f t="array" aca="1" ref="H2168" ca="1">IF(AND(G2168&gt;=10861,G2168&lt;=10863),TEXT(INDIRECT(CHAR(39)&amp;$A2168&amp;CHAR(39)&amp;"!r"&amp;$B2168&amp;"c"&amp;$C2168,0),"dd-mmm-yyyy"),(INDIRECT(CHAR(39)&amp;$A2168&amp;CHAR(39)&amp;"!r"&amp;$B2168&amp;"c"&amp;$C2168,0)))</f>
        <v>-0.13350000000000001</v>
      </c>
    </row>
    <row r="2169" spans="1:8" x14ac:dyDescent="0.3">
      <c r="A2169" s="95" t="s">
        <v>284</v>
      </c>
      <c r="B2169" s="95">
        <f t="shared" si="4433"/>
        <v>22</v>
      </c>
      <c r="C2169" s="95">
        <f t="shared" si="4409"/>
        <v>10</v>
      </c>
      <c r="E2169" s="95">
        <f t="shared" ref="E2169" si="4448">plan_id</f>
        <v>390</v>
      </c>
      <c r="F2169" s="95">
        <f t="shared" ca="1" si="4411"/>
        <v>2019</v>
      </c>
      <c r="G2169" s="95">
        <f t="shared" ref="G2169" ca="1" si="4449">VLOOKUP(INDIRECT(CHAR(39)&amp;$A2169&amp;CHAR(39)&amp;"!r2c"&amp;$C2169,0),variables,2,0)</f>
        <v>10929</v>
      </c>
      <c r="H2169" s="98">
        <f t="array" aca="1" ref="H2169" ca="1">IF(AND(G2169&gt;=10861,G2169&lt;=10863),TEXT(INDIRECT(CHAR(39)&amp;$A2169&amp;CHAR(39)&amp;"!r"&amp;$B2169&amp;"c"&amp;$C2169,0),"dd-mmm-yyyy"),(INDIRECT(CHAR(39)&amp;$A2169&amp;CHAR(39)&amp;"!r"&amp;$B2169&amp;"c"&amp;$C2169,0)))</f>
        <v>-0.13350000000000001</v>
      </c>
    </row>
    <row r="2170" spans="1:8" x14ac:dyDescent="0.3">
      <c r="A2170" s="95" t="s">
        <v>284</v>
      </c>
      <c r="B2170" s="95">
        <f t="shared" si="4433"/>
        <v>22</v>
      </c>
      <c r="C2170" s="95">
        <f t="shared" si="4409"/>
        <v>11</v>
      </c>
      <c r="E2170" s="95">
        <f t="shared" ref="E2170" si="4450">plan_id</f>
        <v>390</v>
      </c>
      <c r="F2170" s="95">
        <f t="shared" ca="1" si="4411"/>
        <v>2019</v>
      </c>
      <c r="G2170" s="95">
        <f t="shared" ref="G2170" ca="1" si="4451">VLOOKUP(INDIRECT(CHAR(39)&amp;$A2170&amp;CHAR(39)&amp;"!r2c"&amp;$C2170,0),variables,2,0)</f>
        <v>10930</v>
      </c>
      <c r="H2170" s="98">
        <f t="array" aca="1" ref="H2170" ca="1">IF(AND(G2170&gt;=10861,G2170&lt;=10863),TEXT(INDIRECT(CHAR(39)&amp;$A2170&amp;CHAR(39)&amp;"!r"&amp;$B2170&amp;"c"&amp;$C2170,0),"dd-mmm-yyyy"),(INDIRECT(CHAR(39)&amp;$A2170&amp;CHAR(39)&amp;"!r"&amp;$B2170&amp;"c"&amp;$C2170,0)))</f>
        <v>0</v>
      </c>
    </row>
    <row r="2171" spans="1:8" x14ac:dyDescent="0.3">
      <c r="A2171" s="95" t="s">
        <v>284</v>
      </c>
      <c r="B2171" s="95">
        <f t="shared" si="4433"/>
        <v>22</v>
      </c>
      <c r="C2171" s="95">
        <f t="shared" si="4409"/>
        <v>12</v>
      </c>
      <c r="E2171" s="95">
        <f t="shared" ref="E2171" si="4452">plan_id</f>
        <v>390</v>
      </c>
      <c r="F2171" s="95">
        <f t="shared" ca="1" si="4411"/>
        <v>2019</v>
      </c>
      <c r="G2171" s="95">
        <f t="shared" ref="G2171" ca="1" si="4453">VLOOKUP(INDIRECT(CHAR(39)&amp;$A2171&amp;CHAR(39)&amp;"!r2c"&amp;$C2171,0),variables,2,0)</f>
        <v>10705</v>
      </c>
      <c r="H2171" s="98">
        <f t="array" aca="1" ref="H2171" ca="1">IF(AND(G2171&gt;=10861,G2171&lt;=10863),TEXT(INDIRECT(CHAR(39)&amp;$A2171&amp;CHAR(39)&amp;"!r"&amp;$B2171&amp;"c"&amp;$C2171,0),"dd-mmm-yyyy"),(INDIRECT(CHAR(39)&amp;$A2171&amp;CHAR(39)&amp;"!r"&amp;$B2171&amp;"c"&amp;$C2171,0)))</f>
        <v>38243000</v>
      </c>
    </row>
    <row r="2172" spans="1:8" x14ac:dyDescent="0.3">
      <c r="A2172" s="95" t="s">
        <v>284</v>
      </c>
      <c r="B2172" s="95">
        <f t="shared" si="4433"/>
        <v>22</v>
      </c>
      <c r="C2172" s="95">
        <f t="shared" si="4409"/>
        <v>13</v>
      </c>
      <c r="E2172" s="95">
        <f t="shared" ref="E2172" si="4454">plan_id</f>
        <v>390</v>
      </c>
      <c r="F2172" s="95">
        <f t="shared" ca="1" si="4411"/>
        <v>2019</v>
      </c>
      <c r="G2172" s="95">
        <f t="shared" ref="G2172" ca="1" si="4455">VLOOKUP(INDIRECT(CHAR(39)&amp;$A2172&amp;CHAR(39)&amp;"!r2c"&amp;$C2172,0),variables,2,0)</f>
        <v>10842</v>
      </c>
      <c r="H2172" s="98">
        <f t="array" aca="1" ref="H2172" ca="1">IF(AND(G2172&gt;=10861,G2172&lt;=10863),TEXT(INDIRECT(CHAR(39)&amp;$A2172&amp;CHAR(39)&amp;"!r"&amp;$B2172&amp;"c"&amp;$C2172,0),"dd-mmm-yyyy"),(INDIRECT(CHAR(39)&amp;$A2172&amp;CHAR(39)&amp;"!r"&amp;$B2172&amp;"c"&amp;$C2172,0)))</f>
        <v>0</v>
      </c>
    </row>
    <row r="2173" spans="1:8" x14ac:dyDescent="0.3">
      <c r="A2173" s="95" t="s">
        <v>284</v>
      </c>
      <c r="B2173" s="95">
        <f t="shared" si="4433"/>
        <v>22</v>
      </c>
      <c r="C2173" s="95">
        <f t="shared" si="4409"/>
        <v>14</v>
      </c>
      <c r="E2173" s="95">
        <f t="shared" ref="E2173" si="4456">plan_id</f>
        <v>390</v>
      </c>
      <c r="F2173" s="95">
        <f t="shared" ca="1" si="4411"/>
        <v>2019</v>
      </c>
      <c r="G2173" s="95">
        <f t="shared" ref="G2173" ca="1" si="4457">VLOOKUP(INDIRECT(CHAR(39)&amp;$A2173&amp;CHAR(39)&amp;"!r2c"&amp;$C2173,0),variables,2,0)</f>
        <v>10843</v>
      </c>
      <c r="H2173" s="98">
        <f t="array" aca="1" ref="H2173" ca="1">IF(AND(G2173&gt;=10861,G2173&lt;=10863),TEXT(INDIRECT(CHAR(39)&amp;$A2173&amp;CHAR(39)&amp;"!r"&amp;$B2173&amp;"c"&amp;$C2173,0),"dd-mmm-yyyy"),(INDIRECT(CHAR(39)&amp;$A2173&amp;CHAR(39)&amp;"!r"&amp;$B2173&amp;"c"&amp;$C2173,0)))</f>
        <v>0</v>
      </c>
    </row>
    <row r="2174" spans="1:8" x14ac:dyDescent="0.3">
      <c r="A2174" s="95" t="s">
        <v>284</v>
      </c>
      <c r="B2174" s="95">
        <f t="shared" si="4433"/>
        <v>22</v>
      </c>
      <c r="C2174" s="95">
        <f t="shared" si="4409"/>
        <v>15</v>
      </c>
      <c r="E2174" s="95">
        <f t="shared" ref="E2174" si="4458">plan_id</f>
        <v>390</v>
      </c>
      <c r="F2174" s="95">
        <f t="shared" ca="1" si="4411"/>
        <v>2019</v>
      </c>
      <c r="G2174" s="95">
        <f t="shared" ref="G2174" ca="1" si="4459">VLOOKUP(INDIRECT(CHAR(39)&amp;$A2174&amp;CHAR(39)&amp;"!r2c"&amp;$C2174,0),variables,2,0)</f>
        <v>10931</v>
      </c>
      <c r="H2174" s="98">
        <f t="array" aca="1" ref="H2174" ca="1">IF(AND(G2174&gt;=10861,G2174&lt;=10863),TEXT(INDIRECT(CHAR(39)&amp;$A2174&amp;CHAR(39)&amp;"!r"&amp;$B2174&amp;"c"&amp;$C2174,0),"dd-mmm-yyyy"),(INDIRECT(CHAR(39)&amp;$A2174&amp;CHAR(39)&amp;"!r"&amp;$B2174&amp;"c"&amp;$C2174,0)))</f>
        <v>0</v>
      </c>
    </row>
    <row r="2175" spans="1:8" x14ac:dyDescent="0.3">
      <c r="A2175" s="95" t="s">
        <v>284</v>
      </c>
      <c r="B2175" s="95">
        <f t="shared" si="4433"/>
        <v>22</v>
      </c>
      <c r="C2175" s="95">
        <f t="shared" si="4409"/>
        <v>16</v>
      </c>
      <c r="E2175" s="95">
        <f t="shared" ref="E2175" si="4460">plan_id</f>
        <v>390</v>
      </c>
      <c r="F2175" s="95">
        <f t="shared" ca="1" si="4411"/>
        <v>2019</v>
      </c>
      <c r="G2175" s="95">
        <f t="shared" ref="G2175" ca="1" si="4461">VLOOKUP(INDIRECT(CHAR(39)&amp;$A2175&amp;CHAR(39)&amp;"!r2c"&amp;$C2175,0),variables,2,0)</f>
        <v>10932</v>
      </c>
      <c r="H2175" s="98">
        <f t="array" aca="1" ref="H2175" ca="1">IF(AND(G2175&gt;=10861,G2175&lt;=10863),TEXT(INDIRECT(CHAR(39)&amp;$A2175&amp;CHAR(39)&amp;"!r"&amp;$B2175&amp;"c"&amp;$C2175,0),"dd-mmm-yyyy"),(INDIRECT(CHAR(39)&amp;$A2175&amp;CHAR(39)&amp;"!r"&amp;$B2175&amp;"c"&amp;$C2175,0)))</f>
        <v>0</v>
      </c>
    </row>
    <row r="2176" spans="1:8" x14ac:dyDescent="0.3">
      <c r="A2176" s="95" t="s">
        <v>284</v>
      </c>
      <c r="B2176" s="95">
        <f t="shared" si="4433"/>
        <v>22</v>
      </c>
      <c r="C2176" s="95">
        <f t="shared" si="4409"/>
        <v>17</v>
      </c>
      <c r="E2176" s="95">
        <f t="shared" ref="E2176" si="4462">plan_id</f>
        <v>390</v>
      </c>
      <c r="F2176" s="95">
        <f t="shared" ca="1" si="4411"/>
        <v>2019</v>
      </c>
      <c r="G2176" s="95">
        <f t="shared" ref="G2176" ca="1" si="4463">VLOOKUP(INDIRECT(CHAR(39)&amp;$A2176&amp;CHAR(39)&amp;"!r2c"&amp;$C2176,0),variables,2,0)</f>
        <v>10933</v>
      </c>
      <c r="H2176" s="98">
        <f t="array" aca="1" ref="H2176" ca="1">IF(AND(G2176&gt;=10861,G2176&lt;=10863),TEXT(INDIRECT(CHAR(39)&amp;$A2176&amp;CHAR(39)&amp;"!r"&amp;$B2176&amp;"c"&amp;$C2176,0),"dd-mmm-yyyy"),(INDIRECT(CHAR(39)&amp;$A2176&amp;CHAR(39)&amp;"!r"&amp;$B2176&amp;"c"&amp;$C2176,0)))</f>
        <v>0.2051</v>
      </c>
    </row>
    <row r="2177" spans="1:8" x14ac:dyDescent="0.3">
      <c r="A2177" s="95" t="s">
        <v>284</v>
      </c>
      <c r="B2177" s="95">
        <f t="shared" si="4433"/>
        <v>22</v>
      </c>
      <c r="C2177" s="95">
        <f t="shared" si="4409"/>
        <v>18</v>
      </c>
      <c r="E2177" s="95">
        <f t="shared" ref="E2177" si="4464">plan_id</f>
        <v>390</v>
      </c>
      <c r="F2177" s="95">
        <f t="shared" ca="1" si="4411"/>
        <v>2019</v>
      </c>
      <c r="G2177" s="95">
        <f t="shared" ref="G2177" ca="1" si="4465">VLOOKUP(INDIRECT(CHAR(39)&amp;$A2177&amp;CHAR(39)&amp;"!r2c"&amp;$C2177,0),variables,2,0)</f>
        <v>10934</v>
      </c>
      <c r="H2177" s="98">
        <f t="array" aca="1" ref="H2177" ca="1">IF(AND(G2177&gt;=10861,G2177&lt;=10863),TEXT(INDIRECT(CHAR(39)&amp;$A2177&amp;CHAR(39)&amp;"!r"&amp;$B2177&amp;"c"&amp;$C2177,0),"dd-mmm-yyyy"),(INDIRECT(CHAR(39)&amp;$A2177&amp;CHAR(39)&amp;"!r"&amp;$B2177&amp;"c"&amp;$C2177,0)))</f>
        <v>7.9000000000000001E-2</v>
      </c>
    </row>
    <row r="2178" spans="1:8" x14ac:dyDescent="0.3">
      <c r="A2178" s="95" t="s">
        <v>284</v>
      </c>
      <c r="B2178" s="95">
        <f t="shared" si="4433"/>
        <v>22</v>
      </c>
      <c r="C2178" s="95">
        <f t="shared" si="4409"/>
        <v>19</v>
      </c>
      <c r="E2178" s="95">
        <f t="shared" ref="E2178" si="4466">plan_id</f>
        <v>390</v>
      </c>
      <c r="F2178" s="95">
        <f t="shared" ca="1" si="4411"/>
        <v>2019</v>
      </c>
      <c r="G2178" s="95">
        <f t="shared" ref="G2178" ca="1" si="4467">VLOOKUP(INDIRECT(CHAR(39)&amp;$A2178&amp;CHAR(39)&amp;"!r2c"&amp;$C2178,0),variables,2,0)</f>
        <v>10935</v>
      </c>
      <c r="H2178" s="98" t="str">
        <f t="array" aca="1" ref="H2178" ca="1">IF(AND(G2178&gt;=10861,G2178&lt;=10863),TEXT(INDIRECT(CHAR(39)&amp;$A2178&amp;CHAR(39)&amp;"!r"&amp;$B2178&amp;"c"&amp;$C2178,0),"dd-mmm-yyyy"),(INDIRECT(CHAR(39)&amp;$A2178&amp;CHAR(39)&amp;"!r"&amp;$B2178&amp;"c"&amp;$C2178,0)))</f>
        <v>Range</v>
      </c>
    </row>
    <row r="2179" spans="1:8" x14ac:dyDescent="0.3">
      <c r="A2179" s="95" t="s">
        <v>284</v>
      </c>
      <c r="B2179" s="95">
        <f t="shared" si="4433"/>
        <v>22</v>
      </c>
      <c r="C2179" s="95">
        <f t="shared" si="4409"/>
        <v>20</v>
      </c>
      <c r="E2179" s="95">
        <f t="shared" ref="E2179" si="4468">plan_id</f>
        <v>390</v>
      </c>
      <c r="F2179" s="95">
        <f t="shared" ca="1" si="4411"/>
        <v>2019</v>
      </c>
      <c r="G2179" s="95">
        <f t="shared" ref="G2179" ca="1" si="4469">VLOOKUP(INDIRECT(CHAR(39)&amp;$A2179&amp;CHAR(39)&amp;"!r2c"&amp;$C2179,0),variables,2,0)</f>
        <v>10937</v>
      </c>
      <c r="H2179" s="98">
        <f t="array" aca="1" ref="H2179" ca="1">IF(AND(G2179&gt;=10861,G2179&lt;=10863),TEXT(INDIRECT(CHAR(39)&amp;$A2179&amp;CHAR(39)&amp;"!r"&amp;$B2179&amp;"c"&amp;$C2179,0),"dd-mmm-yyyy"),(INDIRECT(CHAR(39)&amp;$A2179&amp;CHAR(39)&amp;"!r"&amp;$B2179&amp;"c"&amp;$C2179,0)))</f>
        <v>0</v>
      </c>
    </row>
    <row r="2180" spans="1:8" x14ac:dyDescent="0.3">
      <c r="A2180" s="95" t="s">
        <v>284</v>
      </c>
      <c r="B2180" s="95">
        <f t="shared" si="4433"/>
        <v>22</v>
      </c>
      <c r="C2180" s="95">
        <f t="shared" si="4409"/>
        <v>21</v>
      </c>
      <c r="E2180" s="95">
        <f t="shared" ref="E2180" si="4470">plan_id</f>
        <v>390</v>
      </c>
      <c r="F2180" s="95">
        <f t="shared" ca="1" si="4411"/>
        <v>2019</v>
      </c>
      <c r="G2180" s="95">
        <f t="shared" ref="G2180" ca="1" si="4471">VLOOKUP(INDIRECT(CHAR(39)&amp;$A2180&amp;CHAR(39)&amp;"!r2c"&amp;$C2180,0),variables,2,0)</f>
        <v>10938</v>
      </c>
      <c r="H2180" s="98">
        <f t="array" aca="1" ref="H2180" ca="1">IF(AND(G2180&gt;=10861,G2180&lt;=10863),TEXT(INDIRECT(CHAR(39)&amp;$A2180&amp;CHAR(39)&amp;"!r"&amp;$B2180&amp;"c"&amp;$C2180,0),"dd-mmm-yyyy"),(INDIRECT(CHAR(39)&amp;$A2180&amp;CHAR(39)&amp;"!r"&amp;$B2180&amp;"c"&amp;$C2180,0)))</f>
        <v>0</v>
      </c>
    </row>
    <row r="2181" spans="1:8" x14ac:dyDescent="0.3">
      <c r="A2181" s="95" t="s">
        <v>284</v>
      </c>
      <c r="B2181" s="95">
        <f t="shared" si="4433"/>
        <v>22</v>
      </c>
      <c r="C2181" s="95">
        <f t="shared" si="4409"/>
        <v>22</v>
      </c>
      <c r="E2181" s="95">
        <f t="shared" ref="E2181" si="4472">plan_id</f>
        <v>390</v>
      </c>
      <c r="F2181" s="95">
        <f t="shared" ca="1" si="4411"/>
        <v>2019</v>
      </c>
      <c r="G2181" s="95">
        <f t="shared" ref="G2181" ca="1" si="4473">VLOOKUP(INDIRECT(CHAR(39)&amp;$A2181&amp;CHAR(39)&amp;"!r2c"&amp;$C2181,0),variables,2,0)</f>
        <v>11007</v>
      </c>
      <c r="H2181" s="98" t="str">
        <f t="array" aca="1" ref="H2181" ca="1">IF(AND(G2181&gt;=10861,G2181&lt;=10863),TEXT(INDIRECT(CHAR(39)&amp;$A2181&amp;CHAR(39)&amp;"!r"&amp;$B2181&amp;"c"&amp;$C2181,0),"dd-mmm-yyyy"),(INDIRECT(CHAR(39)&amp;$A2181&amp;CHAR(39)&amp;"!r"&amp;$B2181&amp;"c"&amp;$C2181,0)))</f>
        <v>(i) 2.5% of Avg pay times dep service upto 25 yrs+ 3% of avg pay times dep service over 25yrs+ 2.5% of Avg pay times CS, Max 80% of pay. (ii) 2.5% of avg pay times total service, Max 80% of pay</v>
      </c>
    </row>
    <row r="2182" spans="1:8" x14ac:dyDescent="0.3">
      <c r="A2182" s="95" t="s">
        <v>284</v>
      </c>
      <c r="B2182" s="95">
        <f t="shared" si="4433"/>
        <v>22</v>
      </c>
      <c r="C2182" s="95">
        <f t="shared" si="4409"/>
        <v>23</v>
      </c>
      <c r="E2182" s="95">
        <f t="shared" ref="E2182" si="4474">plan_id</f>
        <v>390</v>
      </c>
      <c r="F2182" s="95">
        <f t="shared" ca="1" si="4411"/>
        <v>2019</v>
      </c>
      <c r="G2182" s="95">
        <f t="shared" ref="G2182" ca="1" si="4475">VLOOKUP(INDIRECT(CHAR(39)&amp;$A2182&amp;CHAR(39)&amp;"!r2c"&amp;$C2182,0),variables,2,0)</f>
        <v>10941</v>
      </c>
      <c r="H2182" s="98" t="str">
        <f t="array" aca="1" ref="H2182" ca="1">IF(AND(G2182&gt;=10861,G2182&lt;=10863),TEXT(INDIRECT(CHAR(39)&amp;$A2182&amp;CHAR(39)&amp;"!r"&amp;$B2182&amp;"c"&amp;$C2182,0),"dd-mmm-yyyy"),(INDIRECT(CHAR(39)&amp;$A2182&amp;CHAR(39)&amp;"!r"&amp;$B2182&amp;"c"&amp;$C2182,0)))</f>
        <v>COLA</v>
      </c>
    </row>
    <row r="2183" spans="1:8" x14ac:dyDescent="0.3">
      <c r="A2183" s="95" t="s">
        <v>284</v>
      </c>
      <c r="B2183" s="95">
        <f t="shared" si="4433"/>
        <v>22</v>
      </c>
      <c r="C2183" s="95">
        <f t="shared" si="4409"/>
        <v>24</v>
      </c>
      <c r="E2183" s="95">
        <f t="shared" ref="E2183" si="4476">plan_id</f>
        <v>390</v>
      </c>
      <c r="F2183" s="95">
        <f t="shared" ca="1" si="4411"/>
        <v>2019</v>
      </c>
      <c r="G2183" s="95">
        <f t="shared" ref="G2183" ca="1" si="4477">VLOOKUP(INDIRECT(CHAR(39)&amp;$A2183&amp;CHAR(39)&amp;"!r2c"&amp;$C2183,0),variables,2,0)</f>
        <v>10942</v>
      </c>
      <c r="H2183" s="98" t="str">
        <f t="array" aca="1" ref="H2183" ca="1">IF(AND(G2183&gt;=10861,G2183&lt;=10863),TEXT(INDIRECT(CHAR(39)&amp;$A2183&amp;CHAR(39)&amp;"!r"&amp;$B2183&amp;"c"&amp;$C2183,0),"dd-mmm-yyyy"),(INDIRECT(CHAR(39)&amp;$A2183&amp;CHAR(39)&amp;"!r"&amp;$B2183&amp;"c"&amp;$C2183,0)))</f>
        <v>Percentage</v>
      </c>
    </row>
    <row r="2184" spans="1:8" x14ac:dyDescent="0.3">
      <c r="A2184" s="95" t="s">
        <v>284</v>
      </c>
      <c r="B2184" s="95">
        <f t="shared" si="4433"/>
        <v>22</v>
      </c>
      <c r="C2184" s="95">
        <f t="shared" si="4409"/>
        <v>25</v>
      </c>
      <c r="E2184" s="95">
        <f t="shared" ref="E2184" si="4478">plan_id</f>
        <v>390</v>
      </c>
      <c r="F2184" s="95">
        <f t="shared" ca="1" si="4411"/>
        <v>2019</v>
      </c>
      <c r="G2184" s="95">
        <f t="shared" ref="G2184" ca="1" si="4479">VLOOKUP(INDIRECT(CHAR(39)&amp;$A2184&amp;CHAR(39)&amp;"!r2c"&amp;$C2184,0),variables,2,0)</f>
        <v>10701</v>
      </c>
      <c r="H2184" s="98" t="str">
        <f t="array" aca="1" ref="H2184" ca="1">IF(AND(G2184&gt;=10861,G2184&lt;=10863),TEXT(INDIRECT(CHAR(39)&amp;$A2184&amp;CHAR(39)&amp;"!r"&amp;$B2184&amp;"c"&amp;$C2184,0),"dd-mmm-yyyy"),(INDIRECT(CHAR(39)&amp;$A2184&amp;CHAR(39)&amp;"!r"&amp;$B2184&amp;"c"&amp;$C2184,0)))</f>
        <v>Hired prior 11/01/1996: 3.50% , Hired Post 11/01/1996: 3.0%.</v>
      </c>
    </row>
    <row r="2185" spans="1:8" x14ac:dyDescent="0.3">
      <c r="A2185" s="95" t="s">
        <v>284</v>
      </c>
      <c r="B2185" s="95">
        <f t="shared" si="4433"/>
        <v>22</v>
      </c>
      <c r="C2185" s="95">
        <f t="shared" si="4409"/>
        <v>26</v>
      </c>
      <c r="E2185" s="95">
        <f t="shared" ref="E2185" si="4480">plan_id</f>
        <v>390</v>
      </c>
      <c r="F2185" s="95">
        <f t="shared" ca="1" si="4411"/>
        <v>2019</v>
      </c>
      <c r="G2185" s="95">
        <f t="shared" ref="G2185" ca="1" si="4481">VLOOKUP(INDIRECT(CHAR(39)&amp;$A2185&amp;CHAR(39)&amp;"!r2c"&amp;$C2185,0),variables,2,0)</f>
        <v>10702</v>
      </c>
      <c r="H2185" s="98">
        <f t="array" aca="1" ref="H2185" ca="1">IF(AND(G2185&gt;=10861,G2185&lt;=10863),TEXT(INDIRECT(CHAR(39)&amp;$A2185&amp;CHAR(39)&amp;"!r"&amp;$B2185&amp;"c"&amp;$C2185,0),"dd-mmm-yyyy"),(INDIRECT(CHAR(39)&amp;$A2185&amp;CHAR(39)&amp;"!r"&amp;$B2185&amp;"c"&amp;$C2185,0)))</f>
        <v>0</v>
      </c>
    </row>
    <row r="2186" spans="1:8" x14ac:dyDescent="0.3">
      <c r="A2186" s="95" t="s">
        <v>284</v>
      </c>
      <c r="B2186" s="95">
        <f t="shared" si="4433"/>
        <v>22</v>
      </c>
      <c r="C2186" s="95">
        <f t="shared" si="4409"/>
        <v>27</v>
      </c>
      <c r="E2186" s="95">
        <f t="shared" ref="E2186" si="4482">plan_id</f>
        <v>390</v>
      </c>
      <c r="F2186" s="95">
        <f t="shared" ca="1" si="4411"/>
        <v>2019</v>
      </c>
      <c r="G2186" s="95">
        <f t="shared" ref="G2186" ca="1" si="4483">VLOOKUP(INDIRECT(CHAR(39)&amp;$A2186&amp;CHAR(39)&amp;"!r2c"&amp;$C2186,0),variables,2,0)</f>
        <v>10943</v>
      </c>
      <c r="H2186" s="98">
        <f t="array" aca="1" ref="H2186" ca="1">IF(AND(G2186&gt;=10861,G2186&lt;=10863),TEXT(INDIRECT(CHAR(39)&amp;$A2186&amp;CHAR(39)&amp;"!r"&amp;$B2186&amp;"c"&amp;$C2186,0),"dd-mmm-yyyy"),(INDIRECT(CHAR(39)&amp;$A2186&amp;CHAR(39)&amp;"!r"&amp;$B2186&amp;"c"&amp;$C2186,0)))</f>
        <v>0</v>
      </c>
    </row>
    <row r="2187" spans="1:8" x14ac:dyDescent="0.3">
      <c r="A2187" s="95" t="s">
        <v>284</v>
      </c>
      <c r="B2187" s="95">
        <f t="shared" si="4433"/>
        <v>22</v>
      </c>
      <c r="C2187" s="95">
        <f t="shared" si="4409"/>
        <v>28</v>
      </c>
      <c r="E2187" s="95">
        <f t="shared" ref="E2187" si="4484">plan_id</f>
        <v>390</v>
      </c>
      <c r="F2187" s="95">
        <f t="shared" ca="1" si="4411"/>
        <v>2019</v>
      </c>
      <c r="G2187" s="95">
        <f t="shared" ref="G2187" ca="1" si="4485">VLOOKUP(INDIRECT(CHAR(39)&amp;$A2187&amp;CHAR(39)&amp;"!r2c"&amp;$C2187,0),variables,2,0)</f>
        <v>10944</v>
      </c>
      <c r="H2187" s="98" t="str">
        <f t="array" aca="1" ref="H2187" ca="1">IF(AND(G2187&gt;=10861,G2187&lt;=10863),TEXT(INDIRECT(CHAR(39)&amp;$A2187&amp;CHAR(39)&amp;"!r"&amp;$B2187&amp;"c"&amp;$C2187,0),"dd-mmm-yyyy"),(INDIRECT(CHAR(39)&amp;$A2187&amp;CHAR(39)&amp;"!r"&amp;$B2187&amp;"c"&amp;$C2187,0)))</f>
        <v>NO</v>
      </c>
    </row>
    <row r="2188" spans="1:8" x14ac:dyDescent="0.3">
      <c r="A2188" s="95" t="s">
        <v>284</v>
      </c>
      <c r="B2188" s="95">
        <f t="shared" si="4433"/>
        <v>22</v>
      </c>
      <c r="C2188" s="95">
        <f t="shared" si="4409"/>
        <v>29</v>
      </c>
      <c r="E2188" s="95">
        <f t="shared" ref="E2188" si="4486">plan_id</f>
        <v>390</v>
      </c>
      <c r="F2188" s="95">
        <f t="shared" ca="1" si="4411"/>
        <v>2019</v>
      </c>
      <c r="G2188" s="95">
        <f t="shared" ref="G2188" ca="1" si="4487">VLOOKUP(INDIRECT(CHAR(39)&amp;$A2188&amp;CHAR(39)&amp;"!r2c"&amp;$C2188,0),variables,2,0)</f>
        <v>10945</v>
      </c>
      <c r="H2188" s="98" t="str">
        <f t="array" aca="1" ref="H2188" ca="1">IF(AND(G2188&gt;=10861,G2188&lt;=10863),TEXT(INDIRECT(CHAR(39)&amp;$A2188&amp;CHAR(39)&amp;"!r"&amp;$B2188&amp;"c"&amp;$C2188,0),"dd-mmm-yyyy"),(INDIRECT(CHAR(39)&amp;$A2188&amp;CHAR(39)&amp;"!r"&amp;$B2188&amp;"c"&amp;$C2188,0)))</f>
        <v>NO</v>
      </c>
    </row>
    <row r="2189" spans="1:8" x14ac:dyDescent="0.3">
      <c r="A2189" s="95" t="s">
        <v>284</v>
      </c>
      <c r="B2189" s="95">
        <f t="shared" si="4433"/>
        <v>22</v>
      </c>
      <c r="C2189" s="95">
        <f t="shared" si="4409"/>
        <v>30</v>
      </c>
      <c r="E2189" s="95">
        <f t="shared" ref="E2189" si="4488">plan_id</f>
        <v>390</v>
      </c>
      <c r="F2189" s="95">
        <f t="shared" ca="1" si="4411"/>
        <v>2019</v>
      </c>
      <c r="G2189" s="95">
        <f t="shared" ref="G2189" ca="1" si="4489">VLOOKUP(INDIRECT(CHAR(39)&amp;$A2189&amp;CHAR(39)&amp;"!r2c"&amp;$C2189,0),variables,2,0)</f>
        <v>10947</v>
      </c>
      <c r="H2189" s="98">
        <f t="array" aca="1" ref="H2189" ca="1">IF(AND(G2189&gt;=10861,G2189&lt;=10863),TEXT(INDIRECT(CHAR(39)&amp;$A2189&amp;CHAR(39)&amp;"!r"&amp;$B2189&amp;"c"&amp;$C2189,0),"dd-mmm-yyyy"),(INDIRECT(CHAR(39)&amp;$A2189&amp;CHAR(39)&amp;"!r"&amp;$B2189&amp;"c"&amp;$C2189,0)))</f>
        <v>0</v>
      </c>
    </row>
    <row r="2190" spans="1:8" x14ac:dyDescent="0.3">
      <c r="A2190" s="95" t="s">
        <v>284</v>
      </c>
      <c r="B2190" s="95">
        <f t="shared" si="4433"/>
        <v>22</v>
      </c>
      <c r="C2190" s="95">
        <f t="shared" si="4409"/>
        <v>31</v>
      </c>
      <c r="E2190" s="95">
        <f t="shared" ref="E2190" si="4490">plan_id</f>
        <v>390</v>
      </c>
      <c r="F2190" s="95">
        <f t="shared" ca="1" si="4411"/>
        <v>2019</v>
      </c>
      <c r="G2190" s="95">
        <f t="shared" ref="G2190" ca="1" si="4491">VLOOKUP(INDIRECT(CHAR(39)&amp;$A2190&amp;CHAR(39)&amp;"!r2c"&amp;$C2190,0),variables,2,0)</f>
        <v>10948</v>
      </c>
      <c r="H2190" s="98" t="str">
        <f t="array" aca="1" ref="H2190" ca="1">IF(AND(G2190&gt;=10861,G2190&lt;=10863),TEXT(INDIRECT(CHAR(39)&amp;$A2190&amp;CHAR(39)&amp;"!r"&amp;$B2190&amp;"c"&amp;$C2190,0),"dd-mmm-yyyy"),(INDIRECT(CHAR(39)&amp;$A2190&amp;CHAR(39)&amp;"!r"&amp;$B2190&amp;"c"&amp;$C2190,0)))</f>
        <v>NO</v>
      </c>
    </row>
    <row r="2191" spans="1:8" x14ac:dyDescent="0.3">
      <c r="A2191" s="95" t="s">
        <v>284</v>
      </c>
      <c r="B2191" s="95">
        <f t="shared" si="4433"/>
        <v>22</v>
      </c>
      <c r="C2191" s="95">
        <f t="shared" si="4409"/>
        <v>32</v>
      </c>
      <c r="E2191" s="95">
        <f t="shared" ref="E2191" si="4492">plan_id</f>
        <v>390</v>
      </c>
      <c r="F2191" s="95">
        <f t="shared" ca="1" si="4411"/>
        <v>2019</v>
      </c>
      <c r="G2191" s="95">
        <f t="shared" ref="G2191" ca="1" si="4493">VLOOKUP(INDIRECT(CHAR(39)&amp;$A2191&amp;CHAR(39)&amp;"!r2c"&amp;$C2191,0),variables,2,0)</f>
        <v>10949</v>
      </c>
      <c r="H2191" s="98" t="str">
        <f t="array" aca="1" ref="H2191" ca="1">IF(AND(G2191&gt;=10861,G2191&lt;=10863),TEXT(INDIRECT(CHAR(39)&amp;$A2191&amp;CHAR(39)&amp;"!r"&amp;$B2191&amp;"c"&amp;$C2191,0),"dd-mmm-yyyy"),(INDIRECT(CHAR(39)&amp;$A2191&amp;CHAR(39)&amp;"!r"&amp;$B2191&amp;"c"&amp;$C2191,0)))</f>
        <v>NO</v>
      </c>
    </row>
    <row r="2192" spans="1:8" x14ac:dyDescent="0.3">
      <c r="A2192" s="95" t="s">
        <v>284</v>
      </c>
      <c r="B2192" s="95">
        <f t="shared" si="4433"/>
        <v>22</v>
      </c>
      <c r="C2192" s="95">
        <f t="shared" si="4409"/>
        <v>33</v>
      </c>
      <c r="E2192" s="95">
        <f t="shared" ref="E2192" si="4494">plan_id</f>
        <v>390</v>
      </c>
      <c r="F2192" s="95">
        <f t="shared" ca="1" si="4411"/>
        <v>2019</v>
      </c>
      <c r="G2192" s="95">
        <f t="shared" ref="G2192" ca="1" si="4495">VLOOKUP(INDIRECT(CHAR(39)&amp;$A2192&amp;CHAR(39)&amp;"!r2c"&amp;$C2192,0),variables,2,0)</f>
        <v>10951</v>
      </c>
      <c r="H2192" s="98" t="str">
        <f t="array" aca="1" ref="H2192" ca="1">IF(AND(G2192&gt;=10861,G2192&lt;=10863),TEXT(INDIRECT(CHAR(39)&amp;$A2192&amp;CHAR(39)&amp;"!r"&amp;$B2192&amp;"c"&amp;$C2192,0),"dd-mmm-yyyy"),(INDIRECT(CHAR(39)&amp;$A2192&amp;CHAR(39)&amp;"!r"&amp;$B2192&amp;"c"&amp;$C2192,0)))</f>
        <v>NO</v>
      </c>
    </row>
    <row r="2193" spans="1:8" x14ac:dyDescent="0.3">
      <c r="A2193" s="95" t="s">
        <v>284</v>
      </c>
      <c r="B2193" s="95">
        <f t="shared" si="4433"/>
        <v>22</v>
      </c>
      <c r="C2193" s="95">
        <f t="shared" si="4409"/>
        <v>34</v>
      </c>
      <c r="E2193" s="95">
        <f t="shared" ref="E2193" si="4496">plan_id</f>
        <v>390</v>
      </c>
      <c r="F2193" s="95">
        <f t="shared" ca="1" si="4411"/>
        <v>2019</v>
      </c>
      <c r="G2193" s="95">
        <f t="shared" ref="G2193" ca="1" si="4497">VLOOKUP(INDIRECT(CHAR(39)&amp;$A2193&amp;CHAR(39)&amp;"!r2c"&amp;$C2193,0),variables,2,0)</f>
        <v>10950</v>
      </c>
      <c r="H2193" s="98" t="str">
        <f t="array" aca="1" ref="H2193" ca="1">IF(AND(G2193&gt;=10861,G2193&lt;=10863),TEXT(INDIRECT(CHAR(39)&amp;$A2193&amp;CHAR(39)&amp;"!r"&amp;$B2193&amp;"c"&amp;$C2193,0),"dd-mmm-yyyy"),(INDIRECT(CHAR(39)&amp;$A2193&amp;CHAR(39)&amp;"!r"&amp;$B2193&amp;"c"&amp;$C2193,0)))</f>
        <v>NO</v>
      </c>
    </row>
    <row r="2194" spans="1:8" x14ac:dyDescent="0.3">
      <c r="A2194" s="95" t="s">
        <v>284</v>
      </c>
      <c r="B2194" s="95">
        <f t="shared" si="4433"/>
        <v>22</v>
      </c>
      <c r="C2194" s="95">
        <f t="shared" si="4409"/>
        <v>35</v>
      </c>
      <c r="E2194" s="95">
        <f t="shared" ref="E2194" si="4498">plan_id</f>
        <v>390</v>
      </c>
      <c r="F2194" s="95">
        <f t="shared" ca="1" si="4411"/>
        <v>2019</v>
      </c>
      <c r="G2194" s="95">
        <f t="shared" ref="G2194" ca="1" si="4499">VLOOKUP(INDIRECT(CHAR(39)&amp;$A2194&amp;CHAR(39)&amp;"!r2c"&amp;$C2194,0),variables,2,0)</f>
        <v>10954</v>
      </c>
      <c r="H2194" s="98">
        <f t="array" aca="1" ref="H2194" ca="1">IF(AND(G2194&gt;=10861,G2194&lt;=10863),TEXT(INDIRECT(CHAR(39)&amp;$A2194&amp;CHAR(39)&amp;"!r"&amp;$B2194&amp;"c"&amp;$C2194,0),"dd-mmm-yyyy"),(INDIRECT(CHAR(39)&amp;$A2194&amp;CHAR(39)&amp;"!r"&amp;$B2194&amp;"c"&amp;$C2194,0)))</f>
        <v>3.5000000000000003E-2</v>
      </c>
    </row>
    <row r="2195" spans="1:8" x14ac:dyDescent="0.3">
      <c r="A2195" s="95" t="s">
        <v>284</v>
      </c>
      <c r="B2195" s="95">
        <f t="shared" si="4433"/>
        <v>22</v>
      </c>
      <c r="C2195" s="95">
        <f t="shared" si="4409"/>
        <v>36</v>
      </c>
      <c r="E2195" s="95">
        <f t="shared" ref="E2195" si="4500">plan_id</f>
        <v>390</v>
      </c>
      <c r="F2195" s="95">
        <f t="shared" ca="1" si="4411"/>
        <v>2019</v>
      </c>
      <c r="G2195" s="95">
        <f t="shared" ref="G2195" ca="1" si="4501">VLOOKUP(INDIRECT(CHAR(39)&amp;$A2195&amp;CHAR(39)&amp;"!r2c"&amp;$C2195,0),variables,2,0)</f>
        <v>10955</v>
      </c>
      <c r="H2195" s="98">
        <f t="array" aca="1" ref="H2195" ca="1">IF(AND(G2195&gt;=10861,G2195&lt;=10863),TEXT(INDIRECT(CHAR(39)&amp;$A2195&amp;CHAR(39)&amp;"!r"&amp;$B2195&amp;"c"&amp;$C2195,0),"dd-mmm-yyyy"),(INDIRECT(CHAR(39)&amp;$A2195&amp;CHAR(39)&amp;"!r"&amp;$B2195&amp;"c"&amp;$C2195,0)))</f>
        <v>6.5000000000000002E-2</v>
      </c>
    </row>
    <row r="2196" spans="1:8" x14ac:dyDescent="0.3">
      <c r="A2196" s="95" t="s">
        <v>284</v>
      </c>
      <c r="B2196" s="95">
        <f t="shared" si="4433"/>
        <v>22</v>
      </c>
      <c r="C2196" s="95">
        <f t="shared" si="4409"/>
        <v>37</v>
      </c>
      <c r="E2196" s="95">
        <f t="shared" ref="E2196" si="4502">plan_id</f>
        <v>390</v>
      </c>
      <c r="F2196" s="95">
        <f t="shared" ca="1" si="4411"/>
        <v>2019</v>
      </c>
      <c r="G2196" s="95">
        <f t="shared" ref="G2196" ca="1" si="4503">VLOOKUP(INDIRECT(CHAR(39)&amp;$A2196&amp;CHAR(39)&amp;"!r2c"&amp;$C2196,0),variables,2,0)</f>
        <v>10956</v>
      </c>
      <c r="H2196" s="98">
        <f t="array" aca="1" ref="H2196" ca="1">IF(AND(G2196&gt;=10861,G2196&lt;=10863),TEXT(INDIRECT(CHAR(39)&amp;$A2196&amp;CHAR(39)&amp;"!r"&amp;$B2196&amp;"c"&amp;$C2196,0),"dd-mmm-yyyy"),(INDIRECT(CHAR(39)&amp;$A2196&amp;CHAR(39)&amp;"!r"&amp;$B2196&amp;"c"&amp;$C2196,0)))</f>
        <v>4.2500000000000003E-2</v>
      </c>
    </row>
    <row r="2197" spans="1:8" x14ac:dyDescent="0.3">
      <c r="A2197" s="95" t="s">
        <v>284</v>
      </c>
      <c r="B2197" s="95">
        <f t="shared" si="4433"/>
        <v>22</v>
      </c>
      <c r="C2197" s="95">
        <f t="shared" si="4409"/>
        <v>38</v>
      </c>
      <c r="E2197" s="95">
        <f t="shared" ref="E2197" si="4504">plan_id</f>
        <v>390</v>
      </c>
      <c r="F2197" s="95">
        <f t="shared" ca="1" si="4411"/>
        <v>2019</v>
      </c>
      <c r="G2197" s="95">
        <f t="shared" ref="G2197" ca="1" si="4505">VLOOKUP(INDIRECT(CHAR(39)&amp;$A2197&amp;CHAR(39)&amp;"!r2c"&amp;$C2197,0),variables,2,0)</f>
        <v>10959</v>
      </c>
      <c r="H2197" s="98" t="str">
        <f t="array" aca="1" ref="H2197" ca="1">IF(AND(G2197&gt;=10861,G2197&lt;=10863),TEXT(INDIRECT(CHAR(39)&amp;$A2197&amp;CHAR(39)&amp;"!r"&amp;$B2197&amp;"c"&amp;$C2197,0),"dd-mmm-yyyy"),(INDIRECT(CHAR(39)&amp;$A2197&amp;CHAR(39)&amp;"!r"&amp;$B2197&amp;"c"&amp;$C2197,0)))</f>
        <v>(i)4.25% - 6.34% (ii)5.55% - 7.38%</v>
      </c>
    </row>
    <row r="2198" spans="1:8" x14ac:dyDescent="0.3">
      <c r="A2198" s="95" t="s">
        <v>284</v>
      </c>
      <c r="B2198" s="95">
        <f t="shared" si="4433"/>
        <v>22</v>
      </c>
      <c r="C2198" s="95">
        <f t="shared" si="4409"/>
        <v>39</v>
      </c>
      <c r="E2198" s="95">
        <f t="shared" ref="E2198" si="4506">plan_id</f>
        <v>390</v>
      </c>
      <c r="F2198" s="95">
        <f t="shared" ca="1" si="4411"/>
        <v>2019</v>
      </c>
      <c r="G2198" s="95">
        <f t="shared" ref="G2198" ca="1" si="4507">VLOOKUP(INDIRECT(CHAR(39)&amp;$A2198&amp;CHAR(39)&amp;"!r2c"&amp;$C2198,0),variables,2,0)</f>
        <v>10962</v>
      </c>
      <c r="H2198" s="98" t="str">
        <f t="array" aca="1" ref="H2198" ca="1">IF(AND(G2198&gt;=10861,G2198&lt;=10863),TEXT(INDIRECT(CHAR(39)&amp;$A2198&amp;CHAR(39)&amp;"!r"&amp;$B2198&amp;"c"&amp;$C2198,0),"dd-mmm-yyyy"),(INDIRECT(CHAR(39)&amp;$A2198&amp;CHAR(39)&amp;"!r"&amp;$B2198&amp;"c"&amp;$C2198,0)))</f>
        <v>Pg No 65,66</v>
      </c>
    </row>
    <row r="2199" spans="1:8" x14ac:dyDescent="0.3">
      <c r="A2199" s="95" t="s">
        <v>284</v>
      </c>
      <c r="B2199" s="95">
        <f t="shared" si="4433"/>
        <v>22</v>
      </c>
      <c r="C2199" s="95">
        <f t="shared" si="4409"/>
        <v>40</v>
      </c>
      <c r="E2199" s="95">
        <f t="shared" ref="E2199" si="4508">plan_id</f>
        <v>390</v>
      </c>
      <c r="F2199" s="95">
        <f t="shared" ca="1" si="4411"/>
        <v>2019</v>
      </c>
      <c r="G2199" s="95">
        <f t="shared" ref="G2199" ca="1" si="4509">VLOOKUP(INDIRECT(CHAR(39)&amp;$A2199&amp;CHAR(39)&amp;"!r2c"&amp;$C2199,0),variables,2,0)</f>
        <v>10964</v>
      </c>
      <c r="H2199" s="98" t="str">
        <f t="array" aca="1" ref="H2199" ca="1">IF(AND(G2199&gt;=10861,G2199&lt;=10863),TEXT(INDIRECT(CHAR(39)&amp;$A2199&amp;CHAR(39)&amp;"!r"&amp;$B2199&amp;"c"&amp;$C2199,0),"dd-mmm-yyyy"),(INDIRECT(CHAR(39)&amp;$A2199&amp;CHAR(39)&amp;"!r"&amp;$B2199&amp;"c"&amp;$C2199,0)))</f>
        <v>Pg No 65,66</v>
      </c>
    </row>
    <row r="2200" spans="1:8" x14ac:dyDescent="0.3">
      <c r="A2200" s="95" t="s">
        <v>284</v>
      </c>
      <c r="B2200" s="95">
        <f t="shared" si="4433"/>
        <v>22</v>
      </c>
      <c r="C2200" s="95">
        <f t="shared" si="4409"/>
        <v>41</v>
      </c>
      <c r="E2200" s="95">
        <f t="shared" ref="E2200" si="4510">plan_id</f>
        <v>390</v>
      </c>
      <c r="F2200" s="95">
        <f t="shared" ca="1" si="4411"/>
        <v>2019</v>
      </c>
      <c r="G2200" s="95">
        <f t="shared" ref="G2200" ca="1" si="4511">VLOOKUP(INDIRECT(CHAR(39)&amp;$A2200&amp;CHAR(39)&amp;"!r2c"&amp;$C2200,0),variables,2,0)</f>
        <v>10967</v>
      </c>
      <c r="H2200" s="98" t="str">
        <f t="array" aca="1" ref="H2200" ca="1">IF(AND(G2200&gt;=10861,G2200&lt;=10863),TEXT(INDIRECT(CHAR(39)&amp;$A2200&amp;CHAR(39)&amp;"!r"&amp;$B2200&amp;"c"&amp;$C2200,0),"dd-mmm-yyyy"),(INDIRECT(CHAR(39)&amp;$A2200&amp;CHAR(39)&amp;"!r"&amp;$B2200&amp;"c"&amp;$C2200,0)))</f>
        <v>RPH-2014</v>
      </c>
    </row>
    <row r="2201" spans="1:8" x14ac:dyDescent="0.3">
      <c r="A2201" s="95" t="s">
        <v>284</v>
      </c>
      <c r="B2201" s="95">
        <f t="shared" si="4433"/>
        <v>22</v>
      </c>
      <c r="C2201" s="95">
        <f t="shared" si="4409"/>
        <v>42</v>
      </c>
      <c r="E2201" s="95">
        <f t="shared" ref="E2201" si="4512">plan_id</f>
        <v>390</v>
      </c>
      <c r="F2201" s="95">
        <f t="shared" ca="1" si="4411"/>
        <v>2019</v>
      </c>
      <c r="G2201" s="95">
        <f t="shared" ref="G2201" ca="1" si="4513">VLOOKUP(INDIRECT(CHAR(39)&amp;$A2201&amp;CHAR(39)&amp;"!r2c"&amp;$C2201,0),variables,2,0)</f>
        <v>10968</v>
      </c>
      <c r="H2201" s="98">
        <f t="array" aca="1" ref="H2201" ca="1">IF(AND(G2201&gt;=10861,G2201&lt;=10863),TEXT(INDIRECT(CHAR(39)&amp;$A2201&amp;CHAR(39)&amp;"!r"&amp;$B2201&amp;"c"&amp;$C2201,0),"dd-mmm-yyyy"),(INDIRECT(CHAR(39)&amp;$A2201&amp;CHAR(39)&amp;"!r"&amp;$B2201&amp;"c"&amp;$C2201,0)))</f>
        <v>2014</v>
      </c>
    </row>
    <row r="2202" spans="1:8" x14ac:dyDescent="0.3">
      <c r="A2202" s="95" t="s">
        <v>284</v>
      </c>
      <c r="B2202" s="95">
        <f t="shared" si="4433"/>
        <v>22</v>
      </c>
      <c r="C2202" s="95">
        <f t="shared" si="4409"/>
        <v>43</v>
      </c>
      <c r="E2202" s="95">
        <f t="shared" ref="E2202" si="4514">plan_id</f>
        <v>390</v>
      </c>
      <c r="F2202" s="95">
        <f t="shared" ca="1" si="4411"/>
        <v>2019</v>
      </c>
      <c r="G2202" s="95">
        <f t="shared" ref="G2202" ca="1" si="4515">VLOOKUP(INDIRECT(CHAR(39)&amp;$A2202&amp;CHAR(39)&amp;"!r2c"&amp;$C2202,0),variables,2,0)</f>
        <v>10969</v>
      </c>
      <c r="H2202" s="98" t="str">
        <f t="array" aca="1" ref="H2202" ca="1">IF(AND(G2202&gt;=10861,G2202&lt;=10863),TEXT(INDIRECT(CHAR(39)&amp;$A2202&amp;CHAR(39)&amp;"!r"&amp;$B2202&amp;"c"&amp;$C2202,0),"dd-mmm-yyyy"),(INDIRECT(CHAR(39)&amp;$A2202&amp;CHAR(39)&amp;"!r"&amp;$B2202&amp;"c"&amp;$C2202,0)))</f>
        <v>Projection scale BB</v>
      </c>
    </row>
    <row r="2203" spans="1:8" x14ac:dyDescent="0.3">
      <c r="A2203" s="95" t="s">
        <v>284</v>
      </c>
      <c r="B2203" s="95">
        <f t="shared" si="4433"/>
        <v>22</v>
      </c>
      <c r="C2203" s="95">
        <f t="shared" si="4409"/>
        <v>44</v>
      </c>
      <c r="E2203" s="95">
        <f t="shared" ref="E2203" si="4516">plan_id</f>
        <v>390</v>
      </c>
      <c r="F2203" s="95">
        <f t="shared" ca="1" si="4411"/>
        <v>2019</v>
      </c>
      <c r="G2203" s="95">
        <f t="shared" ref="G2203" ca="1" si="4517">VLOOKUP(INDIRECT(CHAR(39)&amp;$A2203&amp;CHAR(39)&amp;"!r2c"&amp;$C2203,0),variables,2,0)</f>
        <v>10970</v>
      </c>
      <c r="H2203" s="98" t="str">
        <f t="array" aca="1" ref="H2203" ca="1">IF(AND(G2203&gt;=10861,G2203&lt;=10863),TEXT(INDIRECT(CHAR(39)&amp;$A2203&amp;CHAR(39)&amp;"!r"&amp;$B2203&amp;"c"&amp;$C2203,0),"dd-mmm-yyyy"),(INDIRECT(CHAR(39)&amp;$A2203&amp;CHAR(39)&amp;"!r"&amp;$B2203&amp;"c"&amp;$C2203,0)))</f>
        <v>Male - 1 year</v>
      </c>
    </row>
    <row r="2204" spans="1:8" x14ac:dyDescent="0.3">
      <c r="A2204" s="95" t="s">
        <v>284</v>
      </c>
      <c r="B2204" s="95">
        <f t="shared" si="4433"/>
        <v>22</v>
      </c>
      <c r="C2204" s="95">
        <f t="shared" si="4409"/>
        <v>45</v>
      </c>
      <c r="E2204" s="95">
        <f t="shared" ref="E2204" si="4518">plan_id</f>
        <v>390</v>
      </c>
      <c r="F2204" s="95">
        <f t="shared" ca="1" si="4411"/>
        <v>2019</v>
      </c>
      <c r="G2204" s="95">
        <f t="shared" ref="G2204" ca="1" si="4519">VLOOKUP(INDIRECT(CHAR(39)&amp;$A2204&amp;CHAR(39)&amp;"!r2c"&amp;$C2204,0),variables,2,0)</f>
        <v>10971</v>
      </c>
      <c r="H2204" s="98">
        <f t="array" aca="1" ref="H2204" ca="1">IF(AND(G2204&gt;=10861,G2204&lt;=10863),TEXT(INDIRECT(CHAR(39)&amp;$A2204&amp;CHAR(39)&amp;"!r"&amp;$B2204&amp;"c"&amp;$C2204,0),"dd-mmm-yyyy"),(INDIRECT(CHAR(39)&amp;$A2204&amp;CHAR(39)&amp;"!r"&amp;$B2204&amp;"c"&amp;$C2204,0)))</f>
        <v>0</v>
      </c>
    </row>
    <row r="2205" spans="1:8" x14ac:dyDescent="0.3">
      <c r="A2205" s="95" t="s">
        <v>284</v>
      </c>
      <c r="B2205" s="95">
        <f t="shared" si="4433"/>
        <v>22</v>
      </c>
      <c r="C2205" s="95">
        <f t="shared" si="4409"/>
        <v>46</v>
      </c>
      <c r="E2205" s="95">
        <f t="shared" ref="E2205" si="4520">plan_id</f>
        <v>390</v>
      </c>
      <c r="F2205" s="95">
        <f t="shared" ca="1" si="4411"/>
        <v>2019</v>
      </c>
      <c r="G2205" s="95">
        <f t="shared" ref="G2205" ca="1" si="4521">VLOOKUP(INDIRECT(CHAR(39)&amp;$A2205&amp;CHAR(39)&amp;"!r2c"&amp;$C2205,0),variables,2,0)</f>
        <v>10972</v>
      </c>
      <c r="H2205" s="98" t="str">
        <f t="array" aca="1" ref="H2205" ca="1">IF(AND(G2205&gt;=10861,G2205&lt;=10863),TEXT(INDIRECT(CHAR(39)&amp;$A2205&amp;CHAR(39)&amp;"!r"&amp;$B2205&amp;"c"&amp;$C2205,0),"dd-mmm-yyyy"),(INDIRECT(CHAR(39)&amp;$A2205&amp;CHAR(39)&amp;"!r"&amp;$B2205&amp;"c"&amp;$C2205,0)))</f>
        <v>Level Dollar Closed</v>
      </c>
    </row>
    <row r="2206" spans="1:8" x14ac:dyDescent="0.3">
      <c r="A2206" s="95" t="s">
        <v>284</v>
      </c>
      <c r="B2206" s="95">
        <f t="shared" si="4433"/>
        <v>22</v>
      </c>
      <c r="C2206" s="95">
        <f t="shared" si="4409"/>
        <v>47</v>
      </c>
      <c r="E2206" s="95">
        <f t="shared" ref="E2206" si="4522">plan_id</f>
        <v>390</v>
      </c>
      <c r="F2206" s="95">
        <f t="shared" ca="1" si="4411"/>
        <v>2019</v>
      </c>
      <c r="G2206" s="95">
        <f t="shared" ref="G2206" ca="1" si="4523">VLOOKUP(INDIRECT(CHAR(39)&amp;$A2206&amp;CHAR(39)&amp;"!r2c"&amp;$C2206,0),variables,2,0)</f>
        <v>10973</v>
      </c>
      <c r="H2206" s="98" t="str">
        <f t="array" aca="1" ref="H2206" ca="1">IF(AND(G2206&gt;=10861,G2206&lt;=10863),TEXT(INDIRECT(CHAR(39)&amp;$A2206&amp;CHAR(39)&amp;"!r"&amp;$B2206&amp;"c"&amp;$C2206,0),"dd-mmm-yyyy"),(INDIRECT(CHAR(39)&amp;$A2206&amp;CHAR(39)&amp;"!r"&amp;$B2206&amp;"c"&amp;$C2206,0)))</f>
        <v>15 years</v>
      </c>
    </row>
    <row r="2207" spans="1:8" x14ac:dyDescent="0.3">
      <c r="A2207" s="95" t="s">
        <v>284</v>
      </c>
      <c r="B2207" s="95">
        <f t="shared" si="4433"/>
        <v>22</v>
      </c>
      <c r="C2207" s="95">
        <f t="shared" si="4409"/>
        <v>48</v>
      </c>
      <c r="E2207" s="95">
        <f t="shared" ref="E2207" si="4524">plan_id</f>
        <v>390</v>
      </c>
      <c r="F2207" s="95">
        <f t="shared" ca="1" si="4411"/>
        <v>2019</v>
      </c>
      <c r="G2207" s="95">
        <f t="shared" ref="G2207" ca="1" si="4525">VLOOKUP(INDIRECT(CHAR(39)&amp;$A2207&amp;CHAR(39)&amp;"!r2c"&amp;$C2207,0),variables,2,0)</f>
        <v>10975</v>
      </c>
      <c r="H2207" s="98" t="str">
        <f t="array" aca="1" ref="H2207" ca="1">IF(AND(G2207&gt;=10861,G2207&lt;=10863),TEXT(INDIRECT(CHAR(39)&amp;$A2207&amp;CHAR(39)&amp;"!r"&amp;$B2207&amp;"c"&amp;$C2207,0),"dd-mmm-yyyy"),(INDIRECT(CHAR(39)&amp;$A2207&amp;CHAR(39)&amp;"!r"&amp;$B2207&amp;"c"&amp;$C2207,0)))</f>
        <v>Entry Age Normal</v>
      </c>
    </row>
    <row r="2208" spans="1:8" x14ac:dyDescent="0.3">
      <c r="A2208" s="95" t="s">
        <v>284</v>
      </c>
      <c r="B2208" s="95">
        <f t="shared" si="4433"/>
        <v>22</v>
      </c>
      <c r="C2208" s="95">
        <f t="shared" si="4409"/>
        <v>49</v>
      </c>
      <c r="E2208" s="95">
        <f t="shared" ref="E2208" si="4526">plan_id</f>
        <v>390</v>
      </c>
      <c r="F2208" s="95">
        <f t="shared" ca="1" si="4411"/>
        <v>2019</v>
      </c>
      <c r="G2208" s="95">
        <f t="shared" ref="G2208" ca="1" si="4527">VLOOKUP(INDIRECT(CHAR(39)&amp;$A2208&amp;CHAR(39)&amp;"!r2c"&amp;$C2208,0),variables,2,0)</f>
        <v>10976</v>
      </c>
      <c r="H2208" s="98">
        <f t="array" aca="1" ref="H2208" ca="1">IF(AND(G2208&gt;=10861,G2208&lt;=10863),TEXT(INDIRECT(CHAR(39)&amp;$A2208&amp;CHAR(39)&amp;"!r"&amp;$B2208&amp;"c"&amp;$C2208,0),"dd-mmm-yyyy"),(INDIRECT(CHAR(39)&amp;$A2208&amp;CHAR(39)&amp;"!r"&amp;$B2208&amp;"c"&amp;$C2208,0)))</f>
        <v>6.5000000000000002E-2</v>
      </c>
    </row>
    <row r="2209" spans="1:8" x14ac:dyDescent="0.3">
      <c r="A2209" s="95" t="s">
        <v>284</v>
      </c>
      <c r="B2209" s="95">
        <f t="shared" si="4433"/>
        <v>22</v>
      </c>
      <c r="C2209" s="95">
        <f t="shared" si="4409"/>
        <v>50</v>
      </c>
      <c r="E2209" s="95">
        <f t="shared" ref="E2209" si="4528">plan_id</f>
        <v>390</v>
      </c>
      <c r="F2209" s="95">
        <f t="shared" ca="1" si="4411"/>
        <v>2019</v>
      </c>
      <c r="G2209" s="95">
        <f t="shared" ref="G2209" ca="1" si="4529">VLOOKUP(INDIRECT(CHAR(39)&amp;$A2209&amp;CHAR(39)&amp;"!r2c"&amp;$C2209,0),variables,2,0)</f>
        <v>10977</v>
      </c>
      <c r="H2209" s="98">
        <f t="array" aca="1" ref="H2209" ca="1">IF(AND(G2209&gt;=10861,G2209&lt;=10863),TEXT(INDIRECT(CHAR(39)&amp;$A2209&amp;CHAR(39)&amp;"!r"&amp;$B2209&amp;"c"&amp;$C2209,0),"dd-mmm-yyyy"),(INDIRECT(CHAR(39)&amp;$A2209&amp;CHAR(39)&amp;"!r"&amp;$B2209&amp;"c"&amp;$C2209,0)))</f>
        <v>0</v>
      </c>
    </row>
    <row r="2210" spans="1:8" x14ac:dyDescent="0.3">
      <c r="A2210" s="95" t="s">
        <v>284</v>
      </c>
      <c r="B2210" s="95">
        <f t="shared" si="4433"/>
        <v>22</v>
      </c>
      <c r="C2210" s="95">
        <f t="shared" si="4409"/>
        <v>51</v>
      </c>
      <c r="E2210" s="95">
        <f t="shared" ref="E2210" si="4530">plan_id</f>
        <v>390</v>
      </c>
      <c r="F2210" s="95">
        <f t="shared" ca="1" si="4411"/>
        <v>2019</v>
      </c>
      <c r="G2210" s="95">
        <f t="shared" ref="G2210" ca="1" si="4531">VLOOKUP(INDIRECT(CHAR(39)&amp;$A2210&amp;CHAR(39)&amp;"!r2c"&amp;$C2210,0),variables,2,0)</f>
        <v>10978</v>
      </c>
      <c r="H2210" s="98">
        <f t="array" aca="1" ref="H2210" ca="1">IF(AND(G2210&gt;=10861,G2210&lt;=10863),TEXT(INDIRECT(CHAR(39)&amp;$A2210&amp;CHAR(39)&amp;"!r"&amp;$B2210&amp;"c"&amp;$C2210,0),"dd-mmm-yyyy"),(INDIRECT(CHAR(39)&amp;$A2210&amp;CHAR(39)&amp;"!r"&amp;$B2210&amp;"c"&amp;$C2210,0)))</f>
        <v>6.5000000000000002E-2</v>
      </c>
    </row>
    <row r="2211" spans="1:8" x14ac:dyDescent="0.3">
      <c r="A2211" s="95" t="s">
        <v>284</v>
      </c>
      <c r="B2211" s="95">
        <f t="shared" si="4433"/>
        <v>22</v>
      </c>
      <c r="C2211" s="95">
        <f t="shared" si="4409"/>
        <v>52</v>
      </c>
      <c r="E2211" s="95">
        <f t="shared" ref="E2211" si="4532">plan_id</f>
        <v>390</v>
      </c>
      <c r="F2211" s="95">
        <f t="shared" ca="1" si="4411"/>
        <v>2019</v>
      </c>
      <c r="G2211" s="95">
        <f t="shared" ref="G2211" ca="1" si="4533">VLOOKUP(INDIRECT(CHAR(39)&amp;$A2211&amp;CHAR(39)&amp;"!r2c"&amp;$C2211,0),variables,2,0)</f>
        <v>10979</v>
      </c>
      <c r="H2211" s="98" t="str">
        <f t="array" aca="1" ref="H2211" ca="1">IF(AND(G2211&gt;=10861,G2211&lt;=10863),TEXT(INDIRECT(CHAR(39)&amp;$A2211&amp;CHAR(39)&amp;"!r"&amp;$B2211&amp;"c"&amp;$C2211,0),"dd-mmm-yyyy"),(INDIRECT(CHAR(39)&amp;$A2211&amp;CHAR(39)&amp;"!r"&amp;$B2211&amp;"c"&amp;$C2211,0)))</f>
        <v>5 years</v>
      </c>
    </row>
    <row r="2212" spans="1:8" x14ac:dyDescent="0.3">
      <c r="A2212" s="95" t="s">
        <v>284</v>
      </c>
      <c r="B2212" s="95">
        <f t="shared" si="4433"/>
        <v>22</v>
      </c>
      <c r="C2212" s="95">
        <f t="shared" si="4409"/>
        <v>53</v>
      </c>
      <c r="E2212" s="95">
        <f t="shared" ref="E2212" si="4534">plan_id</f>
        <v>390</v>
      </c>
      <c r="F2212" s="95">
        <f t="shared" ca="1" si="4411"/>
        <v>2019</v>
      </c>
      <c r="G2212" s="95">
        <f t="shared" ref="G2212" ca="1" si="4535">VLOOKUP(INDIRECT(CHAR(39)&amp;$A2212&amp;CHAR(39)&amp;"!r2c"&amp;$C2212,0),variables,2,0)</f>
        <v>10980</v>
      </c>
      <c r="H2212" s="98">
        <f t="array" aca="1" ref="H2212" ca="1">IF(AND(G2212&gt;=10861,G2212&lt;=10863),TEXT(INDIRECT(CHAR(39)&amp;$A2212&amp;CHAR(39)&amp;"!r"&amp;$B2212&amp;"c"&amp;$C2212,0),"dd-mmm-yyyy"),(INDIRECT(CHAR(39)&amp;$A2212&amp;CHAR(39)&amp;"!r"&amp;$B2212&amp;"c"&amp;$C2212,0)))</f>
        <v>7.2499999999999995E-2</v>
      </c>
    </row>
    <row r="2213" spans="1:8" x14ac:dyDescent="0.3">
      <c r="A2213" s="95" t="s">
        <v>284</v>
      </c>
      <c r="B2213" s="95">
        <f t="shared" si="4433"/>
        <v>22</v>
      </c>
      <c r="C2213" s="95">
        <f t="shared" si="4409"/>
        <v>54</v>
      </c>
      <c r="E2213" s="95">
        <f t="shared" ref="E2213" si="4536">plan_id</f>
        <v>390</v>
      </c>
      <c r="F2213" s="95">
        <f t="shared" ca="1" si="4411"/>
        <v>2019</v>
      </c>
      <c r="G2213" s="95">
        <f t="shared" ref="G2213" ca="1" si="4537">VLOOKUP(INDIRECT(CHAR(39)&amp;$A2213&amp;CHAR(39)&amp;"!r2c"&amp;$C2213,0),variables,2,0)</f>
        <v>10981</v>
      </c>
      <c r="H2213" s="98">
        <f t="array" aca="1" ref="H2213" ca="1">IF(AND(G2213&gt;=10861,G2213&lt;=10863),TEXT(INDIRECT(CHAR(39)&amp;$A2213&amp;CHAR(39)&amp;"!r"&amp;$B2213&amp;"c"&amp;$C2213,0),"dd-mmm-yyyy"),(INDIRECT(CHAR(39)&amp;$A2213&amp;CHAR(39)&amp;"!r"&amp;$B2213&amp;"c"&amp;$C2213,0)))</f>
        <v>3.9100000000000003E-2</v>
      </c>
    </row>
    <row r="2214" spans="1:8" x14ac:dyDescent="0.3">
      <c r="A2214" s="95" t="s">
        <v>284</v>
      </c>
      <c r="B2214" s="95">
        <f t="shared" si="4433"/>
        <v>22</v>
      </c>
      <c r="C2214" s="95">
        <f t="shared" si="4409"/>
        <v>55</v>
      </c>
      <c r="E2214" s="95">
        <f t="shared" ref="E2214" si="4538">plan_id</f>
        <v>390</v>
      </c>
      <c r="F2214" s="95">
        <f t="shared" ca="1" si="4411"/>
        <v>2019</v>
      </c>
      <c r="G2214" s="95">
        <f t="shared" ref="G2214" ca="1" si="4539">VLOOKUP(INDIRECT(CHAR(39)&amp;$A2214&amp;CHAR(39)&amp;"!r2c"&amp;$C2214,0),variables,2,0)</f>
        <v>10706</v>
      </c>
      <c r="H2214" s="98">
        <f t="array" aca="1" ref="H2214" ca="1">IF(AND(G2214&gt;=10861,G2214&lt;=10863),TEXT(INDIRECT(CHAR(39)&amp;$A2214&amp;CHAR(39)&amp;"!r"&amp;$B2214&amp;"c"&amp;$C2214,0),"dd-mmm-yyyy"),(INDIRECT(CHAR(39)&amp;$A2214&amp;CHAR(39)&amp;"!r"&amp;$B2214&amp;"c"&amp;$C2214,0)))</f>
        <v>1.5200889100163309E-3</v>
      </c>
    </row>
    <row r="2215" spans="1:8" x14ac:dyDescent="0.3">
      <c r="A2215" s="95" t="s">
        <v>284</v>
      </c>
      <c r="B2215" s="95">
        <f t="shared" si="4433"/>
        <v>22</v>
      </c>
      <c r="C2215" s="95">
        <f t="shared" ref="C2215:C2278" si="4540">C2124</f>
        <v>56</v>
      </c>
      <c r="E2215" s="95">
        <f t="shared" ref="E2215" si="4541">plan_id</f>
        <v>390</v>
      </c>
      <c r="F2215" s="95">
        <f t="shared" ref="F2215:F2278" ca="1" si="4542">INDIRECT(CHAR(39)&amp;$A2215&amp;CHAR(39)&amp;"!r"&amp;$B2215&amp;"c2",0)</f>
        <v>2019</v>
      </c>
      <c r="G2215" s="95">
        <f t="shared" ref="G2215" ca="1" si="4543">VLOOKUP(INDIRECT(CHAR(39)&amp;$A2215&amp;CHAR(39)&amp;"!r2c"&amp;$C2215,0),variables,2,0)</f>
        <v>10983</v>
      </c>
      <c r="H2215" s="98" t="str">
        <f t="array" aca="1" ref="H2215" ca="1">IF(AND(G2215&gt;=10861,G2215&lt;=10863),TEXT(INDIRECT(CHAR(39)&amp;$A2215&amp;CHAR(39)&amp;"!r"&amp;$B2215&amp;"c"&amp;$C2215,0),"dd-mmm-yyyy"),(INDIRECT(CHAR(39)&amp;$A2215&amp;CHAR(39)&amp;"!r"&amp;$B2215&amp;"c"&amp;$C2215,0)))</f>
        <v>No</v>
      </c>
    </row>
    <row r="2216" spans="1:8" x14ac:dyDescent="0.3">
      <c r="A2216" s="95" t="s">
        <v>284</v>
      </c>
      <c r="B2216" s="95">
        <f t="shared" si="4433"/>
        <v>22</v>
      </c>
      <c r="C2216" s="95">
        <f t="shared" si="4540"/>
        <v>57</v>
      </c>
      <c r="E2216" s="95">
        <f t="shared" ref="E2216" si="4544">plan_id</f>
        <v>390</v>
      </c>
      <c r="F2216" s="95">
        <f t="shared" ca="1" si="4542"/>
        <v>2019</v>
      </c>
      <c r="G2216" s="95">
        <f t="shared" ref="G2216" ca="1" si="4545">VLOOKUP(INDIRECT(CHAR(39)&amp;$A2216&amp;CHAR(39)&amp;"!r2c"&amp;$C2216,0),variables,2,0)</f>
        <v>10989</v>
      </c>
      <c r="H2216" s="98">
        <f t="array" aca="1" ref="H2216" ca="1">IF(AND(G2216&gt;=10861,G2216&lt;=10863),TEXT(INDIRECT(CHAR(39)&amp;$A2216&amp;CHAR(39)&amp;"!r"&amp;$B2216&amp;"c"&amp;$C2216,0),"dd-mmm-yyyy"),(INDIRECT(CHAR(39)&amp;$A2216&amp;CHAR(39)&amp;"!r"&amp;$B2216&amp;"c"&amp;$C2216,0)))</f>
        <v>6269628000</v>
      </c>
    </row>
    <row r="2217" spans="1:8" x14ac:dyDescent="0.3">
      <c r="A2217" s="95" t="s">
        <v>284</v>
      </c>
      <c r="B2217" s="95">
        <f t="shared" si="4433"/>
        <v>22</v>
      </c>
      <c r="C2217" s="95">
        <f t="shared" si="4540"/>
        <v>58</v>
      </c>
      <c r="E2217" s="95">
        <f t="shared" ref="E2217" si="4546">plan_id</f>
        <v>390</v>
      </c>
      <c r="F2217" s="95">
        <f t="shared" ca="1" si="4542"/>
        <v>2019</v>
      </c>
      <c r="G2217" s="95">
        <f t="shared" ref="G2217" ca="1" si="4547">VLOOKUP(INDIRECT(CHAR(39)&amp;$A2217&amp;CHAR(39)&amp;"!r2c"&amp;$C2217,0),variables,2,0)</f>
        <v>10990</v>
      </c>
      <c r="H2217" s="98">
        <f t="array" aca="1" ref="H2217" ca="1">IF(AND(G2217&gt;=10861,G2217&lt;=10863),TEXT(INDIRECT(CHAR(39)&amp;$A2217&amp;CHAR(39)&amp;"!r"&amp;$B2217&amp;"c"&amp;$C2217,0),"dd-mmm-yyyy"),(INDIRECT(CHAR(39)&amp;$A2217&amp;CHAR(39)&amp;"!r"&amp;$B2217&amp;"c"&amp;$C2217,0)))</f>
        <v>5604573000</v>
      </c>
    </row>
    <row r="2218" spans="1:8" x14ac:dyDescent="0.3">
      <c r="A2218" s="95" t="s">
        <v>284</v>
      </c>
      <c r="B2218" s="95">
        <f t="shared" si="4433"/>
        <v>22</v>
      </c>
      <c r="C2218" s="95">
        <f t="shared" si="4540"/>
        <v>59</v>
      </c>
      <c r="E2218" s="95">
        <f t="shared" ref="E2218" si="4548">plan_id</f>
        <v>390</v>
      </c>
      <c r="F2218" s="95">
        <f t="shared" ca="1" si="4542"/>
        <v>2019</v>
      </c>
      <c r="G2218" s="95">
        <f t="shared" ref="G2218" ca="1" si="4549">VLOOKUP(INDIRECT(CHAR(39)&amp;$A2218&amp;CHAR(39)&amp;"!r2c"&amp;$C2218,0),variables,2,0)</f>
        <v>10991</v>
      </c>
      <c r="H2218" s="98">
        <f t="array" aca="1" ref="H2218" ca="1">IF(AND(G2218&gt;=10861,G2218&lt;=10863),TEXT(INDIRECT(CHAR(39)&amp;$A2218&amp;CHAR(39)&amp;"!r"&amp;$B2218&amp;"c"&amp;$C2218,0),"dd-mmm-yyyy"),(INDIRECT(CHAR(39)&amp;$A2218&amp;CHAR(39)&amp;"!r"&amp;$B2218&amp;"c"&amp;$C2218,0)))</f>
        <v>-665055000</v>
      </c>
    </row>
    <row r="2219" spans="1:8" x14ac:dyDescent="0.3">
      <c r="A2219" s="95" t="s">
        <v>284</v>
      </c>
      <c r="B2219" s="95">
        <f t="shared" si="4433"/>
        <v>22</v>
      </c>
      <c r="C2219" s="95">
        <f t="shared" si="4540"/>
        <v>60</v>
      </c>
      <c r="E2219" s="95">
        <f t="shared" ref="E2219" si="4550">plan_id</f>
        <v>390</v>
      </c>
      <c r="F2219" s="95">
        <f t="shared" ca="1" si="4542"/>
        <v>2019</v>
      </c>
      <c r="G2219" s="95">
        <f t="shared" ref="G2219" ca="1" si="4551">VLOOKUP(INDIRECT(CHAR(39)&amp;$A2219&amp;CHAR(39)&amp;"!r2c"&amp;$C2219,0),variables,2,0)</f>
        <v>10992</v>
      </c>
      <c r="H2219" s="98">
        <f t="array" aca="1" ref="H2219" ca="1">IF(AND(G2219&gt;=10861,G2219&lt;=10863),TEXT(INDIRECT(CHAR(39)&amp;$A2219&amp;CHAR(39)&amp;"!r"&amp;$B2219&amp;"c"&amp;$C2219,0),"dd-mmm-yyyy"),(INDIRECT(CHAR(39)&amp;$A2219&amp;CHAR(39)&amp;"!r"&amp;$B2219&amp;"c"&amp;$C2219,0)))</f>
        <v>1.119</v>
      </c>
    </row>
    <row r="2220" spans="1:8" x14ac:dyDescent="0.3">
      <c r="A2220" s="95" t="s">
        <v>284</v>
      </c>
      <c r="B2220" s="95">
        <f t="shared" si="4433"/>
        <v>22</v>
      </c>
      <c r="C2220" s="95">
        <f t="shared" si="4540"/>
        <v>61</v>
      </c>
      <c r="E2220" s="95">
        <f t="shared" ref="E2220" si="4552">plan_id</f>
        <v>390</v>
      </c>
      <c r="F2220" s="95">
        <f t="shared" ca="1" si="4542"/>
        <v>2019</v>
      </c>
      <c r="G2220" s="95">
        <f t="shared" ref="G2220" ca="1" si="4553">VLOOKUP(INDIRECT(CHAR(39)&amp;$A2220&amp;CHAR(39)&amp;"!r2c"&amp;$C2220,0),variables,2,0)</f>
        <v>10993</v>
      </c>
      <c r="H2220" s="98">
        <f t="array" aca="1" ref="H2220" ca="1">IF(AND(G2220&gt;=10861,G2220&lt;=10863),TEXT(INDIRECT(CHAR(39)&amp;$A2220&amp;CHAR(39)&amp;"!r"&amp;$B2220&amp;"c"&amp;$C2220,0),"dd-mmm-yyyy"),(INDIRECT(CHAR(39)&amp;$A2220&amp;CHAR(39)&amp;"!r"&amp;$B2220&amp;"c"&amp;$C2220,0)))</f>
        <v>495809000</v>
      </c>
    </row>
    <row r="2221" spans="1:8" x14ac:dyDescent="0.3">
      <c r="A2221" s="95" t="s">
        <v>284</v>
      </c>
      <c r="B2221" s="95">
        <f t="shared" si="4433"/>
        <v>22</v>
      </c>
      <c r="C2221" s="95">
        <f t="shared" si="4540"/>
        <v>62</v>
      </c>
      <c r="E2221" s="95">
        <f t="shared" ref="E2221" si="4554">plan_id</f>
        <v>390</v>
      </c>
      <c r="F2221" s="95">
        <f t="shared" ca="1" si="4542"/>
        <v>2019</v>
      </c>
      <c r="G2221" s="95">
        <f t="shared" ref="G2221" ca="1" si="4555">VLOOKUP(INDIRECT(CHAR(39)&amp;$A2221&amp;CHAR(39)&amp;"!r2c"&amp;$C2221,0),variables,2,0)</f>
        <v>10801</v>
      </c>
      <c r="H2221" s="98">
        <f t="array" aca="1" ref="H2221" ca="1">IF(AND(G2221&gt;=10861,G2221&lt;=10863),TEXT(INDIRECT(CHAR(39)&amp;$A2221&amp;CHAR(39)&amp;"!r"&amp;$B2221&amp;"c"&amp;$C2221,0),"dd-mmm-yyyy"),(INDIRECT(CHAR(39)&amp;$A2221&amp;CHAR(39)&amp;"!r"&amp;$B2221&amp;"c"&amp;$C2221,0)))</f>
        <v>-43800000</v>
      </c>
    </row>
    <row r="2222" spans="1:8" x14ac:dyDescent="0.3">
      <c r="A2222" s="95" t="s">
        <v>284</v>
      </c>
      <c r="B2222" s="95">
        <f t="shared" si="4433"/>
        <v>22</v>
      </c>
      <c r="C2222" s="95">
        <f t="shared" si="4540"/>
        <v>63</v>
      </c>
      <c r="E2222" s="95">
        <f t="shared" ref="E2222" si="4556">plan_id</f>
        <v>390</v>
      </c>
      <c r="F2222" s="95">
        <f t="shared" ca="1" si="4542"/>
        <v>2019</v>
      </c>
      <c r="G2222" s="95">
        <f t="shared" ref="G2222" ca="1" si="4557">VLOOKUP(INDIRECT(CHAR(39)&amp;$A2222&amp;CHAR(39)&amp;"!r2c"&amp;$C2222,0),variables,2,0)</f>
        <v>10802</v>
      </c>
      <c r="H2222" s="98">
        <f t="array" aca="1" ref="H2222" ca="1">IF(AND(G2222&gt;=10861,G2222&lt;=10863),TEXT(INDIRECT(CHAR(39)&amp;$A2222&amp;CHAR(39)&amp;"!r"&amp;$B2222&amp;"c"&amp;$C2222,0),"dd-mmm-yyyy"),(INDIRECT(CHAR(39)&amp;$A2222&amp;CHAR(39)&amp;"!r"&amp;$B2222&amp;"c"&amp;$C2222,0)))</f>
        <v>46200000</v>
      </c>
    </row>
    <row r="2223" spans="1:8" x14ac:dyDescent="0.3">
      <c r="A2223" s="95" t="s">
        <v>284</v>
      </c>
      <c r="B2223" s="95">
        <f t="shared" si="4433"/>
        <v>22</v>
      </c>
      <c r="C2223" s="95">
        <f t="shared" si="4540"/>
        <v>64</v>
      </c>
      <c r="E2223" s="95">
        <f t="shared" ref="E2223" si="4558">plan_id</f>
        <v>390</v>
      </c>
      <c r="F2223" s="95">
        <f t="shared" ca="1" si="4542"/>
        <v>2019</v>
      </c>
      <c r="G2223" s="95">
        <f t="shared" ref="G2223" ca="1" si="4559">VLOOKUP(INDIRECT(CHAR(39)&amp;$A2223&amp;CHAR(39)&amp;"!r2c"&amp;$C2223,0),variables,2,0)</f>
        <v>10803</v>
      </c>
      <c r="H2223" s="98">
        <f t="array" aca="1" ref="H2223" ca="1">IF(AND(G2223&gt;=10861,G2223&lt;=10863),TEXT(INDIRECT(CHAR(39)&amp;$A2223&amp;CHAR(39)&amp;"!r"&amp;$B2223&amp;"c"&amp;$C2223,0),"dd-mmm-yyyy"),(INDIRECT(CHAR(39)&amp;$A2223&amp;CHAR(39)&amp;"!r"&amp;$B2223&amp;"c"&amp;$C2223,0)))</f>
        <v>0</v>
      </c>
    </row>
    <row r="2224" spans="1:8" x14ac:dyDescent="0.3">
      <c r="A2224" s="95" t="s">
        <v>284</v>
      </c>
      <c r="B2224" s="95">
        <f t="shared" si="4433"/>
        <v>22</v>
      </c>
      <c r="C2224" s="95">
        <f t="shared" si="4540"/>
        <v>65</v>
      </c>
      <c r="E2224" s="95">
        <f t="shared" ref="E2224" si="4560">plan_id</f>
        <v>390</v>
      </c>
      <c r="F2224" s="95">
        <f t="shared" ca="1" si="4542"/>
        <v>2019</v>
      </c>
      <c r="G2224" s="95">
        <f t="shared" ref="G2224" ca="1" si="4561">VLOOKUP(INDIRECT(CHAR(39)&amp;$A2224&amp;CHAR(39)&amp;"!r2c"&amp;$C2224,0),variables,2,0)</f>
        <v>10804</v>
      </c>
      <c r="H2224" s="98">
        <f t="array" aca="1" ref="H2224" ca="1">IF(AND(G2224&gt;=10861,G2224&lt;=10863),TEXT(INDIRECT(CHAR(39)&amp;$A2224&amp;CHAR(39)&amp;"!r"&amp;$B2224&amp;"c"&amp;$C2224,0),"dd-mmm-yyyy"),(INDIRECT(CHAR(39)&amp;$A2224&amp;CHAR(39)&amp;"!r"&amp;$B2224&amp;"c"&amp;$C2224,0)))</f>
        <v>0</v>
      </c>
    </row>
    <row r="2225" spans="1:8" x14ac:dyDescent="0.3">
      <c r="A2225" s="95" t="s">
        <v>284</v>
      </c>
      <c r="B2225" s="95">
        <f t="shared" si="4433"/>
        <v>22</v>
      </c>
      <c r="C2225" s="95">
        <f t="shared" si="4540"/>
        <v>66</v>
      </c>
      <c r="E2225" s="95">
        <f t="shared" ref="E2225" si="4562">plan_id</f>
        <v>390</v>
      </c>
      <c r="F2225" s="95">
        <f t="shared" ca="1" si="4542"/>
        <v>2019</v>
      </c>
      <c r="G2225" s="95">
        <f t="shared" ref="G2225" ca="1" si="4563">VLOOKUP(INDIRECT(CHAR(39)&amp;$A2225&amp;CHAR(39)&amp;"!r2c"&amp;$C2225,0),variables,2,0)</f>
        <v>10805</v>
      </c>
      <c r="H2225" s="98">
        <f t="array" aca="1" ref="H2225" ca="1">IF(AND(G2225&gt;=10861,G2225&lt;=10863),TEXT(INDIRECT(CHAR(39)&amp;$A2225&amp;CHAR(39)&amp;"!r"&amp;$B2225&amp;"c"&amp;$C2225,0),"dd-mmm-yyyy"),(INDIRECT(CHAR(39)&amp;$A2225&amp;CHAR(39)&amp;"!r"&amp;$B2225&amp;"c"&amp;$C2225,0)))</f>
        <v>-5800000</v>
      </c>
    </row>
    <row r="2226" spans="1:8" x14ac:dyDescent="0.3">
      <c r="A2226" s="95" t="s">
        <v>284</v>
      </c>
      <c r="B2226" s="95">
        <f t="shared" ref="B2226" si="4564">B2161+1</f>
        <v>22</v>
      </c>
      <c r="C2226" s="95">
        <f t="shared" si="4540"/>
        <v>67</v>
      </c>
      <c r="E2226" s="95">
        <f t="shared" ref="E2226" si="4565">plan_id</f>
        <v>390</v>
      </c>
      <c r="F2226" s="95">
        <f t="shared" ca="1" si="4542"/>
        <v>2019</v>
      </c>
      <c r="G2226" s="95">
        <f t="shared" ref="G2226" ca="1" si="4566">VLOOKUP(INDIRECT(CHAR(39)&amp;$A2226&amp;CHAR(39)&amp;"!r2c"&amp;$C2226,0),variables,2,0)</f>
        <v>10806</v>
      </c>
      <c r="H2226" s="98">
        <f t="array" aca="1" ref="H2226" ca="1">IF(AND(G2226&gt;=10861,G2226&lt;=10863),TEXT(INDIRECT(CHAR(39)&amp;$A2226&amp;CHAR(39)&amp;"!r"&amp;$B2226&amp;"c"&amp;$C2226,0),"dd-mmm-yyyy"),(INDIRECT(CHAR(39)&amp;$A2226&amp;CHAR(39)&amp;"!r"&amp;$B2226&amp;"c"&amp;$C2226,0)))</f>
        <v>0</v>
      </c>
    </row>
    <row r="2227" spans="1:8" x14ac:dyDescent="0.3">
      <c r="A2227" s="95" t="s">
        <v>284</v>
      </c>
      <c r="B2227" s="95">
        <f>B2226</f>
        <v>22</v>
      </c>
      <c r="C2227" s="95">
        <f t="shared" si="4540"/>
        <v>68</v>
      </c>
      <c r="E2227" s="95">
        <f t="shared" ref="E2227" si="4567">plan_id</f>
        <v>390</v>
      </c>
      <c r="F2227" s="95">
        <f t="shared" ca="1" si="4542"/>
        <v>2019</v>
      </c>
      <c r="G2227" s="95">
        <f t="shared" ref="G2227" ca="1" si="4568">VLOOKUP(INDIRECT(CHAR(39)&amp;$A2227&amp;CHAR(39)&amp;"!r2c"&amp;$C2227,0),variables,2,0)</f>
        <v>10807</v>
      </c>
      <c r="H2227" s="98">
        <f t="array" aca="1" ref="H2227" ca="1">IF(AND(G2227&gt;=10861,G2227&lt;=10863),TEXT(INDIRECT(CHAR(39)&amp;$A2227&amp;CHAR(39)&amp;"!r"&amp;$B2227&amp;"c"&amp;$C2227,0),"dd-mmm-yyyy"),(INDIRECT(CHAR(39)&amp;$A2227&amp;CHAR(39)&amp;"!r"&amp;$B2227&amp;"c"&amp;$C2227,0)))</f>
        <v>0</v>
      </c>
    </row>
    <row r="2228" spans="1:8" x14ac:dyDescent="0.3">
      <c r="A2228" s="95" t="s">
        <v>284</v>
      </c>
      <c r="B2228" s="95">
        <f t="shared" ref="B2228:B2252" si="4569">B2227</f>
        <v>22</v>
      </c>
      <c r="C2228" s="95">
        <f t="shared" si="4540"/>
        <v>69</v>
      </c>
      <c r="E2228" s="95">
        <f t="shared" ref="E2228" si="4570">plan_id</f>
        <v>390</v>
      </c>
      <c r="F2228" s="95">
        <f t="shared" ca="1" si="4542"/>
        <v>2019</v>
      </c>
      <c r="G2228" s="95">
        <f t="shared" ref="G2228" ca="1" si="4571">VLOOKUP(INDIRECT(CHAR(39)&amp;$A2228&amp;CHAR(39)&amp;"!r2c"&amp;$C2228,0),variables,2,0)</f>
        <v>10808</v>
      </c>
      <c r="H2228" s="98">
        <f t="array" aca="1" ref="H2228" ca="1">IF(AND(G2228&gt;=10861,G2228&lt;=10863),TEXT(INDIRECT(CHAR(39)&amp;$A2228&amp;CHAR(39)&amp;"!r"&amp;$B2228&amp;"c"&amp;$C2228,0),"dd-mmm-yyyy"),(INDIRECT(CHAR(39)&amp;$A2228&amp;CHAR(39)&amp;"!r"&amp;$B2228&amp;"c"&amp;$C2228,0)))</f>
        <v>0</v>
      </c>
    </row>
    <row r="2229" spans="1:8" x14ac:dyDescent="0.3">
      <c r="A2229" s="95" t="s">
        <v>284</v>
      </c>
      <c r="B2229" s="95">
        <f t="shared" si="4569"/>
        <v>22</v>
      </c>
      <c r="C2229" s="95">
        <f t="shared" si="4540"/>
        <v>70</v>
      </c>
      <c r="E2229" s="95">
        <f t="shared" ref="E2229" si="4572">plan_id</f>
        <v>390</v>
      </c>
      <c r="F2229" s="95">
        <f t="shared" ca="1" si="4542"/>
        <v>2019</v>
      </c>
      <c r="G2229" s="95">
        <f t="shared" ref="G2229" ca="1" si="4573">VLOOKUP(INDIRECT(CHAR(39)&amp;$A2229&amp;CHAR(39)&amp;"!r2c"&amp;$C2229,0),variables,2,0)</f>
        <v>10809</v>
      </c>
      <c r="H2229" s="98">
        <f t="array" aca="1" ref="H2229" ca="1">IF(AND(G2229&gt;=10861,G2229&lt;=10863),TEXT(INDIRECT(CHAR(39)&amp;$A2229&amp;CHAR(39)&amp;"!r"&amp;$B2229&amp;"c"&amp;$C2229,0),"dd-mmm-yyyy"),(INDIRECT(CHAR(39)&amp;$A2229&amp;CHAR(39)&amp;"!r"&amp;$B2229&amp;"c"&amp;$C2229,0)))</f>
        <v>-42600000</v>
      </c>
    </row>
    <row r="2230" spans="1:8" x14ac:dyDescent="0.3">
      <c r="A2230" s="95" t="s">
        <v>284</v>
      </c>
      <c r="B2230" s="95">
        <f t="shared" si="4569"/>
        <v>22</v>
      </c>
      <c r="C2230" s="95">
        <f t="shared" si="4540"/>
        <v>71</v>
      </c>
      <c r="E2230" s="95">
        <f t="shared" ref="E2230" si="4574">plan_id</f>
        <v>390</v>
      </c>
      <c r="F2230" s="95">
        <f t="shared" ca="1" si="4542"/>
        <v>2019</v>
      </c>
      <c r="G2230" s="95">
        <f t="shared" ref="G2230" ca="1" si="4575">VLOOKUP(INDIRECT(CHAR(39)&amp;$A2230&amp;CHAR(39)&amp;"!r2c"&amp;$C2230,0),variables,2,0)</f>
        <v>10810</v>
      </c>
      <c r="H2230" s="98">
        <f t="array" aca="1" ref="H2230" ca="1">IF(AND(G2230&gt;=10861,G2230&lt;=10863),TEXT(INDIRECT(CHAR(39)&amp;$A2230&amp;CHAR(39)&amp;"!r"&amp;$B2230&amp;"c"&amp;$C2230,0),"dd-mmm-yyyy"),(INDIRECT(CHAR(39)&amp;$A2230&amp;CHAR(39)&amp;"!r"&amp;$B2230&amp;"c"&amp;$C2230,0)))</f>
        <v>0</v>
      </c>
    </row>
    <row r="2231" spans="1:8" x14ac:dyDescent="0.3">
      <c r="A2231" s="95" t="s">
        <v>284</v>
      </c>
      <c r="B2231" s="95">
        <f t="shared" si="4569"/>
        <v>22</v>
      </c>
      <c r="C2231" s="95">
        <f t="shared" si="4540"/>
        <v>72</v>
      </c>
      <c r="E2231" s="95">
        <f t="shared" ref="E2231" si="4576">plan_id</f>
        <v>390</v>
      </c>
      <c r="F2231" s="95">
        <f t="shared" ca="1" si="4542"/>
        <v>2019</v>
      </c>
      <c r="G2231" s="95">
        <f t="shared" ref="G2231" ca="1" si="4577">VLOOKUP(INDIRECT(CHAR(39)&amp;$A2231&amp;CHAR(39)&amp;"!r2c"&amp;$C2231,0),variables,2,0)</f>
        <v>10811</v>
      </c>
      <c r="H2231" s="98">
        <f t="array" aca="1" ref="H2231" ca="1">IF(AND(G2231&gt;=10861,G2231&lt;=10863),TEXT(INDIRECT(CHAR(39)&amp;$A2231&amp;CHAR(39)&amp;"!r"&amp;$B2231&amp;"c"&amp;$C2231,0),"dd-mmm-yyyy"),(INDIRECT(CHAR(39)&amp;$A2231&amp;CHAR(39)&amp;"!r"&amp;$B2231&amp;"c"&amp;$C2231,0)))</f>
        <v>0</v>
      </c>
    </row>
    <row r="2232" spans="1:8" x14ac:dyDescent="0.3">
      <c r="A2232" s="95" t="s">
        <v>284</v>
      </c>
      <c r="B2232" s="95">
        <f t="shared" si="4569"/>
        <v>22</v>
      </c>
      <c r="C2232" s="95">
        <f t="shared" si="4540"/>
        <v>73</v>
      </c>
      <c r="E2232" s="95">
        <f t="shared" ref="E2232" si="4578">plan_id</f>
        <v>390</v>
      </c>
      <c r="F2232" s="95">
        <f t="shared" ca="1" si="4542"/>
        <v>2019</v>
      </c>
      <c r="G2232" s="95">
        <f t="shared" ref="G2232" ca="1" si="4579">VLOOKUP(INDIRECT(CHAR(39)&amp;$A2232&amp;CHAR(39)&amp;"!r2c"&amp;$C2232,0),variables,2,0)</f>
        <v>10812</v>
      </c>
      <c r="H2232" s="98">
        <f t="array" aca="1" ref="H2232" ca="1">IF(AND(G2232&gt;=10861,G2232&lt;=10863),TEXT(INDIRECT(CHAR(39)&amp;$A2232&amp;CHAR(39)&amp;"!r"&amp;$B2232&amp;"c"&amp;$C2232,0),"dd-mmm-yyyy"),(INDIRECT(CHAR(39)&amp;$A2232&amp;CHAR(39)&amp;"!r"&amp;$B2232&amp;"c"&amp;$C2232,0)))</f>
        <v>0</v>
      </c>
    </row>
    <row r="2233" spans="1:8" x14ac:dyDescent="0.3">
      <c r="A2233" s="95" t="s">
        <v>284</v>
      </c>
      <c r="B2233" s="95">
        <f t="shared" si="4569"/>
        <v>22</v>
      </c>
      <c r="C2233" s="95">
        <f t="shared" si="4540"/>
        <v>74</v>
      </c>
      <c r="E2233" s="95">
        <f t="shared" ref="E2233" si="4580">plan_id</f>
        <v>390</v>
      </c>
      <c r="F2233" s="95">
        <f t="shared" ca="1" si="4542"/>
        <v>2019</v>
      </c>
      <c r="G2233" s="95">
        <f t="shared" ref="G2233" ca="1" si="4581">VLOOKUP(INDIRECT(CHAR(39)&amp;$A2233&amp;CHAR(39)&amp;"!r2c"&amp;$C2233,0),variables,2,0)</f>
        <v>10813</v>
      </c>
      <c r="H2233" s="98">
        <f t="array" aca="1" ref="H2233" ca="1">IF(AND(G2233&gt;=10861,G2233&lt;=10863),TEXT(INDIRECT(CHAR(39)&amp;$A2233&amp;CHAR(39)&amp;"!r"&amp;$B2233&amp;"c"&amp;$C2233,0),"dd-mmm-yyyy"),(INDIRECT(CHAR(39)&amp;$A2233&amp;CHAR(39)&amp;"!r"&amp;$B2233&amp;"c"&amp;$C2233,0)))</f>
        <v>0</v>
      </c>
    </row>
    <row r="2234" spans="1:8" x14ac:dyDescent="0.3">
      <c r="A2234" s="95" t="s">
        <v>284</v>
      </c>
      <c r="B2234" s="95">
        <f t="shared" si="4569"/>
        <v>22</v>
      </c>
      <c r="C2234" s="95">
        <f t="shared" si="4540"/>
        <v>75</v>
      </c>
      <c r="E2234" s="95">
        <f t="shared" ref="E2234" si="4582">plan_id</f>
        <v>390</v>
      </c>
      <c r="F2234" s="95">
        <f t="shared" ca="1" si="4542"/>
        <v>2019</v>
      </c>
      <c r="G2234" s="95">
        <f t="shared" ref="G2234" ca="1" si="4583">VLOOKUP(INDIRECT(CHAR(39)&amp;$A2234&amp;CHAR(39)&amp;"!r2c"&amp;$C2234,0),variables,2,0)</f>
        <v>10814</v>
      </c>
      <c r="H2234" s="98">
        <f t="array" aca="1" ref="H2234" ca="1">IF(AND(G2234&gt;=10861,G2234&lt;=10863),TEXT(INDIRECT(CHAR(39)&amp;$A2234&amp;CHAR(39)&amp;"!r"&amp;$B2234&amp;"c"&amp;$C2234,0),"dd-mmm-yyyy"),(INDIRECT(CHAR(39)&amp;$A2234&amp;CHAR(39)&amp;"!r"&amp;$B2234&amp;"c"&amp;$C2234,0)))</f>
        <v>14700000</v>
      </c>
    </row>
    <row r="2235" spans="1:8" x14ac:dyDescent="0.3">
      <c r="A2235" s="95" t="s">
        <v>284</v>
      </c>
      <c r="B2235" s="95">
        <f t="shared" si="4569"/>
        <v>22</v>
      </c>
      <c r="C2235" s="95">
        <f t="shared" si="4540"/>
        <v>76</v>
      </c>
      <c r="E2235" s="95">
        <f t="shared" ref="E2235" si="4584">plan_id</f>
        <v>390</v>
      </c>
      <c r="F2235" s="95">
        <f t="shared" ca="1" si="4542"/>
        <v>2019</v>
      </c>
      <c r="G2235" s="95">
        <f t="shared" ref="G2235" ca="1" si="4585">VLOOKUP(INDIRECT(CHAR(39)&amp;$A2235&amp;CHAR(39)&amp;"!r2c"&amp;$C2235,0),variables,2,0)</f>
        <v>10815</v>
      </c>
      <c r="H2235" s="98">
        <f t="array" aca="1" ref="H2235" ca="1">IF(AND(G2235&gt;=10861,G2235&lt;=10863),TEXT(INDIRECT(CHAR(39)&amp;$A2235&amp;CHAR(39)&amp;"!r"&amp;$B2235&amp;"c"&amp;$C2235,0),"dd-mmm-yyyy"),(INDIRECT(CHAR(39)&amp;$A2235&amp;CHAR(39)&amp;"!r"&amp;$B2235&amp;"c"&amp;$C2235,0)))</f>
        <v>3100000</v>
      </c>
    </row>
    <row r="2236" spans="1:8" x14ac:dyDescent="0.3">
      <c r="A2236" s="95" t="s">
        <v>284</v>
      </c>
      <c r="B2236" s="95">
        <f t="shared" si="4569"/>
        <v>22</v>
      </c>
      <c r="C2236" s="95">
        <f t="shared" si="4540"/>
        <v>77</v>
      </c>
      <c r="E2236" s="95">
        <f t="shared" ref="E2236" si="4586">plan_id</f>
        <v>390</v>
      </c>
      <c r="F2236" s="95">
        <f t="shared" ca="1" si="4542"/>
        <v>2019</v>
      </c>
      <c r="G2236" s="95">
        <f t="shared" ref="G2236" ca="1" si="4587">VLOOKUP(INDIRECT(CHAR(39)&amp;$A2236&amp;CHAR(39)&amp;"!r2c"&amp;$C2236,0),variables,2,0)</f>
        <v>10816</v>
      </c>
      <c r="H2236" s="98">
        <f t="array" aca="1" ref="H2236" ca="1">IF(AND(G2236&gt;=10861,G2236&lt;=10863),TEXT(INDIRECT(CHAR(39)&amp;$A2236&amp;CHAR(39)&amp;"!r"&amp;$B2236&amp;"c"&amp;$C2236,0),"dd-mmm-yyyy"),(INDIRECT(CHAR(39)&amp;$A2236&amp;CHAR(39)&amp;"!r"&amp;$B2236&amp;"c"&amp;$C2236,0)))</f>
        <v>0</v>
      </c>
    </row>
    <row r="2237" spans="1:8" x14ac:dyDescent="0.3">
      <c r="A2237" s="95" t="s">
        <v>284</v>
      </c>
      <c r="B2237" s="95">
        <f t="shared" si="4569"/>
        <v>22</v>
      </c>
      <c r="C2237" s="95">
        <f t="shared" si="4540"/>
        <v>78</v>
      </c>
      <c r="E2237" s="95">
        <f t="shared" ref="E2237" si="4588">plan_id</f>
        <v>390</v>
      </c>
      <c r="F2237" s="95">
        <f t="shared" ca="1" si="4542"/>
        <v>2019</v>
      </c>
      <c r="G2237" s="95">
        <f t="shared" ref="G2237" ca="1" si="4589">VLOOKUP(INDIRECT(CHAR(39)&amp;$A2237&amp;CHAR(39)&amp;"!r2c"&amp;$C2237,0),variables,2,0)</f>
        <v>10817</v>
      </c>
      <c r="H2237" s="98">
        <f t="array" aca="1" ref="H2237" ca="1">IF(AND(G2237&gt;=10861,G2237&lt;=10863),TEXT(INDIRECT(CHAR(39)&amp;$A2237&amp;CHAR(39)&amp;"!r"&amp;$B2237&amp;"c"&amp;$C2237,0),"dd-mmm-yyyy"),(INDIRECT(CHAR(39)&amp;$A2237&amp;CHAR(39)&amp;"!r"&amp;$B2237&amp;"c"&amp;$C2237,0)))</f>
        <v>130699999.99999999</v>
      </c>
    </row>
    <row r="2238" spans="1:8" x14ac:dyDescent="0.3">
      <c r="A2238" s="95" t="s">
        <v>284</v>
      </c>
      <c r="B2238" s="95">
        <f t="shared" si="4569"/>
        <v>22</v>
      </c>
      <c r="C2238" s="95">
        <f t="shared" si="4540"/>
        <v>79</v>
      </c>
      <c r="E2238" s="95">
        <f t="shared" ref="E2238" si="4590">plan_id</f>
        <v>390</v>
      </c>
      <c r="F2238" s="95">
        <f t="shared" ca="1" si="4542"/>
        <v>2019</v>
      </c>
      <c r="G2238" s="95">
        <f t="shared" ref="G2238" ca="1" si="4591">VLOOKUP(INDIRECT(CHAR(39)&amp;$A2238&amp;CHAR(39)&amp;"!r2c"&amp;$C2238,0),variables,2,0)</f>
        <v>10818</v>
      </c>
      <c r="H2238" s="98">
        <f t="array" aca="1" ref="H2238" ca="1">IF(AND(G2238&gt;=10861,G2238&lt;=10863),TEXT(INDIRECT(CHAR(39)&amp;$A2238&amp;CHAR(39)&amp;"!r"&amp;$B2238&amp;"c"&amp;$C2238,0),"dd-mmm-yyyy"),(INDIRECT(CHAR(39)&amp;$A2238&amp;CHAR(39)&amp;"!r"&amp;$B2238&amp;"c"&amp;$C2238,0)))</f>
        <v>20900000</v>
      </c>
    </row>
    <row r="2239" spans="1:8" x14ac:dyDescent="0.3">
      <c r="A2239" s="95" t="s">
        <v>284</v>
      </c>
      <c r="B2239" s="95">
        <f t="shared" si="4569"/>
        <v>22</v>
      </c>
      <c r="C2239" s="95">
        <f t="shared" si="4540"/>
        <v>80</v>
      </c>
      <c r="E2239" s="95">
        <f t="shared" ref="E2239" si="4592">plan_id</f>
        <v>390</v>
      </c>
      <c r="F2239" s="95">
        <f t="shared" ca="1" si="4542"/>
        <v>2019</v>
      </c>
      <c r="G2239" s="95">
        <f t="shared" ref="G2239" ca="1" si="4593">VLOOKUP(INDIRECT(CHAR(39)&amp;$A2239&amp;CHAR(39)&amp;"!r2c"&amp;$C2239,0),variables,2,0)</f>
        <v>10819</v>
      </c>
      <c r="H2239" s="98">
        <f t="array" aca="1" ref="H2239" ca="1">IF(AND(G2239&gt;=10861,G2239&lt;=10863),TEXT(INDIRECT(CHAR(39)&amp;$A2239&amp;CHAR(39)&amp;"!r"&amp;$B2239&amp;"c"&amp;$C2239,0),"dd-mmm-yyyy"),(INDIRECT(CHAR(39)&amp;$A2239&amp;CHAR(39)&amp;"!r"&amp;$B2239&amp;"c"&amp;$C2239,0)))</f>
        <v>0</v>
      </c>
    </row>
    <row r="2240" spans="1:8" x14ac:dyDescent="0.3">
      <c r="A2240" s="95" t="s">
        <v>284</v>
      </c>
      <c r="B2240" s="95">
        <f t="shared" si="4569"/>
        <v>22</v>
      </c>
      <c r="C2240" s="95">
        <f t="shared" si="4540"/>
        <v>81</v>
      </c>
      <c r="E2240" s="95">
        <f t="shared" ref="E2240" si="4594">plan_id</f>
        <v>390</v>
      </c>
      <c r="F2240" s="95">
        <f t="shared" ca="1" si="4542"/>
        <v>2019</v>
      </c>
      <c r="G2240" s="95">
        <f t="shared" ref="G2240" ca="1" si="4595">VLOOKUP(INDIRECT(CHAR(39)&amp;$A2240&amp;CHAR(39)&amp;"!r2c"&amp;$C2240,0),variables,2,0)</f>
        <v>10820</v>
      </c>
      <c r="H2240" s="98">
        <f t="array" aca="1" ref="H2240" ca="1">IF(AND(G2240&gt;=10861,G2240&lt;=10863),TEXT(INDIRECT(CHAR(39)&amp;$A2240&amp;CHAR(39)&amp;"!r"&amp;$B2240&amp;"c"&amp;$C2240,0),"dd-mmm-yyyy"),(INDIRECT(CHAR(39)&amp;$A2240&amp;CHAR(39)&amp;"!r"&amp;$B2240&amp;"c"&amp;$C2240,0)))</f>
        <v>-103000000</v>
      </c>
    </row>
    <row r="2241" spans="1:8" x14ac:dyDescent="0.3">
      <c r="A2241" s="95" t="s">
        <v>284</v>
      </c>
      <c r="B2241" s="95">
        <f t="shared" si="4569"/>
        <v>22</v>
      </c>
      <c r="C2241" s="95">
        <f t="shared" si="4540"/>
        <v>82</v>
      </c>
      <c r="E2241" s="95">
        <f t="shared" ref="E2241" si="4596">plan_id</f>
        <v>390</v>
      </c>
      <c r="F2241" s="95">
        <f t="shared" ca="1" si="4542"/>
        <v>2019</v>
      </c>
      <c r="G2241" s="95">
        <f t="shared" ref="G2241" ca="1" si="4597">VLOOKUP(INDIRECT(CHAR(39)&amp;$A2241&amp;CHAR(39)&amp;"!r2c"&amp;$C2241,0),variables,2,0)</f>
        <v>10821</v>
      </c>
      <c r="H2241" s="98">
        <f t="array" aca="1" ref="H2241" ca="1">IF(AND(G2241&gt;=10861,G2241&lt;=10863),TEXT(INDIRECT(CHAR(39)&amp;$A2241&amp;CHAR(39)&amp;"!r"&amp;$B2241&amp;"c"&amp;$C2241,0),"dd-mmm-yyyy"),(INDIRECT(CHAR(39)&amp;$A2241&amp;CHAR(39)&amp;"!r"&amp;$B2241&amp;"c"&amp;$C2241,0)))</f>
        <v>0</v>
      </c>
    </row>
    <row r="2242" spans="1:8" x14ac:dyDescent="0.3">
      <c r="A2242" s="95" t="s">
        <v>284</v>
      </c>
      <c r="B2242" s="95">
        <f t="shared" si="4569"/>
        <v>22</v>
      </c>
      <c r="C2242" s="95">
        <f t="shared" si="4540"/>
        <v>83</v>
      </c>
      <c r="E2242" s="95">
        <f t="shared" ref="E2242" si="4598">plan_id</f>
        <v>390</v>
      </c>
      <c r="F2242" s="95">
        <f t="shared" ca="1" si="4542"/>
        <v>2019</v>
      </c>
      <c r="G2242" s="95">
        <f t="shared" ref="G2242" ca="1" si="4599">VLOOKUP(INDIRECT(CHAR(39)&amp;$A2242&amp;CHAR(39)&amp;"!r2c"&amp;$C2242,0),variables,2,0)</f>
        <v>10822</v>
      </c>
      <c r="H2242" s="98">
        <f t="array" aca="1" ref="H2242" ca="1">IF(AND(G2242&gt;=10861,G2242&lt;=10863),TEXT(INDIRECT(CHAR(39)&amp;$A2242&amp;CHAR(39)&amp;"!r"&amp;$B2242&amp;"c"&amp;$C2242,0),"dd-mmm-yyyy"),(INDIRECT(CHAR(39)&amp;$A2242&amp;CHAR(39)&amp;"!r"&amp;$B2242&amp;"c"&amp;$C2242,0)))</f>
        <v>0</v>
      </c>
    </row>
    <row r="2243" spans="1:8" x14ac:dyDescent="0.3">
      <c r="A2243" s="95" t="s">
        <v>284</v>
      </c>
      <c r="B2243" s="95">
        <f t="shared" si="4569"/>
        <v>22</v>
      </c>
      <c r="C2243" s="95">
        <f t="shared" si="4540"/>
        <v>84</v>
      </c>
      <c r="E2243" s="95">
        <f t="shared" ref="E2243" si="4600">plan_id</f>
        <v>390</v>
      </c>
      <c r="F2243" s="95">
        <f t="shared" ca="1" si="4542"/>
        <v>2019</v>
      </c>
      <c r="G2243" s="95">
        <f t="shared" ref="G2243" ca="1" si="4601">VLOOKUP(INDIRECT(CHAR(39)&amp;$A2243&amp;CHAR(39)&amp;"!r2c"&amp;$C2243,0),variables,2,0)</f>
        <v>10829</v>
      </c>
      <c r="H2243" s="98">
        <f t="array" aca="1" ref="H2243" ca="1">IF(AND(G2243&gt;=10861,G2243&lt;=10863),TEXT(INDIRECT(CHAR(39)&amp;$A2243&amp;CHAR(39)&amp;"!r"&amp;$B2243&amp;"c"&amp;$C2243,0),"dd-mmm-yyyy"),(INDIRECT(CHAR(39)&amp;$A2243&amp;CHAR(39)&amp;"!r"&amp;$B2243&amp;"c"&amp;$C2243,0)))</f>
        <v>179189000</v>
      </c>
    </row>
    <row r="2244" spans="1:8" x14ac:dyDescent="0.3">
      <c r="A2244" s="95" t="s">
        <v>284</v>
      </c>
      <c r="B2244" s="95">
        <f t="shared" si="4569"/>
        <v>22</v>
      </c>
      <c r="C2244" s="95">
        <f t="shared" si="4540"/>
        <v>85</v>
      </c>
      <c r="E2244" s="95">
        <f t="shared" ref="E2244" si="4602">plan_id</f>
        <v>390</v>
      </c>
      <c r="F2244" s="95">
        <f t="shared" ca="1" si="4542"/>
        <v>2019</v>
      </c>
      <c r="G2244" s="95">
        <f t="shared" ref="G2244" ca="1" si="4603">VLOOKUP(INDIRECT(CHAR(39)&amp;$A2244&amp;CHAR(39)&amp;"!r2c"&amp;$C2244,0),variables,2,0)</f>
        <v>10823</v>
      </c>
      <c r="H2244" s="98">
        <f t="array" aca="1" ref="H2244" ca="1">IF(AND(G2244&gt;=10861,G2244&lt;=10863),TEXT(INDIRECT(CHAR(39)&amp;$A2244&amp;CHAR(39)&amp;"!r"&amp;$B2244&amp;"c"&amp;$C2244,0),"dd-mmm-yyyy"),(INDIRECT(CHAR(39)&amp;$A2244&amp;CHAR(39)&amp;"!r"&amp;$B2244&amp;"c"&amp;$C2244,0)))</f>
        <v>-40240000</v>
      </c>
    </row>
    <row r="2245" spans="1:8" x14ac:dyDescent="0.3">
      <c r="A2245" s="95" t="s">
        <v>284</v>
      </c>
      <c r="B2245" s="95">
        <f t="shared" si="4569"/>
        <v>22</v>
      </c>
      <c r="C2245" s="95">
        <f t="shared" si="4540"/>
        <v>86</v>
      </c>
      <c r="E2245" s="95">
        <f t="shared" ref="E2245" si="4604">plan_id</f>
        <v>390</v>
      </c>
      <c r="F2245" s="95">
        <f t="shared" ca="1" si="4542"/>
        <v>2019</v>
      </c>
      <c r="G2245" s="95">
        <f t="shared" ref="G2245" ca="1" si="4605">VLOOKUP(INDIRECT(CHAR(39)&amp;$A2245&amp;CHAR(39)&amp;"!r2c"&amp;$C2245,0),variables,2,0)</f>
        <v>10798</v>
      </c>
      <c r="H2245" s="98">
        <f t="array" aca="1" ref="H2245" ca="1">IF(AND(G2245&gt;=10861,G2245&lt;=10863),TEXT(INDIRECT(CHAR(39)&amp;$A2245&amp;CHAR(39)&amp;"!r"&amp;$B2245&amp;"c"&amp;$C2245,0),"dd-mmm-yyyy"),(INDIRECT(CHAR(39)&amp;$A2245&amp;CHAR(39)&amp;"!r"&amp;$B2245&amp;"c"&amp;$C2245,0)))</f>
        <v>0</v>
      </c>
    </row>
    <row r="2246" spans="1:8" x14ac:dyDescent="0.3">
      <c r="A2246" s="95" t="s">
        <v>284</v>
      </c>
      <c r="B2246" s="95">
        <f t="shared" si="4569"/>
        <v>22</v>
      </c>
      <c r="C2246" s="95">
        <f t="shared" si="4540"/>
        <v>87</v>
      </c>
      <c r="E2246" s="95">
        <f t="shared" ref="E2246" si="4606">plan_id</f>
        <v>390</v>
      </c>
      <c r="F2246" s="95">
        <f t="shared" ca="1" si="4542"/>
        <v>2019</v>
      </c>
      <c r="G2246" s="95">
        <f t="shared" ref="G2246" ca="1" si="4607">VLOOKUP(INDIRECT(CHAR(39)&amp;$A2246&amp;CHAR(39)&amp;"!r2c"&amp;$C2246,0),variables,2,0)</f>
        <v>10799</v>
      </c>
      <c r="H2246" s="98">
        <f t="array" aca="1" ref="H2246" ca="1">IF(AND(G2246&gt;=10861,G2246&lt;=10863),TEXT(INDIRECT(CHAR(39)&amp;$A2246&amp;CHAR(39)&amp;"!r"&amp;$B2246&amp;"c"&amp;$C2246,0),"dd-mmm-yyyy"),(INDIRECT(CHAR(39)&amp;$A2246&amp;CHAR(39)&amp;"!r"&amp;$B2246&amp;"c"&amp;$C2246,0)))</f>
        <v>-34100000</v>
      </c>
    </row>
    <row r="2247" spans="1:8" x14ac:dyDescent="0.3">
      <c r="A2247" s="95" t="s">
        <v>284</v>
      </c>
      <c r="B2247" s="95">
        <f t="shared" si="4569"/>
        <v>22</v>
      </c>
      <c r="C2247" s="95">
        <f t="shared" si="4540"/>
        <v>88</v>
      </c>
      <c r="E2247" s="95">
        <f t="shared" ref="E2247" si="4608">plan_id</f>
        <v>390</v>
      </c>
      <c r="F2247" s="95">
        <f t="shared" ca="1" si="4542"/>
        <v>2019</v>
      </c>
      <c r="G2247" s="95">
        <f t="shared" ref="G2247" ca="1" si="4609">VLOOKUP(INDIRECT(CHAR(39)&amp;$A2247&amp;CHAR(39)&amp;"!r2c"&amp;$C2247,0),variables,2,0)</f>
        <v>10800</v>
      </c>
      <c r="H2247" s="98">
        <f t="array" aca="1" ref="H2247" ca="1">IF(AND(G2247&gt;=10861,G2247&lt;=10863),TEXT(INDIRECT(CHAR(39)&amp;$A2247&amp;CHAR(39)&amp;"!r"&amp;$B2247&amp;"c"&amp;$C2247,0),"dd-mmm-yyyy"),(INDIRECT(CHAR(39)&amp;$A2247&amp;CHAR(39)&amp;"!r"&amp;$B2247&amp;"c"&amp;$C2247,0)))</f>
        <v>0</v>
      </c>
    </row>
    <row r="2248" spans="1:8" x14ac:dyDescent="0.3">
      <c r="A2248" s="95" t="s">
        <v>284</v>
      </c>
      <c r="B2248" s="95">
        <f t="shared" si="4569"/>
        <v>22</v>
      </c>
      <c r="C2248" s="95">
        <f t="shared" si="4540"/>
        <v>89</v>
      </c>
      <c r="E2248" s="95">
        <f t="shared" ref="E2248" si="4610">plan_id</f>
        <v>390</v>
      </c>
      <c r="F2248" s="95">
        <f t="shared" ca="1" si="4542"/>
        <v>2019</v>
      </c>
      <c r="G2248" s="95">
        <f t="shared" ref="G2248" ca="1" si="4611">VLOOKUP(INDIRECT(CHAR(39)&amp;$A2248&amp;CHAR(39)&amp;"!r2c"&amp;$C2248,0),variables,2,0)</f>
        <v>10824</v>
      </c>
      <c r="H2248" s="98">
        <f t="array" aca="1" ref="H2248" ca="1">IF(AND(G2248&gt;=10861,G2248&lt;=10863),TEXT(INDIRECT(CHAR(39)&amp;$A2248&amp;CHAR(39)&amp;"!r"&amp;$B2248&amp;"c"&amp;$C2248,0),"dd-mmm-yyyy"),(INDIRECT(CHAR(39)&amp;$A2248&amp;CHAR(39)&amp;"!r"&amp;$B2248&amp;"c"&amp;$C2248,0)))</f>
        <v>0</v>
      </c>
    </row>
    <row r="2249" spans="1:8" x14ac:dyDescent="0.3">
      <c r="A2249" s="95" t="s">
        <v>284</v>
      </c>
      <c r="B2249" s="95">
        <f t="shared" si="4569"/>
        <v>22</v>
      </c>
      <c r="C2249" s="95">
        <f t="shared" si="4540"/>
        <v>90</v>
      </c>
      <c r="E2249" s="95">
        <f t="shared" ref="E2249" si="4612">plan_id</f>
        <v>390</v>
      </c>
      <c r="F2249" s="95">
        <f t="shared" ca="1" si="4542"/>
        <v>2019</v>
      </c>
      <c r="G2249" s="95">
        <f t="shared" ref="G2249" ca="1" si="4613">VLOOKUP(INDIRECT(CHAR(39)&amp;$A2249&amp;CHAR(39)&amp;"!r2c"&amp;$C2249,0),variables,2,0)</f>
        <v>10825</v>
      </c>
      <c r="H2249" s="98">
        <f t="array" aca="1" ref="H2249" ca="1">IF(AND(G2249&gt;=10861,G2249&lt;=10863),TEXT(INDIRECT(CHAR(39)&amp;$A2249&amp;CHAR(39)&amp;"!r"&amp;$B2249&amp;"c"&amp;$C2249,0),"dd-mmm-yyyy"),(INDIRECT(CHAR(39)&amp;$A2249&amp;CHAR(39)&amp;"!r"&amp;$B2249&amp;"c"&amp;$C2249,0)))</f>
        <v>-52900000</v>
      </c>
    </row>
    <row r="2250" spans="1:8" x14ac:dyDescent="0.3">
      <c r="A2250" s="95" t="s">
        <v>284</v>
      </c>
      <c r="B2250" s="95">
        <f t="shared" si="4569"/>
        <v>22</v>
      </c>
      <c r="C2250" s="95">
        <f t="shared" si="4540"/>
        <v>91</v>
      </c>
      <c r="E2250" s="95">
        <f t="shared" ref="E2250" si="4614">plan_id</f>
        <v>390</v>
      </c>
      <c r="F2250" s="95">
        <f t="shared" ca="1" si="4542"/>
        <v>2019</v>
      </c>
      <c r="G2250" s="95">
        <f t="shared" ref="G2250" ca="1" si="4615">VLOOKUP(INDIRECT(CHAR(39)&amp;$A2250&amp;CHAR(39)&amp;"!r2c"&amp;$C2250,0),variables,2,0)</f>
        <v>10826</v>
      </c>
      <c r="H2250" s="98">
        <f t="array" aca="1" ref="H2250" ca="1">IF(AND(G2250&gt;=10861,G2250&lt;=10863),TEXT(INDIRECT(CHAR(39)&amp;$A2250&amp;CHAR(39)&amp;"!r"&amp;$B2250&amp;"c"&amp;$C2250,0),"dd-mmm-yyyy"),(INDIRECT(CHAR(39)&amp;$A2250&amp;CHAR(39)&amp;"!r"&amp;$B2250&amp;"c"&amp;$C2250,0)))</f>
        <v>-32805000</v>
      </c>
    </row>
    <row r="2251" spans="1:8" x14ac:dyDescent="0.3">
      <c r="A2251" s="95" t="s">
        <v>284</v>
      </c>
      <c r="B2251" s="95">
        <f t="shared" si="4569"/>
        <v>22</v>
      </c>
      <c r="C2251" s="95">
        <f t="shared" si="4540"/>
        <v>92</v>
      </c>
      <c r="E2251" s="95">
        <f t="shared" ref="E2251" si="4616">plan_id</f>
        <v>390</v>
      </c>
      <c r="F2251" s="95">
        <f t="shared" ca="1" si="4542"/>
        <v>2019</v>
      </c>
      <c r="G2251" s="95">
        <f t="shared" ref="G2251" ca="1" si="4617">VLOOKUP(INDIRECT(CHAR(39)&amp;$A2251&amp;CHAR(39)&amp;"!r2c"&amp;$C2251,0),variables,2,0)</f>
        <v>10828</v>
      </c>
      <c r="H2251" s="98">
        <f t="array" aca="1" ref="H2251" ca="1">IF(AND(G2251&gt;=10861,G2251&lt;=10863),TEXT(INDIRECT(CHAR(39)&amp;$A2251&amp;CHAR(39)&amp;"!r"&amp;$B2251&amp;"c"&amp;$C2251,0),"dd-mmm-yyyy"),(INDIRECT(CHAR(39)&amp;$A2251&amp;CHAR(39)&amp;"!r"&amp;$B2251&amp;"c"&amp;$C2251,0)))</f>
        <v>0</v>
      </c>
    </row>
    <row r="2252" spans="1:8" x14ac:dyDescent="0.3">
      <c r="A2252" s="95" t="s">
        <v>284</v>
      </c>
      <c r="B2252" s="95">
        <f t="shared" si="4569"/>
        <v>22</v>
      </c>
      <c r="C2252" s="95">
        <f t="shared" si="4540"/>
        <v>93</v>
      </c>
      <c r="E2252" s="95">
        <f t="shared" ref="E2252" si="4618">plan_id</f>
        <v>390</v>
      </c>
      <c r="F2252" s="95">
        <f t="shared" ca="1" si="4542"/>
        <v>2019</v>
      </c>
      <c r="G2252" s="95">
        <f t="shared" ref="G2252" ca="1" si="4619">VLOOKUP(INDIRECT(CHAR(39)&amp;$A2252&amp;CHAR(39)&amp;"!r2c"&amp;$C2252,0),variables,2,0)</f>
        <v>10827</v>
      </c>
      <c r="H2252" s="98">
        <f t="array" aca="1" ref="H2252" ca="1">IF(AND(G2252&gt;=10861,G2252&lt;=10863),TEXT(INDIRECT(CHAR(39)&amp;$A2252&amp;CHAR(39)&amp;"!r"&amp;$B2252&amp;"c"&amp;$C2252,0),"dd-mmm-yyyy"),(INDIRECT(CHAR(39)&amp;$A2252&amp;CHAR(39)&amp;"!r"&amp;$B2252&amp;"c"&amp;$C2252,0)))</f>
        <v>0</v>
      </c>
    </row>
    <row r="2253" spans="1:8" x14ac:dyDescent="0.3">
      <c r="A2253" s="95" t="s">
        <v>284</v>
      </c>
      <c r="B2253" s="95">
        <f t="shared" ref="B2253:B2316" si="4620">B2188+1</f>
        <v>23</v>
      </c>
      <c r="C2253" s="95">
        <f t="shared" si="4540"/>
        <v>3</v>
      </c>
      <c r="E2253" s="95">
        <f t="shared" ref="E2253" si="4621">plan_id</f>
        <v>390</v>
      </c>
      <c r="F2253" s="95">
        <f t="shared" ca="1" si="4542"/>
        <v>2020</v>
      </c>
      <c r="G2253" s="95">
        <f t="shared" ref="G2253" ca="1" si="4622">VLOOKUP(INDIRECT(CHAR(39)&amp;$A2253&amp;CHAR(39)&amp;"!r2c"&amp;$C2253,0),variables,2,0)</f>
        <v>10703</v>
      </c>
      <c r="H2253" s="98">
        <f t="array" aca="1" ref="H2253" ca="1">IF(AND(G2253&gt;=10861,G2253&lt;=10863),TEXT(INDIRECT(CHAR(39)&amp;$A2253&amp;CHAR(39)&amp;"!r"&amp;$B2253&amp;"c"&amp;$C2253,0),"dd-mmm-yyyy"),(INDIRECT(CHAR(39)&amp;$A2253&amp;CHAR(39)&amp;"!r"&amp;$B2253&amp;"c"&amp;$C2253,0)))</f>
        <v>2022</v>
      </c>
    </row>
    <row r="2254" spans="1:8" x14ac:dyDescent="0.3">
      <c r="A2254" s="95" t="s">
        <v>284</v>
      </c>
      <c r="B2254" s="95">
        <f t="shared" si="4620"/>
        <v>23</v>
      </c>
      <c r="C2254" s="95">
        <f t="shared" si="4540"/>
        <v>4</v>
      </c>
      <c r="E2254" s="95">
        <f t="shared" ref="E2254" si="4623">plan_id</f>
        <v>390</v>
      </c>
      <c r="F2254" s="95">
        <f t="shared" ca="1" si="4542"/>
        <v>2020</v>
      </c>
      <c r="G2254" s="95">
        <f t="shared" ref="G2254" ca="1" si="4624">VLOOKUP(INDIRECT(CHAR(39)&amp;$A2254&amp;CHAR(39)&amp;"!r2c"&amp;$C2254,0),variables,2,0)</f>
        <v>10845</v>
      </c>
      <c r="H2254" s="98" t="str">
        <f t="array" aca="1" ref="H2254" ca="1">IF(AND(G2254&gt;=10861,G2254&lt;=10863),TEXT(INDIRECT(CHAR(39)&amp;$A2254&amp;CHAR(39)&amp;"!r"&amp;$B2254&amp;"c"&amp;$C2254,0),"dd-mmm-yyyy"),(INDIRECT(CHAR(39)&amp;$A2254&amp;CHAR(39)&amp;"!r"&amp;$B2254&amp;"c"&amp;$C2254,0)))</f>
        <v>Bolton Partners, Inc.</v>
      </c>
    </row>
    <row r="2255" spans="1:8" x14ac:dyDescent="0.3">
      <c r="A2255" s="95" t="s">
        <v>284</v>
      </c>
      <c r="B2255" s="95">
        <f t="shared" si="4620"/>
        <v>23</v>
      </c>
      <c r="C2255" s="95">
        <f t="shared" si="4540"/>
        <v>5</v>
      </c>
      <c r="E2255" s="95">
        <f t="shared" ref="E2255" si="4625">plan_id</f>
        <v>390</v>
      </c>
      <c r="F2255" s="95">
        <f t="shared" ca="1" si="4542"/>
        <v>2020</v>
      </c>
      <c r="G2255" s="95">
        <f t="shared" ref="G2255" ca="1" si="4626">VLOOKUP(INDIRECT(CHAR(39)&amp;$A2255&amp;CHAR(39)&amp;"!r2c"&amp;$C2255,0),variables,2,0)</f>
        <v>10924</v>
      </c>
      <c r="H2255" s="98">
        <f t="array" aca="1" ref="H2255" ca="1">IF(AND(G2255&gt;=10861,G2255&lt;=10863),TEXT(INDIRECT(CHAR(39)&amp;$A2255&amp;CHAR(39)&amp;"!r"&amp;$B2255&amp;"c"&amp;$C2255,0),"dd-mmm-yyyy"),(INDIRECT(CHAR(39)&amp;$A2255&amp;CHAR(39)&amp;"!r"&amp;$B2255&amp;"c"&amp;$C2255,0)))</f>
        <v>0.42350000000000004</v>
      </c>
    </row>
    <row r="2256" spans="1:8" x14ac:dyDescent="0.3">
      <c r="A2256" s="95" t="s">
        <v>284</v>
      </c>
      <c r="B2256" s="95">
        <f t="shared" si="4620"/>
        <v>23</v>
      </c>
      <c r="C2256" s="95">
        <f t="shared" si="4540"/>
        <v>6</v>
      </c>
      <c r="E2256" s="95">
        <f t="shared" ref="E2256" si="4627">plan_id</f>
        <v>390</v>
      </c>
      <c r="F2256" s="95">
        <f t="shared" ca="1" si="4542"/>
        <v>2020</v>
      </c>
      <c r="G2256" s="95">
        <f t="shared" ref="G2256" ca="1" si="4628">VLOOKUP(INDIRECT(CHAR(39)&amp;$A2256&amp;CHAR(39)&amp;"!r2c"&amp;$C2256,0),variables,2,0)</f>
        <v>10925</v>
      </c>
      <c r="H2256" s="98">
        <f t="array" aca="1" ref="H2256" ca="1">IF(AND(G2256&gt;=10861,G2256&lt;=10863),TEXT(INDIRECT(CHAR(39)&amp;$A2256&amp;CHAR(39)&amp;"!r"&amp;$B2256&amp;"c"&amp;$C2256,0),"dd-mmm-yyyy"),(INDIRECT(CHAR(39)&amp;$A2256&amp;CHAR(39)&amp;"!r"&amp;$B2256&amp;"c"&amp;$C2256,0)))</f>
        <v>0.34450000000000003</v>
      </c>
    </row>
    <row r="2257" spans="1:8" x14ac:dyDescent="0.3">
      <c r="A2257" s="95" t="s">
        <v>284</v>
      </c>
      <c r="B2257" s="95">
        <f t="shared" si="4620"/>
        <v>23</v>
      </c>
      <c r="C2257" s="95">
        <f t="shared" si="4540"/>
        <v>7</v>
      </c>
      <c r="E2257" s="95">
        <f t="shared" ref="E2257" si="4629">plan_id</f>
        <v>390</v>
      </c>
      <c r="F2257" s="95">
        <f t="shared" ca="1" si="4542"/>
        <v>2020</v>
      </c>
      <c r="G2257" s="95">
        <f t="shared" ref="G2257" ca="1" si="4630">VLOOKUP(INDIRECT(CHAR(39)&amp;$A2257&amp;CHAR(39)&amp;"!r2c"&amp;$C2257,0),variables,2,0)</f>
        <v>10926</v>
      </c>
      <c r="H2257" s="98">
        <f t="array" aca="1" ref="H2257" ca="1">IF(AND(G2257&gt;=10861,G2257&lt;=10863),TEXT(INDIRECT(CHAR(39)&amp;$A2257&amp;CHAR(39)&amp;"!r"&amp;$B2257&amp;"c"&amp;$C2257,0),"dd-mmm-yyyy"),(INDIRECT(CHAR(39)&amp;$A2257&amp;CHAR(39)&amp;"!r"&amp;$B2257&amp;"c"&amp;$C2257,0)))</f>
        <v>7.9000000000000001E-2</v>
      </c>
    </row>
    <row r="2258" spans="1:8" x14ac:dyDescent="0.3">
      <c r="A2258" s="95" t="s">
        <v>284</v>
      </c>
      <c r="B2258" s="95">
        <f t="shared" si="4620"/>
        <v>23</v>
      </c>
      <c r="C2258" s="95">
        <f t="shared" si="4540"/>
        <v>8</v>
      </c>
      <c r="E2258" s="95">
        <f t="shared" ref="E2258" si="4631">plan_id</f>
        <v>390</v>
      </c>
      <c r="F2258" s="95">
        <f t="shared" ca="1" si="4542"/>
        <v>2020</v>
      </c>
      <c r="G2258" s="95">
        <f t="shared" ref="G2258" ca="1" si="4632">VLOOKUP(INDIRECT(CHAR(39)&amp;$A2258&amp;CHAR(39)&amp;"!r2c"&amp;$C2258,0),variables,2,0)</f>
        <v>10704</v>
      </c>
      <c r="H2258" s="98">
        <f t="array" aca="1" ref="H2258" ca="1">IF(AND(G2258&gt;=10861,G2258&lt;=10863),TEXT(INDIRECT(CHAR(39)&amp;$A2258&amp;CHAR(39)&amp;"!r"&amp;$B2258&amp;"c"&amp;$C2258,0),"dd-mmm-yyyy"),(INDIRECT(CHAR(39)&amp;$A2258&amp;CHAR(39)&amp;"!r"&amp;$B2258&amp;"c"&amp;$C2258,0)))</f>
        <v>-71236000</v>
      </c>
    </row>
    <row r="2259" spans="1:8" x14ac:dyDescent="0.3">
      <c r="A2259" s="95" t="s">
        <v>284</v>
      </c>
      <c r="B2259" s="95">
        <f t="shared" si="4620"/>
        <v>23</v>
      </c>
      <c r="C2259" s="95">
        <f t="shared" si="4540"/>
        <v>9</v>
      </c>
      <c r="E2259" s="95">
        <f t="shared" ref="E2259" si="4633">plan_id</f>
        <v>390</v>
      </c>
      <c r="F2259" s="95">
        <f t="shared" ca="1" si="4542"/>
        <v>2020</v>
      </c>
      <c r="G2259" s="95">
        <f t="shared" ref="G2259" ca="1" si="4634">VLOOKUP(INDIRECT(CHAR(39)&amp;$A2259&amp;CHAR(39)&amp;"!r2c"&amp;$C2259,0),variables,2,0)</f>
        <v>10928</v>
      </c>
      <c r="H2259" s="98">
        <f t="array" aca="1" ref="H2259" ca="1">IF(AND(G2259&gt;=10861,G2259&lt;=10863),TEXT(INDIRECT(CHAR(39)&amp;$A2259&amp;CHAR(39)&amp;"!r"&amp;$B2259&amp;"c"&amp;$C2259,0),"dd-mmm-yyyy"),(INDIRECT(CHAR(39)&amp;$A2259&amp;CHAR(39)&amp;"!r"&amp;$B2259&amp;"c"&amp;$C2259,0)))</f>
        <v>-0.13469999999999999</v>
      </c>
    </row>
    <row r="2260" spans="1:8" x14ac:dyDescent="0.3">
      <c r="A2260" s="95" t="s">
        <v>284</v>
      </c>
      <c r="B2260" s="95">
        <f t="shared" si="4620"/>
        <v>23</v>
      </c>
      <c r="C2260" s="95">
        <f t="shared" si="4540"/>
        <v>10</v>
      </c>
      <c r="E2260" s="95">
        <f t="shared" ref="E2260" si="4635">plan_id</f>
        <v>390</v>
      </c>
      <c r="F2260" s="95">
        <f t="shared" ca="1" si="4542"/>
        <v>2020</v>
      </c>
      <c r="G2260" s="95">
        <f t="shared" ref="G2260" ca="1" si="4636">VLOOKUP(INDIRECT(CHAR(39)&amp;$A2260&amp;CHAR(39)&amp;"!r2c"&amp;$C2260,0),variables,2,0)</f>
        <v>10929</v>
      </c>
      <c r="H2260" s="98">
        <f t="array" aca="1" ref="H2260" ca="1">IF(AND(G2260&gt;=10861,G2260&lt;=10863),TEXT(INDIRECT(CHAR(39)&amp;$A2260&amp;CHAR(39)&amp;"!r"&amp;$B2260&amp;"c"&amp;$C2260,0),"dd-mmm-yyyy"),(INDIRECT(CHAR(39)&amp;$A2260&amp;CHAR(39)&amp;"!r"&amp;$B2260&amp;"c"&amp;$C2260,0)))</f>
        <v>-0.13469999999999999</v>
      </c>
    </row>
    <row r="2261" spans="1:8" x14ac:dyDescent="0.3">
      <c r="A2261" s="95" t="s">
        <v>284</v>
      </c>
      <c r="B2261" s="95">
        <f t="shared" si="4620"/>
        <v>23</v>
      </c>
      <c r="C2261" s="95">
        <f t="shared" si="4540"/>
        <v>11</v>
      </c>
      <c r="E2261" s="95">
        <f t="shared" ref="E2261" si="4637">plan_id</f>
        <v>390</v>
      </c>
      <c r="F2261" s="95">
        <f t="shared" ca="1" si="4542"/>
        <v>2020</v>
      </c>
      <c r="G2261" s="95">
        <f t="shared" ref="G2261" ca="1" si="4638">VLOOKUP(INDIRECT(CHAR(39)&amp;$A2261&amp;CHAR(39)&amp;"!r2c"&amp;$C2261,0),variables,2,0)</f>
        <v>10930</v>
      </c>
      <c r="H2261" s="98">
        <f t="array" aca="1" ref="H2261" ca="1">IF(AND(G2261&gt;=10861,G2261&lt;=10863),TEXT(INDIRECT(CHAR(39)&amp;$A2261&amp;CHAR(39)&amp;"!r"&amp;$B2261&amp;"c"&amp;$C2261,0),"dd-mmm-yyyy"),(INDIRECT(CHAR(39)&amp;$A2261&amp;CHAR(39)&amp;"!r"&amp;$B2261&amp;"c"&amp;$C2261,0)))</f>
        <v>0</v>
      </c>
    </row>
    <row r="2262" spans="1:8" x14ac:dyDescent="0.3">
      <c r="A2262" s="95" t="s">
        <v>284</v>
      </c>
      <c r="B2262" s="95">
        <f t="shared" si="4620"/>
        <v>23</v>
      </c>
      <c r="C2262" s="95">
        <f t="shared" si="4540"/>
        <v>12</v>
      </c>
      <c r="E2262" s="95">
        <f t="shared" ref="E2262" si="4639">plan_id</f>
        <v>390</v>
      </c>
      <c r="F2262" s="95">
        <f t="shared" ca="1" si="4542"/>
        <v>2020</v>
      </c>
      <c r="G2262" s="95">
        <f t="shared" ref="G2262" ca="1" si="4640">VLOOKUP(INDIRECT(CHAR(39)&amp;$A2262&amp;CHAR(39)&amp;"!r2c"&amp;$C2262,0),variables,2,0)</f>
        <v>10705</v>
      </c>
      <c r="H2262" s="98">
        <f t="array" aca="1" ref="H2262" ca="1">IF(AND(G2262&gt;=10861,G2262&lt;=10863),TEXT(INDIRECT(CHAR(39)&amp;$A2262&amp;CHAR(39)&amp;"!r"&amp;$B2262&amp;"c"&amp;$C2262,0),"dd-mmm-yyyy"),(INDIRECT(CHAR(39)&amp;$A2262&amp;CHAR(39)&amp;"!r"&amp;$B2262&amp;"c"&amp;$C2262,0)))</f>
        <v>37880000</v>
      </c>
    </row>
    <row r="2263" spans="1:8" x14ac:dyDescent="0.3">
      <c r="A2263" s="95" t="s">
        <v>284</v>
      </c>
      <c r="B2263" s="95">
        <f t="shared" si="4620"/>
        <v>23</v>
      </c>
      <c r="C2263" s="95">
        <f t="shared" si="4540"/>
        <v>13</v>
      </c>
      <c r="E2263" s="95">
        <f t="shared" ref="E2263" si="4641">plan_id</f>
        <v>390</v>
      </c>
      <c r="F2263" s="95">
        <f t="shared" ca="1" si="4542"/>
        <v>2020</v>
      </c>
      <c r="G2263" s="95">
        <f t="shared" ref="G2263" ca="1" si="4642">VLOOKUP(INDIRECT(CHAR(39)&amp;$A2263&amp;CHAR(39)&amp;"!r2c"&amp;$C2263,0),variables,2,0)</f>
        <v>10842</v>
      </c>
      <c r="H2263" s="98">
        <f t="array" aca="1" ref="H2263" ca="1">IF(AND(G2263&gt;=10861,G2263&lt;=10863),TEXT(INDIRECT(CHAR(39)&amp;$A2263&amp;CHAR(39)&amp;"!r"&amp;$B2263&amp;"c"&amp;$C2263,0),"dd-mmm-yyyy"),(INDIRECT(CHAR(39)&amp;$A2263&amp;CHAR(39)&amp;"!r"&amp;$B2263&amp;"c"&amp;$C2263,0)))</f>
        <v>0</v>
      </c>
    </row>
    <row r="2264" spans="1:8" x14ac:dyDescent="0.3">
      <c r="A2264" s="95" t="s">
        <v>284</v>
      </c>
      <c r="B2264" s="95">
        <f t="shared" si="4620"/>
        <v>23</v>
      </c>
      <c r="C2264" s="95">
        <f t="shared" si="4540"/>
        <v>14</v>
      </c>
      <c r="E2264" s="95">
        <f t="shared" ref="E2264" si="4643">plan_id</f>
        <v>390</v>
      </c>
      <c r="F2264" s="95">
        <f t="shared" ca="1" si="4542"/>
        <v>2020</v>
      </c>
      <c r="G2264" s="95">
        <f t="shared" ref="G2264" ca="1" si="4644">VLOOKUP(INDIRECT(CHAR(39)&amp;$A2264&amp;CHAR(39)&amp;"!r2c"&amp;$C2264,0),variables,2,0)</f>
        <v>10843</v>
      </c>
      <c r="H2264" s="98">
        <f t="array" aca="1" ref="H2264" ca="1">IF(AND(G2264&gt;=10861,G2264&lt;=10863),TEXT(INDIRECT(CHAR(39)&amp;$A2264&amp;CHAR(39)&amp;"!r"&amp;$B2264&amp;"c"&amp;$C2264,0),"dd-mmm-yyyy"),(INDIRECT(CHAR(39)&amp;$A2264&amp;CHAR(39)&amp;"!r"&amp;$B2264&amp;"c"&amp;$C2264,0)))</f>
        <v>0</v>
      </c>
    </row>
    <row r="2265" spans="1:8" x14ac:dyDescent="0.3">
      <c r="A2265" s="95" t="s">
        <v>284</v>
      </c>
      <c r="B2265" s="95">
        <f t="shared" si="4620"/>
        <v>23</v>
      </c>
      <c r="C2265" s="95">
        <f t="shared" si="4540"/>
        <v>15</v>
      </c>
      <c r="E2265" s="95">
        <f t="shared" ref="E2265" si="4645">plan_id</f>
        <v>390</v>
      </c>
      <c r="F2265" s="95">
        <f t="shared" ca="1" si="4542"/>
        <v>2020</v>
      </c>
      <c r="G2265" s="95">
        <f t="shared" ref="G2265" ca="1" si="4646">VLOOKUP(INDIRECT(CHAR(39)&amp;$A2265&amp;CHAR(39)&amp;"!r2c"&amp;$C2265,0),variables,2,0)</f>
        <v>10931</v>
      </c>
      <c r="H2265" s="98">
        <f t="array" aca="1" ref="H2265" ca="1">IF(AND(G2265&gt;=10861,G2265&lt;=10863),TEXT(INDIRECT(CHAR(39)&amp;$A2265&amp;CHAR(39)&amp;"!r"&amp;$B2265&amp;"c"&amp;$C2265,0),"dd-mmm-yyyy"),(INDIRECT(CHAR(39)&amp;$A2265&amp;CHAR(39)&amp;"!r"&amp;$B2265&amp;"c"&amp;$C2265,0)))</f>
        <v>0</v>
      </c>
    </row>
    <row r="2266" spans="1:8" x14ac:dyDescent="0.3">
      <c r="A2266" s="95" t="s">
        <v>284</v>
      </c>
      <c r="B2266" s="95">
        <f t="shared" si="4620"/>
        <v>23</v>
      </c>
      <c r="C2266" s="95">
        <f t="shared" si="4540"/>
        <v>16</v>
      </c>
      <c r="E2266" s="95">
        <f t="shared" ref="E2266" si="4647">plan_id</f>
        <v>390</v>
      </c>
      <c r="F2266" s="95">
        <f t="shared" ca="1" si="4542"/>
        <v>2020</v>
      </c>
      <c r="G2266" s="95">
        <f t="shared" ref="G2266" ca="1" si="4648">VLOOKUP(INDIRECT(CHAR(39)&amp;$A2266&amp;CHAR(39)&amp;"!r2c"&amp;$C2266,0),variables,2,0)</f>
        <v>10932</v>
      </c>
      <c r="H2266" s="98">
        <f t="array" aca="1" ref="H2266" ca="1">IF(AND(G2266&gt;=10861,G2266&lt;=10863),TEXT(INDIRECT(CHAR(39)&amp;$A2266&amp;CHAR(39)&amp;"!r"&amp;$B2266&amp;"c"&amp;$C2266,0),"dd-mmm-yyyy"),(INDIRECT(CHAR(39)&amp;$A2266&amp;CHAR(39)&amp;"!r"&amp;$B2266&amp;"c"&amp;$C2266,0)))</f>
        <v>0</v>
      </c>
    </row>
    <row r="2267" spans="1:8" x14ac:dyDescent="0.3">
      <c r="A2267" s="95" t="s">
        <v>284</v>
      </c>
      <c r="B2267" s="95">
        <f t="shared" si="4620"/>
        <v>23</v>
      </c>
      <c r="C2267" s="95">
        <f t="shared" si="4540"/>
        <v>17</v>
      </c>
      <c r="E2267" s="95">
        <f t="shared" ref="E2267" si="4649">plan_id</f>
        <v>390</v>
      </c>
      <c r="F2267" s="95">
        <f t="shared" ca="1" si="4542"/>
        <v>2020</v>
      </c>
      <c r="G2267" s="95">
        <f t="shared" ref="G2267" ca="1" si="4650">VLOOKUP(INDIRECT(CHAR(39)&amp;$A2267&amp;CHAR(39)&amp;"!r2c"&amp;$C2267,0),variables,2,0)</f>
        <v>10933</v>
      </c>
      <c r="H2267" s="98">
        <f t="array" aca="1" ref="H2267" ca="1">IF(AND(G2267&gt;=10861,G2267&lt;=10863),TEXT(INDIRECT(CHAR(39)&amp;$A2267&amp;CHAR(39)&amp;"!r"&amp;$B2267&amp;"c"&amp;$C2267,0),"dd-mmm-yyyy"),(INDIRECT(CHAR(39)&amp;$A2267&amp;CHAR(39)&amp;"!r"&amp;$B2267&amp;"c"&amp;$C2267,0)))</f>
        <v>0.20979999999999999</v>
      </c>
    </row>
    <row r="2268" spans="1:8" x14ac:dyDescent="0.3">
      <c r="A2268" s="95" t="s">
        <v>284</v>
      </c>
      <c r="B2268" s="95">
        <f t="shared" si="4620"/>
        <v>23</v>
      </c>
      <c r="C2268" s="95">
        <f t="shared" si="4540"/>
        <v>18</v>
      </c>
      <c r="E2268" s="95">
        <f t="shared" ref="E2268" si="4651">plan_id</f>
        <v>390</v>
      </c>
      <c r="F2268" s="95">
        <f t="shared" ca="1" si="4542"/>
        <v>2020</v>
      </c>
      <c r="G2268" s="95">
        <f t="shared" ref="G2268" ca="1" si="4652">VLOOKUP(INDIRECT(CHAR(39)&amp;$A2268&amp;CHAR(39)&amp;"!r2c"&amp;$C2268,0),variables,2,0)</f>
        <v>10934</v>
      </c>
      <c r="H2268" s="98">
        <f t="array" aca="1" ref="H2268" ca="1">IF(AND(G2268&gt;=10861,G2268&lt;=10863),TEXT(INDIRECT(CHAR(39)&amp;$A2268&amp;CHAR(39)&amp;"!r"&amp;$B2268&amp;"c"&amp;$C2268,0),"dd-mmm-yyyy"),(INDIRECT(CHAR(39)&amp;$A2268&amp;CHAR(39)&amp;"!r"&amp;$B2268&amp;"c"&amp;$C2268,0)))</f>
        <v>7.9000000000000001E-2</v>
      </c>
    </row>
    <row r="2269" spans="1:8" x14ac:dyDescent="0.3">
      <c r="A2269" s="95" t="s">
        <v>284</v>
      </c>
      <c r="B2269" s="95">
        <f t="shared" si="4620"/>
        <v>23</v>
      </c>
      <c r="C2269" s="95">
        <f t="shared" si="4540"/>
        <v>19</v>
      </c>
      <c r="E2269" s="95">
        <f t="shared" ref="E2269" si="4653">plan_id</f>
        <v>390</v>
      </c>
      <c r="F2269" s="95">
        <f t="shared" ca="1" si="4542"/>
        <v>2020</v>
      </c>
      <c r="G2269" s="95">
        <f t="shared" ref="G2269" ca="1" si="4654">VLOOKUP(INDIRECT(CHAR(39)&amp;$A2269&amp;CHAR(39)&amp;"!r2c"&amp;$C2269,0),variables,2,0)</f>
        <v>10935</v>
      </c>
      <c r="H2269" s="98" t="str">
        <f t="array" aca="1" ref="H2269" ca="1">IF(AND(G2269&gt;=10861,G2269&lt;=10863),TEXT(INDIRECT(CHAR(39)&amp;$A2269&amp;CHAR(39)&amp;"!r"&amp;$B2269&amp;"c"&amp;$C2269,0),"dd-mmm-yyyy"),(INDIRECT(CHAR(39)&amp;$A2269&amp;CHAR(39)&amp;"!r"&amp;$B2269&amp;"c"&amp;$C2269,0)))</f>
        <v>Range</v>
      </c>
    </row>
    <row r="2270" spans="1:8" x14ac:dyDescent="0.3">
      <c r="A2270" s="95" t="s">
        <v>284</v>
      </c>
      <c r="B2270" s="95">
        <f t="shared" si="4620"/>
        <v>23</v>
      </c>
      <c r="C2270" s="95">
        <f t="shared" si="4540"/>
        <v>20</v>
      </c>
      <c r="E2270" s="95">
        <f t="shared" ref="E2270" si="4655">plan_id</f>
        <v>390</v>
      </c>
      <c r="F2270" s="95">
        <f t="shared" ca="1" si="4542"/>
        <v>2020</v>
      </c>
      <c r="G2270" s="95">
        <f t="shared" ref="G2270" ca="1" si="4656">VLOOKUP(INDIRECT(CHAR(39)&amp;$A2270&amp;CHAR(39)&amp;"!r2c"&amp;$C2270,0),variables,2,0)</f>
        <v>10937</v>
      </c>
      <c r="H2270" s="98">
        <f t="array" aca="1" ref="H2270" ca="1">IF(AND(G2270&gt;=10861,G2270&lt;=10863),TEXT(INDIRECT(CHAR(39)&amp;$A2270&amp;CHAR(39)&amp;"!r"&amp;$B2270&amp;"c"&amp;$C2270,0),"dd-mmm-yyyy"),(INDIRECT(CHAR(39)&amp;$A2270&amp;CHAR(39)&amp;"!r"&amp;$B2270&amp;"c"&amp;$C2270,0)))</f>
        <v>0</v>
      </c>
    </row>
    <row r="2271" spans="1:8" x14ac:dyDescent="0.3">
      <c r="A2271" s="95" t="s">
        <v>284</v>
      </c>
      <c r="B2271" s="95">
        <f t="shared" si="4620"/>
        <v>23</v>
      </c>
      <c r="C2271" s="95">
        <f t="shared" si="4540"/>
        <v>21</v>
      </c>
      <c r="E2271" s="95">
        <f t="shared" ref="E2271" si="4657">plan_id</f>
        <v>390</v>
      </c>
      <c r="F2271" s="95">
        <f t="shared" ca="1" si="4542"/>
        <v>2020</v>
      </c>
      <c r="G2271" s="95">
        <f t="shared" ref="G2271" ca="1" si="4658">VLOOKUP(INDIRECT(CHAR(39)&amp;$A2271&amp;CHAR(39)&amp;"!r2c"&amp;$C2271,0),variables,2,0)</f>
        <v>10938</v>
      </c>
      <c r="H2271" s="98">
        <f t="array" aca="1" ref="H2271" ca="1">IF(AND(G2271&gt;=10861,G2271&lt;=10863),TEXT(INDIRECT(CHAR(39)&amp;$A2271&amp;CHAR(39)&amp;"!r"&amp;$B2271&amp;"c"&amp;$C2271,0),"dd-mmm-yyyy"),(INDIRECT(CHAR(39)&amp;$A2271&amp;CHAR(39)&amp;"!r"&amp;$B2271&amp;"c"&amp;$C2271,0)))</f>
        <v>0</v>
      </c>
    </row>
    <row r="2272" spans="1:8" x14ac:dyDescent="0.3">
      <c r="A2272" s="95" t="s">
        <v>284</v>
      </c>
      <c r="B2272" s="95">
        <f t="shared" si="4620"/>
        <v>23</v>
      </c>
      <c r="C2272" s="95">
        <f t="shared" si="4540"/>
        <v>22</v>
      </c>
      <c r="E2272" s="95">
        <f t="shared" ref="E2272" si="4659">plan_id</f>
        <v>390</v>
      </c>
      <c r="F2272" s="95">
        <f t="shared" ca="1" si="4542"/>
        <v>2020</v>
      </c>
      <c r="G2272" s="95">
        <f t="shared" ref="G2272" ca="1" si="4660">VLOOKUP(INDIRECT(CHAR(39)&amp;$A2272&amp;CHAR(39)&amp;"!r2c"&amp;$C2272,0),variables,2,0)</f>
        <v>11007</v>
      </c>
      <c r="H2272" s="98" t="str">
        <f t="array" aca="1" ref="H2272" ca="1">IF(AND(G2272&gt;=10861,G2272&lt;=10863),TEXT(INDIRECT(CHAR(39)&amp;$A2272&amp;CHAR(39)&amp;"!r"&amp;$B2272&amp;"c"&amp;$C2272,0),"dd-mmm-yyyy"),(INDIRECT(CHAR(39)&amp;$A2272&amp;CHAR(39)&amp;"!r"&amp;$B2272&amp;"c"&amp;$C2272,0)))</f>
        <v>(i) 2.5% of Avg pay times dep service upto 25 yrs+ 3% of avg pay times dep service over 25yrs+ 2.5% of Avg pay times CS, Max 80% of pay. (ii) 2.5% of avg pay times total service, Max 80% of pay</v>
      </c>
    </row>
    <row r="2273" spans="1:8" x14ac:dyDescent="0.3">
      <c r="A2273" s="95" t="s">
        <v>284</v>
      </c>
      <c r="B2273" s="95">
        <f t="shared" si="4620"/>
        <v>23</v>
      </c>
      <c r="C2273" s="95">
        <f t="shared" si="4540"/>
        <v>23</v>
      </c>
      <c r="E2273" s="95">
        <f t="shared" ref="E2273" si="4661">plan_id</f>
        <v>390</v>
      </c>
      <c r="F2273" s="95">
        <f t="shared" ca="1" si="4542"/>
        <v>2020</v>
      </c>
      <c r="G2273" s="95">
        <f t="shared" ref="G2273" ca="1" si="4662">VLOOKUP(INDIRECT(CHAR(39)&amp;$A2273&amp;CHAR(39)&amp;"!r2c"&amp;$C2273,0),variables,2,0)</f>
        <v>10941</v>
      </c>
      <c r="H2273" s="98" t="str">
        <f t="array" aca="1" ref="H2273" ca="1">IF(AND(G2273&gt;=10861,G2273&lt;=10863),TEXT(INDIRECT(CHAR(39)&amp;$A2273&amp;CHAR(39)&amp;"!r"&amp;$B2273&amp;"c"&amp;$C2273,0),"dd-mmm-yyyy"),(INDIRECT(CHAR(39)&amp;$A2273&amp;CHAR(39)&amp;"!r"&amp;$B2273&amp;"c"&amp;$C2273,0)))</f>
        <v>COLA</v>
      </c>
    </row>
    <row r="2274" spans="1:8" x14ac:dyDescent="0.3">
      <c r="A2274" s="95" t="s">
        <v>284</v>
      </c>
      <c r="B2274" s="95">
        <f t="shared" si="4620"/>
        <v>23</v>
      </c>
      <c r="C2274" s="95">
        <f t="shared" si="4540"/>
        <v>24</v>
      </c>
      <c r="E2274" s="95">
        <f t="shared" ref="E2274" si="4663">plan_id</f>
        <v>390</v>
      </c>
      <c r="F2274" s="95">
        <f t="shared" ca="1" si="4542"/>
        <v>2020</v>
      </c>
      <c r="G2274" s="95">
        <f t="shared" ref="G2274" ca="1" si="4664">VLOOKUP(INDIRECT(CHAR(39)&amp;$A2274&amp;CHAR(39)&amp;"!r2c"&amp;$C2274,0),variables,2,0)</f>
        <v>10942</v>
      </c>
      <c r="H2274" s="98" t="str">
        <f t="array" aca="1" ref="H2274" ca="1">IF(AND(G2274&gt;=10861,G2274&lt;=10863),TEXT(INDIRECT(CHAR(39)&amp;$A2274&amp;CHAR(39)&amp;"!r"&amp;$B2274&amp;"c"&amp;$C2274,0),"dd-mmm-yyyy"),(INDIRECT(CHAR(39)&amp;$A2274&amp;CHAR(39)&amp;"!r"&amp;$B2274&amp;"c"&amp;$C2274,0)))</f>
        <v>Percentage</v>
      </c>
    </row>
    <row r="2275" spans="1:8" x14ac:dyDescent="0.3">
      <c r="A2275" s="95" t="s">
        <v>284</v>
      </c>
      <c r="B2275" s="95">
        <f t="shared" si="4620"/>
        <v>23</v>
      </c>
      <c r="C2275" s="95">
        <f t="shared" si="4540"/>
        <v>25</v>
      </c>
      <c r="E2275" s="95">
        <f t="shared" ref="E2275" si="4665">plan_id</f>
        <v>390</v>
      </c>
      <c r="F2275" s="95">
        <f t="shared" ca="1" si="4542"/>
        <v>2020</v>
      </c>
      <c r="G2275" s="95">
        <f t="shared" ref="G2275" ca="1" si="4666">VLOOKUP(INDIRECT(CHAR(39)&amp;$A2275&amp;CHAR(39)&amp;"!r2c"&amp;$C2275,0),variables,2,0)</f>
        <v>10701</v>
      </c>
      <c r="H2275" s="98" t="str">
        <f t="array" aca="1" ref="H2275" ca="1">IF(AND(G2275&gt;=10861,G2275&lt;=10863),TEXT(INDIRECT(CHAR(39)&amp;$A2275&amp;CHAR(39)&amp;"!r"&amp;$B2275&amp;"c"&amp;$C2275,0),"dd-mmm-yyyy"),(INDIRECT(CHAR(39)&amp;$A2275&amp;CHAR(39)&amp;"!r"&amp;$B2275&amp;"c"&amp;$C2275,0)))</f>
        <v>Hired prior 11/01/1996: 3.50% , Hired Post 11/01/1996: 3.0%.</v>
      </c>
    </row>
    <row r="2276" spans="1:8" x14ac:dyDescent="0.3">
      <c r="A2276" s="95" t="s">
        <v>284</v>
      </c>
      <c r="B2276" s="95">
        <f t="shared" si="4620"/>
        <v>23</v>
      </c>
      <c r="C2276" s="95">
        <f t="shared" si="4540"/>
        <v>26</v>
      </c>
      <c r="E2276" s="95">
        <f t="shared" ref="E2276" si="4667">plan_id</f>
        <v>390</v>
      </c>
      <c r="F2276" s="95">
        <f t="shared" ca="1" si="4542"/>
        <v>2020</v>
      </c>
      <c r="G2276" s="95">
        <f t="shared" ref="G2276" ca="1" si="4668">VLOOKUP(INDIRECT(CHAR(39)&amp;$A2276&amp;CHAR(39)&amp;"!r2c"&amp;$C2276,0),variables,2,0)</f>
        <v>10702</v>
      </c>
      <c r="H2276" s="98">
        <f t="array" aca="1" ref="H2276" ca="1">IF(AND(G2276&gt;=10861,G2276&lt;=10863),TEXT(INDIRECT(CHAR(39)&amp;$A2276&amp;CHAR(39)&amp;"!r"&amp;$B2276&amp;"c"&amp;$C2276,0),"dd-mmm-yyyy"),(INDIRECT(CHAR(39)&amp;$A2276&amp;CHAR(39)&amp;"!r"&amp;$B2276&amp;"c"&amp;$C2276,0)))</f>
        <v>0</v>
      </c>
    </row>
    <row r="2277" spans="1:8" x14ac:dyDescent="0.3">
      <c r="A2277" s="95" t="s">
        <v>284</v>
      </c>
      <c r="B2277" s="95">
        <f t="shared" si="4620"/>
        <v>23</v>
      </c>
      <c r="C2277" s="95">
        <f t="shared" si="4540"/>
        <v>27</v>
      </c>
      <c r="E2277" s="95">
        <f t="shared" ref="E2277" si="4669">plan_id</f>
        <v>390</v>
      </c>
      <c r="F2277" s="95">
        <f t="shared" ca="1" si="4542"/>
        <v>2020</v>
      </c>
      <c r="G2277" s="95">
        <f t="shared" ref="G2277" ca="1" si="4670">VLOOKUP(INDIRECT(CHAR(39)&amp;$A2277&amp;CHAR(39)&amp;"!r2c"&amp;$C2277,0),variables,2,0)</f>
        <v>10943</v>
      </c>
      <c r="H2277" s="98">
        <f t="array" aca="1" ref="H2277" ca="1">IF(AND(G2277&gt;=10861,G2277&lt;=10863),TEXT(INDIRECT(CHAR(39)&amp;$A2277&amp;CHAR(39)&amp;"!r"&amp;$B2277&amp;"c"&amp;$C2277,0),"dd-mmm-yyyy"),(INDIRECT(CHAR(39)&amp;$A2277&amp;CHAR(39)&amp;"!r"&amp;$B2277&amp;"c"&amp;$C2277,0)))</f>
        <v>0</v>
      </c>
    </row>
    <row r="2278" spans="1:8" x14ac:dyDescent="0.3">
      <c r="A2278" s="95" t="s">
        <v>284</v>
      </c>
      <c r="B2278" s="95">
        <f t="shared" si="4620"/>
        <v>23</v>
      </c>
      <c r="C2278" s="95">
        <f t="shared" si="4540"/>
        <v>28</v>
      </c>
      <c r="E2278" s="95">
        <f t="shared" ref="E2278" si="4671">plan_id</f>
        <v>390</v>
      </c>
      <c r="F2278" s="95">
        <f t="shared" ca="1" si="4542"/>
        <v>2020</v>
      </c>
      <c r="G2278" s="95">
        <f t="shared" ref="G2278" ca="1" si="4672">VLOOKUP(INDIRECT(CHAR(39)&amp;$A2278&amp;CHAR(39)&amp;"!r2c"&amp;$C2278,0),variables,2,0)</f>
        <v>10944</v>
      </c>
      <c r="H2278" s="98" t="str">
        <f t="array" aca="1" ref="H2278" ca="1">IF(AND(G2278&gt;=10861,G2278&lt;=10863),TEXT(INDIRECT(CHAR(39)&amp;$A2278&amp;CHAR(39)&amp;"!r"&amp;$B2278&amp;"c"&amp;$C2278,0),"dd-mmm-yyyy"),(INDIRECT(CHAR(39)&amp;$A2278&amp;CHAR(39)&amp;"!r"&amp;$B2278&amp;"c"&amp;$C2278,0)))</f>
        <v>NO</v>
      </c>
    </row>
    <row r="2279" spans="1:8" x14ac:dyDescent="0.3">
      <c r="A2279" s="95" t="s">
        <v>284</v>
      </c>
      <c r="B2279" s="95">
        <f t="shared" si="4620"/>
        <v>23</v>
      </c>
      <c r="C2279" s="95">
        <f t="shared" ref="C2279:C2342" si="4673">C2188</f>
        <v>29</v>
      </c>
      <c r="E2279" s="95">
        <f t="shared" ref="E2279" si="4674">plan_id</f>
        <v>390</v>
      </c>
      <c r="F2279" s="95">
        <f t="shared" ref="F2279:F2524" ca="1" si="4675">INDIRECT(CHAR(39)&amp;$A2279&amp;CHAR(39)&amp;"!r"&amp;$B2279&amp;"c2",0)</f>
        <v>2020</v>
      </c>
      <c r="G2279" s="95">
        <f t="shared" ref="G2279" ca="1" si="4676">VLOOKUP(INDIRECT(CHAR(39)&amp;$A2279&amp;CHAR(39)&amp;"!r2c"&amp;$C2279,0),variables,2,0)</f>
        <v>10945</v>
      </c>
      <c r="H2279" s="98" t="str">
        <f t="array" aca="1" ref="H2279" ca="1">IF(AND(G2279&gt;=10861,G2279&lt;=10863),TEXT(INDIRECT(CHAR(39)&amp;$A2279&amp;CHAR(39)&amp;"!r"&amp;$B2279&amp;"c"&amp;$C2279,0),"dd-mmm-yyyy"),(INDIRECT(CHAR(39)&amp;$A2279&amp;CHAR(39)&amp;"!r"&amp;$B2279&amp;"c"&amp;$C2279,0)))</f>
        <v>NO</v>
      </c>
    </row>
    <row r="2280" spans="1:8" x14ac:dyDescent="0.3">
      <c r="A2280" s="95" t="s">
        <v>284</v>
      </c>
      <c r="B2280" s="95">
        <f t="shared" si="4620"/>
        <v>23</v>
      </c>
      <c r="C2280" s="95">
        <f t="shared" si="4673"/>
        <v>30</v>
      </c>
      <c r="E2280" s="95">
        <f t="shared" ref="E2280" si="4677">plan_id</f>
        <v>390</v>
      </c>
      <c r="F2280" s="95">
        <f t="shared" ca="1" si="4675"/>
        <v>2020</v>
      </c>
      <c r="G2280" s="95">
        <f t="shared" ref="G2280" ca="1" si="4678">VLOOKUP(INDIRECT(CHAR(39)&amp;$A2280&amp;CHAR(39)&amp;"!r2c"&amp;$C2280,0),variables,2,0)</f>
        <v>10947</v>
      </c>
      <c r="H2280" s="98">
        <f t="array" aca="1" ref="H2280" ca="1">IF(AND(G2280&gt;=10861,G2280&lt;=10863),TEXT(INDIRECT(CHAR(39)&amp;$A2280&amp;CHAR(39)&amp;"!r"&amp;$B2280&amp;"c"&amp;$C2280,0),"dd-mmm-yyyy"),(INDIRECT(CHAR(39)&amp;$A2280&amp;CHAR(39)&amp;"!r"&amp;$B2280&amp;"c"&amp;$C2280,0)))</f>
        <v>0</v>
      </c>
    </row>
    <row r="2281" spans="1:8" x14ac:dyDescent="0.3">
      <c r="A2281" s="95" t="s">
        <v>284</v>
      </c>
      <c r="B2281" s="95">
        <f t="shared" si="4620"/>
        <v>23</v>
      </c>
      <c r="C2281" s="95">
        <f t="shared" si="4673"/>
        <v>31</v>
      </c>
      <c r="E2281" s="95">
        <f t="shared" ref="E2281" si="4679">plan_id</f>
        <v>390</v>
      </c>
      <c r="F2281" s="95">
        <f t="shared" ca="1" si="4675"/>
        <v>2020</v>
      </c>
      <c r="G2281" s="95">
        <f t="shared" ref="G2281" ca="1" si="4680">VLOOKUP(INDIRECT(CHAR(39)&amp;$A2281&amp;CHAR(39)&amp;"!r2c"&amp;$C2281,0),variables,2,0)</f>
        <v>10948</v>
      </c>
      <c r="H2281" s="98" t="str">
        <f t="array" aca="1" ref="H2281" ca="1">IF(AND(G2281&gt;=10861,G2281&lt;=10863),TEXT(INDIRECT(CHAR(39)&amp;$A2281&amp;CHAR(39)&amp;"!r"&amp;$B2281&amp;"c"&amp;$C2281,0),"dd-mmm-yyyy"),(INDIRECT(CHAR(39)&amp;$A2281&amp;CHAR(39)&amp;"!r"&amp;$B2281&amp;"c"&amp;$C2281,0)))</f>
        <v>NO</v>
      </c>
    </row>
    <row r="2282" spans="1:8" x14ac:dyDescent="0.3">
      <c r="A2282" s="95" t="s">
        <v>284</v>
      </c>
      <c r="B2282" s="95">
        <f t="shared" si="4620"/>
        <v>23</v>
      </c>
      <c r="C2282" s="95">
        <f t="shared" si="4673"/>
        <v>32</v>
      </c>
      <c r="E2282" s="95">
        <f t="shared" ref="E2282" si="4681">plan_id</f>
        <v>390</v>
      </c>
      <c r="F2282" s="95">
        <f t="shared" ca="1" si="4675"/>
        <v>2020</v>
      </c>
      <c r="G2282" s="95">
        <f t="shared" ref="G2282" ca="1" si="4682">VLOOKUP(INDIRECT(CHAR(39)&amp;$A2282&amp;CHAR(39)&amp;"!r2c"&amp;$C2282,0),variables,2,0)</f>
        <v>10949</v>
      </c>
      <c r="H2282" s="98" t="str">
        <f t="array" aca="1" ref="H2282" ca="1">IF(AND(G2282&gt;=10861,G2282&lt;=10863),TEXT(INDIRECT(CHAR(39)&amp;$A2282&amp;CHAR(39)&amp;"!r"&amp;$B2282&amp;"c"&amp;$C2282,0),"dd-mmm-yyyy"),(INDIRECT(CHAR(39)&amp;$A2282&amp;CHAR(39)&amp;"!r"&amp;$B2282&amp;"c"&amp;$C2282,0)))</f>
        <v>NO</v>
      </c>
    </row>
    <row r="2283" spans="1:8" x14ac:dyDescent="0.3">
      <c r="A2283" s="95" t="s">
        <v>284</v>
      </c>
      <c r="B2283" s="95">
        <f t="shared" si="4620"/>
        <v>23</v>
      </c>
      <c r="C2283" s="95">
        <f t="shared" si="4673"/>
        <v>33</v>
      </c>
      <c r="E2283" s="95">
        <f t="shared" ref="E2283" si="4683">plan_id</f>
        <v>390</v>
      </c>
      <c r="F2283" s="95">
        <f t="shared" ca="1" si="4675"/>
        <v>2020</v>
      </c>
      <c r="G2283" s="95">
        <f t="shared" ref="G2283" ca="1" si="4684">VLOOKUP(INDIRECT(CHAR(39)&amp;$A2283&amp;CHAR(39)&amp;"!r2c"&amp;$C2283,0),variables,2,0)</f>
        <v>10951</v>
      </c>
      <c r="H2283" s="98" t="str">
        <f t="array" aca="1" ref="H2283" ca="1">IF(AND(G2283&gt;=10861,G2283&lt;=10863),TEXT(INDIRECT(CHAR(39)&amp;$A2283&amp;CHAR(39)&amp;"!r"&amp;$B2283&amp;"c"&amp;$C2283,0),"dd-mmm-yyyy"),(INDIRECT(CHAR(39)&amp;$A2283&amp;CHAR(39)&amp;"!r"&amp;$B2283&amp;"c"&amp;$C2283,0)))</f>
        <v>NO</v>
      </c>
    </row>
    <row r="2284" spans="1:8" x14ac:dyDescent="0.3">
      <c r="A2284" s="95" t="s">
        <v>284</v>
      </c>
      <c r="B2284" s="95">
        <f t="shared" si="4620"/>
        <v>23</v>
      </c>
      <c r="C2284" s="95">
        <f t="shared" si="4673"/>
        <v>34</v>
      </c>
      <c r="E2284" s="95">
        <f t="shared" ref="E2284" si="4685">plan_id</f>
        <v>390</v>
      </c>
      <c r="F2284" s="95">
        <f t="shared" ca="1" si="4675"/>
        <v>2020</v>
      </c>
      <c r="G2284" s="95">
        <f t="shared" ref="G2284" ca="1" si="4686">VLOOKUP(INDIRECT(CHAR(39)&amp;$A2284&amp;CHAR(39)&amp;"!r2c"&amp;$C2284,0),variables,2,0)</f>
        <v>10950</v>
      </c>
      <c r="H2284" s="98" t="str">
        <f t="array" aca="1" ref="H2284" ca="1">IF(AND(G2284&gt;=10861,G2284&lt;=10863),TEXT(INDIRECT(CHAR(39)&amp;$A2284&amp;CHAR(39)&amp;"!r"&amp;$B2284&amp;"c"&amp;$C2284,0),"dd-mmm-yyyy"),(INDIRECT(CHAR(39)&amp;$A2284&amp;CHAR(39)&amp;"!r"&amp;$B2284&amp;"c"&amp;$C2284,0)))</f>
        <v>NO</v>
      </c>
    </row>
    <row r="2285" spans="1:8" x14ac:dyDescent="0.3">
      <c r="A2285" s="95" t="s">
        <v>284</v>
      </c>
      <c r="B2285" s="95">
        <f t="shared" si="4620"/>
        <v>23</v>
      </c>
      <c r="C2285" s="95">
        <f t="shared" si="4673"/>
        <v>35</v>
      </c>
      <c r="E2285" s="95">
        <f t="shared" ref="E2285" si="4687">plan_id</f>
        <v>390</v>
      </c>
      <c r="F2285" s="95">
        <f t="shared" ca="1" si="4675"/>
        <v>2020</v>
      </c>
      <c r="G2285" s="95">
        <f t="shared" ref="G2285" ca="1" si="4688">VLOOKUP(INDIRECT(CHAR(39)&amp;$A2285&amp;CHAR(39)&amp;"!r2c"&amp;$C2285,0),variables,2,0)</f>
        <v>10954</v>
      </c>
      <c r="H2285" s="98">
        <f t="array" aca="1" ref="H2285" ca="1">IF(AND(G2285&gt;=10861,G2285&lt;=10863),TEXT(INDIRECT(CHAR(39)&amp;$A2285&amp;CHAR(39)&amp;"!r"&amp;$B2285&amp;"c"&amp;$C2285,0),"dd-mmm-yyyy"),(INDIRECT(CHAR(39)&amp;$A2285&amp;CHAR(39)&amp;"!r"&amp;$B2285&amp;"c"&amp;$C2285,0)))</f>
        <v>3.5000000000000003E-2</v>
      </c>
    </row>
    <row r="2286" spans="1:8" x14ac:dyDescent="0.3">
      <c r="A2286" s="95" t="s">
        <v>284</v>
      </c>
      <c r="B2286" s="95">
        <f t="shared" si="4620"/>
        <v>23</v>
      </c>
      <c r="C2286" s="95">
        <f t="shared" si="4673"/>
        <v>36</v>
      </c>
      <c r="E2286" s="95">
        <f t="shared" ref="E2286" si="4689">plan_id</f>
        <v>390</v>
      </c>
      <c r="F2286" s="95">
        <f t="shared" ca="1" si="4675"/>
        <v>2020</v>
      </c>
      <c r="G2286" s="95">
        <f t="shared" ref="G2286" ca="1" si="4690">VLOOKUP(INDIRECT(CHAR(39)&amp;$A2286&amp;CHAR(39)&amp;"!r2c"&amp;$C2286,0),variables,2,0)</f>
        <v>10955</v>
      </c>
      <c r="H2286" s="98">
        <f t="array" aca="1" ref="H2286" ca="1">IF(AND(G2286&gt;=10861,G2286&lt;=10863),TEXT(INDIRECT(CHAR(39)&amp;$A2286&amp;CHAR(39)&amp;"!r"&amp;$B2286&amp;"c"&amp;$C2286,0),"dd-mmm-yyyy"),(INDIRECT(CHAR(39)&amp;$A2286&amp;CHAR(39)&amp;"!r"&amp;$B2286&amp;"c"&amp;$C2286,0)))</f>
        <v>6.5000000000000002E-2</v>
      </c>
    </row>
    <row r="2287" spans="1:8" x14ac:dyDescent="0.3">
      <c r="A2287" s="95" t="s">
        <v>284</v>
      </c>
      <c r="B2287" s="95">
        <f t="shared" si="4620"/>
        <v>23</v>
      </c>
      <c r="C2287" s="95">
        <f t="shared" si="4673"/>
        <v>37</v>
      </c>
      <c r="E2287" s="95">
        <f t="shared" ref="E2287" si="4691">plan_id</f>
        <v>390</v>
      </c>
      <c r="F2287" s="95">
        <f t="shared" ca="1" si="4675"/>
        <v>2020</v>
      </c>
      <c r="G2287" s="95">
        <f t="shared" ref="G2287" ca="1" si="4692">VLOOKUP(INDIRECT(CHAR(39)&amp;$A2287&amp;CHAR(39)&amp;"!r2c"&amp;$C2287,0),variables,2,0)</f>
        <v>10956</v>
      </c>
      <c r="H2287" s="98">
        <f t="array" aca="1" ref="H2287" ca="1">IF(AND(G2287&gt;=10861,G2287&lt;=10863),TEXT(INDIRECT(CHAR(39)&amp;$A2287&amp;CHAR(39)&amp;"!r"&amp;$B2287&amp;"c"&amp;$C2287,0),"dd-mmm-yyyy"),(INDIRECT(CHAR(39)&amp;$A2287&amp;CHAR(39)&amp;"!r"&amp;$B2287&amp;"c"&amp;$C2287,0)))</f>
        <v>4.2500000000000003E-2</v>
      </c>
    </row>
    <row r="2288" spans="1:8" x14ac:dyDescent="0.3">
      <c r="A2288" s="95" t="s">
        <v>284</v>
      </c>
      <c r="B2288" s="95">
        <f t="shared" si="4620"/>
        <v>23</v>
      </c>
      <c r="C2288" s="95">
        <f t="shared" si="4673"/>
        <v>38</v>
      </c>
      <c r="E2288" s="95">
        <f t="shared" ref="E2288" si="4693">plan_id</f>
        <v>390</v>
      </c>
      <c r="F2288" s="95">
        <f t="shared" ca="1" si="4675"/>
        <v>2020</v>
      </c>
      <c r="G2288" s="95">
        <f t="shared" ref="G2288" ca="1" si="4694">VLOOKUP(INDIRECT(CHAR(39)&amp;$A2288&amp;CHAR(39)&amp;"!r2c"&amp;$C2288,0),variables,2,0)</f>
        <v>10959</v>
      </c>
      <c r="H2288" s="98" t="str">
        <f t="array" aca="1" ref="H2288" ca="1">IF(AND(G2288&gt;=10861,G2288&lt;=10863),TEXT(INDIRECT(CHAR(39)&amp;$A2288&amp;CHAR(39)&amp;"!r"&amp;$B2288&amp;"c"&amp;$C2288,0),"dd-mmm-yyyy"),(INDIRECT(CHAR(39)&amp;$A2288&amp;CHAR(39)&amp;"!r"&amp;$B2288&amp;"c"&amp;$C2288,0)))</f>
        <v>(i)4.25% - 6.34% (ii)5.55% - 7.38%</v>
      </c>
    </row>
    <row r="2289" spans="1:8" x14ac:dyDescent="0.3">
      <c r="A2289" s="95" t="s">
        <v>284</v>
      </c>
      <c r="B2289" s="95">
        <f t="shared" si="4620"/>
        <v>23</v>
      </c>
      <c r="C2289" s="95">
        <f t="shared" si="4673"/>
        <v>39</v>
      </c>
      <c r="E2289" s="95">
        <f t="shared" ref="E2289" si="4695">plan_id</f>
        <v>390</v>
      </c>
      <c r="F2289" s="95">
        <f t="shared" ca="1" si="4675"/>
        <v>2020</v>
      </c>
      <c r="G2289" s="95">
        <f t="shared" ref="G2289" ca="1" si="4696">VLOOKUP(INDIRECT(CHAR(39)&amp;$A2289&amp;CHAR(39)&amp;"!r2c"&amp;$C2289,0),variables,2,0)</f>
        <v>10962</v>
      </c>
      <c r="H2289" s="98" t="str">
        <f t="array" aca="1" ref="H2289" ca="1">IF(AND(G2289&gt;=10861,G2289&lt;=10863),TEXT(INDIRECT(CHAR(39)&amp;$A2289&amp;CHAR(39)&amp;"!r"&amp;$B2289&amp;"c"&amp;$C2289,0),"dd-mmm-yyyy"),(INDIRECT(CHAR(39)&amp;$A2289&amp;CHAR(39)&amp;"!r"&amp;$B2289&amp;"c"&amp;$C2289,0)))</f>
        <v>Pg No 66,67</v>
      </c>
    </row>
    <row r="2290" spans="1:8" x14ac:dyDescent="0.3">
      <c r="A2290" s="95" t="s">
        <v>284</v>
      </c>
      <c r="B2290" s="95">
        <f t="shared" si="4620"/>
        <v>23</v>
      </c>
      <c r="C2290" s="95">
        <f t="shared" si="4673"/>
        <v>40</v>
      </c>
      <c r="E2290" s="95">
        <f t="shared" ref="E2290" si="4697">plan_id</f>
        <v>390</v>
      </c>
      <c r="F2290" s="95">
        <f t="shared" ca="1" si="4675"/>
        <v>2020</v>
      </c>
      <c r="G2290" s="95">
        <f t="shared" ref="G2290" ca="1" si="4698">VLOOKUP(INDIRECT(CHAR(39)&amp;$A2290&amp;CHAR(39)&amp;"!r2c"&amp;$C2290,0),variables,2,0)</f>
        <v>10964</v>
      </c>
      <c r="H2290" s="98" t="str">
        <f t="array" aca="1" ref="H2290" ca="1">IF(AND(G2290&gt;=10861,G2290&lt;=10863),TEXT(INDIRECT(CHAR(39)&amp;$A2290&amp;CHAR(39)&amp;"!r"&amp;$B2290&amp;"c"&amp;$C2290,0),"dd-mmm-yyyy"),(INDIRECT(CHAR(39)&amp;$A2290&amp;CHAR(39)&amp;"!r"&amp;$B2290&amp;"c"&amp;$C2290,0)))</f>
        <v>Pg No 66,67</v>
      </c>
    </row>
    <row r="2291" spans="1:8" x14ac:dyDescent="0.3">
      <c r="A2291" s="95" t="s">
        <v>284</v>
      </c>
      <c r="B2291" s="95">
        <f t="shared" si="4620"/>
        <v>23</v>
      </c>
      <c r="C2291" s="95">
        <f t="shared" si="4673"/>
        <v>41</v>
      </c>
      <c r="E2291" s="95">
        <f t="shared" ref="E2291" si="4699">plan_id</f>
        <v>390</v>
      </c>
      <c r="F2291" s="95">
        <f t="shared" ca="1" si="4675"/>
        <v>2020</v>
      </c>
      <c r="G2291" s="95">
        <f t="shared" ref="G2291" ca="1" si="4700">VLOOKUP(INDIRECT(CHAR(39)&amp;$A2291&amp;CHAR(39)&amp;"!r2c"&amp;$C2291,0),variables,2,0)</f>
        <v>10967</v>
      </c>
      <c r="H2291" s="98" t="str">
        <f t="array" aca="1" ref="H2291" ca="1">IF(AND(G2291&gt;=10861,G2291&lt;=10863),TEXT(INDIRECT(CHAR(39)&amp;$A2291&amp;CHAR(39)&amp;"!r"&amp;$B2291&amp;"c"&amp;$C2291,0),"dd-mmm-yyyy"),(INDIRECT(CHAR(39)&amp;$A2291&amp;CHAR(39)&amp;"!r"&amp;$B2291&amp;"c"&amp;$C2291,0)))</f>
        <v>RPH-2014</v>
      </c>
    </row>
    <row r="2292" spans="1:8" x14ac:dyDescent="0.3">
      <c r="A2292" s="95" t="s">
        <v>284</v>
      </c>
      <c r="B2292" s="95">
        <f t="shared" si="4620"/>
        <v>23</v>
      </c>
      <c r="C2292" s="95">
        <f t="shared" si="4673"/>
        <v>42</v>
      </c>
      <c r="E2292" s="95">
        <f t="shared" ref="E2292" si="4701">plan_id</f>
        <v>390</v>
      </c>
      <c r="F2292" s="95">
        <f t="shared" ca="1" si="4675"/>
        <v>2020</v>
      </c>
      <c r="G2292" s="95">
        <f t="shared" ref="G2292" ca="1" si="4702">VLOOKUP(INDIRECT(CHAR(39)&amp;$A2292&amp;CHAR(39)&amp;"!r2c"&amp;$C2292,0),variables,2,0)</f>
        <v>10968</v>
      </c>
      <c r="H2292" s="98">
        <f t="array" aca="1" ref="H2292" ca="1">IF(AND(G2292&gt;=10861,G2292&lt;=10863),TEXT(INDIRECT(CHAR(39)&amp;$A2292&amp;CHAR(39)&amp;"!r"&amp;$B2292&amp;"c"&amp;$C2292,0),"dd-mmm-yyyy"),(INDIRECT(CHAR(39)&amp;$A2292&amp;CHAR(39)&amp;"!r"&amp;$B2292&amp;"c"&amp;$C2292,0)))</f>
        <v>2014</v>
      </c>
    </row>
    <row r="2293" spans="1:8" x14ac:dyDescent="0.3">
      <c r="A2293" s="95" t="s">
        <v>284</v>
      </c>
      <c r="B2293" s="95">
        <f t="shared" si="4620"/>
        <v>23</v>
      </c>
      <c r="C2293" s="95">
        <f t="shared" si="4673"/>
        <v>43</v>
      </c>
      <c r="E2293" s="95">
        <f t="shared" ref="E2293" si="4703">plan_id</f>
        <v>390</v>
      </c>
      <c r="F2293" s="95">
        <f t="shared" ca="1" si="4675"/>
        <v>2020</v>
      </c>
      <c r="G2293" s="95">
        <f t="shared" ref="G2293" ca="1" si="4704">VLOOKUP(INDIRECT(CHAR(39)&amp;$A2293&amp;CHAR(39)&amp;"!r2c"&amp;$C2293,0),variables,2,0)</f>
        <v>10969</v>
      </c>
      <c r="H2293" s="98" t="str">
        <f t="array" aca="1" ref="H2293" ca="1">IF(AND(G2293&gt;=10861,G2293&lt;=10863),TEXT(INDIRECT(CHAR(39)&amp;$A2293&amp;CHAR(39)&amp;"!r"&amp;$B2293&amp;"c"&amp;$C2293,0),"dd-mmm-yyyy"),(INDIRECT(CHAR(39)&amp;$A2293&amp;CHAR(39)&amp;"!r"&amp;$B2293&amp;"c"&amp;$C2293,0)))</f>
        <v>Projection scale BB</v>
      </c>
    </row>
    <row r="2294" spans="1:8" x14ac:dyDescent="0.3">
      <c r="A2294" s="95" t="s">
        <v>284</v>
      </c>
      <c r="B2294" s="95">
        <f t="shared" si="4620"/>
        <v>23</v>
      </c>
      <c r="C2294" s="95">
        <f t="shared" si="4673"/>
        <v>44</v>
      </c>
      <c r="E2294" s="95">
        <f t="shared" ref="E2294" si="4705">plan_id</f>
        <v>390</v>
      </c>
      <c r="F2294" s="95">
        <f t="shared" ca="1" si="4675"/>
        <v>2020</v>
      </c>
      <c r="G2294" s="95">
        <f t="shared" ref="G2294" ca="1" si="4706">VLOOKUP(INDIRECT(CHAR(39)&amp;$A2294&amp;CHAR(39)&amp;"!r2c"&amp;$C2294,0),variables,2,0)</f>
        <v>10970</v>
      </c>
      <c r="H2294" s="98" t="str">
        <f t="array" aca="1" ref="H2294" ca="1">IF(AND(G2294&gt;=10861,G2294&lt;=10863),TEXT(INDIRECT(CHAR(39)&amp;$A2294&amp;CHAR(39)&amp;"!r"&amp;$B2294&amp;"c"&amp;$C2294,0),"dd-mmm-yyyy"),(INDIRECT(CHAR(39)&amp;$A2294&amp;CHAR(39)&amp;"!r"&amp;$B2294&amp;"c"&amp;$C2294,0)))</f>
        <v>Male - 1 year</v>
      </c>
    </row>
    <row r="2295" spans="1:8" x14ac:dyDescent="0.3">
      <c r="A2295" s="95" t="s">
        <v>284</v>
      </c>
      <c r="B2295" s="95">
        <f t="shared" si="4620"/>
        <v>23</v>
      </c>
      <c r="C2295" s="95">
        <f t="shared" si="4673"/>
        <v>45</v>
      </c>
      <c r="E2295" s="95">
        <f t="shared" ref="E2295" si="4707">plan_id</f>
        <v>390</v>
      </c>
      <c r="F2295" s="95">
        <f t="shared" ca="1" si="4675"/>
        <v>2020</v>
      </c>
      <c r="G2295" s="95">
        <f t="shared" ref="G2295" ca="1" si="4708">VLOOKUP(INDIRECT(CHAR(39)&amp;$A2295&amp;CHAR(39)&amp;"!r2c"&amp;$C2295,0),variables,2,0)</f>
        <v>10971</v>
      </c>
      <c r="H2295" s="98">
        <f t="array" aca="1" ref="H2295" ca="1">IF(AND(G2295&gt;=10861,G2295&lt;=10863),TEXT(INDIRECT(CHAR(39)&amp;$A2295&amp;CHAR(39)&amp;"!r"&amp;$B2295&amp;"c"&amp;$C2295,0),"dd-mmm-yyyy"),(INDIRECT(CHAR(39)&amp;$A2295&amp;CHAR(39)&amp;"!r"&amp;$B2295&amp;"c"&amp;$C2295,0)))</f>
        <v>0</v>
      </c>
    </row>
    <row r="2296" spans="1:8" x14ac:dyDescent="0.3">
      <c r="A2296" s="95" t="s">
        <v>284</v>
      </c>
      <c r="B2296" s="95">
        <f t="shared" si="4620"/>
        <v>23</v>
      </c>
      <c r="C2296" s="95">
        <f t="shared" si="4673"/>
        <v>46</v>
      </c>
      <c r="E2296" s="95">
        <f t="shared" ref="E2296" si="4709">plan_id</f>
        <v>390</v>
      </c>
      <c r="F2296" s="95">
        <f t="shared" ca="1" si="4675"/>
        <v>2020</v>
      </c>
      <c r="G2296" s="95">
        <f t="shared" ref="G2296" ca="1" si="4710">VLOOKUP(INDIRECT(CHAR(39)&amp;$A2296&amp;CHAR(39)&amp;"!r2c"&amp;$C2296,0),variables,2,0)</f>
        <v>10972</v>
      </c>
      <c r="H2296" s="98" t="str">
        <f t="array" aca="1" ref="H2296" ca="1">IF(AND(G2296&gt;=10861,G2296&lt;=10863),TEXT(INDIRECT(CHAR(39)&amp;$A2296&amp;CHAR(39)&amp;"!r"&amp;$B2296&amp;"c"&amp;$C2296,0),"dd-mmm-yyyy"),(INDIRECT(CHAR(39)&amp;$A2296&amp;CHAR(39)&amp;"!r"&amp;$B2296&amp;"c"&amp;$C2296,0)))</f>
        <v>Level Dollar Closed</v>
      </c>
    </row>
    <row r="2297" spans="1:8" x14ac:dyDescent="0.3">
      <c r="A2297" s="95" t="s">
        <v>284</v>
      </c>
      <c r="B2297" s="95">
        <f t="shared" si="4620"/>
        <v>23</v>
      </c>
      <c r="C2297" s="95">
        <f t="shared" si="4673"/>
        <v>47</v>
      </c>
      <c r="E2297" s="95">
        <f t="shared" ref="E2297" si="4711">plan_id</f>
        <v>390</v>
      </c>
      <c r="F2297" s="95">
        <f t="shared" ca="1" si="4675"/>
        <v>2020</v>
      </c>
      <c r="G2297" s="95">
        <f t="shared" ref="G2297" ca="1" si="4712">VLOOKUP(INDIRECT(CHAR(39)&amp;$A2297&amp;CHAR(39)&amp;"!r2c"&amp;$C2297,0),variables,2,0)</f>
        <v>10973</v>
      </c>
      <c r="H2297" s="98" t="str">
        <f t="array" aca="1" ref="H2297" ca="1">IF(AND(G2297&gt;=10861,G2297&lt;=10863),TEXT(INDIRECT(CHAR(39)&amp;$A2297&amp;CHAR(39)&amp;"!r"&amp;$B2297&amp;"c"&amp;$C2297,0),"dd-mmm-yyyy"),(INDIRECT(CHAR(39)&amp;$A2297&amp;CHAR(39)&amp;"!r"&amp;$B2297&amp;"c"&amp;$C2297,0)))</f>
        <v>15 years</v>
      </c>
    </row>
    <row r="2298" spans="1:8" x14ac:dyDescent="0.3">
      <c r="A2298" s="95" t="s">
        <v>284</v>
      </c>
      <c r="B2298" s="95">
        <f t="shared" si="4620"/>
        <v>23</v>
      </c>
      <c r="C2298" s="95">
        <f t="shared" si="4673"/>
        <v>48</v>
      </c>
      <c r="E2298" s="95">
        <f t="shared" ref="E2298" si="4713">plan_id</f>
        <v>390</v>
      </c>
      <c r="F2298" s="95">
        <f t="shared" ca="1" si="4675"/>
        <v>2020</v>
      </c>
      <c r="G2298" s="95">
        <f t="shared" ref="G2298" ca="1" si="4714">VLOOKUP(INDIRECT(CHAR(39)&amp;$A2298&amp;CHAR(39)&amp;"!r2c"&amp;$C2298,0),variables,2,0)</f>
        <v>10975</v>
      </c>
      <c r="H2298" s="98" t="str">
        <f t="array" aca="1" ref="H2298" ca="1">IF(AND(G2298&gt;=10861,G2298&lt;=10863),TEXT(INDIRECT(CHAR(39)&amp;$A2298&amp;CHAR(39)&amp;"!r"&amp;$B2298&amp;"c"&amp;$C2298,0),"dd-mmm-yyyy"),(INDIRECT(CHAR(39)&amp;$A2298&amp;CHAR(39)&amp;"!r"&amp;$B2298&amp;"c"&amp;$C2298,0)))</f>
        <v>Entry Age Normal</v>
      </c>
    </row>
    <row r="2299" spans="1:8" x14ac:dyDescent="0.3">
      <c r="A2299" s="95" t="s">
        <v>284</v>
      </c>
      <c r="B2299" s="95">
        <f t="shared" si="4620"/>
        <v>23</v>
      </c>
      <c r="C2299" s="95">
        <f t="shared" si="4673"/>
        <v>49</v>
      </c>
      <c r="E2299" s="95">
        <f t="shared" ref="E2299" si="4715">plan_id</f>
        <v>390</v>
      </c>
      <c r="F2299" s="95">
        <f t="shared" ca="1" si="4675"/>
        <v>2020</v>
      </c>
      <c r="G2299" s="95">
        <f t="shared" ref="G2299" ca="1" si="4716">VLOOKUP(INDIRECT(CHAR(39)&amp;$A2299&amp;CHAR(39)&amp;"!r2c"&amp;$C2299,0),variables,2,0)</f>
        <v>10976</v>
      </c>
      <c r="H2299" s="98">
        <f t="array" aca="1" ref="H2299" ca="1">IF(AND(G2299&gt;=10861,G2299&lt;=10863),TEXT(INDIRECT(CHAR(39)&amp;$A2299&amp;CHAR(39)&amp;"!r"&amp;$B2299&amp;"c"&amp;$C2299,0),"dd-mmm-yyyy"),(INDIRECT(CHAR(39)&amp;$A2299&amp;CHAR(39)&amp;"!r"&amp;$B2299&amp;"c"&amp;$C2299,0)))</f>
        <v>6.5000000000000002E-2</v>
      </c>
    </row>
    <row r="2300" spans="1:8" x14ac:dyDescent="0.3">
      <c r="A2300" s="95" t="s">
        <v>284</v>
      </c>
      <c r="B2300" s="95">
        <f t="shared" si="4620"/>
        <v>23</v>
      </c>
      <c r="C2300" s="95">
        <f t="shared" si="4673"/>
        <v>50</v>
      </c>
      <c r="E2300" s="95">
        <f t="shared" ref="E2300" si="4717">plan_id</f>
        <v>390</v>
      </c>
      <c r="F2300" s="95">
        <f t="shared" ca="1" si="4675"/>
        <v>2020</v>
      </c>
      <c r="G2300" s="95">
        <f t="shared" ref="G2300" ca="1" si="4718">VLOOKUP(INDIRECT(CHAR(39)&amp;$A2300&amp;CHAR(39)&amp;"!r2c"&amp;$C2300,0),variables,2,0)</f>
        <v>10977</v>
      </c>
      <c r="H2300" s="98">
        <f t="array" aca="1" ref="H2300" ca="1">IF(AND(G2300&gt;=10861,G2300&lt;=10863),TEXT(INDIRECT(CHAR(39)&amp;$A2300&amp;CHAR(39)&amp;"!r"&amp;$B2300&amp;"c"&amp;$C2300,0),"dd-mmm-yyyy"),(INDIRECT(CHAR(39)&amp;$A2300&amp;CHAR(39)&amp;"!r"&amp;$B2300&amp;"c"&amp;$C2300,0)))</f>
        <v>0</v>
      </c>
    </row>
    <row r="2301" spans="1:8" x14ac:dyDescent="0.3">
      <c r="A2301" s="95" t="s">
        <v>284</v>
      </c>
      <c r="B2301" s="95">
        <f t="shared" si="4620"/>
        <v>23</v>
      </c>
      <c r="C2301" s="95">
        <f t="shared" si="4673"/>
        <v>51</v>
      </c>
      <c r="E2301" s="95">
        <f t="shared" ref="E2301" si="4719">plan_id</f>
        <v>390</v>
      </c>
      <c r="F2301" s="95">
        <f t="shared" ca="1" si="4675"/>
        <v>2020</v>
      </c>
      <c r="G2301" s="95">
        <f t="shared" ref="G2301" ca="1" si="4720">VLOOKUP(INDIRECT(CHAR(39)&amp;$A2301&amp;CHAR(39)&amp;"!r2c"&amp;$C2301,0),variables,2,0)</f>
        <v>10978</v>
      </c>
      <c r="H2301" s="98">
        <f t="array" aca="1" ref="H2301" ca="1">IF(AND(G2301&gt;=10861,G2301&lt;=10863),TEXT(INDIRECT(CHAR(39)&amp;$A2301&amp;CHAR(39)&amp;"!r"&amp;$B2301&amp;"c"&amp;$C2301,0),"dd-mmm-yyyy"),(INDIRECT(CHAR(39)&amp;$A2301&amp;CHAR(39)&amp;"!r"&amp;$B2301&amp;"c"&amp;$C2301,0)))</f>
        <v>6.5000000000000002E-2</v>
      </c>
    </row>
    <row r="2302" spans="1:8" x14ac:dyDescent="0.3">
      <c r="A2302" s="95" t="s">
        <v>284</v>
      </c>
      <c r="B2302" s="95">
        <f t="shared" si="4620"/>
        <v>23</v>
      </c>
      <c r="C2302" s="95">
        <f t="shared" si="4673"/>
        <v>52</v>
      </c>
      <c r="E2302" s="95">
        <f t="shared" ref="E2302" si="4721">plan_id</f>
        <v>390</v>
      </c>
      <c r="F2302" s="95">
        <f t="shared" ca="1" si="4675"/>
        <v>2020</v>
      </c>
      <c r="G2302" s="95">
        <f t="shared" ref="G2302" ca="1" si="4722">VLOOKUP(INDIRECT(CHAR(39)&amp;$A2302&amp;CHAR(39)&amp;"!r2c"&amp;$C2302,0),variables,2,0)</f>
        <v>10979</v>
      </c>
      <c r="H2302" s="98" t="str">
        <f t="array" aca="1" ref="H2302" ca="1">IF(AND(G2302&gt;=10861,G2302&lt;=10863),TEXT(INDIRECT(CHAR(39)&amp;$A2302&amp;CHAR(39)&amp;"!r"&amp;$B2302&amp;"c"&amp;$C2302,0),"dd-mmm-yyyy"),(INDIRECT(CHAR(39)&amp;$A2302&amp;CHAR(39)&amp;"!r"&amp;$B2302&amp;"c"&amp;$C2302,0)))</f>
        <v>5 years</v>
      </c>
    </row>
    <row r="2303" spans="1:8" x14ac:dyDescent="0.3">
      <c r="A2303" s="95" t="s">
        <v>284</v>
      </c>
      <c r="B2303" s="95">
        <f t="shared" si="4620"/>
        <v>23</v>
      </c>
      <c r="C2303" s="95">
        <f t="shared" si="4673"/>
        <v>53</v>
      </c>
      <c r="E2303" s="95">
        <f t="shared" ref="E2303" si="4723">plan_id</f>
        <v>390</v>
      </c>
      <c r="F2303" s="95">
        <f t="shared" ca="1" si="4675"/>
        <v>2020</v>
      </c>
      <c r="G2303" s="95">
        <f t="shared" ref="G2303" ca="1" si="4724">VLOOKUP(INDIRECT(CHAR(39)&amp;$A2303&amp;CHAR(39)&amp;"!r2c"&amp;$C2303,0),variables,2,0)</f>
        <v>10980</v>
      </c>
      <c r="H2303" s="98">
        <f t="array" aca="1" ref="H2303" ca="1">IF(AND(G2303&gt;=10861,G2303&lt;=10863),TEXT(INDIRECT(CHAR(39)&amp;$A2303&amp;CHAR(39)&amp;"!r"&amp;$B2303&amp;"c"&amp;$C2303,0),"dd-mmm-yyyy"),(INDIRECT(CHAR(39)&amp;$A2303&amp;CHAR(39)&amp;"!r"&amp;$B2303&amp;"c"&amp;$C2303,0)))</f>
        <v>6.8099999999999994E-2</v>
      </c>
    </row>
    <row r="2304" spans="1:8" x14ac:dyDescent="0.3">
      <c r="A2304" s="95" t="s">
        <v>284</v>
      </c>
      <c r="B2304" s="95">
        <f t="shared" si="4620"/>
        <v>23</v>
      </c>
      <c r="C2304" s="95">
        <f t="shared" si="4673"/>
        <v>54</v>
      </c>
      <c r="E2304" s="95">
        <f t="shared" ref="E2304" si="4725">plan_id</f>
        <v>390</v>
      </c>
      <c r="F2304" s="95">
        <f t="shared" ca="1" si="4675"/>
        <v>2020</v>
      </c>
      <c r="G2304" s="95">
        <f t="shared" ref="G2304" ca="1" si="4726">VLOOKUP(INDIRECT(CHAR(39)&amp;$A2304&amp;CHAR(39)&amp;"!r2c"&amp;$C2304,0),variables,2,0)</f>
        <v>10981</v>
      </c>
      <c r="H2304" s="98">
        <f t="array" aca="1" ref="H2304" ca="1">IF(AND(G2304&gt;=10861,G2304&lt;=10863),TEXT(INDIRECT(CHAR(39)&amp;$A2304&amp;CHAR(39)&amp;"!r"&amp;$B2304&amp;"c"&amp;$C2304,0),"dd-mmm-yyyy"),(INDIRECT(CHAR(39)&amp;$A2304&amp;CHAR(39)&amp;"!r"&amp;$B2304&amp;"c"&amp;$C2304,0)))</f>
        <v>6.1400000000000003E-2</v>
      </c>
    </row>
    <row r="2305" spans="1:8" x14ac:dyDescent="0.3">
      <c r="A2305" s="95" t="s">
        <v>284</v>
      </c>
      <c r="B2305" s="95">
        <f t="shared" si="4620"/>
        <v>23</v>
      </c>
      <c r="C2305" s="95">
        <f t="shared" si="4673"/>
        <v>55</v>
      </c>
      <c r="E2305" s="95">
        <f t="shared" ref="E2305" si="4727">plan_id</f>
        <v>390</v>
      </c>
      <c r="F2305" s="95">
        <f t="shared" ca="1" si="4675"/>
        <v>2020</v>
      </c>
      <c r="G2305" s="95">
        <f t="shared" ref="G2305" ca="1" si="4728">VLOOKUP(INDIRECT(CHAR(39)&amp;$A2305&amp;CHAR(39)&amp;"!r2c"&amp;$C2305,0),variables,2,0)</f>
        <v>10706</v>
      </c>
      <c r="H2305" s="98">
        <f t="array" aca="1" ref="H2305" ca="1">IF(AND(G2305&gt;=10861,G2305&lt;=10863),TEXT(INDIRECT(CHAR(39)&amp;$A2305&amp;CHAR(39)&amp;"!r"&amp;$B2305&amp;"c"&amp;$C2305,0),"dd-mmm-yyyy"),(INDIRECT(CHAR(39)&amp;$A2305&amp;CHAR(39)&amp;"!r"&amp;$B2305&amp;"c"&amp;$C2305,0)))</f>
        <v>1.4573599851363782E-3</v>
      </c>
    </row>
    <row r="2306" spans="1:8" x14ac:dyDescent="0.3">
      <c r="A2306" s="95" t="s">
        <v>284</v>
      </c>
      <c r="B2306" s="95">
        <f t="shared" si="4620"/>
        <v>23</v>
      </c>
      <c r="C2306" s="95">
        <f t="shared" si="4673"/>
        <v>56</v>
      </c>
      <c r="E2306" s="95">
        <f t="shared" ref="E2306" si="4729">plan_id</f>
        <v>390</v>
      </c>
      <c r="F2306" s="95">
        <f t="shared" ca="1" si="4675"/>
        <v>2020</v>
      </c>
      <c r="G2306" s="95">
        <f t="shared" ref="G2306" ca="1" si="4730">VLOOKUP(INDIRECT(CHAR(39)&amp;$A2306&amp;CHAR(39)&amp;"!r2c"&amp;$C2306,0),variables,2,0)</f>
        <v>10983</v>
      </c>
      <c r="H2306" s="98" t="str">
        <f t="array" aca="1" ref="H2306" ca="1">IF(AND(G2306&gt;=10861,G2306&lt;=10863),TEXT(INDIRECT(CHAR(39)&amp;$A2306&amp;CHAR(39)&amp;"!r"&amp;$B2306&amp;"c"&amp;$C2306,0),"dd-mmm-yyyy"),(INDIRECT(CHAR(39)&amp;$A2306&amp;CHAR(39)&amp;"!r"&amp;$B2306&amp;"c"&amp;$C2306,0)))</f>
        <v>No</v>
      </c>
    </row>
    <row r="2307" spans="1:8" x14ac:dyDescent="0.3">
      <c r="A2307" s="95" t="s">
        <v>284</v>
      </c>
      <c r="B2307" s="95">
        <f t="shared" si="4620"/>
        <v>23</v>
      </c>
      <c r="C2307" s="95">
        <f t="shared" si="4673"/>
        <v>57</v>
      </c>
      <c r="E2307" s="95">
        <f t="shared" ref="E2307" si="4731">plan_id</f>
        <v>390</v>
      </c>
      <c r="F2307" s="95">
        <f t="shared" ca="1" si="4675"/>
        <v>2020</v>
      </c>
      <c r="G2307" s="95">
        <f t="shared" ref="G2307" ca="1" si="4732">VLOOKUP(INDIRECT(CHAR(39)&amp;$A2307&amp;CHAR(39)&amp;"!r2c"&amp;$C2307,0),variables,2,0)</f>
        <v>10989</v>
      </c>
      <c r="H2307" s="98">
        <f t="array" aca="1" ref="H2307" ca="1">IF(AND(G2307&gt;=10861,G2307&lt;=10863),TEXT(INDIRECT(CHAR(39)&amp;$A2307&amp;CHAR(39)&amp;"!r"&amp;$B2307&amp;"c"&amp;$C2307,0),"dd-mmm-yyyy"),(INDIRECT(CHAR(39)&amp;$A2307&amp;CHAR(39)&amp;"!r"&amp;$B2307&amp;"c"&amp;$C2307,0)))</f>
        <v>6676013000</v>
      </c>
    </row>
    <row r="2308" spans="1:8" x14ac:dyDescent="0.3">
      <c r="A2308" s="95" t="s">
        <v>284</v>
      </c>
      <c r="B2308" s="95">
        <f t="shared" si="4620"/>
        <v>23</v>
      </c>
      <c r="C2308" s="95">
        <f t="shared" si="4673"/>
        <v>58</v>
      </c>
      <c r="E2308" s="95">
        <f t="shared" ref="E2308" si="4733">plan_id</f>
        <v>390</v>
      </c>
      <c r="F2308" s="95">
        <f t="shared" ca="1" si="4675"/>
        <v>2020</v>
      </c>
      <c r="G2308" s="95">
        <f t="shared" ref="G2308" ca="1" si="4734">VLOOKUP(INDIRECT(CHAR(39)&amp;$A2308&amp;CHAR(39)&amp;"!r2c"&amp;$C2308,0),variables,2,0)</f>
        <v>10990</v>
      </c>
      <c r="H2308" s="98">
        <f t="array" aca="1" ref="H2308" ca="1">IF(AND(G2308&gt;=10861,G2308&lt;=10863),TEXT(INDIRECT(CHAR(39)&amp;$A2308&amp;CHAR(39)&amp;"!r"&amp;$B2308&amp;"c"&amp;$C2308,0),"dd-mmm-yyyy"),(INDIRECT(CHAR(39)&amp;$A2308&amp;CHAR(39)&amp;"!r"&amp;$B2308&amp;"c"&amp;$C2308,0)))</f>
        <v>6023843000</v>
      </c>
    </row>
    <row r="2309" spans="1:8" x14ac:dyDescent="0.3">
      <c r="A2309" s="95" t="s">
        <v>284</v>
      </c>
      <c r="B2309" s="95">
        <f t="shared" si="4620"/>
        <v>23</v>
      </c>
      <c r="C2309" s="95">
        <f t="shared" si="4673"/>
        <v>59</v>
      </c>
      <c r="E2309" s="95">
        <f t="shared" ref="E2309" si="4735">plan_id</f>
        <v>390</v>
      </c>
      <c r="F2309" s="95">
        <f t="shared" ca="1" si="4675"/>
        <v>2020</v>
      </c>
      <c r="G2309" s="95">
        <f t="shared" ref="G2309" ca="1" si="4736">VLOOKUP(INDIRECT(CHAR(39)&amp;$A2309&amp;CHAR(39)&amp;"!r2c"&amp;$C2309,0),variables,2,0)</f>
        <v>10991</v>
      </c>
      <c r="H2309" s="98">
        <f t="array" aca="1" ref="H2309" ca="1">IF(AND(G2309&gt;=10861,G2309&lt;=10863),TEXT(INDIRECT(CHAR(39)&amp;$A2309&amp;CHAR(39)&amp;"!r"&amp;$B2309&amp;"c"&amp;$C2309,0),"dd-mmm-yyyy"),(INDIRECT(CHAR(39)&amp;$A2309&amp;CHAR(39)&amp;"!r"&amp;$B2309&amp;"c"&amp;$C2309,0)))</f>
        <v>-652169000</v>
      </c>
    </row>
    <row r="2310" spans="1:8" x14ac:dyDescent="0.3">
      <c r="A2310" s="95" t="s">
        <v>284</v>
      </c>
      <c r="B2310" s="95">
        <f t="shared" si="4620"/>
        <v>23</v>
      </c>
      <c r="C2310" s="95">
        <f t="shared" si="4673"/>
        <v>60</v>
      </c>
      <c r="E2310" s="95">
        <f t="shared" ref="E2310" si="4737">plan_id</f>
        <v>390</v>
      </c>
      <c r="F2310" s="95">
        <f t="shared" ca="1" si="4675"/>
        <v>2020</v>
      </c>
      <c r="G2310" s="95">
        <f t="shared" ref="G2310" ca="1" si="4738">VLOOKUP(INDIRECT(CHAR(39)&amp;$A2310&amp;CHAR(39)&amp;"!r2c"&amp;$C2310,0),variables,2,0)</f>
        <v>10992</v>
      </c>
      <c r="H2310" s="98">
        <f t="array" aca="1" ref="H2310" ca="1">IF(AND(G2310&gt;=10861,G2310&lt;=10863),TEXT(INDIRECT(CHAR(39)&amp;$A2310&amp;CHAR(39)&amp;"!r"&amp;$B2310&amp;"c"&amp;$C2310,0),"dd-mmm-yyyy"),(INDIRECT(CHAR(39)&amp;$A2310&amp;CHAR(39)&amp;"!r"&amp;$B2310&amp;"c"&amp;$C2310,0)))</f>
        <v>1.1080000000000001</v>
      </c>
    </row>
    <row r="2311" spans="1:8" x14ac:dyDescent="0.3">
      <c r="A2311" s="95" t="s">
        <v>284</v>
      </c>
      <c r="B2311" s="95">
        <f t="shared" si="4620"/>
        <v>23</v>
      </c>
      <c r="C2311" s="95">
        <f t="shared" si="4673"/>
        <v>61</v>
      </c>
      <c r="E2311" s="95">
        <f t="shared" ref="E2311" si="4739">plan_id</f>
        <v>390</v>
      </c>
      <c r="F2311" s="95">
        <f t="shared" ca="1" si="4675"/>
        <v>2020</v>
      </c>
      <c r="G2311" s="95">
        <f t="shared" ref="G2311" ca="1" si="4740">VLOOKUP(INDIRECT(CHAR(39)&amp;$A2311&amp;CHAR(39)&amp;"!r2c"&amp;$C2311,0),variables,2,0)</f>
        <v>10993</v>
      </c>
      <c r="H2311" s="98">
        <f t="array" aca="1" ref="H2311" ca="1">IF(AND(G2311&gt;=10861,G2311&lt;=10863),TEXT(INDIRECT(CHAR(39)&amp;$A2311&amp;CHAR(39)&amp;"!r"&amp;$B2311&amp;"c"&amp;$C2311,0),"dd-mmm-yyyy"),(INDIRECT(CHAR(39)&amp;$A2311&amp;CHAR(39)&amp;"!r"&amp;$B2311&amp;"c"&amp;$C2311,0)))</f>
        <v>507348000</v>
      </c>
    </row>
    <row r="2312" spans="1:8" x14ac:dyDescent="0.3">
      <c r="A2312" s="95" t="s">
        <v>284</v>
      </c>
      <c r="B2312" s="95">
        <f t="shared" si="4620"/>
        <v>23</v>
      </c>
      <c r="C2312" s="95">
        <f t="shared" si="4673"/>
        <v>62</v>
      </c>
      <c r="E2312" s="95">
        <f t="shared" ref="E2312" si="4741">plan_id</f>
        <v>390</v>
      </c>
      <c r="F2312" s="95">
        <f t="shared" ca="1" si="4675"/>
        <v>2020</v>
      </c>
      <c r="G2312" s="95">
        <f t="shared" ref="G2312" ca="1" si="4742">VLOOKUP(INDIRECT(CHAR(39)&amp;$A2312&amp;CHAR(39)&amp;"!r2c"&amp;$C2312,0),variables,2,0)</f>
        <v>10801</v>
      </c>
      <c r="H2312" s="98">
        <f t="array" aca="1" ref="H2312" ca="1">IF(AND(G2312&gt;=10861,G2312&lt;=10863),TEXT(INDIRECT(CHAR(39)&amp;$A2312&amp;CHAR(39)&amp;"!r"&amp;$B2312&amp;"c"&amp;$C2312,0),"dd-mmm-yyyy"),(INDIRECT(CHAR(39)&amp;$A2312&amp;CHAR(39)&amp;"!r"&amp;$B2312&amp;"c"&amp;$C2312,0)))</f>
        <v>-19500000</v>
      </c>
    </row>
    <row r="2313" spans="1:8" x14ac:dyDescent="0.3">
      <c r="A2313" s="95" t="s">
        <v>284</v>
      </c>
      <c r="B2313" s="95">
        <f t="shared" si="4620"/>
        <v>23</v>
      </c>
      <c r="C2313" s="95">
        <f t="shared" si="4673"/>
        <v>63</v>
      </c>
      <c r="E2313" s="95">
        <f t="shared" ref="E2313" si="4743">plan_id</f>
        <v>390</v>
      </c>
      <c r="F2313" s="95">
        <f t="shared" ca="1" si="4675"/>
        <v>2020</v>
      </c>
      <c r="G2313" s="95">
        <f t="shared" ref="G2313" ca="1" si="4744">VLOOKUP(INDIRECT(CHAR(39)&amp;$A2313&amp;CHAR(39)&amp;"!r2c"&amp;$C2313,0),variables,2,0)</f>
        <v>10802</v>
      </c>
      <c r="H2313" s="98">
        <f t="array" aca="1" ref="H2313" ca="1">IF(AND(G2313&gt;=10861,G2313&lt;=10863),TEXT(INDIRECT(CHAR(39)&amp;$A2313&amp;CHAR(39)&amp;"!r"&amp;$B2313&amp;"c"&amp;$C2313,0),"dd-mmm-yyyy"),(INDIRECT(CHAR(39)&amp;$A2313&amp;CHAR(39)&amp;"!r"&amp;$B2313&amp;"c"&amp;$C2313,0)))</f>
        <v>19100000</v>
      </c>
    </row>
    <row r="2314" spans="1:8" x14ac:dyDescent="0.3">
      <c r="A2314" s="95" t="s">
        <v>284</v>
      </c>
      <c r="B2314" s="95">
        <f t="shared" si="4620"/>
        <v>23</v>
      </c>
      <c r="C2314" s="95">
        <f t="shared" si="4673"/>
        <v>64</v>
      </c>
      <c r="E2314" s="95">
        <f t="shared" ref="E2314" si="4745">plan_id</f>
        <v>390</v>
      </c>
      <c r="F2314" s="95">
        <f t="shared" ca="1" si="4675"/>
        <v>2020</v>
      </c>
      <c r="G2314" s="95">
        <f t="shared" ref="G2314" ca="1" si="4746">VLOOKUP(INDIRECT(CHAR(39)&amp;$A2314&amp;CHAR(39)&amp;"!r2c"&amp;$C2314,0),variables,2,0)</f>
        <v>10803</v>
      </c>
      <c r="H2314" s="98">
        <f t="array" aca="1" ref="H2314" ca="1">IF(AND(G2314&gt;=10861,G2314&lt;=10863),TEXT(INDIRECT(CHAR(39)&amp;$A2314&amp;CHAR(39)&amp;"!r"&amp;$B2314&amp;"c"&amp;$C2314,0),"dd-mmm-yyyy"),(INDIRECT(CHAR(39)&amp;$A2314&amp;CHAR(39)&amp;"!r"&amp;$B2314&amp;"c"&amp;$C2314,0)))</f>
        <v>0</v>
      </c>
    </row>
    <row r="2315" spans="1:8" x14ac:dyDescent="0.3">
      <c r="A2315" s="95" t="s">
        <v>284</v>
      </c>
      <c r="B2315" s="95">
        <f t="shared" si="4620"/>
        <v>23</v>
      </c>
      <c r="C2315" s="95">
        <f t="shared" si="4673"/>
        <v>65</v>
      </c>
      <c r="E2315" s="95">
        <f t="shared" ref="E2315" si="4747">plan_id</f>
        <v>390</v>
      </c>
      <c r="F2315" s="95">
        <f t="shared" ca="1" si="4675"/>
        <v>2020</v>
      </c>
      <c r="G2315" s="95">
        <f t="shared" ref="G2315" ca="1" si="4748">VLOOKUP(INDIRECT(CHAR(39)&amp;$A2315&amp;CHAR(39)&amp;"!r2c"&amp;$C2315,0),variables,2,0)</f>
        <v>10804</v>
      </c>
      <c r="H2315" s="98">
        <f t="array" aca="1" ref="H2315" ca="1">IF(AND(G2315&gt;=10861,G2315&lt;=10863),TEXT(INDIRECT(CHAR(39)&amp;$A2315&amp;CHAR(39)&amp;"!r"&amp;$B2315&amp;"c"&amp;$C2315,0),"dd-mmm-yyyy"),(INDIRECT(CHAR(39)&amp;$A2315&amp;CHAR(39)&amp;"!r"&amp;$B2315&amp;"c"&amp;$C2315,0)))</f>
        <v>0</v>
      </c>
    </row>
    <row r="2316" spans="1:8" x14ac:dyDescent="0.3">
      <c r="A2316" s="95" t="s">
        <v>284</v>
      </c>
      <c r="B2316" s="95">
        <f t="shared" si="4620"/>
        <v>23</v>
      </c>
      <c r="C2316" s="95">
        <f t="shared" si="4673"/>
        <v>66</v>
      </c>
      <c r="E2316" s="95">
        <f t="shared" ref="E2316" si="4749">plan_id</f>
        <v>390</v>
      </c>
      <c r="F2316" s="95">
        <f t="shared" ca="1" si="4675"/>
        <v>2020</v>
      </c>
      <c r="G2316" s="95">
        <f t="shared" ref="G2316" ca="1" si="4750">VLOOKUP(INDIRECT(CHAR(39)&amp;$A2316&amp;CHAR(39)&amp;"!r2c"&amp;$C2316,0),variables,2,0)</f>
        <v>10805</v>
      </c>
      <c r="H2316" s="98">
        <f t="array" aca="1" ref="H2316" ca="1">IF(AND(G2316&gt;=10861,G2316&lt;=10863),TEXT(INDIRECT(CHAR(39)&amp;$A2316&amp;CHAR(39)&amp;"!r"&amp;$B2316&amp;"c"&amp;$C2316,0),"dd-mmm-yyyy"),(INDIRECT(CHAR(39)&amp;$A2316&amp;CHAR(39)&amp;"!r"&amp;$B2316&amp;"c"&amp;$C2316,0)))</f>
        <v>-4100000</v>
      </c>
    </row>
    <row r="2317" spans="1:8" x14ac:dyDescent="0.3">
      <c r="A2317" s="95" t="s">
        <v>284</v>
      </c>
      <c r="B2317" s="95">
        <f t="shared" ref="B2317" si="4751">B2252+1</f>
        <v>23</v>
      </c>
      <c r="C2317" s="95">
        <f t="shared" si="4673"/>
        <v>67</v>
      </c>
      <c r="E2317" s="95">
        <f t="shared" ref="E2317" si="4752">plan_id</f>
        <v>390</v>
      </c>
      <c r="F2317" s="95">
        <f t="shared" ca="1" si="4675"/>
        <v>2020</v>
      </c>
      <c r="G2317" s="95">
        <f t="shared" ref="G2317" ca="1" si="4753">VLOOKUP(INDIRECT(CHAR(39)&amp;$A2317&amp;CHAR(39)&amp;"!r2c"&amp;$C2317,0),variables,2,0)</f>
        <v>10806</v>
      </c>
      <c r="H2317" s="98">
        <f t="array" aca="1" ref="H2317" ca="1">IF(AND(G2317&gt;=10861,G2317&lt;=10863),TEXT(INDIRECT(CHAR(39)&amp;$A2317&amp;CHAR(39)&amp;"!r"&amp;$B2317&amp;"c"&amp;$C2317,0),"dd-mmm-yyyy"),(INDIRECT(CHAR(39)&amp;$A2317&amp;CHAR(39)&amp;"!r"&amp;$B2317&amp;"c"&amp;$C2317,0)))</f>
        <v>0</v>
      </c>
    </row>
    <row r="2318" spans="1:8" x14ac:dyDescent="0.3">
      <c r="A2318" s="95" t="s">
        <v>284</v>
      </c>
      <c r="B2318" s="95">
        <f>B2317</f>
        <v>23</v>
      </c>
      <c r="C2318" s="95">
        <f t="shared" si="4673"/>
        <v>68</v>
      </c>
      <c r="E2318" s="95">
        <f t="shared" ref="E2318" si="4754">plan_id</f>
        <v>390</v>
      </c>
      <c r="F2318" s="95">
        <f t="shared" ca="1" si="4675"/>
        <v>2020</v>
      </c>
      <c r="G2318" s="95">
        <f t="shared" ref="G2318" ca="1" si="4755">VLOOKUP(INDIRECT(CHAR(39)&amp;$A2318&amp;CHAR(39)&amp;"!r2c"&amp;$C2318,0),variables,2,0)</f>
        <v>10807</v>
      </c>
      <c r="H2318" s="98">
        <f t="array" aca="1" ref="H2318" ca="1">IF(AND(G2318&gt;=10861,G2318&lt;=10863),TEXT(INDIRECT(CHAR(39)&amp;$A2318&amp;CHAR(39)&amp;"!r"&amp;$B2318&amp;"c"&amp;$C2318,0),"dd-mmm-yyyy"),(INDIRECT(CHAR(39)&amp;$A2318&amp;CHAR(39)&amp;"!r"&amp;$B2318&amp;"c"&amp;$C2318,0)))</f>
        <v>0</v>
      </c>
    </row>
    <row r="2319" spans="1:8" x14ac:dyDescent="0.3">
      <c r="A2319" s="95" t="s">
        <v>284</v>
      </c>
      <c r="B2319" s="95">
        <f t="shared" ref="B2319:B2343" si="4756">B2318</f>
        <v>23</v>
      </c>
      <c r="C2319" s="95">
        <f t="shared" si="4673"/>
        <v>69</v>
      </c>
      <c r="E2319" s="95">
        <f t="shared" ref="E2319" si="4757">plan_id</f>
        <v>390</v>
      </c>
      <c r="F2319" s="95">
        <f t="shared" ca="1" si="4675"/>
        <v>2020</v>
      </c>
      <c r="G2319" s="95">
        <f t="shared" ref="G2319" ca="1" si="4758">VLOOKUP(INDIRECT(CHAR(39)&amp;$A2319&amp;CHAR(39)&amp;"!r2c"&amp;$C2319,0),variables,2,0)</f>
        <v>10808</v>
      </c>
      <c r="H2319" s="98">
        <f t="array" aca="1" ref="H2319" ca="1">IF(AND(G2319&gt;=10861,G2319&lt;=10863),TEXT(INDIRECT(CHAR(39)&amp;$A2319&amp;CHAR(39)&amp;"!r"&amp;$B2319&amp;"c"&amp;$C2319,0),"dd-mmm-yyyy"),(INDIRECT(CHAR(39)&amp;$A2319&amp;CHAR(39)&amp;"!r"&amp;$B2319&amp;"c"&amp;$C2319,0)))</f>
        <v>0</v>
      </c>
    </row>
    <row r="2320" spans="1:8" x14ac:dyDescent="0.3">
      <c r="A2320" s="95" t="s">
        <v>284</v>
      </c>
      <c r="B2320" s="95">
        <f t="shared" si="4756"/>
        <v>23</v>
      </c>
      <c r="C2320" s="95">
        <f t="shared" si="4673"/>
        <v>70</v>
      </c>
      <c r="E2320" s="95">
        <f t="shared" ref="E2320" si="4759">plan_id</f>
        <v>390</v>
      </c>
      <c r="F2320" s="95">
        <f t="shared" ca="1" si="4675"/>
        <v>2020</v>
      </c>
      <c r="G2320" s="95">
        <f t="shared" ref="G2320" ca="1" si="4760">VLOOKUP(INDIRECT(CHAR(39)&amp;$A2320&amp;CHAR(39)&amp;"!r2c"&amp;$C2320,0),variables,2,0)</f>
        <v>10809</v>
      </c>
      <c r="H2320" s="98">
        <f t="array" aca="1" ref="H2320" ca="1">IF(AND(G2320&gt;=10861,G2320&lt;=10863),TEXT(INDIRECT(CHAR(39)&amp;$A2320&amp;CHAR(39)&amp;"!r"&amp;$B2320&amp;"c"&amp;$C2320,0),"dd-mmm-yyyy"),(INDIRECT(CHAR(39)&amp;$A2320&amp;CHAR(39)&amp;"!r"&amp;$B2320&amp;"c"&amp;$C2320,0)))</f>
        <v>12200000</v>
      </c>
    </row>
    <row r="2321" spans="1:8" x14ac:dyDescent="0.3">
      <c r="A2321" s="95" t="s">
        <v>284</v>
      </c>
      <c r="B2321" s="95">
        <f t="shared" si="4756"/>
        <v>23</v>
      </c>
      <c r="C2321" s="95">
        <f t="shared" si="4673"/>
        <v>71</v>
      </c>
      <c r="E2321" s="95">
        <f t="shared" ref="E2321" si="4761">plan_id</f>
        <v>390</v>
      </c>
      <c r="F2321" s="95">
        <f t="shared" ca="1" si="4675"/>
        <v>2020</v>
      </c>
      <c r="G2321" s="95">
        <f t="shared" ref="G2321" ca="1" si="4762">VLOOKUP(INDIRECT(CHAR(39)&amp;$A2321&amp;CHAR(39)&amp;"!r2c"&amp;$C2321,0),variables,2,0)</f>
        <v>10810</v>
      </c>
      <c r="H2321" s="98">
        <f t="array" aca="1" ref="H2321" ca="1">IF(AND(G2321&gt;=10861,G2321&lt;=10863),TEXT(INDIRECT(CHAR(39)&amp;$A2321&amp;CHAR(39)&amp;"!r"&amp;$B2321&amp;"c"&amp;$C2321,0),"dd-mmm-yyyy"),(INDIRECT(CHAR(39)&amp;$A2321&amp;CHAR(39)&amp;"!r"&amp;$B2321&amp;"c"&amp;$C2321,0)))</f>
        <v>0</v>
      </c>
    </row>
    <row r="2322" spans="1:8" x14ac:dyDescent="0.3">
      <c r="A2322" s="95" t="s">
        <v>284</v>
      </c>
      <c r="B2322" s="95">
        <f t="shared" si="4756"/>
        <v>23</v>
      </c>
      <c r="C2322" s="95">
        <f t="shared" si="4673"/>
        <v>72</v>
      </c>
      <c r="E2322" s="95">
        <f t="shared" ref="E2322" si="4763">plan_id</f>
        <v>390</v>
      </c>
      <c r="F2322" s="95">
        <f t="shared" ca="1" si="4675"/>
        <v>2020</v>
      </c>
      <c r="G2322" s="95">
        <f t="shared" ref="G2322" ca="1" si="4764">VLOOKUP(INDIRECT(CHAR(39)&amp;$A2322&amp;CHAR(39)&amp;"!r2c"&amp;$C2322,0),variables,2,0)</f>
        <v>10811</v>
      </c>
      <c r="H2322" s="98">
        <f t="array" aca="1" ref="H2322" ca="1">IF(AND(G2322&gt;=10861,G2322&lt;=10863),TEXT(INDIRECT(CHAR(39)&amp;$A2322&amp;CHAR(39)&amp;"!r"&amp;$B2322&amp;"c"&amp;$C2322,0),"dd-mmm-yyyy"),(INDIRECT(CHAR(39)&amp;$A2322&amp;CHAR(39)&amp;"!r"&amp;$B2322&amp;"c"&amp;$C2322,0)))</f>
        <v>0</v>
      </c>
    </row>
    <row r="2323" spans="1:8" x14ac:dyDescent="0.3">
      <c r="A2323" s="95" t="s">
        <v>284</v>
      </c>
      <c r="B2323" s="95">
        <f t="shared" si="4756"/>
        <v>23</v>
      </c>
      <c r="C2323" s="95">
        <f t="shared" si="4673"/>
        <v>73</v>
      </c>
      <c r="E2323" s="95">
        <f t="shared" ref="E2323" si="4765">plan_id</f>
        <v>390</v>
      </c>
      <c r="F2323" s="95">
        <f t="shared" ca="1" si="4675"/>
        <v>2020</v>
      </c>
      <c r="G2323" s="95">
        <f t="shared" ref="G2323" ca="1" si="4766">VLOOKUP(INDIRECT(CHAR(39)&amp;$A2323&amp;CHAR(39)&amp;"!r2c"&amp;$C2323,0),variables,2,0)</f>
        <v>10812</v>
      </c>
      <c r="H2323" s="98">
        <f t="array" aca="1" ref="H2323" ca="1">IF(AND(G2323&gt;=10861,G2323&lt;=10863),TEXT(INDIRECT(CHAR(39)&amp;$A2323&amp;CHAR(39)&amp;"!r"&amp;$B2323&amp;"c"&amp;$C2323,0),"dd-mmm-yyyy"),(INDIRECT(CHAR(39)&amp;$A2323&amp;CHAR(39)&amp;"!r"&amp;$B2323&amp;"c"&amp;$C2323,0)))</f>
        <v>0</v>
      </c>
    </row>
    <row r="2324" spans="1:8" x14ac:dyDescent="0.3">
      <c r="A2324" s="95" t="s">
        <v>284</v>
      </c>
      <c r="B2324" s="95">
        <f t="shared" si="4756"/>
        <v>23</v>
      </c>
      <c r="C2324" s="95">
        <f t="shared" si="4673"/>
        <v>74</v>
      </c>
      <c r="E2324" s="95">
        <f t="shared" ref="E2324" si="4767">plan_id</f>
        <v>390</v>
      </c>
      <c r="F2324" s="95">
        <f t="shared" ca="1" si="4675"/>
        <v>2020</v>
      </c>
      <c r="G2324" s="95">
        <f t="shared" ref="G2324" ca="1" si="4768">VLOOKUP(INDIRECT(CHAR(39)&amp;$A2324&amp;CHAR(39)&amp;"!r2c"&amp;$C2324,0),variables,2,0)</f>
        <v>10813</v>
      </c>
      <c r="H2324" s="98">
        <f t="array" aca="1" ref="H2324" ca="1">IF(AND(G2324&gt;=10861,G2324&lt;=10863),TEXT(INDIRECT(CHAR(39)&amp;$A2324&amp;CHAR(39)&amp;"!r"&amp;$B2324&amp;"c"&amp;$C2324,0),"dd-mmm-yyyy"),(INDIRECT(CHAR(39)&amp;$A2324&amp;CHAR(39)&amp;"!r"&amp;$B2324&amp;"c"&amp;$C2324,0)))</f>
        <v>0</v>
      </c>
    </row>
    <row r="2325" spans="1:8" x14ac:dyDescent="0.3">
      <c r="A2325" s="95" t="s">
        <v>284</v>
      </c>
      <c r="B2325" s="95">
        <f t="shared" si="4756"/>
        <v>23</v>
      </c>
      <c r="C2325" s="95">
        <f t="shared" si="4673"/>
        <v>75</v>
      </c>
      <c r="E2325" s="95">
        <f t="shared" ref="E2325" si="4769">plan_id</f>
        <v>390</v>
      </c>
      <c r="F2325" s="95">
        <f t="shared" ca="1" si="4675"/>
        <v>2020</v>
      </c>
      <c r="G2325" s="95">
        <f t="shared" ref="G2325" ca="1" si="4770">VLOOKUP(INDIRECT(CHAR(39)&amp;$A2325&amp;CHAR(39)&amp;"!r2c"&amp;$C2325,0),variables,2,0)</f>
        <v>10814</v>
      </c>
      <c r="H2325" s="98">
        <f t="array" aca="1" ref="H2325" ca="1">IF(AND(G2325&gt;=10861,G2325&lt;=10863),TEXT(INDIRECT(CHAR(39)&amp;$A2325&amp;CHAR(39)&amp;"!r"&amp;$B2325&amp;"c"&amp;$C2325,0),"dd-mmm-yyyy"),(INDIRECT(CHAR(39)&amp;$A2325&amp;CHAR(39)&amp;"!r"&amp;$B2325&amp;"c"&amp;$C2325,0)))</f>
        <v>3600000</v>
      </c>
    </row>
    <row r="2326" spans="1:8" x14ac:dyDescent="0.3">
      <c r="A2326" s="95" t="s">
        <v>284</v>
      </c>
      <c r="B2326" s="95">
        <f t="shared" si="4756"/>
        <v>23</v>
      </c>
      <c r="C2326" s="95">
        <f t="shared" si="4673"/>
        <v>76</v>
      </c>
      <c r="E2326" s="95">
        <f t="shared" ref="E2326" si="4771">plan_id</f>
        <v>390</v>
      </c>
      <c r="F2326" s="95">
        <f t="shared" ca="1" si="4675"/>
        <v>2020</v>
      </c>
      <c r="G2326" s="95">
        <f t="shared" ref="G2326" ca="1" si="4772">VLOOKUP(INDIRECT(CHAR(39)&amp;$A2326&amp;CHAR(39)&amp;"!r2c"&amp;$C2326,0),variables,2,0)</f>
        <v>10815</v>
      </c>
      <c r="H2326" s="98">
        <f t="array" aca="1" ref="H2326" ca="1">IF(AND(G2326&gt;=10861,G2326&lt;=10863),TEXT(INDIRECT(CHAR(39)&amp;$A2326&amp;CHAR(39)&amp;"!r"&amp;$B2326&amp;"c"&amp;$C2326,0),"dd-mmm-yyyy"),(INDIRECT(CHAR(39)&amp;$A2326&amp;CHAR(39)&amp;"!r"&amp;$B2326&amp;"c"&amp;$C2326,0)))</f>
        <v>-3100000</v>
      </c>
    </row>
    <row r="2327" spans="1:8" x14ac:dyDescent="0.3">
      <c r="A2327" s="95" t="s">
        <v>284</v>
      </c>
      <c r="B2327" s="95">
        <f t="shared" si="4756"/>
        <v>23</v>
      </c>
      <c r="C2327" s="95">
        <f t="shared" si="4673"/>
        <v>77</v>
      </c>
      <c r="E2327" s="95">
        <f t="shared" ref="E2327" si="4773">plan_id</f>
        <v>390</v>
      </c>
      <c r="F2327" s="95">
        <f t="shared" ca="1" si="4675"/>
        <v>2020</v>
      </c>
      <c r="G2327" s="95">
        <f t="shared" ref="G2327" ca="1" si="4774">VLOOKUP(INDIRECT(CHAR(39)&amp;$A2327&amp;CHAR(39)&amp;"!r2c"&amp;$C2327,0),variables,2,0)</f>
        <v>10816</v>
      </c>
      <c r="H2327" s="98">
        <f t="array" aca="1" ref="H2327" ca="1">IF(AND(G2327&gt;=10861,G2327&lt;=10863),TEXT(INDIRECT(CHAR(39)&amp;$A2327&amp;CHAR(39)&amp;"!r"&amp;$B2327&amp;"c"&amp;$C2327,0),"dd-mmm-yyyy"),(INDIRECT(CHAR(39)&amp;$A2327&amp;CHAR(39)&amp;"!r"&amp;$B2327&amp;"c"&amp;$C2327,0)))</f>
        <v>0</v>
      </c>
    </row>
    <row r="2328" spans="1:8" x14ac:dyDescent="0.3">
      <c r="A2328" s="95" t="s">
        <v>284</v>
      </c>
      <c r="B2328" s="95">
        <f t="shared" si="4756"/>
        <v>23</v>
      </c>
      <c r="C2328" s="95">
        <f t="shared" si="4673"/>
        <v>78</v>
      </c>
      <c r="E2328" s="95">
        <f t="shared" ref="E2328" si="4775">plan_id</f>
        <v>390</v>
      </c>
      <c r="F2328" s="95">
        <f t="shared" ca="1" si="4675"/>
        <v>2020</v>
      </c>
      <c r="G2328" s="95">
        <f t="shared" ref="G2328" ca="1" si="4776">VLOOKUP(INDIRECT(CHAR(39)&amp;$A2328&amp;CHAR(39)&amp;"!r2c"&amp;$C2328,0),variables,2,0)</f>
        <v>10817</v>
      </c>
      <c r="H2328" s="98">
        <f t="array" aca="1" ref="H2328" ca="1">IF(AND(G2328&gt;=10861,G2328&lt;=10863),TEXT(INDIRECT(CHAR(39)&amp;$A2328&amp;CHAR(39)&amp;"!r"&amp;$B2328&amp;"c"&amp;$C2328,0),"dd-mmm-yyyy"),(INDIRECT(CHAR(39)&amp;$A2328&amp;CHAR(39)&amp;"!r"&amp;$B2328&amp;"c"&amp;$C2328,0)))</f>
        <v>-34200000</v>
      </c>
    </row>
    <row r="2329" spans="1:8" x14ac:dyDescent="0.3">
      <c r="A2329" s="95" t="s">
        <v>284</v>
      </c>
      <c r="B2329" s="95">
        <f t="shared" si="4756"/>
        <v>23</v>
      </c>
      <c r="C2329" s="95">
        <f t="shared" si="4673"/>
        <v>79</v>
      </c>
      <c r="E2329" s="95">
        <f t="shared" ref="E2329" si="4777">plan_id</f>
        <v>390</v>
      </c>
      <c r="F2329" s="95">
        <f t="shared" ca="1" si="4675"/>
        <v>2020</v>
      </c>
      <c r="G2329" s="95">
        <f t="shared" ref="G2329" ca="1" si="4778">VLOOKUP(INDIRECT(CHAR(39)&amp;$A2329&amp;CHAR(39)&amp;"!r2c"&amp;$C2329,0),variables,2,0)</f>
        <v>10818</v>
      </c>
      <c r="H2329" s="98">
        <f t="array" aca="1" ref="H2329" ca="1">IF(AND(G2329&gt;=10861,G2329&lt;=10863),TEXT(INDIRECT(CHAR(39)&amp;$A2329&amp;CHAR(39)&amp;"!r"&amp;$B2329&amp;"c"&amp;$C2329,0),"dd-mmm-yyyy"),(INDIRECT(CHAR(39)&amp;$A2329&amp;CHAR(39)&amp;"!r"&amp;$B2329&amp;"c"&amp;$C2329,0)))</f>
        <v>11000000</v>
      </c>
    </row>
    <row r="2330" spans="1:8" x14ac:dyDescent="0.3">
      <c r="A2330" s="95" t="s">
        <v>284</v>
      </c>
      <c r="B2330" s="95">
        <f t="shared" si="4756"/>
        <v>23</v>
      </c>
      <c r="C2330" s="95">
        <f t="shared" si="4673"/>
        <v>80</v>
      </c>
      <c r="E2330" s="95">
        <f t="shared" ref="E2330" si="4779">plan_id</f>
        <v>390</v>
      </c>
      <c r="F2330" s="95">
        <f t="shared" ca="1" si="4675"/>
        <v>2020</v>
      </c>
      <c r="G2330" s="95">
        <f t="shared" ref="G2330" ca="1" si="4780">VLOOKUP(INDIRECT(CHAR(39)&amp;$A2330&amp;CHAR(39)&amp;"!r2c"&amp;$C2330,0),variables,2,0)</f>
        <v>10819</v>
      </c>
      <c r="H2330" s="98">
        <f t="array" aca="1" ref="H2330" ca="1">IF(AND(G2330&gt;=10861,G2330&lt;=10863),TEXT(INDIRECT(CHAR(39)&amp;$A2330&amp;CHAR(39)&amp;"!r"&amp;$B2330&amp;"c"&amp;$C2330,0),"dd-mmm-yyyy"),(INDIRECT(CHAR(39)&amp;$A2330&amp;CHAR(39)&amp;"!r"&amp;$B2330&amp;"c"&amp;$C2330,0)))</f>
        <v>0</v>
      </c>
    </row>
    <row r="2331" spans="1:8" x14ac:dyDescent="0.3">
      <c r="A2331" s="95" t="s">
        <v>284</v>
      </c>
      <c r="B2331" s="95">
        <f t="shared" si="4756"/>
        <v>23</v>
      </c>
      <c r="C2331" s="95">
        <f t="shared" si="4673"/>
        <v>81</v>
      </c>
      <c r="E2331" s="95">
        <f t="shared" ref="E2331" si="4781">plan_id</f>
        <v>390</v>
      </c>
      <c r="F2331" s="95">
        <f t="shared" ca="1" si="4675"/>
        <v>2020</v>
      </c>
      <c r="G2331" s="95">
        <f t="shared" ref="G2331" ca="1" si="4782">VLOOKUP(INDIRECT(CHAR(39)&amp;$A2331&amp;CHAR(39)&amp;"!r2c"&amp;$C2331,0),variables,2,0)</f>
        <v>10820</v>
      </c>
      <c r="H2331" s="98">
        <f t="array" aca="1" ref="H2331" ca="1">IF(AND(G2331&gt;=10861,G2331&lt;=10863),TEXT(INDIRECT(CHAR(39)&amp;$A2331&amp;CHAR(39)&amp;"!r"&amp;$B2331&amp;"c"&amp;$C2331,0),"dd-mmm-yyyy"),(INDIRECT(CHAR(39)&amp;$A2331&amp;CHAR(39)&amp;"!r"&amp;$B2331&amp;"c"&amp;$C2331,0)))</f>
        <v>-3000000</v>
      </c>
    </row>
    <row r="2332" spans="1:8" x14ac:dyDescent="0.3">
      <c r="A2332" s="95" t="s">
        <v>284</v>
      </c>
      <c r="B2332" s="95">
        <f t="shared" si="4756"/>
        <v>23</v>
      </c>
      <c r="C2332" s="95">
        <f t="shared" si="4673"/>
        <v>82</v>
      </c>
      <c r="E2332" s="95">
        <f t="shared" ref="E2332" si="4783">plan_id</f>
        <v>390</v>
      </c>
      <c r="F2332" s="95">
        <f t="shared" ca="1" si="4675"/>
        <v>2020</v>
      </c>
      <c r="G2332" s="95">
        <f t="shared" ref="G2332" ca="1" si="4784">VLOOKUP(INDIRECT(CHAR(39)&amp;$A2332&amp;CHAR(39)&amp;"!r2c"&amp;$C2332,0),variables,2,0)</f>
        <v>10821</v>
      </c>
      <c r="H2332" s="98">
        <f t="array" aca="1" ref="H2332" ca="1">IF(AND(G2332&gt;=10861,G2332&lt;=10863),TEXT(INDIRECT(CHAR(39)&amp;$A2332&amp;CHAR(39)&amp;"!r"&amp;$B2332&amp;"c"&amp;$C2332,0),"dd-mmm-yyyy"),(INDIRECT(CHAR(39)&amp;$A2332&amp;CHAR(39)&amp;"!r"&amp;$B2332&amp;"c"&amp;$C2332,0)))</f>
        <v>0</v>
      </c>
    </row>
    <row r="2333" spans="1:8" x14ac:dyDescent="0.3">
      <c r="A2333" s="95" t="s">
        <v>284</v>
      </c>
      <c r="B2333" s="95">
        <f t="shared" si="4756"/>
        <v>23</v>
      </c>
      <c r="C2333" s="95">
        <f t="shared" si="4673"/>
        <v>83</v>
      </c>
      <c r="E2333" s="95">
        <f t="shared" ref="E2333" si="4785">plan_id</f>
        <v>390</v>
      </c>
      <c r="F2333" s="95">
        <f t="shared" ca="1" si="4675"/>
        <v>2020</v>
      </c>
      <c r="G2333" s="95">
        <f t="shared" ref="G2333" ca="1" si="4786">VLOOKUP(INDIRECT(CHAR(39)&amp;$A2333&amp;CHAR(39)&amp;"!r2c"&amp;$C2333,0),variables,2,0)</f>
        <v>10822</v>
      </c>
      <c r="H2333" s="98">
        <f t="array" aca="1" ref="H2333" ca="1">IF(AND(G2333&gt;=10861,G2333&lt;=10863),TEXT(INDIRECT(CHAR(39)&amp;$A2333&amp;CHAR(39)&amp;"!r"&amp;$B2333&amp;"c"&amp;$C2333,0),"dd-mmm-yyyy"),(INDIRECT(CHAR(39)&amp;$A2333&amp;CHAR(39)&amp;"!r"&amp;$B2333&amp;"c"&amp;$C2333,0)))</f>
        <v>0</v>
      </c>
    </row>
    <row r="2334" spans="1:8" x14ac:dyDescent="0.3">
      <c r="A2334" s="95" t="s">
        <v>284</v>
      </c>
      <c r="B2334" s="95">
        <f t="shared" si="4756"/>
        <v>23</v>
      </c>
      <c r="C2334" s="95">
        <f t="shared" si="4673"/>
        <v>84</v>
      </c>
      <c r="E2334" s="95">
        <f t="shared" ref="E2334" si="4787">plan_id</f>
        <v>390</v>
      </c>
      <c r="F2334" s="95">
        <f t="shared" ca="1" si="4675"/>
        <v>2020</v>
      </c>
      <c r="G2334" s="95">
        <f t="shared" ref="G2334" ca="1" si="4788">VLOOKUP(INDIRECT(CHAR(39)&amp;$A2334&amp;CHAR(39)&amp;"!r2c"&amp;$C2334,0),variables,2,0)</f>
        <v>10829</v>
      </c>
      <c r="H2334" s="98">
        <f t="array" aca="1" ref="H2334" ca="1">IF(AND(G2334&gt;=10861,G2334&lt;=10863),TEXT(INDIRECT(CHAR(39)&amp;$A2334&amp;CHAR(39)&amp;"!r"&amp;$B2334&amp;"c"&amp;$C2334,0),"dd-mmm-yyyy"),(INDIRECT(CHAR(39)&amp;$A2334&amp;CHAR(39)&amp;"!r"&amp;$B2334&amp;"c"&amp;$C2334,0)))</f>
        <v>196631000</v>
      </c>
    </row>
    <row r="2335" spans="1:8" x14ac:dyDescent="0.3">
      <c r="A2335" s="95" t="s">
        <v>284</v>
      </c>
      <c r="B2335" s="95">
        <f t="shared" si="4756"/>
        <v>23</v>
      </c>
      <c r="C2335" s="95">
        <f t="shared" si="4673"/>
        <v>85</v>
      </c>
      <c r="E2335" s="95">
        <f t="shared" ref="E2335" si="4789">plan_id</f>
        <v>390</v>
      </c>
      <c r="F2335" s="95">
        <f t="shared" ca="1" si="4675"/>
        <v>2020</v>
      </c>
      <c r="G2335" s="95">
        <f t="shared" ref="G2335" ca="1" si="4790">VLOOKUP(INDIRECT(CHAR(39)&amp;$A2335&amp;CHAR(39)&amp;"!r2c"&amp;$C2335,0),variables,2,0)</f>
        <v>10823</v>
      </c>
      <c r="H2335" s="98">
        <f t="array" aca="1" ref="H2335" ca="1">IF(AND(G2335&gt;=10861,G2335&lt;=10863),TEXT(INDIRECT(CHAR(39)&amp;$A2335&amp;CHAR(39)&amp;"!r"&amp;$B2335&amp;"c"&amp;$C2335,0),"dd-mmm-yyyy"),(INDIRECT(CHAR(39)&amp;$A2335&amp;CHAR(39)&amp;"!r"&amp;$B2335&amp;"c"&amp;$C2335,0)))</f>
        <v>12886000</v>
      </c>
    </row>
    <row r="2336" spans="1:8" x14ac:dyDescent="0.3">
      <c r="A2336" s="95" t="s">
        <v>284</v>
      </c>
      <c r="B2336" s="95">
        <f t="shared" si="4756"/>
        <v>23</v>
      </c>
      <c r="C2336" s="95">
        <f t="shared" si="4673"/>
        <v>86</v>
      </c>
      <c r="E2336" s="95">
        <f t="shared" ref="E2336" si="4791">plan_id</f>
        <v>390</v>
      </c>
      <c r="F2336" s="95">
        <f t="shared" ca="1" si="4675"/>
        <v>2020</v>
      </c>
      <c r="G2336" s="95">
        <f t="shared" ref="G2336" ca="1" si="4792">VLOOKUP(INDIRECT(CHAR(39)&amp;$A2336&amp;CHAR(39)&amp;"!r2c"&amp;$C2336,0),variables,2,0)</f>
        <v>10798</v>
      </c>
      <c r="H2336" s="98">
        <f t="array" aca="1" ref="H2336" ca="1">IF(AND(G2336&gt;=10861,G2336&lt;=10863),TEXT(INDIRECT(CHAR(39)&amp;$A2336&amp;CHAR(39)&amp;"!r"&amp;$B2336&amp;"c"&amp;$C2336,0),"dd-mmm-yyyy"),(INDIRECT(CHAR(39)&amp;$A2336&amp;CHAR(39)&amp;"!r"&amp;$B2336&amp;"c"&amp;$C2336,0)))</f>
        <v>0</v>
      </c>
    </row>
    <row r="2337" spans="1:8" x14ac:dyDescent="0.3">
      <c r="A2337" s="95" t="s">
        <v>284</v>
      </c>
      <c r="B2337" s="95">
        <f t="shared" si="4756"/>
        <v>23</v>
      </c>
      <c r="C2337" s="95">
        <f t="shared" si="4673"/>
        <v>87</v>
      </c>
      <c r="E2337" s="95">
        <f t="shared" ref="E2337" si="4793">plan_id</f>
        <v>390</v>
      </c>
      <c r="F2337" s="95">
        <f t="shared" ca="1" si="4675"/>
        <v>2020</v>
      </c>
      <c r="G2337" s="95">
        <f t="shared" ref="G2337" ca="1" si="4794">VLOOKUP(INDIRECT(CHAR(39)&amp;$A2337&amp;CHAR(39)&amp;"!r2c"&amp;$C2337,0),variables,2,0)</f>
        <v>10799</v>
      </c>
      <c r="H2337" s="98">
        <f t="array" aca="1" ref="H2337" ca="1">IF(AND(G2337&gt;=10861,G2337&lt;=10863),TEXT(INDIRECT(CHAR(39)&amp;$A2337&amp;CHAR(39)&amp;"!r"&amp;$B2337&amp;"c"&amp;$C2337,0),"dd-mmm-yyyy"),(INDIRECT(CHAR(39)&amp;$A2337&amp;CHAR(39)&amp;"!r"&amp;$B2337&amp;"c"&amp;$C2337,0)))</f>
        <v>-10000000</v>
      </c>
    </row>
    <row r="2338" spans="1:8" x14ac:dyDescent="0.3">
      <c r="A2338" s="95" t="s">
        <v>284</v>
      </c>
      <c r="B2338" s="95">
        <f t="shared" si="4756"/>
        <v>23</v>
      </c>
      <c r="C2338" s="95">
        <f t="shared" si="4673"/>
        <v>88</v>
      </c>
      <c r="E2338" s="95">
        <f t="shared" ref="E2338" si="4795">plan_id</f>
        <v>390</v>
      </c>
      <c r="F2338" s="95">
        <f t="shared" ca="1" si="4675"/>
        <v>2020</v>
      </c>
      <c r="G2338" s="95">
        <f t="shared" ref="G2338" ca="1" si="4796">VLOOKUP(INDIRECT(CHAR(39)&amp;$A2338&amp;CHAR(39)&amp;"!r2c"&amp;$C2338,0),variables,2,0)</f>
        <v>10800</v>
      </c>
      <c r="H2338" s="98">
        <f t="array" aca="1" ref="H2338" ca="1">IF(AND(G2338&gt;=10861,G2338&lt;=10863),TEXT(INDIRECT(CHAR(39)&amp;$A2338&amp;CHAR(39)&amp;"!r"&amp;$B2338&amp;"c"&amp;$C2338,0),"dd-mmm-yyyy"),(INDIRECT(CHAR(39)&amp;$A2338&amp;CHAR(39)&amp;"!r"&amp;$B2338&amp;"c"&amp;$C2338,0)))</f>
        <v>0</v>
      </c>
    </row>
    <row r="2339" spans="1:8" x14ac:dyDescent="0.3">
      <c r="A2339" s="95" t="s">
        <v>284</v>
      </c>
      <c r="B2339" s="95">
        <f t="shared" si="4756"/>
        <v>23</v>
      </c>
      <c r="C2339" s="95">
        <f t="shared" si="4673"/>
        <v>89</v>
      </c>
      <c r="E2339" s="95">
        <f t="shared" ref="E2339" si="4797">plan_id</f>
        <v>390</v>
      </c>
      <c r="F2339" s="95">
        <f t="shared" ca="1" si="4675"/>
        <v>2020</v>
      </c>
      <c r="G2339" s="95">
        <f t="shared" ref="G2339" ca="1" si="4798">VLOOKUP(INDIRECT(CHAR(39)&amp;$A2339&amp;CHAR(39)&amp;"!r2c"&amp;$C2339,0),variables,2,0)</f>
        <v>10824</v>
      </c>
      <c r="H2339" s="98">
        <f t="array" aca="1" ref="H2339" ca="1">IF(AND(G2339&gt;=10861,G2339&lt;=10863),TEXT(INDIRECT(CHAR(39)&amp;$A2339&amp;CHAR(39)&amp;"!r"&amp;$B2339&amp;"c"&amp;$C2339,0),"dd-mmm-yyyy"),(INDIRECT(CHAR(39)&amp;$A2339&amp;CHAR(39)&amp;"!r"&amp;$B2339&amp;"c"&amp;$C2339,0)))</f>
        <v>0</v>
      </c>
    </row>
    <row r="2340" spans="1:8" x14ac:dyDescent="0.3">
      <c r="A2340" s="95" t="s">
        <v>284</v>
      </c>
      <c r="B2340" s="95">
        <f t="shared" si="4756"/>
        <v>23</v>
      </c>
      <c r="C2340" s="95">
        <f t="shared" si="4673"/>
        <v>90</v>
      </c>
      <c r="E2340" s="95">
        <f t="shared" ref="E2340" si="4799">plan_id</f>
        <v>390</v>
      </c>
      <c r="F2340" s="95">
        <f t="shared" ca="1" si="4675"/>
        <v>2020</v>
      </c>
      <c r="G2340" s="95">
        <f t="shared" ref="G2340" ca="1" si="4800">VLOOKUP(INDIRECT(CHAR(39)&amp;$A2340&amp;CHAR(39)&amp;"!r2c"&amp;$C2340,0),variables,2,0)</f>
        <v>10825</v>
      </c>
      <c r="H2340" s="98">
        <f t="array" aca="1" ref="H2340" ca="1">IF(AND(G2340&gt;=10861,G2340&lt;=10863),TEXT(INDIRECT(CHAR(39)&amp;$A2340&amp;CHAR(39)&amp;"!r"&amp;$B2340&amp;"c"&amp;$C2340,0),"dd-mmm-yyyy"),(INDIRECT(CHAR(39)&amp;$A2340&amp;CHAR(39)&amp;"!r"&amp;$B2340&amp;"c"&amp;$C2340,0)))</f>
        <v>0</v>
      </c>
    </row>
    <row r="2341" spans="1:8" x14ac:dyDescent="0.3">
      <c r="A2341" s="95" t="s">
        <v>284</v>
      </c>
      <c r="B2341" s="95">
        <f t="shared" si="4756"/>
        <v>23</v>
      </c>
      <c r="C2341" s="95">
        <f t="shared" si="4673"/>
        <v>91</v>
      </c>
      <c r="E2341" s="95">
        <f t="shared" ref="E2341" si="4801">plan_id</f>
        <v>390</v>
      </c>
      <c r="F2341" s="95">
        <f t="shared" ca="1" si="4675"/>
        <v>2020</v>
      </c>
      <c r="G2341" s="95">
        <f t="shared" ref="G2341" ca="1" si="4802">VLOOKUP(INDIRECT(CHAR(39)&amp;$A2341&amp;CHAR(39)&amp;"!r2c"&amp;$C2341,0),variables,2,0)</f>
        <v>10826</v>
      </c>
      <c r="H2341" s="98">
        <f t="array" aca="1" ref="H2341" ca="1">IF(AND(G2341&gt;=10861,G2341&lt;=10863),TEXT(INDIRECT(CHAR(39)&amp;$A2341&amp;CHAR(39)&amp;"!r"&amp;$B2341&amp;"c"&amp;$C2341,0),"dd-mmm-yyyy"),(INDIRECT(CHAR(39)&amp;$A2341&amp;CHAR(39)&amp;"!r"&amp;$B2341&amp;"c"&amp;$C2341,0)))</f>
        <v>-34327000</v>
      </c>
    </row>
    <row r="2342" spans="1:8" x14ac:dyDescent="0.3">
      <c r="A2342" s="95" t="s">
        <v>284</v>
      </c>
      <c r="B2342" s="95">
        <f t="shared" si="4756"/>
        <v>23</v>
      </c>
      <c r="C2342" s="95">
        <f t="shared" si="4673"/>
        <v>92</v>
      </c>
      <c r="E2342" s="95">
        <f t="shared" ref="E2342" si="4803">plan_id</f>
        <v>390</v>
      </c>
      <c r="F2342" s="95">
        <f t="shared" ca="1" si="4675"/>
        <v>2020</v>
      </c>
      <c r="G2342" s="95">
        <f t="shared" ref="G2342" ca="1" si="4804">VLOOKUP(INDIRECT(CHAR(39)&amp;$A2342&amp;CHAR(39)&amp;"!r2c"&amp;$C2342,0),variables,2,0)</f>
        <v>10828</v>
      </c>
      <c r="H2342" s="98">
        <f t="array" aca="1" ref="H2342" ca="1">IF(AND(G2342&gt;=10861,G2342&lt;=10863),TEXT(INDIRECT(CHAR(39)&amp;$A2342&amp;CHAR(39)&amp;"!r"&amp;$B2342&amp;"c"&amp;$C2342,0),"dd-mmm-yyyy"),(INDIRECT(CHAR(39)&amp;$A2342&amp;CHAR(39)&amp;"!r"&amp;$B2342&amp;"c"&amp;$C2342,0)))</f>
        <v>0</v>
      </c>
    </row>
    <row r="2343" spans="1:8" x14ac:dyDescent="0.3">
      <c r="A2343" s="95" t="s">
        <v>284</v>
      </c>
      <c r="B2343" s="95">
        <f t="shared" si="4756"/>
        <v>23</v>
      </c>
      <c r="C2343" s="95">
        <f t="shared" ref="C2343:C2406" si="4805">C2252</f>
        <v>93</v>
      </c>
      <c r="E2343" s="95">
        <f t="shared" ref="E2343" si="4806">plan_id</f>
        <v>390</v>
      </c>
      <c r="F2343" s="95">
        <f t="shared" ca="1" si="4675"/>
        <v>2020</v>
      </c>
      <c r="G2343" s="95">
        <f t="shared" ref="G2343" ca="1" si="4807">VLOOKUP(INDIRECT(CHAR(39)&amp;$A2343&amp;CHAR(39)&amp;"!r2c"&amp;$C2343,0),variables,2,0)</f>
        <v>10827</v>
      </c>
      <c r="H2343" s="98">
        <f t="array" aca="1" ref="H2343" ca="1">IF(AND(G2343&gt;=10861,G2343&lt;=10863),TEXT(INDIRECT(CHAR(39)&amp;$A2343&amp;CHAR(39)&amp;"!r"&amp;$B2343&amp;"c"&amp;$C2343,0),"dd-mmm-yyyy"),(INDIRECT(CHAR(39)&amp;$A2343&amp;CHAR(39)&amp;"!r"&amp;$B2343&amp;"c"&amp;$C2343,0)))</f>
        <v>0</v>
      </c>
    </row>
    <row r="2344" spans="1:8" x14ac:dyDescent="0.3">
      <c r="A2344" s="95" t="s">
        <v>284</v>
      </c>
      <c r="B2344" s="95">
        <v>24</v>
      </c>
      <c r="C2344" s="95">
        <f t="shared" si="4805"/>
        <v>3</v>
      </c>
      <c r="E2344" s="95">
        <f t="shared" ref="E2344" si="4808">plan_id</f>
        <v>390</v>
      </c>
      <c r="F2344" s="95">
        <f t="shared" ca="1" si="4675"/>
        <v>2021</v>
      </c>
      <c r="G2344" s="95">
        <f t="shared" ref="G2344" ca="1" si="4809">VLOOKUP(INDIRECT(CHAR(39)&amp;$A2344&amp;CHAR(39)&amp;"!r2c"&amp;$C2344,0),variables,2,0)</f>
        <v>10703</v>
      </c>
      <c r="H2344" s="98">
        <f t="array" aca="1" ref="H2344" ca="1">IF(AND(G2344&gt;=10861,G2344&lt;=10863),TEXT(INDIRECT(CHAR(39)&amp;$A2344&amp;CHAR(39)&amp;"!r"&amp;$B2344&amp;"c"&amp;$C2344,0),"dd-mmm-yyyy"),(INDIRECT(CHAR(39)&amp;$A2344&amp;CHAR(39)&amp;"!r"&amp;$B2344&amp;"c"&amp;$C2344,0)))</f>
        <v>2023</v>
      </c>
    </row>
    <row r="2345" spans="1:8" x14ac:dyDescent="0.3">
      <c r="A2345" s="95" t="s">
        <v>284</v>
      </c>
      <c r="B2345" s="95">
        <f t="shared" ref="B2345:B2408" si="4810">B2344</f>
        <v>24</v>
      </c>
      <c r="C2345" s="95">
        <f t="shared" si="4805"/>
        <v>4</v>
      </c>
      <c r="E2345" s="95">
        <f t="shared" ref="E2345" si="4811">plan_id</f>
        <v>390</v>
      </c>
      <c r="F2345" s="95">
        <f t="shared" ca="1" si="4675"/>
        <v>2021</v>
      </c>
      <c r="G2345" s="95">
        <f t="shared" ref="G2345" ca="1" si="4812">VLOOKUP(INDIRECT(CHAR(39)&amp;$A2345&amp;CHAR(39)&amp;"!r2c"&amp;$C2345,0),variables,2,0)</f>
        <v>10845</v>
      </c>
      <c r="H2345" s="98" t="str">
        <f t="array" aca="1" ref="H2345" ca="1">IF(AND(G2345&gt;=10861,G2345&lt;=10863),TEXT(INDIRECT(CHAR(39)&amp;$A2345&amp;CHAR(39)&amp;"!r"&amp;$B2345&amp;"c"&amp;$C2345,0),"dd-mmm-yyyy"),(INDIRECT(CHAR(39)&amp;$A2345&amp;CHAR(39)&amp;"!r"&amp;$B2345&amp;"c"&amp;$C2345,0)))</f>
        <v>Bolton Partners, Inc.</v>
      </c>
    </row>
    <row r="2346" spans="1:8" x14ac:dyDescent="0.3">
      <c r="A2346" s="95" t="s">
        <v>284</v>
      </c>
      <c r="B2346" s="95">
        <f t="shared" si="4810"/>
        <v>24</v>
      </c>
      <c r="C2346" s="95">
        <f t="shared" si="4805"/>
        <v>5</v>
      </c>
      <c r="E2346" s="95">
        <f t="shared" ref="E2346" si="4813">plan_id</f>
        <v>390</v>
      </c>
      <c r="F2346" s="95">
        <f t="shared" ca="1" si="4675"/>
        <v>2021</v>
      </c>
      <c r="G2346" s="95">
        <f t="shared" ref="G2346" ca="1" si="4814">VLOOKUP(INDIRECT(CHAR(39)&amp;$A2346&amp;CHAR(39)&amp;"!r2c"&amp;$C2346,0),variables,2,0)</f>
        <v>10924</v>
      </c>
      <c r="H2346" s="98">
        <f t="array" aca="1" ref="H2346" ca="1">IF(AND(G2346&gt;=10861,G2346&lt;=10863),TEXT(INDIRECT(CHAR(39)&amp;$A2346&amp;CHAR(39)&amp;"!r"&amp;$B2346&amp;"c"&amp;$C2346,0),"dd-mmm-yyyy"),(INDIRECT(CHAR(39)&amp;$A2346&amp;CHAR(39)&amp;"!r"&amp;$B2346&amp;"c"&amp;$C2346,0)))</f>
        <v>0.40889999999999999</v>
      </c>
    </row>
    <row r="2347" spans="1:8" x14ac:dyDescent="0.3">
      <c r="A2347" s="95" t="s">
        <v>284</v>
      </c>
      <c r="B2347" s="95">
        <f t="shared" si="4810"/>
        <v>24</v>
      </c>
      <c r="C2347" s="95">
        <f t="shared" si="4805"/>
        <v>6</v>
      </c>
      <c r="E2347" s="95">
        <f t="shared" ref="E2347" si="4815">plan_id</f>
        <v>390</v>
      </c>
      <c r="F2347" s="95">
        <f t="shared" ca="1" si="4675"/>
        <v>2021</v>
      </c>
      <c r="G2347" s="95">
        <f t="shared" ref="G2347" ca="1" si="4816">VLOOKUP(INDIRECT(CHAR(39)&amp;$A2347&amp;CHAR(39)&amp;"!r2c"&amp;$C2347,0),variables,2,0)</f>
        <v>10925</v>
      </c>
      <c r="H2347" s="98">
        <f t="array" aca="1" ref="H2347" ca="1">IF(AND(G2347&gt;=10861,G2347&lt;=10863),TEXT(INDIRECT(CHAR(39)&amp;$A2347&amp;CHAR(39)&amp;"!r"&amp;$B2347&amp;"c"&amp;$C2347,0),"dd-mmm-yyyy"),(INDIRECT(CHAR(39)&amp;$A2347&amp;CHAR(39)&amp;"!r"&amp;$B2347&amp;"c"&amp;$C2347,0)))</f>
        <v>0.32990000000000003</v>
      </c>
    </row>
    <row r="2348" spans="1:8" x14ac:dyDescent="0.3">
      <c r="A2348" s="95" t="s">
        <v>284</v>
      </c>
      <c r="B2348" s="95">
        <f t="shared" si="4810"/>
        <v>24</v>
      </c>
      <c r="C2348" s="95">
        <f t="shared" si="4805"/>
        <v>7</v>
      </c>
      <c r="E2348" s="95">
        <f t="shared" ref="E2348" si="4817">plan_id</f>
        <v>390</v>
      </c>
      <c r="F2348" s="95">
        <f t="shared" ca="1" si="4675"/>
        <v>2021</v>
      </c>
      <c r="G2348" s="95">
        <f t="shared" ref="G2348" ca="1" si="4818">VLOOKUP(INDIRECT(CHAR(39)&amp;$A2348&amp;CHAR(39)&amp;"!r2c"&amp;$C2348,0),variables,2,0)</f>
        <v>10926</v>
      </c>
      <c r="H2348" s="98">
        <f t="array" aca="1" ref="H2348" ca="1">IF(AND(G2348&gt;=10861,G2348&lt;=10863),TEXT(INDIRECT(CHAR(39)&amp;$A2348&amp;CHAR(39)&amp;"!r"&amp;$B2348&amp;"c"&amp;$C2348,0),"dd-mmm-yyyy"),(INDIRECT(CHAR(39)&amp;$A2348&amp;CHAR(39)&amp;"!r"&amp;$B2348&amp;"c"&amp;$C2348,0)))</f>
        <v>7.9000000000000001E-2</v>
      </c>
    </row>
    <row r="2349" spans="1:8" x14ac:dyDescent="0.3">
      <c r="A2349" s="95" t="s">
        <v>284</v>
      </c>
      <c r="B2349" s="95">
        <f t="shared" si="4810"/>
        <v>24</v>
      </c>
      <c r="C2349" s="95">
        <f t="shared" si="4805"/>
        <v>8</v>
      </c>
      <c r="E2349" s="95">
        <f t="shared" ref="E2349" si="4819">plan_id</f>
        <v>390</v>
      </c>
      <c r="F2349" s="95">
        <f t="shared" ca="1" si="4675"/>
        <v>2021</v>
      </c>
      <c r="G2349" s="95">
        <f t="shared" ref="G2349" ca="1" si="4820">VLOOKUP(INDIRECT(CHAR(39)&amp;$A2349&amp;CHAR(39)&amp;"!r2c"&amp;$C2349,0),variables,2,0)</f>
        <v>10704</v>
      </c>
      <c r="H2349" s="98">
        <f t="array" aca="1" ref="H2349" ca="1">IF(AND(G2349&gt;=10861,G2349&lt;=10863),TEXT(INDIRECT(CHAR(39)&amp;$A2349&amp;CHAR(39)&amp;"!r"&amp;$B2349&amp;"c"&amp;$C2349,0),"dd-mmm-yyyy"),(INDIRECT(CHAR(39)&amp;$A2349&amp;CHAR(39)&amp;"!r"&amp;$B2349&amp;"c"&amp;$C2349,0)))</f>
        <v>-80763000</v>
      </c>
    </row>
    <row r="2350" spans="1:8" x14ac:dyDescent="0.3">
      <c r="A2350" s="95" t="s">
        <v>284</v>
      </c>
      <c r="B2350" s="95">
        <f t="shared" si="4810"/>
        <v>24</v>
      </c>
      <c r="C2350" s="95">
        <f t="shared" si="4805"/>
        <v>9</v>
      </c>
      <c r="E2350" s="95">
        <f t="shared" ref="E2350" si="4821">plan_id</f>
        <v>390</v>
      </c>
      <c r="F2350" s="95">
        <f t="shared" ca="1" si="4675"/>
        <v>2021</v>
      </c>
      <c r="G2350" s="95">
        <f t="shared" ref="G2350" ca="1" si="4822">VLOOKUP(INDIRECT(CHAR(39)&amp;$A2350&amp;CHAR(39)&amp;"!r2c"&amp;$C2350,0),variables,2,0)</f>
        <v>10928</v>
      </c>
      <c r="H2350" s="98">
        <f t="array" aca="1" ref="H2350" ca="1">IF(AND(G2350&gt;=10861,G2350&lt;=10863),TEXT(INDIRECT(CHAR(39)&amp;$A2350&amp;CHAR(39)&amp;"!r"&amp;$B2350&amp;"c"&amp;$C2350,0),"dd-mmm-yyyy"),(INDIRECT(CHAR(39)&amp;$A2350&amp;CHAR(39)&amp;"!r"&amp;$B2350&amp;"c"&amp;$C2350,0)))</f>
        <v>-0.15759999999999999</v>
      </c>
    </row>
    <row r="2351" spans="1:8" x14ac:dyDescent="0.3">
      <c r="A2351" s="95" t="s">
        <v>284</v>
      </c>
      <c r="B2351" s="95">
        <f t="shared" si="4810"/>
        <v>24</v>
      </c>
      <c r="C2351" s="95">
        <f t="shared" si="4805"/>
        <v>10</v>
      </c>
      <c r="E2351" s="95">
        <f t="shared" ref="E2351" si="4823">plan_id</f>
        <v>390</v>
      </c>
      <c r="F2351" s="95">
        <f t="shared" ca="1" si="4675"/>
        <v>2021</v>
      </c>
      <c r="G2351" s="95">
        <f t="shared" ref="G2351" ca="1" si="4824">VLOOKUP(INDIRECT(CHAR(39)&amp;$A2351&amp;CHAR(39)&amp;"!r2c"&amp;$C2351,0),variables,2,0)</f>
        <v>10929</v>
      </c>
      <c r="H2351" s="98">
        <f t="array" aca="1" ref="H2351" ca="1">IF(AND(G2351&gt;=10861,G2351&lt;=10863),TEXT(INDIRECT(CHAR(39)&amp;$A2351&amp;CHAR(39)&amp;"!r"&amp;$B2351&amp;"c"&amp;$C2351,0),"dd-mmm-yyyy"),(INDIRECT(CHAR(39)&amp;$A2351&amp;CHAR(39)&amp;"!r"&amp;$B2351&amp;"c"&amp;$C2351,0)))</f>
        <v>-0.15759999999999999</v>
      </c>
    </row>
    <row r="2352" spans="1:8" x14ac:dyDescent="0.3">
      <c r="A2352" s="95" t="s">
        <v>284</v>
      </c>
      <c r="B2352" s="95">
        <f t="shared" si="4810"/>
        <v>24</v>
      </c>
      <c r="C2352" s="95">
        <f t="shared" si="4805"/>
        <v>11</v>
      </c>
      <c r="E2352" s="95">
        <f t="shared" ref="E2352" si="4825">plan_id</f>
        <v>390</v>
      </c>
      <c r="F2352" s="95">
        <f t="shared" ca="1" si="4675"/>
        <v>2021</v>
      </c>
      <c r="G2352" s="95">
        <f t="shared" ref="G2352" ca="1" si="4826">VLOOKUP(INDIRECT(CHAR(39)&amp;$A2352&amp;CHAR(39)&amp;"!r2c"&amp;$C2352,0),variables,2,0)</f>
        <v>10930</v>
      </c>
      <c r="H2352" s="98">
        <f t="array" aca="1" ref="H2352" ca="1">IF(AND(G2352&gt;=10861,G2352&lt;=10863),TEXT(INDIRECT(CHAR(39)&amp;$A2352&amp;CHAR(39)&amp;"!r"&amp;$B2352&amp;"c"&amp;$C2352,0),"dd-mmm-yyyy"),(INDIRECT(CHAR(39)&amp;$A2352&amp;CHAR(39)&amp;"!r"&amp;$B2352&amp;"c"&amp;$C2352,0)))</f>
        <v>0</v>
      </c>
    </row>
    <row r="2353" spans="1:8" x14ac:dyDescent="0.3">
      <c r="A2353" s="95" t="s">
        <v>284</v>
      </c>
      <c r="B2353" s="95">
        <f t="shared" si="4810"/>
        <v>24</v>
      </c>
      <c r="C2353" s="95">
        <f t="shared" si="4805"/>
        <v>12</v>
      </c>
      <c r="E2353" s="95">
        <f t="shared" ref="E2353" si="4827">plan_id</f>
        <v>390</v>
      </c>
      <c r="F2353" s="95">
        <f t="shared" ca="1" si="4675"/>
        <v>2021</v>
      </c>
      <c r="G2353" s="95">
        <f t="shared" ref="G2353" ca="1" si="4828">VLOOKUP(INDIRECT(CHAR(39)&amp;$A2353&amp;CHAR(39)&amp;"!r2c"&amp;$C2353,0),variables,2,0)</f>
        <v>10705</v>
      </c>
      <c r="H2353" s="98">
        <f t="array" aca="1" ref="H2353" ca="1">IF(AND(G2353&gt;=10861,G2353&lt;=10863),TEXT(INDIRECT(CHAR(39)&amp;$A2353&amp;CHAR(39)&amp;"!r"&amp;$B2353&amp;"c"&amp;$C2353,0),"dd-mmm-yyyy"),(INDIRECT(CHAR(39)&amp;$A2353&amp;CHAR(39)&amp;"!r"&amp;$B2353&amp;"c"&amp;$C2353,0)))</f>
        <v>37433000</v>
      </c>
    </row>
    <row r="2354" spans="1:8" x14ac:dyDescent="0.3">
      <c r="A2354" s="95" t="s">
        <v>284</v>
      </c>
      <c r="B2354" s="95">
        <f t="shared" si="4810"/>
        <v>24</v>
      </c>
      <c r="C2354" s="95">
        <f t="shared" si="4805"/>
        <v>13</v>
      </c>
      <c r="E2354" s="95">
        <f t="shared" ref="E2354" si="4829">plan_id</f>
        <v>390</v>
      </c>
      <c r="F2354" s="95">
        <f t="shared" ca="1" si="4675"/>
        <v>2021</v>
      </c>
      <c r="G2354" s="95">
        <f t="shared" ref="G2354" ca="1" si="4830">VLOOKUP(INDIRECT(CHAR(39)&amp;$A2354&amp;CHAR(39)&amp;"!r2c"&amp;$C2354,0),variables,2,0)</f>
        <v>10842</v>
      </c>
      <c r="H2354" s="98">
        <f t="array" aca="1" ref="H2354" ca="1">IF(AND(G2354&gt;=10861,G2354&lt;=10863),TEXT(INDIRECT(CHAR(39)&amp;$A2354&amp;CHAR(39)&amp;"!r"&amp;$B2354&amp;"c"&amp;$C2354,0),"dd-mmm-yyyy"),(INDIRECT(CHAR(39)&amp;$A2354&amp;CHAR(39)&amp;"!r"&amp;$B2354&amp;"c"&amp;$C2354,0)))</f>
        <v>0</v>
      </c>
    </row>
    <row r="2355" spans="1:8" x14ac:dyDescent="0.3">
      <c r="A2355" s="95" t="s">
        <v>284</v>
      </c>
      <c r="B2355" s="95">
        <f t="shared" si="4810"/>
        <v>24</v>
      </c>
      <c r="C2355" s="95">
        <f t="shared" si="4805"/>
        <v>14</v>
      </c>
      <c r="E2355" s="95">
        <f t="shared" ref="E2355" si="4831">plan_id</f>
        <v>390</v>
      </c>
      <c r="F2355" s="95">
        <f t="shared" ca="1" si="4675"/>
        <v>2021</v>
      </c>
      <c r="G2355" s="95">
        <f t="shared" ref="G2355" ca="1" si="4832">VLOOKUP(INDIRECT(CHAR(39)&amp;$A2355&amp;CHAR(39)&amp;"!r2c"&amp;$C2355,0),variables,2,0)</f>
        <v>10843</v>
      </c>
      <c r="H2355" s="98">
        <f t="array" aca="1" ref="H2355" ca="1">IF(AND(G2355&gt;=10861,G2355&lt;=10863),TEXT(INDIRECT(CHAR(39)&amp;$A2355&amp;CHAR(39)&amp;"!r"&amp;$B2355&amp;"c"&amp;$C2355,0),"dd-mmm-yyyy"),(INDIRECT(CHAR(39)&amp;$A2355&amp;CHAR(39)&amp;"!r"&amp;$B2355&amp;"c"&amp;$C2355,0)))</f>
        <v>0</v>
      </c>
    </row>
    <row r="2356" spans="1:8" x14ac:dyDescent="0.3">
      <c r="A2356" s="95" t="s">
        <v>284</v>
      </c>
      <c r="B2356" s="95">
        <f t="shared" si="4810"/>
        <v>24</v>
      </c>
      <c r="C2356" s="95">
        <f t="shared" si="4805"/>
        <v>15</v>
      </c>
      <c r="E2356" s="95">
        <f t="shared" ref="E2356" si="4833">plan_id</f>
        <v>390</v>
      </c>
      <c r="F2356" s="95">
        <f t="shared" ca="1" si="4675"/>
        <v>2021</v>
      </c>
      <c r="G2356" s="95">
        <f t="shared" ref="G2356" ca="1" si="4834">VLOOKUP(INDIRECT(CHAR(39)&amp;$A2356&amp;CHAR(39)&amp;"!r2c"&amp;$C2356,0),variables,2,0)</f>
        <v>10931</v>
      </c>
      <c r="H2356" s="98">
        <f t="array" aca="1" ref="H2356" ca="1">IF(AND(G2356&gt;=10861,G2356&lt;=10863),TEXT(INDIRECT(CHAR(39)&amp;$A2356&amp;CHAR(39)&amp;"!r"&amp;$B2356&amp;"c"&amp;$C2356,0),"dd-mmm-yyyy"),(INDIRECT(CHAR(39)&amp;$A2356&amp;CHAR(39)&amp;"!r"&amp;$B2356&amp;"c"&amp;$C2356,0)))</f>
        <v>0</v>
      </c>
    </row>
    <row r="2357" spans="1:8" x14ac:dyDescent="0.3">
      <c r="A2357" s="95" t="s">
        <v>284</v>
      </c>
      <c r="B2357" s="95">
        <f t="shared" si="4810"/>
        <v>24</v>
      </c>
      <c r="C2357" s="95">
        <f t="shared" si="4805"/>
        <v>16</v>
      </c>
      <c r="E2357" s="95">
        <f t="shared" ref="E2357" si="4835">plan_id</f>
        <v>390</v>
      </c>
      <c r="F2357" s="95">
        <f t="shared" ca="1" si="4675"/>
        <v>2021</v>
      </c>
      <c r="G2357" s="95">
        <f t="shared" ref="G2357" ca="1" si="4836">VLOOKUP(INDIRECT(CHAR(39)&amp;$A2357&amp;CHAR(39)&amp;"!r2c"&amp;$C2357,0),variables,2,0)</f>
        <v>10932</v>
      </c>
      <c r="H2357" s="98">
        <f t="array" aca="1" ref="H2357" ca="1">IF(AND(G2357&gt;=10861,G2357&lt;=10863),TEXT(INDIRECT(CHAR(39)&amp;$A2357&amp;CHAR(39)&amp;"!r"&amp;$B2357&amp;"c"&amp;$C2357,0),"dd-mmm-yyyy"),(INDIRECT(CHAR(39)&amp;$A2357&amp;CHAR(39)&amp;"!r"&amp;$B2357&amp;"c"&amp;$C2357,0)))</f>
        <v>0</v>
      </c>
    </row>
    <row r="2358" spans="1:8" x14ac:dyDescent="0.3">
      <c r="A2358" s="95" t="s">
        <v>284</v>
      </c>
      <c r="B2358" s="95">
        <f t="shared" si="4810"/>
        <v>24</v>
      </c>
      <c r="C2358" s="95">
        <f t="shared" si="4805"/>
        <v>17</v>
      </c>
      <c r="E2358" s="95">
        <f t="shared" ref="E2358" si="4837">plan_id</f>
        <v>390</v>
      </c>
      <c r="F2358" s="95">
        <f t="shared" ca="1" si="4675"/>
        <v>2021</v>
      </c>
      <c r="G2358" s="95">
        <f t="shared" ref="G2358" ca="1" si="4838">VLOOKUP(INDIRECT(CHAR(39)&amp;$A2358&amp;CHAR(39)&amp;"!r2c"&amp;$C2358,0),variables,2,0)</f>
        <v>10933</v>
      </c>
      <c r="H2358" s="98">
        <f t="array" aca="1" ref="H2358" ca="1">IF(AND(G2358&gt;=10861,G2358&lt;=10863),TEXT(INDIRECT(CHAR(39)&amp;$A2358&amp;CHAR(39)&amp;"!r"&amp;$B2358&amp;"c"&amp;$C2358,0),"dd-mmm-yyyy"),(INDIRECT(CHAR(39)&amp;$A2358&amp;CHAR(39)&amp;"!r"&amp;$B2358&amp;"c"&amp;$C2358,0)))</f>
        <v>0.17230000000000001</v>
      </c>
    </row>
    <row r="2359" spans="1:8" x14ac:dyDescent="0.3">
      <c r="A2359" s="95" t="s">
        <v>284</v>
      </c>
      <c r="B2359" s="95">
        <f t="shared" si="4810"/>
        <v>24</v>
      </c>
      <c r="C2359" s="95">
        <f t="shared" si="4805"/>
        <v>18</v>
      </c>
      <c r="E2359" s="95">
        <f t="shared" ref="E2359" si="4839">plan_id</f>
        <v>390</v>
      </c>
      <c r="F2359" s="95">
        <f t="shared" ca="1" si="4675"/>
        <v>2021</v>
      </c>
      <c r="G2359" s="95">
        <f t="shared" ref="G2359" ca="1" si="4840">VLOOKUP(INDIRECT(CHAR(39)&amp;$A2359&amp;CHAR(39)&amp;"!r2c"&amp;$C2359,0),variables,2,0)</f>
        <v>10934</v>
      </c>
      <c r="H2359" s="98">
        <f t="array" aca="1" ref="H2359" ca="1">IF(AND(G2359&gt;=10861,G2359&lt;=10863),TEXT(INDIRECT(CHAR(39)&amp;$A2359&amp;CHAR(39)&amp;"!r"&amp;$B2359&amp;"c"&amp;$C2359,0),"dd-mmm-yyyy"),(INDIRECT(CHAR(39)&amp;$A2359&amp;CHAR(39)&amp;"!r"&amp;$B2359&amp;"c"&amp;$C2359,0)))</f>
        <v>7.9000000000000001E-2</v>
      </c>
    </row>
    <row r="2360" spans="1:8" x14ac:dyDescent="0.3">
      <c r="A2360" s="95" t="s">
        <v>284</v>
      </c>
      <c r="B2360" s="95">
        <f t="shared" si="4810"/>
        <v>24</v>
      </c>
      <c r="C2360" s="95">
        <f t="shared" si="4805"/>
        <v>19</v>
      </c>
      <c r="E2360" s="95">
        <f t="shared" ref="E2360" si="4841">plan_id</f>
        <v>390</v>
      </c>
      <c r="F2360" s="95">
        <f t="shared" ca="1" si="4675"/>
        <v>2021</v>
      </c>
      <c r="G2360" s="95">
        <f t="shared" ref="G2360" ca="1" si="4842">VLOOKUP(INDIRECT(CHAR(39)&amp;$A2360&amp;CHAR(39)&amp;"!r2c"&amp;$C2360,0),variables,2,0)</f>
        <v>10935</v>
      </c>
      <c r="H2360" s="98" t="str">
        <f t="array" aca="1" ref="H2360" ca="1">IF(AND(G2360&gt;=10861,G2360&lt;=10863),TEXT(INDIRECT(CHAR(39)&amp;$A2360&amp;CHAR(39)&amp;"!r"&amp;$B2360&amp;"c"&amp;$C2360,0),"dd-mmm-yyyy"),(INDIRECT(CHAR(39)&amp;$A2360&amp;CHAR(39)&amp;"!r"&amp;$B2360&amp;"c"&amp;$C2360,0)))</f>
        <v>Range</v>
      </c>
    </row>
    <row r="2361" spans="1:8" x14ac:dyDescent="0.3">
      <c r="A2361" s="95" t="s">
        <v>284</v>
      </c>
      <c r="B2361" s="95">
        <f t="shared" si="4810"/>
        <v>24</v>
      </c>
      <c r="C2361" s="95">
        <f t="shared" si="4805"/>
        <v>20</v>
      </c>
      <c r="E2361" s="95">
        <f t="shared" ref="E2361" si="4843">plan_id</f>
        <v>390</v>
      </c>
      <c r="F2361" s="95">
        <f t="shared" ca="1" si="4675"/>
        <v>2021</v>
      </c>
      <c r="G2361" s="95">
        <f t="shared" ref="G2361" ca="1" si="4844">VLOOKUP(INDIRECT(CHAR(39)&amp;$A2361&amp;CHAR(39)&amp;"!r2c"&amp;$C2361,0),variables,2,0)</f>
        <v>10937</v>
      </c>
      <c r="H2361" s="98">
        <f t="array" aca="1" ref="H2361" ca="1">IF(AND(G2361&gt;=10861,G2361&lt;=10863),TEXT(INDIRECT(CHAR(39)&amp;$A2361&amp;CHAR(39)&amp;"!r"&amp;$B2361&amp;"c"&amp;$C2361,0),"dd-mmm-yyyy"),(INDIRECT(CHAR(39)&amp;$A2361&amp;CHAR(39)&amp;"!r"&amp;$B2361&amp;"c"&amp;$C2361,0)))</f>
        <v>0</v>
      </c>
    </row>
    <row r="2362" spans="1:8" x14ac:dyDescent="0.3">
      <c r="A2362" s="95" t="s">
        <v>284</v>
      </c>
      <c r="B2362" s="95">
        <f t="shared" si="4810"/>
        <v>24</v>
      </c>
      <c r="C2362" s="95">
        <f t="shared" si="4805"/>
        <v>21</v>
      </c>
      <c r="E2362" s="95">
        <f t="shared" ref="E2362" si="4845">plan_id</f>
        <v>390</v>
      </c>
      <c r="F2362" s="95">
        <f t="shared" ca="1" si="4675"/>
        <v>2021</v>
      </c>
      <c r="G2362" s="95">
        <f t="shared" ref="G2362" ca="1" si="4846">VLOOKUP(INDIRECT(CHAR(39)&amp;$A2362&amp;CHAR(39)&amp;"!r2c"&amp;$C2362,0),variables,2,0)</f>
        <v>10938</v>
      </c>
      <c r="H2362" s="98">
        <f t="array" aca="1" ref="H2362" ca="1">IF(AND(G2362&gt;=10861,G2362&lt;=10863),TEXT(INDIRECT(CHAR(39)&amp;$A2362&amp;CHAR(39)&amp;"!r"&amp;$B2362&amp;"c"&amp;$C2362,0),"dd-mmm-yyyy"),(INDIRECT(CHAR(39)&amp;$A2362&amp;CHAR(39)&amp;"!r"&amp;$B2362&amp;"c"&amp;$C2362,0)))</f>
        <v>0</v>
      </c>
    </row>
    <row r="2363" spans="1:8" x14ac:dyDescent="0.3">
      <c r="A2363" s="95" t="s">
        <v>284</v>
      </c>
      <c r="B2363" s="95">
        <f t="shared" si="4810"/>
        <v>24</v>
      </c>
      <c r="C2363" s="95">
        <f t="shared" si="4805"/>
        <v>22</v>
      </c>
      <c r="E2363" s="95">
        <f t="shared" ref="E2363" si="4847">plan_id</f>
        <v>390</v>
      </c>
      <c r="F2363" s="95">
        <f t="shared" ca="1" si="4675"/>
        <v>2021</v>
      </c>
      <c r="G2363" s="95">
        <f t="shared" ref="G2363" ca="1" si="4848">VLOOKUP(INDIRECT(CHAR(39)&amp;$A2363&amp;CHAR(39)&amp;"!r2c"&amp;$C2363,0),variables,2,0)</f>
        <v>11007</v>
      </c>
      <c r="H2363" s="98" t="str">
        <f t="array" aca="1" ref="H2363" ca="1">IF(AND(G2363&gt;=10861,G2363&lt;=10863),TEXT(INDIRECT(CHAR(39)&amp;$A2363&amp;CHAR(39)&amp;"!r"&amp;$B2363&amp;"c"&amp;$C2363,0),"dd-mmm-yyyy"),(INDIRECT(CHAR(39)&amp;$A2363&amp;CHAR(39)&amp;"!r"&amp;$B2363&amp;"c"&amp;$C2363,0)))</f>
        <v>(i) 2.5% of Avg pay times dep service upto 25 yrs+ 3% of avg pay times dep service over 25yrs+ 2.5% of Avg pay times CS, Max 80% of pay. (ii) 2.5% of avg pay times total service, Max 80% of pay</v>
      </c>
    </row>
    <row r="2364" spans="1:8" x14ac:dyDescent="0.3">
      <c r="A2364" s="95" t="s">
        <v>284</v>
      </c>
      <c r="B2364" s="95">
        <f t="shared" si="4810"/>
        <v>24</v>
      </c>
      <c r="C2364" s="95">
        <f t="shared" si="4805"/>
        <v>23</v>
      </c>
      <c r="E2364" s="95">
        <f t="shared" ref="E2364" si="4849">plan_id</f>
        <v>390</v>
      </c>
      <c r="F2364" s="95">
        <f t="shared" ca="1" si="4675"/>
        <v>2021</v>
      </c>
      <c r="G2364" s="95">
        <f t="shared" ref="G2364" ca="1" si="4850">VLOOKUP(INDIRECT(CHAR(39)&amp;$A2364&amp;CHAR(39)&amp;"!r2c"&amp;$C2364,0),variables,2,0)</f>
        <v>10941</v>
      </c>
      <c r="H2364" s="98" t="str">
        <f t="array" aca="1" ref="H2364" ca="1">IF(AND(G2364&gt;=10861,G2364&lt;=10863),TEXT(INDIRECT(CHAR(39)&amp;$A2364&amp;CHAR(39)&amp;"!r"&amp;$B2364&amp;"c"&amp;$C2364,0),"dd-mmm-yyyy"),(INDIRECT(CHAR(39)&amp;$A2364&amp;CHAR(39)&amp;"!r"&amp;$B2364&amp;"c"&amp;$C2364,0)))</f>
        <v>COLA</v>
      </c>
    </row>
    <row r="2365" spans="1:8" x14ac:dyDescent="0.3">
      <c r="A2365" s="95" t="s">
        <v>284</v>
      </c>
      <c r="B2365" s="95">
        <f t="shared" si="4810"/>
        <v>24</v>
      </c>
      <c r="C2365" s="95">
        <f t="shared" si="4805"/>
        <v>24</v>
      </c>
      <c r="E2365" s="95">
        <f t="shared" ref="E2365" si="4851">plan_id</f>
        <v>390</v>
      </c>
      <c r="F2365" s="95">
        <f t="shared" ca="1" si="4675"/>
        <v>2021</v>
      </c>
      <c r="G2365" s="95">
        <f t="shared" ref="G2365" ca="1" si="4852">VLOOKUP(INDIRECT(CHAR(39)&amp;$A2365&amp;CHAR(39)&amp;"!r2c"&amp;$C2365,0),variables,2,0)</f>
        <v>10942</v>
      </c>
      <c r="H2365" s="98" t="str">
        <f t="array" aca="1" ref="H2365" ca="1">IF(AND(G2365&gt;=10861,G2365&lt;=10863),TEXT(INDIRECT(CHAR(39)&amp;$A2365&amp;CHAR(39)&amp;"!r"&amp;$B2365&amp;"c"&amp;$C2365,0),"dd-mmm-yyyy"),(INDIRECT(CHAR(39)&amp;$A2365&amp;CHAR(39)&amp;"!r"&amp;$B2365&amp;"c"&amp;$C2365,0)))</f>
        <v>Percentage</v>
      </c>
    </row>
    <row r="2366" spans="1:8" x14ac:dyDescent="0.3">
      <c r="A2366" s="95" t="s">
        <v>284</v>
      </c>
      <c r="B2366" s="95">
        <f t="shared" si="4810"/>
        <v>24</v>
      </c>
      <c r="C2366" s="95">
        <f t="shared" si="4805"/>
        <v>25</v>
      </c>
      <c r="E2366" s="95">
        <f t="shared" ref="E2366" si="4853">plan_id</f>
        <v>390</v>
      </c>
      <c r="F2366" s="95">
        <f t="shared" ca="1" si="4675"/>
        <v>2021</v>
      </c>
      <c r="G2366" s="95">
        <f t="shared" ref="G2366" ca="1" si="4854">VLOOKUP(INDIRECT(CHAR(39)&amp;$A2366&amp;CHAR(39)&amp;"!r2c"&amp;$C2366,0),variables,2,0)</f>
        <v>10701</v>
      </c>
      <c r="H2366" s="98" t="str">
        <f t="array" aca="1" ref="H2366" ca="1">IF(AND(G2366&gt;=10861,G2366&lt;=10863),TEXT(INDIRECT(CHAR(39)&amp;$A2366&amp;CHAR(39)&amp;"!r"&amp;$B2366&amp;"c"&amp;$C2366,0),"dd-mmm-yyyy"),(INDIRECT(CHAR(39)&amp;$A2366&amp;CHAR(39)&amp;"!r"&amp;$B2366&amp;"c"&amp;$C2366,0)))</f>
        <v>Hired Post 11/01/1996: 3.0%.</v>
      </c>
    </row>
    <row r="2367" spans="1:8" x14ac:dyDescent="0.3">
      <c r="A2367" s="95" t="s">
        <v>284</v>
      </c>
      <c r="B2367" s="95">
        <f t="shared" si="4810"/>
        <v>24</v>
      </c>
      <c r="C2367" s="95">
        <f t="shared" si="4805"/>
        <v>26</v>
      </c>
      <c r="E2367" s="95">
        <f t="shared" ref="E2367" si="4855">plan_id</f>
        <v>390</v>
      </c>
      <c r="F2367" s="95">
        <f t="shared" ca="1" si="4675"/>
        <v>2021</v>
      </c>
      <c r="G2367" s="95">
        <f t="shared" ref="G2367" ca="1" si="4856">VLOOKUP(INDIRECT(CHAR(39)&amp;$A2367&amp;CHAR(39)&amp;"!r2c"&amp;$C2367,0),variables,2,0)</f>
        <v>10702</v>
      </c>
      <c r="H2367" s="98">
        <f t="array" aca="1" ref="H2367" ca="1">IF(AND(G2367&gt;=10861,G2367&lt;=10863),TEXT(INDIRECT(CHAR(39)&amp;$A2367&amp;CHAR(39)&amp;"!r"&amp;$B2367&amp;"c"&amp;$C2367,0),"dd-mmm-yyyy"),(INDIRECT(CHAR(39)&amp;$A2367&amp;CHAR(39)&amp;"!r"&amp;$B2367&amp;"c"&amp;$C2367,0)))</f>
        <v>0</v>
      </c>
    </row>
    <row r="2368" spans="1:8" x14ac:dyDescent="0.3">
      <c r="A2368" s="95" t="s">
        <v>284</v>
      </c>
      <c r="B2368" s="95">
        <f t="shared" si="4810"/>
        <v>24</v>
      </c>
      <c r="C2368" s="95">
        <f t="shared" si="4805"/>
        <v>27</v>
      </c>
      <c r="E2368" s="95">
        <f t="shared" ref="E2368" si="4857">plan_id</f>
        <v>390</v>
      </c>
      <c r="F2368" s="95">
        <f t="shared" ca="1" si="4675"/>
        <v>2021</v>
      </c>
      <c r="G2368" s="95">
        <f t="shared" ref="G2368" ca="1" si="4858">VLOOKUP(INDIRECT(CHAR(39)&amp;$A2368&amp;CHAR(39)&amp;"!r2c"&amp;$C2368,0),variables,2,0)</f>
        <v>10943</v>
      </c>
      <c r="H2368" s="98">
        <f t="array" aca="1" ref="H2368" ca="1">IF(AND(G2368&gt;=10861,G2368&lt;=10863),TEXT(INDIRECT(CHAR(39)&amp;$A2368&amp;CHAR(39)&amp;"!r"&amp;$B2368&amp;"c"&amp;$C2368,0),"dd-mmm-yyyy"),(INDIRECT(CHAR(39)&amp;$A2368&amp;CHAR(39)&amp;"!r"&amp;$B2368&amp;"c"&amp;$C2368,0)))</f>
        <v>0</v>
      </c>
    </row>
    <row r="2369" spans="1:8" x14ac:dyDescent="0.3">
      <c r="A2369" s="95" t="s">
        <v>284</v>
      </c>
      <c r="B2369" s="95">
        <f t="shared" si="4810"/>
        <v>24</v>
      </c>
      <c r="C2369" s="95">
        <f t="shared" si="4805"/>
        <v>28</v>
      </c>
      <c r="E2369" s="95">
        <f t="shared" ref="E2369" si="4859">plan_id</f>
        <v>390</v>
      </c>
      <c r="F2369" s="95">
        <f t="shared" ca="1" si="4675"/>
        <v>2021</v>
      </c>
      <c r="G2369" s="95">
        <f t="shared" ref="G2369" ca="1" si="4860">VLOOKUP(INDIRECT(CHAR(39)&amp;$A2369&amp;CHAR(39)&amp;"!r2c"&amp;$C2369,0),variables,2,0)</f>
        <v>10944</v>
      </c>
      <c r="H2369" s="98" t="str">
        <f t="array" aca="1" ref="H2369" ca="1">IF(AND(G2369&gt;=10861,G2369&lt;=10863),TEXT(INDIRECT(CHAR(39)&amp;$A2369&amp;CHAR(39)&amp;"!r"&amp;$B2369&amp;"c"&amp;$C2369,0),"dd-mmm-yyyy"),(INDIRECT(CHAR(39)&amp;$A2369&amp;CHAR(39)&amp;"!r"&amp;$B2369&amp;"c"&amp;$C2369,0)))</f>
        <v>NO</v>
      </c>
    </row>
    <row r="2370" spans="1:8" x14ac:dyDescent="0.3">
      <c r="A2370" s="95" t="s">
        <v>284</v>
      </c>
      <c r="B2370" s="95">
        <f t="shared" si="4810"/>
        <v>24</v>
      </c>
      <c r="C2370" s="95">
        <f t="shared" si="4805"/>
        <v>29</v>
      </c>
      <c r="E2370" s="95">
        <f t="shared" ref="E2370" si="4861">plan_id</f>
        <v>390</v>
      </c>
      <c r="F2370" s="95">
        <f t="shared" ca="1" si="4675"/>
        <v>2021</v>
      </c>
      <c r="G2370" s="95">
        <f t="shared" ref="G2370" ca="1" si="4862">VLOOKUP(INDIRECT(CHAR(39)&amp;$A2370&amp;CHAR(39)&amp;"!r2c"&amp;$C2370,0),variables,2,0)</f>
        <v>10945</v>
      </c>
      <c r="H2370" s="98" t="str">
        <f t="array" aca="1" ref="H2370" ca="1">IF(AND(G2370&gt;=10861,G2370&lt;=10863),TEXT(INDIRECT(CHAR(39)&amp;$A2370&amp;CHAR(39)&amp;"!r"&amp;$B2370&amp;"c"&amp;$C2370,0),"dd-mmm-yyyy"),(INDIRECT(CHAR(39)&amp;$A2370&amp;CHAR(39)&amp;"!r"&amp;$B2370&amp;"c"&amp;$C2370,0)))</f>
        <v>NO</v>
      </c>
    </row>
    <row r="2371" spans="1:8" x14ac:dyDescent="0.3">
      <c r="A2371" s="95" t="s">
        <v>284</v>
      </c>
      <c r="B2371" s="95">
        <f t="shared" si="4810"/>
        <v>24</v>
      </c>
      <c r="C2371" s="95">
        <f t="shared" si="4805"/>
        <v>30</v>
      </c>
      <c r="E2371" s="95">
        <f t="shared" ref="E2371" si="4863">plan_id</f>
        <v>390</v>
      </c>
      <c r="F2371" s="95">
        <f t="shared" ca="1" si="4675"/>
        <v>2021</v>
      </c>
      <c r="G2371" s="95">
        <f t="shared" ref="G2371" ca="1" si="4864">VLOOKUP(INDIRECT(CHAR(39)&amp;$A2371&amp;CHAR(39)&amp;"!r2c"&amp;$C2371,0),variables,2,0)</f>
        <v>10947</v>
      </c>
      <c r="H2371" s="98">
        <f t="array" aca="1" ref="H2371" ca="1">IF(AND(G2371&gt;=10861,G2371&lt;=10863),TEXT(INDIRECT(CHAR(39)&amp;$A2371&amp;CHAR(39)&amp;"!r"&amp;$B2371&amp;"c"&amp;$C2371,0),"dd-mmm-yyyy"),(INDIRECT(CHAR(39)&amp;$A2371&amp;CHAR(39)&amp;"!r"&amp;$B2371&amp;"c"&amp;$C2371,0)))</f>
        <v>0</v>
      </c>
    </row>
    <row r="2372" spans="1:8" x14ac:dyDescent="0.3">
      <c r="A2372" s="95" t="s">
        <v>284</v>
      </c>
      <c r="B2372" s="95">
        <f t="shared" si="4810"/>
        <v>24</v>
      </c>
      <c r="C2372" s="95">
        <f t="shared" si="4805"/>
        <v>31</v>
      </c>
      <c r="E2372" s="95">
        <f t="shared" ref="E2372" si="4865">plan_id</f>
        <v>390</v>
      </c>
      <c r="F2372" s="95">
        <f t="shared" ca="1" si="4675"/>
        <v>2021</v>
      </c>
      <c r="G2372" s="95">
        <f t="shared" ref="G2372" ca="1" si="4866">VLOOKUP(INDIRECT(CHAR(39)&amp;$A2372&amp;CHAR(39)&amp;"!r2c"&amp;$C2372,0),variables,2,0)</f>
        <v>10948</v>
      </c>
      <c r="H2372" s="98" t="str">
        <f t="array" aca="1" ref="H2372" ca="1">IF(AND(G2372&gt;=10861,G2372&lt;=10863),TEXT(INDIRECT(CHAR(39)&amp;$A2372&amp;CHAR(39)&amp;"!r"&amp;$B2372&amp;"c"&amp;$C2372,0),"dd-mmm-yyyy"),(INDIRECT(CHAR(39)&amp;$A2372&amp;CHAR(39)&amp;"!r"&amp;$B2372&amp;"c"&amp;$C2372,0)))</f>
        <v>NO</v>
      </c>
    </row>
    <row r="2373" spans="1:8" x14ac:dyDescent="0.3">
      <c r="A2373" s="95" t="s">
        <v>284</v>
      </c>
      <c r="B2373" s="95">
        <f t="shared" si="4810"/>
        <v>24</v>
      </c>
      <c r="C2373" s="95">
        <f t="shared" si="4805"/>
        <v>32</v>
      </c>
      <c r="E2373" s="95">
        <f t="shared" ref="E2373" si="4867">plan_id</f>
        <v>390</v>
      </c>
      <c r="F2373" s="95">
        <f t="shared" ca="1" si="4675"/>
        <v>2021</v>
      </c>
      <c r="G2373" s="95">
        <f t="shared" ref="G2373" ca="1" si="4868">VLOOKUP(INDIRECT(CHAR(39)&amp;$A2373&amp;CHAR(39)&amp;"!r2c"&amp;$C2373,0),variables,2,0)</f>
        <v>10949</v>
      </c>
      <c r="H2373" s="98" t="str">
        <f t="array" aca="1" ref="H2373" ca="1">IF(AND(G2373&gt;=10861,G2373&lt;=10863),TEXT(INDIRECT(CHAR(39)&amp;$A2373&amp;CHAR(39)&amp;"!r"&amp;$B2373&amp;"c"&amp;$C2373,0),"dd-mmm-yyyy"),(INDIRECT(CHAR(39)&amp;$A2373&amp;CHAR(39)&amp;"!r"&amp;$B2373&amp;"c"&amp;$C2373,0)))</f>
        <v>NO</v>
      </c>
    </row>
    <row r="2374" spans="1:8" x14ac:dyDescent="0.3">
      <c r="A2374" s="95" t="s">
        <v>284</v>
      </c>
      <c r="B2374" s="95">
        <f t="shared" si="4810"/>
        <v>24</v>
      </c>
      <c r="C2374" s="95">
        <f t="shared" si="4805"/>
        <v>33</v>
      </c>
      <c r="E2374" s="95">
        <f t="shared" ref="E2374" si="4869">plan_id</f>
        <v>390</v>
      </c>
      <c r="F2374" s="95">
        <f t="shared" ca="1" si="4675"/>
        <v>2021</v>
      </c>
      <c r="G2374" s="95">
        <f t="shared" ref="G2374" ca="1" si="4870">VLOOKUP(INDIRECT(CHAR(39)&amp;$A2374&amp;CHAR(39)&amp;"!r2c"&amp;$C2374,0),variables,2,0)</f>
        <v>10951</v>
      </c>
      <c r="H2374" s="98" t="str">
        <f t="array" aca="1" ref="H2374" ca="1">IF(AND(G2374&gt;=10861,G2374&lt;=10863),TEXT(INDIRECT(CHAR(39)&amp;$A2374&amp;CHAR(39)&amp;"!r"&amp;$B2374&amp;"c"&amp;$C2374,0),"dd-mmm-yyyy"),(INDIRECT(CHAR(39)&amp;$A2374&amp;CHAR(39)&amp;"!r"&amp;$B2374&amp;"c"&amp;$C2374,0)))</f>
        <v>NO</v>
      </c>
    </row>
    <row r="2375" spans="1:8" x14ac:dyDescent="0.3">
      <c r="A2375" s="95" t="s">
        <v>284</v>
      </c>
      <c r="B2375" s="95">
        <f t="shared" si="4810"/>
        <v>24</v>
      </c>
      <c r="C2375" s="95">
        <f t="shared" si="4805"/>
        <v>34</v>
      </c>
      <c r="E2375" s="95">
        <f t="shared" ref="E2375" si="4871">plan_id</f>
        <v>390</v>
      </c>
      <c r="F2375" s="95">
        <f t="shared" ca="1" si="4675"/>
        <v>2021</v>
      </c>
      <c r="G2375" s="95">
        <f t="shared" ref="G2375" ca="1" si="4872">VLOOKUP(INDIRECT(CHAR(39)&amp;$A2375&amp;CHAR(39)&amp;"!r2c"&amp;$C2375,0),variables,2,0)</f>
        <v>10950</v>
      </c>
      <c r="H2375" s="98" t="str">
        <f t="array" aca="1" ref="H2375" ca="1">IF(AND(G2375&gt;=10861,G2375&lt;=10863),TEXT(INDIRECT(CHAR(39)&amp;$A2375&amp;CHAR(39)&amp;"!r"&amp;$B2375&amp;"c"&amp;$C2375,0),"dd-mmm-yyyy"),(INDIRECT(CHAR(39)&amp;$A2375&amp;CHAR(39)&amp;"!r"&amp;$B2375&amp;"c"&amp;$C2375,0)))</f>
        <v>NO</v>
      </c>
    </row>
    <row r="2376" spans="1:8" x14ac:dyDescent="0.3">
      <c r="A2376" s="95" t="s">
        <v>284</v>
      </c>
      <c r="B2376" s="95">
        <f t="shared" si="4810"/>
        <v>24</v>
      </c>
      <c r="C2376" s="95">
        <f t="shared" si="4805"/>
        <v>35</v>
      </c>
      <c r="E2376" s="95">
        <f t="shared" ref="E2376" si="4873">plan_id</f>
        <v>390</v>
      </c>
      <c r="F2376" s="95">
        <f t="shared" ca="1" si="4675"/>
        <v>2021</v>
      </c>
      <c r="G2376" s="95">
        <f t="shared" ref="G2376" ca="1" si="4874">VLOOKUP(INDIRECT(CHAR(39)&amp;$A2376&amp;CHAR(39)&amp;"!r2c"&amp;$C2376,0),variables,2,0)</f>
        <v>10954</v>
      </c>
      <c r="H2376" s="98">
        <f t="array" aca="1" ref="H2376" ca="1">IF(AND(G2376&gt;=10861,G2376&lt;=10863),TEXT(INDIRECT(CHAR(39)&amp;$A2376&amp;CHAR(39)&amp;"!r"&amp;$B2376&amp;"c"&amp;$C2376,0),"dd-mmm-yyyy"),(INDIRECT(CHAR(39)&amp;$A2376&amp;CHAR(39)&amp;"!r"&amp;$B2376&amp;"c"&amp;$C2376,0)))</f>
        <v>0.03</v>
      </c>
    </row>
    <row r="2377" spans="1:8" x14ac:dyDescent="0.3">
      <c r="A2377" s="95" t="s">
        <v>284</v>
      </c>
      <c r="B2377" s="95">
        <f t="shared" si="4810"/>
        <v>24</v>
      </c>
      <c r="C2377" s="95">
        <f t="shared" si="4805"/>
        <v>36</v>
      </c>
      <c r="E2377" s="95">
        <f t="shared" ref="E2377" si="4875">plan_id</f>
        <v>390</v>
      </c>
      <c r="F2377" s="95">
        <f t="shared" ca="1" si="4675"/>
        <v>2021</v>
      </c>
      <c r="G2377" s="95">
        <f t="shared" ref="G2377" ca="1" si="4876">VLOOKUP(INDIRECT(CHAR(39)&amp;$A2377&amp;CHAR(39)&amp;"!r2c"&amp;$C2377,0),variables,2,0)</f>
        <v>10955</v>
      </c>
      <c r="H2377" s="98">
        <f t="array" aca="1" ref="H2377" ca="1">IF(AND(G2377&gt;=10861,G2377&lt;=10863),TEXT(INDIRECT(CHAR(39)&amp;$A2377&amp;CHAR(39)&amp;"!r"&amp;$B2377&amp;"c"&amp;$C2377,0),"dd-mmm-yyyy"),(INDIRECT(CHAR(39)&amp;$A2377&amp;CHAR(39)&amp;"!r"&amp;$B2377&amp;"c"&amp;$C2377,0)))</f>
        <v>6.25E-2</v>
      </c>
    </row>
    <row r="2378" spans="1:8" x14ac:dyDescent="0.3">
      <c r="A2378" s="95" t="s">
        <v>284</v>
      </c>
      <c r="B2378" s="95">
        <f t="shared" si="4810"/>
        <v>24</v>
      </c>
      <c r="C2378" s="95">
        <f t="shared" si="4805"/>
        <v>37</v>
      </c>
      <c r="E2378" s="95">
        <f t="shared" ref="E2378" si="4877">plan_id</f>
        <v>390</v>
      </c>
      <c r="F2378" s="95">
        <f t="shared" ca="1" si="4675"/>
        <v>2021</v>
      </c>
      <c r="G2378" s="95">
        <f t="shared" ref="G2378" ca="1" si="4878">VLOOKUP(INDIRECT(CHAR(39)&amp;$A2378&amp;CHAR(39)&amp;"!r2c"&amp;$C2378,0),variables,2,0)</f>
        <v>10956</v>
      </c>
      <c r="H2378" s="98">
        <f t="array" aca="1" ref="H2378" ca="1">IF(AND(G2378&gt;=10861,G2378&lt;=10863),TEXT(INDIRECT(CHAR(39)&amp;$A2378&amp;CHAR(39)&amp;"!r"&amp;$B2378&amp;"c"&amp;$C2378,0),"dd-mmm-yyyy"),(INDIRECT(CHAR(39)&amp;$A2378&amp;CHAR(39)&amp;"!r"&amp;$B2378&amp;"c"&amp;$C2378,0)))</f>
        <v>0.04</v>
      </c>
    </row>
    <row r="2379" spans="1:8" x14ac:dyDescent="0.3">
      <c r="A2379" s="95" t="s">
        <v>284</v>
      </c>
      <c r="B2379" s="95">
        <f t="shared" si="4810"/>
        <v>24</v>
      </c>
      <c r="C2379" s="95">
        <f t="shared" si="4805"/>
        <v>38</v>
      </c>
      <c r="E2379" s="95">
        <f t="shared" ref="E2379" si="4879">plan_id</f>
        <v>390</v>
      </c>
      <c r="F2379" s="95">
        <f t="shared" ca="1" si="4675"/>
        <v>2021</v>
      </c>
      <c r="G2379" s="95">
        <f t="shared" ref="G2379" ca="1" si="4880">VLOOKUP(INDIRECT(CHAR(39)&amp;$A2379&amp;CHAR(39)&amp;"!r2c"&amp;$C2379,0),variables,2,0)</f>
        <v>10959</v>
      </c>
      <c r="H2379" s="98" t="str">
        <f t="array" aca="1" ref="H2379" ca="1">IF(AND(G2379&gt;=10861,G2379&lt;=10863),TEXT(INDIRECT(CHAR(39)&amp;$A2379&amp;CHAR(39)&amp;"!r"&amp;$B2379&amp;"c"&amp;$C2379,0),"dd-mmm-yyyy"),(INDIRECT(CHAR(39)&amp;$A2379&amp;CHAR(39)&amp;"!r"&amp;$B2379&amp;"c"&amp;$C2379,0)))</f>
        <v>(i)5.15% - 8.15% (ii)4.25% - 7.30%</v>
      </c>
    </row>
    <row r="2380" spans="1:8" x14ac:dyDescent="0.3">
      <c r="A2380" s="95" t="s">
        <v>284</v>
      </c>
      <c r="B2380" s="95">
        <f t="shared" si="4810"/>
        <v>24</v>
      </c>
      <c r="C2380" s="95">
        <f t="shared" si="4805"/>
        <v>39</v>
      </c>
      <c r="E2380" s="95">
        <f t="shared" ref="E2380" si="4881">plan_id</f>
        <v>390</v>
      </c>
      <c r="F2380" s="95">
        <f t="shared" ca="1" si="4675"/>
        <v>2021</v>
      </c>
      <c r="G2380" s="95">
        <f t="shared" ref="G2380" ca="1" si="4882">VLOOKUP(INDIRECT(CHAR(39)&amp;$A2380&amp;CHAR(39)&amp;"!r2c"&amp;$C2380,0),variables,2,0)</f>
        <v>10962</v>
      </c>
      <c r="H2380" s="98" t="str">
        <f t="array" aca="1" ref="H2380" ca="1">IF(AND(G2380&gt;=10861,G2380&lt;=10863),TEXT(INDIRECT(CHAR(39)&amp;$A2380&amp;CHAR(39)&amp;"!r"&amp;$B2380&amp;"c"&amp;$C2380,0),"dd-mmm-yyyy"),(INDIRECT(CHAR(39)&amp;$A2380&amp;CHAR(39)&amp;"!r"&amp;$B2380&amp;"c"&amp;$C2380,0)))</f>
        <v>Pg No 67,69</v>
      </c>
    </row>
    <row r="2381" spans="1:8" x14ac:dyDescent="0.3">
      <c r="A2381" s="95" t="s">
        <v>284</v>
      </c>
      <c r="B2381" s="95">
        <f t="shared" si="4810"/>
        <v>24</v>
      </c>
      <c r="C2381" s="95">
        <f t="shared" si="4805"/>
        <v>40</v>
      </c>
      <c r="E2381" s="95">
        <f t="shared" ref="E2381" si="4883">plan_id</f>
        <v>390</v>
      </c>
      <c r="F2381" s="95">
        <f t="shared" ca="1" si="4675"/>
        <v>2021</v>
      </c>
      <c r="G2381" s="95">
        <f t="shared" ref="G2381" ca="1" si="4884">VLOOKUP(INDIRECT(CHAR(39)&amp;$A2381&amp;CHAR(39)&amp;"!r2c"&amp;$C2381,0),variables,2,0)</f>
        <v>10964</v>
      </c>
      <c r="H2381" s="98" t="str">
        <f t="array" aca="1" ref="H2381" ca="1">IF(AND(G2381&gt;=10861,G2381&lt;=10863),TEXT(INDIRECT(CHAR(39)&amp;$A2381&amp;CHAR(39)&amp;"!r"&amp;$B2381&amp;"c"&amp;$C2381,0),"dd-mmm-yyyy"),(INDIRECT(CHAR(39)&amp;$A2381&amp;CHAR(39)&amp;"!r"&amp;$B2381&amp;"c"&amp;$C2381,0)))</f>
        <v>Pg No 68,70</v>
      </c>
    </row>
    <row r="2382" spans="1:8" x14ac:dyDescent="0.3">
      <c r="A2382" s="95" t="s">
        <v>284</v>
      </c>
      <c r="B2382" s="95">
        <f t="shared" si="4810"/>
        <v>24</v>
      </c>
      <c r="C2382" s="95">
        <f t="shared" si="4805"/>
        <v>41</v>
      </c>
      <c r="E2382" s="95">
        <f t="shared" ref="E2382" si="4885">plan_id</f>
        <v>390</v>
      </c>
      <c r="F2382" s="95">
        <f t="shared" ca="1" si="4675"/>
        <v>2021</v>
      </c>
      <c r="G2382" s="95">
        <f t="shared" ref="G2382" ca="1" si="4886">VLOOKUP(INDIRECT(CHAR(39)&amp;$A2382&amp;CHAR(39)&amp;"!r2c"&amp;$C2382,0),variables,2,0)</f>
        <v>10967</v>
      </c>
      <c r="H2382" s="98" t="str">
        <f t="array" aca="1" ref="H2382" ca="1">IF(AND(G2382&gt;=10861,G2382&lt;=10863),TEXT(INDIRECT(CHAR(39)&amp;$A2382&amp;CHAR(39)&amp;"!r"&amp;$B2382&amp;"c"&amp;$C2382,0),"dd-mmm-yyyy"),(INDIRECT(CHAR(39)&amp;$A2382&amp;CHAR(39)&amp;"!r"&amp;$B2382&amp;"c"&amp;$C2382,0)))</f>
        <v>Pub-2010 Safety Employees and Healthy Retiree Mortality Table</v>
      </c>
    </row>
    <row r="2383" spans="1:8" x14ac:dyDescent="0.3">
      <c r="A2383" s="95" t="s">
        <v>284</v>
      </c>
      <c r="B2383" s="95">
        <f t="shared" si="4810"/>
        <v>24</v>
      </c>
      <c r="C2383" s="95">
        <f t="shared" si="4805"/>
        <v>42</v>
      </c>
      <c r="E2383" s="95">
        <f t="shared" ref="E2383" si="4887">plan_id</f>
        <v>390</v>
      </c>
      <c r="F2383" s="95">
        <f t="shared" ca="1" si="4675"/>
        <v>2021</v>
      </c>
      <c r="G2383" s="95">
        <f t="shared" ref="G2383" ca="1" si="4888">VLOOKUP(INDIRECT(CHAR(39)&amp;$A2383&amp;CHAR(39)&amp;"!r2c"&amp;$C2383,0),variables,2,0)</f>
        <v>10968</v>
      </c>
      <c r="H2383" s="98">
        <f t="array" aca="1" ref="H2383" ca="1">IF(AND(G2383&gt;=10861,G2383&lt;=10863),TEXT(INDIRECT(CHAR(39)&amp;$A2383&amp;CHAR(39)&amp;"!r"&amp;$B2383&amp;"c"&amp;$C2383,0),"dd-mmm-yyyy"),(INDIRECT(CHAR(39)&amp;$A2383&amp;CHAR(39)&amp;"!r"&amp;$B2383&amp;"c"&amp;$C2383,0)))</f>
        <v>2010</v>
      </c>
    </row>
    <row r="2384" spans="1:8" x14ac:dyDescent="0.3">
      <c r="A2384" s="95" t="s">
        <v>284</v>
      </c>
      <c r="B2384" s="95">
        <f t="shared" si="4810"/>
        <v>24</v>
      </c>
      <c r="C2384" s="95">
        <f t="shared" si="4805"/>
        <v>43</v>
      </c>
      <c r="E2384" s="95">
        <f t="shared" ref="E2384" si="4889">plan_id</f>
        <v>390</v>
      </c>
      <c r="F2384" s="95">
        <f t="shared" ca="1" si="4675"/>
        <v>2021</v>
      </c>
      <c r="G2384" s="95">
        <f t="shared" ref="G2384" ca="1" si="4890">VLOOKUP(INDIRECT(CHAR(39)&amp;$A2384&amp;CHAR(39)&amp;"!r2c"&amp;$C2384,0),variables,2,0)</f>
        <v>10969</v>
      </c>
      <c r="H2384" s="98" t="str">
        <f t="array" aca="1" ref="H2384" ca="1">IF(AND(G2384&gt;=10861,G2384&lt;=10863),TEXT(INDIRECT(CHAR(39)&amp;$A2384&amp;CHAR(39)&amp;"!r"&amp;$B2384&amp;"c"&amp;$C2384,0),"dd-mmm-yyyy"),(INDIRECT(CHAR(39)&amp;$A2384&amp;CHAR(39)&amp;"!r"&amp;$B2384&amp;"c"&amp;$C2384,0)))</f>
        <v>MP-2020</v>
      </c>
    </row>
    <row r="2385" spans="1:8" x14ac:dyDescent="0.3">
      <c r="A2385" s="95" t="s">
        <v>284</v>
      </c>
      <c r="B2385" s="95">
        <f t="shared" si="4810"/>
        <v>24</v>
      </c>
      <c r="C2385" s="95">
        <f t="shared" si="4805"/>
        <v>44</v>
      </c>
      <c r="E2385" s="95">
        <f t="shared" ref="E2385" si="4891">plan_id</f>
        <v>390</v>
      </c>
      <c r="F2385" s="95">
        <f t="shared" ca="1" si="4675"/>
        <v>2021</v>
      </c>
      <c r="G2385" s="95">
        <f t="shared" ref="G2385" ca="1" si="4892">VLOOKUP(INDIRECT(CHAR(39)&amp;$A2385&amp;CHAR(39)&amp;"!r2c"&amp;$C2385,0),variables,2,0)</f>
        <v>10970</v>
      </c>
      <c r="H2385" s="98">
        <f t="array" aca="1" ref="H2385" ca="1">IF(AND(G2385&gt;=10861,G2385&lt;=10863),TEXT(INDIRECT(CHAR(39)&amp;$A2385&amp;CHAR(39)&amp;"!r"&amp;$B2385&amp;"c"&amp;$C2385,0),"dd-mmm-yyyy"),(INDIRECT(CHAR(39)&amp;$A2385&amp;CHAR(39)&amp;"!r"&amp;$B2385&amp;"c"&amp;$C2385,0)))</f>
        <v>0</v>
      </c>
    </row>
    <row r="2386" spans="1:8" x14ac:dyDescent="0.3">
      <c r="A2386" s="95" t="s">
        <v>284</v>
      </c>
      <c r="B2386" s="95">
        <f t="shared" si="4810"/>
        <v>24</v>
      </c>
      <c r="C2386" s="95">
        <f t="shared" si="4805"/>
        <v>45</v>
      </c>
      <c r="E2386" s="95">
        <f t="shared" ref="E2386" si="4893">plan_id</f>
        <v>390</v>
      </c>
      <c r="F2386" s="95">
        <f t="shared" ca="1" si="4675"/>
        <v>2021</v>
      </c>
      <c r="G2386" s="95">
        <f t="shared" ref="G2386" ca="1" si="4894">VLOOKUP(INDIRECT(CHAR(39)&amp;$A2386&amp;CHAR(39)&amp;"!r2c"&amp;$C2386,0),variables,2,0)</f>
        <v>10971</v>
      </c>
      <c r="H2386" s="98" t="str">
        <f t="array" aca="1" ref="H2386" ca="1">IF(AND(G2386&gt;=10861,G2386&lt;=10863),TEXT(INDIRECT(CHAR(39)&amp;$A2386&amp;CHAR(39)&amp;"!r"&amp;$B2386&amp;"c"&amp;$C2386,0),"dd-mmm-yyyy"),(INDIRECT(CHAR(39)&amp;$A2386&amp;CHAR(39)&amp;"!r"&amp;$B2386&amp;"c"&amp;$C2386,0)))</f>
        <v>Male - 1 year</v>
      </c>
    </row>
    <row r="2387" spans="1:8" x14ac:dyDescent="0.3">
      <c r="A2387" s="95" t="s">
        <v>284</v>
      </c>
      <c r="B2387" s="95">
        <f t="shared" si="4810"/>
        <v>24</v>
      </c>
      <c r="C2387" s="95">
        <f t="shared" si="4805"/>
        <v>46</v>
      </c>
      <c r="E2387" s="95">
        <f t="shared" ref="E2387" si="4895">plan_id</f>
        <v>390</v>
      </c>
      <c r="F2387" s="95">
        <f t="shared" ca="1" si="4675"/>
        <v>2021</v>
      </c>
      <c r="G2387" s="95">
        <f t="shared" ref="G2387" ca="1" si="4896">VLOOKUP(INDIRECT(CHAR(39)&amp;$A2387&amp;CHAR(39)&amp;"!r2c"&amp;$C2387,0),variables,2,0)</f>
        <v>10972</v>
      </c>
      <c r="H2387" s="98" t="str">
        <f t="array" aca="1" ref="H2387" ca="1">IF(AND(G2387&gt;=10861,G2387&lt;=10863),TEXT(INDIRECT(CHAR(39)&amp;$A2387&amp;CHAR(39)&amp;"!r"&amp;$B2387&amp;"c"&amp;$C2387,0),"dd-mmm-yyyy"),(INDIRECT(CHAR(39)&amp;$A2387&amp;CHAR(39)&amp;"!r"&amp;$B2387&amp;"c"&amp;$C2387,0)))</f>
        <v>Level Dollar Closed</v>
      </c>
    </row>
    <row r="2388" spans="1:8" x14ac:dyDescent="0.3">
      <c r="A2388" s="95" t="s">
        <v>284</v>
      </c>
      <c r="B2388" s="95">
        <f t="shared" si="4810"/>
        <v>24</v>
      </c>
      <c r="C2388" s="95">
        <f t="shared" si="4805"/>
        <v>47</v>
      </c>
      <c r="E2388" s="95">
        <f t="shared" ref="E2388" si="4897">plan_id</f>
        <v>390</v>
      </c>
      <c r="F2388" s="95">
        <f t="shared" ca="1" si="4675"/>
        <v>2021</v>
      </c>
      <c r="G2388" s="95">
        <f t="shared" ref="G2388" ca="1" si="4898">VLOOKUP(INDIRECT(CHAR(39)&amp;$A2388&amp;CHAR(39)&amp;"!r2c"&amp;$C2388,0),variables,2,0)</f>
        <v>10973</v>
      </c>
      <c r="H2388" s="98" t="str">
        <f t="array" aca="1" ref="H2388" ca="1">IF(AND(G2388&gt;=10861,G2388&lt;=10863),TEXT(INDIRECT(CHAR(39)&amp;$A2388&amp;CHAR(39)&amp;"!r"&amp;$B2388&amp;"c"&amp;$C2388,0),"dd-mmm-yyyy"),(INDIRECT(CHAR(39)&amp;$A2388&amp;CHAR(39)&amp;"!r"&amp;$B2388&amp;"c"&amp;$C2388,0)))</f>
        <v>15 years</v>
      </c>
    </row>
    <row r="2389" spans="1:8" x14ac:dyDescent="0.3">
      <c r="A2389" s="95" t="s">
        <v>284</v>
      </c>
      <c r="B2389" s="95">
        <f t="shared" si="4810"/>
        <v>24</v>
      </c>
      <c r="C2389" s="95">
        <f t="shared" si="4805"/>
        <v>48</v>
      </c>
      <c r="E2389" s="95">
        <f t="shared" ref="E2389" si="4899">plan_id</f>
        <v>390</v>
      </c>
      <c r="F2389" s="95">
        <f t="shared" ca="1" si="4675"/>
        <v>2021</v>
      </c>
      <c r="G2389" s="95">
        <f t="shared" ref="G2389" ca="1" si="4900">VLOOKUP(INDIRECT(CHAR(39)&amp;$A2389&amp;CHAR(39)&amp;"!r2c"&amp;$C2389,0),variables,2,0)</f>
        <v>10975</v>
      </c>
      <c r="H2389" s="98" t="str">
        <f t="array" aca="1" ref="H2389" ca="1">IF(AND(G2389&gt;=10861,G2389&lt;=10863),TEXT(INDIRECT(CHAR(39)&amp;$A2389&amp;CHAR(39)&amp;"!r"&amp;$B2389&amp;"c"&amp;$C2389,0),"dd-mmm-yyyy"),(INDIRECT(CHAR(39)&amp;$A2389&amp;CHAR(39)&amp;"!r"&amp;$B2389&amp;"c"&amp;$C2389,0)))</f>
        <v>Entry Age Normal</v>
      </c>
    </row>
    <row r="2390" spans="1:8" x14ac:dyDescent="0.3">
      <c r="A2390" s="95" t="s">
        <v>284</v>
      </c>
      <c r="B2390" s="95">
        <f t="shared" si="4810"/>
        <v>24</v>
      </c>
      <c r="C2390" s="95">
        <f t="shared" si="4805"/>
        <v>49</v>
      </c>
      <c r="E2390" s="95">
        <f t="shared" ref="E2390" si="4901">plan_id</f>
        <v>390</v>
      </c>
      <c r="F2390" s="95">
        <f t="shared" ca="1" si="4675"/>
        <v>2021</v>
      </c>
      <c r="G2390" s="95">
        <f t="shared" ref="G2390" ca="1" si="4902">VLOOKUP(INDIRECT(CHAR(39)&amp;$A2390&amp;CHAR(39)&amp;"!r2c"&amp;$C2390,0),variables,2,0)</f>
        <v>10976</v>
      </c>
      <c r="H2390" s="98">
        <f t="array" aca="1" ref="H2390" ca="1">IF(AND(G2390&gt;=10861,G2390&lt;=10863),TEXT(INDIRECT(CHAR(39)&amp;$A2390&amp;CHAR(39)&amp;"!r"&amp;$B2390&amp;"c"&amp;$C2390,0),"dd-mmm-yyyy"),(INDIRECT(CHAR(39)&amp;$A2390&amp;CHAR(39)&amp;"!r"&amp;$B2390&amp;"c"&amp;$C2390,0)))</f>
        <v>6.25E-2</v>
      </c>
    </row>
    <row r="2391" spans="1:8" x14ac:dyDescent="0.3">
      <c r="A2391" s="95" t="s">
        <v>284</v>
      </c>
      <c r="B2391" s="95">
        <f t="shared" si="4810"/>
        <v>24</v>
      </c>
      <c r="C2391" s="95">
        <f t="shared" si="4805"/>
        <v>50</v>
      </c>
      <c r="E2391" s="95">
        <f t="shared" ref="E2391" si="4903">plan_id</f>
        <v>390</v>
      </c>
      <c r="F2391" s="95">
        <f t="shared" ca="1" si="4675"/>
        <v>2021</v>
      </c>
      <c r="G2391" s="95">
        <f t="shared" ref="G2391" ca="1" si="4904">VLOOKUP(INDIRECT(CHAR(39)&amp;$A2391&amp;CHAR(39)&amp;"!r2c"&amp;$C2391,0),variables,2,0)</f>
        <v>10977</v>
      </c>
      <c r="H2391" s="98">
        <f t="array" aca="1" ref="H2391" ca="1">IF(AND(G2391&gt;=10861,G2391&lt;=10863),TEXT(INDIRECT(CHAR(39)&amp;$A2391&amp;CHAR(39)&amp;"!r"&amp;$B2391&amp;"c"&amp;$C2391,0),"dd-mmm-yyyy"),(INDIRECT(CHAR(39)&amp;$A2391&amp;CHAR(39)&amp;"!r"&amp;$B2391&amp;"c"&amp;$C2391,0)))</f>
        <v>0</v>
      </c>
    </row>
    <row r="2392" spans="1:8" x14ac:dyDescent="0.3">
      <c r="A2392" s="95" t="s">
        <v>284</v>
      </c>
      <c r="B2392" s="95">
        <f t="shared" si="4810"/>
        <v>24</v>
      </c>
      <c r="C2392" s="95">
        <f t="shared" si="4805"/>
        <v>51</v>
      </c>
      <c r="E2392" s="95">
        <f t="shared" ref="E2392" si="4905">plan_id</f>
        <v>390</v>
      </c>
      <c r="F2392" s="95">
        <f t="shared" ca="1" si="4675"/>
        <v>2021</v>
      </c>
      <c r="G2392" s="95">
        <f t="shared" ref="G2392" ca="1" si="4906">VLOOKUP(INDIRECT(CHAR(39)&amp;$A2392&amp;CHAR(39)&amp;"!r2c"&amp;$C2392,0),variables,2,0)</f>
        <v>10978</v>
      </c>
      <c r="H2392" s="98">
        <f t="array" aca="1" ref="H2392" ca="1">IF(AND(G2392&gt;=10861,G2392&lt;=10863),TEXT(INDIRECT(CHAR(39)&amp;$A2392&amp;CHAR(39)&amp;"!r"&amp;$B2392&amp;"c"&amp;$C2392,0),"dd-mmm-yyyy"),(INDIRECT(CHAR(39)&amp;$A2392&amp;CHAR(39)&amp;"!r"&amp;$B2392&amp;"c"&amp;$C2392,0)))</f>
        <v>6.25E-2</v>
      </c>
    </row>
    <row r="2393" spans="1:8" x14ac:dyDescent="0.3">
      <c r="A2393" s="95" t="s">
        <v>284</v>
      </c>
      <c r="B2393" s="95">
        <f t="shared" si="4810"/>
        <v>24</v>
      </c>
      <c r="C2393" s="95">
        <f t="shared" si="4805"/>
        <v>52</v>
      </c>
      <c r="E2393" s="95">
        <f t="shared" ref="E2393" si="4907">plan_id</f>
        <v>390</v>
      </c>
      <c r="F2393" s="95">
        <f t="shared" ca="1" si="4675"/>
        <v>2021</v>
      </c>
      <c r="G2393" s="95">
        <f t="shared" ref="G2393" ca="1" si="4908">VLOOKUP(INDIRECT(CHAR(39)&amp;$A2393&amp;CHAR(39)&amp;"!r2c"&amp;$C2393,0),variables,2,0)</f>
        <v>10979</v>
      </c>
      <c r="H2393" s="98" t="str">
        <f t="array" aca="1" ref="H2393" ca="1">IF(AND(G2393&gt;=10861,G2393&lt;=10863),TEXT(INDIRECT(CHAR(39)&amp;$A2393&amp;CHAR(39)&amp;"!r"&amp;$B2393&amp;"c"&amp;$C2393,0),"dd-mmm-yyyy"),(INDIRECT(CHAR(39)&amp;$A2393&amp;CHAR(39)&amp;"!r"&amp;$B2393&amp;"c"&amp;$C2393,0)))</f>
        <v>5 years</v>
      </c>
    </row>
    <row r="2394" spans="1:8" x14ac:dyDescent="0.3">
      <c r="A2394" s="95" t="s">
        <v>284</v>
      </c>
      <c r="B2394" s="95">
        <f t="shared" si="4810"/>
        <v>24</v>
      </c>
      <c r="C2394" s="95">
        <f t="shared" si="4805"/>
        <v>53</v>
      </c>
      <c r="E2394" s="95">
        <f t="shared" ref="E2394" si="4909">plan_id</f>
        <v>390</v>
      </c>
      <c r="F2394" s="95">
        <f t="shared" ca="1" si="4675"/>
        <v>2021</v>
      </c>
      <c r="G2394" s="95">
        <f t="shared" ref="G2394" ca="1" si="4910">VLOOKUP(INDIRECT(CHAR(39)&amp;$A2394&amp;CHAR(39)&amp;"!r2c"&amp;$C2394,0),variables,2,0)</f>
        <v>10980</v>
      </c>
      <c r="H2394" s="98">
        <f t="array" aca="1" ref="H2394" ca="1">IF(AND(G2394&gt;=10861,G2394&lt;=10863),TEXT(INDIRECT(CHAR(39)&amp;$A2394&amp;CHAR(39)&amp;"!r"&amp;$B2394&amp;"c"&amp;$C2394,0),"dd-mmm-yyyy"),(INDIRECT(CHAR(39)&amp;$A2394&amp;CHAR(39)&amp;"!r"&amp;$B2394&amp;"c"&amp;$C2394,0)))</f>
        <v>6.5000000000000002E-2</v>
      </c>
    </row>
    <row r="2395" spans="1:8" x14ac:dyDescent="0.3">
      <c r="A2395" s="95" t="s">
        <v>284</v>
      </c>
      <c r="B2395" s="95">
        <f t="shared" si="4810"/>
        <v>24</v>
      </c>
      <c r="C2395" s="95">
        <f t="shared" si="4805"/>
        <v>54</v>
      </c>
      <c r="E2395" s="95">
        <f t="shared" ref="E2395" si="4911">plan_id</f>
        <v>390</v>
      </c>
      <c r="F2395" s="95">
        <f t="shared" ca="1" si="4675"/>
        <v>2021</v>
      </c>
      <c r="G2395" s="95">
        <f t="shared" ref="G2395" ca="1" si="4912">VLOOKUP(INDIRECT(CHAR(39)&amp;$A2395&amp;CHAR(39)&amp;"!r2c"&amp;$C2395,0),variables,2,0)</f>
        <v>10981</v>
      </c>
      <c r="H2395" s="98">
        <f t="array" aca="1" ref="H2395" ca="1">IF(AND(G2395&gt;=10861,G2395&lt;=10863),TEXT(INDIRECT(CHAR(39)&amp;$A2395&amp;CHAR(39)&amp;"!r"&amp;$B2395&amp;"c"&amp;$C2395,0),"dd-mmm-yyyy"),(INDIRECT(CHAR(39)&amp;$A2395&amp;CHAR(39)&amp;"!r"&amp;$B2395&amp;"c"&amp;$C2395,0)))</f>
        <v>0.20669999999999999</v>
      </c>
    </row>
    <row r="2396" spans="1:8" x14ac:dyDescent="0.3">
      <c r="A2396" s="95" t="s">
        <v>284</v>
      </c>
      <c r="B2396" s="95">
        <f t="shared" si="4810"/>
        <v>24</v>
      </c>
      <c r="C2396" s="95">
        <f t="shared" si="4805"/>
        <v>55</v>
      </c>
      <c r="E2396" s="95">
        <f t="shared" ref="E2396" si="4913">plan_id</f>
        <v>390</v>
      </c>
      <c r="F2396" s="95">
        <f t="shared" ca="1" si="4675"/>
        <v>2021</v>
      </c>
      <c r="G2396" s="95">
        <f t="shared" ref="G2396" ca="1" si="4914">VLOOKUP(INDIRECT(CHAR(39)&amp;$A2396&amp;CHAR(39)&amp;"!r2c"&amp;$C2396,0),variables,2,0)</f>
        <v>10706</v>
      </c>
      <c r="H2396" s="98">
        <f t="array" aca="1" ref="H2396" ca="1">IF(AND(G2396&gt;=10861,G2396&lt;=10863),TEXT(INDIRECT(CHAR(39)&amp;$A2396&amp;CHAR(39)&amp;"!r"&amp;$B2396&amp;"c"&amp;$C2396,0),"dd-mmm-yyyy"),(INDIRECT(CHAR(39)&amp;$A2396&amp;CHAR(39)&amp;"!r"&amp;$B2396&amp;"c"&amp;$C2396,0)))</f>
        <v>1.4074607727446878E-3</v>
      </c>
    </row>
    <row r="2397" spans="1:8" x14ac:dyDescent="0.3">
      <c r="A2397" s="95" t="s">
        <v>284</v>
      </c>
      <c r="B2397" s="95">
        <f t="shared" si="4810"/>
        <v>24</v>
      </c>
      <c r="C2397" s="95">
        <f t="shared" si="4805"/>
        <v>56</v>
      </c>
      <c r="E2397" s="95">
        <f t="shared" ref="E2397" si="4915">plan_id</f>
        <v>390</v>
      </c>
      <c r="F2397" s="95">
        <f t="shared" ca="1" si="4675"/>
        <v>2021</v>
      </c>
      <c r="G2397" s="95">
        <f t="shared" ref="G2397" ca="1" si="4916">VLOOKUP(INDIRECT(CHAR(39)&amp;$A2397&amp;CHAR(39)&amp;"!r2c"&amp;$C2397,0),variables,2,0)</f>
        <v>10983</v>
      </c>
      <c r="H2397" s="98" t="str">
        <f t="array" aca="1" ref="H2397" ca="1">IF(AND(G2397&gt;=10861,G2397&lt;=10863),TEXT(INDIRECT(CHAR(39)&amp;$A2397&amp;CHAR(39)&amp;"!r"&amp;$B2397&amp;"c"&amp;$C2397,0),"dd-mmm-yyyy"),(INDIRECT(CHAR(39)&amp;$A2397&amp;CHAR(39)&amp;"!r"&amp;$B2397&amp;"c"&amp;$C2397,0)))</f>
        <v>No</v>
      </c>
    </row>
    <row r="2398" spans="1:8" x14ac:dyDescent="0.3">
      <c r="A2398" s="95" t="s">
        <v>284</v>
      </c>
      <c r="B2398" s="95">
        <f t="shared" si="4810"/>
        <v>24</v>
      </c>
      <c r="C2398" s="95">
        <f t="shared" si="4805"/>
        <v>57</v>
      </c>
      <c r="E2398" s="95">
        <f t="shared" ref="E2398" si="4917">plan_id</f>
        <v>390</v>
      </c>
      <c r="F2398" s="95">
        <f t="shared" ca="1" si="4675"/>
        <v>2021</v>
      </c>
      <c r="G2398" s="95">
        <f t="shared" ref="G2398" ca="1" si="4918">VLOOKUP(INDIRECT(CHAR(39)&amp;$A2398&amp;CHAR(39)&amp;"!r2c"&amp;$C2398,0),variables,2,0)</f>
        <v>10989</v>
      </c>
      <c r="H2398" s="98">
        <f t="array" aca="1" ref="H2398" ca="1">IF(AND(G2398&gt;=10861,G2398&lt;=10863),TEXT(INDIRECT(CHAR(39)&amp;$A2398&amp;CHAR(39)&amp;"!r"&amp;$B2398&amp;"c"&amp;$C2398,0),"dd-mmm-yyyy"),(INDIRECT(CHAR(39)&amp;$A2398&amp;CHAR(39)&amp;"!r"&amp;$B2398&amp;"c"&amp;$C2398,0)))</f>
        <v>7290173000</v>
      </c>
    </row>
    <row r="2399" spans="1:8" x14ac:dyDescent="0.3">
      <c r="A2399" s="95" t="s">
        <v>284</v>
      </c>
      <c r="B2399" s="95">
        <f t="shared" si="4810"/>
        <v>24</v>
      </c>
      <c r="C2399" s="95">
        <f t="shared" si="4805"/>
        <v>58</v>
      </c>
      <c r="E2399" s="95">
        <f t="shared" ref="E2399" si="4919">plan_id</f>
        <v>390</v>
      </c>
      <c r="F2399" s="95">
        <f t="shared" ca="1" si="4675"/>
        <v>2021</v>
      </c>
      <c r="G2399" s="95">
        <f t="shared" ref="G2399" ca="1" si="4920">VLOOKUP(INDIRECT(CHAR(39)&amp;$A2399&amp;CHAR(39)&amp;"!r2c"&amp;$C2399,0),variables,2,0)</f>
        <v>10990</v>
      </c>
      <c r="H2399" s="98">
        <f t="array" aca="1" ref="H2399" ca="1">IF(AND(G2399&gt;=10861,G2399&lt;=10863),TEXT(INDIRECT(CHAR(39)&amp;$A2399&amp;CHAR(39)&amp;"!r"&amp;$B2399&amp;"c"&amp;$C2399,0),"dd-mmm-yyyy"),(INDIRECT(CHAR(39)&amp;$A2399&amp;CHAR(39)&amp;"!r"&amp;$B2399&amp;"c"&amp;$C2399,0)))</f>
        <v>6181614000</v>
      </c>
    </row>
    <row r="2400" spans="1:8" x14ac:dyDescent="0.3">
      <c r="A2400" s="95" t="s">
        <v>284</v>
      </c>
      <c r="B2400" s="95">
        <f t="shared" si="4810"/>
        <v>24</v>
      </c>
      <c r="C2400" s="95">
        <f t="shared" si="4805"/>
        <v>59</v>
      </c>
      <c r="E2400" s="95">
        <f t="shared" ref="E2400" si="4921">plan_id</f>
        <v>390</v>
      </c>
      <c r="F2400" s="95">
        <f t="shared" ca="1" si="4675"/>
        <v>2021</v>
      </c>
      <c r="G2400" s="95">
        <f t="shared" ref="G2400" ca="1" si="4922">VLOOKUP(INDIRECT(CHAR(39)&amp;$A2400&amp;CHAR(39)&amp;"!r2c"&amp;$C2400,0),variables,2,0)</f>
        <v>10991</v>
      </c>
      <c r="H2400" s="98">
        <f t="array" aca="1" ref="H2400" ca="1">IF(AND(G2400&gt;=10861,G2400&lt;=10863),TEXT(INDIRECT(CHAR(39)&amp;$A2400&amp;CHAR(39)&amp;"!r"&amp;$B2400&amp;"c"&amp;$C2400,0),"dd-mmm-yyyy"),(INDIRECT(CHAR(39)&amp;$A2400&amp;CHAR(39)&amp;"!r"&amp;$B2400&amp;"c"&amp;$C2400,0)))</f>
        <v>-1108559000</v>
      </c>
    </row>
    <row r="2401" spans="1:8" x14ac:dyDescent="0.3">
      <c r="A2401" s="95" t="s">
        <v>284</v>
      </c>
      <c r="B2401" s="95">
        <f t="shared" si="4810"/>
        <v>24</v>
      </c>
      <c r="C2401" s="95">
        <f t="shared" si="4805"/>
        <v>60</v>
      </c>
      <c r="E2401" s="95">
        <f t="shared" ref="E2401" si="4923">plan_id</f>
        <v>390</v>
      </c>
      <c r="F2401" s="95">
        <f t="shared" ca="1" si="4675"/>
        <v>2021</v>
      </c>
      <c r="G2401" s="95">
        <f t="shared" ref="G2401" ca="1" si="4924">VLOOKUP(INDIRECT(CHAR(39)&amp;$A2401&amp;CHAR(39)&amp;"!r2c"&amp;$C2401,0),variables,2,0)</f>
        <v>10992</v>
      </c>
      <c r="H2401" s="98">
        <f t="array" aca="1" ref="H2401" ca="1">IF(AND(G2401&gt;=10861,G2401&lt;=10863),TEXT(INDIRECT(CHAR(39)&amp;$A2401&amp;CHAR(39)&amp;"!r"&amp;$B2401&amp;"c"&amp;$C2401,0),"dd-mmm-yyyy"),(INDIRECT(CHAR(39)&amp;$A2401&amp;CHAR(39)&amp;"!r"&amp;$B2401&amp;"c"&amp;$C2401,0)))</f>
        <v>1.179</v>
      </c>
    </row>
    <row r="2402" spans="1:8" x14ac:dyDescent="0.3">
      <c r="A2402" s="95" t="s">
        <v>284</v>
      </c>
      <c r="B2402" s="95">
        <f t="shared" si="4810"/>
        <v>24</v>
      </c>
      <c r="C2402" s="95">
        <f t="shared" si="4805"/>
        <v>61</v>
      </c>
      <c r="E2402" s="95">
        <f t="shared" ref="E2402" si="4925">plan_id</f>
        <v>390</v>
      </c>
      <c r="F2402" s="95">
        <f t="shared" ca="1" si="4675"/>
        <v>2021</v>
      </c>
      <c r="G2402" s="95">
        <f t="shared" ref="G2402" ca="1" si="4926">VLOOKUP(INDIRECT(CHAR(39)&amp;$A2402&amp;CHAR(39)&amp;"!r2c"&amp;$C2402,0),variables,2,0)</f>
        <v>10993</v>
      </c>
      <c r="H2402" s="98">
        <f t="array" aca="1" ref="H2402" ca="1">IF(AND(G2402&gt;=10861,G2402&lt;=10863),TEXT(INDIRECT(CHAR(39)&amp;$A2402&amp;CHAR(39)&amp;"!r"&amp;$B2402&amp;"c"&amp;$C2402,0),"dd-mmm-yyyy"),(INDIRECT(CHAR(39)&amp;$A2402&amp;CHAR(39)&amp;"!r"&amp;$B2402&amp;"c"&amp;$C2402,0)))</f>
        <v>492787000</v>
      </c>
    </row>
    <row r="2403" spans="1:8" x14ac:dyDescent="0.3">
      <c r="A2403" s="95" t="s">
        <v>284</v>
      </c>
      <c r="B2403" s="95">
        <f t="shared" si="4810"/>
        <v>24</v>
      </c>
      <c r="C2403" s="95">
        <f t="shared" si="4805"/>
        <v>62</v>
      </c>
      <c r="E2403" s="95">
        <f t="shared" ref="E2403" si="4927">plan_id</f>
        <v>390</v>
      </c>
      <c r="F2403" s="95">
        <f t="shared" ca="1" si="4675"/>
        <v>2021</v>
      </c>
      <c r="G2403" s="95">
        <f t="shared" ref="G2403" ca="1" si="4928">VLOOKUP(INDIRECT(CHAR(39)&amp;$A2403&amp;CHAR(39)&amp;"!r2c"&amp;$C2403,0),variables,2,0)</f>
        <v>10801</v>
      </c>
      <c r="H2403" s="98">
        <f t="array" aca="1" ref="H2403" ca="1">IF(AND(G2403&gt;=10861,G2403&lt;=10863),TEXT(INDIRECT(CHAR(39)&amp;$A2403&amp;CHAR(39)&amp;"!r"&amp;$B2403&amp;"c"&amp;$C2403,0),"dd-mmm-yyyy"),(INDIRECT(CHAR(39)&amp;$A2403&amp;CHAR(39)&amp;"!r"&amp;$B2403&amp;"c"&amp;$C2403,0)))</f>
        <v>-203700000</v>
      </c>
    </row>
    <row r="2404" spans="1:8" x14ac:dyDescent="0.3">
      <c r="A2404" s="95" t="s">
        <v>284</v>
      </c>
      <c r="B2404" s="95">
        <f t="shared" si="4810"/>
        <v>24</v>
      </c>
      <c r="C2404" s="95">
        <f t="shared" si="4805"/>
        <v>63</v>
      </c>
      <c r="E2404" s="95">
        <f t="shared" ref="E2404" si="4929">plan_id</f>
        <v>390</v>
      </c>
      <c r="F2404" s="95">
        <f t="shared" ca="1" si="4675"/>
        <v>2021</v>
      </c>
      <c r="G2404" s="95">
        <f t="shared" ref="G2404" ca="1" si="4930">VLOOKUP(INDIRECT(CHAR(39)&amp;$A2404&amp;CHAR(39)&amp;"!r2c"&amp;$C2404,0),variables,2,0)</f>
        <v>10802</v>
      </c>
      <c r="H2404" s="98">
        <f t="array" aca="1" ref="H2404" ca="1">IF(AND(G2404&gt;=10861,G2404&lt;=10863),TEXT(INDIRECT(CHAR(39)&amp;$A2404&amp;CHAR(39)&amp;"!r"&amp;$B2404&amp;"c"&amp;$C2404,0),"dd-mmm-yyyy"),(INDIRECT(CHAR(39)&amp;$A2404&amp;CHAR(39)&amp;"!r"&amp;$B2404&amp;"c"&amp;$C2404,0)))</f>
        <v>19900000</v>
      </c>
    </row>
    <row r="2405" spans="1:8" x14ac:dyDescent="0.3">
      <c r="A2405" s="95" t="s">
        <v>284</v>
      </c>
      <c r="B2405" s="95">
        <f t="shared" si="4810"/>
        <v>24</v>
      </c>
      <c r="C2405" s="95">
        <f t="shared" si="4805"/>
        <v>64</v>
      </c>
      <c r="E2405" s="95">
        <f t="shared" ref="E2405" si="4931">plan_id</f>
        <v>390</v>
      </c>
      <c r="F2405" s="95">
        <f t="shared" ca="1" si="4675"/>
        <v>2021</v>
      </c>
      <c r="G2405" s="95">
        <f t="shared" ref="G2405" ca="1" si="4932">VLOOKUP(INDIRECT(CHAR(39)&amp;$A2405&amp;CHAR(39)&amp;"!r2c"&amp;$C2405,0),variables,2,0)</f>
        <v>10803</v>
      </c>
      <c r="H2405" s="98">
        <f t="array" aca="1" ref="H2405" ca="1">IF(AND(G2405&gt;=10861,G2405&lt;=10863),TEXT(INDIRECT(CHAR(39)&amp;$A2405&amp;CHAR(39)&amp;"!r"&amp;$B2405&amp;"c"&amp;$C2405,0),"dd-mmm-yyyy"),(INDIRECT(CHAR(39)&amp;$A2405&amp;CHAR(39)&amp;"!r"&amp;$B2405&amp;"c"&amp;$C2405,0)))</f>
        <v>0</v>
      </c>
    </row>
    <row r="2406" spans="1:8" x14ac:dyDescent="0.3">
      <c r="A2406" s="95" t="s">
        <v>284</v>
      </c>
      <c r="B2406" s="95">
        <f t="shared" si="4810"/>
        <v>24</v>
      </c>
      <c r="C2406" s="95">
        <f t="shared" si="4805"/>
        <v>65</v>
      </c>
      <c r="E2406" s="95">
        <f t="shared" ref="E2406" si="4933">plan_id</f>
        <v>390</v>
      </c>
      <c r="F2406" s="95">
        <f t="shared" ca="1" si="4675"/>
        <v>2021</v>
      </c>
      <c r="G2406" s="95">
        <f t="shared" ref="G2406" ca="1" si="4934">VLOOKUP(INDIRECT(CHAR(39)&amp;$A2406&amp;CHAR(39)&amp;"!r2c"&amp;$C2406,0),variables,2,0)</f>
        <v>10804</v>
      </c>
      <c r="H2406" s="98">
        <f t="array" aca="1" ref="H2406" ca="1">IF(AND(G2406&gt;=10861,G2406&lt;=10863),TEXT(INDIRECT(CHAR(39)&amp;$A2406&amp;CHAR(39)&amp;"!r"&amp;$B2406&amp;"c"&amp;$C2406,0),"dd-mmm-yyyy"),(INDIRECT(CHAR(39)&amp;$A2406&amp;CHAR(39)&amp;"!r"&amp;$B2406&amp;"c"&amp;$C2406,0)))</f>
        <v>0</v>
      </c>
    </row>
    <row r="2407" spans="1:8" x14ac:dyDescent="0.3">
      <c r="A2407" s="95" t="s">
        <v>284</v>
      </c>
      <c r="B2407" s="95">
        <f t="shared" si="4810"/>
        <v>24</v>
      </c>
      <c r="C2407" s="95">
        <f t="shared" ref="C2407:C2434" si="4935">C2316</f>
        <v>66</v>
      </c>
      <c r="E2407" s="95">
        <f t="shared" ref="E2407" si="4936">plan_id</f>
        <v>390</v>
      </c>
      <c r="F2407" s="95">
        <f t="shared" ca="1" si="4675"/>
        <v>2021</v>
      </c>
      <c r="G2407" s="95">
        <f t="shared" ref="G2407" ca="1" si="4937">VLOOKUP(INDIRECT(CHAR(39)&amp;$A2407&amp;CHAR(39)&amp;"!r2c"&amp;$C2407,0),variables,2,0)</f>
        <v>10805</v>
      </c>
      <c r="H2407" s="98">
        <f t="array" aca="1" ref="H2407" ca="1">IF(AND(G2407&gt;=10861,G2407&lt;=10863),TEXT(INDIRECT(CHAR(39)&amp;$A2407&amp;CHAR(39)&amp;"!r"&amp;$B2407&amp;"c"&amp;$C2407,0),"dd-mmm-yyyy"),(INDIRECT(CHAR(39)&amp;$A2407&amp;CHAR(39)&amp;"!r"&amp;$B2407&amp;"c"&amp;$C2407,0)))</f>
        <v>-4700000</v>
      </c>
    </row>
    <row r="2408" spans="1:8" x14ac:dyDescent="0.3">
      <c r="A2408" s="95" t="s">
        <v>284</v>
      </c>
      <c r="B2408" s="95">
        <f t="shared" si="4810"/>
        <v>24</v>
      </c>
      <c r="C2408" s="95">
        <f t="shared" si="4935"/>
        <v>67</v>
      </c>
      <c r="E2408" s="95">
        <f t="shared" ref="E2408" si="4938">plan_id</f>
        <v>390</v>
      </c>
      <c r="F2408" s="95">
        <f t="shared" ca="1" si="4675"/>
        <v>2021</v>
      </c>
      <c r="G2408" s="95">
        <f t="shared" ref="G2408" ca="1" si="4939">VLOOKUP(INDIRECT(CHAR(39)&amp;$A2408&amp;CHAR(39)&amp;"!r2c"&amp;$C2408,0),variables,2,0)</f>
        <v>10806</v>
      </c>
      <c r="H2408" s="98">
        <f t="array" aca="1" ref="H2408" ca="1">IF(AND(G2408&gt;=10861,G2408&lt;=10863),TEXT(INDIRECT(CHAR(39)&amp;$A2408&amp;CHAR(39)&amp;"!r"&amp;$B2408&amp;"c"&amp;$C2408,0),"dd-mmm-yyyy"),(INDIRECT(CHAR(39)&amp;$A2408&amp;CHAR(39)&amp;"!r"&amp;$B2408&amp;"c"&amp;$C2408,0)))</f>
        <v>0</v>
      </c>
    </row>
    <row r="2409" spans="1:8" x14ac:dyDescent="0.3">
      <c r="A2409" s="95" t="s">
        <v>284</v>
      </c>
      <c r="B2409" s="95">
        <f t="shared" ref="B2409:B2434" si="4940">B2408</f>
        <v>24</v>
      </c>
      <c r="C2409" s="95">
        <f t="shared" si="4935"/>
        <v>68</v>
      </c>
      <c r="E2409" s="95">
        <f t="shared" ref="E2409" si="4941">plan_id</f>
        <v>390</v>
      </c>
      <c r="F2409" s="95">
        <f t="shared" ca="1" si="4675"/>
        <v>2021</v>
      </c>
      <c r="G2409" s="95">
        <f t="shared" ref="G2409" ca="1" si="4942">VLOOKUP(INDIRECT(CHAR(39)&amp;$A2409&amp;CHAR(39)&amp;"!r2c"&amp;$C2409,0),variables,2,0)</f>
        <v>10807</v>
      </c>
      <c r="H2409" s="98">
        <f t="array" aca="1" ref="H2409" ca="1">IF(AND(G2409&gt;=10861,G2409&lt;=10863),TEXT(INDIRECT(CHAR(39)&amp;$A2409&amp;CHAR(39)&amp;"!r"&amp;$B2409&amp;"c"&amp;$C2409,0),"dd-mmm-yyyy"),(INDIRECT(CHAR(39)&amp;$A2409&amp;CHAR(39)&amp;"!r"&amp;$B2409&amp;"c"&amp;$C2409,0)))</f>
        <v>0</v>
      </c>
    </row>
    <row r="2410" spans="1:8" x14ac:dyDescent="0.3">
      <c r="A2410" s="95" t="s">
        <v>284</v>
      </c>
      <c r="B2410" s="95">
        <f t="shared" si="4940"/>
        <v>24</v>
      </c>
      <c r="C2410" s="95">
        <f t="shared" si="4935"/>
        <v>69</v>
      </c>
      <c r="E2410" s="95">
        <f t="shared" ref="E2410" si="4943">plan_id</f>
        <v>390</v>
      </c>
      <c r="F2410" s="95">
        <f t="shared" ca="1" si="4675"/>
        <v>2021</v>
      </c>
      <c r="G2410" s="95">
        <f t="shared" ref="G2410" ca="1" si="4944">VLOOKUP(INDIRECT(CHAR(39)&amp;$A2410&amp;CHAR(39)&amp;"!r2c"&amp;$C2410,0),variables,2,0)</f>
        <v>10808</v>
      </c>
      <c r="H2410" s="98">
        <f t="array" aca="1" ref="H2410" ca="1">IF(AND(G2410&gt;=10861,G2410&lt;=10863),TEXT(INDIRECT(CHAR(39)&amp;$A2410&amp;CHAR(39)&amp;"!r"&amp;$B2410&amp;"c"&amp;$C2410,0),"dd-mmm-yyyy"),(INDIRECT(CHAR(39)&amp;$A2410&amp;CHAR(39)&amp;"!r"&amp;$B2410&amp;"c"&amp;$C2410,0)))</f>
        <v>0</v>
      </c>
    </row>
    <row r="2411" spans="1:8" x14ac:dyDescent="0.3">
      <c r="A2411" s="95" t="s">
        <v>284</v>
      </c>
      <c r="B2411" s="95">
        <f t="shared" si="4940"/>
        <v>24</v>
      </c>
      <c r="C2411" s="95">
        <f t="shared" si="4935"/>
        <v>70</v>
      </c>
      <c r="E2411" s="95">
        <f t="shared" ref="E2411" si="4945">plan_id</f>
        <v>390</v>
      </c>
      <c r="F2411" s="95">
        <f t="shared" ca="1" si="4675"/>
        <v>2021</v>
      </c>
      <c r="G2411" s="95">
        <f t="shared" ref="G2411" ca="1" si="4946">VLOOKUP(INDIRECT(CHAR(39)&amp;$A2411&amp;CHAR(39)&amp;"!r2c"&amp;$C2411,0),variables,2,0)</f>
        <v>10809</v>
      </c>
      <c r="H2411" s="98">
        <f t="array" aca="1" ref="H2411" ca="1">IF(AND(G2411&gt;=10861,G2411&lt;=10863),TEXT(INDIRECT(CHAR(39)&amp;$A2411&amp;CHAR(39)&amp;"!r"&amp;$B2411&amp;"c"&amp;$C2411,0),"dd-mmm-yyyy"),(INDIRECT(CHAR(39)&amp;$A2411&amp;CHAR(39)&amp;"!r"&amp;$B2411&amp;"c"&amp;$C2411,0)))</f>
        <v>8300000</v>
      </c>
    </row>
    <row r="2412" spans="1:8" x14ac:dyDescent="0.3">
      <c r="A2412" s="95" t="s">
        <v>284</v>
      </c>
      <c r="B2412" s="95">
        <f t="shared" si="4940"/>
        <v>24</v>
      </c>
      <c r="C2412" s="95">
        <f t="shared" si="4935"/>
        <v>71</v>
      </c>
      <c r="E2412" s="95">
        <f t="shared" ref="E2412" si="4947">plan_id</f>
        <v>390</v>
      </c>
      <c r="F2412" s="95">
        <f t="shared" ca="1" si="4675"/>
        <v>2021</v>
      </c>
      <c r="G2412" s="95">
        <f t="shared" ref="G2412" ca="1" si="4948">VLOOKUP(INDIRECT(CHAR(39)&amp;$A2412&amp;CHAR(39)&amp;"!r2c"&amp;$C2412,0),variables,2,0)</f>
        <v>10810</v>
      </c>
      <c r="H2412" s="98">
        <f t="array" aca="1" ref="H2412" ca="1">IF(AND(G2412&gt;=10861,G2412&lt;=10863),TEXT(INDIRECT(CHAR(39)&amp;$A2412&amp;CHAR(39)&amp;"!r"&amp;$B2412&amp;"c"&amp;$C2412,0),"dd-mmm-yyyy"),(INDIRECT(CHAR(39)&amp;$A2412&amp;CHAR(39)&amp;"!r"&amp;$B2412&amp;"c"&amp;$C2412,0)))</f>
        <v>0</v>
      </c>
    </row>
    <row r="2413" spans="1:8" x14ac:dyDescent="0.3">
      <c r="A2413" s="95" t="s">
        <v>284</v>
      </c>
      <c r="B2413" s="95">
        <f t="shared" si="4940"/>
        <v>24</v>
      </c>
      <c r="C2413" s="95">
        <f t="shared" si="4935"/>
        <v>72</v>
      </c>
      <c r="E2413" s="95">
        <f t="shared" ref="E2413" si="4949">plan_id</f>
        <v>390</v>
      </c>
      <c r="F2413" s="95">
        <f t="shared" ca="1" si="4675"/>
        <v>2021</v>
      </c>
      <c r="G2413" s="95">
        <f t="shared" ref="G2413" ca="1" si="4950">VLOOKUP(INDIRECT(CHAR(39)&amp;$A2413&amp;CHAR(39)&amp;"!r2c"&amp;$C2413,0),variables,2,0)</f>
        <v>10811</v>
      </c>
      <c r="H2413" s="98">
        <f t="array" aca="1" ref="H2413" ca="1">IF(AND(G2413&gt;=10861,G2413&lt;=10863),TEXT(INDIRECT(CHAR(39)&amp;$A2413&amp;CHAR(39)&amp;"!r"&amp;$B2413&amp;"c"&amp;$C2413,0),"dd-mmm-yyyy"),(INDIRECT(CHAR(39)&amp;$A2413&amp;CHAR(39)&amp;"!r"&amp;$B2413&amp;"c"&amp;$C2413,0)))</f>
        <v>0</v>
      </c>
    </row>
    <row r="2414" spans="1:8" x14ac:dyDescent="0.3">
      <c r="A2414" s="95" t="s">
        <v>284</v>
      </c>
      <c r="B2414" s="95">
        <f t="shared" si="4940"/>
        <v>24</v>
      </c>
      <c r="C2414" s="95">
        <f t="shared" si="4935"/>
        <v>73</v>
      </c>
      <c r="E2414" s="95">
        <f t="shared" ref="E2414" si="4951">plan_id</f>
        <v>390</v>
      </c>
      <c r="F2414" s="95">
        <f t="shared" ca="1" si="4675"/>
        <v>2021</v>
      </c>
      <c r="G2414" s="95">
        <f t="shared" ref="G2414" ca="1" si="4952">VLOOKUP(INDIRECT(CHAR(39)&amp;$A2414&amp;CHAR(39)&amp;"!r2c"&amp;$C2414,0),variables,2,0)</f>
        <v>10812</v>
      </c>
      <c r="H2414" s="98">
        <f t="array" aca="1" ref="H2414" ca="1">IF(AND(G2414&gt;=10861,G2414&lt;=10863),TEXT(INDIRECT(CHAR(39)&amp;$A2414&amp;CHAR(39)&amp;"!r"&amp;$B2414&amp;"c"&amp;$C2414,0),"dd-mmm-yyyy"),(INDIRECT(CHAR(39)&amp;$A2414&amp;CHAR(39)&amp;"!r"&amp;$B2414&amp;"c"&amp;$C2414,0)))</f>
        <v>0</v>
      </c>
    </row>
    <row r="2415" spans="1:8" x14ac:dyDescent="0.3">
      <c r="A2415" s="95" t="s">
        <v>284</v>
      </c>
      <c r="B2415" s="95">
        <f t="shared" si="4940"/>
        <v>24</v>
      </c>
      <c r="C2415" s="95">
        <f t="shared" si="4935"/>
        <v>74</v>
      </c>
      <c r="E2415" s="95">
        <f t="shared" ref="E2415" si="4953">plan_id</f>
        <v>390</v>
      </c>
      <c r="F2415" s="95">
        <f t="shared" ca="1" si="4675"/>
        <v>2021</v>
      </c>
      <c r="G2415" s="95">
        <f t="shared" ref="G2415" ca="1" si="4954">VLOOKUP(INDIRECT(CHAR(39)&amp;$A2415&amp;CHAR(39)&amp;"!r2c"&amp;$C2415,0),variables,2,0)</f>
        <v>10813</v>
      </c>
      <c r="H2415" s="98">
        <f t="array" aca="1" ref="H2415" ca="1">IF(AND(G2415&gt;=10861,G2415&lt;=10863),TEXT(INDIRECT(CHAR(39)&amp;$A2415&amp;CHAR(39)&amp;"!r"&amp;$B2415&amp;"c"&amp;$C2415,0),"dd-mmm-yyyy"),(INDIRECT(CHAR(39)&amp;$A2415&amp;CHAR(39)&amp;"!r"&amp;$B2415&amp;"c"&amp;$C2415,0)))</f>
        <v>0</v>
      </c>
    </row>
    <row r="2416" spans="1:8" x14ac:dyDescent="0.3">
      <c r="A2416" s="95" t="s">
        <v>284</v>
      </c>
      <c r="B2416" s="95">
        <f t="shared" si="4940"/>
        <v>24</v>
      </c>
      <c r="C2416" s="95">
        <f t="shared" si="4935"/>
        <v>75</v>
      </c>
      <c r="E2416" s="95">
        <f t="shared" ref="E2416" si="4955">plan_id</f>
        <v>390</v>
      </c>
      <c r="F2416" s="95">
        <f t="shared" ca="1" si="4675"/>
        <v>2021</v>
      </c>
      <c r="G2416" s="95">
        <f t="shared" ref="G2416" ca="1" si="4956">VLOOKUP(INDIRECT(CHAR(39)&amp;$A2416&amp;CHAR(39)&amp;"!r2c"&amp;$C2416,0),variables,2,0)</f>
        <v>10814</v>
      </c>
      <c r="H2416" s="98">
        <f t="array" aca="1" ref="H2416" ca="1">IF(AND(G2416&gt;=10861,G2416&lt;=10863),TEXT(INDIRECT(CHAR(39)&amp;$A2416&amp;CHAR(39)&amp;"!r"&amp;$B2416&amp;"c"&amp;$C2416,0),"dd-mmm-yyyy"),(INDIRECT(CHAR(39)&amp;$A2416&amp;CHAR(39)&amp;"!r"&amp;$B2416&amp;"c"&amp;$C2416,0)))</f>
        <v>-6200000</v>
      </c>
    </row>
    <row r="2417" spans="1:8" x14ac:dyDescent="0.3">
      <c r="A2417" s="95" t="s">
        <v>284</v>
      </c>
      <c r="B2417" s="95">
        <f t="shared" si="4940"/>
        <v>24</v>
      </c>
      <c r="C2417" s="95">
        <f t="shared" si="4935"/>
        <v>76</v>
      </c>
      <c r="E2417" s="95">
        <f t="shared" ref="E2417" si="4957">plan_id</f>
        <v>390</v>
      </c>
      <c r="F2417" s="95">
        <f t="shared" ca="1" si="4675"/>
        <v>2021</v>
      </c>
      <c r="G2417" s="95">
        <f t="shared" ref="G2417" ca="1" si="4958">VLOOKUP(INDIRECT(CHAR(39)&amp;$A2417&amp;CHAR(39)&amp;"!r2c"&amp;$C2417,0),variables,2,0)</f>
        <v>10815</v>
      </c>
      <c r="H2417" s="98">
        <f t="array" aca="1" ref="H2417" ca="1">IF(AND(G2417&gt;=10861,G2417&lt;=10863),TEXT(INDIRECT(CHAR(39)&amp;$A2417&amp;CHAR(39)&amp;"!r"&amp;$B2417&amp;"c"&amp;$C2417,0),"dd-mmm-yyyy"),(INDIRECT(CHAR(39)&amp;$A2417&amp;CHAR(39)&amp;"!r"&amp;$B2417&amp;"c"&amp;$C2417,0)))</f>
        <v>5800000</v>
      </c>
    </row>
    <row r="2418" spans="1:8" x14ac:dyDescent="0.3">
      <c r="A2418" s="95" t="s">
        <v>284</v>
      </c>
      <c r="B2418" s="95">
        <f t="shared" si="4940"/>
        <v>24</v>
      </c>
      <c r="C2418" s="95">
        <f t="shared" si="4935"/>
        <v>77</v>
      </c>
      <c r="E2418" s="95">
        <f t="shared" ref="E2418" si="4959">plan_id</f>
        <v>390</v>
      </c>
      <c r="F2418" s="95">
        <f t="shared" ca="1" si="4675"/>
        <v>2021</v>
      </c>
      <c r="G2418" s="95">
        <f t="shared" ref="G2418" ca="1" si="4960">VLOOKUP(INDIRECT(CHAR(39)&amp;$A2418&amp;CHAR(39)&amp;"!r2c"&amp;$C2418,0),variables,2,0)</f>
        <v>10816</v>
      </c>
      <c r="H2418" s="98">
        <f t="array" aca="1" ref="H2418" ca="1">IF(AND(G2418&gt;=10861,G2418&lt;=10863),TEXT(INDIRECT(CHAR(39)&amp;$A2418&amp;CHAR(39)&amp;"!r"&amp;$B2418&amp;"c"&amp;$C2418,0),"dd-mmm-yyyy"),(INDIRECT(CHAR(39)&amp;$A2418&amp;CHAR(39)&amp;"!r"&amp;$B2418&amp;"c"&amp;$C2418,0)))</f>
        <v>0</v>
      </c>
    </row>
    <row r="2419" spans="1:8" x14ac:dyDescent="0.3">
      <c r="A2419" s="95" t="s">
        <v>284</v>
      </c>
      <c r="B2419" s="95">
        <f t="shared" si="4940"/>
        <v>24</v>
      </c>
      <c r="C2419" s="95">
        <f t="shared" si="4935"/>
        <v>78</v>
      </c>
      <c r="E2419" s="95">
        <f t="shared" ref="E2419" si="4961">plan_id</f>
        <v>390</v>
      </c>
      <c r="F2419" s="95">
        <f t="shared" ca="1" si="4675"/>
        <v>2021</v>
      </c>
      <c r="G2419" s="95">
        <f t="shared" ref="G2419" ca="1" si="4962">VLOOKUP(INDIRECT(CHAR(39)&amp;$A2419&amp;CHAR(39)&amp;"!r2c"&amp;$C2419,0),variables,2,0)</f>
        <v>10817</v>
      </c>
      <c r="H2419" s="98">
        <f t="array" aca="1" ref="H2419" ca="1">IF(AND(G2419&gt;=10861,G2419&lt;=10863),TEXT(INDIRECT(CHAR(39)&amp;$A2419&amp;CHAR(39)&amp;"!r"&amp;$B2419&amp;"c"&amp;$C2419,0),"dd-mmm-yyyy"),(INDIRECT(CHAR(39)&amp;$A2419&amp;CHAR(39)&amp;"!r"&amp;$B2419&amp;"c"&amp;$C2419,0)))</f>
        <v>-134800000</v>
      </c>
    </row>
    <row r="2420" spans="1:8" x14ac:dyDescent="0.3">
      <c r="A2420" s="95" t="s">
        <v>284</v>
      </c>
      <c r="B2420" s="95">
        <f t="shared" si="4940"/>
        <v>24</v>
      </c>
      <c r="C2420" s="95">
        <f t="shared" si="4935"/>
        <v>79</v>
      </c>
      <c r="E2420" s="95">
        <f t="shared" ref="E2420" si="4963">plan_id</f>
        <v>390</v>
      </c>
      <c r="F2420" s="95">
        <f t="shared" ca="1" si="4675"/>
        <v>2021</v>
      </c>
      <c r="G2420" s="95">
        <f t="shared" ref="G2420" ca="1" si="4964">VLOOKUP(INDIRECT(CHAR(39)&amp;$A2420&amp;CHAR(39)&amp;"!r2c"&amp;$C2420,0),variables,2,0)</f>
        <v>10818</v>
      </c>
      <c r="H2420" s="98">
        <f t="array" aca="1" ref="H2420" ca="1">IF(AND(G2420&gt;=10861,G2420&lt;=10863),TEXT(INDIRECT(CHAR(39)&amp;$A2420&amp;CHAR(39)&amp;"!r"&amp;$B2420&amp;"c"&amp;$C2420,0),"dd-mmm-yyyy"),(INDIRECT(CHAR(39)&amp;$A2420&amp;CHAR(39)&amp;"!r"&amp;$B2420&amp;"c"&amp;$C2420,0)))</f>
        <v>12600000</v>
      </c>
    </row>
    <row r="2421" spans="1:8" x14ac:dyDescent="0.3">
      <c r="A2421" s="95" t="s">
        <v>284</v>
      </c>
      <c r="B2421" s="95">
        <f t="shared" si="4940"/>
        <v>24</v>
      </c>
      <c r="C2421" s="95">
        <f t="shared" si="4935"/>
        <v>80</v>
      </c>
      <c r="E2421" s="95">
        <f t="shared" ref="E2421" si="4965">plan_id</f>
        <v>390</v>
      </c>
      <c r="F2421" s="95">
        <f t="shared" ca="1" si="4675"/>
        <v>2021</v>
      </c>
      <c r="G2421" s="95">
        <f t="shared" ref="G2421" ca="1" si="4966">VLOOKUP(INDIRECT(CHAR(39)&amp;$A2421&amp;CHAR(39)&amp;"!r2c"&amp;$C2421,0),variables,2,0)</f>
        <v>10819</v>
      </c>
      <c r="H2421" s="98">
        <f t="array" aca="1" ref="H2421" ca="1">IF(AND(G2421&gt;=10861,G2421&lt;=10863),TEXT(INDIRECT(CHAR(39)&amp;$A2421&amp;CHAR(39)&amp;"!r"&amp;$B2421&amp;"c"&amp;$C2421,0),"dd-mmm-yyyy"),(INDIRECT(CHAR(39)&amp;$A2421&amp;CHAR(39)&amp;"!r"&amp;$B2421&amp;"c"&amp;$C2421,0)))</f>
        <v>0</v>
      </c>
    </row>
    <row r="2422" spans="1:8" x14ac:dyDescent="0.3">
      <c r="A2422" s="95" t="s">
        <v>284</v>
      </c>
      <c r="B2422" s="95">
        <f t="shared" si="4940"/>
        <v>24</v>
      </c>
      <c r="C2422" s="95">
        <f t="shared" si="4935"/>
        <v>81</v>
      </c>
      <c r="E2422" s="95">
        <f t="shared" ref="E2422" si="4967">plan_id</f>
        <v>390</v>
      </c>
      <c r="F2422" s="95">
        <f t="shared" ca="1" si="4675"/>
        <v>2021</v>
      </c>
      <c r="G2422" s="95">
        <f t="shared" ref="G2422" ca="1" si="4968">VLOOKUP(INDIRECT(CHAR(39)&amp;$A2422&amp;CHAR(39)&amp;"!r2c"&amp;$C2422,0),variables,2,0)</f>
        <v>10820</v>
      </c>
      <c r="H2422" s="98">
        <f t="array" aca="1" ref="H2422" ca="1">IF(AND(G2422&gt;=10861,G2422&lt;=10863),TEXT(INDIRECT(CHAR(39)&amp;$A2422&amp;CHAR(39)&amp;"!r"&amp;$B2422&amp;"c"&amp;$C2422,0),"dd-mmm-yyyy"),(INDIRECT(CHAR(39)&amp;$A2422&amp;CHAR(39)&amp;"!r"&amp;$B2422&amp;"c"&amp;$C2422,0)))</f>
        <v>-27900000</v>
      </c>
    </row>
    <row r="2423" spans="1:8" x14ac:dyDescent="0.3">
      <c r="A2423" s="95" t="s">
        <v>284</v>
      </c>
      <c r="B2423" s="95">
        <f t="shared" si="4940"/>
        <v>24</v>
      </c>
      <c r="C2423" s="95">
        <f t="shared" si="4935"/>
        <v>82</v>
      </c>
      <c r="E2423" s="95">
        <f t="shared" ref="E2423" si="4969">plan_id</f>
        <v>390</v>
      </c>
      <c r="F2423" s="95">
        <f t="shared" ca="1" si="4675"/>
        <v>2021</v>
      </c>
      <c r="G2423" s="95">
        <f t="shared" ref="G2423" ca="1" si="4970">VLOOKUP(INDIRECT(CHAR(39)&amp;$A2423&amp;CHAR(39)&amp;"!r2c"&amp;$C2423,0),variables,2,0)</f>
        <v>10821</v>
      </c>
      <c r="H2423" s="98">
        <f t="array" aca="1" ref="H2423" ca="1">IF(AND(G2423&gt;=10861,G2423&lt;=10863),TEXT(INDIRECT(CHAR(39)&amp;$A2423&amp;CHAR(39)&amp;"!r"&amp;$B2423&amp;"c"&amp;$C2423,0),"dd-mmm-yyyy"),(INDIRECT(CHAR(39)&amp;$A2423&amp;CHAR(39)&amp;"!r"&amp;$B2423&amp;"c"&amp;$C2423,0)))</f>
        <v>0</v>
      </c>
    </row>
    <row r="2424" spans="1:8" x14ac:dyDescent="0.3">
      <c r="A2424" s="95" t="s">
        <v>284</v>
      </c>
      <c r="B2424" s="95">
        <f t="shared" si="4940"/>
        <v>24</v>
      </c>
      <c r="C2424" s="95">
        <f t="shared" si="4935"/>
        <v>83</v>
      </c>
      <c r="E2424" s="95">
        <f t="shared" ref="E2424" si="4971">plan_id</f>
        <v>390</v>
      </c>
      <c r="F2424" s="95">
        <f t="shared" ca="1" si="4675"/>
        <v>2021</v>
      </c>
      <c r="G2424" s="95">
        <f t="shared" ref="G2424" ca="1" si="4972">VLOOKUP(INDIRECT(CHAR(39)&amp;$A2424&amp;CHAR(39)&amp;"!r2c"&amp;$C2424,0),variables,2,0)</f>
        <v>10822</v>
      </c>
      <c r="H2424" s="98">
        <f t="array" aca="1" ref="H2424" ca="1">IF(AND(G2424&gt;=10861,G2424&lt;=10863),TEXT(INDIRECT(CHAR(39)&amp;$A2424&amp;CHAR(39)&amp;"!r"&amp;$B2424&amp;"c"&amp;$C2424,0),"dd-mmm-yyyy"),(INDIRECT(CHAR(39)&amp;$A2424&amp;CHAR(39)&amp;"!r"&amp;$B2424&amp;"c"&amp;$C2424,0)))</f>
        <v>0</v>
      </c>
    </row>
    <row r="2425" spans="1:8" x14ac:dyDescent="0.3">
      <c r="A2425" s="95" t="s">
        <v>284</v>
      </c>
      <c r="B2425" s="95">
        <f t="shared" si="4940"/>
        <v>24</v>
      </c>
      <c r="C2425" s="95">
        <f t="shared" si="4935"/>
        <v>84</v>
      </c>
      <c r="E2425" s="95">
        <f t="shared" ref="E2425" si="4973">plan_id</f>
        <v>390</v>
      </c>
      <c r="F2425" s="95">
        <f t="shared" ca="1" si="4675"/>
        <v>2021</v>
      </c>
      <c r="G2425" s="95">
        <f t="shared" ref="G2425" ca="1" si="4974">VLOOKUP(INDIRECT(CHAR(39)&amp;$A2425&amp;CHAR(39)&amp;"!r2c"&amp;$C2425,0),variables,2,0)</f>
        <v>10829</v>
      </c>
      <c r="H2425" s="98">
        <f t="array" aca="1" ref="H2425" ca="1">IF(AND(G2425&gt;=10861,G2425&lt;=10863),TEXT(INDIRECT(CHAR(39)&amp;$A2425&amp;CHAR(39)&amp;"!r"&amp;$B2425&amp;"c"&amp;$C2425,0),"dd-mmm-yyyy"),(INDIRECT(CHAR(39)&amp;$A2425&amp;CHAR(39)&amp;"!r"&amp;$B2425&amp;"c"&amp;$C2425,0)))</f>
        <v>204221000</v>
      </c>
    </row>
    <row r="2426" spans="1:8" x14ac:dyDescent="0.3">
      <c r="A2426" s="95" t="s">
        <v>284</v>
      </c>
      <c r="B2426" s="95">
        <f t="shared" si="4940"/>
        <v>24</v>
      </c>
      <c r="C2426" s="95">
        <f t="shared" si="4935"/>
        <v>85</v>
      </c>
      <c r="E2426" s="95">
        <f t="shared" ref="E2426" si="4975">plan_id</f>
        <v>390</v>
      </c>
      <c r="F2426" s="95">
        <f t="shared" ca="1" si="4675"/>
        <v>2021</v>
      </c>
      <c r="G2426" s="95">
        <f t="shared" ref="G2426" ca="1" si="4976">VLOOKUP(INDIRECT(CHAR(39)&amp;$A2426&amp;CHAR(39)&amp;"!r2c"&amp;$C2426,0),variables,2,0)</f>
        <v>10823</v>
      </c>
      <c r="H2426" s="98">
        <f t="array" aca="1" ref="H2426" ca="1">IF(AND(G2426&gt;=10861,G2426&lt;=10863),TEXT(INDIRECT(CHAR(39)&amp;$A2426&amp;CHAR(39)&amp;"!r"&amp;$B2426&amp;"c"&amp;$C2426,0),"dd-mmm-yyyy"),(INDIRECT(CHAR(39)&amp;$A2426&amp;CHAR(39)&amp;"!r"&amp;$B2426&amp;"c"&amp;$C2426,0)))</f>
        <v>-456389000</v>
      </c>
    </row>
    <row r="2427" spans="1:8" x14ac:dyDescent="0.3">
      <c r="A2427" s="95" t="s">
        <v>284</v>
      </c>
      <c r="B2427" s="95">
        <f t="shared" si="4940"/>
        <v>24</v>
      </c>
      <c r="C2427" s="95">
        <f t="shared" si="4935"/>
        <v>86</v>
      </c>
      <c r="E2427" s="95">
        <f t="shared" ref="E2427" si="4977">plan_id</f>
        <v>390</v>
      </c>
      <c r="F2427" s="95">
        <f t="shared" ca="1" si="4675"/>
        <v>2021</v>
      </c>
      <c r="G2427" s="95">
        <f t="shared" ref="G2427" ca="1" si="4978">VLOOKUP(INDIRECT(CHAR(39)&amp;$A2427&amp;CHAR(39)&amp;"!r2c"&amp;$C2427,0),variables,2,0)</f>
        <v>10798</v>
      </c>
      <c r="H2427" s="98">
        <f t="array" aca="1" ref="H2427" ca="1">IF(AND(G2427&gt;=10861,G2427&lt;=10863),TEXT(INDIRECT(CHAR(39)&amp;$A2427&amp;CHAR(39)&amp;"!r"&amp;$B2427&amp;"c"&amp;$C2427,0),"dd-mmm-yyyy"),(INDIRECT(CHAR(39)&amp;$A2427&amp;CHAR(39)&amp;"!r"&amp;$B2427&amp;"c"&amp;$C2427,0)))</f>
        <v>0</v>
      </c>
    </row>
    <row r="2428" spans="1:8" x14ac:dyDescent="0.3">
      <c r="A2428" s="95" t="s">
        <v>284</v>
      </c>
      <c r="B2428" s="95">
        <f t="shared" si="4940"/>
        <v>24</v>
      </c>
      <c r="C2428" s="95">
        <f t="shared" si="4935"/>
        <v>87</v>
      </c>
      <c r="E2428" s="95">
        <f t="shared" ref="E2428" si="4979">plan_id</f>
        <v>390</v>
      </c>
      <c r="F2428" s="95">
        <f t="shared" ca="1" si="4675"/>
        <v>2021</v>
      </c>
      <c r="G2428" s="95">
        <f t="shared" ref="G2428" ca="1" si="4980">VLOOKUP(INDIRECT(CHAR(39)&amp;$A2428&amp;CHAR(39)&amp;"!r2c"&amp;$C2428,0),variables,2,0)</f>
        <v>10799</v>
      </c>
      <c r="H2428" s="98">
        <f t="array" aca="1" ref="H2428" ca="1">IF(AND(G2428&gt;=10861,G2428&lt;=10863),TEXT(INDIRECT(CHAR(39)&amp;$A2428&amp;CHAR(39)&amp;"!r"&amp;$B2428&amp;"c"&amp;$C2428,0),"dd-mmm-yyyy"),(INDIRECT(CHAR(39)&amp;$A2428&amp;CHAR(39)&amp;"!r"&amp;$B2428&amp;"c"&amp;$C2428,0)))</f>
        <v>-62800000</v>
      </c>
    </row>
    <row r="2429" spans="1:8" x14ac:dyDescent="0.3">
      <c r="A2429" s="95" t="s">
        <v>284</v>
      </c>
      <c r="B2429" s="95">
        <f t="shared" si="4940"/>
        <v>24</v>
      </c>
      <c r="C2429" s="95">
        <f t="shared" si="4935"/>
        <v>88</v>
      </c>
      <c r="E2429" s="95">
        <f t="shared" ref="E2429" si="4981">plan_id</f>
        <v>390</v>
      </c>
      <c r="F2429" s="95">
        <f t="shared" ca="1" si="4675"/>
        <v>2021</v>
      </c>
      <c r="G2429" s="95">
        <f t="shared" ref="G2429" ca="1" si="4982">VLOOKUP(INDIRECT(CHAR(39)&amp;$A2429&amp;CHAR(39)&amp;"!r2c"&amp;$C2429,0),variables,2,0)</f>
        <v>10800</v>
      </c>
      <c r="H2429" s="98">
        <f t="array" aca="1" ref="H2429" ca="1">IF(AND(G2429&gt;=10861,G2429&lt;=10863),TEXT(INDIRECT(CHAR(39)&amp;$A2429&amp;CHAR(39)&amp;"!r"&amp;$B2429&amp;"c"&amp;$C2429,0),"dd-mmm-yyyy"),(INDIRECT(CHAR(39)&amp;$A2429&amp;CHAR(39)&amp;"!r"&amp;$B2429&amp;"c"&amp;$C2429,0)))</f>
        <v>0</v>
      </c>
    </row>
    <row r="2430" spans="1:8" x14ac:dyDescent="0.3">
      <c r="A2430" s="95" t="s">
        <v>284</v>
      </c>
      <c r="B2430" s="95">
        <f t="shared" si="4940"/>
        <v>24</v>
      </c>
      <c r="C2430" s="95">
        <f t="shared" si="4935"/>
        <v>89</v>
      </c>
      <c r="E2430" s="95">
        <f t="shared" ref="E2430" si="4983">plan_id</f>
        <v>390</v>
      </c>
      <c r="F2430" s="95">
        <f t="shared" ca="1" si="4675"/>
        <v>2021</v>
      </c>
      <c r="G2430" s="95">
        <f t="shared" ref="G2430" ca="1" si="4984">VLOOKUP(INDIRECT(CHAR(39)&amp;$A2430&amp;CHAR(39)&amp;"!r2c"&amp;$C2430,0),variables,2,0)</f>
        <v>10824</v>
      </c>
      <c r="H2430" s="98">
        <f t="array" aca="1" ref="H2430" ca="1">IF(AND(G2430&gt;=10861,G2430&lt;=10863),TEXT(INDIRECT(CHAR(39)&amp;$A2430&amp;CHAR(39)&amp;"!r"&amp;$B2430&amp;"c"&amp;$C2430,0),"dd-mmm-yyyy"),(INDIRECT(CHAR(39)&amp;$A2430&amp;CHAR(39)&amp;"!r"&amp;$B2430&amp;"c"&amp;$C2430,0)))</f>
        <v>0</v>
      </c>
    </row>
    <row r="2431" spans="1:8" x14ac:dyDescent="0.3">
      <c r="A2431" s="95" t="s">
        <v>284</v>
      </c>
      <c r="B2431" s="95">
        <f t="shared" si="4940"/>
        <v>24</v>
      </c>
      <c r="C2431" s="95">
        <f t="shared" si="4935"/>
        <v>90</v>
      </c>
      <c r="E2431" s="95">
        <f t="shared" ref="E2431" si="4985">plan_id</f>
        <v>390</v>
      </c>
      <c r="F2431" s="95">
        <f t="shared" ca="1" si="4675"/>
        <v>2021</v>
      </c>
      <c r="G2431" s="95">
        <f t="shared" ref="G2431" ca="1" si="4986">VLOOKUP(INDIRECT(CHAR(39)&amp;$A2431&amp;CHAR(39)&amp;"!r2c"&amp;$C2431,0),variables,2,0)</f>
        <v>10825</v>
      </c>
      <c r="H2431" s="98">
        <f t="array" aca="1" ref="H2431" ca="1">IF(AND(G2431&gt;=10861,G2431&lt;=10863),TEXT(INDIRECT(CHAR(39)&amp;$A2431&amp;CHAR(39)&amp;"!r"&amp;$B2431&amp;"c"&amp;$C2431,0),"dd-mmm-yyyy"),(INDIRECT(CHAR(39)&amp;$A2431&amp;CHAR(39)&amp;"!r"&amp;$B2431&amp;"c"&amp;$C2431,0)))</f>
        <v>-97500000</v>
      </c>
    </row>
    <row r="2432" spans="1:8" x14ac:dyDescent="0.3">
      <c r="A2432" s="95" t="s">
        <v>284</v>
      </c>
      <c r="B2432" s="95">
        <f t="shared" si="4940"/>
        <v>24</v>
      </c>
      <c r="C2432" s="95">
        <f t="shared" si="4935"/>
        <v>91</v>
      </c>
      <c r="E2432" s="95">
        <f t="shared" ref="E2432" si="4987">plan_id</f>
        <v>390</v>
      </c>
      <c r="F2432" s="95">
        <f t="shared" ca="1" si="4675"/>
        <v>2021</v>
      </c>
      <c r="G2432" s="95">
        <f t="shared" ref="G2432" ca="1" si="4988">VLOOKUP(INDIRECT(CHAR(39)&amp;$A2432&amp;CHAR(39)&amp;"!r2c"&amp;$C2432,0),variables,2,0)</f>
        <v>10826</v>
      </c>
      <c r="H2432" s="98">
        <f t="array" aca="1" ref="H2432" ca="1">IF(AND(G2432&gt;=10861,G2432&lt;=10863),TEXT(INDIRECT(CHAR(39)&amp;$A2432&amp;CHAR(39)&amp;"!r"&amp;$B2432&amp;"c"&amp;$C2432,0),"dd-mmm-yyyy"),(INDIRECT(CHAR(39)&amp;$A2432&amp;CHAR(39)&amp;"!r"&amp;$B2432&amp;"c"&amp;$C2432,0)))</f>
        <v>-33472000</v>
      </c>
    </row>
    <row r="2433" spans="1:8" x14ac:dyDescent="0.3">
      <c r="A2433" s="95" t="s">
        <v>284</v>
      </c>
      <c r="B2433" s="95">
        <f t="shared" si="4940"/>
        <v>24</v>
      </c>
      <c r="C2433" s="95">
        <f t="shared" si="4935"/>
        <v>92</v>
      </c>
      <c r="E2433" s="95">
        <f t="shared" ref="E2433" si="4989">plan_id</f>
        <v>390</v>
      </c>
      <c r="F2433" s="95">
        <f t="shared" ca="1" si="4675"/>
        <v>2021</v>
      </c>
      <c r="G2433" s="95">
        <f t="shared" ref="G2433" ca="1" si="4990">VLOOKUP(INDIRECT(CHAR(39)&amp;$A2433&amp;CHAR(39)&amp;"!r2c"&amp;$C2433,0),variables,2,0)</f>
        <v>10828</v>
      </c>
      <c r="H2433" s="98">
        <f t="array" aca="1" ref="H2433" ca="1">IF(AND(G2433&gt;=10861,G2433&lt;=10863),TEXT(INDIRECT(CHAR(39)&amp;$A2433&amp;CHAR(39)&amp;"!r"&amp;$B2433&amp;"c"&amp;$C2433,0),"dd-mmm-yyyy"),(INDIRECT(CHAR(39)&amp;$A2433&amp;CHAR(39)&amp;"!r"&amp;$B2433&amp;"c"&amp;$C2433,0)))</f>
        <v>0</v>
      </c>
    </row>
    <row r="2434" spans="1:8" x14ac:dyDescent="0.3">
      <c r="A2434" s="95" t="s">
        <v>284</v>
      </c>
      <c r="B2434" s="95">
        <f t="shared" si="4940"/>
        <v>24</v>
      </c>
      <c r="C2434" s="95">
        <f t="shared" si="4935"/>
        <v>93</v>
      </c>
      <c r="E2434" s="95">
        <f t="shared" ref="E2434" si="4991">plan_id</f>
        <v>390</v>
      </c>
      <c r="F2434" s="95">
        <f t="shared" ca="1" si="4675"/>
        <v>2021</v>
      </c>
      <c r="G2434" s="95">
        <f t="shared" ref="G2434" ca="1" si="4992">VLOOKUP(INDIRECT(CHAR(39)&amp;$A2434&amp;CHAR(39)&amp;"!r2c"&amp;$C2434,0),variables,2,0)</f>
        <v>10827</v>
      </c>
      <c r="H2434" s="98">
        <f t="array" aca="1" ref="H2434" ca="1">IF(AND(G2434&gt;=10861,G2434&lt;=10863),TEXT(INDIRECT(CHAR(39)&amp;$A2434&amp;CHAR(39)&amp;"!r"&amp;$B2434&amp;"c"&amp;$C2434,0),"dd-mmm-yyyy"),(INDIRECT(CHAR(39)&amp;$A2434&amp;CHAR(39)&amp;"!r"&amp;$B2434&amp;"c"&amp;$C2434,0)))</f>
        <v>0</v>
      </c>
    </row>
    <row r="2435" spans="1:8" x14ac:dyDescent="0.3">
      <c r="A2435" s="95" t="s">
        <v>285</v>
      </c>
      <c r="B2435" s="95">
        <v>3</v>
      </c>
      <c r="C2435" s="95">
        <v>3</v>
      </c>
      <c r="E2435" s="95">
        <f t="shared" ref="E2435" si="4993">plan_id</f>
        <v>390</v>
      </c>
      <c r="F2435" s="95">
        <f t="shared" ca="1" si="4675"/>
        <v>2001</v>
      </c>
      <c r="G2435" s="95">
        <f t="shared" ref="G2435" ca="1" si="4994">VLOOKUP(INDIRECT(CHAR(39)&amp;$A2435&amp;CHAR(39)&amp;"!r2c"&amp;$C2435,0),variables,2,0)</f>
        <v>10982</v>
      </c>
      <c r="H2435" s="98">
        <f t="array" aca="1" ref="H2435" ca="1">IF(AND(G2435&gt;=10861,G2435&lt;=10863),TEXT(INDIRECT(CHAR(39)&amp;$A2435&amp;CHAR(39)&amp;"!r"&amp;$B2435&amp;"c"&amp;$C2435,0),"dd-mmm-yyyy"),(INDIRECT(CHAR(39)&amp;$A2435&amp;CHAR(39)&amp;"!r"&amp;$B2435&amp;"c"&amp;$C2435,0)))</f>
        <v>0</v>
      </c>
    </row>
    <row r="2436" spans="1:8" x14ac:dyDescent="0.3">
      <c r="A2436" s="95" t="s">
        <v>285</v>
      </c>
      <c r="B2436" s="95">
        <f>B2435</f>
        <v>3</v>
      </c>
      <c r="C2436" s="95">
        <f>C2435+1</f>
        <v>4</v>
      </c>
      <c r="E2436" s="95">
        <f t="shared" ref="E2436" si="4995">plan_id</f>
        <v>390</v>
      </c>
      <c r="F2436" s="95">
        <f t="shared" ca="1" si="4675"/>
        <v>2001</v>
      </c>
      <c r="G2436" s="95">
        <f t="shared" ref="G2436" ca="1" si="4996">VLOOKUP(INDIRECT(CHAR(39)&amp;$A2436&amp;CHAR(39)&amp;"!r2c"&amp;$C2436,0),variables,2,0)</f>
        <v>10984</v>
      </c>
      <c r="H2436" s="98">
        <f t="array" aca="1" ref="H2436" ca="1">IF(AND(G2436&gt;=10861,G2436&lt;=10863),TEXT(INDIRECT(CHAR(39)&amp;$A2436&amp;CHAR(39)&amp;"!r"&amp;$B2436&amp;"c"&amp;$C2436,0),"dd-mmm-yyyy"),(INDIRECT(CHAR(39)&amp;$A2436&amp;CHAR(39)&amp;"!r"&amp;$B2436&amp;"c"&amp;$C2436,0)))</f>
        <v>49000000</v>
      </c>
    </row>
    <row r="2437" spans="1:8" x14ac:dyDescent="0.3">
      <c r="A2437" s="95" t="s">
        <v>285</v>
      </c>
      <c r="B2437" s="95">
        <f t="shared" ref="B2437:B2461" si="4997">B2436</f>
        <v>3</v>
      </c>
      <c r="C2437" s="95">
        <f t="shared" ref="C2437:C2461" si="4998">C2436+1</f>
        <v>5</v>
      </c>
      <c r="E2437" s="95">
        <f t="shared" ref="E2437" si="4999">plan_id</f>
        <v>390</v>
      </c>
      <c r="F2437" s="95">
        <f t="shared" ca="1" si="4675"/>
        <v>2001</v>
      </c>
      <c r="G2437" s="95">
        <f t="shared" ref="G2437" ca="1" si="5000">VLOOKUP(INDIRECT(CHAR(39)&amp;$A2437&amp;CHAR(39)&amp;"!r2c"&amp;$C2437,0),variables,2,0)</f>
        <v>10985</v>
      </c>
      <c r="H2437" s="98">
        <f t="array" aca="1" ref="H2437" ca="1">IF(AND(G2437&gt;=10861,G2437&lt;=10863),TEXT(INDIRECT(CHAR(39)&amp;$A2437&amp;CHAR(39)&amp;"!r"&amp;$B2437&amp;"c"&amp;$C2437,0),"dd-mmm-yyyy"),(INDIRECT(CHAR(39)&amp;$A2437&amp;CHAR(39)&amp;"!r"&amp;$B2437&amp;"c"&amp;$C2437,0)))</f>
        <v>49000000</v>
      </c>
    </row>
    <row r="2438" spans="1:8" x14ac:dyDescent="0.3">
      <c r="A2438" s="95" t="s">
        <v>285</v>
      </c>
      <c r="B2438" s="95">
        <f t="shared" si="4997"/>
        <v>3</v>
      </c>
      <c r="C2438" s="95">
        <f t="shared" si="4998"/>
        <v>6</v>
      </c>
      <c r="E2438" s="95">
        <f t="shared" ref="E2438" si="5001">plan_id</f>
        <v>390</v>
      </c>
      <c r="F2438" s="95">
        <f t="shared" ca="1" si="4675"/>
        <v>2001</v>
      </c>
      <c r="G2438" s="95">
        <f t="shared" ref="G2438" ca="1" si="5002">VLOOKUP(INDIRECT(CHAR(39)&amp;$A2438&amp;CHAR(39)&amp;"!r2c"&amp;$C2438,0),variables,2,0)</f>
        <v>10986</v>
      </c>
      <c r="H2438" s="98">
        <f t="array" aca="1" ref="H2438" ca="1">IF(AND(G2438&gt;=10861,G2438&lt;=10863),TEXT(INDIRECT(CHAR(39)&amp;$A2438&amp;CHAR(39)&amp;"!r"&amp;$B2438&amp;"c"&amp;$C2438,0),"dd-mmm-yyyy"),(INDIRECT(CHAR(39)&amp;$A2438&amp;CHAR(39)&amp;"!r"&amp;$B2438&amp;"c"&amp;$C2438,0)))</f>
        <v>0</v>
      </c>
    </row>
    <row r="2439" spans="1:8" x14ac:dyDescent="0.3">
      <c r="A2439" s="95" t="s">
        <v>285</v>
      </c>
      <c r="B2439" s="95">
        <f t="shared" si="4997"/>
        <v>3</v>
      </c>
      <c r="C2439" s="95">
        <f t="shared" si="4998"/>
        <v>7</v>
      </c>
      <c r="E2439" s="95">
        <f t="shared" ref="E2439" si="5003">plan_id</f>
        <v>390</v>
      </c>
      <c r="F2439" s="95">
        <f t="shared" ca="1" si="4675"/>
        <v>2001</v>
      </c>
      <c r="G2439" s="95">
        <f t="shared" ref="G2439" ca="1" si="5004">VLOOKUP(INDIRECT(CHAR(39)&amp;$A2439&amp;CHAR(39)&amp;"!r2c"&amp;$C2439,0),variables,2,0)</f>
        <v>10974</v>
      </c>
      <c r="H2439" s="98">
        <f t="array" aca="1" ref="H2439" ca="1">IF(AND(G2439&gt;=10861,G2439&lt;=10863),TEXT(INDIRECT(CHAR(39)&amp;$A2439&amp;CHAR(39)&amp;"!r"&amp;$B2439&amp;"c"&amp;$C2439,0),"dd-mmm-yyyy"),(INDIRECT(CHAR(39)&amp;$A2439&amp;CHAR(39)&amp;"!r"&amp;$B2439&amp;"c"&amp;$C2439,0)))</f>
        <v>0</v>
      </c>
    </row>
    <row r="2440" spans="1:8" x14ac:dyDescent="0.3">
      <c r="A2440" s="95" t="s">
        <v>285</v>
      </c>
      <c r="B2440" s="95">
        <f t="shared" si="4997"/>
        <v>3</v>
      </c>
      <c r="C2440" s="95">
        <f t="shared" si="4998"/>
        <v>8</v>
      </c>
      <c r="E2440" s="95">
        <f t="shared" ref="E2440" si="5005">plan_id</f>
        <v>390</v>
      </c>
      <c r="F2440" s="95">
        <f t="shared" ca="1" si="4675"/>
        <v>2001</v>
      </c>
      <c r="G2440" s="95">
        <f t="shared" ref="G2440" ca="1" si="5006">VLOOKUP(INDIRECT(CHAR(39)&amp;$A2440&amp;CHAR(39)&amp;"!r2c"&amp;$C2440,0),variables,2,0)</f>
        <v>10987</v>
      </c>
      <c r="H2440" s="98">
        <f t="array" aca="1" ref="H2440" ca="1">IF(AND(G2440&gt;=10861,G2440&lt;=10863),TEXT(INDIRECT(CHAR(39)&amp;$A2440&amp;CHAR(39)&amp;"!r"&amp;$B2440&amp;"c"&amp;$C2440,0),"dd-mmm-yyyy"),(INDIRECT(CHAR(39)&amp;$A2440&amp;CHAR(39)&amp;"!r"&amp;$B2440&amp;"c"&amp;$C2440,0)))</f>
        <v>1</v>
      </c>
    </row>
    <row r="2441" spans="1:8" x14ac:dyDescent="0.3">
      <c r="A2441" s="95" t="s">
        <v>285</v>
      </c>
      <c r="B2441" s="95">
        <f t="shared" si="4997"/>
        <v>3</v>
      </c>
      <c r="C2441" s="95">
        <f t="shared" si="4998"/>
        <v>9</v>
      </c>
      <c r="E2441" s="95">
        <f t="shared" ref="E2441" si="5007">plan_id</f>
        <v>390</v>
      </c>
      <c r="F2441" s="95">
        <f t="shared" ca="1" si="4675"/>
        <v>2001</v>
      </c>
      <c r="G2441" s="95">
        <f t="shared" ref="G2441" ca="1" si="5008">VLOOKUP(INDIRECT(CHAR(39)&amp;$A2441&amp;CHAR(39)&amp;"!r2c"&amp;$C2441,0),variables,2,0)</f>
        <v>10885</v>
      </c>
      <c r="H2441" s="98" t="str">
        <f t="array" aca="1" ref="H2441" ca="1">IF(AND(G2441&gt;=10861,G2441&lt;=10863),TEXT(INDIRECT(CHAR(39)&amp;$A2441&amp;CHAR(39)&amp;"!r"&amp;$B2441&amp;"c"&amp;$C2441,0),"dd-mmm-yyyy"),(INDIRECT(CHAR(39)&amp;$A2441&amp;CHAR(39)&amp;"!r"&amp;$B2441&amp;"c"&amp;$C2441,0)))</f>
        <v>NA</v>
      </c>
    </row>
    <row r="2442" spans="1:8" x14ac:dyDescent="0.3">
      <c r="A2442" s="95" t="s">
        <v>285</v>
      </c>
      <c r="B2442" s="95">
        <f t="shared" si="4997"/>
        <v>3</v>
      </c>
      <c r="C2442" s="95">
        <f t="shared" si="4998"/>
        <v>10</v>
      </c>
      <c r="E2442" s="95">
        <f t="shared" ref="E2442" si="5009">plan_id</f>
        <v>390</v>
      </c>
      <c r="F2442" s="95">
        <f t="shared" ca="1" si="4675"/>
        <v>2001</v>
      </c>
      <c r="G2442" s="95">
        <f t="shared" ref="G2442" ca="1" si="5010">VLOOKUP(INDIRECT(CHAR(39)&amp;$A2442&amp;CHAR(39)&amp;"!r2c"&amp;$C2442,0),variables,2,0)</f>
        <v>10886</v>
      </c>
      <c r="H2442" s="98" t="str">
        <f t="array" aca="1" ref="H2442" ca="1">IF(AND(G2442&gt;=10861,G2442&lt;=10863),TEXT(INDIRECT(CHAR(39)&amp;$A2442&amp;CHAR(39)&amp;"!r"&amp;$B2442&amp;"c"&amp;$C2442,0),"dd-mmm-yyyy"),(INDIRECT(CHAR(39)&amp;$A2442&amp;CHAR(39)&amp;"!r"&amp;$B2442&amp;"c"&amp;$C2442,0)))</f>
        <v>NA</v>
      </c>
    </row>
    <row r="2443" spans="1:8" x14ac:dyDescent="0.3">
      <c r="A2443" s="95" t="s">
        <v>285</v>
      </c>
      <c r="B2443" s="95">
        <f t="shared" si="4997"/>
        <v>3</v>
      </c>
      <c r="C2443" s="95">
        <f t="shared" si="4998"/>
        <v>11</v>
      </c>
      <c r="E2443" s="95">
        <f t="shared" ref="E2443" si="5011">plan_id</f>
        <v>390</v>
      </c>
      <c r="F2443" s="95">
        <f t="shared" ca="1" si="4675"/>
        <v>2001</v>
      </c>
      <c r="G2443" s="95">
        <f t="shared" ref="G2443" ca="1" si="5012">VLOOKUP(INDIRECT(CHAR(39)&amp;$A2443&amp;CHAR(39)&amp;"!r2c"&amp;$C2443,0),variables,2,0)</f>
        <v>10887</v>
      </c>
      <c r="H2443" s="98" t="str">
        <f t="array" aca="1" ref="H2443" ca="1">IF(AND(G2443&gt;=10861,G2443&lt;=10863),TEXT(INDIRECT(CHAR(39)&amp;$A2443&amp;CHAR(39)&amp;"!r"&amp;$B2443&amp;"c"&amp;$C2443,0),"dd-mmm-yyyy"),(INDIRECT(CHAR(39)&amp;$A2443&amp;CHAR(39)&amp;"!r"&amp;$B2443&amp;"c"&amp;$C2443,0)))</f>
        <v>NA</v>
      </c>
    </row>
    <row r="2444" spans="1:8" x14ac:dyDescent="0.3">
      <c r="A2444" s="95" t="s">
        <v>285</v>
      </c>
      <c r="B2444" s="95">
        <f t="shared" si="4997"/>
        <v>3</v>
      </c>
      <c r="C2444" s="95">
        <f t="shared" si="4998"/>
        <v>12</v>
      </c>
      <c r="E2444" s="95">
        <f t="shared" ref="E2444" si="5013">plan_id</f>
        <v>390</v>
      </c>
      <c r="F2444" s="95">
        <f t="shared" ca="1" si="4675"/>
        <v>2001</v>
      </c>
      <c r="G2444" s="95">
        <f t="shared" ref="G2444" ca="1" si="5014">VLOOKUP(INDIRECT(CHAR(39)&amp;$A2444&amp;CHAR(39)&amp;"!r2c"&amp;$C2444,0),variables,2,0)</f>
        <v>10883</v>
      </c>
      <c r="H2444" s="98" t="str">
        <f t="array" aca="1" ref="H2444" ca="1">IF(AND(G2444&gt;=10861,G2444&lt;=10863),TEXT(INDIRECT(CHAR(39)&amp;$A2444&amp;CHAR(39)&amp;"!r"&amp;$B2444&amp;"c"&amp;$C2444,0),"dd-mmm-yyyy"),(INDIRECT(CHAR(39)&amp;$A2444&amp;CHAR(39)&amp;"!r"&amp;$B2444&amp;"c"&amp;$C2444,0)))</f>
        <v>NA</v>
      </c>
    </row>
    <row r="2445" spans="1:8" x14ac:dyDescent="0.3">
      <c r="A2445" s="95" t="s">
        <v>285</v>
      </c>
      <c r="B2445" s="95">
        <f t="shared" si="4997"/>
        <v>3</v>
      </c>
      <c r="C2445" s="95">
        <f t="shared" si="4998"/>
        <v>13</v>
      </c>
      <c r="E2445" s="95">
        <f t="shared" ref="E2445" si="5015">plan_id</f>
        <v>390</v>
      </c>
      <c r="F2445" s="95">
        <f t="shared" ca="1" si="4675"/>
        <v>2001</v>
      </c>
      <c r="G2445" s="95">
        <f t="shared" ref="G2445" ca="1" si="5016">VLOOKUP(INDIRECT(CHAR(39)&amp;$A2445&amp;CHAR(39)&amp;"!r2c"&amp;$C2445,0),variables,2,0)</f>
        <v>10989</v>
      </c>
      <c r="H2445" s="98">
        <f t="array" aca="1" ref="H2445" ca="1">IF(AND(G2445&gt;=10861,G2445&lt;=10863),TEXT(INDIRECT(CHAR(39)&amp;$A2445&amp;CHAR(39)&amp;"!r"&amp;$B2445&amp;"c"&amp;$C2445,0),"dd-mmm-yyyy"),(INDIRECT(CHAR(39)&amp;$A2445&amp;CHAR(39)&amp;"!r"&amp;$B2445&amp;"c"&amp;$C2445,0)))</f>
        <v>0</v>
      </c>
    </row>
    <row r="2446" spans="1:8" x14ac:dyDescent="0.3">
      <c r="A2446" s="95" t="s">
        <v>285</v>
      </c>
      <c r="B2446" s="95">
        <f t="shared" si="4997"/>
        <v>3</v>
      </c>
      <c r="C2446" s="95">
        <f t="shared" si="4998"/>
        <v>14</v>
      </c>
      <c r="E2446" s="95">
        <f t="shared" ref="E2446" si="5017">plan_id</f>
        <v>390</v>
      </c>
      <c r="F2446" s="95">
        <f t="shared" ca="1" si="4675"/>
        <v>2001</v>
      </c>
      <c r="G2446" s="95">
        <f t="shared" ref="G2446" ca="1" si="5018">VLOOKUP(INDIRECT(CHAR(39)&amp;$A2446&amp;CHAR(39)&amp;"!r2c"&amp;$C2446,0),variables,2,0)</f>
        <v>10990</v>
      </c>
      <c r="H2446" s="98">
        <f t="array" aca="1" ref="H2446" ca="1">IF(AND(G2446&gt;=10861,G2446&lt;=10863),TEXT(INDIRECT(CHAR(39)&amp;$A2446&amp;CHAR(39)&amp;"!r"&amp;$B2446&amp;"c"&amp;$C2446,0),"dd-mmm-yyyy"),(INDIRECT(CHAR(39)&amp;$A2446&amp;CHAR(39)&amp;"!r"&amp;$B2446&amp;"c"&amp;$C2446,0)))</f>
        <v>0</v>
      </c>
    </row>
    <row r="2447" spans="1:8" x14ac:dyDescent="0.3">
      <c r="A2447" s="95" t="s">
        <v>285</v>
      </c>
      <c r="B2447" s="95">
        <f t="shared" si="4997"/>
        <v>3</v>
      </c>
      <c r="C2447" s="95">
        <f t="shared" si="4998"/>
        <v>15</v>
      </c>
      <c r="E2447" s="95">
        <f t="shared" ref="E2447" si="5019">plan_id</f>
        <v>390</v>
      </c>
      <c r="F2447" s="95">
        <f t="shared" ca="1" si="4675"/>
        <v>2001</v>
      </c>
      <c r="G2447" s="95">
        <f t="shared" ref="G2447" ca="1" si="5020">VLOOKUP(INDIRECT(CHAR(39)&amp;$A2447&amp;CHAR(39)&amp;"!r2c"&amp;$C2447,0),variables,2,0)</f>
        <v>10991</v>
      </c>
      <c r="H2447" s="98">
        <f t="array" aca="1" ref="H2447" ca="1">IF(AND(G2447&gt;=10861,G2447&lt;=10863),TEXT(INDIRECT(CHAR(39)&amp;$A2447&amp;CHAR(39)&amp;"!r"&amp;$B2447&amp;"c"&amp;$C2447,0),"dd-mmm-yyyy"),(INDIRECT(CHAR(39)&amp;$A2447&amp;CHAR(39)&amp;"!r"&amp;$B2447&amp;"c"&amp;$C2447,0)))</f>
        <v>0</v>
      </c>
    </row>
    <row r="2448" spans="1:8" x14ac:dyDescent="0.3">
      <c r="A2448" s="95" t="s">
        <v>285</v>
      </c>
      <c r="B2448" s="95">
        <f t="shared" si="4997"/>
        <v>3</v>
      </c>
      <c r="C2448" s="95">
        <f t="shared" si="4998"/>
        <v>16</v>
      </c>
      <c r="E2448" s="95">
        <f t="shared" ref="E2448" si="5021">plan_id</f>
        <v>390</v>
      </c>
      <c r="F2448" s="95">
        <f t="shared" ca="1" si="4675"/>
        <v>2001</v>
      </c>
      <c r="G2448" s="95">
        <f t="shared" ref="G2448" ca="1" si="5022">VLOOKUP(INDIRECT(CHAR(39)&amp;$A2448&amp;CHAR(39)&amp;"!r2c"&amp;$C2448,0),variables,2,0)</f>
        <v>10992</v>
      </c>
      <c r="H2448" s="98">
        <f t="array" aca="1" ref="H2448" ca="1">IF(AND(G2448&gt;=10861,G2448&lt;=10863),TEXT(INDIRECT(CHAR(39)&amp;$A2448&amp;CHAR(39)&amp;"!r"&amp;$B2448&amp;"c"&amp;$C2448,0),"dd-mmm-yyyy"),(INDIRECT(CHAR(39)&amp;$A2448&amp;CHAR(39)&amp;"!r"&amp;$B2448&amp;"c"&amp;$C2448,0)))</f>
        <v>0</v>
      </c>
    </row>
    <row r="2449" spans="1:8" x14ac:dyDescent="0.3">
      <c r="A2449" s="95" t="s">
        <v>285</v>
      </c>
      <c r="B2449" s="95">
        <f t="shared" si="4997"/>
        <v>3</v>
      </c>
      <c r="C2449" s="95">
        <f t="shared" si="4998"/>
        <v>17</v>
      </c>
      <c r="E2449" s="95">
        <f t="shared" ref="E2449" si="5023">plan_id</f>
        <v>390</v>
      </c>
      <c r="F2449" s="95">
        <f t="shared" ca="1" si="4675"/>
        <v>2001</v>
      </c>
      <c r="G2449" s="95">
        <f t="shared" ref="G2449" ca="1" si="5024">VLOOKUP(INDIRECT(CHAR(39)&amp;$A2449&amp;CHAR(39)&amp;"!r2c"&amp;$C2449,0),variables,2,0)</f>
        <v>10993</v>
      </c>
      <c r="H2449" s="98">
        <f t="array" aca="1" ref="H2449" ca="1">IF(AND(G2449&gt;=10861,G2449&lt;=10863),TEXT(INDIRECT(CHAR(39)&amp;$A2449&amp;CHAR(39)&amp;"!r"&amp;$B2449&amp;"c"&amp;$C2449,0),"dd-mmm-yyyy"),(INDIRECT(CHAR(39)&amp;$A2449&amp;CHAR(39)&amp;"!r"&amp;$B2449&amp;"c"&amp;$C2449,0)))</f>
        <v>0</v>
      </c>
    </row>
    <row r="2450" spans="1:8" x14ac:dyDescent="0.3">
      <c r="A2450" s="95" t="s">
        <v>285</v>
      </c>
      <c r="B2450" s="95">
        <f t="shared" si="4997"/>
        <v>3</v>
      </c>
      <c r="C2450" s="95">
        <f t="shared" si="4998"/>
        <v>18</v>
      </c>
      <c r="E2450" s="95">
        <f t="shared" ref="E2450" si="5025">plan_id</f>
        <v>390</v>
      </c>
      <c r="F2450" s="95">
        <f t="shared" ca="1" si="4675"/>
        <v>2001</v>
      </c>
      <c r="G2450" s="95">
        <f t="shared" ref="G2450" ca="1" si="5026">VLOOKUP(INDIRECT(CHAR(39)&amp;$A2450&amp;CHAR(39)&amp;"!r2c"&amp;$C2450,0),variables,2,0)</f>
        <v>11005</v>
      </c>
      <c r="H2450" s="98" t="str">
        <f t="array" aca="1" ref="H2450" ca="1">IF(AND(G2450&gt;=10861,G2450&lt;=10863),TEXT(INDIRECT(CHAR(39)&amp;$A2450&amp;CHAR(39)&amp;"!r"&amp;$B2450&amp;"c"&amp;$C2450,0),"dd-mmm-yyyy"),(INDIRECT(CHAR(39)&amp;$A2450&amp;CHAR(39)&amp;"!r"&amp;$B2450&amp;"c"&amp;$C2450,0)))</f>
        <v>NA</v>
      </c>
    </row>
    <row r="2451" spans="1:8" x14ac:dyDescent="0.3">
      <c r="A2451" s="95" t="s">
        <v>285</v>
      </c>
      <c r="B2451" s="95">
        <f t="shared" si="4997"/>
        <v>3</v>
      </c>
      <c r="C2451" s="95">
        <f t="shared" si="4998"/>
        <v>19</v>
      </c>
      <c r="E2451" s="95">
        <f t="shared" ref="E2451" si="5027">plan_id</f>
        <v>390</v>
      </c>
      <c r="F2451" s="95">
        <f t="shared" ca="1" si="4675"/>
        <v>2001</v>
      </c>
      <c r="G2451" s="95">
        <f t="shared" ref="G2451" ca="1" si="5028">VLOOKUP(INDIRECT(CHAR(39)&amp;$A2451&amp;CHAR(39)&amp;"!r2c"&amp;$C2451,0),variables,2,0)</f>
        <v>10988</v>
      </c>
      <c r="H2451" s="98" t="str">
        <f t="array" aca="1" ref="H2451" ca="1">IF(AND(G2451&gt;=10861,G2451&lt;=10863),TEXT(INDIRECT(CHAR(39)&amp;$A2451&amp;CHAR(39)&amp;"!r"&amp;$B2451&amp;"c"&amp;$C2451,0),"dd-mmm-yyyy"),(INDIRECT(CHAR(39)&amp;$A2451&amp;CHAR(39)&amp;"!r"&amp;$B2451&amp;"c"&amp;$C2451,0)))</f>
        <v xml:space="preserve"> </v>
      </c>
    </row>
    <row r="2452" spans="1:8" x14ac:dyDescent="0.3">
      <c r="A2452" s="95" t="s">
        <v>285</v>
      </c>
      <c r="B2452" s="95">
        <f t="shared" si="4997"/>
        <v>3</v>
      </c>
      <c r="C2452" s="95">
        <f t="shared" si="4998"/>
        <v>20</v>
      </c>
      <c r="E2452" s="95">
        <f t="shared" ref="E2452" si="5029">plan_id</f>
        <v>390</v>
      </c>
      <c r="F2452" s="95">
        <f t="shared" ca="1" si="4675"/>
        <v>2001</v>
      </c>
      <c r="G2452" s="95">
        <f t="shared" ref="G2452" ca="1" si="5030">VLOOKUP(INDIRECT(CHAR(39)&amp;$A2452&amp;CHAR(39)&amp;"!r2c"&amp;$C2452,0),variables,2,0)</f>
        <v>10996</v>
      </c>
      <c r="H2452" s="98">
        <f t="array" aca="1" ref="H2452" ca="1">IF(AND(G2452&gt;=10861,G2452&lt;=10863),TEXT(INDIRECT(CHAR(39)&amp;$A2452&amp;CHAR(39)&amp;"!r"&amp;$B2452&amp;"c"&amp;$C2452,0),"dd-mmm-yyyy"),(INDIRECT(CHAR(39)&amp;$A2452&amp;CHAR(39)&amp;"!r"&amp;$B2452&amp;"c"&amp;$C2452,0)))</f>
        <v>1093821000</v>
      </c>
    </row>
    <row r="2453" spans="1:8" x14ac:dyDescent="0.3">
      <c r="A2453" s="95" t="s">
        <v>285</v>
      </c>
      <c r="B2453" s="95">
        <f t="shared" si="4997"/>
        <v>3</v>
      </c>
      <c r="C2453" s="95">
        <f t="shared" si="4998"/>
        <v>21</v>
      </c>
      <c r="E2453" s="95">
        <f t="shared" ref="E2453" si="5031">plan_id</f>
        <v>390</v>
      </c>
      <c r="F2453" s="95">
        <f t="shared" ca="1" si="4675"/>
        <v>2001</v>
      </c>
      <c r="G2453" s="95">
        <f t="shared" ref="G2453" ca="1" si="5032">VLOOKUP(INDIRECT(CHAR(39)&amp;$A2453&amp;CHAR(39)&amp;"!r2c"&amp;$C2453,0),variables,2,0)</f>
        <v>10997</v>
      </c>
      <c r="H2453" s="98" t="str">
        <f t="array" aca="1" ref="H2453" ca="1">IF(AND(G2453&gt;=10861,G2453&lt;=10863),TEXT(INDIRECT(CHAR(39)&amp;$A2453&amp;CHAR(39)&amp;"!r"&amp;$B2453&amp;"c"&amp;$C2453,0),"dd-mmm-yyyy"),(INDIRECT(CHAR(39)&amp;$A2453&amp;CHAR(39)&amp;"!r"&amp;$B2453&amp;"c"&amp;$C2453,0)))</f>
        <v xml:space="preserve"> </v>
      </c>
    </row>
    <row r="2454" spans="1:8" x14ac:dyDescent="0.3">
      <c r="A2454" s="95" t="s">
        <v>285</v>
      </c>
      <c r="B2454" s="95">
        <f t="shared" si="4997"/>
        <v>3</v>
      </c>
      <c r="C2454" s="95">
        <f t="shared" si="4998"/>
        <v>22</v>
      </c>
      <c r="E2454" s="95">
        <f t="shared" ref="E2454" si="5033">plan_id</f>
        <v>390</v>
      </c>
      <c r="F2454" s="95">
        <f t="shared" ca="1" si="4675"/>
        <v>2001</v>
      </c>
      <c r="G2454" s="95">
        <f t="shared" ref="G2454" ca="1" si="5034">VLOOKUP(INDIRECT(CHAR(39)&amp;$A2454&amp;CHAR(39)&amp;"!r2c"&amp;$C2454,0),variables,2,0)</f>
        <v>10980</v>
      </c>
      <c r="H2454" s="98">
        <f t="array" aca="1" ref="H2454" ca="1">IF(AND(G2454&gt;=10861,G2454&lt;=10863),TEXT(INDIRECT(CHAR(39)&amp;$A2454&amp;CHAR(39)&amp;"!r"&amp;$B2454&amp;"c"&amp;$C2454,0),"dd-mmm-yyyy"),(INDIRECT(CHAR(39)&amp;$A2454&amp;CHAR(39)&amp;"!r"&amp;$B2454&amp;"c"&amp;$C2454,0)))</f>
        <v>0</v>
      </c>
    </row>
    <row r="2455" spans="1:8" x14ac:dyDescent="0.3">
      <c r="A2455" s="95" t="s">
        <v>285</v>
      </c>
      <c r="B2455" s="95">
        <f t="shared" si="4997"/>
        <v>3</v>
      </c>
      <c r="C2455" s="95">
        <f t="shared" si="4998"/>
        <v>23</v>
      </c>
      <c r="E2455" s="95">
        <f t="shared" ref="E2455" si="5035">plan_id</f>
        <v>390</v>
      </c>
      <c r="F2455" s="95">
        <f t="shared" ca="1" si="4675"/>
        <v>2001</v>
      </c>
      <c r="G2455" s="95">
        <f t="shared" ref="G2455" ca="1" si="5036">VLOOKUP(INDIRECT(CHAR(39)&amp;$A2455&amp;CHAR(39)&amp;"!r2c"&amp;$C2455,0),variables,2,0)</f>
        <v>10981</v>
      </c>
      <c r="H2455" s="98">
        <f t="array" aca="1" ref="H2455" ca="1">IF(AND(G2455&gt;=10861,G2455&lt;=10863),TEXT(INDIRECT(CHAR(39)&amp;$A2455&amp;CHAR(39)&amp;"!r"&amp;$B2455&amp;"c"&amp;$C2455,0),"dd-mmm-yyyy"),(INDIRECT(CHAR(39)&amp;$A2455&amp;CHAR(39)&amp;"!r"&amp;$B2455&amp;"c"&amp;$C2455,0)))</f>
        <v>0</v>
      </c>
    </row>
    <row r="2456" spans="1:8" x14ac:dyDescent="0.3">
      <c r="A2456" s="95" t="s">
        <v>285</v>
      </c>
      <c r="B2456" s="95">
        <f t="shared" si="4997"/>
        <v>3</v>
      </c>
      <c r="C2456" s="95">
        <f t="shared" si="4998"/>
        <v>24</v>
      </c>
      <c r="E2456" s="95">
        <f t="shared" ref="E2456" si="5037">plan_id</f>
        <v>390</v>
      </c>
      <c r="F2456" s="95">
        <f t="shared" ca="1" si="4675"/>
        <v>2001</v>
      </c>
      <c r="G2456" s="95">
        <f t="shared" ref="G2456" ca="1" si="5038">VLOOKUP(INDIRECT(CHAR(39)&amp;$A2456&amp;CHAR(39)&amp;"!r2c"&amp;$C2456,0),variables,2,0)</f>
        <v>10998</v>
      </c>
      <c r="H2456" s="98">
        <f t="array" aca="1" ref="H2456" ca="1">IF(AND(G2456&gt;=10861,G2456&lt;=10863),TEXT(INDIRECT(CHAR(39)&amp;$A2456&amp;CHAR(39)&amp;"!r"&amp;$B2456&amp;"c"&amp;$C2456,0),"dd-mmm-yyyy"),(INDIRECT(CHAR(39)&amp;$A2456&amp;CHAR(39)&amp;"!r"&amp;$B2456&amp;"c"&amp;$C2456,0)))</f>
        <v>0</v>
      </c>
    </row>
    <row r="2457" spans="1:8" x14ac:dyDescent="0.3">
      <c r="A2457" s="95" t="s">
        <v>285</v>
      </c>
      <c r="B2457" s="95">
        <f t="shared" si="4997"/>
        <v>3</v>
      </c>
      <c r="C2457" s="95">
        <f t="shared" si="4998"/>
        <v>25</v>
      </c>
      <c r="E2457" s="95">
        <f t="shared" ref="E2457" si="5039">plan_id</f>
        <v>390</v>
      </c>
      <c r="F2457" s="95">
        <f t="shared" ca="1" si="4675"/>
        <v>2001</v>
      </c>
      <c r="G2457" s="95">
        <f t="shared" ref="G2457" ca="1" si="5040">VLOOKUP(INDIRECT(CHAR(39)&amp;$A2457&amp;CHAR(39)&amp;"!r2c"&amp;$C2457,0),variables,2,0)</f>
        <v>10999</v>
      </c>
      <c r="H2457" s="98">
        <f t="array" aca="1" ref="H2457" ca="1">IF(AND(G2457&gt;=10861,G2457&lt;=10863),TEXT(INDIRECT(CHAR(39)&amp;$A2457&amp;CHAR(39)&amp;"!r"&amp;$B2457&amp;"c"&amp;$C2457,0),"dd-mmm-yyyy"),(INDIRECT(CHAR(39)&amp;$A2457&amp;CHAR(39)&amp;"!r"&amp;$B2457&amp;"c"&amp;$C2457,0)))</f>
        <v>2838000</v>
      </c>
    </row>
    <row r="2458" spans="1:8" x14ac:dyDescent="0.3">
      <c r="A2458" s="95" t="s">
        <v>285</v>
      </c>
      <c r="B2458" s="95">
        <f t="shared" si="4997"/>
        <v>3</v>
      </c>
      <c r="C2458" s="95">
        <f t="shared" si="4998"/>
        <v>26</v>
      </c>
      <c r="E2458" s="95">
        <f t="shared" ref="E2458" si="5041">plan_id</f>
        <v>390</v>
      </c>
      <c r="F2458" s="95">
        <f t="shared" ca="1" si="4675"/>
        <v>2001</v>
      </c>
      <c r="G2458" s="95">
        <f t="shared" ref="G2458" ca="1" si="5042">VLOOKUP(INDIRECT(CHAR(39)&amp;$A2458&amp;CHAR(39)&amp;"!r2c"&amp;$C2458,0),variables,2,0)</f>
        <v>11000</v>
      </c>
      <c r="H2458" s="98">
        <f t="array" aca="1" ref="H2458" ca="1">IF(AND(G2458&gt;=10861,G2458&lt;=10863),TEXT(INDIRECT(CHAR(39)&amp;$A2458&amp;CHAR(39)&amp;"!r"&amp;$B2458&amp;"c"&amp;$C2458,0),"dd-mmm-yyyy"),(INDIRECT(CHAR(39)&amp;$A2458&amp;CHAR(39)&amp;"!r"&amp;$B2458&amp;"c"&amp;$C2458,0)))</f>
        <v>0</v>
      </c>
    </row>
    <row r="2459" spans="1:8" x14ac:dyDescent="0.3">
      <c r="A2459" s="95" t="s">
        <v>285</v>
      </c>
      <c r="B2459" s="95">
        <f t="shared" si="4997"/>
        <v>3</v>
      </c>
      <c r="C2459" s="95">
        <f t="shared" si="4998"/>
        <v>27</v>
      </c>
      <c r="E2459" s="95">
        <f t="shared" ref="E2459" si="5043">plan_id</f>
        <v>390</v>
      </c>
      <c r="F2459" s="95">
        <f t="shared" ca="1" si="4675"/>
        <v>2001</v>
      </c>
      <c r="G2459" s="95">
        <f t="shared" ref="G2459" ca="1" si="5044">VLOOKUP(INDIRECT(CHAR(39)&amp;$A2459&amp;CHAR(39)&amp;"!r2c"&amp;$C2459,0),variables,2,0)</f>
        <v>11001</v>
      </c>
      <c r="H2459" s="98">
        <f t="array" aca="1" ref="H2459" ca="1">IF(AND(G2459&gt;=10861,G2459&lt;=10863),TEXT(INDIRECT(CHAR(39)&amp;$A2459&amp;CHAR(39)&amp;"!r"&amp;$B2459&amp;"c"&amp;$C2459,0),"dd-mmm-yyyy"),(INDIRECT(CHAR(39)&amp;$A2459&amp;CHAR(39)&amp;"!r"&amp;$B2459&amp;"c"&amp;$C2459,0)))</f>
        <v>1161000</v>
      </c>
    </row>
    <row r="2460" spans="1:8" x14ac:dyDescent="0.3">
      <c r="A2460" s="95" t="s">
        <v>285</v>
      </c>
      <c r="B2460" s="95">
        <f t="shared" si="4997"/>
        <v>3</v>
      </c>
      <c r="C2460" s="95">
        <f t="shared" si="4998"/>
        <v>28</v>
      </c>
      <c r="E2460" s="95">
        <f t="shared" ref="E2460" si="5045">plan_id</f>
        <v>390</v>
      </c>
      <c r="F2460" s="95">
        <f t="shared" ca="1" si="4675"/>
        <v>2001</v>
      </c>
      <c r="G2460" s="95">
        <f t="shared" ref="G2460" ca="1" si="5046">VLOOKUP(INDIRECT(CHAR(39)&amp;$A2460&amp;CHAR(39)&amp;"!r2c"&amp;$C2460,0),variables,2,0)</f>
        <v>11002</v>
      </c>
      <c r="H2460" s="98">
        <f t="array" aca="1" ref="H2460" ca="1">IF(AND(G2460&gt;=10861,G2460&lt;=10863),TEXT(INDIRECT(CHAR(39)&amp;$A2460&amp;CHAR(39)&amp;"!r"&amp;$B2460&amp;"c"&amp;$C2460,0),"dd-mmm-yyyy"),(INDIRECT(CHAR(39)&amp;$A2460&amp;CHAR(39)&amp;"!r"&amp;$B2460&amp;"c"&amp;$C2460,0)))</f>
        <v>0</v>
      </c>
    </row>
    <row r="2461" spans="1:8" x14ac:dyDescent="0.3">
      <c r="A2461" s="95" t="s">
        <v>285</v>
      </c>
      <c r="B2461" s="95">
        <f t="shared" si="4997"/>
        <v>3</v>
      </c>
      <c r="C2461" s="95">
        <f t="shared" si="4998"/>
        <v>29</v>
      </c>
      <c r="E2461" s="95">
        <f t="shared" ref="E2461" si="5047">plan_id</f>
        <v>390</v>
      </c>
      <c r="F2461" s="95">
        <f t="shared" ca="1" si="4675"/>
        <v>2001</v>
      </c>
      <c r="G2461" s="95">
        <f t="shared" ref="G2461" ca="1" si="5048">VLOOKUP(INDIRECT(CHAR(39)&amp;$A2461&amp;CHAR(39)&amp;"!r2c"&amp;$C2461,0),variables,2,0)</f>
        <v>11003</v>
      </c>
      <c r="H2461" s="98">
        <f t="array" aca="1" ref="H2461" ca="1">IF(AND(G2461&gt;=10861,G2461&lt;=10863),TEXT(INDIRECT(CHAR(39)&amp;$A2461&amp;CHAR(39)&amp;"!r"&amp;$B2461&amp;"c"&amp;$C2461,0),"dd-mmm-yyyy"),(INDIRECT(CHAR(39)&amp;$A2461&amp;CHAR(39)&amp;"!r"&amp;$B2461&amp;"c"&amp;$C2461,0)))</f>
        <v>3999000</v>
      </c>
    </row>
    <row r="2462" spans="1:8" x14ac:dyDescent="0.3">
      <c r="A2462" s="95" t="s">
        <v>285</v>
      </c>
      <c r="B2462" s="95">
        <f>B2435+1</f>
        <v>4</v>
      </c>
      <c r="C2462" s="95">
        <f>C2435</f>
        <v>3</v>
      </c>
      <c r="E2462" s="95">
        <f t="shared" ref="E2462" si="5049">plan_id</f>
        <v>390</v>
      </c>
      <c r="F2462" s="95">
        <f t="shared" ca="1" si="4675"/>
        <v>2002</v>
      </c>
      <c r="G2462" s="95">
        <f t="shared" ref="G2462" ca="1" si="5050">VLOOKUP(INDIRECT(CHAR(39)&amp;$A2462&amp;CHAR(39)&amp;"!r2c"&amp;$C2462,0),variables,2,0)</f>
        <v>10982</v>
      </c>
      <c r="H2462" s="98" t="str">
        <f t="array" aca="1" ref="H2462" ca="1">IF(AND(G2462&gt;=10861,G2462&lt;=10863),TEXT(INDIRECT(CHAR(39)&amp;$A2462&amp;CHAR(39)&amp;"!r"&amp;$B2462&amp;"c"&amp;$C2462,0),"dd-mmm-yyyy"),(INDIRECT(CHAR(39)&amp;$A2462&amp;CHAR(39)&amp;"!r"&amp;$B2462&amp;"c"&amp;$C2462,0)))</f>
        <v>NO</v>
      </c>
    </row>
    <row r="2463" spans="1:8" x14ac:dyDescent="0.3">
      <c r="A2463" s="95" t="s">
        <v>285</v>
      </c>
      <c r="B2463" s="95">
        <f t="shared" ref="B2463:B2526" si="5051">B2436+1</f>
        <v>4</v>
      </c>
      <c r="C2463" s="95">
        <f t="shared" ref="C2463:C2526" si="5052">C2436</f>
        <v>4</v>
      </c>
      <c r="E2463" s="95">
        <f t="shared" ref="E2463" si="5053">plan_id</f>
        <v>390</v>
      </c>
      <c r="F2463" s="95">
        <f t="shared" ca="1" si="4675"/>
        <v>2002</v>
      </c>
      <c r="G2463" s="95">
        <f t="shared" ref="G2463" ca="1" si="5054">VLOOKUP(INDIRECT(CHAR(39)&amp;$A2463&amp;CHAR(39)&amp;"!r2c"&amp;$C2463,0),variables,2,0)</f>
        <v>10984</v>
      </c>
      <c r="H2463" s="98">
        <f t="array" aca="1" ref="H2463" ca="1">IF(AND(G2463&gt;=10861,G2463&lt;=10863),TEXT(INDIRECT(CHAR(39)&amp;$A2463&amp;CHAR(39)&amp;"!r"&amp;$B2463&amp;"c"&amp;$C2463,0),"dd-mmm-yyyy"),(INDIRECT(CHAR(39)&amp;$A2463&amp;CHAR(39)&amp;"!r"&amp;$B2463&amp;"c"&amp;$C2463,0)))</f>
        <v>62800000</v>
      </c>
    </row>
    <row r="2464" spans="1:8" x14ac:dyDescent="0.3">
      <c r="A2464" s="95" t="s">
        <v>285</v>
      </c>
      <c r="B2464" s="95">
        <f t="shared" si="5051"/>
        <v>4</v>
      </c>
      <c r="C2464" s="95">
        <f t="shared" si="5052"/>
        <v>5</v>
      </c>
      <c r="E2464" s="95">
        <f t="shared" ref="E2464" si="5055">plan_id</f>
        <v>390</v>
      </c>
      <c r="F2464" s="95">
        <f t="shared" ca="1" si="4675"/>
        <v>2002</v>
      </c>
      <c r="G2464" s="95">
        <f t="shared" ref="G2464" ca="1" si="5056">VLOOKUP(INDIRECT(CHAR(39)&amp;$A2464&amp;CHAR(39)&amp;"!r2c"&amp;$C2464,0),variables,2,0)</f>
        <v>10985</v>
      </c>
      <c r="H2464" s="98">
        <f t="array" aca="1" ref="H2464" ca="1">IF(AND(G2464&gt;=10861,G2464&lt;=10863),TEXT(INDIRECT(CHAR(39)&amp;$A2464&amp;CHAR(39)&amp;"!r"&amp;$B2464&amp;"c"&amp;$C2464,0),"dd-mmm-yyyy"),(INDIRECT(CHAR(39)&amp;$A2464&amp;CHAR(39)&amp;"!r"&amp;$B2464&amp;"c"&amp;$C2464,0)))</f>
        <v>74732000</v>
      </c>
    </row>
    <row r="2465" spans="1:8" x14ac:dyDescent="0.3">
      <c r="A2465" s="95" t="s">
        <v>285</v>
      </c>
      <c r="B2465" s="95">
        <f t="shared" si="5051"/>
        <v>4</v>
      </c>
      <c r="C2465" s="95">
        <f t="shared" si="5052"/>
        <v>6</v>
      </c>
      <c r="E2465" s="95">
        <f t="shared" ref="E2465" si="5057">plan_id</f>
        <v>390</v>
      </c>
      <c r="F2465" s="95">
        <f t="shared" ca="1" si="4675"/>
        <v>2002</v>
      </c>
      <c r="G2465" s="95">
        <f t="shared" ref="G2465" ca="1" si="5058">VLOOKUP(INDIRECT(CHAR(39)&amp;$A2465&amp;CHAR(39)&amp;"!r2c"&amp;$C2465,0),variables,2,0)</f>
        <v>10986</v>
      </c>
      <c r="H2465" s="98">
        <f t="array" aca="1" ref="H2465" ca="1">IF(AND(G2465&gt;=10861,G2465&lt;=10863),TEXT(INDIRECT(CHAR(39)&amp;$A2465&amp;CHAR(39)&amp;"!r"&amp;$B2465&amp;"c"&amp;$C2465,0),"dd-mmm-yyyy"),(INDIRECT(CHAR(39)&amp;$A2465&amp;CHAR(39)&amp;"!r"&amp;$B2465&amp;"c"&amp;$C2465,0)))</f>
        <v>-11932000</v>
      </c>
    </row>
    <row r="2466" spans="1:8" x14ac:dyDescent="0.3">
      <c r="A2466" s="95" t="s">
        <v>285</v>
      </c>
      <c r="B2466" s="95">
        <f t="shared" si="5051"/>
        <v>4</v>
      </c>
      <c r="C2466" s="95">
        <f t="shared" si="5052"/>
        <v>7</v>
      </c>
      <c r="E2466" s="95">
        <f t="shared" ref="E2466" si="5059">plan_id</f>
        <v>390</v>
      </c>
      <c r="F2466" s="95">
        <f t="shared" ca="1" si="4675"/>
        <v>2002</v>
      </c>
      <c r="G2466" s="95">
        <f t="shared" ref="G2466" ca="1" si="5060">VLOOKUP(INDIRECT(CHAR(39)&amp;$A2466&amp;CHAR(39)&amp;"!r2c"&amp;$C2466,0),variables,2,0)</f>
        <v>10974</v>
      </c>
      <c r="H2466" s="98" t="str">
        <f t="array" aca="1" ref="H2466" ca="1">IF(AND(G2466&gt;=10861,G2466&lt;=10863),TEXT(INDIRECT(CHAR(39)&amp;$A2466&amp;CHAR(39)&amp;"!r"&amp;$B2466&amp;"c"&amp;$C2466,0),"dd-mmm-yyyy"),(INDIRECT(CHAR(39)&amp;$A2466&amp;CHAR(39)&amp;"!r"&amp;$B2466&amp;"c"&amp;$C2466,0)))</f>
        <v>Aggregate</v>
      </c>
    </row>
    <row r="2467" spans="1:8" x14ac:dyDescent="0.3">
      <c r="A2467" s="95" t="s">
        <v>285</v>
      </c>
      <c r="B2467" s="95">
        <f t="shared" si="5051"/>
        <v>4</v>
      </c>
      <c r="C2467" s="95">
        <f t="shared" si="5052"/>
        <v>8</v>
      </c>
      <c r="E2467" s="95">
        <f t="shared" ref="E2467" si="5061">plan_id</f>
        <v>390</v>
      </c>
      <c r="F2467" s="95">
        <f t="shared" ca="1" si="4675"/>
        <v>2002</v>
      </c>
      <c r="G2467" s="95">
        <f t="shared" ref="G2467" ca="1" si="5062">VLOOKUP(INDIRECT(CHAR(39)&amp;$A2467&amp;CHAR(39)&amp;"!r2c"&amp;$C2467,0),variables,2,0)</f>
        <v>10987</v>
      </c>
      <c r="H2467" s="98">
        <f t="array" aca="1" ref="H2467" ca="1">IF(AND(G2467&gt;=10861,G2467&lt;=10863),TEXT(INDIRECT(CHAR(39)&amp;$A2467&amp;CHAR(39)&amp;"!r"&amp;$B2467&amp;"c"&amp;$C2467,0),"dd-mmm-yyyy"),(INDIRECT(CHAR(39)&amp;$A2467&amp;CHAR(39)&amp;"!r"&amp;$B2467&amp;"c"&amp;$C2467,0)))</f>
        <v>1.19</v>
      </c>
    </row>
    <row r="2468" spans="1:8" x14ac:dyDescent="0.3">
      <c r="A2468" s="95" t="s">
        <v>285</v>
      </c>
      <c r="B2468" s="95">
        <f t="shared" si="5051"/>
        <v>4</v>
      </c>
      <c r="C2468" s="95">
        <f t="shared" si="5052"/>
        <v>9</v>
      </c>
      <c r="E2468" s="95">
        <f t="shared" ref="E2468" si="5063">plan_id</f>
        <v>390</v>
      </c>
      <c r="F2468" s="95">
        <f t="shared" ca="1" si="4675"/>
        <v>2002</v>
      </c>
      <c r="G2468" s="95">
        <f t="shared" ref="G2468" ca="1" si="5064">VLOOKUP(INDIRECT(CHAR(39)&amp;$A2468&amp;CHAR(39)&amp;"!r2c"&amp;$C2468,0),variables,2,0)</f>
        <v>10885</v>
      </c>
      <c r="H2468" s="98" t="str">
        <f t="array" aca="1" ref="H2468" ca="1">IF(AND(G2468&gt;=10861,G2468&lt;=10863),TEXT(INDIRECT(CHAR(39)&amp;$A2468&amp;CHAR(39)&amp;"!r"&amp;$B2468&amp;"c"&amp;$C2468,0),"dd-mmm-yyyy"),(INDIRECT(CHAR(39)&amp;$A2468&amp;CHAR(39)&amp;"!r"&amp;$B2468&amp;"c"&amp;$C2468,0)))</f>
        <v>NA</v>
      </c>
    </row>
    <row r="2469" spans="1:8" x14ac:dyDescent="0.3">
      <c r="A2469" s="95" t="s">
        <v>285</v>
      </c>
      <c r="B2469" s="95">
        <f t="shared" si="5051"/>
        <v>4</v>
      </c>
      <c r="C2469" s="95">
        <f t="shared" si="5052"/>
        <v>10</v>
      </c>
      <c r="E2469" s="95">
        <f t="shared" ref="E2469" si="5065">plan_id</f>
        <v>390</v>
      </c>
      <c r="F2469" s="95">
        <f t="shared" ca="1" si="4675"/>
        <v>2002</v>
      </c>
      <c r="G2469" s="95">
        <f t="shared" ref="G2469" ca="1" si="5066">VLOOKUP(INDIRECT(CHAR(39)&amp;$A2469&amp;CHAR(39)&amp;"!r2c"&amp;$C2469,0),variables,2,0)</f>
        <v>10886</v>
      </c>
      <c r="H2469" s="98" t="str">
        <f t="array" aca="1" ref="H2469" ca="1">IF(AND(G2469&gt;=10861,G2469&lt;=10863),TEXT(INDIRECT(CHAR(39)&amp;$A2469&amp;CHAR(39)&amp;"!r"&amp;$B2469&amp;"c"&amp;$C2469,0),"dd-mmm-yyyy"),(INDIRECT(CHAR(39)&amp;$A2469&amp;CHAR(39)&amp;"!r"&amp;$B2469&amp;"c"&amp;$C2469,0)))</f>
        <v>NA</v>
      </c>
    </row>
    <row r="2470" spans="1:8" x14ac:dyDescent="0.3">
      <c r="A2470" s="95" t="s">
        <v>285</v>
      </c>
      <c r="B2470" s="95">
        <f t="shared" si="5051"/>
        <v>4</v>
      </c>
      <c r="C2470" s="95">
        <f t="shared" si="5052"/>
        <v>11</v>
      </c>
      <c r="E2470" s="95">
        <f t="shared" ref="E2470" si="5067">plan_id</f>
        <v>390</v>
      </c>
      <c r="F2470" s="95">
        <f t="shared" ca="1" si="4675"/>
        <v>2002</v>
      </c>
      <c r="G2470" s="95">
        <f t="shared" ref="G2470" ca="1" si="5068">VLOOKUP(INDIRECT(CHAR(39)&amp;$A2470&amp;CHAR(39)&amp;"!r2c"&amp;$C2470,0),variables,2,0)</f>
        <v>10887</v>
      </c>
      <c r="H2470" s="98" t="str">
        <f t="array" aca="1" ref="H2470" ca="1">IF(AND(G2470&gt;=10861,G2470&lt;=10863),TEXT(INDIRECT(CHAR(39)&amp;$A2470&amp;CHAR(39)&amp;"!r"&amp;$B2470&amp;"c"&amp;$C2470,0),"dd-mmm-yyyy"),(INDIRECT(CHAR(39)&amp;$A2470&amp;CHAR(39)&amp;"!r"&amp;$B2470&amp;"c"&amp;$C2470,0)))</f>
        <v>NA</v>
      </c>
    </row>
    <row r="2471" spans="1:8" x14ac:dyDescent="0.3">
      <c r="A2471" s="95" t="s">
        <v>285</v>
      </c>
      <c r="B2471" s="95">
        <f t="shared" si="5051"/>
        <v>4</v>
      </c>
      <c r="C2471" s="95">
        <f t="shared" si="5052"/>
        <v>12</v>
      </c>
      <c r="E2471" s="95">
        <f t="shared" ref="E2471" si="5069">plan_id</f>
        <v>390</v>
      </c>
      <c r="F2471" s="95">
        <f t="shared" ca="1" si="4675"/>
        <v>2002</v>
      </c>
      <c r="G2471" s="95">
        <f t="shared" ref="G2471" ca="1" si="5070">VLOOKUP(INDIRECT(CHAR(39)&amp;$A2471&amp;CHAR(39)&amp;"!r2c"&amp;$C2471,0),variables,2,0)</f>
        <v>10883</v>
      </c>
      <c r="H2471" s="98" t="str">
        <f t="array" aca="1" ref="H2471" ca="1">IF(AND(G2471&gt;=10861,G2471&lt;=10863),TEXT(INDIRECT(CHAR(39)&amp;$A2471&amp;CHAR(39)&amp;"!r"&amp;$B2471&amp;"c"&amp;$C2471,0),"dd-mmm-yyyy"),(INDIRECT(CHAR(39)&amp;$A2471&amp;CHAR(39)&amp;"!r"&amp;$B2471&amp;"c"&amp;$C2471,0)))</f>
        <v>NA</v>
      </c>
    </row>
    <row r="2472" spans="1:8" x14ac:dyDescent="0.3">
      <c r="A2472" s="95" t="s">
        <v>285</v>
      </c>
      <c r="B2472" s="95">
        <f t="shared" si="5051"/>
        <v>4</v>
      </c>
      <c r="C2472" s="95">
        <f t="shared" si="5052"/>
        <v>13</v>
      </c>
      <c r="E2472" s="95">
        <f t="shared" ref="E2472" si="5071">plan_id</f>
        <v>390</v>
      </c>
      <c r="F2472" s="95">
        <f t="shared" ca="1" si="4675"/>
        <v>2002</v>
      </c>
      <c r="G2472" s="95">
        <f t="shared" ref="G2472" ca="1" si="5072">VLOOKUP(INDIRECT(CHAR(39)&amp;$A2472&amp;CHAR(39)&amp;"!r2c"&amp;$C2472,0),variables,2,0)</f>
        <v>10989</v>
      </c>
      <c r="H2472" s="98">
        <f t="array" aca="1" ref="H2472" ca="1">IF(AND(G2472&gt;=10861,G2472&lt;=10863),TEXT(INDIRECT(CHAR(39)&amp;$A2472&amp;CHAR(39)&amp;"!r"&amp;$B2472&amp;"c"&amp;$C2472,0),"dd-mmm-yyyy"),(INDIRECT(CHAR(39)&amp;$A2472&amp;CHAR(39)&amp;"!r"&amp;$B2472&amp;"c"&amp;$C2472,0)))</f>
        <v>0</v>
      </c>
    </row>
    <row r="2473" spans="1:8" x14ac:dyDescent="0.3">
      <c r="A2473" s="95" t="s">
        <v>285</v>
      </c>
      <c r="B2473" s="95">
        <f t="shared" si="5051"/>
        <v>4</v>
      </c>
      <c r="C2473" s="95">
        <f t="shared" si="5052"/>
        <v>14</v>
      </c>
      <c r="E2473" s="95">
        <f t="shared" ref="E2473" si="5073">plan_id</f>
        <v>390</v>
      </c>
      <c r="F2473" s="95">
        <f t="shared" ca="1" si="4675"/>
        <v>2002</v>
      </c>
      <c r="G2473" s="95">
        <f t="shared" ref="G2473" ca="1" si="5074">VLOOKUP(INDIRECT(CHAR(39)&amp;$A2473&amp;CHAR(39)&amp;"!r2c"&amp;$C2473,0),variables,2,0)</f>
        <v>10990</v>
      </c>
      <c r="H2473" s="98">
        <f t="array" aca="1" ref="H2473" ca="1">IF(AND(G2473&gt;=10861,G2473&lt;=10863),TEXT(INDIRECT(CHAR(39)&amp;$A2473&amp;CHAR(39)&amp;"!r"&amp;$B2473&amp;"c"&amp;$C2473,0),"dd-mmm-yyyy"),(INDIRECT(CHAR(39)&amp;$A2473&amp;CHAR(39)&amp;"!r"&amp;$B2473&amp;"c"&amp;$C2473,0)))</f>
        <v>0</v>
      </c>
    </row>
    <row r="2474" spans="1:8" x14ac:dyDescent="0.3">
      <c r="A2474" s="95" t="s">
        <v>285</v>
      </c>
      <c r="B2474" s="95">
        <f t="shared" si="5051"/>
        <v>4</v>
      </c>
      <c r="C2474" s="95">
        <f t="shared" si="5052"/>
        <v>15</v>
      </c>
      <c r="E2474" s="95">
        <f t="shared" ref="E2474" si="5075">plan_id</f>
        <v>390</v>
      </c>
      <c r="F2474" s="95">
        <f t="shared" ca="1" si="4675"/>
        <v>2002</v>
      </c>
      <c r="G2474" s="95">
        <f t="shared" ref="G2474" ca="1" si="5076">VLOOKUP(INDIRECT(CHAR(39)&amp;$A2474&amp;CHAR(39)&amp;"!r2c"&amp;$C2474,0),variables,2,0)</f>
        <v>10991</v>
      </c>
      <c r="H2474" s="98">
        <f t="array" aca="1" ref="H2474" ca="1">IF(AND(G2474&gt;=10861,G2474&lt;=10863),TEXT(INDIRECT(CHAR(39)&amp;$A2474&amp;CHAR(39)&amp;"!r"&amp;$B2474&amp;"c"&amp;$C2474,0),"dd-mmm-yyyy"),(INDIRECT(CHAR(39)&amp;$A2474&amp;CHAR(39)&amp;"!r"&amp;$B2474&amp;"c"&amp;$C2474,0)))</f>
        <v>0</v>
      </c>
    </row>
    <row r="2475" spans="1:8" x14ac:dyDescent="0.3">
      <c r="A2475" s="95" t="s">
        <v>285</v>
      </c>
      <c r="B2475" s="95">
        <f t="shared" si="5051"/>
        <v>4</v>
      </c>
      <c r="C2475" s="95">
        <f t="shared" si="5052"/>
        <v>16</v>
      </c>
      <c r="E2475" s="95">
        <f t="shared" ref="E2475" si="5077">plan_id</f>
        <v>390</v>
      </c>
      <c r="F2475" s="95">
        <f t="shared" ca="1" si="4675"/>
        <v>2002</v>
      </c>
      <c r="G2475" s="95">
        <f t="shared" ref="G2475" ca="1" si="5078">VLOOKUP(INDIRECT(CHAR(39)&amp;$A2475&amp;CHAR(39)&amp;"!r2c"&amp;$C2475,0),variables,2,0)</f>
        <v>10992</v>
      </c>
      <c r="H2475" s="98">
        <f t="array" aca="1" ref="H2475" ca="1">IF(AND(G2475&gt;=10861,G2475&lt;=10863),TEXT(INDIRECT(CHAR(39)&amp;$A2475&amp;CHAR(39)&amp;"!r"&amp;$B2475&amp;"c"&amp;$C2475,0),"dd-mmm-yyyy"),(INDIRECT(CHAR(39)&amp;$A2475&amp;CHAR(39)&amp;"!r"&amp;$B2475&amp;"c"&amp;$C2475,0)))</f>
        <v>0</v>
      </c>
    </row>
    <row r="2476" spans="1:8" x14ac:dyDescent="0.3">
      <c r="A2476" s="95" t="s">
        <v>285</v>
      </c>
      <c r="B2476" s="95">
        <f t="shared" si="5051"/>
        <v>4</v>
      </c>
      <c r="C2476" s="95">
        <f t="shared" si="5052"/>
        <v>17</v>
      </c>
      <c r="E2476" s="95">
        <f t="shared" ref="E2476" si="5079">plan_id</f>
        <v>390</v>
      </c>
      <c r="F2476" s="95">
        <f t="shared" ca="1" si="4675"/>
        <v>2002</v>
      </c>
      <c r="G2476" s="95">
        <f t="shared" ref="G2476" ca="1" si="5080">VLOOKUP(INDIRECT(CHAR(39)&amp;$A2476&amp;CHAR(39)&amp;"!r2c"&amp;$C2476,0),variables,2,0)</f>
        <v>10993</v>
      </c>
      <c r="H2476" s="98">
        <f t="array" aca="1" ref="H2476" ca="1">IF(AND(G2476&gt;=10861,G2476&lt;=10863),TEXT(INDIRECT(CHAR(39)&amp;$A2476&amp;CHAR(39)&amp;"!r"&amp;$B2476&amp;"c"&amp;$C2476,0),"dd-mmm-yyyy"),(INDIRECT(CHAR(39)&amp;$A2476&amp;CHAR(39)&amp;"!r"&amp;$B2476&amp;"c"&amp;$C2476,0)))</f>
        <v>0</v>
      </c>
    </row>
    <row r="2477" spans="1:8" x14ac:dyDescent="0.3">
      <c r="A2477" s="95" t="s">
        <v>285</v>
      </c>
      <c r="B2477" s="95">
        <f t="shared" si="5051"/>
        <v>4</v>
      </c>
      <c r="C2477" s="95">
        <f t="shared" si="5052"/>
        <v>18</v>
      </c>
      <c r="E2477" s="95">
        <f t="shared" ref="E2477" si="5081">plan_id</f>
        <v>390</v>
      </c>
      <c r="F2477" s="95">
        <f t="shared" ca="1" si="4675"/>
        <v>2002</v>
      </c>
      <c r="G2477" s="95">
        <f t="shared" ref="G2477" ca="1" si="5082">VLOOKUP(INDIRECT(CHAR(39)&amp;$A2477&amp;CHAR(39)&amp;"!r2c"&amp;$C2477,0),variables,2,0)</f>
        <v>11005</v>
      </c>
      <c r="H2477" s="98" t="str">
        <f t="array" aca="1" ref="H2477" ca="1">IF(AND(G2477&gt;=10861,G2477&lt;=10863),TEXT(INDIRECT(CHAR(39)&amp;$A2477&amp;CHAR(39)&amp;"!r"&amp;$B2477&amp;"c"&amp;$C2477,0),"dd-mmm-yyyy"),(INDIRECT(CHAR(39)&amp;$A2477&amp;CHAR(39)&amp;"!r"&amp;$B2477&amp;"c"&amp;$C2477,0)))</f>
        <v>NA</v>
      </c>
    </row>
    <row r="2478" spans="1:8" x14ac:dyDescent="0.3">
      <c r="A2478" s="95" t="s">
        <v>285</v>
      </c>
      <c r="B2478" s="95">
        <f t="shared" si="5051"/>
        <v>4</v>
      </c>
      <c r="C2478" s="95">
        <f t="shared" si="5052"/>
        <v>19</v>
      </c>
      <c r="E2478" s="95">
        <f t="shared" ref="E2478" si="5083">plan_id</f>
        <v>390</v>
      </c>
      <c r="F2478" s="95">
        <f t="shared" ca="1" si="4675"/>
        <v>2002</v>
      </c>
      <c r="G2478" s="95">
        <f t="shared" ref="G2478" ca="1" si="5084">VLOOKUP(INDIRECT(CHAR(39)&amp;$A2478&amp;CHAR(39)&amp;"!r2c"&amp;$C2478,0),variables,2,0)</f>
        <v>10988</v>
      </c>
      <c r="H2478" s="98" t="str">
        <f t="array" aca="1" ref="H2478" ca="1">IF(AND(G2478&gt;=10861,G2478&lt;=10863),TEXT(INDIRECT(CHAR(39)&amp;$A2478&amp;CHAR(39)&amp;"!r"&amp;$B2478&amp;"c"&amp;$C2478,0),"dd-mmm-yyyy"),(INDIRECT(CHAR(39)&amp;$A2478&amp;CHAR(39)&amp;"!r"&amp;$B2478&amp;"c"&amp;$C2478,0)))</f>
        <v xml:space="preserve"> </v>
      </c>
    </row>
    <row r="2479" spans="1:8" x14ac:dyDescent="0.3">
      <c r="A2479" s="95" t="s">
        <v>285</v>
      </c>
      <c r="B2479" s="95">
        <f t="shared" si="5051"/>
        <v>4</v>
      </c>
      <c r="C2479" s="95">
        <f t="shared" si="5052"/>
        <v>20</v>
      </c>
      <c r="E2479" s="95">
        <f t="shared" ref="E2479" si="5085">plan_id</f>
        <v>390</v>
      </c>
      <c r="F2479" s="95">
        <f t="shared" ca="1" si="4675"/>
        <v>2002</v>
      </c>
      <c r="G2479" s="95">
        <f t="shared" ref="G2479" ca="1" si="5086">VLOOKUP(INDIRECT(CHAR(39)&amp;$A2479&amp;CHAR(39)&amp;"!r2c"&amp;$C2479,0),variables,2,0)</f>
        <v>10996</v>
      </c>
      <c r="H2479" s="98">
        <f t="array" aca="1" ref="H2479" ca="1">IF(AND(G2479&gt;=10861,G2479&lt;=10863),TEXT(INDIRECT(CHAR(39)&amp;$A2479&amp;CHAR(39)&amp;"!r"&amp;$B2479&amp;"c"&amp;$C2479,0),"dd-mmm-yyyy"),(INDIRECT(CHAR(39)&amp;$A2479&amp;CHAR(39)&amp;"!r"&amp;$B2479&amp;"c"&amp;$C2479,0)))</f>
        <v>1083580000</v>
      </c>
    </row>
    <row r="2480" spans="1:8" x14ac:dyDescent="0.3">
      <c r="A2480" s="95" t="s">
        <v>285</v>
      </c>
      <c r="B2480" s="95">
        <f t="shared" si="5051"/>
        <v>4</v>
      </c>
      <c r="C2480" s="95">
        <f t="shared" si="5052"/>
        <v>21</v>
      </c>
      <c r="E2480" s="95">
        <f t="shared" ref="E2480" si="5087">plan_id</f>
        <v>390</v>
      </c>
      <c r="F2480" s="95">
        <f t="shared" ca="1" si="4675"/>
        <v>2002</v>
      </c>
      <c r="G2480" s="95">
        <f t="shared" ref="G2480" ca="1" si="5088">VLOOKUP(INDIRECT(CHAR(39)&amp;$A2480&amp;CHAR(39)&amp;"!r2c"&amp;$C2480,0),variables,2,0)</f>
        <v>10997</v>
      </c>
      <c r="H2480" s="98" t="str">
        <f t="array" aca="1" ref="H2480" ca="1">IF(AND(G2480&gt;=10861,G2480&lt;=10863),TEXT(INDIRECT(CHAR(39)&amp;$A2480&amp;CHAR(39)&amp;"!r"&amp;$B2480&amp;"c"&amp;$C2480,0),"dd-mmm-yyyy"),(INDIRECT(CHAR(39)&amp;$A2480&amp;CHAR(39)&amp;"!r"&amp;$B2480&amp;"c"&amp;$C2480,0)))</f>
        <v xml:space="preserve"> </v>
      </c>
    </row>
    <row r="2481" spans="1:8" x14ac:dyDescent="0.3">
      <c r="A2481" s="95" t="s">
        <v>285</v>
      </c>
      <c r="B2481" s="95">
        <f t="shared" si="5051"/>
        <v>4</v>
      </c>
      <c r="C2481" s="95">
        <f t="shared" si="5052"/>
        <v>22</v>
      </c>
      <c r="E2481" s="95">
        <f t="shared" ref="E2481" si="5089">plan_id</f>
        <v>390</v>
      </c>
      <c r="F2481" s="95">
        <f t="shared" ca="1" si="4675"/>
        <v>2002</v>
      </c>
      <c r="G2481" s="95">
        <f t="shared" ref="G2481" ca="1" si="5090">VLOOKUP(INDIRECT(CHAR(39)&amp;$A2481&amp;CHAR(39)&amp;"!r2c"&amp;$C2481,0),variables,2,0)</f>
        <v>10980</v>
      </c>
      <c r="H2481" s="98">
        <f t="array" aca="1" ref="H2481" ca="1">IF(AND(G2481&gt;=10861,G2481&lt;=10863),TEXT(INDIRECT(CHAR(39)&amp;$A2481&amp;CHAR(39)&amp;"!r"&amp;$B2481&amp;"c"&amp;$C2481,0),"dd-mmm-yyyy"),(INDIRECT(CHAR(39)&amp;$A2481&amp;CHAR(39)&amp;"!r"&amp;$B2481&amp;"c"&amp;$C2481,0)))</f>
        <v>0</v>
      </c>
    </row>
    <row r="2482" spans="1:8" x14ac:dyDescent="0.3">
      <c r="A2482" s="95" t="s">
        <v>285</v>
      </c>
      <c r="B2482" s="95">
        <f t="shared" si="5051"/>
        <v>4</v>
      </c>
      <c r="C2482" s="95">
        <f t="shared" si="5052"/>
        <v>23</v>
      </c>
      <c r="E2482" s="95">
        <f t="shared" ref="E2482" si="5091">plan_id</f>
        <v>390</v>
      </c>
      <c r="F2482" s="95">
        <f t="shared" ca="1" si="4675"/>
        <v>2002</v>
      </c>
      <c r="G2482" s="95">
        <f t="shared" ref="G2482" ca="1" si="5092">VLOOKUP(INDIRECT(CHAR(39)&amp;$A2482&amp;CHAR(39)&amp;"!r2c"&amp;$C2482,0),variables,2,0)</f>
        <v>10981</v>
      </c>
      <c r="H2482" s="98">
        <f t="array" aca="1" ref="H2482" ca="1">IF(AND(G2482&gt;=10861,G2482&lt;=10863),TEXT(INDIRECT(CHAR(39)&amp;$A2482&amp;CHAR(39)&amp;"!r"&amp;$B2482&amp;"c"&amp;$C2482,0),"dd-mmm-yyyy"),(INDIRECT(CHAR(39)&amp;$A2482&amp;CHAR(39)&amp;"!r"&amp;$B2482&amp;"c"&amp;$C2482,0)))</f>
        <v>0</v>
      </c>
    </row>
    <row r="2483" spans="1:8" x14ac:dyDescent="0.3">
      <c r="A2483" s="95" t="s">
        <v>285</v>
      </c>
      <c r="B2483" s="95">
        <f t="shared" si="5051"/>
        <v>4</v>
      </c>
      <c r="C2483" s="95">
        <f t="shared" si="5052"/>
        <v>24</v>
      </c>
      <c r="E2483" s="95">
        <f t="shared" ref="E2483" si="5093">plan_id</f>
        <v>390</v>
      </c>
      <c r="F2483" s="95">
        <f t="shared" ca="1" si="4675"/>
        <v>2002</v>
      </c>
      <c r="G2483" s="95">
        <f t="shared" ref="G2483" ca="1" si="5094">VLOOKUP(INDIRECT(CHAR(39)&amp;$A2483&amp;CHAR(39)&amp;"!r2c"&amp;$C2483,0),variables,2,0)</f>
        <v>10998</v>
      </c>
      <c r="H2483" s="98">
        <f t="array" aca="1" ref="H2483" ca="1">IF(AND(G2483&gt;=10861,G2483&lt;=10863),TEXT(INDIRECT(CHAR(39)&amp;$A2483&amp;CHAR(39)&amp;"!r"&amp;$B2483&amp;"c"&amp;$C2483,0),"dd-mmm-yyyy"),(INDIRECT(CHAR(39)&amp;$A2483&amp;CHAR(39)&amp;"!r"&amp;$B2483&amp;"c"&amp;$C2483,0)))</f>
        <v>0</v>
      </c>
    </row>
    <row r="2484" spans="1:8" x14ac:dyDescent="0.3">
      <c r="A2484" s="95" t="s">
        <v>285</v>
      </c>
      <c r="B2484" s="95">
        <f t="shared" si="5051"/>
        <v>4</v>
      </c>
      <c r="C2484" s="95">
        <f t="shared" si="5052"/>
        <v>25</v>
      </c>
      <c r="E2484" s="95">
        <f t="shared" ref="E2484" si="5095">plan_id</f>
        <v>390</v>
      </c>
      <c r="F2484" s="95">
        <f t="shared" ca="1" si="4675"/>
        <v>2002</v>
      </c>
      <c r="G2484" s="95">
        <f t="shared" ref="G2484" ca="1" si="5096">VLOOKUP(INDIRECT(CHAR(39)&amp;$A2484&amp;CHAR(39)&amp;"!r2c"&amp;$C2484,0),variables,2,0)</f>
        <v>10999</v>
      </c>
      <c r="H2484" s="98">
        <f t="array" aca="1" ref="H2484" ca="1">IF(AND(G2484&gt;=10861,G2484&lt;=10863),TEXT(INDIRECT(CHAR(39)&amp;$A2484&amp;CHAR(39)&amp;"!r"&amp;$B2484&amp;"c"&amp;$C2484,0),"dd-mmm-yyyy"),(INDIRECT(CHAR(39)&amp;$A2484&amp;CHAR(39)&amp;"!r"&amp;$B2484&amp;"c"&amp;$C2484,0)))</f>
        <v>3222000</v>
      </c>
    </row>
    <row r="2485" spans="1:8" x14ac:dyDescent="0.3">
      <c r="A2485" s="95" t="s">
        <v>285</v>
      </c>
      <c r="B2485" s="95">
        <f t="shared" si="5051"/>
        <v>4</v>
      </c>
      <c r="C2485" s="95">
        <f t="shared" si="5052"/>
        <v>26</v>
      </c>
      <c r="E2485" s="95">
        <f t="shared" ref="E2485" si="5097">plan_id</f>
        <v>390</v>
      </c>
      <c r="F2485" s="95">
        <f t="shared" ca="1" si="4675"/>
        <v>2002</v>
      </c>
      <c r="G2485" s="95">
        <f t="shared" ref="G2485" ca="1" si="5098">VLOOKUP(INDIRECT(CHAR(39)&amp;$A2485&amp;CHAR(39)&amp;"!r2c"&amp;$C2485,0),variables,2,0)</f>
        <v>11000</v>
      </c>
      <c r="H2485" s="98">
        <f t="array" aca="1" ref="H2485" ca="1">IF(AND(G2485&gt;=10861,G2485&lt;=10863),TEXT(INDIRECT(CHAR(39)&amp;$A2485&amp;CHAR(39)&amp;"!r"&amp;$B2485&amp;"c"&amp;$C2485,0),"dd-mmm-yyyy"),(INDIRECT(CHAR(39)&amp;$A2485&amp;CHAR(39)&amp;"!r"&amp;$B2485&amp;"c"&amp;$C2485,0)))</f>
        <v>0</v>
      </c>
    </row>
    <row r="2486" spans="1:8" x14ac:dyDescent="0.3">
      <c r="A2486" s="95" t="s">
        <v>285</v>
      </c>
      <c r="B2486" s="95">
        <f t="shared" si="5051"/>
        <v>4</v>
      </c>
      <c r="C2486" s="95">
        <f t="shared" si="5052"/>
        <v>27</v>
      </c>
      <c r="E2486" s="95">
        <f t="shared" ref="E2486" si="5099">plan_id</f>
        <v>390</v>
      </c>
      <c r="F2486" s="95">
        <f t="shared" ca="1" si="4675"/>
        <v>2002</v>
      </c>
      <c r="G2486" s="95">
        <f t="shared" ref="G2486" ca="1" si="5100">VLOOKUP(INDIRECT(CHAR(39)&amp;$A2486&amp;CHAR(39)&amp;"!r2c"&amp;$C2486,0),variables,2,0)</f>
        <v>11001</v>
      </c>
      <c r="H2486" s="98">
        <f t="array" aca="1" ref="H2486" ca="1">IF(AND(G2486&gt;=10861,G2486&lt;=10863),TEXT(INDIRECT(CHAR(39)&amp;$A2486&amp;CHAR(39)&amp;"!r"&amp;$B2486&amp;"c"&amp;$C2486,0),"dd-mmm-yyyy"),(INDIRECT(CHAR(39)&amp;$A2486&amp;CHAR(39)&amp;"!r"&amp;$B2486&amp;"c"&amp;$C2486,0)))</f>
        <v>1445000</v>
      </c>
    </row>
    <row r="2487" spans="1:8" x14ac:dyDescent="0.3">
      <c r="A2487" s="95" t="s">
        <v>285</v>
      </c>
      <c r="B2487" s="95">
        <f t="shared" si="5051"/>
        <v>4</v>
      </c>
      <c r="C2487" s="95">
        <f t="shared" si="5052"/>
        <v>28</v>
      </c>
      <c r="E2487" s="95">
        <f t="shared" ref="E2487" si="5101">plan_id</f>
        <v>390</v>
      </c>
      <c r="F2487" s="95">
        <f t="shared" ca="1" si="4675"/>
        <v>2002</v>
      </c>
      <c r="G2487" s="95">
        <f t="shared" ref="G2487" ca="1" si="5102">VLOOKUP(INDIRECT(CHAR(39)&amp;$A2487&amp;CHAR(39)&amp;"!r2c"&amp;$C2487,0),variables,2,0)</f>
        <v>11002</v>
      </c>
      <c r="H2487" s="98">
        <f t="array" aca="1" ref="H2487" ca="1">IF(AND(G2487&gt;=10861,G2487&lt;=10863),TEXT(INDIRECT(CHAR(39)&amp;$A2487&amp;CHAR(39)&amp;"!r"&amp;$B2487&amp;"c"&amp;$C2487,0),"dd-mmm-yyyy"),(INDIRECT(CHAR(39)&amp;$A2487&amp;CHAR(39)&amp;"!r"&amp;$B2487&amp;"c"&amp;$C2487,0)))</f>
        <v>0</v>
      </c>
    </row>
    <row r="2488" spans="1:8" x14ac:dyDescent="0.3">
      <c r="A2488" s="95" t="s">
        <v>285</v>
      </c>
      <c r="B2488" s="95">
        <f t="shared" si="5051"/>
        <v>4</v>
      </c>
      <c r="C2488" s="95">
        <f t="shared" si="5052"/>
        <v>29</v>
      </c>
      <c r="E2488" s="95">
        <f t="shared" ref="E2488" si="5103">plan_id</f>
        <v>390</v>
      </c>
      <c r="F2488" s="95">
        <f t="shared" ca="1" si="4675"/>
        <v>2002</v>
      </c>
      <c r="G2488" s="95">
        <f t="shared" ref="G2488" ca="1" si="5104">VLOOKUP(INDIRECT(CHAR(39)&amp;$A2488&amp;CHAR(39)&amp;"!r2c"&amp;$C2488,0),variables,2,0)</f>
        <v>11003</v>
      </c>
      <c r="H2488" s="98">
        <f t="array" aca="1" ref="H2488" ca="1">IF(AND(G2488&gt;=10861,G2488&lt;=10863),TEXT(INDIRECT(CHAR(39)&amp;$A2488&amp;CHAR(39)&amp;"!r"&amp;$B2488&amp;"c"&amp;$C2488,0),"dd-mmm-yyyy"),(INDIRECT(CHAR(39)&amp;$A2488&amp;CHAR(39)&amp;"!r"&amp;$B2488&amp;"c"&amp;$C2488,0)))</f>
        <v>4667000</v>
      </c>
    </row>
    <row r="2489" spans="1:8" x14ac:dyDescent="0.3">
      <c r="A2489" s="95" t="s">
        <v>285</v>
      </c>
      <c r="B2489" s="95">
        <f t="shared" si="5051"/>
        <v>5</v>
      </c>
      <c r="C2489" s="95">
        <f t="shared" si="5052"/>
        <v>3</v>
      </c>
      <c r="E2489" s="95">
        <f t="shared" ref="E2489" si="5105">plan_id</f>
        <v>390</v>
      </c>
      <c r="F2489" s="95">
        <f t="shared" ca="1" si="4675"/>
        <v>2003</v>
      </c>
      <c r="G2489" s="95">
        <f t="shared" ref="G2489" ca="1" si="5106">VLOOKUP(INDIRECT(CHAR(39)&amp;$A2489&amp;CHAR(39)&amp;"!r2c"&amp;$C2489,0),variables,2,0)</f>
        <v>10982</v>
      </c>
      <c r="H2489" s="98" t="str">
        <f t="array" aca="1" ref="H2489" ca="1">IF(AND(G2489&gt;=10861,G2489&lt;=10863),TEXT(INDIRECT(CHAR(39)&amp;$A2489&amp;CHAR(39)&amp;"!r"&amp;$B2489&amp;"c"&amp;$C2489,0),"dd-mmm-yyyy"),(INDIRECT(CHAR(39)&amp;$A2489&amp;CHAR(39)&amp;"!r"&amp;$B2489&amp;"c"&amp;$C2489,0)))</f>
        <v>NO</v>
      </c>
    </row>
    <row r="2490" spans="1:8" x14ac:dyDescent="0.3">
      <c r="A2490" s="95" t="s">
        <v>285</v>
      </c>
      <c r="B2490" s="95">
        <f t="shared" si="5051"/>
        <v>5</v>
      </c>
      <c r="C2490" s="95">
        <f t="shared" si="5052"/>
        <v>4</v>
      </c>
      <c r="E2490" s="95">
        <f t="shared" ref="E2490" si="5107">plan_id</f>
        <v>390</v>
      </c>
      <c r="F2490" s="95">
        <f t="shared" ca="1" si="4675"/>
        <v>2003</v>
      </c>
      <c r="G2490" s="95">
        <f t="shared" ref="G2490" ca="1" si="5108">VLOOKUP(INDIRECT(CHAR(39)&amp;$A2490&amp;CHAR(39)&amp;"!r2c"&amp;$C2490,0),variables,2,0)</f>
        <v>10984</v>
      </c>
      <c r="H2490" s="98">
        <f t="array" aca="1" ref="H2490" ca="1">IF(AND(G2490&gt;=10861,G2490&lt;=10863),TEXT(INDIRECT(CHAR(39)&amp;$A2490&amp;CHAR(39)&amp;"!r"&amp;$B2490&amp;"c"&amp;$C2490,0),"dd-mmm-yyyy"),(INDIRECT(CHAR(39)&amp;$A2490&amp;CHAR(39)&amp;"!r"&amp;$B2490&amp;"c"&amp;$C2490,0)))</f>
        <v>68900000</v>
      </c>
    </row>
    <row r="2491" spans="1:8" x14ac:dyDescent="0.3">
      <c r="A2491" s="95" t="s">
        <v>285</v>
      </c>
      <c r="B2491" s="95">
        <f t="shared" si="5051"/>
        <v>5</v>
      </c>
      <c r="C2491" s="95">
        <f t="shared" si="5052"/>
        <v>5</v>
      </c>
      <c r="E2491" s="95">
        <f t="shared" ref="E2491" si="5109">plan_id</f>
        <v>390</v>
      </c>
      <c r="F2491" s="95">
        <f t="shared" ca="1" si="4675"/>
        <v>2003</v>
      </c>
      <c r="G2491" s="95">
        <f t="shared" ref="G2491" ca="1" si="5110">VLOOKUP(INDIRECT(CHAR(39)&amp;$A2491&amp;CHAR(39)&amp;"!r2c"&amp;$C2491,0),variables,2,0)</f>
        <v>10985</v>
      </c>
      <c r="H2491" s="98">
        <f t="array" aca="1" ref="H2491" ca="1">IF(AND(G2491&gt;=10861,G2491&lt;=10863),TEXT(INDIRECT(CHAR(39)&amp;$A2491&amp;CHAR(39)&amp;"!r"&amp;$B2491&amp;"c"&amp;$C2491,0),"dd-mmm-yyyy"),(INDIRECT(CHAR(39)&amp;$A2491&amp;CHAR(39)&amp;"!r"&amp;$B2491&amp;"c"&amp;$C2491,0)))</f>
        <v>68900000</v>
      </c>
    </row>
    <row r="2492" spans="1:8" x14ac:dyDescent="0.3">
      <c r="A2492" s="95" t="s">
        <v>285</v>
      </c>
      <c r="B2492" s="95">
        <f t="shared" si="5051"/>
        <v>5</v>
      </c>
      <c r="C2492" s="95">
        <f t="shared" si="5052"/>
        <v>6</v>
      </c>
      <c r="E2492" s="95">
        <f t="shared" ref="E2492" si="5111">plan_id</f>
        <v>390</v>
      </c>
      <c r="F2492" s="95">
        <f t="shared" ca="1" si="4675"/>
        <v>2003</v>
      </c>
      <c r="G2492" s="95">
        <f t="shared" ref="G2492" ca="1" si="5112">VLOOKUP(INDIRECT(CHAR(39)&amp;$A2492&amp;CHAR(39)&amp;"!r2c"&amp;$C2492,0),variables,2,0)</f>
        <v>10986</v>
      </c>
      <c r="H2492" s="98">
        <f t="array" aca="1" ref="H2492" ca="1">IF(AND(G2492&gt;=10861,G2492&lt;=10863),TEXT(INDIRECT(CHAR(39)&amp;$A2492&amp;CHAR(39)&amp;"!r"&amp;$B2492&amp;"c"&amp;$C2492,0),"dd-mmm-yyyy"),(INDIRECT(CHAR(39)&amp;$A2492&amp;CHAR(39)&amp;"!r"&amp;$B2492&amp;"c"&amp;$C2492,0)))</f>
        <v>0</v>
      </c>
    </row>
    <row r="2493" spans="1:8" x14ac:dyDescent="0.3">
      <c r="A2493" s="95" t="s">
        <v>285</v>
      </c>
      <c r="B2493" s="95">
        <f t="shared" si="5051"/>
        <v>5</v>
      </c>
      <c r="C2493" s="95">
        <f t="shared" si="5052"/>
        <v>7</v>
      </c>
      <c r="E2493" s="95">
        <f t="shared" ref="E2493" si="5113">plan_id</f>
        <v>390</v>
      </c>
      <c r="F2493" s="95">
        <f t="shared" ca="1" si="4675"/>
        <v>2003</v>
      </c>
      <c r="G2493" s="95">
        <f t="shared" ref="G2493" ca="1" si="5114">VLOOKUP(INDIRECT(CHAR(39)&amp;$A2493&amp;CHAR(39)&amp;"!r2c"&amp;$C2493,0),variables,2,0)</f>
        <v>10974</v>
      </c>
      <c r="H2493" s="98" t="str">
        <f t="array" aca="1" ref="H2493" ca="1">IF(AND(G2493&gt;=10861,G2493&lt;=10863),TEXT(INDIRECT(CHAR(39)&amp;$A2493&amp;CHAR(39)&amp;"!r"&amp;$B2493&amp;"c"&amp;$C2493,0),"dd-mmm-yyyy"),(INDIRECT(CHAR(39)&amp;$A2493&amp;CHAR(39)&amp;"!r"&amp;$B2493&amp;"c"&amp;$C2493,0)))</f>
        <v>Aggregate</v>
      </c>
    </row>
    <row r="2494" spans="1:8" x14ac:dyDescent="0.3">
      <c r="A2494" s="95" t="s">
        <v>285</v>
      </c>
      <c r="B2494" s="95">
        <f t="shared" si="5051"/>
        <v>5</v>
      </c>
      <c r="C2494" s="95">
        <f t="shared" si="5052"/>
        <v>8</v>
      </c>
      <c r="E2494" s="95">
        <f t="shared" ref="E2494" si="5115">plan_id</f>
        <v>390</v>
      </c>
      <c r="F2494" s="95">
        <f t="shared" ca="1" si="4675"/>
        <v>2003</v>
      </c>
      <c r="G2494" s="95">
        <f t="shared" ref="G2494" ca="1" si="5116">VLOOKUP(INDIRECT(CHAR(39)&amp;$A2494&amp;CHAR(39)&amp;"!r2c"&amp;$C2494,0),variables,2,0)</f>
        <v>10987</v>
      </c>
      <c r="H2494" s="98">
        <f t="array" aca="1" ref="H2494" ca="1">IF(AND(G2494&gt;=10861,G2494&lt;=10863),TEXT(INDIRECT(CHAR(39)&amp;$A2494&amp;CHAR(39)&amp;"!r"&amp;$B2494&amp;"c"&amp;$C2494,0),"dd-mmm-yyyy"),(INDIRECT(CHAR(39)&amp;$A2494&amp;CHAR(39)&amp;"!r"&amp;$B2494&amp;"c"&amp;$C2494,0)))</f>
        <v>1</v>
      </c>
    </row>
    <row r="2495" spans="1:8" x14ac:dyDescent="0.3">
      <c r="A2495" s="95" t="s">
        <v>285</v>
      </c>
      <c r="B2495" s="95">
        <f t="shared" si="5051"/>
        <v>5</v>
      </c>
      <c r="C2495" s="95">
        <f t="shared" si="5052"/>
        <v>9</v>
      </c>
      <c r="E2495" s="95">
        <f t="shared" ref="E2495" si="5117">plan_id</f>
        <v>390</v>
      </c>
      <c r="F2495" s="95">
        <f t="shared" ca="1" si="4675"/>
        <v>2003</v>
      </c>
      <c r="G2495" s="95">
        <f t="shared" ref="G2495" ca="1" si="5118">VLOOKUP(INDIRECT(CHAR(39)&amp;$A2495&amp;CHAR(39)&amp;"!r2c"&amp;$C2495,0),variables,2,0)</f>
        <v>10885</v>
      </c>
      <c r="H2495" s="98" t="str">
        <f t="array" aca="1" ref="H2495" ca="1">IF(AND(G2495&gt;=10861,G2495&lt;=10863),TEXT(INDIRECT(CHAR(39)&amp;$A2495&amp;CHAR(39)&amp;"!r"&amp;$B2495&amp;"c"&amp;$C2495,0),"dd-mmm-yyyy"),(INDIRECT(CHAR(39)&amp;$A2495&amp;CHAR(39)&amp;"!r"&amp;$B2495&amp;"c"&amp;$C2495,0)))</f>
        <v>NA</v>
      </c>
    </row>
    <row r="2496" spans="1:8" x14ac:dyDescent="0.3">
      <c r="A2496" s="95" t="s">
        <v>285</v>
      </c>
      <c r="B2496" s="95">
        <f t="shared" si="5051"/>
        <v>5</v>
      </c>
      <c r="C2496" s="95">
        <f t="shared" si="5052"/>
        <v>10</v>
      </c>
      <c r="E2496" s="95">
        <f t="shared" ref="E2496" si="5119">plan_id</f>
        <v>390</v>
      </c>
      <c r="F2496" s="95">
        <f t="shared" ca="1" si="4675"/>
        <v>2003</v>
      </c>
      <c r="G2496" s="95">
        <f t="shared" ref="G2496" ca="1" si="5120">VLOOKUP(INDIRECT(CHAR(39)&amp;$A2496&amp;CHAR(39)&amp;"!r2c"&amp;$C2496,0),variables,2,0)</f>
        <v>10886</v>
      </c>
      <c r="H2496" s="98" t="str">
        <f t="array" aca="1" ref="H2496" ca="1">IF(AND(G2496&gt;=10861,G2496&lt;=10863),TEXT(INDIRECT(CHAR(39)&amp;$A2496&amp;CHAR(39)&amp;"!r"&amp;$B2496&amp;"c"&amp;$C2496,0),"dd-mmm-yyyy"),(INDIRECT(CHAR(39)&amp;$A2496&amp;CHAR(39)&amp;"!r"&amp;$B2496&amp;"c"&amp;$C2496,0)))</f>
        <v>NA</v>
      </c>
    </row>
    <row r="2497" spans="1:8" x14ac:dyDescent="0.3">
      <c r="A2497" s="95" t="s">
        <v>285</v>
      </c>
      <c r="B2497" s="95">
        <f t="shared" si="5051"/>
        <v>5</v>
      </c>
      <c r="C2497" s="95">
        <f t="shared" si="5052"/>
        <v>11</v>
      </c>
      <c r="E2497" s="95">
        <f t="shared" ref="E2497" si="5121">plan_id</f>
        <v>390</v>
      </c>
      <c r="F2497" s="95">
        <f t="shared" ca="1" si="4675"/>
        <v>2003</v>
      </c>
      <c r="G2497" s="95">
        <f t="shared" ref="G2497" ca="1" si="5122">VLOOKUP(INDIRECT(CHAR(39)&amp;$A2497&amp;CHAR(39)&amp;"!r2c"&amp;$C2497,0),variables,2,0)</f>
        <v>10887</v>
      </c>
      <c r="H2497" s="98" t="str">
        <f t="array" aca="1" ref="H2497" ca="1">IF(AND(G2497&gt;=10861,G2497&lt;=10863),TEXT(INDIRECT(CHAR(39)&amp;$A2497&amp;CHAR(39)&amp;"!r"&amp;$B2497&amp;"c"&amp;$C2497,0),"dd-mmm-yyyy"),(INDIRECT(CHAR(39)&amp;$A2497&amp;CHAR(39)&amp;"!r"&amp;$B2497&amp;"c"&amp;$C2497,0)))</f>
        <v>NA</v>
      </c>
    </row>
    <row r="2498" spans="1:8" x14ac:dyDescent="0.3">
      <c r="A2498" s="95" t="s">
        <v>285</v>
      </c>
      <c r="B2498" s="95">
        <f t="shared" si="5051"/>
        <v>5</v>
      </c>
      <c r="C2498" s="95">
        <f t="shared" si="5052"/>
        <v>12</v>
      </c>
      <c r="E2498" s="95">
        <f t="shared" ref="E2498" si="5123">plan_id</f>
        <v>390</v>
      </c>
      <c r="F2498" s="95">
        <f t="shared" ca="1" si="4675"/>
        <v>2003</v>
      </c>
      <c r="G2498" s="95">
        <f t="shared" ref="G2498" ca="1" si="5124">VLOOKUP(INDIRECT(CHAR(39)&amp;$A2498&amp;CHAR(39)&amp;"!r2c"&amp;$C2498,0),variables,2,0)</f>
        <v>10883</v>
      </c>
      <c r="H2498" s="98" t="str">
        <f t="array" aca="1" ref="H2498" ca="1">IF(AND(G2498&gt;=10861,G2498&lt;=10863),TEXT(INDIRECT(CHAR(39)&amp;$A2498&amp;CHAR(39)&amp;"!r"&amp;$B2498&amp;"c"&amp;$C2498,0),"dd-mmm-yyyy"),(INDIRECT(CHAR(39)&amp;$A2498&amp;CHAR(39)&amp;"!r"&amp;$B2498&amp;"c"&amp;$C2498,0)))</f>
        <v>NA</v>
      </c>
    </row>
    <row r="2499" spans="1:8" x14ac:dyDescent="0.3">
      <c r="A2499" s="95" t="s">
        <v>285</v>
      </c>
      <c r="B2499" s="95">
        <f t="shared" si="5051"/>
        <v>5</v>
      </c>
      <c r="C2499" s="95">
        <f t="shared" si="5052"/>
        <v>13</v>
      </c>
      <c r="E2499" s="95">
        <f t="shared" ref="E2499" si="5125">plan_id</f>
        <v>390</v>
      </c>
      <c r="F2499" s="95">
        <f t="shared" ca="1" si="4675"/>
        <v>2003</v>
      </c>
      <c r="G2499" s="95">
        <f t="shared" ref="G2499" ca="1" si="5126">VLOOKUP(INDIRECT(CHAR(39)&amp;$A2499&amp;CHAR(39)&amp;"!r2c"&amp;$C2499,0),variables,2,0)</f>
        <v>10989</v>
      </c>
      <c r="H2499" s="98">
        <f t="array" aca="1" ref="H2499" ca="1">IF(AND(G2499&gt;=10861,G2499&lt;=10863),TEXT(INDIRECT(CHAR(39)&amp;$A2499&amp;CHAR(39)&amp;"!r"&amp;$B2499&amp;"c"&amp;$C2499,0),"dd-mmm-yyyy"),(INDIRECT(CHAR(39)&amp;$A2499&amp;CHAR(39)&amp;"!r"&amp;$B2499&amp;"c"&amp;$C2499,0)))</f>
        <v>0</v>
      </c>
    </row>
    <row r="2500" spans="1:8" x14ac:dyDescent="0.3">
      <c r="A2500" s="95" t="s">
        <v>285</v>
      </c>
      <c r="B2500" s="95">
        <f t="shared" si="5051"/>
        <v>5</v>
      </c>
      <c r="C2500" s="95">
        <f t="shared" si="5052"/>
        <v>14</v>
      </c>
      <c r="E2500" s="95">
        <f t="shared" ref="E2500" si="5127">plan_id</f>
        <v>390</v>
      </c>
      <c r="F2500" s="95">
        <f t="shared" ca="1" si="4675"/>
        <v>2003</v>
      </c>
      <c r="G2500" s="95">
        <f t="shared" ref="G2500" ca="1" si="5128">VLOOKUP(INDIRECT(CHAR(39)&amp;$A2500&amp;CHAR(39)&amp;"!r2c"&amp;$C2500,0),variables,2,0)</f>
        <v>10990</v>
      </c>
      <c r="H2500" s="98">
        <f t="array" aca="1" ref="H2500" ca="1">IF(AND(G2500&gt;=10861,G2500&lt;=10863),TEXT(INDIRECT(CHAR(39)&amp;$A2500&amp;CHAR(39)&amp;"!r"&amp;$B2500&amp;"c"&amp;$C2500,0),"dd-mmm-yyyy"),(INDIRECT(CHAR(39)&amp;$A2500&amp;CHAR(39)&amp;"!r"&amp;$B2500&amp;"c"&amp;$C2500,0)))</f>
        <v>0</v>
      </c>
    </row>
    <row r="2501" spans="1:8" x14ac:dyDescent="0.3">
      <c r="A2501" s="95" t="s">
        <v>285</v>
      </c>
      <c r="B2501" s="95">
        <f t="shared" si="5051"/>
        <v>5</v>
      </c>
      <c r="C2501" s="95">
        <f t="shared" si="5052"/>
        <v>15</v>
      </c>
      <c r="E2501" s="95">
        <f t="shared" ref="E2501" si="5129">plan_id</f>
        <v>390</v>
      </c>
      <c r="F2501" s="95">
        <f t="shared" ca="1" si="4675"/>
        <v>2003</v>
      </c>
      <c r="G2501" s="95">
        <f t="shared" ref="G2501" ca="1" si="5130">VLOOKUP(INDIRECT(CHAR(39)&amp;$A2501&amp;CHAR(39)&amp;"!r2c"&amp;$C2501,0),variables,2,0)</f>
        <v>10991</v>
      </c>
      <c r="H2501" s="98">
        <f t="array" aca="1" ref="H2501" ca="1">IF(AND(G2501&gt;=10861,G2501&lt;=10863),TEXT(INDIRECT(CHAR(39)&amp;$A2501&amp;CHAR(39)&amp;"!r"&amp;$B2501&amp;"c"&amp;$C2501,0),"dd-mmm-yyyy"),(INDIRECT(CHAR(39)&amp;$A2501&amp;CHAR(39)&amp;"!r"&amp;$B2501&amp;"c"&amp;$C2501,0)))</f>
        <v>0</v>
      </c>
    </row>
    <row r="2502" spans="1:8" x14ac:dyDescent="0.3">
      <c r="A2502" s="95" t="s">
        <v>285</v>
      </c>
      <c r="B2502" s="95">
        <f t="shared" si="5051"/>
        <v>5</v>
      </c>
      <c r="C2502" s="95">
        <f t="shared" si="5052"/>
        <v>16</v>
      </c>
      <c r="E2502" s="95">
        <f t="shared" ref="E2502" si="5131">plan_id</f>
        <v>390</v>
      </c>
      <c r="F2502" s="95">
        <f t="shared" ca="1" si="4675"/>
        <v>2003</v>
      </c>
      <c r="G2502" s="95">
        <f t="shared" ref="G2502" ca="1" si="5132">VLOOKUP(INDIRECT(CHAR(39)&amp;$A2502&amp;CHAR(39)&amp;"!r2c"&amp;$C2502,0),variables,2,0)</f>
        <v>10992</v>
      </c>
      <c r="H2502" s="98">
        <f t="array" aca="1" ref="H2502" ca="1">IF(AND(G2502&gt;=10861,G2502&lt;=10863),TEXT(INDIRECT(CHAR(39)&amp;$A2502&amp;CHAR(39)&amp;"!r"&amp;$B2502&amp;"c"&amp;$C2502,0),"dd-mmm-yyyy"),(INDIRECT(CHAR(39)&amp;$A2502&amp;CHAR(39)&amp;"!r"&amp;$B2502&amp;"c"&amp;$C2502,0)))</f>
        <v>0</v>
      </c>
    </row>
    <row r="2503" spans="1:8" x14ac:dyDescent="0.3">
      <c r="A2503" s="95" t="s">
        <v>285</v>
      </c>
      <c r="B2503" s="95">
        <f t="shared" si="5051"/>
        <v>5</v>
      </c>
      <c r="C2503" s="95">
        <f t="shared" si="5052"/>
        <v>17</v>
      </c>
      <c r="E2503" s="95">
        <f t="shared" ref="E2503" si="5133">plan_id</f>
        <v>390</v>
      </c>
      <c r="F2503" s="95">
        <f t="shared" ca="1" si="4675"/>
        <v>2003</v>
      </c>
      <c r="G2503" s="95">
        <f t="shared" ref="G2503" ca="1" si="5134">VLOOKUP(INDIRECT(CHAR(39)&amp;$A2503&amp;CHAR(39)&amp;"!r2c"&amp;$C2503,0),variables,2,0)</f>
        <v>10993</v>
      </c>
      <c r="H2503" s="98">
        <f t="array" aca="1" ref="H2503" ca="1">IF(AND(G2503&gt;=10861,G2503&lt;=10863),TEXT(INDIRECT(CHAR(39)&amp;$A2503&amp;CHAR(39)&amp;"!r"&amp;$B2503&amp;"c"&amp;$C2503,0),"dd-mmm-yyyy"),(INDIRECT(CHAR(39)&amp;$A2503&amp;CHAR(39)&amp;"!r"&amp;$B2503&amp;"c"&amp;$C2503,0)))</f>
        <v>0</v>
      </c>
    </row>
    <row r="2504" spans="1:8" x14ac:dyDescent="0.3">
      <c r="A2504" s="95" t="s">
        <v>285</v>
      </c>
      <c r="B2504" s="95">
        <f t="shared" si="5051"/>
        <v>5</v>
      </c>
      <c r="C2504" s="95">
        <f t="shared" si="5052"/>
        <v>18</v>
      </c>
      <c r="E2504" s="95">
        <f t="shared" ref="E2504" si="5135">plan_id</f>
        <v>390</v>
      </c>
      <c r="F2504" s="95">
        <f t="shared" ca="1" si="4675"/>
        <v>2003</v>
      </c>
      <c r="G2504" s="95">
        <f t="shared" ref="G2504" ca="1" si="5136">VLOOKUP(INDIRECT(CHAR(39)&amp;$A2504&amp;CHAR(39)&amp;"!r2c"&amp;$C2504,0),variables,2,0)</f>
        <v>11005</v>
      </c>
      <c r="H2504" s="98" t="str">
        <f t="array" aca="1" ref="H2504" ca="1">IF(AND(G2504&gt;=10861,G2504&lt;=10863),TEXT(INDIRECT(CHAR(39)&amp;$A2504&amp;CHAR(39)&amp;"!r"&amp;$B2504&amp;"c"&amp;$C2504,0),"dd-mmm-yyyy"),(INDIRECT(CHAR(39)&amp;$A2504&amp;CHAR(39)&amp;"!r"&amp;$B2504&amp;"c"&amp;$C2504,0)))</f>
        <v>NA</v>
      </c>
    </row>
    <row r="2505" spans="1:8" x14ac:dyDescent="0.3">
      <c r="A2505" s="95" t="s">
        <v>285</v>
      </c>
      <c r="B2505" s="95">
        <f t="shared" si="5051"/>
        <v>5</v>
      </c>
      <c r="C2505" s="95">
        <f t="shared" si="5052"/>
        <v>19</v>
      </c>
      <c r="E2505" s="95">
        <f t="shared" ref="E2505" si="5137">plan_id</f>
        <v>390</v>
      </c>
      <c r="F2505" s="95">
        <f t="shared" ca="1" si="4675"/>
        <v>2003</v>
      </c>
      <c r="G2505" s="95">
        <f t="shared" ref="G2505" ca="1" si="5138">VLOOKUP(INDIRECT(CHAR(39)&amp;$A2505&amp;CHAR(39)&amp;"!r2c"&amp;$C2505,0),variables,2,0)</f>
        <v>10988</v>
      </c>
      <c r="H2505" s="98" t="str">
        <f t="array" aca="1" ref="H2505" ca="1">IF(AND(G2505&gt;=10861,G2505&lt;=10863),TEXT(INDIRECT(CHAR(39)&amp;$A2505&amp;CHAR(39)&amp;"!r"&amp;$B2505&amp;"c"&amp;$C2505,0),"dd-mmm-yyyy"),(INDIRECT(CHAR(39)&amp;$A2505&amp;CHAR(39)&amp;"!r"&amp;$B2505&amp;"c"&amp;$C2505,0)))</f>
        <v xml:space="preserve"> </v>
      </c>
    </row>
    <row r="2506" spans="1:8" x14ac:dyDescent="0.3">
      <c r="A2506" s="95" t="s">
        <v>285</v>
      </c>
      <c r="B2506" s="95">
        <f t="shared" si="5051"/>
        <v>5</v>
      </c>
      <c r="C2506" s="95">
        <f t="shared" si="5052"/>
        <v>20</v>
      </c>
      <c r="E2506" s="95">
        <f t="shared" ref="E2506" si="5139">plan_id</f>
        <v>390</v>
      </c>
      <c r="F2506" s="95">
        <f t="shared" ca="1" si="4675"/>
        <v>2003</v>
      </c>
      <c r="G2506" s="95">
        <f t="shared" ref="G2506" ca="1" si="5140">VLOOKUP(INDIRECT(CHAR(39)&amp;$A2506&amp;CHAR(39)&amp;"!r2c"&amp;$C2506,0),variables,2,0)</f>
        <v>10996</v>
      </c>
      <c r="H2506" s="98">
        <f t="array" aca="1" ref="H2506" ca="1">IF(AND(G2506&gt;=10861,G2506&lt;=10863),TEXT(INDIRECT(CHAR(39)&amp;$A2506&amp;CHAR(39)&amp;"!r"&amp;$B2506&amp;"c"&amp;$C2506,0),"dd-mmm-yyyy"),(INDIRECT(CHAR(39)&amp;$A2506&amp;CHAR(39)&amp;"!r"&amp;$B2506&amp;"c"&amp;$C2506,0)))</f>
        <v>1345545000</v>
      </c>
    </row>
    <row r="2507" spans="1:8" x14ac:dyDescent="0.3">
      <c r="A2507" s="95" t="s">
        <v>285</v>
      </c>
      <c r="B2507" s="95">
        <f t="shared" si="5051"/>
        <v>5</v>
      </c>
      <c r="C2507" s="95">
        <f t="shared" si="5052"/>
        <v>21</v>
      </c>
      <c r="E2507" s="95">
        <f t="shared" ref="E2507" si="5141">plan_id</f>
        <v>390</v>
      </c>
      <c r="F2507" s="95">
        <f t="shared" ca="1" si="4675"/>
        <v>2003</v>
      </c>
      <c r="G2507" s="95">
        <f t="shared" ref="G2507" ca="1" si="5142">VLOOKUP(INDIRECT(CHAR(39)&amp;$A2507&amp;CHAR(39)&amp;"!r2c"&amp;$C2507,0),variables,2,0)</f>
        <v>10997</v>
      </c>
      <c r="H2507" s="98" t="str">
        <f t="array" aca="1" ref="H2507" ca="1">IF(AND(G2507&gt;=10861,G2507&lt;=10863),TEXT(INDIRECT(CHAR(39)&amp;$A2507&amp;CHAR(39)&amp;"!r"&amp;$B2507&amp;"c"&amp;$C2507,0),"dd-mmm-yyyy"),(INDIRECT(CHAR(39)&amp;$A2507&amp;CHAR(39)&amp;"!r"&amp;$B2507&amp;"c"&amp;$C2507,0)))</f>
        <v xml:space="preserve"> </v>
      </c>
    </row>
    <row r="2508" spans="1:8" x14ac:dyDescent="0.3">
      <c r="A2508" s="95" t="s">
        <v>285</v>
      </c>
      <c r="B2508" s="95">
        <f t="shared" si="5051"/>
        <v>5</v>
      </c>
      <c r="C2508" s="95">
        <f t="shared" si="5052"/>
        <v>22</v>
      </c>
      <c r="E2508" s="95">
        <f t="shared" ref="E2508" si="5143">plan_id</f>
        <v>390</v>
      </c>
      <c r="F2508" s="95">
        <f t="shared" ca="1" si="4675"/>
        <v>2003</v>
      </c>
      <c r="G2508" s="95">
        <f t="shared" ref="G2508" ca="1" si="5144">VLOOKUP(INDIRECT(CHAR(39)&amp;$A2508&amp;CHAR(39)&amp;"!r2c"&amp;$C2508,0),variables,2,0)</f>
        <v>10980</v>
      </c>
      <c r="H2508" s="98">
        <f t="array" aca="1" ref="H2508" ca="1">IF(AND(G2508&gt;=10861,G2508&lt;=10863),TEXT(INDIRECT(CHAR(39)&amp;$A2508&amp;CHAR(39)&amp;"!r"&amp;$B2508&amp;"c"&amp;$C2508,0),"dd-mmm-yyyy"),(INDIRECT(CHAR(39)&amp;$A2508&amp;CHAR(39)&amp;"!r"&amp;$B2508&amp;"c"&amp;$C2508,0)))</f>
        <v>0</v>
      </c>
    </row>
    <row r="2509" spans="1:8" x14ac:dyDescent="0.3">
      <c r="A2509" s="95" t="s">
        <v>285</v>
      </c>
      <c r="B2509" s="95">
        <f t="shared" si="5051"/>
        <v>5</v>
      </c>
      <c r="C2509" s="95">
        <f t="shared" si="5052"/>
        <v>23</v>
      </c>
      <c r="E2509" s="95">
        <f t="shared" ref="E2509" si="5145">plan_id</f>
        <v>390</v>
      </c>
      <c r="F2509" s="95">
        <f t="shared" ca="1" si="4675"/>
        <v>2003</v>
      </c>
      <c r="G2509" s="95">
        <f t="shared" ref="G2509" ca="1" si="5146">VLOOKUP(INDIRECT(CHAR(39)&amp;$A2509&amp;CHAR(39)&amp;"!r2c"&amp;$C2509,0),variables,2,0)</f>
        <v>10981</v>
      </c>
      <c r="H2509" s="98">
        <f t="array" aca="1" ref="H2509" ca="1">IF(AND(G2509&gt;=10861,G2509&lt;=10863),TEXT(INDIRECT(CHAR(39)&amp;$A2509&amp;CHAR(39)&amp;"!r"&amp;$B2509&amp;"c"&amp;$C2509,0),"dd-mmm-yyyy"),(INDIRECT(CHAR(39)&amp;$A2509&amp;CHAR(39)&amp;"!r"&amp;$B2509&amp;"c"&amp;$C2509,0)))</f>
        <v>0</v>
      </c>
    </row>
    <row r="2510" spans="1:8" x14ac:dyDescent="0.3">
      <c r="A2510" s="95" t="s">
        <v>285</v>
      </c>
      <c r="B2510" s="95">
        <f t="shared" si="5051"/>
        <v>5</v>
      </c>
      <c r="C2510" s="95">
        <f t="shared" si="5052"/>
        <v>24</v>
      </c>
      <c r="E2510" s="95">
        <f t="shared" ref="E2510" si="5147">plan_id</f>
        <v>390</v>
      </c>
      <c r="F2510" s="95">
        <f t="shared" ca="1" si="4675"/>
        <v>2003</v>
      </c>
      <c r="G2510" s="95">
        <f t="shared" ref="G2510" ca="1" si="5148">VLOOKUP(INDIRECT(CHAR(39)&amp;$A2510&amp;CHAR(39)&amp;"!r2c"&amp;$C2510,0),variables,2,0)</f>
        <v>10998</v>
      </c>
      <c r="H2510" s="98">
        <f t="array" aca="1" ref="H2510" ca="1">IF(AND(G2510&gt;=10861,G2510&lt;=10863),TEXT(INDIRECT(CHAR(39)&amp;$A2510&amp;CHAR(39)&amp;"!r"&amp;$B2510&amp;"c"&amp;$C2510,0),"dd-mmm-yyyy"),(INDIRECT(CHAR(39)&amp;$A2510&amp;CHAR(39)&amp;"!r"&amp;$B2510&amp;"c"&amp;$C2510,0)))</f>
        <v>0</v>
      </c>
    </row>
    <row r="2511" spans="1:8" x14ac:dyDescent="0.3">
      <c r="A2511" s="95" t="s">
        <v>285</v>
      </c>
      <c r="B2511" s="95">
        <f t="shared" si="5051"/>
        <v>5</v>
      </c>
      <c r="C2511" s="95">
        <f t="shared" si="5052"/>
        <v>25</v>
      </c>
      <c r="E2511" s="95">
        <f t="shared" ref="E2511" si="5149">plan_id</f>
        <v>390</v>
      </c>
      <c r="F2511" s="95">
        <f t="shared" ca="1" si="4675"/>
        <v>2003</v>
      </c>
      <c r="G2511" s="95">
        <f t="shared" ref="G2511" ca="1" si="5150">VLOOKUP(INDIRECT(CHAR(39)&amp;$A2511&amp;CHAR(39)&amp;"!r2c"&amp;$C2511,0),variables,2,0)</f>
        <v>10999</v>
      </c>
      <c r="H2511" s="98">
        <f t="array" aca="1" ref="H2511" ca="1">IF(AND(G2511&gt;=10861,G2511&lt;=10863),TEXT(INDIRECT(CHAR(39)&amp;$A2511&amp;CHAR(39)&amp;"!r"&amp;$B2511&amp;"c"&amp;$C2511,0),"dd-mmm-yyyy"),(INDIRECT(CHAR(39)&amp;$A2511&amp;CHAR(39)&amp;"!r"&amp;$B2511&amp;"c"&amp;$C2511,0)))</f>
        <v>6091000</v>
      </c>
    </row>
    <row r="2512" spans="1:8" x14ac:dyDescent="0.3">
      <c r="A2512" s="95" t="s">
        <v>285</v>
      </c>
      <c r="B2512" s="95">
        <f t="shared" si="5051"/>
        <v>5</v>
      </c>
      <c r="C2512" s="95">
        <f t="shared" si="5052"/>
        <v>26</v>
      </c>
      <c r="E2512" s="95">
        <f t="shared" ref="E2512" si="5151">plan_id</f>
        <v>390</v>
      </c>
      <c r="F2512" s="95">
        <f t="shared" ca="1" si="4675"/>
        <v>2003</v>
      </c>
      <c r="G2512" s="95">
        <f t="shared" ref="G2512" ca="1" si="5152">VLOOKUP(INDIRECT(CHAR(39)&amp;$A2512&amp;CHAR(39)&amp;"!r2c"&amp;$C2512,0),variables,2,0)</f>
        <v>11000</v>
      </c>
      <c r="H2512" s="98">
        <f t="array" aca="1" ref="H2512" ca="1">IF(AND(G2512&gt;=10861,G2512&lt;=10863),TEXT(INDIRECT(CHAR(39)&amp;$A2512&amp;CHAR(39)&amp;"!r"&amp;$B2512&amp;"c"&amp;$C2512,0),"dd-mmm-yyyy"),(INDIRECT(CHAR(39)&amp;$A2512&amp;CHAR(39)&amp;"!r"&amp;$B2512&amp;"c"&amp;$C2512,0)))</f>
        <v>0</v>
      </c>
    </row>
    <row r="2513" spans="1:8" x14ac:dyDescent="0.3">
      <c r="A2513" s="95" t="s">
        <v>285</v>
      </c>
      <c r="B2513" s="95">
        <f t="shared" si="5051"/>
        <v>5</v>
      </c>
      <c r="C2513" s="95">
        <f t="shared" si="5052"/>
        <v>27</v>
      </c>
      <c r="E2513" s="95">
        <f t="shared" ref="E2513" si="5153">plan_id</f>
        <v>390</v>
      </c>
      <c r="F2513" s="95">
        <f t="shared" ca="1" si="4675"/>
        <v>2003</v>
      </c>
      <c r="G2513" s="95">
        <f t="shared" ref="G2513" ca="1" si="5154">VLOOKUP(INDIRECT(CHAR(39)&amp;$A2513&amp;CHAR(39)&amp;"!r2c"&amp;$C2513,0),variables,2,0)</f>
        <v>11001</v>
      </c>
      <c r="H2513" s="98">
        <f t="array" aca="1" ref="H2513" ca="1">IF(AND(G2513&gt;=10861,G2513&lt;=10863),TEXT(INDIRECT(CHAR(39)&amp;$A2513&amp;CHAR(39)&amp;"!r"&amp;$B2513&amp;"c"&amp;$C2513,0),"dd-mmm-yyyy"),(INDIRECT(CHAR(39)&amp;$A2513&amp;CHAR(39)&amp;"!r"&amp;$B2513&amp;"c"&amp;$C2513,0)))</f>
        <v>1501000</v>
      </c>
    </row>
    <row r="2514" spans="1:8" x14ac:dyDescent="0.3">
      <c r="A2514" s="95" t="s">
        <v>285</v>
      </c>
      <c r="B2514" s="95">
        <f t="shared" si="5051"/>
        <v>5</v>
      </c>
      <c r="C2514" s="95">
        <f t="shared" si="5052"/>
        <v>28</v>
      </c>
      <c r="E2514" s="95">
        <f t="shared" ref="E2514" si="5155">plan_id</f>
        <v>390</v>
      </c>
      <c r="F2514" s="95">
        <f t="shared" ca="1" si="4675"/>
        <v>2003</v>
      </c>
      <c r="G2514" s="95">
        <f t="shared" ref="G2514" ca="1" si="5156">VLOOKUP(INDIRECT(CHAR(39)&amp;$A2514&amp;CHAR(39)&amp;"!r2c"&amp;$C2514,0),variables,2,0)</f>
        <v>11002</v>
      </c>
      <c r="H2514" s="98">
        <f t="array" aca="1" ref="H2514" ca="1">IF(AND(G2514&gt;=10861,G2514&lt;=10863),TEXT(INDIRECT(CHAR(39)&amp;$A2514&amp;CHAR(39)&amp;"!r"&amp;$B2514&amp;"c"&amp;$C2514,0),"dd-mmm-yyyy"),(INDIRECT(CHAR(39)&amp;$A2514&amp;CHAR(39)&amp;"!r"&amp;$B2514&amp;"c"&amp;$C2514,0)))</f>
        <v>0</v>
      </c>
    </row>
    <row r="2515" spans="1:8" x14ac:dyDescent="0.3">
      <c r="A2515" s="95" t="s">
        <v>285</v>
      </c>
      <c r="B2515" s="95">
        <f t="shared" si="5051"/>
        <v>5</v>
      </c>
      <c r="C2515" s="95">
        <f t="shared" si="5052"/>
        <v>29</v>
      </c>
      <c r="E2515" s="95">
        <f t="shared" ref="E2515" si="5157">plan_id</f>
        <v>390</v>
      </c>
      <c r="F2515" s="95">
        <f t="shared" ca="1" si="4675"/>
        <v>2003</v>
      </c>
      <c r="G2515" s="95">
        <f t="shared" ref="G2515" ca="1" si="5158">VLOOKUP(INDIRECT(CHAR(39)&amp;$A2515&amp;CHAR(39)&amp;"!r2c"&amp;$C2515,0),variables,2,0)</f>
        <v>11003</v>
      </c>
      <c r="H2515" s="98">
        <f t="array" aca="1" ref="H2515" ca="1">IF(AND(G2515&gt;=10861,G2515&lt;=10863),TEXT(INDIRECT(CHAR(39)&amp;$A2515&amp;CHAR(39)&amp;"!r"&amp;$B2515&amp;"c"&amp;$C2515,0),"dd-mmm-yyyy"),(INDIRECT(CHAR(39)&amp;$A2515&amp;CHAR(39)&amp;"!r"&amp;$B2515&amp;"c"&amp;$C2515,0)))</f>
        <v>7592000</v>
      </c>
    </row>
    <row r="2516" spans="1:8" x14ac:dyDescent="0.3">
      <c r="A2516" s="95" t="s">
        <v>285</v>
      </c>
      <c r="B2516" s="95">
        <f t="shared" si="5051"/>
        <v>6</v>
      </c>
      <c r="C2516" s="95">
        <f t="shared" si="5052"/>
        <v>3</v>
      </c>
      <c r="E2516" s="95">
        <f t="shared" ref="E2516" si="5159">plan_id</f>
        <v>390</v>
      </c>
      <c r="F2516" s="95">
        <f t="shared" ca="1" si="4675"/>
        <v>2004</v>
      </c>
      <c r="G2516" s="95">
        <f t="shared" ref="G2516" ca="1" si="5160">VLOOKUP(INDIRECT(CHAR(39)&amp;$A2516&amp;CHAR(39)&amp;"!r2c"&amp;$C2516,0),variables,2,0)</f>
        <v>10982</v>
      </c>
      <c r="H2516" s="98" t="str">
        <f t="array" aca="1" ref="H2516" ca="1">IF(AND(G2516&gt;=10861,G2516&lt;=10863),TEXT(INDIRECT(CHAR(39)&amp;$A2516&amp;CHAR(39)&amp;"!r"&amp;$B2516&amp;"c"&amp;$C2516,0),"dd-mmm-yyyy"),(INDIRECT(CHAR(39)&amp;$A2516&amp;CHAR(39)&amp;"!r"&amp;$B2516&amp;"c"&amp;$C2516,0)))</f>
        <v>NO</v>
      </c>
    </row>
    <row r="2517" spans="1:8" x14ac:dyDescent="0.3">
      <c r="A2517" s="95" t="s">
        <v>285</v>
      </c>
      <c r="B2517" s="95">
        <f t="shared" si="5051"/>
        <v>6</v>
      </c>
      <c r="C2517" s="95">
        <f t="shared" si="5052"/>
        <v>4</v>
      </c>
      <c r="E2517" s="95">
        <f t="shared" ref="E2517" si="5161">plan_id</f>
        <v>390</v>
      </c>
      <c r="F2517" s="95">
        <f t="shared" ca="1" si="4675"/>
        <v>2004</v>
      </c>
      <c r="G2517" s="95">
        <f t="shared" ref="G2517" ca="1" si="5162">VLOOKUP(INDIRECT(CHAR(39)&amp;$A2517&amp;CHAR(39)&amp;"!r2c"&amp;$C2517,0),variables,2,0)</f>
        <v>10984</v>
      </c>
      <c r="H2517" s="98">
        <f t="array" aca="1" ref="H2517" ca="1">IF(AND(G2517&gt;=10861,G2517&lt;=10863),TEXT(INDIRECT(CHAR(39)&amp;$A2517&amp;CHAR(39)&amp;"!r"&amp;$B2517&amp;"c"&amp;$C2517,0),"dd-mmm-yyyy"),(INDIRECT(CHAR(39)&amp;$A2517&amp;CHAR(39)&amp;"!r"&amp;$B2517&amp;"c"&amp;$C2517,0)))</f>
        <v>96700000</v>
      </c>
    </row>
    <row r="2518" spans="1:8" x14ac:dyDescent="0.3">
      <c r="A2518" s="95" t="s">
        <v>285</v>
      </c>
      <c r="B2518" s="95">
        <f t="shared" si="5051"/>
        <v>6</v>
      </c>
      <c r="C2518" s="95">
        <f t="shared" si="5052"/>
        <v>5</v>
      </c>
      <c r="E2518" s="95">
        <f t="shared" ref="E2518" si="5163">plan_id</f>
        <v>390</v>
      </c>
      <c r="F2518" s="95">
        <f t="shared" ca="1" si="4675"/>
        <v>2004</v>
      </c>
      <c r="G2518" s="95">
        <f t="shared" ref="G2518" ca="1" si="5164">VLOOKUP(INDIRECT(CHAR(39)&amp;$A2518&amp;CHAR(39)&amp;"!r2c"&amp;$C2518,0),variables,2,0)</f>
        <v>10985</v>
      </c>
      <c r="H2518" s="98">
        <f t="array" aca="1" ref="H2518" ca="1">IF(AND(G2518&gt;=10861,G2518&lt;=10863),TEXT(INDIRECT(CHAR(39)&amp;$A2518&amp;CHAR(39)&amp;"!r"&amp;$B2518&amp;"c"&amp;$C2518,0),"dd-mmm-yyyy"),(INDIRECT(CHAR(39)&amp;$A2518&amp;CHAR(39)&amp;"!r"&amp;$B2518&amp;"c"&amp;$C2518,0)))</f>
        <v>96700000</v>
      </c>
    </row>
    <row r="2519" spans="1:8" x14ac:dyDescent="0.3">
      <c r="A2519" s="95" t="s">
        <v>285</v>
      </c>
      <c r="B2519" s="95">
        <f t="shared" si="5051"/>
        <v>6</v>
      </c>
      <c r="C2519" s="95">
        <f t="shared" si="5052"/>
        <v>6</v>
      </c>
      <c r="E2519" s="95">
        <f t="shared" ref="E2519" si="5165">plan_id</f>
        <v>390</v>
      </c>
      <c r="F2519" s="95">
        <f t="shared" ca="1" si="4675"/>
        <v>2004</v>
      </c>
      <c r="G2519" s="95">
        <f t="shared" ref="G2519" ca="1" si="5166">VLOOKUP(INDIRECT(CHAR(39)&amp;$A2519&amp;CHAR(39)&amp;"!r2c"&amp;$C2519,0),variables,2,0)</f>
        <v>10986</v>
      </c>
      <c r="H2519" s="98">
        <f t="array" aca="1" ref="H2519" ca="1">IF(AND(G2519&gt;=10861,G2519&lt;=10863),TEXT(INDIRECT(CHAR(39)&amp;$A2519&amp;CHAR(39)&amp;"!r"&amp;$B2519&amp;"c"&amp;$C2519,0),"dd-mmm-yyyy"),(INDIRECT(CHAR(39)&amp;$A2519&amp;CHAR(39)&amp;"!r"&amp;$B2519&amp;"c"&amp;$C2519,0)))</f>
        <v>0</v>
      </c>
    </row>
    <row r="2520" spans="1:8" x14ac:dyDescent="0.3">
      <c r="A2520" s="95" t="s">
        <v>285</v>
      </c>
      <c r="B2520" s="95">
        <f t="shared" si="5051"/>
        <v>6</v>
      </c>
      <c r="C2520" s="95">
        <f t="shared" si="5052"/>
        <v>7</v>
      </c>
      <c r="E2520" s="95">
        <f t="shared" ref="E2520" si="5167">plan_id</f>
        <v>390</v>
      </c>
      <c r="F2520" s="95">
        <f t="shared" ca="1" si="4675"/>
        <v>2004</v>
      </c>
      <c r="G2520" s="95">
        <f t="shared" ref="G2520" ca="1" si="5168">VLOOKUP(INDIRECT(CHAR(39)&amp;$A2520&amp;CHAR(39)&amp;"!r2c"&amp;$C2520,0),variables,2,0)</f>
        <v>10974</v>
      </c>
      <c r="H2520" s="98" t="str">
        <f t="array" aca="1" ref="H2520" ca="1">IF(AND(G2520&gt;=10861,G2520&lt;=10863),TEXT(INDIRECT(CHAR(39)&amp;$A2520&amp;CHAR(39)&amp;"!r"&amp;$B2520&amp;"c"&amp;$C2520,0),"dd-mmm-yyyy"),(INDIRECT(CHAR(39)&amp;$A2520&amp;CHAR(39)&amp;"!r"&amp;$B2520&amp;"c"&amp;$C2520,0)))</f>
        <v>Aggregate</v>
      </c>
    </row>
    <row r="2521" spans="1:8" x14ac:dyDescent="0.3">
      <c r="A2521" s="95" t="s">
        <v>285</v>
      </c>
      <c r="B2521" s="95">
        <f t="shared" si="5051"/>
        <v>6</v>
      </c>
      <c r="C2521" s="95">
        <f t="shared" si="5052"/>
        <v>8</v>
      </c>
      <c r="E2521" s="95">
        <f t="shared" ref="E2521" si="5169">plan_id</f>
        <v>390</v>
      </c>
      <c r="F2521" s="95">
        <f t="shared" ca="1" si="4675"/>
        <v>2004</v>
      </c>
      <c r="G2521" s="95">
        <f t="shared" ref="G2521" ca="1" si="5170">VLOOKUP(INDIRECT(CHAR(39)&amp;$A2521&amp;CHAR(39)&amp;"!r2c"&amp;$C2521,0),variables,2,0)</f>
        <v>10987</v>
      </c>
      <c r="H2521" s="98">
        <f t="array" aca="1" ref="H2521" ca="1">IF(AND(G2521&gt;=10861,G2521&lt;=10863),TEXT(INDIRECT(CHAR(39)&amp;$A2521&amp;CHAR(39)&amp;"!r"&amp;$B2521&amp;"c"&amp;$C2521,0),"dd-mmm-yyyy"),(INDIRECT(CHAR(39)&amp;$A2521&amp;CHAR(39)&amp;"!r"&amp;$B2521&amp;"c"&amp;$C2521,0)))</f>
        <v>1</v>
      </c>
    </row>
    <row r="2522" spans="1:8" x14ac:dyDescent="0.3">
      <c r="A2522" s="95" t="s">
        <v>285</v>
      </c>
      <c r="B2522" s="95">
        <f t="shared" si="5051"/>
        <v>6</v>
      </c>
      <c r="C2522" s="95">
        <f t="shared" si="5052"/>
        <v>9</v>
      </c>
      <c r="E2522" s="95">
        <f t="shared" ref="E2522" si="5171">plan_id</f>
        <v>390</v>
      </c>
      <c r="F2522" s="95">
        <f t="shared" ca="1" si="4675"/>
        <v>2004</v>
      </c>
      <c r="G2522" s="95">
        <f t="shared" ref="G2522" ca="1" si="5172">VLOOKUP(INDIRECT(CHAR(39)&amp;$A2522&amp;CHAR(39)&amp;"!r2c"&amp;$C2522,0),variables,2,0)</f>
        <v>10885</v>
      </c>
      <c r="H2522" s="98" t="str">
        <f t="array" aca="1" ref="H2522" ca="1">IF(AND(G2522&gt;=10861,G2522&lt;=10863),TEXT(INDIRECT(CHAR(39)&amp;$A2522&amp;CHAR(39)&amp;"!r"&amp;$B2522&amp;"c"&amp;$C2522,0),"dd-mmm-yyyy"),(INDIRECT(CHAR(39)&amp;$A2522&amp;CHAR(39)&amp;"!r"&amp;$B2522&amp;"c"&amp;$C2522,0)))</f>
        <v>NA</v>
      </c>
    </row>
    <row r="2523" spans="1:8" x14ac:dyDescent="0.3">
      <c r="A2523" s="95" t="s">
        <v>285</v>
      </c>
      <c r="B2523" s="95">
        <f t="shared" si="5051"/>
        <v>6</v>
      </c>
      <c r="C2523" s="95">
        <f t="shared" si="5052"/>
        <v>10</v>
      </c>
      <c r="E2523" s="95">
        <f t="shared" ref="E2523" si="5173">plan_id</f>
        <v>390</v>
      </c>
      <c r="F2523" s="95">
        <f t="shared" ca="1" si="4675"/>
        <v>2004</v>
      </c>
      <c r="G2523" s="95">
        <f t="shared" ref="G2523" ca="1" si="5174">VLOOKUP(INDIRECT(CHAR(39)&amp;$A2523&amp;CHAR(39)&amp;"!r2c"&amp;$C2523,0),variables,2,0)</f>
        <v>10886</v>
      </c>
      <c r="H2523" s="98" t="str">
        <f t="array" aca="1" ref="H2523" ca="1">IF(AND(G2523&gt;=10861,G2523&lt;=10863),TEXT(INDIRECT(CHAR(39)&amp;$A2523&amp;CHAR(39)&amp;"!r"&amp;$B2523&amp;"c"&amp;$C2523,0),"dd-mmm-yyyy"),(INDIRECT(CHAR(39)&amp;$A2523&amp;CHAR(39)&amp;"!r"&amp;$B2523&amp;"c"&amp;$C2523,0)))</f>
        <v>NA</v>
      </c>
    </row>
    <row r="2524" spans="1:8" x14ac:dyDescent="0.3">
      <c r="A2524" s="95" t="s">
        <v>285</v>
      </c>
      <c r="B2524" s="95">
        <f t="shared" si="5051"/>
        <v>6</v>
      </c>
      <c r="C2524" s="95">
        <f t="shared" si="5052"/>
        <v>11</v>
      </c>
      <c r="E2524" s="95">
        <f t="shared" ref="E2524" si="5175">plan_id</f>
        <v>390</v>
      </c>
      <c r="F2524" s="95">
        <f t="shared" ca="1" si="4675"/>
        <v>2004</v>
      </c>
      <c r="G2524" s="95">
        <f t="shared" ref="G2524" ca="1" si="5176">VLOOKUP(INDIRECT(CHAR(39)&amp;$A2524&amp;CHAR(39)&amp;"!r2c"&amp;$C2524,0),variables,2,0)</f>
        <v>10887</v>
      </c>
      <c r="H2524" s="98" t="str">
        <f t="array" aca="1" ref="H2524" ca="1">IF(AND(G2524&gt;=10861,G2524&lt;=10863),TEXT(INDIRECT(CHAR(39)&amp;$A2524&amp;CHAR(39)&amp;"!r"&amp;$B2524&amp;"c"&amp;$C2524,0),"dd-mmm-yyyy"),(INDIRECT(CHAR(39)&amp;$A2524&amp;CHAR(39)&amp;"!r"&amp;$B2524&amp;"c"&amp;$C2524,0)))</f>
        <v>NA</v>
      </c>
    </row>
    <row r="2525" spans="1:8" x14ac:dyDescent="0.3">
      <c r="A2525" s="95" t="s">
        <v>285</v>
      </c>
      <c r="B2525" s="95">
        <f t="shared" si="5051"/>
        <v>6</v>
      </c>
      <c r="C2525" s="95">
        <f t="shared" si="5052"/>
        <v>12</v>
      </c>
      <c r="E2525" s="95">
        <f t="shared" ref="E2525" si="5177">plan_id</f>
        <v>390</v>
      </c>
      <c r="F2525" s="95">
        <f t="shared" ref="F2525:F2635" ca="1" si="5178">INDIRECT(CHAR(39)&amp;$A2525&amp;CHAR(39)&amp;"!r"&amp;$B2525&amp;"c2",0)</f>
        <v>2004</v>
      </c>
      <c r="G2525" s="95">
        <f t="shared" ref="G2525" ca="1" si="5179">VLOOKUP(INDIRECT(CHAR(39)&amp;$A2525&amp;CHAR(39)&amp;"!r2c"&amp;$C2525,0),variables,2,0)</f>
        <v>10883</v>
      </c>
      <c r="H2525" s="98" t="str">
        <f t="array" aca="1" ref="H2525" ca="1">IF(AND(G2525&gt;=10861,G2525&lt;=10863),TEXT(INDIRECT(CHAR(39)&amp;$A2525&amp;CHAR(39)&amp;"!r"&amp;$B2525&amp;"c"&amp;$C2525,0),"dd-mmm-yyyy"),(INDIRECT(CHAR(39)&amp;$A2525&amp;CHAR(39)&amp;"!r"&amp;$B2525&amp;"c"&amp;$C2525,0)))</f>
        <v>NA</v>
      </c>
    </row>
    <row r="2526" spans="1:8" x14ac:dyDescent="0.3">
      <c r="A2526" s="95" t="s">
        <v>285</v>
      </c>
      <c r="B2526" s="95">
        <f t="shared" si="5051"/>
        <v>6</v>
      </c>
      <c r="C2526" s="95">
        <f t="shared" si="5052"/>
        <v>13</v>
      </c>
      <c r="E2526" s="95">
        <f t="shared" ref="E2526" si="5180">plan_id</f>
        <v>390</v>
      </c>
      <c r="F2526" s="95">
        <f t="shared" ca="1" si="5178"/>
        <v>2004</v>
      </c>
      <c r="G2526" s="95">
        <f t="shared" ref="G2526" ca="1" si="5181">VLOOKUP(INDIRECT(CHAR(39)&amp;$A2526&amp;CHAR(39)&amp;"!r2c"&amp;$C2526,0),variables,2,0)</f>
        <v>10989</v>
      </c>
      <c r="H2526" s="98">
        <f t="array" aca="1" ref="H2526" ca="1">IF(AND(G2526&gt;=10861,G2526&lt;=10863),TEXT(INDIRECT(CHAR(39)&amp;$A2526&amp;CHAR(39)&amp;"!r"&amp;$B2526&amp;"c"&amp;$C2526,0),"dd-mmm-yyyy"),(INDIRECT(CHAR(39)&amp;$A2526&amp;CHAR(39)&amp;"!r"&amp;$B2526&amp;"c"&amp;$C2526,0)))</f>
        <v>0</v>
      </c>
    </row>
    <row r="2527" spans="1:8" x14ac:dyDescent="0.3">
      <c r="A2527" s="95" t="s">
        <v>285</v>
      </c>
      <c r="B2527" s="95">
        <f t="shared" ref="B2527:B2590" si="5182">B2500+1</f>
        <v>6</v>
      </c>
      <c r="C2527" s="95">
        <f t="shared" ref="C2527:C2590" si="5183">C2500</f>
        <v>14</v>
      </c>
      <c r="E2527" s="95">
        <f t="shared" ref="E2527" si="5184">plan_id</f>
        <v>390</v>
      </c>
      <c r="F2527" s="95">
        <f t="shared" ca="1" si="5178"/>
        <v>2004</v>
      </c>
      <c r="G2527" s="95">
        <f t="shared" ref="G2527" ca="1" si="5185">VLOOKUP(INDIRECT(CHAR(39)&amp;$A2527&amp;CHAR(39)&amp;"!r2c"&amp;$C2527,0),variables,2,0)</f>
        <v>10990</v>
      </c>
      <c r="H2527" s="98">
        <f t="array" aca="1" ref="H2527" ca="1">IF(AND(G2527&gt;=10861,G2527&lt;=10863),TEXT(INDIRECT(CHAR(39)&amp;$A2527&amp;CHAR(39)&amp;"!r"&amp;$B2527&amp;"c"&amp;$C2527,0),"dd-mmm-yyyy"),(INDIRECT(CHAR(39)&amp;$A2527&amp;CHAR(39)&amp;"!r"&amp;$B2527&amp;"c"&amp;$C2527,0)))</f>
        <v>0</v>
      </c>
    </row>
    <row r="2528" spans="1:8" x14ac:dyDescent="0.3">
      <c r="A2528" s="95" t="s">
        <v>285</v>
      </c>
      <c r="B2528" s="95">
        <f t="shared" si="5182"/>
        <v>6</v>
      </c>
      <c r="C2528" s="95">
        <f t="shared" si="5183"/>
        <v>15</v>
      </c>
      <c r="E2528" s="95">
        <f t="shared" ref="E2528" si="5186">plan_id</f>
        <v>390</v>
      </c>
      <c r="F2528" s="95">
        <f t="shared" ca="1" si="5178"/>
        <v>2004</v>
      </c>
      <c r="G2528" s="95">
        <f t="shared" ref="G2528" ca="1" si="5187">VLOOKUP(INDIRECT(CHAR(39)&amp;$A2528&amp;CHAR(39)&amp;"!r2c"&amp;$C2528,0),variables,2,0)</f>
        <v>10991</v>
      </c>
      <c r="H2528" s="98">
        <f t="array" aca="1" ref="H2528" ca="1">IF(AND(G2528&gt;=10861,G2528&lt;=10863),TEXT(INDIRECT(CHAR(39)&amp;$A2528&amp;CHAR(39)&amp;"!r"&amp;$B2528&amp;"c"&amp;$C2528,0),"dd-mmm-yyyy"),(INDIRECT(CHAR(39)&amp;$A2528&amp;CHAR(39)&amp;"!r"&amp;$B2528&amp;"c"&amp;$C2528,0)))</f>
        <v>0</v>
      </c>
    </row>
    <row r="2529" spans="1:8" x14ac:dyDescent="0.3">
      <c r="A2529" s="95" t="s">
        <v>285</v>
      </c>
      <c r="B2529" s="95">
        <f t="shared" si="5182"/>
        <v>6</v>
      </c>
      <c r="C2529" s="95">
        <f t="shared" si="5183"/>
        <v>16</v>
      </c>
      <c r="E2529" s="95">
        <f t="shared" ref="E2529" si="5188">plan_id</f>
        <v>390</v>
      </c>
      <c r="F2529" s="95">
        <f t="shared" ca="1" si="5178"/>
        <v>2004</v>
      </c>
      <c r="G2529" s="95">
        <f t="shared" ref="G2529" ca="1" si="5189">VLOOKUP(INDIRECT(CHAR(39)&amp;$A2529&amp;CHAR(39)&amp;"!r2c"&amp;$C2529,0),variables,2,0)</f>
        <v>10992</v>
      </c>
      <c r="H2529" s="98">
        <f t="array" aca="1" ref="H2529" ca="1">IF(AND(G2529&gt;=10861,G2529&lt;=10863),TEXT(INDIRECT(CHAR(39)&amp;$A2529&amp;CHAR(39)&amp;"!r"&amp;$B2529&amp;"c"&amp;$C2529,0),"dd-mmm-yyyy"),(INDIRECT(CHAR(39)&amp;$A2529&amp;CHAR(39)&amp;"!r"&amp;$B2529&amp;"c"&amp;$C2529,0)))</f>
        <v>0</v>
      </c>
    </row>
    <row r="2530" spans="1:8" x14ac:dyDescent="0.3">
      <c r="A2530" s="95" t="s">
        <v>285</v>
      </c>
      <c r="B2530" s="95">
        <f t="shared" si="5182"/>
        <v>6</v>
      </c>
      <c r="C2530" s="95">
        <f t="shared" si="5183"/>
        <v>17</v>
      </c>
      <c r="E2530" s="95">
        <f t="shared" ref="E2530" si="5190">plan_id</f>
        <v>390</v>
      </c>
      <c r="F2530" s="95">
        <f t="shared" ca="1" si="5178"/>
        <v>2004</v>
      </c>
      <c r="G2530" s="95">
        <f t="shared" ref="G2530" ca="1" si="5191">VLOOKUP(INDIRECT(CHAR(39)&amp;$A2530&amp;CHAR(39)&amp;"!r2c"&amp;$C2530,0),variables,2,0)</f>
        <v>10993</v>
      </c>
      <c r="H2530" s="98">
        <f t="array" aca="1" ref="H2530" ca="1">IF(AND(G2530&gt;=10861,G2530&lt;=10863),TEXT(INDIRECT(CHAR(39)&amp;$A2530&amp;CHAR(39)&amp;"!r"&amp;$B2530&amp;"c"&amp;$C2530,0),"dd-mmm-yyyy"),(INDIRECT(CHAR(39)&amp;$A2530&amp;CHAR(39)&amp;"!r"&amp;$B2530&amp;"c"&amp;$C2530,0)))</f>
        <v>0</v>
      </c>
    </row>
    <row r="2531" spans="1:8" x14ac:dyDescent="0.3">
      <c r="A2531" s="95" t="s">
        <v>285</v>
      </c>
      <c r="B2531" s="95">
        <f t="shared" si="5182"/>
        <v>6</v>
      </c>
      <c r="C2531" s="95">
        <f t="shared" si="5183"/>
        <v>18</v>
      </c>
      <c r="E2531" s="95">
        <f t="shared" ref="E2531" si="5192">plan_id</f>
        <v>390</v>
      </c>
      <c r="F2531" s="95">
        <f t="shared" ca="1" si="5178"/>
        <v>2004</v>
      </c>
      <c r="G2531" s="95">
        <f t="shared" ref="G2531" ca="1" si="5193">VLOOKUP(INDIRECT(CHAR(39)&amp;$A2531&amp;CHAR(39)&amp;"!r2c"&amp;$C2531,0),variables,2,0)</f>
        <v>11005</v>
      </c>
      <c r="H2531" s="98" t="str">
        <f t="array" aca="1" ref="H2531" ca="1">IF(AND(G2531&gt;=10861,G2531&lt;=10863),TEXT(INDIRECT(CHAR(39)&amp;$A2531&amp;CHAR(39)&amp;"!r"&amp;$B2531&amp;"c"&amp;$C2531,0),"dd-mmm-yyyy"),(INDIRECT(CHAR(39)&amp;$A2531&amp;CHAR(39)&amp;"!r"&amp;$B2531&amp;"c"&amp;$C2531,0)))</f>
        <v>NA</v>
      </c>
    </row>
    <row r="2532" spans="1:8" x14ac:dyDescent="0.3">
      <c r="A2532" s="95" t="s">
        <v>285</v>
      </c>
      <c r="B2532" s="95">
        <f t="shared" si="5182"/>
        <v>6</v>
      </c>
      <c r="C2532" s="95">
        <f t="shared" si="5183"/>
        <v>19</v>
      </c>
      <c r="E2532" s="95">
        <f t="shared" ref="E2532" si="5194">plan_id</f>
        <v>390</v>
      </c>
      <c r="F2532" s="95">
        <f t="shared" ca="1" si="5178"/>
        <v>2004</v>
      </c>
      <c r="G2532" s="95">
        <f t="shared" ref="G2532" ca="1" si="5195">VLOOKUP(INDIRECT(CHAR(39)&amp;$A2532&amp;CHAR(39)&amp;"!r2c"&amp;$C2532,0),variables,2,0)</f>
        <v>10988</v>
      </c>
      <c r="H2532" s="98" t="str">
        <f t="array" aca="1" ref="H2532" ca="1">IF(AND(G2532&gt;=10861,G2532&lt;=10863),TEXT(INDIRECT(CHAR(39)&amp;$A2532&amp;CHAR(39)&amp;"!r"&amp;$B2532&amp;"c"&amp;$C2532,0),"dd-mmm-yyyy"),(INDIRECT(CHAR(39)&amp;$A2532&amp;CHAR(39)&amp;"!r"&amp;$B2532&amp;"c"&amp;$C2532,0)))</f>
        <v xml:space="preserve"> </v>
      </c>
    </row>
    <row r="2533" spans="1:8" x14ac:dyDescent="0.3">
      <c r="A2533" s="95" t="s">
        <v>285</v>
      </c>
      <c r="B2533" s="95">
        <f t="shared" si="5182"/>
        <v>6</v>
      </c>
      <c r="C2533" s="95">
        <f t="shared" si="5183"/>
        <v>20</v>
      </c>
      <c r="E2533" s="95">
        <f t="shared" ref="E2533" si="5196">plan_id</f>
        <v>390</v>
      </c>
      <c r="F2533" s="95">
        <f t="shared" ca="1" si="5178"/>
        <v>2004</v>
      </c>
      <c r="G2533" s="95">
        <f t="shared" ref="G2533" ca="1" si="5197">VLOOKUP(INDIRECT(CHAR(39)&amp;$A2533&amp;CHAR(39)&amp;"!r2c"&amp;$C2533,0),variables,2,0)</f>
        <v>10996</v>
      </c>
      <c r="H2533" s="98">
        <f t="array" aca="1" ref="H2533" ca="1">IF(AND(G2533&gt;=10861,G2533&lt;=10863),TEXT(INDIRECT(CHAR(39)&amp;$A2533&amp;CHAR(39)&amp;"!r"&amp;$B2533&amp;"c"&amp;$C2533,0),"dd-mmm-yyyy"),(INDIRECT(CHAR(39)&amp;$A2533&amp;CHAR(39)&amp;"!r"&amp;$B2533&amp;"c"&amp;$C2533,0)))</f>
        <v>1619026000</v>
      </c>
    </row>
    <row r="2534" spans="1:8" x14ac:dyDescent="0.3">
      <c r="A2534" s="95" t="s">
        <v>285</v>
      </c>
      <c r="B2534" s="95">
        <f t="shared" si="5182"/>
        <v>6</v>
      </c>
      <c r="C2534" s="95">
        <f t="shared" si="5183"/>
        <v>21</v>
      </c>
      <c r="E2534" s="95">
        <f t="shared" ref="E2534" si="5198">plan_id</f>
        <v>390</v>
      </c>
      <c r="F2534" s="95">
        <f t="shared" ca="1" si="5178"/>
        <v>2004</v>
      </c>
      <c r="G2534" s="95">
        <f t="shared" ref="G2534" ca="1" si="5199">VLOOKUP(INDIRECT(CHAR(39)&amp;$A2534&amp;CHAR(39)&amp;"!r2c"&amp;$C2534,0),variables,2,0)</f>
        <v>10997</v>
      </c>
      <c r="H2534" s="98" t="str">
        <f t="array" aca="1" ref="H2534" ca="1">IF(AND(G2534&gt;=10861,G2534&lt;=10863),TEXT(INDIRECT(CHAR(39)&amp;$A2534&amp;CHAR(39)&amp;"!r"&amp;$B2534&amp;"c"&amp;$C2534,0),"dd-mmm-yyyy"),(INDIRECT(CHAR(39)&amp;$A2534&amp;CHAR(39)&amp;"!r"&amp;$B2534&amp;"c"&amp;$C2534,0)))</f>
        <v xml:space="preserve"> </v>
      </c>
    </row>
    <row r="2535" spans="1:8" x14ac:dyDescent="0.3">
      <c r="A2535" s="95" t="s">
        <v>285</v>
      </c>
      <c r="B2535" s="95">
        <f t="shared" si="5182"/>
        <v>6</v>
      </c>
      <c r="C2535" s="95">
        <f t="shared" si="5183"/>
        <v>22</v>
      </c>
      <c r="E2535" s="95">
        <f t="shared" ref="E2535" si="5200">plan_id</f>
        <v>390</v>
      </c>
      <c r="F2535" s="95">
        <f t="shared" ca="1" si="5178"/>
        <v>2004</v>
      </c>
      <c r="G2535" s="95">
        <f t="shared" ref="G2535" ca="1" si="5201">VLOOKUP(INDIRECT(CHAR(39)&amp;$A2535&amp;CHAR(39)&amp;"!r2c"&amp;$C2535,0),variables,2,0)</f>
        <v>10980</v>
      </c>
      <c r="H2535" s="98">
        <f t="array" aca="1" ref="H2535" ca="1">IF(AND(G2535&gt;=10861,G2535&lt;=10863),TEXT(INDIRECT(CHAR(39)&amp;$A2535&amp;CHAR(39)&amp;"!r"&amp;$B2535&amp;"c"&amp;$C2535,0),"dd-mmm-yyyy"),(INDIRECT(CHAR(39)&amp;$A2535&amp;CHAR(39)&amp;"!r"&amp;$B2535&amp;"c"&amp;$C2535,0)))</f>
        <v>0</v>
      </c>
    </row>
    <row r="2536" spans="1:8" x14ac:dyDescent="0.3">
      <c r="A2536" s="95" t="s">
        <v>285</v>
      </c>
      <c r="B2536" s="95">
        <f t="shared" si="5182"/>
        <v>6</v>
      </c>
      <c r="C2536" s="95">
        <f t="shared" si="5183"/>
        <v>23</v>
      </c>
      <c r="E2536" s="95">
        <f t="shared" ref="E2536" si="5202">plan_id</f>
        <v>390</v>
      </c>
      <c r="F2536" s="95">
        <f t="shared" ca="1" si="5178"/>
        <v>2004</v>
      </c>
      <c r="G2536" s="95">
        <f t="shared" ref="G2536" ca="1" si="5203">VLOOKUP(INDIRECT(CHAR(39)&amp;$A2536&amp;CHAR(39)&amp;"!r2c"&amp;$C2536,0),variables,2,0)</f>
        <v>10981</v>
      </c>
      <c r="H2536" s="98">
        <f t="array" aca="1" ref="H2536" ca="1">IF(AND(G2536&gt;=10861,G2536&lt;=10863),TEXT(INDIRECT(CHAR(39)&amp;$A2536&amp;CHAR(39)&amp;"!r"&amp;$B2536&amp;"c"&amp;$C2536,0),"dd-mmm-yyyy"),(INDIRECT(CHAR(39)&amp;$A2536&amp;CHAR(39)&amp;"!r"&amp;$B2536&amp;"c"&amp;$C2536,0)))</f>
        <v>0</v>
      </c>
    </row>
    <row r="2537" spans="1:8" x14ac:dyDescent="0.3">
      <c r="A2537" s="95" t="s">
        <v>285</v>
      </c>
      <c r="B2537" s="95">
        <f t="shared" si="5182"/>
        <v>6</v>
      </c>
      <c r="C2537" s="95">
        <f t="shared" si="5183"/>
        <v>24</v>
      </c>
      <c r="E2537" s="95">
        <f t="shared" ref="E2537" si="5204">plan_id</f>
        <v>390</v>
      </c>
      <c r="F2537" s="95">
        <f t="shared" ca="1" si="5178"/>
        <v>2004</v>
      </c>
      <c r="G2537" s="95">
        <f t="shared" ref="G2537" ca="1" si="5205">VLOOKUP(INDIRECT(CHAR(39)&amp;$A2537&amp;CHAR(39)&amp;"!r2c"&amp;$C2537,0),variables,2,0)</f>
        <v>10998</v>
      </c>
      <c r="H2537" s="98">
        <f t="array" aca="1" ref="H2537" ca="1">IF(AND(G2537&gt;=10861,G2537&lt;=10863),TEXT(INDIRECT(CHAR(39)&amp;$A2537&amp;CHAR(39)&amp;"!r"&amp;$B2537&amp;"c"&amp;$C2537,0),"dd-mmm-yyyy"),(INDIRECT(CHAR(39)&amp;$A2537&amp;CHAR(39)&amp;"!r"&amp;$B2537&amp;"c"&amp;$C2537,0)))</f>
        <v>0</v>
      </c>
    </row>
    <row r="2538" spans="1:8" x14ac:dyDescent="0.3">
      <c r="A2538" s="95" t="s">
        <v>285</v>
      </c>
      <c r="B2538" s="95">
        <f t="shared" si="5182"/>
        <v>6</v>
      </c>
      <c r="C2538" s="95">
        <f t="shared" si="5183"/>
        <v>25</v>
      </c>
      <c r="E2538" s="95">
        <f t="shared" ref="E2538" si="5206">plan_id</f>
        <v>390</v>
      </c>
      <c r="F2538" s="95">
        <f t="shared" ca="1" si="5178"/>
        <v>2004</v>
      </c>
      <c r="G2538" s="95">
        <f t="shared" ref="G2538" ca="1" si="5207">VLOOKUP(INDIRECT(CHAR(39)&amp;$A2538&amp;CHAR(39)&amp;"!r2c"&amp;$C2538,0),variables,2,0)</f>
        <v>10999</v>
      </c>
      <c r="H2538" s="98">
        <f t="array" aca="1" ref="H2538" ca="1">IF(AND(G2538&gt;=10861,G2538&lt;=10863),TEXT(INDIRECT(CHAR(39)&amp;$A2538&amp;CHAR(39)&amp;"!r"&amp;$B2538&amp;"c"&amp;$C2538,0),"dd-mmm-yyyy"),(INDIRECT(CHAR(39)&amp;$A2538&amp;CHAR(39)&amp;"!r"&amp;$B2538&amp;"c"&amp;$C2538,0)))</f>
        <v>7903000</v>
      </c>
    </row>
    <row r="2539" spans="1:8" x14ac:dyDescent="0.3">
      <c r="A2539" s="95" t="s">
        <v>285</v>
      </c>
      <c r="B2539" s="95">
        <f t="shared" si="5182"/>
        <v>6</v>
      </c>
      <c r="C2539" s="95">
        <f t="shared" si="5183"/>
        <v>26</v>
      </c>
      <c r="E2539" s="95">
        <f t="shared" ref="E2539" si="5208">plan_id</f>
        <v>390</v>
      </c>
      <c r="F2539" s="95">
        <f t="shared" ca="1" si="5178"/>
        <v>2004</v>
      </c>
      <c r="G2539" s="95">
        <f t="shared" ref="G2539" ca="1" si="5209">VLOOKUP(INDIRECT(CHAR(39)&amp;$A2539&amp;CHAR(39)&amp;"!r2c"&amp;$C2539,0),variables,2,0)</f>
        <v>11000</v>
      </c>
      <c r="H2539" s="98">
        <f t="array" aca="1" ref="H2539" ca="1">IF(AND(G2539&gt;=10861,G2539&lt;=10863),TEXT(INDIRECT(CHAR(39)&amp;$A2539&amp;CHAR(39)&amp;"!r"&amp;$B2539&amp;"c"&amp;$C2539,0),"dd-mmm-yyyy"),(INDIRECT(CHAR(39)&amp;$A2539&amp;CHAR(39)&amp;"!r"&amp;$B2539&amp;"c"&amp;$C2539,0)))</f>
        <v>0</v>
      </c>
    </row>
    <row r="2540" spans="1:8" x14ac:dyDescent="0.3">
      <c r="A2540" s="95" t="s">
        <v>285</v>
      </c>
      <c r="B2540" s="95">
        <f t="shared" si="5182"/>
        <v>6</v>
      </c>
      <c r="C2540" s="95">
        <f t="shared" si="5183"/>
        <v>27</v>
      </c>
      <c r="E2540" s="95">
        <f t="shared" ref="E2540" si="5210">plan_id</f>
        <v>390</v>
      </c>
      <c r="F2540" s="95">
        <f t="shared" ca="1" si="5178"/>
        <v>2004</v>
      </c>
      <c r="G2540" s="95">
        <f t="shared" ref="G2540" ca="1" si="5211">VLOOKUP(INDIRECT(CHAR(39)&amp;$A2540&amp;CHAR(39)&amp;"!r2c"&amp;$C2540,0),variables,2,0)</f>
        <v>11001</v>
      </c>
      <c r="H2540" s="98">
        <f t="array" aca="1" ref="H2540" ca="1">IF(AND(G2540&gt;=10861,G2540&lt;=10863),TEXT(INDIRECT(CHAR(39)&amp;$A2540&amp;CHAR(39)&amp;"!r"&amp;$B2540&amp;"c"&amp;$C2540,0),"dd-mmm-yyyy"),(INDIRECT(CHAR(39)&amp;$A2540&amp;CHAR(39)&amp;"!r"&amp;$B2540&amp;"c"&amp;$C2540,0)))</f>
        <v>1537000</v>
      </c>
    </row>
    <row r="2541" spans="1:8" x14ac:dyDescent="0.3">
      <c r="A2541" s="95" t="s">
        <v>285</v>
      </c>
      <c r="B2541" s="95">
        <f t="shared" si="5182"/>
        <v>6</v>
      </c>
      <c r="C2541" s="95">
        <f t="shared" si="5183"/>
        <v>28</v>
      </c>
      <c r="E2541" s="95">
        <f t="shared" ref="E2541" si="5212">plan_id</f>
        <v>390</v>
      </c>
      <c r="F2541" s="95">
        <f t="shared" ca="1" si="5178"/>
        <v>2004</v>
      </c>
      <c r="G2541" s="95">
        <f t="shared" ref="G2541" ca="1" si="5213">VLOOKUP(INDIRECT(CHAR(39)&amp;$A2541&amp;CHAR(39)&amp;"!r2c"&amp;$C2541,0),variables,2,0)</f>
        <v>11002</v>
      </c>
      <c r="H2541" s="98">
        <f t="array" aca="1" ref="H2541" ca="1">IF(AND(G2541&gt;=10861,G2541&lt;=10863),TEXT(INDIRECT(CHAR(39)&amp;$A2541&amp;CHAR(39)&amp;"!r"&amp;$B2541&amp;"c"&amp;$C2541,0),"dd-mmm-yyyy"),(INDIRECT(CHAR(39)&amp;$A2541&amp;CHAR(39)&amp;"!r"&amp;$B2541&amp;"c"&amp;$C2541,0)))</f>
        <v>0</v>
      </c>
    </row>
    <row r="2542" spans="1:8" x14ac:dyDescent="0.3">
      <c r="A2542" s="95" t="s">
        <v>285</v>
      </c>
      <c r="B2542" s="95">
        <f t="shared" si="5182"/>
        <v>6</v>
      </c>
      <c r="C2542" s="95">
        <f t="shared" si="5183"/>
        <v>29</v>
      </c>
      <c r="E2542" s="95">
        <f t="shared" ref="E2542" si="5214">plan_id</f>
        <v>390</v>
      </c>
      <c r="F2542" s="95">
        <f t="shared" ca="1" si="5178"/>
        <v>2004</v>
      </c>
      <c r="G2542" s="95">
        <f t="shared" ref="G2542" ca="1" si="5215">VLOOKUP(INDIRECT(CHAR(39)&amp;$A2542&amp;CHAR(39)&amp;"!r2c"&amp;$C2542,0),variables,2,0)</f>
        <v>11003</v>
      </c>
      <c r="H2542" s="98">
        <f t="array" aca="1" ref="H2542" ca="1">IF(AND(G2542&gt;=10861,G2542&lt;=10863),TEXT(INDIRECT(CHAR(39)&amp;$A2542&amp;CHAR(39)&amp;"!r"&amp;$B2542&amp;"c"&amp;$C2542,0),"dd-mmm-yyyy"),(INDIRECT(CHAR(39)&amp;$A2542&amp;CHAR(39)&amp;"!r"&amp;$B2542&amp;"c"&amp;$C2542,0)))</f>
        <v>9440000</v>
      </c>
    </row>
    <row r="2543" spans="1:8" x14ac:dyDescent="0.3">
      <c r="A2543" s="95" t="s">
        <v>285</v>
      </c>
      <c r="B2543" s="95">
        <f t="shared" si="5182"/>
        <v>7</v>
      </c>
      <c r="C2543" s="95">
        <f t="shared" si="5183"/>
        <v>3</v>
      </c>
      <c r="E2543" s="95">
        <f t="shared" ref="E2543" si="5216">plan_id</f>
        <v>390</v>
      </c>
      <c r="F2543" s="95">
        <f t="shared" ca="1" si="5178"/>
        <v>2005</v>
      </c>
      <c r="G2543" s="95">
        <f t="shared" ref="G2543" ca="1" si="5217">VLOOKUP(INDIRECT(CHAR(39)&amp;$A2543&amp;CHAR(39)&amp;"!r2c"&amp;$C2543,0),variables,2,0)</f>
        <v>10982</v>
      </c>
      <c r="H2543" s="98" t="str">
        <f t="array" aca="1" ref="H2543" ca="1">IF(AND(G2543&gt;=10861,G2543&lt;=10863),TEXT(INDIRECT(CHAR(39)&amp;$A2543&amp;CHAR(39)&amp;"!r"&amp;$B2543&amp;"c"&amp;$C2543,0),"dd-mmm-yyyy"),(INDIRECT(CHAR(39)&amp;$A2543&amp;CHAR(39)&amp;"!r"&amp;$B2543&amp;"c"&amp;$C2543,0)))</f>
        <v>NO</v>
      </c>
    </row>
    <row r="2544" spans="1:8" x14ac:dyDescent="0.3">
      <c r="A2544" s="95" t="s">
        <v>285</v>
      </c>
      <c r="B2544" s="95">
        <f t="shared" si="5182"/>
        <v>7</v>
      </c>
      <c r="C2544" s="95">
        <f t="shared" si="5183"/>
        <v>4</v>
      </c>
      <c r="E2544" s="95">
        <f t="shared" ref="E2544" si="5218">plan_id</f>
        <v>390</v>
      </c>
      <c r="F2544" s="95">
        <f t="shared" ca="1" si="5178"/>
        <v>2005</v>
      </c>
      <c r="G2544" s="95">
        <f t="shared" ref="G2544" ca="1" si="5219">VLOOKUP(INDIRECT(CHAR(39)&amp;$A2544&amp;CHAR(39)&amp;"!r2c"&amp;$C2544,0),variables,2,0)</f>
        <v>10984</v>
      </c>
      <c r="H2544" s="98">
        <f t="array" aca="1" ref="H2544" ca="1">IF(AND(G2544&gt;=10861,G2544&lt;=10863),TEXT(INDIRECT(CHAR(39)&amp;$A2544&amp;CHAR(39)&amp;"!r"&amp;$B2544&amp;"c"&amp;$C2544,0),"dd-mmm-yyyy"),(INDIRECT(CHAR(39)&amp;$A2544&amp;CHAR(39)&amp;"!r"&amp;$B2544&amp;"c"&amp;$C2544,0)))</f>
        <v>112100000</v>
      </c>
    </row>
    <row r="2545" spans="1:8" x14ac:dyDescent="0.3">
      <c r="A2545" s="95" t="s">
        <v>285</v>
      </c>
      <c r="B2545" s="95">
        <f t="shared" si="5182"/>
        <v>7</v>
      </c>
      <c r="C2545" s="95">
        <f t="shared" si="5183"/>
        <v>5</v>
      </c>
      <c r="E2545" s="95">
        <f t="shared" ref="E2545" si="5220">plan_id</f>
        <v>390</v>
      </c>
      <c r="F2545" s="95">
        <f t="shared" ca="1" si="5178"/>
        <v>2005</v>
      </c>
      <c r="G2545" s="95">
        <f t="shared" ref="G2545" ca="1" si="5221">VLOOKUP(INDIRECT(CHAR(39)&amp;$A2545&amp;CHAR(39)&amp;"!r2c"&amp;$C2545,0),variables,2,0)</f>
        <v>10985</v>
      </c>
      <c r="H2545" s="98">
        <f t="array" aca="1" ref="H2545" ca="1">IF(AND(G2545&gt;=10861,G2545&lt;=10863),TEXT(INDIRECT(CHAR(39)&amp;$A2545&amp;CHAR(39)&amp;"!r"&amp;$B2545&amp;"c"&amp;$C2545,0),"dd-mmm-yyyy"),(INDIRECT(CHAR(39)&amp;$A2545&amp;CHAR(39)&amp;"!r"&amp;$B2545&amp;"c"&amp;$C2545,0)))</f>
        <v>112100000</v>
      </c>
    </row>
    <row r="2546" spans="1:8" x14ac:dyDescent="0.3">
      <c r="A2546" s="95" t="s">
        <v>285</v>
      </c>
      <c r="B2546" s="95">
        <f t="shared" si="5182"/>
        <v>7</v>
      </c>
      <c r="C2546" s="95">
        <f t="shared" si="5183"/>
        <v>6</v>
      </c>
      <c r="E2546" s="95">
        <f t="shared" ref="E2546" si="5222">plan_id</f>
        <v>390</v>
      </c>
      <c r="F2546" s="95">
        <f t="shared" ca="1" si="5178"/>
        <v>2005</v>
      </c>
      <c r="G2546" s="95">
        <f t="shared" ref="G2546" ca="1" si="5223">VLOOKUP(INDIRECT(CHAR(39)&amp;$A2546&amp;CHAR(39)&amp;"!r2c"&amp;$C2546,0),variables,2,0)</f>
        <v>10986</v>
      </c>
      <c r="H2546" s="98">
        <f t="array" aca="1" ref="H2546" ca="1">IF(AND(G2546&gt;=10861,G2546&lt;=10863),TEXT(INDIRECT(CHAR(39)&amp;$A2546&amp;CHAR(39)&amp;"!r"&amp;$B2546&amp;"c"&amp;$C2546,0),"dd-mmm-yyyy"),(INDIRECT(CHAR(39)&amp;$A2546&amp;CHAR(39)&amp;"!r"&amp;$B2546&amp;"c"&amp;$C2546,0)))</f>
        <v>0</v>
      </c>
    </row>
    <row r="2547" spans="1:8" x14ac:dyDescent="0.3">
      <c r="A2547" s="95" t="s">
        <v>285</v>
      </c>
      <c r="B2547" s="95">
        <f t="shared" si="5182"/>
        <v>7</v>
      </c>
      <c r="C2547" s="95">
        <f t="shared" si="5183"/>
        <v>7</v>
      </c>
      <c r="E2547" s="95">
        <f t="shared" ref="E2547" si="5224">plan_id</f>
        <v>390</v>
      </c>
      <c r="F2547" s="95">
        <f t="shared" ca="1" si="5178"/>
        <v>2005</v>
      </c>
      <c r="G2547" s="95">
        <f t="shared" ref="G2547" ca="1" si="5225">VLOOKUP(INDIRECT(CHAR(39)&amp;$A2547&amp;CHAR(39)&amp;"!r2c"&amp;$C2547,0),variables,2,0)</f>
        <v>10974</v>
      </c>
      <c r="H2547" s="98" t="str">
        <f t="array" aca="1" ref="H2547" ca="1">IF(AND(G2547&gt;=10861,G2547&lt;=10863),TEXT(INDIRECT(CHAR(39)&amp;$A2547&amp;CHAR(39)&amp;"!r"&amp;$B2547&amp;"c"&amp;$C2547,0),"dd-mmm-yyyy"),(INDIRECT(CHAR(39)&amp;$A2547&amp;CHAR(39)&amp;"!r"&amp;$B2547&amp;"c"&amp;$C2547,0)))</f>
        <v>Aggregate</v>
      </c>
    </row>
    <row r="2548" spans="1:8" x14ac:dyDescent="0.3">
      <c r="A2548" s="95" t="s">
        <v>285</v>
      </c>
      <c r="B2548" s="95">
        <f t="shared" si="5182"/>
        <v>7</v>
      </c>
      <c r="C2548" s="95">
        <f t="shared" si="5183"/>
        <v>8</v>
      </c>
      <c r="E2548" s="95">
        <f t="shared" ref="E2548" si="5226">plan_id</f>
        <v>390</v>
      </c>
      <c r="F2548" s="95">
        <f t="shared" ca="1" si="5178"/>
        <v>2005</v>
      </c>
      <c r="G2548" s="95">
        <f t="shared" ref="G2548" ca="1" si="5227">VLOOKUP(INDIRECT(CHAR(39)&amp;$A2548&amp;CHAR(39)&amp;"!r2c"&amp;$C2548,0),variables,2,0)</f>
        <v>10987</v>
      </c>
      <c r="H2548" s="98">
        <f t="array" aca="1" ref="H2548" ca="1">IF(AND(G2548&gt;=10861,G2548&lt;=10863),TEXT(INDIRECT(CHAR(39)&amp;$A2548&amp;CHAR(39)&amp;"!r"&amp;$B2548&amp;"c"&amp;$C2548,0),"dd-mmm-yyyy"),(INDIRECT(CHAR(39)&amp;$A2548&amp;CHAR(39)&amp;"!r"&amp;$B2548&amp;"c"&amp;$C2548,0)))</f>
        <v>1</v>
      </c>
    </row>
    <row r="2549" spans="1:8" x14ac:dyDescent="0.3">
      <c r="A2549" s="95" t="s">
        <v>285</v>
      </c>
      <c r="B2549" s="95">
        <f t="shared" si="5182"/>
        <v>7</v>
      </c>
      <c r="C2549" s="95">
        <f t="shared" si="5183"/>
        <v>9</v>
      </c>
      <c r="E2549" s="95">
        <f t="shared" ref="E2549" si="5228">plan_id</f>
        <v>390</v>
      </c>
      <c r="F2549" s="95">
        <f t="shared" ca="1" si="5178"/>
        <v>2005</v>
      </c>
      <c r="G2549" s="95">
        <f t="shared" ref="G2549" ca="1" si="5229">VLOOKUP(INDIRECT(CHAR(39)&amp;$A2549&amp;CHAR(39)&amp;"!r2c"&amp;$C2549,0),variables,2,0)</f>
        <v>10885</v>
      </c>
      <c r="H2549" s="98" t="str">
        <f t="array" aca="1" ref="H2549" ca="1">IF(AND(G2549&gt;=10861,G2549&lt;=10863),TEXT(INDIRECT(CHAR(39)&amp;$A2549&amp;CHAR(39)&amp;"!r"&amp;$B2549&amp;"c"&amp;$C2549,0),"dd-mmm-yyyy"),(INDIRECT(CHAR(39)&amp;$A2549&amp;CHAR(39)&amp;"!r"&amp;$B2549&amp;"c"&amp;$C2549,0)))</f>
        <v>NA</v>
      </c>
    </row>
    <row r="2550" spans="1:8" x14ac:dyDescent="0.3">
      <c r="A2550" s="95" t="s">
        <v>285</v>
      </c>
      <c r="B2550" s="95">
        <f t="shared" si="5182"/>
        <v>7</v>
      </c>
      <c r="C2550" s="95">
        <f t="shared" si="5183"/>
        <v>10</v>
      </c>
      <c r="E2550" s="95">
        <f t="shared" ref="E2550" si="5230">plan_id</f>
        <v>390</v>
      </c>
      <c r="F2550" s="95">
        <f t="shared" ca="1" si="5178"/>
        <v>2005</v>
      </c>
      <c r="G2550" s="95">
        <f t="shared" ref="G2550" ca="1" si="5231">VLOOKUP(INDIRECT(CHAR(39)&amp;$A2550&amp;CHAR(39)&amp;"!r2c"&amp;$C2550,0),variables,2,0)</f>
        <v>10886</v>
      </c>
      <c r="H2550" s="98" t="str">
        <f t="array" aca="1" ref="H2550" ca="1">IF(AND(G2550&gt;=10861,G2550&lt;=10863),TEXT(INDIRECT(CHAR(39)&amp;$A2550&amp;CHAR(39)&amp;"!r"&amp;$B2550&amp;"c"&amp;$C2550,0),"dd-mmm-yyyy"),(INDIRECT(CHAR(39)&amp;$A2550&amp;CHAR(39)&amp;"!r"&amp;$B2550&amp;"c"&amp;$C2550,0)))</f>
        <v>NA</v>
      </c>
    </row>
    <row r="2551" spans="1:8" x14ac:dyDescent="0.3">
      <c r="A2551" s="95" t="s">
        <v>285</v>
      </c>
      <c r="B2551" s="95">
        <f t="shared" si="5182"/>
        <v>7</v>
      </c>
      <c r="C2551" s="95">
        <f t="shared" si="5183"/>
        <v>11</v>
      </c>
      <c r="E2551" s="95">
        <f t="shared" ref="E2551" si="5232">plan_id</f>
        <v>390</v>
      </c>
      <c r="F2551" s="95">
        <f t="shared" ca="1" si="5178"/>
        <v>2005</v>
      </c>
      <c r="G2551" s="95">
        <f t="shared" ref="G2551" ca="1" si="5233">VLOOKUP(INDIRECT(CHAR(39)&amp;$A2551&amp;CHAR(39)&amp;"!r2c"&amp;$C2551,0),variables,2,0)</f>
        <v>10887</v>
      </c>
      <c r="H2551" s="98" t="str">
        <f t="array" aca="1" ref="H2551" ca="1">IF(AND(G2551&gt;=10861,G2551&lt;=10863),TEXT(INDIRECT(CHAR(39)&amp;$A2551&amp;CHAR(39)&amp;"!r"&amp;$B2551&amp;"c"&amp;$C2551,0),"dd-mmm-yyyy"),(INDIRECT(CHAR(39)&amp;$A2551&amp;CHAR(39)&amp;"!r"&amp;$B2551&amp;"c"&amp;$C2551,0)))</f>
        <v>NA</v>
      </c>
    </row>
    <row r="2552" spans="1:8" x14ac:dyDescent="0.3">
      <c r="A2552" s="95" t="s">
        <v>285</v>
      </c>
      <c r="B2552" s="95">
        <f t="shared" si="5182"/>
        <v>7</v>
      </c>
      <c r="C2552" s="95">
        <f t="shared" si="5183"/>
        <v>12</v>
      </c>
      <c r="E2552" s="95">
        <f t="shared" ref="E2552" si="5234">plan_id</f>
        <v>390</v>
      </c>
      <c r="F2552" s="95">
        <f t="shared" ca="1" si="5178"/>
        <v>2005</v>
      </c>
      <c r="G2552" s="95">
        <f t="shared" ref="G2552" ca="1" si="5235">VLOOKUP(INDIRECT(CHAR(39)&amp;$A2552&amp;CHAR(39)&amp;"!r2c"&amp;$C2552,0),variables,2,0)</f>
        <v>10883</v>
      </c>
      <c r="H2552" s="98" t="str">
        <f t="array" aca="1" ref="H2552" ca="1">IF(AND(G2552&gt;=10861,G2552&lt;=10863),TEXT(INDIRECT(CHAR(39)&amp;$A2552&amp;CHAR(39)&amp;"!r"&amp;$B2552&amp;"c"&amp;$C2552,0),"dd-mmm-yyyy"),(INDIRECT(CHAR(39)&amp;$A2552&amp;CHAR(39)&amp;"!r"&amp;$B2552&amp;"c"&amp;$C2552,0)))</f>
        <v>NA</v>
      </c>
    </row>
    <row r="2553" spans="1:8" x14ac:dyDescent="0.3">
      <c r="A2553" s="95" t="s">
        <v>285</v>
      </c>
      <c r="B2553" s="95">
        <f t="shared" si="5182"/>
        <v>7</v>
      </c>
      <c r="C2553" s="95">
        <f t="shared" si="5183"/>
        <v>13</v>
      </c>
      <c r="E2553" s="95">
        <f t="shared" ref="E2553" si="5236">plan_id</f>
        <v>390</v>
      </c>
      <c r="F2553" s="95">
        <f t="shared" ca="1" si="5178"/>
        <v>2005</v>
      </c>
      <c r="G2553" s="95">
        <f t="shared" ref="G2553" ca="1" si="5237">VLOOKUP(INDIRECT(CHAR(39)&amp;$A2553&amp;CHAR(39)&amp;"!r2c"&amp;$C2553,0),variables,2,0)</f>
        <v>10989</v>
      </c>
      <c r="H2553" s="98">
        <f t="array" aca="1" ref="H2553" ca="1">IF(AND(G2553&gt;=10861,G2553&lt;=10863),TEXT(INDIRECT(CHAR(39)&amp;$A2553&amp;CHAR(39)&amp;"!r"&amp;$B2553&amp;"c"&amp;$C2553,0),"dd-mmm-yyyy"),(INDIRECT(CHAR(39)&amp;$A2553&amp;CHAR(39)&amp;"!r"&amp;$B2553&amp;"c"&amp;$C2553,0)))</f>
        <v>0</v>
      </c>
    </row>
    <row r="2554" spans="1:8" x14ac:dyDescent="0.3">
      <c r="A2554" s="95" t="s">
        <v>285</v>
      </c>
      <c r="B2554" s="95">
        <f t="shared" si="5182"/>
        <v>7</v>
      </c>
      <c r="C2554" s="95">
        <f t="shared" si="5183"/>
        <v>14</v>
      </c>
      <c r="E2554" s="95">
        <f t="shared" ref="E2554" si="5238">plan_id</f>
        <v>390</v>
      </c>
      <c r="F2554" s="95">
        <f t="shared" ca="1" si="5178"/>
        <v>2005</v>
      </c>
      <c r="G2554" s="95">
        <f t="shared" ref="G2554" ca="1" si="5239">VLOOKUP(INDIRECT(CHAR(39)&amp;$A2554&amp;CHAR(39)&amp;"!r2c"&amp;$C2554,0),variables,2,0)</f>
        <v>10990</v>
      </c>
      <c r="H2554" s="98">
        <f t="array" aca="1" ref="H2554" ca="1">IF(AND(G2554&gt;=10861,G2554&lt;=10863),TEXT(INDIRECT(CHAR(39)&amp;$A2554&amp;CHAR(39)&amp;"!r"&amp;$B2554&amp;"c"&amp;$C2554,0),"dd-mmm-yyyy"),(INDIRECT(CHAR(39)&amp;$A2554&amp;CHAR(39)&amp;"!r"&amp;$B2554&amp;"c"&amp;$C2554,0)))</f>
        <v>0</v>
      </c>
    </row>
    <row r="2555" spans="1:8" x14ac:dyDescent="0.3">
      <c r="A2555" s="95" t="s">
        <v>285</v>
      </c>
      <c r="B2555" s="95">
        <f t="shared" si="5182"/>
        <v>7</v>
      </c>
      <c r="C2555" s="95">
        <f t="shared" si="5183"/>
        <v>15</v>
      </c>
      <c r="E2555" s="95">
        <f t="shared" ref="E2555" si="5240">plan_id</f>
        <v>390</v>
      </c>
      <c r="F2555" s="95">
        <f t="shared" ca="1" si="5178"/>
        <v>2005</v>
      </c>
      <c r="G2555" s="95">
        <f t="shared" ref="G2555" ca="1" si="5241">VLOOKUP(INDIRECT(CHAR(39)&amp;$A2555&amp;CHAR(39)&amp;"!r2c"&amp;$C2555,0),variables,2,0)</f>
        <v>10991</v>
      </c>
      <c r="H2555" s="98">
        <f t="array" aca="1" ref="H2555" ca="1">IF(AND(G2555&gt;=10861,G2555&lt;=10863),TEXT(INDIRECT(CHAR(39)&amp;$A2555&amp;CHAR(39)&amp;"!r"&amp;$B2555&amp;"c"&amp;$C2555,0),"dd-mmm-yyyy"),(INDIRECT(CHAR(39)&amp;$A2555&amp;CHAR(39)&amp;"!r"&amp;$B2555&amp;"c"&amp;$C2555,0)))</f>
        <v>0</v>
      </c>
    </row>
    <row r="2556" spans="1:8" x14ac:dyDescent="0.3">
      <c r="A2556" s="95" t="s">
        <v>285</v>
      </c>
      <c r="B2556" s="95">
        <f t="shared" si="5182"/>
        <v>7</v>
      </c>
      <c r="C2556" s="95">
        <f t="shared" si="5183"/>
        <v>16</v>
      </c>
      <c r="E2556" s="95">
        <f t="shared" ref="E2556" si="5242">plan_id</f>
        <v>390</v>
      </c>
      <c r="F2556" s="95">
        <f t="shared" ca="1" si="5178"/>
        <v>2005</v>
      </c>
      <c r="G2556" s="95">
        <f t="shared" ref="G2556" ca="1" si="5243">VLOOKUP(INDIRECT(CHAR(39)&amp;$A2556&amp;CHAR(39)&amp;"!r2c"&amp;$C2556,0),variables,2,0)</f>
        <v>10992</v>
      </c>
      <c r="H2556" s="98">
        <f t="array" aca="1" ref="H2556" ca="1">IF(AND(G2556&gt;=10861,G2556&lt;=10863),TEXT(INDIRECT(CHAR(39)&amp;$A2556&amp;CHAR(39)&amp;"!r"&amp;$B2556&amp;"c"&amp;$C2556,0),"dd-mmm-yyyy"),(INDIRECT(CHAR(39)&amp;$A2556&amp;CHAR(39)&amp;"!r"&amp;$B2556&amp;"c"&amp;$C2556,0)))</f>
        <v>0</v>
      </c>
    </row>
    <row r="2557" spans="1:8" x14ac:dyDescent="0.3">
      <c r="A2557" s="95" t="s">
        <v>285</v>
      </c>
      <c r="B2557" s="95">
        <f t="shared" si="5182"/>
        <v>7</v>
      </c>
      <c r="C2557" s="95">
        <f t="shared" si="5183"/>
        <v>17</v>
      </c>
      <c r="E2557" s="95">
        <f t="shared" ref="E2557" si="5244">plan_id</f>
        <v>390</v>
      </c>
      <c r="F2557" s="95">
        <f t="shared" ca="1" si="5178"/>
        <v>2005</v>
      </c>
      <c r="G2557" s="95">
        <f t="shared" ref="G2557" ca="1" si="5245">VLOOKUP(INDIRECT(CHAR(39)&amp;$A2557&amp;CHAR(39)&amp;"!r2c"&amp;$C2557,0),variables,2,0)</f>
        <v>10993</v>
      </c>
      <c r="H2557" s="98">
        <f t="array" aca="1" ref="H2557" ca="1">IF(AND(G2557&gt;=10861,G2557&lt;=10863),TEXT(INDIRECT(CHAR(39)&amp;$A2557&amp;CHAR(39)&amp;"!r"&amp;$B2557&amp;"c"&amp;$C2557,0),"dd-mmm-yyyy"),(INDIRECT(CHAR(39)&amp;$A2557&amp;CHAR(39)&amp;"!r"&amp;$B2557&amp;"c"&amp;$C2557,0)))</f>
        <v>0</v>
      </c>
    </row>
    <row r="2558" spans="1:8" x14ac:dyDescent="0.3">
      <c r="A2558" s="95" t="s">
        <v>285</v>
      </c>
      <c r="B2558" s="95">
        <f t="shared" si="5182"/>
        <v>7</v>
      </c>
      <c r="C2558" s="95">
        <f t="shared" si="5183"/>
        <v>18</v>
      </c>
      <c r="E2558" s="95">
        <f t="shared" ref="E2558" si="5246">plan_id</f>
        <v>390</v>
      </c>
      <c r="F2558" s="95">
        <f t="shared" ca="1" si="5178"/>
        <v>2005</v>
      </c>
      <c r="G2558" s="95">
        <f t="shared" ref="G2558" ca="1" si="5247">VLOOKUP(INDIRECT(CHAR(39)&amp;$A2558&amp;CHAR(39)&amp;"!r2c"&amp;$C2558,0),variables,2,0)</f>
        <v>11005</v>
      </c>
      <c r="H2558" s="98" t="str">
        <f t="array" aca="1" ref="H2558" ca="1">IF(AND(G2558&gt;=10861,G2558&lt;=10863),TEXT(INDIRECT(CHAR(39)&amp;$A2558&amp;CHAR(39)&amp;"!r"&amp;$B2558&amp;"c"&amp;$C2558,0),"dd-mmm-yyyy"),(INDIRECT(CHAR(39)&amp;$A2558&amp;CHAR(39)&amp;"!r"&amp;$B2558&amp;"c"&amp;$C2558,0)))</f>
        <v>NA</v>
      </c>
    </row>
    <row r="2559" spans="1:8" x14ac:dyDescent="0.3">
      <c r="A2559" s="95" t="s">
        <v>285</v>
      </c>
      <c r="B2559" s="95">
        <f t="shared" si="5182"/>
        <v>7</v>
      </c>
      <c r="C2559" s="95">
        <f t="shared" si="5183"/>
        <v>19</v>
      </c>
      <c r="E2559" s="95">
        <f t="shared" ref="E2559" si="5248">plan_id</f>
        <v>390</v>
      </c>
      <c r="F2559" s="95">
        <f t="shared" ca="1" si="5178"/>
        <v>2005</v>
      </c>
      <c r="G2559" s="95">
        <f t="shared" ref="G2559" ca="1" si="5249">VLOOKUP(INDIRECT(CHAR(39)&amp;$A2559&amp;CHAR(39)&amp;"!r2c"&amp;$C2559,0),variables,2,0)</f>
        <v>10988</v>
      </c>
      <c r="H2559" s="98" t="str">
        <f t="array" aca="1" ref="H2559" ca="1">IF(AND(G2559&gt;=10861,G2559&lt;=10863),TEXT(INDIRECT(CHAR(39)&amp;$A2559&amp;CHAR(39)&amp;"!r"&amp;$B2559&amp;"c"&amp;$C2559,0),"dd-mmm-yyyy"),(INDIRECT(CHAR(39)&amp;$A2559&amp;CHAR(39)&amp;"!r"&amp;$B2559&amp;"c"&amp;$C2559,0)))</f>
        <v xml:space="preserve"> </v>
      </c>
    </row>
    <row r="2560" spans="1:8" x14ac:dyDescent="0.3">
      <c r="A2560" s="95" t="s">
        <v>285</v>
      </c>
      <c r="B2560" s="95">
        <f t="shared" si="5182"/>
        <v>7</v>
      </c>
      <c r="C2560" s="95">
        <f t="shared" si="5183"/>
        <v>20</v>
      </c>
      <c r="E2560" s="95">
        <f t="shared" ref="E2560" si="5250">plan_id</f>
        <v>390</v>
      </c>
      <c r="F2560" s="95">
        <f t="shared" ca="1" si="5178"/>
        <v>2005</v>
      </c>
      <c r="G2560" s="95">
        <f t="shared" ref="G2560" ca="1" si="5251">VLOOKUP(INDIRECT(CHAR(39)&amp;$A2560&amp;CHAR(39)&amp;"!r2c"&amp;$C2560,0),variables,2,0)</f>
        <v>10996</v>
      </c>
      <c r="H2560" s="98">
        <f t="array" aca="1" ref="H2560" ca="1">IF(AND(G2560&gt;=10861,G2560&lt;=10863),TEXT(INDIRECT(CHAR(39)&amp;$A2560&amp;CHAR(39)&amp;"!r"&amp;$B2560&amp;"c"&amp;$C2560,0),"dd-mmm-yyyy"),(INDIRECT(CHAR(39)&amp;$A2560&amp;CHAR(39)&amp;"!r"&amp;$B2560&amp;"c"&amp;$C2560,0)))</f>
        <v>1973092000</v>
      </c>
    </row>
    <row r="2561" spans="1:8" x14ac:dyDescent="0.3">
      <c r="A2561" s="95" t="s">
        <v>285</v>
      </c>
      <c r="B2561" s="95">
        <f t="shared" si="5182"/>
        <v>7</v>
      </c>
      <c r="C2561" s="95">
        <f t="shared" si="5183"/>
        <v>21</v>
      </c>
      <c r="E2561" s="95">
        <f t="shared" ref="E2561" si="5252">plan_id</f>
        <v>390</v>
      </c>
      <c r="F2561" s="95">
        <f t="shared" ca="1" si="5178"/>
        <v>2005</v>
      </c>
      <c r="G2561" s="95">
        <f t="shared" ref="G2561" ca="1" si="5253">VLOOKUP(INDIRECT(CHAR(39)&amp;$A2561&amp;CHAR(39)&amp;"!r2c"&amp;$C2561,0),variables,2,0)</f>
        <v>10997</v>
      </c>
      <c r="H2561" s="98" t="str">
        <f t="array" aca="1" ref="H2561" ca="1">IF(AND(G2561&gt;=10861,G2561&lt;=10863),TEXT(INDIRECT(CHAR(39)&amp;$A2561&amp;CHAR(39)&amp;"!r"&amp;$B2561&amp;"c"&amp;$C2561,0),"dd-mmm-yyyy"),(INDIRECT(CHAR(39)&amp;$A2561&amp;CHAR(39)&amp;"!r"&amp;$B2561&amp;"c"&amp;$C2561,0)))</f>
        <v xml:space="preserve"> </v>
      </c>
    </row>
    <row r="2562" spans="1:8" x14ac:dyDescent="0.3">
      <c r="A2562" s="95" t="s">
        <v>285</v>
      </c>
      <c r="B2562" s="95">
        <f t="shared" si="5182"/>
        <v>7</v>
      </c>
      <c r="C2562" s="95">
        <f t="shared" si="5183"/>
        <v>22</v>
      </c>
      <c r="E2562" s="95">
        <f t="shared" ref="E2562" si="5254">plan_id</f>
        <v>390</v>
      </c>
      <c r="F2562" s="95">
        <f t="shared" ca="1" si="5178"/>
        <v>2005</v>
      </c>
      <c r="G2562" s="95">
        <f t="shared" ref="G2562" ca="1" si="5255">VLOOKUP(INDIRECT(CHAR(39)&amp;$A2562&amp;CHAR(39)&amp;"!r2c"&amp;$C2562,0),variables,2,0)</f>
        <v>10980</v>
      </c>
      <c r="H2562" s="98">
        <f t="array" aca="1" ref="H2562" ca="1">IF(AND(G2562&gt;=10861,G2562&lt;=10863),TEXT(INDIRECT(CHAR(39)&amp;$A2562&amp;CHAR(39)&amp;"!r"&amp;$B2562&amp;"c"&amp;$C2562,0),"dd-mmm-yyyy"),(INDIRECT(CHAR(39)&amp;$A2562&amp;CHAR(39)&amp;"!r"&amp;$B2562&amp;"c"&amp;$C2562,0)))</f>
        <v>0</v>
      </c>
    </row>
    <row r="2563" spans="1:8" x14ac:dyDescent="0.3">
      <c r="A2563" s="95" t="s">
        <v>285</v>
      </c>
      <c r="B2563" s="95">
        <f t="shared" si="5182"/>
        <v>7</v>
      </c>
      <c r="C2563" s="95">
        <f t="shared" si="5183"/>
        <v>23</v>
      </c>
      <c r="E2563" s="95">
        <f t="shared" ref="E2563" si="5256">plan_id</f>
        <v>390</v>
      </c>
      <c r="F2563" s="95">
        <f t="shared" ca="1" si="5178"/>
        <v>2005</v>
      </c>
      <c r="G2563" s="95">
        <f t="shared" ref="G2563" ca="1" si="5257">VLOOKUP(INDIRECT(CHAR(39)&amp;$A2563&amp;CHAR(39)&amp;"!r2c"&amp;$C2563,0),variables,2,0)</f>
        <v>10981</v>
      </c>
      <c r="H2563" s="98">
        <f t="array" aca="1" ref="H2563" ca="1">IF(AND(G2563&gt;=10861,G2563&lt;=10863),TEXT(INDIRECT(CHAR(39)&amp;$A2563&amp;CHAR(39)&amp;"!r"&amp;$B2563&amp;"c"&amp;$C2563,0),"dd-mmm-yyyy"),(INDIRECT(CHAR(39)&amp;$A2563&amp;CHAR(39)&amp;"!r"&amp;$B2563&amp;"c"&amp;$C2563,0)))</f>
        <v>0</v>
      </c>
    </row>
    <row r="2564" spans="1:8" x14ac:dyDescent="0.3">
      <c r="A2564" s="95" t="s">
        <v>285</v>
      </c>
      <c r="B2564" s="95">
        <f t="shared" si="5182"/>
        <v>7</v>
      </c>
      <c r="C2564" s="95">
        <f t="shared" si="5183"/>
        <v>24</v>
      </c>
      <c r="E2564" s="95">
        <f t="shared" ref="E2564" si="5258">plan_id</f>
        <v>390</v>
      </c>
      <c r="F2564" s="95">
        <f t="shared" ca="1" si="5178"/>
        <v>2005</v>
      </c>
      <c r="G2564" s="95">
        <f t="shared" ref="G2564" ca="1" si="5259">VLOOKUP(INDIRECT(CHAR(39)&amp;$A2564&amp;CHAR(39)&amp;"!r2c"&amp;$C2564,0),variables,2,0)</f>
        <v>10998</v>
      </c>
      <c r="H2564" s="98">
        <f t="array" aca="1" ref="H2564" ca="1">IF(AND(G2564&gt;=10861,G2564&lt;=10863),TEXT(INDIRECT(CHAR(39)&amp;$A2564&amp;CHAR(39)&amp;"!r"&amp;$B2564&amp;"c"&amp;$C2564,0),"dd-mmm-yyyy"),(INDIRECT(CHAR(39)&amp;$A2564&amp;CHAR(39)&amp;"!r"&amp;$B2564&amp;"c"&amp;$C2564,0)))</f>
        <v>0</v>
      </c>
    </row>
    <row r="2565" spans="1:8" x14ac:dyDescent="0.3">
      <c r="A2565" s="95" t="s">
        <v>285</v>
      </c>
      <c r="B2565" s="95">
        <f t="shared" si="5182"/>
        <v>7</v>
      </c>
      <c r="C2565" s="95">
        <f t="shared" si="5183"/>
        <v>25</v>
      </c>
      <c r="E2565" s="95">
        <f t="shared" ref="E2565" si="5260">plan_id</f>
        <v>390</v>
      </c>
      <c r="F2565" s="95">
        <f t="shared" ca="1" si="5178"/>
        <v>2005</v>
      </c>
      <c r="G2565" s="95">
        <f t="shared" ref="G2565" ca="1" si="5261">VLOOKUP(INDIRECT(CHAR(39)&amp;$A2565&amp;CHAR(39)&amp;"!r2c"&amp;$C2565,0),variables,2,0)</f>
        <v>10999</v>
      </c>
      <c r="H2565" s="98">
        <f t="array" aca="1" ref="H2565" ca="1">IF(AND(G2565&gt;=10861,G2565&lt;=10863),TEXT(INDIRECT(CHAR(39)&amp;$A2565&amp;CHAR(39)&amp;"!r"&amp;$B2565&amp;"c"&amp;$C2565,0),"dd-mmm-yyyy"),(INDIRECT(CHAR(39)&amp;$A2565&amp;CHAR(39)&amp;"!r"&amp;$B2565&amp;"c"&amp;$C2565,0)))</f>
        <v>13564000</v>
      </c>
    </row>
    <row r="2566" spans="1:8" x14ac:dyDescent="0.3">
      <c r="A2566" s="95" t="s">
        <v>285</v>
      </c>
      <c r="B2566" s="95">
        <f t="shared" si="5182"/>
        <v>7</v>
      </c>
      <c r="C2566" s="95">
        <f t="shared" si="5183"/>
        <v>26</v>
      </c>
      <c r="E2566" s="95">
        <f t="shared" ref="E2566" si="5262">plan_id</f>
        <v>390</v>
      </c>
      <c r="F2566" s="95">
        <f t="shared" ca="1" si="5178"/>
        <v>2005</v>
      </c>
      <c r="G2566" s="95">
        <f t="shared" ref="G2566" ca="1" si="5263">VLOOKUP(INDIRECT(CHAR(39)&amp;$A2566&amp;CHAR(39)&amp;"!r2c"&amp;$C2566,0),variables,2,0)</f>
        <v>11000</v>
      </c>
      <c r="H2566" s="98">
        <f t="array" aca="1" ref="H2566" ca="1">IF(AND(G2566&gt;=10861,G2566&lt;=10863),TEXT(INDIRECT(CHAR(39)&amp;$A2566&amp;CHAR(39)&amp;"!r"&amp;$B2566&amp;"c"&amp;$C2566,0),"dd-mmm-yyyy"),(INDIRECT(CHAR(39)&amp;$A2566&amp;CHAR(39)&amp;"!r"&amp;$B2566&amp;"c"&amp;$C2566,0)))</f>
        <v>0</v>
      </c>
    </row>
    <row r="2567" spans="1:8" x14ac:dyDescent="0.3">
      <c r="A2567" s="95" t="s">
        <v>285</v>
      </c>
      <c r="B2567" s="95">
        <f t="shared" si="5182"/>
        <v>7</v>
      </c>
      <c r="C2567" s="95">
        <f t="shared" si="5183"/>
        <v>27</v>
      </c>
      <c r="E2567" s="95">
        <f t="shared" ref="E2567" si="5264">plan_id</f>
        <v>390</v>
      </c>
      <c r="F2567" s="95">
        <f t="shared" ca="1" si="5178"/>
        <v>2005</v>
      </c>
      <c r="G2567" s="95">
        <f t="shared" ref="G2567" ca="1" si="5265">VLOOKUP(INDIRECT(CHAR(39)&amp;$A2567&amp;CHAR(39)&amp;"!r2c"&amp;$C2567,0),variables,2,0)</f>
        <v>11001</v>
      </c>
      <c r="H2567" s="98">
        <f t="array" aca="1" ref="H2567" ca="1">IF(AND(G2567&gt;=10861,G2567&lt;=10863),TEXT(INDIRECT(CHAR(39)&amp;$A2567&amp;CHAR(39)&amp;"!r"&amp;$B2567&amp;"c"&amp;$C2567,0),"dd-mmm-yyyy"),(INDIRECT(CHAR(39)&amp;$A2567&amp;CHAR(39)&amp;"!r"&amp;$B2567&amp;"c"&amp;$C2567,0)))</f>
        <v>3789000</v>
      </c>
    </row>
    <row r="2568" spans="1:8" x14ac:dyDescent="0.3">
      <c r="A2568" s="95" t="s">
        <v>285</v>
      </c>
      <c r="B2568" s="95">
        <f t="shared" si="5182"/>
        <v>7</v>
      </c>
      <c r="C2568" s="95">
        <f t="shared" si="5183"/>
        <v>28</v>
      </c>
      <c r="E2568" s="95">
        <f t="shared" ref="E2568" si="5266">plan_id</f>
        <v>390</v>
      </c>
      <c r="F2568" s="95">
        <f t="shared" ca="1" si="5178"/>
        <v>2005</v>
      </c>
      <c r="G2568" s="95">
        <f t="shared" ref="G2568" ca="1" si="5267">VLOOKUP(INDIRECT(CHAR(39)&amp;$A2568&amp;CHAR(39)&amp;"!r2c"&amp;$C2568,0),variables,2,0)</f>
        <v>11002</v>
      </c>
      <c r="H2568" s="98">
        <f t="array" aca="1" ref="H2568" ca="1">IF(AND(G2568&gt;=10861,G2568&lt;=10863),TEXT(INDIRECT(CHAR(39)&amp;$A2568&amp;CHAR(39)&amp;"!r"&amp;$B2568&amp;"c"&amp;$C2568,0),"dd-mmm-yyyy"),(INDIRECT(CHAR(39)&amp;$A2568&amp;CHAR(39)&amp;"!r"&amp;$B2568&amp;"c"&amp;$C2568,0)))</f>
        <v>0</v>
      </c>
    </row>
    <row r="2569" spans="1:8" x14ac:dyDescent="0.3">
      <c r="A2569" s="95" t="s">
        <v>285</v>
      </c>
      <c r="B2569" s="95">
        <f t="shared" si="5182"/>
        <v>7</v>
      </c>
      <c r="C2569" s="95">
        <f t="shared" si="5183"/>
        <v>29</v>
      </c>
      <c r="E2569" s="95">
        <f t="shared" ref="E2569" si="5268">plan_id</f>
        <v>390</v>
      </c>
      <c r="F2569" s="95">
        <f t="shared" ca="1" si="5178"/>
        <v>2005</v>
      </c>
      <c r="G2569" s="95">
        <f t="shared" ref="G2569" ca="1" si="5269">VLOOKUP(INDIRECT(CHAR(39)&amp;$A2569&amp;CHAR(39)&amp;"!r2c"&amp;$C2569,0),variables,2,0)</f>
        <v>11003</v>
      </c>
      <c r="H2569" s="98">
        <f t="array" aca="1" ref="H2569" ca="1">IF(AND(G2569&gt;=10861,G2569&lt;=10863),TEXT(INDIRECT(CHAR(39)&amp;$A2569&amp;CHAR(39)&amp;"!r"&amp;$B2569&amp;"c"&amp;$C2569,0),"dd-mmm-yyyy"),(INDIRECT(CHAR(39)&amp;$A2569&amp;CHAR(39)&amp;"!r"&amp;$B2569&amp;"c"&amp;$C2569,0)))</f>
        <v>17353000</v>
      </c>
    </row>
    <row r="2570" spans="1:8" x14ac:dyDescent="0.3">
      <c r="A2570" s="95" t="s">
        <v>285</v>
      </c>
      <c r="B2570" s="95">
        <f t="shared" si="5182"/>
        <v>8</v>
      </c>
      <c r="C2570" s="95">
        <f t="shared" si="5183"/>
        <v>3</v>
      </c>
      <c r="E2570" s="95">
        <f t="shared" ref="E2570" si="5270">plan_id</f>
        <v>390</v>
      </c>
      <c r="F2570" s="95">
        <f t="shared" ca="1" si="5178"/>
        <v>2006</v>
      </c>
      <c r="G2570" s="95">
        <f t="shared" ref="G2570" ca="1" si="5271">VLOOKUP(INDIRECT(CHAR(39)&amp;$A2570&amp;CHAR(39)&amp;"!r2c"&amp;$C2570,0),variables,2,0)</f>
        <v>10982</v>
      </c>
      <c r="H2570" s="98" t="str">
        <f t="array" aca="1" ref="H2570" ca="1">IF(AND(G2570&gt;=10861,G2570&lt;=10863),TEXT(INDIRECT(CHAR(39)&amp;$A2570&amp;CHAR(39)&amp;"!r"&amp;$B2570&amp;"c"&amp;$C2570,0),"dd-mmm-yyyy"),(INDIRECT(CHAR(39)&amp;$A2570&amp;CHAR(39)&amp;"!r"&amp;$B2570&amp;"c"&amp;$C2570,0)))</f>
        <v>NO</v>
      </c>
    </row>
    <row r="2571" spans="1:8" x14ac:dyDescent="0.3">
      <c r="A2571" s="95" t="s">
        <v>285</v>
      </c>
      <c r="B2571" s="95">
        <f t="shared" si="5182"/>
        <v>8</v>
      </c>
      <c r="C2571" s="95">
        <f t="shared" si="5183"/>
        <v>4</v>
      </c>
      <c r="E2571" s="95">
        <f t="shared" ref="E2571" si="5272">plan_id</f>
        <v>390</v>
      </c>
      <c r="F2571" s="95">
        <f t="shared" ca="1" si="5178"/>
        <v>2006</v>
      </c>
      <c r="G2571" s="95">
        <f t="shared" ref="G2571" ca="1" si="5273">VLOOKUP(INDIRECT(CHAR(39)&amp;$A2571&amp;CHAR(39)&amp;"!r2c"&amp;$C2571,0),variables,2,0)</f>
        <v>10984</v>
      </c>
      <c r="H2571" s="98">
        <f t="array" aca="1" ref="H2571" ca="1">IF(AND(G2571&gt;=10861,G2571&lt;=10863),TEXT(INDIRECT(CHAR(39)&amp;$A2571&amp;CHAR(39)&amp;"!r"&amp;$B2571&amp;"c"&amp;$C2571,0),"dd-mmm-yyyy"),(INDIRECT(CHAR(39)&amp;$A2571&amp;CHAR(39)&amp;"!r"&amp;$B2571&amp;"c"&amp;$C2571,0)))</f>
        <v>117500000</v>
      </c>
    </row>
    <row r="2572" spans="1:8" x14ac:dyDescent="0.3">
      <c r="A2572" s="95" t="s">
        <v>285</v>
      </c>
      <c r="B2572" s="95">
        <f t="shared" si="5182"/>
        <v>8</v>
      </c>
      <c r="C2572" s="95">
        <f t="shared" si="5183"/>
        <v>5</v>
      </c>
      <c r="E2572" s="95">
        <f t="shared" ref="E2572" si="5274">plan_id</f>
        <v>390</v>
      </c>
      <c r="F2572" s="95">
        <f t="shared" ca="1" si="5178"/>
        <v>2006</v>
      </c>
      <c r="G2572" s="95">
        <f t="shared" ref="G2572" ca="1" si="5275">VLOOKUP(INDIRECT(CHAR(39)&amp;$A2572&amp;CHAR(39)&amp;"!r2c"&amp;$C2572,0),variables,2,0)</f>
        <v>10985</v>
      </c>
      <c r="H2572" s="98">
        <f t="array" aca="1" ref="H2572" ca="1">IF(AND(G2572&gt;=10861,G2572&lt;=10863),TEXT(INDIRECT(CHAR(39)&amp;$A2572&amp;CHAR(39)&amp;"!r"&amp;$B2572&amp;"c"&amp;$C2572,0),"dd-mmm-yyyy"),(INDIRECT(CHAR(39)&amp;$A2572&amp;CHAR(39)&amp;"!r"&amp;$B2572&amp;"c"&amp;$C2572,0)))</f>
        <v>117500000</v>
      </c>
    </row>
    <row r="2573" spans="1:8" x14ac:dyDescent="0.3">
      <c r="A2573" s="95" t="s">
        <v>285</v>
      </c>
      <c r="B2573" s="95">
        <f t="shared" si="5182"/>
        <v>8</v>
      </c>
      <c r="C2573" s="95">
        <f t="shared" si="5183"/>
        <v>6</v>
      </c>
      <c r="E2573" s="95">
        <f t="shared" ref="E2573" si="5276">plan_id</f>
        <v>390</v>
      </c>
      <c r="F2573" s="95">
        <f t="shared" ca="1" si="5178"/>
        <v>2006</v>
      </c>
      <c r="G2573" s="95">
        <f t="shared" ref="G2573" ca="1" si="5277">VLOOKUP(INDIRECT(CHAR(39)&amp;$A2573&amp;CHAR(39)&amp;"!r2c"&amp;$C2573,0),variables,2,0)</f>
        <v>10986</v>
      </c>
      <c r="H2573" s="98">
        <f t="array" aca="1" ref="H2573" ca="1">IF(AND(G2573&gt;=10861,G2573&lt;=10863),TEXT(INDIRECT(CHAR(39)&amp;$A2573&amp;CHAR(39)&amp;"!r"&amp;$B2573&amp;"c"&amp;$C2573,0),"dd-mmm-yyyy"),(INDIRECT(CHAR(39)&amp;$A2573&amp;CHAR(39)&amp;"!r"&amp;$B2573&amp;"c"&amp;$C2573,0)))</f>
        <v>0</v>
      </c>
    </row>
    <row r="2574" spans="1:8" x14ac:dyDescent="0.3">
      <c r="A2574" s="95" t="s">
        <v>285</v>
      </c>
      <c r="B2574" s="95">
        <f t="shared" si="5182"/>
        <v>8</v>
      </c>
      <c r="C2574" s="95">
        <f t="shared" si="5183"/>
        <v>7</v>
      </c>
      <c r="E2574" s="95">
        <f t="shared" ref="E2574" si="5278">plan_id</f>
        <v>390</v>
      </c>
      <c r="F2574" s="95">
        <f t="shared" ca="1" si="5178"/>
        <v>2006</v>
      </c>
      <c r="G2574" s="95">
        <f t="shared" ref="G2574" ca="1" si="5279">VLOOKUP(INDIRECT(CHAR(39)&amp;$A2574&amp;CHAR(39)&amp;"!r2c"&amp;$C2574,0),variables,2,0)</f>
        <v>10974</v>
      </c>
      <c r="H2574" s="98" t="str">
        <f t="array" aca="1" ref="H2574" ca="1">IF(AND(G2574&gt;=10861,G2574&lt;=10863),TEXT(INDIRECT(CHAR(39)&amp;$A2574&amp;CHAR(39)&amp;"!r"&amp;$B2574&amp;"c"&amp;$C2574,0),"dd-mmm-yyyy"),(INDIRECT(CHAR(39)&amp;$A2574&amp;CHAR(39)&amp;"!r"&amp;$B2574&amp;"c"&amp;$C2574,0)))</f>
        <v>Aggregate</v>
      </c>
    </row>
    <row r="2575" spans="1:8" x14ac:dyDescent="0.3">
      <c r="A2575" s="95" t="s">
        <v>285</v>
      </c>
      <c r="B2575" s="95">
        <f t="shared" si="5182"/>
        <v>8</v>
      </c>
      <c r="C2575" s="95">
        <f t="shared" si="5183"/>
        <v>8</v>
      </c>
      <c r="E2575" s="95">
        <f t="shared" ref="E2575" si="5280">plan_id</f>
        <v>390</v>
      </c>
      <c r="F2575" s="95">
        <f t="shared" ca="1" si="5178"/>
        <v>2006</v>
      </c>
      <c r="G2575" s="95">
        <f t="shared" ref="G2575" ca="1" si="5281">VLOOKUP(INDIRECT(CHAR(39)&amp;$A2575&amp;CHAR(39)&amp;"!r2c"&amp;$C2575,0),variables,2,0)</f>
        <v>10987</v>
      </c>
      <c r="H2575" s="98">
        <f t="array" aca="1" ref="H2575" ca="1">IF(AND(G2575&gt;=10861,G2575&lt;=10863),TEXT(INDIRECT(CHAR(39)&amp;$A2575&amp;CHAR(39)&amp;"!r"&amp;$B2575&amp;"c"&amp;$C2575,0),"dd-mmm-yyyy"),(INDIRECT(CHAR(39)&amp;$A2575&amp;CHAR(39)&amp;"!r"&amp;$B2575&amp;"c"&amp;$C2575,0)))</f>
        <v>1</v>
      </c>
    </row>
    <row r="2576" spans="1:8" x14ac:dyDescent="0.3">
      <c r="A2576" s="95" t="s">
        <v>285</v>
      </c>
      <c r="B2576" s="95">
        <f t="shared" si="5182"/>
        <v>8</v>
      </c>
      <c r="C2576" s="95">
        <f t="shared" si="5183"/>
        <v>9</v>
      </c>
      <c r="E2576" s="95">
        <f t="shared" ref="E2576" si="5282">plan_id</f>
        <v>390</v>
      </c>
      <c r="F2576" s="95">
        <f t="shared" ca="1" si="5178"/>
        <v>2006</v>
      </c>
      <c r="G2576" s="95">
        <f t="shared" ref="G2576" ca="1" si="5283">VLOOKUP(INDIRECT(CHAR(39)&amp;$A2576&amp;CHAR(39)&amp;"!r2c"&amp;$C2576,0),variables,2,0)</f>
        <v>10885</v>
      </c>
      <c r="H2576" s="98" t="str">
        <f t="array" aca="1" ref="H2576" ca="1">IF(AND(G2576&gt;=10861,G2576&lt;=10863),TEXT(INDIRECT(CHAR(39)&amp;$A2576&amp;CHAR(39)&amp;"!r"&amp;$B2576&amp;"c"&amp;$C2576,0),"dd-mmm-yyyy"),(INDIRECT(CHAR(39)&amp;$A2576&amp;CHAR(39)&amp;"!r"&amp;$B2576&amp;"c"&amp;$C2576,0)))</f>
        <v>NA</v>
      </c>
    </row>
    <row r="2577" spans="1:8" x14ac:dyDescent="0.3">
      <c r="A2577" s="95" t="s">
        <v>285</v>
      </c>
      <c r="B2577" s="95">
        <f t="shared" si="5182"/>
        <v>8</v>
      </c>
      <c r="C2577" s="95">
        <f t="shared" si="5183"/>
        <v>10</v>
      </c>
      <c r="E2577" s="95">
        <f t="shared" ref="E2577" si="5284">plan_id</f>
        <v>390</v>
      </c>
      <c r="F2577" s="95">
        <f t="shared" ca="1" si="5178"/>
        <v>2006</v>
      </c>
      <c r="G2577" s="95">
        <f t="shared" ref="G2577" ca="1" si="5285">VLOOKUP(INDIRECT(CHAR(39)&amp;$A2577&amp;CHAR(39)&amp;"!r2c"&amp;$C2577,0),variables,2,0)</f>
        <v>10886</v>
      </c>
      <c r="H2577" s="98" t="str">
        <f t="array" aca="1" ref="H2577" ca="1">IF(AND(G2577&gt;=10861,G2577&lt;=10863),TEXT(INDIRECT(CHAR(39)&amp;$A2577&amp;CHAR(39)&amp;"!r"&amp;$B2577&amp;"c"&amp;$C2577,0),"dd-mmm-yyyy"),(INDIRECT(CHAR(39)&amp;$A2577&amp;CHAR(39)&amp;"!r"&amp;$B2577&amp;"c"&amp;$C2577,0)))</f>
        <v>NA</v>
      </c>
    </row>
    <row r="2578" spans="1:8" x14ac:dyDescent="0.3">
      <c r="A2578" s="95" t="s">
        <v>285</v>
      </c>
      <c r="B2578" s="95">
        <f t="shared" si="5182"/>
        <v>8</v>
      </c>
      <c r="C2578" s="95">
        <f t="shared" si="5183"/>
        <v>11</v>
      </c>
      <c r="E2578" s="95">
        <f t="shared" ref="E2578" si="5286">plan_id</f>
        <v>390</v>
      </c>
      <c r="F2578" s="95">
        <f t="shared" ca="1" si="5178"/>
        <v>2006</v>
      </c>
      <c r="G2578" s="95">
        <f t="shared" ref="G2578" ca="1" si="5287">VLOOKUP(INDIRECT(CHAR(39)&amp;$A2578&amp;CHAR(39)&amp;"!r2c"&amp;$C2578,0),variables,2,0)</f>
        <v>10887</v>
      </c>
      <c r="H2578" s="98" t="str">
        <f t="array" aca="1" ref="H2578" ca="1">IF(AND(G2578&gt;=10861,G2578&lt;=10863),TEXT(INDIRECT(CHAR(39)&amp;$A2578&amp;CHAR(39)&amp;"!r"&amp;$B2578&amp;"c"&amp;$C2578,0),"dd-mmm-yyyy"),(INDIRECT(CHAR(39)&amp;$A2578&amp;CHAR(39)&amp;"!r"&amp;$B2578&amp;"c"&amp;$C2578,0)))</f>
        <v>NA</v>
      </c>
    </row>
    <row r="2579" spans="1:8" x14ac:dyDescent="0.3">
      <c r="A2579" s="95" t="s">
        <v>285</v>
      </c>
      <c r="B2579" s="95">
        <f t="shared" si="5182"/>
        <v>8</v>
      </c>
      <c r="C2579" s="95">
        <f t="shared" si="5183"/>
        <v>12</v>
      </c>
      <c r="E2579" s="95">
        <f t="shared" ref="E2579" si="5288">plan_id</f>
        <v>390</v>
      </c>
      <c r="F2579" s="95">
        <f t="shared" ca="1" si="5178"/>
        <v>2006</v>
      </c>
      <c r="G2579" s="95">
        <f t="shared" ref="G2579" ca="1" si="5289">VLOOKUP(INDIRECT(CHAR(39)&amp;$A2579&amp;CHAR(39)&amp;"!r2c"&amp;$C2579,0),variables,2,0)</f>
        <v>10883</v>
      </c>
      <c r="H2579" s="98" t="str">
        <f t="array" aca="1" ref="H2579" ca="1">IF(AND(G2579&gt;=10861,G2579&lt;=10863),TEXT(INDIRECT(CHAR(39)&amp;$A2579&amp;CHAR(39)&amp;"!r"&amp;$B2579&amp;"c"&amp;$C2579,0),"dd-mmm-yyyy"),(INDIRECT(CHAR(39)&amp;$A2579&amp;CHAR(39)&amp;"!r"&amp;$B2579&amp;"c"&amp;$C2579,0)))</f>
        <v>NA</v>
      </c>
    </row>
    <row r="2580" spans="1:8" x14ac:dyDescent="0.3">
      <c r="A2580" s="95" t="s">
        <v>285</v>
      </c>
      <c r="B2580" s="95">
        <f t="shared" si="5182"/>
        <v>8</v>
      </c>
      <c r="C2580" s="95">
        <f t="shared" si="5183"/>
        <v>13</v>
      </c>
      <c r="E2580" s="95">
        <f t="shared" ref="E2580" si="5290">plan_id</f>
        <v>390</v>
      </c>
      <c r="F2580" s="95">
        <f t="shared" ca="1" si="5178"/>
        <v>2006</v>
      </c>
      <c r="G2580" s="95">
        <f t="shared" ref="G2580" ca="1" si="5291">VLOOKUP(INDIRECT(CHAR(39)&amp;$A2580&amp;CHAR(39)&amp;"!r2c"&amp;$C2580,0),variables,2,0)</f>
        <v>10989</v>
      </c>
      <c r="H2580" s="98">
        <f t="array" aca="1" ref="H2580" ca="1">IF(AND(G2580&gt;=10861,G2580&lt;=10863),TEXT(INDIRECT(CHAR(39)&amp;$A2580&amp;CHAR(39)&amp;"!r"&amp;$B2580&amp;"c"&amp;$C2580,0),"dd-mmm-yyyy"),(INDIRECT(CHAR(39)&amp;$A2580&amp;CHAR(39)&amp;"!r"&amp;$B2580&amp;"c"&amp;$C2580,0)))</f>
        <v>2252600000</v>
      </c>
    </row>
    <row r="2581" spans="1:8" x14ac:dyDescent="0.3">
      <c r="A2581" s="95" t="s">
        <v>285</v>
      </c>
      <c r="B2581" s="95">
        <f t="shared" si="5182"/>
        <v>8</v>
      </c>
      <c r="C2581" s="95">
        <f t="shared" si="5183"/>
        <v>14</v>
      </c>
      <c r="E2581" s="95">
        <f t="shared" ref="E2581" si="5292">plan_id</f>
        <v>390</v>
      </c>
      <c r="F2581" s="95">
        <f t="shared" ca="1" si="5178"/>
        <v>2006</v>
      </c>
      <c r="G2581" s="95">
        <f t="shared" ref="G2581" ca="1" si="5293">VLOOKUP(INDIRECT(CHAR(39)&amp;$A2581&amp;CHAR(39)&amp;"!r2c"&amp;$C2581,0),variables,2,0)</f>
        <v>10990</v>
      </c>
      <c r="H2581" s="98">
        <f t="array" aca="1" ref="H2581" ca="1">IF(AND(G2581&gt;=10861,G2581&lt;=10863),TEXT(INDIRECT(CHAR(39)&amp;$A2581&amp;CHAR(39)&amp;"!r"&amp;$B2581&amp;"c"&amp;$C2581,0),"dd-mmm-yyyy"),(INDIRECT(CHAR(39)&amp;$A2581&amp;CHAR(39)&amp;"!r"&amp;$B2581&amp;"c"&amp;$C2581,0)))</f>
        <v>2459000000</v>
      </c>
    </row>
    <row r="2582" spans="1:8" x14ac:dyDescent="0.3">
      <c r="A2582" s="95" t="s">
        <v>285</v>
      </c>
      <c r="B2582" s="95">
        <f t="shared" si="5182"/>
        <v>8</v>
      </c>
      <c r="C2582" s="95">
        <f t="shared" si="5183"/>
        <v>15</v>
      </c>
      <c r="E2582" s="95">
        <f t="shared" ref="E2582" si="5294">plan_id</f>
        <v>390</v>
      </c>
      <c r="F2582" s="95">
        <f t="shared" ca="1" si="5178"/>
        <v>2006</v>
      </c>
      <c r="G2582" s="95">
        <f t="shared" ref="G2582" ca="1" si="5295">VLOOKUP(INDIRECT(CHAR(39)&amp;$A2582&amp;CHAR(39)&amp;"!r2c"&amp;$C2582,0),variables,2,0)</f>
        <v>10991</v>
      </c>
      <c r="H2582" s="98">
        <f t="array" aca="1" ref="H2582" ca="1">IF(AND(G2582&gt;=10861,G2582&lt;=10863),TEXT(INDIRECT(CHAR(39)&amp;$A2582&amp;CHAR(39)&amp;"!r"&amp;$B2582&amp;"c"&amp;$C2582,0),"dd-mmm-yyyy"),(INDIRECT(CHAR(39)&amp;$A2582&amp;CHAR(39)&amp;"!r"&amp;$B2582&amp;"c"&amp;$C2582,0)))</f>
        <v>206400000</v>
      </c>
    </row>
    <row r="2583" spans="1:8" x14ac:dyDescent="0.3">
      <c r="A2583" s="95" t="s">
        <v>285</v>
      </c>
      <c r="B2583" s="95">
        <f t="shared" si="5182"/>
        <v>8</v>
      </c>
      <c r="C2583" s="95">
        <f t="shared" si="5183"/>
        <v>16</v>
      </c>
      <c r="E2583" s="95">
        <f t="shared" ref="E2583" si="5296">plan_id</f>
        <v>390</v>
      </c>
      <c r="F2583" s="95">
        <f t="shared" ca="1" si="5178"/>
        <v>2006</v>
      </c>
      <c r="G2583" s="95">
        <f t="shared" ref="G2583" ca="1" si="5297">VLOOKUP(INDIRECT(CHAR(39)&amp;$A2583&amp;CHAR(39)&amp;"!r2c"&amp;$C2583,0),variables,2,0)</f>
        <v>10992</v>
      </c>
      <c r="H2583" s="98">
        <f t="array" aca="1" ref="H2583" ca="1">IF(AND(G2583&gt;=10861,G2583&lt;=10863),TEXT(INDIRECT(CHAR(39)&amp;$A2583&amp;CHAR(39)&amp;"!r"&amp;$B2583&amp;"c"&amp;$C2583,0),"dd-mmm-yyyy"),(INDIRECT(CHAR(39)&amp;$A2583&amp;CHAR(39)&amp;"!r"&amp;$B2583&amp;"c"&amp;$C2583,0)))</f>
        <v>0.91600000000000004</v>
      </c>
    </row>
    <row r="2584" spans="1:8" x14ac:dyDescent="0.3">
      <c r="A2584" s="95" t="s">
        <v>285</v>
      </c>
      <c r="B2584" s="95">
        <f t="shared" si="5182"/>
        <v>8</v>
      </c>
      <c r="C2584" s="95">
        <f t="shared" si="5183"/>
        <v>17</v>
      </c>
      <c r="E2584" s="95">
        <f t="shared" ref="E2584" si="5298">plan_id</f>
        <v>390</v>
      </c>
      <c r="F2584" s="95">
        <f t="shared" ca="1" si="5178"/>
        <v>2006</v>
      </c>
      <c r="G2584" s="95">
        <f t="shared" ref="G2584" ca="1" si="5299">VLOOKUP(INDIRECT(CHAR(39)&amp;$A2584&amp;CHAR(39)&amp;"!r2c"&amp;$C2584,0),variables,2,0)</f>
        <v>10993</v>
      </c>
      <c r="H2584" s="98">
        <f t="array" aca="1" ref="H2584" ca="1">IF(AND(G2584&gt;=10861,G2584&lt;=10863),TEXT(INDIRECT(CHAR(39)&amp;$A2584&amp;CHAR(39)&amp;"!r"&amp;$B2584&amp;"c"&amp;$C2584,0),"dd-mmm-yyyy"),(INDIRECT(CHAR(39)&amp;$A2584&amp;CHAR(39)&amp;"!r"&amp;$B2584&amp;"c"&amp;$C2584,0)))</f>
        <v>351000000</v>
      </c>
    </row>
    <row r="2585" spans="1:8" x14ac:dyDescent="0.3">
      <c r="A2585" s="95" t="s">
        <v>285</v>
      </c>
      <c r="B2585" s="95">
        <f t="shared" si="5182"/>
        <v>8</v>
      </c>
      <c r="C2585" s="95">
        <f t="shared" si="5183"/>
        <v>18</v>
      </c>
      <c r="E2585" s="95">
        <f t="shared" ref="E2585" si="5300">plan_id</f>
        <v>390</v>
      </c>
      <c r="F2585" s="95">
        <f t="shared" ca="1" si="5178"/>
        <v>2006</v>
      </c>
      <c r="G2585" s="95">
        <f t="shared" ref="G2585" ca="1" si="5301">VLOOKUP(INDIRECT(CHAR(39)&amp;$A2585&amp;CHAR(39)&amp;"!r2c"&amp;$C2585,0),variables,2,0)</f>
        <v>11005</v>
      </c>
      <c r="H2585" s="98" t="str">
        <f t="array" aca="1" ref="H2585" ca="1">IF(AND(G2585&gt;=10861,G2585&lt;=10863),TEXT(INDIRECT(CHAR(39)&amp;$A2585&amp;CHAR(39)&amp;"!r"&amp;$B2585&amp;"c"&amp;$C2585,0),"dd-mmm-yyyy"),(INDIRECT(CHAR(39)&amp;$A2585&amp;CHAR(39)&amp;"!r"&amp;$B2585&amp;"c"&amp;$C2585,0)))</f>
        <v>NA</v>
      </c>
    </row>
    <row r="2586" spans="1:8" x14ac:dyDescent="0.3">
      <c r="A2586" s="95" t="s">
        <v>285</v>
      </c>
      <c r="B2586" s="95">
        <f t="shared" si="5182"/>
        <v>8</v>
      </c>
      <c r="C2586" s="95">
        <f t="shared" si="5183"/>
        <v>19</v>
      </c>
      <c r="E2586" s="95">
        <f t="shared" ref="E2586" si="5302">plan_id</f>
        <v>390</v>
      </c>
      <c r="F2586" s="95">
        <f t="shared" ca="1" si="5178"/>
        <v>2006</v>
      </c>
      <c r="G2586" s="95">
        <f t="shared" ref="G2586" ca="1" si="5303">VLOOKUP(INDIRECT(CHAR(39)&amp;$A2586&amp;CHAR(39)&amp;"!r2c"&amp;$C2586,0),variables,2,0)</f>
        <v>10988</v>
      </c>
      <c r="H2586" s="98">
        <f t="array" aca="1" ref="H2586" ca="1">IF(AND(G2586&gt;=10861,G2586&lt;=10863),TEXT(INDIRECT(CHAR(39)&amp;$A2586&amp;CHAR(39)&amp;"!r"&amp;$B2586&amp;"c"&amp;$C2586,0),"dd-mmm-yyyy"),(INDIRECT(CHAR(39)&amp;$A2586&amp;CHAR(39)&amp;"!r"&amp;$B2586&amp;"c"&amp;$C2586,0)))</f>
        <v>0.33475783475783477</v>
      </c>
    </row>
    <row r="2587" spans="1:8" x14ac:dyDescent="0.3">
      <c r="A2587" s="95" t="s">
        <v>285</v>
      </c>
      <c r="B2587" s="95">
        <f t="shared" si="5182"/>
        <v>8</v>
      </c>
      <c r="C2587" s="95">
        <f t="shared" si="5183"/>
        <v>20</v>
      </c>
      <c r="E2587" s="95">
        <f t="shared" ref="E2587" si="5304">plan_id</f>
        <v>390</v>
      </c>
      <c r="F2587" s="95">
        <f t="shared" ca="1" si="5178"/>
        <v>2006</v>
      </c>
      <c r="G2587" s="95">
        <f t="shared" ref="G2587" ca="1" si="5305">VLOOKUP(INDIRECT(CHAR(39)&amp;$A2587&amp;CHAR(39)&amp;"!r2c"&amp;$C2587,0),variables,2,0)</f>
        <v>10996</v>
      </c>
      <c r="H2587" s="98">
        <f t="array" aca="1" ref="H2587" ca="1">IF(AND(G2587&gt;=10861,G2587&lt;=10863),TEXT(INDIRECT(CHAR(39)&amp;$A2587&amp;CHAR(39)&amp;"!r"&amp;$B2587&amp;"c"&amp;$C2587,0),"dd-mmm-yyyy"),(INDIRECT(CHAR(39)&amp;$A2587&amp;CHAR(39)&amp;"!r"&amp;$B2587&amp;"c"&amp;$C2587,0)))</f>
        <v>2310211000</v>
      </c>
    </row>
    <row r="2588" spans="1:8" x14ac:dyDescent="0.3">
      <c r="A2588" s="95" t="s">
        <v>285</v>
      </c>
      <c r="B2588" s="95">
        <f t="shared" si="5182"/>
        <v>8</v>
      </c>
      <c r="C2588" s="95">
        <f t="shared" si="5183"/>
        <v>21</v>
      </c>
      <c r="E2588" s="95">
        <f t="shared" ref="E2588" si="5306">plan_id</f>
        <v>390</v>
      </c>
      <c r="F2588" s="95">
        <f t="shared" ca="1" si="5178"/>
        <v>2006</v>
      </c>
      <c r="G2588" s="95">
        <f t="shared" ref="G2588" ca="1" si="5307">VLOOKUP(INDIRECT(CHAR(39)&amp;$A2588&amp;CHAR(39)&amp;"!r2c"&amp;$C2588,0),variables,2,0)</f>
        <v>10997</v>
      </c>
      <c r="H2588" s="98">
        <f t="array" aca="1" ref="H2588" ca="1">IF(AND(G2588&gt;=10861,G2588&lt;=10863),TEXT(INDIRECT(CHAR(39)&amp;$A2588&amp;CHAR(39)&amp;"!r"&amp;$B2588&amp;"c"&amp;$C2588,0),"dd-mmm-yyyy"),(INDIRECT(CHAR(39)&amp;$A2588&amp;CHAR(39)&amp;"!r"&amp;$B2588&amp;"c"&amp;$C2588,0)))</f>
        <v>0.93949206994713297</v>
      </c>
    </row>
    <row r="2589" spans="1:8" x14ac:dyDescent="0.3">
      <c r="A2589" s="95" t="s">
        <v>285</v>
      </c>
      <c r="B2589" s="95">
        <f t="shared" si="5182"/>
        <v>8</v>
      </c>
      <c r="C2589" s="95">
        <f t="shared" si="5183"/>
        <v>22</v>
      </c>
      <c r="E2589" s="95">
        <f t="shared" ref="E2589" si="5308">plan_id</f>
        <v>390</v>
      </c>
      <c r="F2589" s="95">
        <f t="shared" ca="1" si="5178"/>
        <v>2006</v>
      </c>
      <c r="G2589" s="95">
        <f t="shared" ref="G2589" ca="1" si="5309">VLOOKUP(INDIRECT(CHAR(39)&amp;$A2589&amp;CHAR(39)&amp;"!r2c"&amp;$C2589,0),variables,2,0)</f>
        <v>10980</v>
      </c>
      <c r="H2589" s="98">
        <f t="array" aca="1" ref="H2589" ca="1">IF(AND(G2589&gt;=10861,G2589&lt;=10863),TEXT(INDIRECT(CHAR(39)&amp;$A2589&amp;CHAR(39)&amp;"!r"&amp;$B2589&amp;"c"&amp;$C2589,0),"dd-mmm-yyyy"),(INDIRECT(CHAR(39)&amp;$A2589&amp;CHAR(39)&amp;"!r"&amp;$B2589&amp;"c"&amp;$C2589,0)))</f>
        <v>0</v>
      </c>
    </row>
    <row r="2590" spans="1:8" x14ac:dyDescent="0.3">
      <c r="A2590" s="95" t="s">
        <v>285</v>
      </c>
      <c r="B2590" s="95">
        <f t="shared" si="5182"/>
        <v>8</v>
      </c>
      <c r="C2590" s="95">
        <f t="shared" si="5183"/>
        <v>23</v>
      </c>
      <c r="E2590" s="95">
        <f t="shared" ref="E2590" si="5310">plan_id</f>
        <v>390</v>
      </c>
      <c r="F2590" s="95">
        <f t="shared" ca="1" si="5178"/>
        <v>2006</v>
      </c>
      <c r="G2590" s="95">
        <f t="shared" ref="G2590" ca="1" si="5311">VLOOKUP(INDIRECT(CHAR(39)&amp;$A2590&amp;CHAR(39)&amp;"!r2c"&amp;$C2590,0),variables,2,0)</f>
        <v>10981</v>
      </c>
      <c r="H2590" s="98">
        <f t="array" aca="1" ref="H2590" ca="1">IF(AND(G2590&gt;=10861,G2590&lt;=10863),TEXT(INDIRECT(CHAR(39)&amp;$A2590&amp;CHAR(39)&amp;"!r"&amp;$B2590&amp;"c"&amp;$C2590,0),"dd-mmm-yyyy"),(INDIRECT(CHAR(39)&amp;$A2590&amp;CHAR(39)&amp;"!r"&amp;$B2590&amp;"c"&amp;$C2590,0)))</f>
        <v>0</v>
      </c>
    </row>
    <row r="2591" spans="1:8" x14ac:dyDescent="0.3">
      <c r="A2591" s="95" t="s">
        <v>285</v>
      </c>
      <c r="B2591" s="95">
        <f t="shared" ref="B2591:B2654" si="5312">B2564+1</f>
        <v>8</v>
      </c>
      <c r="C2591" s="95">
        <f t="shared" ref="C2591:C2654" si="5313">C2564</f>
        <v>24</v>
      </c>
      <c r="E2591" s="95">
        <f t="shared" ref="E2591" si="5314">plan_id</f>
        <v>390</v>
      </c>
      <c r="F2591" s="95">
        <f t="shared" ca="1" si="5178"/>
        <v>2006</v>
      </c>
      <c r="G2591" s="95">
        <f t="shared" ref="G2591" ca="1" si="5315">VLOOKUP(INDIRECT(CHAR(39)&amp;$A2591&amp;CHAR(39)&amp;"!r2c"&amp;$C2591,0),variables,2,0)</f>
        <v>10998</v>
      </c>
      <c r="H2591" s="98">
        <f t="array" aca="1" ref="H2591" ca="1">IF(AND(G2591&gt;=10861,G2591&lt;=10863),TEXT(INDIRECT(CHAR(39)&amp;$A2591&amp;CHAR(39)&amp;"!r"&amp;$B2591&amp;"c"&amp;$C2591,0),"dd-mmm-yyyy"),(INDIRECT(CHAR(39)&amp;$A2591&amp;CHAR(39)&amp;"!r"&amp;$B2591&amp;"c"&amp;$C2591,0)))</f>
        <v>0</v>
      </c>
    </row>
    <row r="2592" spans="1:8" x14ac:dyDescent="0.3">
      <c r="A2592" s="95" t="s">
        <v>285</v>
      </c>
      <c r="B2592" s="95">
        <f t="shared" si="5312"/>
        <v>8</v>
      </c>
      <c r="C2592" s="95">
        <f t="shared" si="5313"/>
        <v>25</v>
      </c>
      <c r="E2592" s="95">
        <f t="shared" ref="E2592" si="5316">plan_id</f>
        <v>390</v>
      </c>
      <c r="F2592" s="95">
        <f t="shared" ca="1" si="5178"/>
        <v>2006</v>
      </c>
      <c r="G2592" s="95">
        <f t="shared" ref="G2592" ca="1" si="5317">VLOOKUP(INDIRECT(CHAR(39)&amp;$A2592&amp;CHAR(39)&amp;"!r2c"&amp;$C2592,0),variables,2,0)</f>
        <v>10999</v>
      </c>
      <c r="H2592" s="98">
        <f t="array" aca="1" ref="H2592" ca="1">IF(AND(G2592&gt;=10861,G2592&lt;=10863),TEXT(INDIRECT(CHAR(39)&amp;$A2592&amp;CHAR(39)&amp;"!r"&amp;$B2592&amp;"c"&amp;$C2592,0),"dd-mmm-yyyy"),(INDIRECT(CHAR(39)&amp;$A2592&amp;CHAR(39)&amp;"!r"&amp;$B2592&amp;"c"&amp;$C2592,0)))</f>
        <v>15795000</v>
      </c>
    </row>
    <row r="2593" spans="1:8" x14ac:dyDescent="0.3">
      <c r="A2593" s="95" t="s">
        <v>285</v>
      </c>
      <c r="B2593" s="95">
        <f t="shared" si="5312"/>
        <v>8</v>
      </c>
      <c r="C2593" s="95">
        <f t="shared" si="5313"/>
        <v>26</v>
      </c>
      <c r="E2593" s="95">
        <f t="shared" ref="E2593" si="5318">plan_id</f>
        <v>390</v>
      </c>
      <c r="F2593" s="95">
        <f t="shared" ca="1" si="5178"/>
        <v>2006</v>
      </c>
      <c r="G2593" s="95">
        <f t="shared" ref="G2593" ca="1" si="5319">VLOOKUP(INDIRECT(CHAR(39)&amp;$A2593&amp;CHAR(39)&amp;"!r2c"&amp;$C2593,0),variables,2,0)</f>
        <v>11000</v>
      </c>
      <c r="H2593" s="98">
        <f t="array" aca="1" ref="H2593" ca="1">IF(AND(G2593&gt;=10861,G2593&lt;=10863),TEXT(INDIRECT(CHAR(39)&amp;$A2593&amp;CHAR(39)&amp;"!r"&amp;$B2593&amp;"c"&amp;$C2593,0),"dd-mmm-yyyy"),(INDIRECT(CHAR(39)&amp;$A2593&amp;CHAR(39)&amp;"!r"&amp;$B2593&amp;"c"&amp;$C2593,0)))</f>
        <v>0</v>
      </c>
    </row>
    <row r="2594" spans="1:8" x14ac:dyDescent="0.3">
      <c r="A2594" s="95" t="s">
        <v>285</v>
      </c>
      <c r="B2594" s="95">
        <f t="shared" si="5312"/>
        <v>8</v>
      </c>
      <c r="C2594" s="95">
        <f t="shared" si="5313"/>
        <v>27</v>
      </c>
      <c r="E2594" s="95">
        <f t="shared" ref="E2594" si="5320">plan_id</f>
        <v>390</v>
      </c>
      <c r="F2594" s="95">
        <f t="shared" ca="1" si="5178"/>
        <v>2006</v>
      </c>
      <c r="G2594" s="95">
        <f t="shared" ref="G2594" ca="1" si="5321">VLOOKUP(INDIRECT(CHAR(39)&amp;$A2594&amp;CHAR(39)&amp;"!r2c"&amp;$C2594,0),variables,2,0)</f>
        <v>11001</v>
      </c>
      <c r="H2594" s="98">
        <f t="array" aca="1" ref="H2594" ca="1">IF(AND(G2594&gt;=10861,G2594&lt;=10863),TEXT(INDIRECT(CHAR(39)&amp;$A2594&amp;CHAR(39)&amp;"!r"&amp;$B2594&amp;"c"&amp;$C2594,0),"dd-mmm-yyyy"),(INDIRECT(CHAR(39)&amp;$A2594&amp;CHAR(39)&amp;"!r"&amp;$B2594&amp;"c"&amp;$C2594,0)))</f>
        <v>1817000</v>
      </c>
    </row>
    <row r="2595" spans="1:8" x14ac:dyDescent="0.3">
      <c r="A2595" s="95" t="s">
        <v>285</v>
      </c>
      <c r="B2595" s="95">
        <f t="shared" si="5312"/>
        <v>8</v>
      </c>
      <c r="C2595" s="95">
        <f t="shared" si="5313"/>
        <v>28</v>
      </c>
      <c r="E2595" s="95">
        <f t="shared" ref="E2595" si="5322">plan_id</f>
        <v>390</v>
      </c>
      <c r="F2595" s="95">
        <f t="shared" ca="1" si="5178"/>
        <v>2006</v>
      </c>
      <c r="G2595" s="95">
        <f t="shared" ref="G2595" ca="1" si="5323">VLOOKUP(INDIRECT(CHAR(39)&amp;$A2595&amp;CHAR(39)&amp;"!r2c"&amp;$C2595,0),variables,2,0)</f>
        <v>11002</v>
      </c>
      <c r="H2595" s="98">
        <f t="array" aca="1" ref="H2595" ca="1">IF(AND(G2595&gt;=10861,G2595&lt;=10863),TEXT(INDIRECT(CHAR(39)&amp;$A2595&amp;CHAR(39)&amp;"!r"&amp;$B2595&amp;"c"&amp;$C2595,0),"dd-mmm-yyyy"),(INDIRECT(CHAR(39)&amp;$A2595&amp;CHAR(39)&amp;"!r"&amp;$B2595&amp;"c"&amp;$C2595,0)))</f>
        <v>0</v>
      </c>
    </row>
    <row r="2596" spans="1:8" x14ac:dyDescent="0.3">
      <c r="A2596" s="95" t="s">
        <v>285</v>
      </c>
      <c r="B2596" s="95">
        <f t="shared" si="5312"/>
        <v>8</v>
      </c>
      <c r="C2596" s="95">
        <f t="shared" si="5313"/>
        <v>29</v>
      </c>
      <c r="E2596" s="95">
        <f t="shared" ref="E2596" si="5324">plan_id</f>
        <v>390</v>
      </c>
      <c r="F2596" s="95">
        <f t="shared" ca="1" si="5178"/>
        <v>2006</v>
      </c>
      <c r="G2596" s="95">
        <f t="shared" ref="G2596" ca="1" si="5325">VLOOKUP(INDIRECT(CHAR(39)&amp;$A2596&amp;CHAR(39)&amp;"!r2c"&amp;$C2596,0),variables,2,0)</f>
        <v>11003</v>
      </c>
      <c r="H2596" s="98">
        <f t="array" aca="1" ref="H2596" ca="1">IF(AND(G2596&gt;=10861,G2596&lt;=10863),TEXT(INDIRECT(CHAR(39)&amp;$A2596&amp;CHAR(39)&amp;"!r"&amp;$B2596&amp;"c"&amp;$C2596,0),"dd-mmm-yyyy"),(INDIRECT(CHAR(39)&amp;$A2596&amp;CHAR(39)&amp;"!r"&amp;$B2596&amp;"c"&amp;$C2596,0)))</f>
        <v>17612000</v>
      </c>
    </row>
    <row r="2597" spans="1:8" x14ac:dyDescent="0.3">
      <c r="A2597" s="95" t="s">
        <v>285</v>
      </c>
      <c r="B2597" s="95">
        <f t="shared" si="5312"/>
        <v>9</v>
      </c>
      <c r="C2597" s="95">
        <f t="shared" si="5313"/>
        <v>3</v>
      </c>
      <c r="E2597" s="95">
        <f t="shared" ref="E2597" si="5326">plan_id</f>
        <v>390</v>
      </c>
      <c r="F2597" s="95">
        <f t="shared" ca="1" si="5178"/>
        <v>2007</v>
      </c>
      <c r="G2597" s="95">
        <f t="shared" ref="G2597" ca="1" si="5327">VLOOKUP(INDIRECT(CHAR(39)&amp;$A2597&amp;CHAR(39)&amp;"!r2c"&amp;$C2597,0),variables,2,0)</f>
        <v>10982</v>
      </c>
      <c r="H2597" s="98" t="str">
        <f t="array" aca="1" ref="H2597" ca="1">IF(AND(G2597&gt;=10861,G2597&lt;=10863),TEXT(INDIRECT(CHAR(39)&amp;$A2597&amp;CHAR(39)&amp;"!r"&amp;$B2597&amp;"c"&amp;$C2597,0),"dd-mmm-yyyy"),(INDIRECT(CHAR(39)&amp;$A2597&amp;CHAR(39)&amp;"!r"&amp;$B2597&amp;"c"&amp;$C2597,0)))</f>
        <v>NO</v>
      </c>
    </row>
    <row r="2598" spans="1:8" x14ac:dyDescent="0.3">
      <c r="A2598" s="95" t="s">
        <v>285</v>
      </c>
      <c r="B2598" s="95">
        <f t="shared" si="5312"/>
        <v>9</v>
      </c>
      <c r="C2598" s="95">
        <f t="shared" si="5313"/>
        <v>4</v>
      </c>
      <c r="E2598" s="95">
        <f t="shared" ref="E2598" si="5328">plan_id</f>
        <v>390</v>
      </c>
      <c r="F2598" s="95">
        <f t="shared" ca="1" si="5178"/>
        <v>2007</v>
      </c>
      <c r="G2598" s="95">
        <f t="shared" ref="G2598" ca="1" si="5329">VLOOKUP(INDIRECT(CHAR(39)&amp;$A2598&amp;CHAR(39)&amp;"!r2c"&amp;$C2598,0),variables,2,0)</f>
        <v>10984</v>
      </c>
      <c r="H2598" s="98">
        <f t="array" aca="1" ref="H2598" ca="1">IF(AND(G2598&gt;=10861,G2598&lt;=10863),TEXT(INDIRECT(CHAR(39)&amp;$A2598&amp;CHAR(39)&amp;"!r"&amp;$B2598&amp;"c"&amp;$C2598,0),"dd-mmm-yyyy"),(INDIRECT(CHAR(39)&amp;$A2598&amp;CHAR(39)&amp;"!r"&amp;$B2598&amp;"c"&amp;$C2598,0)))</f>
        <v>140100000</v>
      </c>
    </row>
    <row r="2599" spans="1:8" x14ac:dyDescent="0.3">
      <c r="A2599" s="95" t="s">
        <v>285</v>
      </c>
      <c r="B2599" s="95">
        <f t="shared" si="5312"/>
        <v>9</v>
      </c>
      <c r="C2599" s="95">
        <f t="shared" si="5313"/>
        <v>5</v>
      </c>
      <c r="E2599" s="95">
        <f t="shared" ref="E2599" si="5330">plan_id</f>
        <v>390</v>
      </c>
      <c r="F2599" s="95">
        <f t="shared" ca="1" si="5178"/>
        <v>2007</v>
      </c>
      <c r="G2599" s="95">
        <f t="shared" ref="G2599" ca="1" si="5331">VLOOKUP(INDIRECT(CHAR(39)&amp;$A2599&amp;CHAR(39)&amp;"!r2c"&amp;$C2599,0),variables,2,0)</f>
        <v>10985</v>
      </c>
      <c r="H2599" s="98">
        <f t="array" aca="1" ref="H2599" ca="1">IF(AND(G2599&gt;=10861,G2599&lt;=10863),TEXT(INDIRECT(CHAR(39)&amp;$A2599&amp;CHAR(39)&amp;"!r"&amp;$B2599&amp;"c"&amp;$C2599,0),"dd-mmm-yyyy"),(INDIRECT(CHAR(39)&amp;$A2599&amp;CHAR(39)&amp;"!r"&amp;$B2599&amp;"c"&amp;$C2599,0)))</f>
        <v>140100000</v>
      </c>
    </row>
    <row r="2600" spans="1:8" x14ac:dyDescent="0.3">
      <c r="A2600" s="95" t="s">
        <v>285</v>
      </c>
      <c r="B2600" s="95">
        <f t="shared" si="5312"/>
        <v>9</v>
      </c>
      <c r="C2600" s="95">
        <f t="shared" si="5313"/>
        <v>6</v>
      </c>
      <c r="E2600" s="95">
        <f t="shared" ref="E2600" si="5332">plan_id</f>
        <v>390</v>
      </c>
      <c r="F2600" s="95">
        <f t="shared" ca="1" si="5178"/>
        <v>2007</v>
      </c>
      <c r="G2600" s="95">
        <f t="shared" ref="G2600" ca="1" si="5333">VLOOKUP(INDIRECT(CHAR(39)&amp;$A2600&amp;CHAR(39)&amp;"!r2c"&amp;$C2600,0),variables,2,0)</f>
        <v>10986</v>
      </c>
      <c r="H2600" s="98">
        <f t="array" aca="1" ref="H2600" ca="1">IF(AND(G2600&gt;=10861,G2600&lt;=10863),TEXT(INDIRECT(CHAR(39)&amp;$A2600&amp;CHAR(39)&amp;"!r"&amp;$B2600&amp;"c"&amp;$C2600,0),"dd-mmm-yyyy"),(INDIRECT(CHAR(39)&amp;$A2600&amp;CHAR(39)&amp;"!r"&amp;$B2600&amp;"c"&amp;$C2600,0)))</f>
        <v>0</v>
      </c>
    </row>
    <row r="2601" spans="1:8" x14ac:dyDescent="0.3">
      <c r="A2601" s="95" t="s">
        <v>285</v>
      </c>
      <c r="B2601" s="95">
        <f t="shared" si="5312"/>
        <v>9</v>
      </c>
      <c r="C2601" s="95">
        <f t="shared" si="5313"/>
        <v>7</v>
      </c>
      <c r="E2601" s="95">
        <f t="shared" ref="E2601" si="5334">plan_id</f>
        <v>390</v>
      </c>
      <c r="F2601" s="95">
        <f t="shared" ca="1" si="5178"/>
        <v>2007</v>
      </c>
      <c r="G2601" s="95">
        <f t="shared" ref="G2601" ca="1" si="5335">VLOOKUP(INDIRECT(CHAR(39)&amp;$A2601&amp;CHAR(39)&amp;"!r2c"&amp;$C2601,0),variables,2,0)</f>
        <v>10974</v>
      </c>
      <c r="H2601" s="98" t="str">
        <f t="array" aca="1" ref="H2601" ca="1">IF(AND(G2601&gt;=10861,G2601&lt;=10863),TEXT(INDIRECT(CHAR(39)&amp;$A2601&amp;CHAR(39)&amp;"!r"&amp;$B2601&amp;"c"&amp;$C2601,0),"dd-mmm-yyyy"),(INDIRECT(CHAR(39)&amp;$A2601&amp;CHAR(39)&amp;"!r"&amp;$B2601&amp;"c"&amp;$C2601,0)))</f>
        <v>Aggregate</v>
      </c>
    </row>
    <row r="2602" spans="1:8" x14ac:dyDescent="0.3">
      <c r="A2602" s="95" t="s">
        <v>285</v>
      </c>
      <c r="B2602" s="95">
        <f t="shared" si="5312"/>
        <v>9</v>
      </c>
      <c r="C2602" s="95">
        <f t="shared" si="5313"/>
        <v>8</v>
      </c>
      <c r="E2602" s="95">
        <f t="shared" ref="E2602" si="5336">plan_id</f>
        <v>390</v>
      </c>
      <c r="F2602" s="95">
        <f t="shared" ca="1" si="5178"/>
        <v>2007</v>
      </c>
      <c r="G2602" s="95">
        <f t="shared" ref="G2602" ca="1" si="5337">VLOOKUP(INDIRECT(CHAR(39)&amp;$A2602&amp;CHAR(39)&amp;"!r2c"&amp;$C2602,0),variables,2,0)</f>
        <v>10987</v>
      </c>
      <c r="H2602" s="98">
        <f t="array" aca="1" ref="H2602" ca="1">IF(AND(G2602&gt;=10861,G2602&lt;=10863),TEXT(INDIRECT(CHAR(39)&amp;$A2602&amp;CHAR(39)&amp;"!r"&amp;$B2602&amp;"c"&amp;$C2602,0),"dd-mmm-yyyy"),(INDIRECT(CHAR(39)&amp;$A2602&amp;CHAR(39)&amp;"!r"&amp;$B2602&amp;"c"&amp;$C2602,0)))</f>
        <v>1</v>
      </c>
    </row>
    <row r="2603" spans="1:8" x14ac:dyDescent="0.3">
      <c r="A2603" s="95" t="s">
        <v>285</v>
      </c>
      <c r="B2603" s="95">
        <f t="shared" si="5312"/>
        <v>9</v>
      </c>
      <c r="C2603" s="95">
        <f t="shared" si="5313"/>
        <v>9</v>
      </c>
      <c r="E2603" s="95">
        <f t="shared" ref="E2603" si="5338">plan_id</f>
        <v>390</v>
      </c>
      <c r="F2603" s="95">
        <f t="shared" ca="1" si="5178"/>
        <v>2007</v>
      </c>
      <c r="G2603" s="95">
        <f t="shared" ref="G2603" ca="1" si="5339">VLOOKUP(INDIRECT(CHAR(39)&amp;$A2603&amp;CHAR(39)&amp;"!r2c"&amp;$C2603,0),variables,2,0)</f>
        <v>10885</v>
      </c>
      <c r="H2603" s="98" t="str">
        <f t="array" aca="1" ref="H2603" ca="1">IF(AND(G2603&gt;=10861,G2603&lt;=10863),TEXT(INDIRECT(CHAR(39)&amp;$A2603&amp;CHAR(39)&amp;"!r"&amp;$B2603&amp;"c"&amp;$C2603,0),"dd-mmm-yyyy"),(INDIRECT(CHAR(39)&amp;$A2603&amp;CHAR(39)&amp;"!r"&amp;$B2603&amp;"c"&amp;$C2603,0)))</f>
        <v>NA</v>
      </c>
    </row>
    <row r="2604" spans="1:8" x14ac:dyDescent="0.3">
      <c r="A2604" s="95" t="s">
        <v>285</v>
      </c>
      <c r="B2604" s="95">
        <f t="shared" si="5312"/>
        <v>9</v>
      </c>
      <c r="C2604" s="95">
        <f t="shared" si="5313"/>
        <v>10</v>
      </c>
      <c r="E2604" s="95">
        <f t="shared" ref="E2604" si="5340">plan_id</f>
        <v>390</v>
      </c>
      <c r="F2604" s="95">
        <f t="shared" ca="1" si="5178"/>
        <v>2007</v>
      </c>
      <c r="G2604" s="95">
        <f t="shared" ref="G2604" ca="1" si="5341">VLOOKUP(INDIRECT(CHAR(39)&amp;$A2604&amp;CHAR(39)&amp;"!r2c"&amp;$C2604,0),variables,2,0)</f>
        <v>10886</v>
      </c>
      <c r="H2604" s="98" t="str">
        <f t="array" aca="1" ref="H2604" ca="1">IF(AND(G2604&gt;=10861,G2604&lt;=10863),TEXT(INDIRECT(CHAR(39)&amp;$A2604&amp;CHAR(39)&amp;"!r"&amp;$B2604&amp;"c"&amp;$C2604,0),"dd-mmm-yyyy"),(INDIRECT(CHAR(39)&amp;$A2604&amp;CHAR(39)&amp;"!r"&amp;$B2604&amp;"c"&amp;$C2604,0)))</f>
        <v>NA</v>
      </c>
    </row>
    <row r="2605" spans="1:8" x14ac:dyDescent="0.3">
      <c r="A2605" s="95" t="s">
        <v>285</v>
      </c>
      <c r="B2605" s="95">
        <f t="shared" si="5312"/>
        <v>9</v>
      </c>
      <c r="C2605" s="95">
        <f t="shared" si="5313"/>
        <v>11</v>
      </c>
      <c r="E2605" s="95">
        <f t="shared" ref="E2605" si="5342">plan_id</f>
        <v>390</v>
      </c>
      <c r="F2605" s="95">
        <f t="shared" ca="1" si="5178"/>
        <v>2007</v>
      </c>
      <c r="G2605" s="95">
        <f t="shared" ref="G2605" ca="1" si="5343">VLOOKUP(INDIRECT(CHAR(39)&amp;$A2605&amp;CHAR(39)&amp;"!r2c"&amp;$C2605,0),variables,2,0)</f>
        <v>10887</v>
      </c>
      <c r="H2605" s="98" t="str">
        <f t="array" aca="1" ref="H2605" ca="1">IF(AND(G2605&gt;=10861,G2605&lt;=10863),TEXT(INDIRECT(CHAR(39)&amp;$A2605&amp;CHAR(39)&amp;"!r"&amp;$B2605&amp;"c"&amp;$C2605,0),"dd-mmm-yyyy"),(INDIRECT(CHAR(39)&amp;$A2605&amp;CHAR(39)&amp;"!r"&amp;$B2605&amp;"c"&amp;$C2605,0)))</f>
        <v>NA</v>
      </c>
    </row>
    <row r="2606" spans="1:8" x14ac:dyDescent="0.3">
      <c r="A2606" s="95" t="s">
        <v>285</v>
      </c>
      <c r="B2606" s="95">
        <f t="shared" si="5312"/>
        <v>9</v>
      </c>
      <c r="C2606" s="95">
        <f t="shared" si="5313"/>
        <v>12</v>
      </c>
      <c r="E2606" s="95">
        <f t="shared" ref="E2606" si="5344">plan_id</f>
        <v>390</v>
      </c>
      <c r="F2606" s="95">
        <f t="shared" ca="1" si="5178"/>
        <v>2007</v>
      </c>
      <c r="G2606" s="95">
        <f t="shared" ref="G2606" ca="1" si="5345">VLOOKUP(INDIRECT(CHAR(39)&amp;$A2606&amp;CHAR(39)&amp;"!r2c"&amp;$C2606,0),variables,2,0)</f>
        <v>10883</v>
      </c>
      <c r="H2606" s="98" t="str">
        <f t="array" aca="1" ref="H2606" ca="1">IF(AND(G2606&gt;=10861,G2606&lt;=10863),TEXT(INDIRECT(CHAR(39)&amp;$A2606&amp;CHAR(39)&amp;"!r"&amp;$B2606&amp;"c"&amp;$C2606,0),"dd-mmm-yyyy"),(INDIRECT(CHAR(39)&amp;$A2606&amp;CHAR(39)&amp;"!r"&amp;$B2606&amp;"c"&amp;$C2606,0)))</f>
        <v>NA</v>
      </c>
    </row>
    <row r="2607" spans="1:8" x14ac:dyDescent="0.3">
      <c r="A2607" s="95" t="s">
        <v>285</v>
      </c>
      <c r="B2607" s="95">
        <f t="shared" si="5312"/>
        <v>9</v>
      </c>
      <c r="C2607" s="95">
        <f t="shared" si="5313"/>
        <v>13</v>
      </c>
      <c r="E2607" s="95">
        <f t="shared" ref="E2607" si="5346">plan_id</f>
        <v>390</v>
      </c>
      <c r="F2607" s="95">
        <f t="shared" ca="1" si="5178"/>
        <v>2007</v>
      </c>
      <c r="G2607" s="95">
        <f t="shared" ref="G2607" ca="1" si="5347">VLOOKUP(INDIRECT(CHAR(39)&amp;$A2607&amp;CHAR(39)&amp;"!r2c"&amp;$C2607,0),variables,2,0)</f>
        <v>10989</v>
      </c>
      <c r="H2607" s="98">
        <f t="array" aca="1" ref="H2607" ca="1">IF(AND(G2607&gt;=10861,G2607&lt;=10863),TEXT(INDIRECT(CHAR(39)&amp;$A2607&amp;CHAR(39)&amp;"!r"&amp;$B2607&amp;"c"&amp;$C2607,0),"dd-mmm-yyyy"),(INDIRECT(CHAR(39)&amp;$A2607&amp;CHAR(39)&amp;"!r"&amp;$B2607&amp;"c"&amp;$C2607,0)))</f>
        <v>2672900000</v>
      </c>
    </row>
    <row r="2608" spans="1:8" x14ac:dyDescent="0.3">
      <c r="A2608" s="95" t="s">
        <v>285</v>
      </c>
      <c r="B2608" s="95">
        <f t="shared" si="5312"/>
        <v>9</v>
      </c>
      <c r="C2608" s="95">
        <f t="shared" si="5313"/>
        <v>14</v>
      </c>
      <c r="E2608" s="95">
        <f t="shared" ref="E2608" si="5348">plan_id</f>
        <v>390</v>
      </c>
      <c r="F2608" s="95">
        <f t="shared" ca="1" si="5178"/>
        <v>2007</v>
      </c>
      <c r="G2608" s="95">
        <f t="shared" ref="G2608" ca="1" si="5349">VLOOKUP(INDIRECT(CHAR(39)&amp;$A2608&amp;CHAR(39)&amp;"!r2c"&amp;$C2608,0),variables,2,0)</f>
        <v>10990</v>
      </c>
      <c r="H2608" s="98">
        <f t="array" aca="1" ref="H2608" ca="1">IF(AND(G2608&gt;=10861,G2608&lt;=10863),TEXT(INDIRECT(CHAR(39)&amp;$A2608&amp;CHAR(39)&amp;"!r"&amp;$B2608&amp;"c"&amp;$C2608,0),"dd-mmm-yyyy"),(INDIRECT(CHAR(39)&amp;$A2608&amp;CHAR(39)&amp;"!r"&amp;$B2608&amp;"c"&amp;$C2608,0)))</f>
        <v>2647300000</v>
      </c>
    </row>
    <row r="2609" spans="1:8" x14ac:dyDescent="0.3">
      <c r="A2609" s="95" t="s">
        <v>285</v>
      </c>
      <c r="B2609" s="95">
        <f t="shared" si="5312"/>
        <v>9</v>
      </c>
      <c r="C2609" s="95">
        <f t="shared" si="5313"/>
        <v>15</v>
      </c>
      <c r="E2609" s="95">
        <f t="shared" ref="E2609" si="5350">plan_id</f>
        <v>390</v>
      </c>
      <c r="F2609" s="95">
        <f t="shared" ca="1" si="5178"/>
        <v>2007</v>
      </c>
      <c r="G2609" s="95">
        <f t="shared" ref="G2609" ca="1" si="5351">VLOOKUP(INDIRECT(CHAR(39)&amp;$A2609&amp;CHAR(39)&amp;"!r2c"&amp;$C2609,0),variables,2,0)</f>
        <v>10991</v>
      </c>
      <c r="H2609" s="98">
        <f t="array" aca="1" ref="H2609" ca="1">IF(AND(G2609&gt;=10861,G2609&lt;=10863),TEXT(INDIRECT(CHAR(39)&amp;$A2609&amp;CHAR(39)&amp;"!r"&amp;$B2609&amp;"c"&amp;$C2609,0),"dd-mmm-yyyy"),(INDIRECT(CHAR(39)&amp;$A2609&amp;CHAR(39)&amp;"!r"&amp;$B2609&amp;"c"&amp;$C2609,0)))</f>
        <v>-25600000</v>
      </c>
    </row>
    <row r="2610" spans="1:8" x14ac:dyDescent="0.3">
      <c r="A2610" s="95" t="s">
        <v>285</v>
      </c>
      <c r="B2610" s="95">
        <f t="shared" si="5312"/>
        <v>9</v>
      </c>
      <c r="C2610" s="95">
        <f t="shared" si="5313"/>
        <v>16</v>
      </c>
      <c r="E2610" s="95">
        <f t="shared" ref="E2610" si="5352">plan_id</f>
        <v>390</v>
      </c>
      <c r="F2610" s="95">
        <f t="shared" ca="1" si="5178"/>
        <v>2007</v>
      </c>
      <c r="G2610" s="95">
        <f t="shared" ref="G2610" ca="1" si="5353">VLOOKUP(INDIRECT(CHAR(39)&amp;$A2610&amp;CHAR(39)&amp;"!r2c"&amp;$C2610,0),variables,2,0)</f>
        <v>10992</v>
      </c>
      <c r="H2610" s="98">
        <f t="array" aca="1" ref="H2610" ca="1">IF(AND(G2610&gt;=10861,G2610&lt;=10863),TEXT(INDIRECT(CHAR(39)&amp;$A2610&amp;CHAR(39)&amp;"!r"&amp;$B2610&amp;"c"&amp;$C2610,0),"dd-mmm-yyyy"),(INDIRECT(CHAR(39)&amp;$A2610&amp;CHAR(39)&amp;"!r"&amp;$B2610&amp;"c"&amp;$C2610,0)))</f>
        <v>1.01</v>
      </c>
    </row>
    <row r="2611" spans="1:8" x14ac:dyDescent="0.3">
      <c r="A2611" s="95" t="s">
        <v>285</v>
      </c>
      <c r="B2611" s="95">
        <f t="shared" si="5312"/>
        <v>9</v>
      </c>
      <c r="C2611" s="95">
        <f t="shared" si="5313"/>
        <v>17</v>
      </c>
      <c r="E2611" s="95">
        <f t="shared" ref="E2611" si="5354">plan_id</f>
        <v>390</v>
      </c>
      <c r="F2611" s="95">
        <f t="shared" ca="1" si="5178"/>
        <v>2007</v>
      </c>
      <c r="G2611" s="95">
        <f t="shared" ref="G2611" ca="1" si="5355">VLOOKUP(INDIRECT(CHAR(39)&amp;$A2611&amp;CHAR(39)&amp;"!r2c"&amp;$C2611,0),variables,2,0)</f>
        <v>10993</v>
      </c>
      <c r="H2611" s="98">
        <f t="array" aca="1" ref="H2611" ca="1">IF(AND(G2611&gt;=10861,G2611&lt;=10863),TEXT(INDIRECT(CHAR(39)&amp;$A2611&amp;CHAR(39)&amp;"!r"&amp;$B2611&amp;"c"&amp;$C2611,0),"dd-mmm-yyyy"),(INDIRECT(CHAR(39)&amp;$A2611&amp;CHAR(39)&amp;"!r"&amp;$B2611&amp;"c"&amp;$C2611,0)))</f>
        <v>329600000</v>
      </c>
    </row>
    <row r="2612" spans="1:8" x14ac:dyDescent="0.3">
      <c r="A2612" s="95" t="s">
        <v>285</v>
      </c>
      <c r="B2612" s="95">
        <f t="shared" si="5312"/>
        <v>9</v>
      </c>
      <c r="C2612" s="95">
        <f t="shared" si="5313"/>
        <v>18</v>
      </c>
      <c r="E2612" s="95">
        <f t="shared" ref="E2612" si="5356">plan_id</f>
        <v>390</v>
      </c>
      <c r="F2612" s="95">
        <f t="shared" ca="1" si="5178"/>
        <v>2007</v>
      </c>
      <c r="G2612" s="95">
        <f t="shared" ref="G2612" ca="1" si="5357">VLOOKUP(INDIRECT(CHAR(39)&amp;$A2612&amp;CHAR(39)&amp;"!r2c"&amp;$C2612,0),variables,2,0)</f>
        <v>11005</v>
      </c>
      <c r="H2612" s="98" t="str">
        <f t="array" aca="1" ref="H2612" ca="1">IF(AND(G2612&gt;=10861,G2612&lt;=10863),TEXT(INDIRECT(CHAR(39)&amp;$A2612&amp;CHAR(39)&amp;"!r"&amp;$B2612&amp;"c"&amp;$C2612,0),"dd-mmm-yyyy"),(INDIRECT(CHAR(39)&amp;$A2612&amp;CHAR(39)&amp;"!r"&amp;$B2612&amp;"c"&amp;$C2612,0)))</f>
        <v>NA</v>
      </c>
    </row>
    <row r="2613" spans="1:8" x14ac:dyDescent="0.3">
      <c r="A2613" s="95" t="s">
        <v>285</v>
      </c>
      <c r="B2613" s="95">
        <f t="shared" si="5312"/>
        <v>9</v>
      </c>
      <c r="C2613" s="95">
        <f t="shared" si="5313"/>
        <v>19</v>
      </c>
      <c r="E2613" s="95">
        <f t="shared" ref="E2613" si="5358">plan_id</f>
        <v>390</v>
      </c>
      <c r="F2613" s="95">
        <f t="shared" ca="1" si="5178"/>
        <v>2007</v>
      </c>
      <c r="G2613" s="95">
        <f t="shared" ref="G2613" ca="1" si="5359">VLOOKUP(INDIRECT(CHAR(39)&amp;$A2613&amp;CHAR(39)&amp;"!r2c"&amp;$C2613,0),variables,2,0)</f>
        <v>10988</v>
      </c>
      <c r="H2613" s="98">
        <f t="array" aca="1" ref="H2613" ca="1">IF(AND(G2613&gt;=10861,G2613&lt;=10863),TEXT(INDIRECT(CHAR(39)&amp;$A2613&amp;CHAR(39)&amp;"!r"&amp;$B2613&amp;"c"&amp;$C2613,0),"dd-mmm-yyyy"),(INDIRECT(CHAR(39)&amp;$A2613&amp;CHAR(39)&amp;"!r"&amp;$B2613&amp;"c"&amp;$C2613,0)))</f>
        <v>0.4250606796116505</v>
      </c>
    </row>
    <row r="2614" spans="1:8" x14ac:dyDescent="0.3">
      <c r="A2614" s="95" t="s">
        <v>285</v>
      </c>
      <c r="B2614" s="95">
        <f t="shared" si="5312"/>
        <v>9</v>
      </c>
      <c r="C2614" s="95">
        <f t="shared" si="5313"/>
        <v>20</v>
      </c>
      <c r="E2614" s="95">
        <f t="shared" ref="E2614" si="5360">plan_id</f>
        <v>390</v>
      </c>
      <c r="F2614" s="95">
        <f t="shared" ca="1" si="5178"/>
        <v>2007</v>
      </c>
      <c r="G2614" s="95">
        <f t="shared" ref="G2614" ca="1" si="5361">VLOOKUP(INDIRECT(CHAR(39)&amp;$A2614&amp;CHAR(39)&amp;"!r2c"&amp;$C2614,0),variables,2,0)</f>
        <v>10996</v>
      </c>
      <c r="H2614" s="98">
        <f t="array" aca="1" ref="H2614" ca="1">IF(AND(G2614&gt;=10861,G2614&lt;=10863),TEXT(INDIRECT(CHAR(39)&amp;$A2614&amp;CHAR(39)&amp;"!r"&amp;$B2614&amp;"c"&amp;$C2614,0),"dd-mmm-yyyy"),(INDIRECT(CHAR(39)&amp;$A2614&amp;CHAR(39)&amp;"!r"&amp;$B2614&amp;"c"&amp;$C2614,0)))</f>
        <v>2853608000</v>
      </c>
    </row>
    <row r="2615" spans="1:8" x14ac:dyDescent="0.3">
      <c r="A2615" s="95" t="s">
        <v>285</v>
      </c>
      <c r="B2615" s="95">
        <f t="shared" si="5312"/>
        <v>9</v>
      </c>
      <c r="C2615" s="95">
        <f t="shared" si="5313"/>
        <v>21</v>
      </c>
      <c r="E2615" s="95">
        <f t="shared" ref="E2615" si="5362">plan_id</f>
        <v>390</v>
      </c>
      <c r="F2615" s="95">
        <f t="shared" ca="1" si="5178"/>
        <v>2007</v>
      </c>
      <c r="G2615" s="95">
        <f t="shared" ref="G2615" ca="1" si="5363">VLOOKUP(INDIRECT(CHAR(39)&amp;$A2615&amp;CHAR(39)&amp;"!r2c"&amp;$C2615,0),variables,2,0)</f>
        <v>10997</v>
      </c>
      <c r="H2615" s="98">
        <f t="array" aca="1" ref="H2615" ca="1">IF(AND(G2615&gt;=10861,G2615&lt;=10863),TEXT(INDIRECT(CHAR(39)&amp;$A2615&amp;CHAR(39)&amp;"!r"&amp;$B2615&amp;"c"&amp;$C2615,0),"dd-mmm-yyyy"),(INDIRECT(CHAR(39)&amp;$A2615&amp;CHAR(39)&amp;"!r"&amp;$B2615&amp;"c"&amp;$C2615,0)))</f>
        <v>1.0779314773542854</v>
      </c>
    </row>
    <row r="2616" spans="1:8" x14ac:dyDescent="0.3">
      <c r="A2616" s="95" t="s">
        <v>285</v>
      </c>
      <c r="B2616" s="95">
        <f t="shared" si="5312"/>
        <v>9</v>
      </c>
      <c r="C2616" s="95">
        <f t="shared" si="5313"/>
        <v>22</v>
      </c>
      <c r="E2616" s="95">
        <f t="shared" ref="E2616" si="5364">plan_id</f>
        <v>390</v>
      </c>
      <c r="F2616" s="95">
        <f t="shared" ca="1" si="5178"/>
        <v>2007</v>
      </c>
      <c r="G2616" s="95">
        <f t="shared" ref="G2616" ca="1" si="5365">VLOOKUP(INDIRECT(CHAR(39)&amp;$A2616&amp;CHAR(39)&amp;"!r2c"&amp;$C2616,0),variables,2,0)</f>
        <v>10980</v>
      </c>
      <c r="H2616" s="98">
        <f t="array" aca="1" ref="H2616" ca="1">IF(AND(G2616&gt;=10861,G2616&lt;=10863),TEXT(INDIRECT(CHAR(39)&amp;$A2616&amp;CHAR(39)&amp;"!r"&amp;$B2616&amp;"c"&amp;$C2616,0),"dd-mmm-yyyy"),(INDIRECT(CHAR(39)&amp;$A2616&amp;CHAR(39)&amp;"!r"&amp;$B2616&amp;"c"&amp;$C2616,0)))</f>
        <v>0</v>
      </c>
    </row>
    <row r="2617" spans="1:8" x14ac:dyDescent="0.3">
      <c r="A2617" s="95" t="s">
        <v>285</v>
      </c>
      <c r="B2617" s="95">
        <f t="shared" si="5312"/>
        <v>9</v>
      </c>
      <c r="C2617" s="95">
        <f t="shared" si="5313"/>
        <v>23</v>
      </c>
      <c r="E2617" s="95">
        <f t="shared" ref="E2617" si="5366">plan_id</f>
        <v>390</v>
      </c>
      <c r="F2617" s="95">
        <f t="shared" ca="1" si="5178"/>
        <v>2007</v>
      </c>
      <c r="G2617" s="95">
        <f t="shared" ref="G2617" ca="1" si="5367">VLOOKUP(INDIRECT(CHAR(39)&amp;$A2617&amp;CHAR(39)&amp;"!r2c"&amp;$C2617,0),variables,2,0)</f>
        <v>10981</v>
      </c>
      <c r="H2617" s="98">
        <f t="array" aca="1" ref="H2617" ca="1">IF(AND(G2617&gt;=10861,G2617&lt;=10863),TEXT(INDIRECT(CHAR(39)&amp;$A2617&amp;CHAR(39)&amp;"!r"&amp;$B2617&amp;"c"&amp;$C2617,0),"dd-mmm-yyyy"),(INDIRECT(CHAR(39)&amp;$A2617&amp;CHAR(39)&amp;"!r"&amp;$B2617&amp;"c"&amp;$C2617,0)))</f>
        <v>0</v>
      </c>
    </row>
    <row r="2618" spans="1:8" x14ac:dyDescent="0.3">
      <c r="A2618" s="95" t="s">
        <v>285</v>
      </c>
      <c r="B2618" s="95">
        <f t="shared" si="5312"/>
        <v>9</v>
      </c>
      <c r="C2618" s="95">
        <f t="shared" si="5313"/>
        <v>24</v>
      </c>
      <c r="E2618" s="95">
        <f t="shared" ref="E2618" si="5368">plan_id</f>
        <v>390</v>
      </c>
      <c r="F2618" s="95">
        <f t="shared" ca="1" si="5178"/>
        <v>2007</v>
      </c>
      <c r="G2618" s="95">
        <f t="shared" ref="G2618" ca="1" si="5369">VLOOKUP(INDIRECT(CHAR(39)&amp;$A2618&amp;CHAR(39)&amp;"!r2c"&amp;$C2618,0),variables,2,0)</f>
        <v>10998</v>
      </c>
      <c r="H2618" s="98">
        <f t="array" aca="1" ref="H2618" ca="1">IF(AND(G2618&gt;=10861,G2618&lt;=10863),TEXT(INDIRECT(CHAR(39)&amp;$A2618&amp;CHAR(39)&amp;"!r"&amp;$B2618&amp;"c"&amp;$C2618,0),"dd-mmm-yyyy"),(INDIRECT(CHAR(39)&amp;$A2618&amp;CHAR(39)&amp;"!r"&amp;$B2618&amp;"c"&amp;$C2618,0)))</f>
        <v>0</v>
      </c>
    </row>
    <row r="2619" spans="1:8" x14ac:dyDescent="0.3">
      <c r="A2619" s="95" t="s">
        <v>285</v>
      </c>
      <c r="B2619" s="95">
        <f t="shared" si="5312"/>
        <v>9</v>
      </c>
      <c r="C2619" s="95">
        <f t="shared" si="5313"/>
        <v>25</v>
      </c>
      <c r="E2619" s="95">
        <f t="shared" ref="E2619" si="5370">plan_id</f>
        <v>390</v>
      </c>
      <c r="F2619" s="95">
        <f t="shared" ca="1" si="5178"/>
        <v>2007</v>
      </c>
      <c r="G2619" s="95">
        <f t="shared" ref="G2619" ca="1" si="5371">VLOOKUP(INDIRECT(CHAR(39)&amp;$A2619&amp;CHAR(39)&amp;"!r2c"&amp;$C2619,0),variables,2,0)</f>
        <v>10999</v>
      </c>
      <c r="H2619" s="98">
        <f t="array" aca="1" ref="H2619" ca="1">IF(AND(G2619&gt;=10861,G2619&lt;=10863),TEXT(INDIRECT(CHAR(39)&amp;$A2619&amp;CHAR(39)&amp;"!r"&amp;$B2619&amp;"c"&amp;$C2619,0),"dd-mmm-yyyy"),(INDIRECT(CHAR(39)&amp;$A2619&amp;CHAR(39)&amp;"!r"&amp;$B2619&amp;"c"&amp;$C2619,0)))</f>
        <v>20587000</v>
      </c>
    </row>
    <row r="2620" spans="1:8" x14ac:dyDescent="0.3">
      <c r="A2620" s="95" t="s">
        <v>285</v>
      </c>
      <c r="B2620" s="95">
        <f t="shared" si="5312"/>
        <v>9</v>
      </c>
      <c r="C2620" s="95">
        <f t="shared" si="5313"/>
        <v>26</v>
      </c>
      <c r="E2620" s="95">
        <f t="shared" ref="E2620" si="5372">plan_id</f>
        <v>390</v>
      </c>
      <c r="F2620" s="95">
        <f t="shared" ca="1" si="5178"/>
        <v>2007</v>
      </c>
      <c r="G2620" s="95">
        <f t="shared" ref="G2620" ca="1" si="5373">VLOOKUP(INDIRECT(CHAR(39)&amp;$A2620&amp;CHAR(39)&amp;"!r2c"&amp;$C2620,0),variables,2,0)</f>
        <v>11000</v>
      </c>
      <c r="H2620" s="98">
        <f t="array" aca="1" ref="H2620" ca="1">IF(AND(G2620&gt;=10861,G2620&lt;=10863),TEXT(INDIRECT(CHAR(39)&amp;$A2620&amp;CHAR(39)&amp;"!r"&amp;$B2620&amp;"c"&amp;$C2620,0),"dd-mmm-yyyy"),(INDIRECT(CHAR(39)&amp;$A2620&amp;CHAR(39)&amp;"!r"&amp;$B2620&amp;"c"&amp;$C2620,0)))</f>
        <v>0</v>
      </c>
    </row>
    <row r="2621" spans="1:8" x14ac:dyDescent="0.3">
      <c r="A2621" s="95" t="s">
        <v>285</v>
      </c>
      <c r="B2621" s="95">
        <f t="shared" si="5312"/>
        <v>9</v>
      </c>
      <c r="C2621" s="95">
        <f t="shared" si="5313"/>
        <v>27</v>
      </c>
      <c r="E2621" s="95">
        <f t="shared" ref="E2621" si="5374">plan_id</f>
        <v>390</v>
      </c>
      <c r="F2621" s="95">
        <f t="shared" ca="1" si="5178"/>
        <v>2007</v>
      </c>
      <c r="G2621" s="95">
        <f t="shared" ref="G2621" ca="1" si="5375">VLOOKUP(INDIRECT(CHAR(39)&amp;$A2621&amp;CHAR(39)&amp;"!r2c"&amp;$C2621,0),variables,2,0)</f>
        <v>11001</v>
      </c>
      <c r="H2621" s="98">
        <f t="array" aca="1" ref="H2621" ca="1">IF(AND(G2621&gt;=10861,G2621&lt;=10863),TEXT(INDIRECT(CHAR(39)&amp;$A2621&amp;CHAR(39)&amp;"!r"&amp;$B2621&amp;"c"&amp;$C2621,0),"dd-mmm-yyyy"),(INDIRECT(CHAR(39)&amp;$A2621&amp;CHAR(39)&amp;"!r"&amp;$B2621&amp;"c"&amp;$C2621,0)))</f>
        <v>4037000</v>
      </c>
    </row>
    <row r="2622" spans="1:8" x14ac:dyDescent="0.3">
      <c r="A2622" s="95" t="s">
        <v>285</v>
      </c>
      <c r="B2622" s="95">
        <f t="shared" si="5312"/>
        <v>9</v>
      </c>
      <c r="C2622" s="95">
        <f t="shared" si="5313"/>
        <v>28</v>
      </c>
      <c r="E2622" s="95">
        <f t="shared" ref="E2622" si="5376">plan_id</f>
        <v>390</v>
      </c>
      <c r="F2622" s="95">
        <f t="shared" ca="1" si="5178"/>
        <v>2007</v>
      </c>
      <c r="G2622" s="95">
        <f t="shared" ref="G2622" ca="1" si="5377">VLOOKUP(INDIRECT(CHAR(39)&amp;$A2622&amp;CHAR(39)&amp;"!r2c"&amp;$C2622,0),variables,2,0)</f>
        <v>11002</v>
      </c>
      <c r="H2622" s="98">
        <f t="array" aca="1" ref="H2622" ca="1">IF(AND(G2622&gt;=10861,G2622&lt;=10863),TEXT(INDIRECT(CHAR(39)&amp;$A2622&amp;CHAR(39)&amp;"!r"&amp;$B2622&amp;"c"&amp;$C2622,0),"dd-mmm-yyyy"),(INDIRECT(CHAR(39)&amp;$A2622&amp;CHAR(39)&amp;"!r"&amp;$B2622&amp;"c"&amp;$C2622,0)))</f>
        <v>0</v>
      </c>
    </row>
    <row r="2623" spans="1:8" x14ac:dyDescent="0.3">
      <c r="A2623" s="95" t="s">
        <v>285</v>
      </c>
      <c r="B2623" s="95">
        <f t="shared" si="5312"/>
        <v>9</v>
      </c>
      <c r="C2623" s="95">
        <f t="shared" si="5313"/>
        <v>29</v>
      </c>
      <c r="E2623" s="95">
        <f t="shared" ref="E2623" si="5378">plan_id</f>
        <v>390</v>
      </c>
      <c r="F2623" s="95">
        <f t="shared" ca="1" si="5178"/>
        <v>2007</v>
      </c>
      <c r="G2623" s="95">
        <f t="shared" ref="G2623" ca="1" si="5379">VLOOKUP(INDIRECT(CHAR(39)&amp;$A2623&amp;CHAR(39)&amp;"!r2c"&amp;$C2623,0),variables,2,0)</f>
        <v>11003</v>
      </c>
      <c r="H2623" s="98">
        <f t="array" aca="1" ref="H2623" ca="1">IF(AND(G2623&gt;=10861,G2623&lt;=10863),TEXT(INDIRECT(CHAR(39)&amp;$A2623&amp;CHAR(39)&amp;"!r"&amp;$B2623&amp;"c"&amp;$C2623,0),"dd-mmm-yyyy"),(INDIRECT(CHAR(39)&amp;$A2623&amp;CHAR(39)&amp;"!r"&amp;$B2623&amp;"c"&amp;$C2623,0)))</f>
        <v>24624000</v>
      </c>
    </row>
    <row r="2624" spans="1:8" x14ac:dyDescent="0.3">
      <c r="A2624" s="95" t="s">
        <v>285</v>
      </c>
      <c r="B2624" s="95">
        <f t="shared" si="5312"/>
        <v>10</v>
      </c>
      <c r="C2624" s="95">
        <f t="shared" si="5313"/>
        <v>3</v>
      </c>
      <c r="E2624" s="95">
        <f t="shared" ref="E2624" si="5380">plan_id</f>
        <v>390</v>
      </c>
      <c r="F2624" s="95">
        <f t="shared" ca="1" si="5178"/>
        <v>2008</v>
      </c>
      <c r="G2624" s="95">
        <f t="shared" ref="G2624" ca="1" si="5381">VLOOKUP(INDIRECT(CHAR(39)&amp;$A2624&amp;CHAR(39)&amp;"!r2c"&amp;$C2624,0),variables,2,0)</f>
        <v>10982</v>
      </c>
      <c r="H2624" s="98" t="str">
        <f t="array" aca="1" ref="H2624" ca="1">IF(AND(G2624&gt;=10861,G2624&lt;=10863),TEXT(INDIRECT(CHAR(39)&amp;$A2624&amp;CHAR(39)&amp;"!r"&amp;$B2624&amp;"c"&amp;$C2624,0),"dd-mmm-yyyy"),(INDIRECT(CHAR(39)&amp;$A2624&amp;CHAR(39)&amp;"!r"&amp;$B2624&amp;"c"&amp;$C2624,0)))</f>
        <v>NO</v>
      </c>
    </row>
    <row r="2625" spans="1:8" x14ac:dyDescent="0.3">
      <c r="A2625" s="95" t="s">
        <v>285</v>
      </c>
      <c r="B2625" s="95">
        <f t="shared" si="5312"/>
        <v>10</v>
      </c>
      <c r="C2625" s="95">
        <f t="shared" si="5313"/>
        <v>4</v>
      </c>
      <c r="E2625" s="95">
        <f t="shared" ref="E2625" si="5382">plan_id</f>
        <v>390</v>
      </c>
      <c r="F2625" s="95">
        <f t="shared" ca="1" si="5178"/>
        <v>2008</v>
      </c>
      <c r="G2625" s="95">
        <f t="shared" ref="G2625" ca="1" si="5383">VLOOKUP(INDIRECT(CHAR(39)&amp;$A2625&amp;CHAR(39)&amp;"!r2c"&amp;$C2625,0),variables,2,0)</f>
        <v>10984</v>
      </c>
      <c r="H2625" s="98">
        <f t="array" aca="1" ref="H2625" ca="1">IF(AND(G2625&gt;=10861,G2625&lt;=10863),TEXT(INDIRECT(CHAR(39)&amp;$A2625&amp;CHAR(39)&amp;"!r"&amp;$B2625&amp;"c"&amp;$C2625,0),"dd-mmm-yyyy"),(INDIRECT(CHAR(39)&amp;$A2625&amp;CHAR(39)&amp;"!r"&amp;$B2625&amp;"c"&amp;$C2625,0)))</f>
        <v>137000000</v>
      </c>
    </row>
    <row r="2626" spans="1:8" x14ac:dyDescent="0.3">
      <c r="A2626" s="95" t="s">
        <v>285</v>
      </c>
      <c r="B2626" s="95">
        <f t="shared" si="5312"/>
        <v>10</v>
      </c>
      <c r="C2626" s="95">
        <f t="shared" si="5313"/>
        <v>5</v>
      </c>
      <c r="E2626" s="95">
        <f t="shared" ref="E2626" si="5384">plan_id</f>
        <v>390</v>
      </c>
      <c r="F2626" s="95">
        <f t="shared" ca="1" si="5178"/>
        <v>2008</v>
      </c>
      <c r="G2626" s="95">
        <f t="shared" ref="G2626" ca="1" si="5385">VLOOKUP(INDIRECT(CHAR(39)&amp;$A2626&amp;CHAR(39)&amp;"!r2c"&amp;$C2626,0),variables,2,0)</f>
        <v>10985</v>
      </c>
      <c r="H2626" s="98">
        <f t="array" aca="1" ref="H2626" ca="1">IF(AND(G2626&gt;=10861,G2626&lt;=10863),TEXT(INDIRECT(CHAR(39)&amp;$A2626&amp;CHAR(39)&amp;"!r"&amp;$B2626&amp;"c"&amp;$C2626,0),"dd-mmm-yyyy"),(INDIRECT(CHAR(39)&amp;$A2626&amp;CHAR(39)&amp;"!r"&amp;$B2626&amp;"c"&amp;$C2626,0)))</f>
        <v>137000000</v>
      </c>
    </row>
    <row r="2627" spans="1:8" x14ac:dyDescent="0.3">
      <c r="A2627" s="95" t="s">
        <v>285</v>
      </c>
      <c r="B2627" s="95">
        <f t="shared" si="5312"/>
        <v>10</v>
      </c>
      <c r="C2627" s="95">
        <f t="shared" si="5313"/>
        <v>6</v>
      </c>
      <c r="E2627" s="95">
        <f t="shared" ref="E2627" si="5386">plan_id</f>
        <v>390</v>
      </c>
      <c r="F2627" s="95">
        <f t="shared" ca="1" si="5178"/>
        <v>2008</v>
      </c>
      <c r="G2627" s="95">
        <f t="shared" ref="G2627" ca="1" si="5387">VLOOKUP(INDIRECT(CHAR(39)&amp;$A2627&amp;CHAR(39)&amp;"!r2c"&amp;$C2627,0),variables,2,0)</f>
        <v>10986</v>
      </c>
      <c r="H2627" s="98">
        <f t="array" aca="1" ref="H2627" ca="1">IF(AND(G2627&gt;=10861,G2627&lt;=10863),TEXT(INDIRECT(CHAR(39)&amp;$A2627&amp;CHAR(39)&amp;"!r"&amp;$B2627&amp;"c"&amp;$C2627,0),"dd-mmm-yyyy"),(INDIRECT(CHAR(39)&amp;$A2627&amp;CHAR(39)&amp;"!r"&amp;$B2627&amp;"c"&amp;$C2627,0)))</f>
        <v>0</v>
      </c>
    </row>
    <row r="2628" spans="1:8" x14ac:dyDescent="0.3">
      <c r="A2628" s="95" t="s">
        <v>285</v>
      </c>
      <c r="B2628" s="95">
        <f t="shared" si="5312"/>
        <v>10</v>
      </c>
      <c r="C2628" s="95">
        <f t="shared" si="5313"/>
        <v>7</v>
      </c>
      <c r="E2628" s="95">
        <f t="shared" ref="E2628" si="5388">plan_id</f>
        <v>390</v>
      </c>
      <c r="F2628" s="95">
        <f t="shared" ca="1" si="5178"/>
        <v>2008</v>
      </c>
      <c r="G2628" s="95">
        <f t="shared" ref="G2628" ca="1" si="5389">VLOOKUP(INDIRECT(CHAR(39)&amp;$A2628&amp;CHAR(39)&amp;"!r2c"&amp;$C2628,0),variables,2,0)</f>
        <v>10974</v>
      </c>
      <c r="H2628" s="98" t="str">
        <f t="array" aca="1" ref="H2628" ca="1">IF(AND(G2628&gt;=10861,G2628&lt;=10863),TEXT(INDIRECT(CHAR(39)&amp;$A2628&amp;CHAR(39)&amp;"!r"&amp;$B2628&amp;"c"&amp;$C2628,0),"dd-mmm-yyyy"),(INDIRECT(CHAR(39)&amp;$A2628&amp;CHAR(39)&amp;"!r"&amp;$B2628&amp;"c"&amp;$C2628,0)))</f>
        <v>EAN</v>
      </c>
    </row>
    <row r="2629" spans="1:8" x14ac:dyDescent="0.3">
      <c r="A2629" s="95" t="s">
        <v>285</v>
      </c>
      <c r="B2629" s="95">
        <f t="shared" si="5312"/>
        <v>10</v>
      </c>
      <c r="C2629" s="95">
        <f t="shared" si="5313"/>
        <v>8</v>
      </c>
      <c r="E2629" s="95">
        <f t="shared" ref="E2629" si="5390">plan_id</f>
        <v>390</v>
      </c>
      <c r="F2629" s="95">
        <f t="shared" ca="1" si="5178"/>
        <v>2008</v>
      </c>
      <c r="G2629" s="95">
        <f t="shared" ref="G2629" ca="1" si="5391">VLOOKUP(INDIRECT(CHAR(39)&amp;$A2629&amp;CHAR(39)&amp;"!r2c"&amp;$C2629,0),variables,2,0)</f>
        <v>10987</v>
      </c>
      <c r="H2629" s="98">
        <f t="array" aca="1" ref="H2629" ca="1">IF(AND(G2629&gt;=10861,G2629&lt;=10863),TEXT(INDIRECT(CHAR(39)&amp;$A2629&amp;CHAR(39)&amp;"!r"&amp;$B2629&amp;"c"&amp;$C2629,0),"dd-mmm-yyyy"),(INDIRECT(CHAR(39)&amp;$A2629&amp;CHAR(39)&amp;"!r"&amp;$B2629&amp;"c"&amp;$C2629,0)))</f>
        <v>1</v>
      </c>
    </row>
    <row r="2630" spans="1:8" x14ac:dyDescent="0.3">
      <c r="A2630" s="95" t="s">
        <v>285</v>
      </c>
      <c r="B2630" s="95">
        <f t="shared" si="5312"/>
        <v>10</v>
      </c>
      <c r="C2630" s="95">
        <f t="shared" si="5313"/>
        <v>9</v>
      </c>
      <c r="E2630" s="95">
        <f t="shared" ref="E2630" si="5392">plan_id</f>
        <v>390</v>
      </c>
      <c r="F2630" s="95">
        <f t="shared" ca="1" si="5178"/>
        <v>2008</v>
      </c>
      <c r="G2630" s="95">
        <f t="shared" ref="G2630" ca="1" si="5393">VLOOKUP(INDIRECT(CHAR(39)&amp;$A2630&amp;CHAR(39)&amp;"!r2c"&amp;$C2630,0),variables,2,0)</f>
        <v>10885</v>
      </c>
      <c r="H2630" s="98" t="str">
        <f t="array" aca="1" ref="H2630" ca="1">IF(AND(G2630&gt;=10861,G2630&lt;=10863),TEXT(INDIRECT(CHAR(39)&amp;$A2630&amp;CHAR(39)&amp;"!r"&amp;$B2630&amp;"c"&amp;$C2630,0),"dd-mmm-yyyy"),(INDIRECT(CHAR(39)&amp;$A2630&amp;CHAR(39)&amp;"!r"&amp;$B2630&amp;"c"&amp;$C2630,0)))</f>
        <v>NA</v>
      </c>
    </row>
    <row r="2631" spans="1:8" x14ac:dyDescent="0.3">
      <c r="A2631" s="95" t="s">
        <v>285</v>
      </c>
      <c r="B2631" s="95">
        <f t="shared" si="5312"/>
        <v>10</v>
      </c>
      <c r="C2631" s="95">
        <f t="shared" si="5313"/>
        <v>10</v>
      </c>
      <c r="E2631" s="95">
        <f t="shared" ref="E2631" si="5394">plan_id</f>
        <v>390</v>
      </c>
      <c r="F2631" s="95">
        <f t="shared" ca="1" si="5178"/>
        <v>2008</v>
      </c>
      <c r="G2631" s="95">
        <f t="shared" ref="G2631" ca="1" si="5395">VLOOKUP(INDIRECT(CHAR(39)&amp;$A2631&amp;CHAR(39)&amp;"!r2c"&amp;$C2631,0),variables,2,0)</f>
        <v>10886</v>
      </c>
      <c r="H2631" s="98" t="str">
        <f t="array" aca="1" ref="H2631" ca="1">IF(AND(G2631&gt;=10861,G2631&lt;=10863),TEXT(INDIRECT(CHAR(39)&amp;$A2631&amp;CHAR(39)&amp;"!r"&amp;$B2631&amp;"c"&amp;$C2631,0),"dd-mmm-yyyy"),(INDIRECT(CHAR(39)&amp;$A2631&amp;CHAR(39)&amp;"!r"&amp;$B2631&amp;"c"&amp;$C2631,0)))</f>
        <v>NA</v>
      </c>
    </row>
    <row r="2632" spans="1:8" x14ac:dyDescent="0.3">
      <c r="A2632" s="95" t="s">
        <v>285</v>
      </c>
      <c r="B2632" s="95">
        <f t="shared" si="5312"/>
        <v>10</v>
      </c>
      <c r="C2632" s="95">
        <f t="shared" si="5313"/>
        <v>11</v>
      </c>
      <c r="E2632" s="95">
        <f t="shared" ref="E2632" si="5396">plan_id</f>
        <v>390</v>
      </c>
      <c r="F2632" s="95">
        <f t="shared" ca="1" si="5178"/>
        <v>2008</v>
      </c>
      <c r="G2632" s="95">
        <f t="shared" ref="G2632" ca="1" si="5397">VLOOKUP(INDIRECT(CHAR(39)&amp;$A2632&amp;CHAR(39)&amp;"!r2c"&amp;$C2632,0),variables,2,0)</f>
        <v>10887</v>
      </c>
      <c r="H2632" s="98" t="str">
        <f t="array" aca="1" ref="H2632" ca="1">IF(AND(G2632&gt;=10861,G2632&lt;=10863),TEXT(INDIRECT(CHAR(39)&amp;$A2632&amp;CHAR(39)&amp;"!r"&amp;$B2632&amp;"c"&amp;$C2632,0),"dd-mmm-yyyy"),(INDIRECT(CHAR(39)&amp;$A2632&amp;CHAR(39)&amp;"!r"&amp;$B2632&amp;"c"&amp;$C2632,0)))</f>
        <v>NA</v>
      </c>
    </row>
    <row r="2633" spans="1:8" x14ac:dyDescent="0.3">
      <c r="A2633" s="95" t="s">
        <v>285</v>
      </c>
      <c r="B2633" s="95">
        <f t="shared" si="5312"/>
        <v>10</v>
      </c>
      <c r="C2633" s="95">
        <f t="shared" si="5313"/>
        <v>12</v>
      </c>
      <c r="E2633" s="95">
        <f t="shared" ref="E2633" si="5398">plan_id</f>
        <v>390</v>
      </c>
      <c r="F2633" s="95">
        <f t="shared" ca="1" si="5178"/>
        <v>2008</v>
      </c>
      <c r="G2633" s="95">
        <f t="shared" ref="G2633" ca="1" si="5399">VLOOKUP(INDIRECT(CHAR(39)&amp;$A2633&amp;CHAR(39)&amp;"!r2c"&amp;$C2633,0),variables,2,0)</f>
        <v>10883</v>
      </c>
      <c r="H2633" s="98" t="str">
        <f t="array" aca="1" ref="H2633" ca="1">IF(AND(G2633&gt;=10861,G2633&lt;=10863),TEXT(INDIRECT(CHAR(39)&amp;$A2633&amp;CHAR(39)&amp;"!r"&amp;$B2633&amp;"c"&amp;$C2633,0),"dd-mmm-yyyy"),(INDIRECT(CHAR(39)&amp;$A2633&amp;CHAR(39)&amp;"!r"&amp;$B2633&amp;"c"&amp;$C2633,0)))</f>
        <v>NA</v>
      </c>
    </row>
    <row r="2634" spans="1:8" x14ac:dyDescent="0.3">
      <c r="A2634" s="95" t="s">
        <v>285</v>
      </c>
      <c r="B2634" s="95">
        <f t="shared" si="5312"/>
        <v>10</v>
      </c>
      <c r="C2634" s="95">
        <f t="shared" si="5313"/>
        <v>13</v>
      </c>
      <c r="E2634" s="95">
        <f t="shared" ref="E2634" si="5400">plan_id</f>
        <v>390</v>
      </c>
      <c r="F2634" s="95">
        <f t="shared" ca="1" si="5178"/>
        <v>2008</v>
      </c>
      <c r="G2634" s="95">
        <f t="shared" ref="G2634" ca="1" si="5401">VLOOKUP(INDIRECT(CHAR(39)&amp;$A2634&amp;CHAR(39)&amp;"!r2c"&amp;$C2634,0),variables,2,0)</f>
        <v>10989</v>
      </c>
      <c r="H2634" s="98">
        <f t="array" aca="1" ref="H2634" ca="1">IF(AND(G2634&gt;=10861,G2634&lt;=10863),TEXT(INDIRECT(CHAR(39)&amp;$A2634&amp;CHAR(39)&amp;"!r"&amp;$B2634&amp;"c"&amp;$C2634,0),"dd-mmm-yyyy"),(INDIRECT(CHAR(39)&amp;$A2634&amp;CHAR(39)&amp;"!r"&amp;$B2634&amp;"c"&amp;$C2634,0)))</f>
        <v>2932100000</v>
      </c>
    </row>
    <row r="2635" spans="1:8" x14ac:dyDescent="0.3">
      <c r="A2635" s="95" t="s">
        <v>285</v>
      </c>
      <c r="B2635" s="95">
        <f t="shared" si="5312"/>
        <v>10</v>
      </c>
      <c r="C2635" s="95">
        <f t="shared" si="5313"/>
        <v>14</v>
      </c>
      <c r="E2635" s="95">
        <f t="shared" ref="E2635" si="5402">plan_id</f>
        <v>390</v>
      </c>
      <c r="F2635" s="95">
        <f t="shared" ca="1" si="5178"/>
        <v>2008</v>
      </c>
      <c r="G2635" s="95">
        <f t="shared" ref="G2635" ca="1" si="5403">VLOOKUP(INDIRECT(CHAR(39)&amp;$A2635&amp;CHAR(39)&amp;"!r2c"&amp;$C2635,0),variables,2,0)</f>
        <v>10990</v>
      </c>
      <c r="H2635" s="98">
        <f t="array" aca="1" ref="H2635" ca="1">IF(AND(G2635&gt;=10861,G2635&lt;=10863),TEXT(INDIRECT(CHAR(39)&amp;$A2635&amp;CHAR(39)&amp;"!r"&amp;$B2635&amp;"c"&amp;$C2635,0),"dd-mmm-yyyy"),(INDIRECT(CHAR(39)&amp;$A2635&amp;CHAR(39)&amp;"!r"&amp;$B2635&amp;"c"&amp;$C2635,0)))</f>
        <v>2938800000</v>
      </c>
    </row>
    <row r="2636" spans="1:8" x14ac:dyDescent="0.3">
      <c r="A2636" s="95" t="s">
        <v>285</v>
      </c>
      <c r="B2636" s="95">
        <f t="shared" si="5312"/>
        <v>10</v>
      </c>
      <c r="C2636" s="95">
        <f t="shared" si="5313"/>
        <v>15</v>
      </c>
      <c r="E2636" s="95">
        <f t="shared" ref="E2636" si="5404">plan_id</f>
        <v>390</v>
      </c>
      <c r="F2636" s="95">
        <f t="shared" ref="F2636:F2699" ca="1" si="5405">INDIRECT(CHAR(39)&amp;$A2636&amp;CHAR(39)&amp;"!r"&amp;$B2636&amp;"c2",0)</f>
        <v>2008</v>
      </c>
      <c r="G2636" s="95">
        <f t="shared" ref="G2636" ca="1" si="5406">VLOOKUP(INDIRECT(CHAR(39)&amp;$A2636&amp;CHAR(39)&amp;"!r2c"&amp;$C2636,0),variables,2,0)</f>
        <v>10991</v>
      </c>
      <c r="H2636" s="98">
        <f t="array" aca="1" ref="H2636" ca="1">IF(AND(G2636&gt;=10861,G2636&lt;=10863),TEXT(INDIRECT(CHAR(39)&amp;$A2636&amp;CHAR(39)&amp;"!r"&amp;$B2636&amp;"c"&amp;$C2636,0),"dd-mmm-yyyy"),(INDIRECT(CHAR(39)&amp;$A2636&amp;CHAR(39)&amp;"!r"&amp;$B2636&amp;"c"&amp;$C2636,0)))</f>
        <v>6700000</v>
      </c>
    </row>
    <row r="2637" spans="1:8" x14ac:dyDescent="0.3">
      <c r="A2637" s="95" t="s">
        <v>285</v>
      </c>
      <c r="B2637" s="95">
        <f t="shared" si="5312"/>
        <v>10</v>
      </c>
      <c r="C2637" s="95">
        <f t="shared" si="5313"/>
        <v>16</v>
      </c>
      <c r="E2637" s="95">
        <f t="shared" ref="E2637" si="5407">plan_id</f>
        <v>390</v>
      </c>
      <c r="F2637" s="95">
        <f t="shared" ca="1" si="5405"/>
        <v>2008</v>
      </c>
      <c r="G2637" s="95">
        <f t="shared" ref="G2637" ca="1" si="5408">VLOOKUP(INDIRECT(CHAR(39)&amp;$A2637&amp;CHAR(39)&amp;"!r2c"&amp;$C2637,0),variables,2,0)</f>
        <v>10992</v>
      </c>
      <c r="H2637" s="98">
        <f t="array" aca="1" ref="H2637" ca="1">IF(AND(G2637&gt;=10861,G2637&lt;=10863),TEXT(INDIRECT(CHAR(39)&amp;$A2637&amp;CHAR(39)&amp;"!r"&amp;$B2637&amp;"c"&amp;$C2637,0),"dd-mmm-yyyy"),(INDIRECT(CHAR(39)&amp;$A2637&amp;CHAR(39)&amp;"!r"&amp;$B2637&amp;"c"&amp;$C2637,0)))</f>
        <v>0.998</v>
      </c>
    </row>
    <row r="2638" spans="1:8" x14ac:dyDescent="0.3">
      <c r="A2638" s="95" t="s">
        <v>285</v>
      </c>
      <c r="B2638" s="95">
        <f t="shared" si="5312"/>
        <v>10</v>
      </c>
      <c r="C2638" s="95">
        <f t="shared" si="5313"/>
        <v>17</v>
      </c>
      <c r="E2638" s="95">
        <f t="shared" ref="E2638" si="5409">plan_id</f>
        <v>390</v>
      </c>
      <c r="F2638" s="95">
        <f t="shared" ca="1" si="5405"/>
        <v>2008</v>
      </c>
      <c r="G2638" s="95">
        <f t="shared" ref="G2638" ca="1" si="5410">VLOOKUP(INDIRECT(CHAR(39)&amp;$A2638&amp;CHAR(39)&amp;"!r2c"&amp;$C2638,0),variables,2,0)</f>
        <v>10993</v>
      </c>
      <c r="H2638" s="98">
        <f t="array" aca="1" ref="H2638" ca="1">IF(AND(G2638&gt;=10861,G2638&lt;=10863),TEXT(INDIRECT(CHAR(39)&amp;$A2638&amp;CHAR(39)&amp;"!r"&amp;$B2638&amp;"c"&amp;$C2638,0),"dd-mmm-yyyy"),(INDIRECT(CHAR(39)&amp;$A2638&amp;CHAR(39)&amp;"!r"&amp;$B2638&amp;"c"&amp;$C2638,0)))</f>
        <v>421800000</v>
      </c>
    </row>
    <row r="2639" spans="1:8" x14ac:dyDescent="0.3">
      <c r="A2639" s="95" t="s">
        <v>285</v>
      </c>
      <c r="B2639" s="95">
        <f t="shared" si="5312"/>
        <v>10</v>
      </c>
      <c r="C2639" s="95">
        <f t="shared" si="5313"/>
        <v>18</v>
      </c>
      <c r="E2639" s="95">
        <f t="shared" ref="E2639" si="5411">plan_id</f>
        <v>390</v>
      </c>
      <c r="F2639" s="95">
        <f t="shared" ca="1" si="5405"/>
        <v>2008</v>
      </c>
      <c r="G2639" s="95">
        <f t="shared" ref="G2639" ca="1" si="5412">VLOOKUP(INDIRECT(CHAR(39)&amp;$A2639&amp;CHAR(39)&amp;"!r2c"&amp;$C2639,0),variables,2,0)</f>
        <v>11005</v>
      </c>
      <c r="H2639" s="98" t="str">
        <f t="array" aca="1" ref="H2639" ca="1">IF(AND(G2639&gt;=10861,G2639&lt;=10863),TEXT(INDIRECT(CHAR(39)&amp;$A2639&amp;CHAR(39)&amp;"!r"&amp;$B2639&amp;"c"&amp;$C2639,0),"dd-mmm-yyyy"),(INDIRECT(CHAR(39)&amp;$A2639&amp;CHAR(39)&amp;"!r"&amp;$B2639&amp;"c"&amp;$C2639,0)))</f>
        <v>NA</v>
      </c>
    </row>
    <row r="2640" spans="1:8" x14ac:dyDescent="0.3">
      <c r="A2640" s="95" t="s">
        <v>285</v>
      </c>
      <c r="B2640" s="95">
        <f t="shared" si="5312"/>
        <v>10</v>
      </c>
      <c r="C2640" s="95">
        <f t="shared" si="5313"/>
        <v>19</v>
      </c>
      <c r="E2640" s="95">
        <f t="shared" ref="E2640" si="5413">plan_id</f>
        <v>390</v>
      </c>
      <c r="F2640" s="95">
        <f t="shared" ca="1" si="5405"/>
        <v>2008</v>
      </c>
      <c r="G2640" s="95">
        <f t="shared" ref="G2640" ca="1" si="5414">VLOOKUP(INDIRECT(CHAR(39)&amp;$A2640&amp;CHAR(39)&amp;"!r2c"&amp;$C2640,0),variables,2,0)</f>
        <v>10988</v>
      </c>
      <c r="H2640" s="98">
        <f t="array" aca="1" ref="H2640" ca="1">IF(AND(G2640&gt;=10861,G2640&lt;=10863),TEXT(INDIRECT(CHAR(39)&amp;$A2640&amp;CHAR(39)&amp;"!r"&amp;$B2640&amp;"c"&amp;$C2640,0),"dd-mmm-yyyy"),(INDIRECT(CHAR(39)&amp;$A2640&amp;CHAR(39)&amp;"!r"&amp;$B2640&amp;"c"&amp;$C2640,0)))</f>
        <v>0.32479848269321954</v>
      </c>
    </row>
    <row r="2641" spans="1:8" x14ac:dyDescent="0.3">
      <c r="A2641" s="95" t="s">
        <v>285</v>
      </c>
      <c r="B2641" s="95">
        <f t="shared" si="5312"/>
        <v>10</v>
      </c>
      <c r="C2641" s="95">
        <f t="shared" si="5313"/>
        <v>20</v>
      </c>
      <c r="E2641" s="95">
        <f t="shared" ref="E2641" si="5415">plan_id</f>
        <v>390</v>
      </c>
      <c r="F2641" s="95">
        <f t="shared" ca="1" si="5405"/>
        <v>2008</v>
      </c>
      <c r="G2641" s="95">
        <f t="shared" ref="G2641" ca="1" si="5416">VLOOKUP(INDIRECT(CHAR(39)&amp;$A2641&amp;CHAR(39)&amp;"!r2c"&amp;$C2641,0),variables,2,0)</f>
        <v>10996</v>
      </c>
      <c r="H2641" s="98">
        <f t="array" aca="1" ref="H2641" ca="1">IF(AND(G2641&gt;=10861,G2641&lt;=10863),TEXT(INDIRECT(CHAR(39)&amp;$A2641&amp;CHAR(39)&amp;"!r"&amp;$B2641&amp;"c"&amp;$C2641,0),"dd-mmm-yyyy"),(INDIRECT(CHAR(39)&amp;$A2641&amp;CHAR(39)&amp;"!r"&amp;$B2641&amp;"c"&amp;$C2641,0)))</f>
        <v>2476726000</v>
      </c>
    </row>
    <row r="2642" spans="1:8" x14ac:dyDescent="0.3">
      <c r="A2642" s="95" t="s">
        <v>285</v>
      </c>
      <c r="B2642" s="95">
        <f t="shared" si="5312"/>
        <v>10</v>
      </c>
      <c r="C2642" s="95">
        <f t="shared" si="5313"/>
        <v>21</v>
      </c>
      <c r="E2642" s="95">
        <f t="shared" ref="E2642" si="5417">plan_id</f>
        <v>390</v>
      </c>
      <c r="F2642" s="95">
        <f t="shared" ca="1" si="5405"/>
        <v>2008</v>
      </c>
      <c r="G2642" s="95">
        <f t="shared" ref="G2642" ca="1" si="5418">VLOOKUP(INDIRECT(CHAR(39)&amp;$A2642&amp;CHAR(39)&amp;"!r2c"&amp;$C2642,0),variables,2,0)</f>
        <v>10997</v>
      </c>
      <c r="H2642" s="98">
        <f t="array" aca="1" ref="H2642" ca="1">IF(AND(G2642&gt;=10861,G2642&lt;=10863),TEXT(INDIRECT(CHAR(39)&amp;$A2642&amp;CHAR(39)&amp;"!r"&amp;$B2642&amp;"c"&amp;$C2642,0),"dd-mmm-yyyy"),(INDIRECT(CHAR(39)&amp;$A2642&amp;CHAR(39)&amp;"!r"&amp;$B2642&amp;"c"&amp;$C2642,0)))</f>
        <v>0.84276779637947463</v>
      </c>
    </row>
    <row r="2643" spans="1:8" x14ac:dyDescent="0.3">
      <c r="A2643" s="95" t="s">
        <v>285</v>
      </c>
      <c r="B2643" s="95">
        <f t="shared" si="5312"/>
        <v>10</v>
      </c>
      <c r="C2643" s="95">
        <f t="shared" si="5313"/>
        <v>22</v>
      </c>
      <c r="E2643" s="95">
        <f t="shared" ref="E2643" si="5419">plan_id</f>
        <v>390</v>
      </c>
      <c r="F2643" s="95">
        <f t="shared" ca="1" si="5405"/>
        <v>2008</v>
      </c>
      <c r="G2643" s="95">
        <f t="shared" ref="G2643" ca="1" si="5420">VLOOKUP(INDIRECT(CHAR(39)&amp;$A2643&amp;CHAR(39)&amp;"!r2c"&amp;$C2643,0),variables,2,0)</f>
        <v>10980</v>
      </c>
      <c r="H2643" s="98">
        <f t="array" aca="1" ref="H2643" ca="1">IF(AND(G2643&gt;=10861,G2643&lt;=10863),TEXT(INDIRECT(CHAR(39)&amp;$A2643&amp;CHAR(39)&amp;"!r"&amp;$B2643&amp;"c"&amp;$C2643,0),"dd-mmm-yyyy"),(INDIRECT(CHAR(39)&amp;$A2643&amp;CHAR(39)&amp;"!r"&amp;$B2643&amp;"c"&amp;$C2643,0)))</f>
        <v>0</v>
      </c>
    </row>
    <row r="2644" spans="1:8" x14ac:dyDescent="0.3">
      <c r="A2644" s="95" t="s">
        <v>285</v>
      </c>
      <c r="B2644" s="95">
        <f t="shared" si="5312"/>
        <v>10</v>
      </c>
      <c r="C2644" s="95">
        <f t="shared" si="5313"/>
        <v>23</v>
      </c>
      <c r="E2644" s="95">
        <f t="shared" ref="E2644" si="5421">plan_id</f>
        <v>390</v>
      </c>
      <c r="F2644" s="95">
        <f t="shared" ca="1" si="5405"/>
        <v>2008</v>
      </c>
      <c r="G2644" s="95">
        <f t="shared" ref="G2644" ca="1" si="5422">VLOOKUP(INDIRECT(CHAR(39)&amp;$A2644&amp;CHAR(39)&amp;"!r2c"&amp;$C2644,0),variables,2,0)</f>
        <v>10981</v>
      </c>
      <c r="H2644" s="98">
        <f t="array" aca="1" ref="H2644" ca="1">IF(AND(G2644&gt;=10861,G2644&lt;=10863),TEXT(INDIRECT(CHAR(39)&amp;$A2644&amp;CHAR(39)&amp;"!r"&amp;$B2644&amp;"c"&amp;$C2644,0),"dd-mmm-yyyy"),(INDIRECT(CHAR(39)&amp;$A2644&amp;CHAR(39)&amp;"!r"&amp;$B2644&amp;"c"&amp;$C2644,0)))</f>
        <v>0</v>
      </c>
    </row>
    <row r="2645" spans="1:8" x14ac:dyDescent="0.3">
      <c r="A2645" s="95" t="s">
        <v>285</v>
      </c>
      <c r="B2645" s="95">
        <f t="shared" si="5312"/>
        <v>10</v>
      </c>
      <c r="C2645" s="95">
        <f t="shared" si="5313"/>
        <v>24</v>
      </c>
      <c r="E2645" s="95">
        <f t="shared" ref="E2645" si="5423">plan_id</f>
        <v>390</v>
      </c>
      <c r="F2645" s="95">
        <f t="shared" ca="1" si="5405"/>
        <v>2008</v>
      </c>
      <c r="G2645" s="95">
        <f t="shared" ref="G2645" ca="1" si="5424">VLOOKUP(INDIRECT(CHAR(39)&amp;$A2645&amp;CHAR(39)&amp;"!r2c"&amp;$C2645,0),variables,2,0)</f>
        <v>10998</v>
      </c>
      <c r="H2645" s="98">
        <f t="array" aca="1" ref="H2645" ca="1">IF(AND(G2645&gt;=10861,G2645&lt;=10863),TEXT(INDIRECT(CHAR(39)&amp;$A2645&amp;CHAR(39)&amp;"!r"&amp;$B2645&amp;"c"&amp;$C2645,0),"dd-mmm-yyyy"),(INDIRECT(CHAR(39)&amp;$A2645&amp;CHAR(39)&amp;"!r"&amp;$B2645&amp;"c"&amp;$C2645,0)))</f>
        <v>0</v>
      </c>
    </row>
    <row r="2646" spans="1:8" x14ac:dyDescent="0.3">
      <c r="A2646" s="95" t="s">
        <v>285</v>
      </c>
      <c r="B2646" s="95">
        <f t="shared" si="5312"/>
        <v>10</v>
      </c>
      <c r="C2646" s="95">
        <f t="shared" si="5313"/>
        <v>25</v>
      </c>
      <c r="E2646" s="95">
        <f t="shared" ref="E2646" si="5425">plan_id</f>
        <v>390</v>
      </c>
      <c r="F2646" s="95">
        <f t="shared" ca="1" si="5405"/>
        <v>2008</v>
      </c>
      <c r="G2646" s="95">
        <f t="shared" ref="G2646" ca="1" si="5426">VLOOKUP(INDIRECT(CHAR(39)&amp;$A2646&amp;CHAR(39)&amp;"!r2c"&amp;$C2646,0),variables,2,0)</f>
        <v>10999</v>
      </c>
      <c r="H2646" s="98">
        <f t="array" aca="1" ref="H2646" ca="1">IF(AND(G2646&gt;=10861,G2646&lt;=10863),TEXT(INDIRECT(CHAR(39)&amp;$A2646&amp;CHAR(39)&amp;"!r"&amp;$B2646&amp;"c"&amp;$C2646,0),"dd-mmm-yyyy"),(INDIRECT(CHAR(39)&amp;$A2646&amp;CHAR(39)&amp;"!r"&amp;$B2646&amp;"c"&amp;$C2646,0)))</f>
        <v>25364000</v>
      </c>
    </row>
    <row r="2647" spans="1:8" x14ac:dyDescent="0.3">
      <c r="A2647" s="95" t="s">
        <v>285</v>
      </c>
      <c r="B2647" s="95">
        <f t="shared" si="5312"/>
        <v>10</v>
      </c>
      <c r="C2647" s="95">
        <f t="shared" si="5313"/>
        <v>26</v>
      </c>
      <c r="E2647" s="95">
        <f t="shared" ref="E2647" si="5427">plan_id</f>
        <v>390</v>
      </c>
      <c r="F2647" s="95">
        <f t="shared" ca="1" si="5405"/>
        <v>2008</v>
      </c>
      <c r="G2647" s="95">
        <f t="shared" ref="G2647" ca="1" si="5428">VLOOKUP(INDIRECT(CHAR(39)&amp;$A2647&amp;CHAR(39)&amp;"!r2c"&amp;$C2647,0),variables,2,0)</f>
        <v>11000</v>
      </c>
      <c r="H2647" s="98">
        <f t="array" aca="1" ref="H2647" ca="1">IF(AND(G2647&gt;=10861,G2647&lt;=10863),TEXT(INDIRECT(CHAR(39)&amp;$A2647&amp;CHAR(39)&amp;"!r"&amp;$B2647&amp;"c"&amp;$C2647,0),"dd-mmm-yyyy"),(INDIRECT(CHAR(39)&amp;$A2647&amp;CHAR(39)&amp;"!r"&amp;$B2647&amp;"c"&amp;$C2647,0)))</f>
        <v>0</v>
      </c>
    </row>
    <row r="2648" spans="1:8" x14ac:dyDescent="0.3">
      <c r="A2648" s="95" t="s">
        <v>285</v>
      </c>
      <c r="B2648" s="95">
        <f t="shared" si="5312"/>
        <v>10</v>
      </c>
      <c r="C2648" s="95">
        <f t="shared" si="5313"/>
        <v>27</v>
      </c>
      <c r="E2648" s="95">
        <f t="shared" ref="E2648" si="5429">plan_id</f>
        <v>390</v>
      </c>
      <c r="F2648" s="95">
        <f t="shared" ca="1" si="5405"/>
        <v>2008</v>
      </c>
      <c r="G2648" s="95">
        <f t="shared" ref="G2648" ca="1" si="5430">VLOOKUP(INDIRECT(CHAR(39)&amp;$A2648&amp;CHAR(39)&amp;"!r2c"&amp;$C2648,0),variables,2,0)</f>
        <v>11001</v>
      </c>
      <c r="H2648" s="98">
        <f t="array" aca="1" ref="H2648" ca="1">IF(AND(G2648&gt;=10861,G2648&lt;=10863),TEXT(INDIRECT(CHAR(39)&amp;$A2648&amp;CHAR(39)&amp;"!r"&amp;$B2648&amp;"c"&amp;$C2648,0),"dd-mmm-yyyy"),(INDIRECT(CHAR(39)&amp;$A2648&amp;CHAR(39)&amp;"!r"&amp;$B2648&amp;"c"&amp;$C2648,0)))</f>
        <v>5750000</v>
      </c>
    </row>
    <row r="2649" spans="1:8" x14ac:dyDescent="0.3">
      <c r="A2649" s="95" t="s">
        <v>285</v>
      </c>
      <c r="B2649" s="95">
        <f t="shared" si="5312"/>
        <v>10</v>
      </c>
      <c r="C2649" s="95">
        <f t="shared" si="5313"/>
        <v>28</v>
      </c>
      <c r="E2649" s="95">
        <f t="shared" ref="E2649" si="5431">plan_id</f>
        <v>390</v>
      </c>
      <c r="F2649" s="95">
        <f t="shared" ca="1" si="5405"/>
        <v>2008</v>
      </c>
      <c r="G2649" s="95">
        <f t="shared" ref="G2649" ca="1" si="5432">VLOOKUP(INDIRECT(CHAR(39)&amp;$A2649&amp;CHAR(39)&amp;"!r2c"&amp;$C2649,0),variables,2,0)</f>
        <v>11002</v>
      </c>
      <c r="H2649" s="98">
        <f t="array" aca="1" ref="H2649" ca="1">IF(AND(G2649&gt;=10861,G2649&lt;=10863),TEXT(INDIRECT(CHAR(39)&amp;$A2649&amp;CHAR(39)&amp;"!r"&amp;$B2649&amp;"c"&amp;$C2649,0),"dd-mmm-yyyy"),(INDIRECT(CHAR(39)&amp;$A2649&amp;CHAR(39)&amp;"!r"&amp;$B2649&amp;"c"&amp;$C2649,0)))</f>
        <v>0</v>
      </c>
    </row>
    <row r="2650" spans="1:8" x14ac:dyDescent="0.3">
      <c r="A2650" s="95" t="s">
        <v>285</v>
      </c>
      <c r="B2650" s="95">
        <f t="shared" si="5312"/>
        <v>10</v>
      </c>
      <c r="C2650" s="95">
        <f t="shared" si="5313"/>
        <v>29</v>
      </c>
      <c r="E2650" s="95">
        <f t="shared" ref="E2650" si="5433">plan_id</f>
        <v>390</v>
      </c>
      <c r="F2650" s="95">
        <f t="shared" ca="1" si="5405"/>
        <v>2008</v>
      </c>
      <c r="G2650" s="95">
        <f t="shared" ref="G2650" ca="1" si="5434">VLOOKUP(INDIRECT(CHAR(39)&amp;$A2650&amp;CHAR(39)&amp;"!r2c"&amp;$C2650,0),variables,2,0)</f>
        <v>11003</v>
      </c>
      <c r="H2650" s="98">
        <f t="array" aca="1" ref="H2650" ca="1">IF(AND(G2650&gt;=10861,G2650&lt;=10863),TEXT(INDIRECT(CHAR(39)&amp;$A2650&amp;CHAR(39)&amp;"!r"&amp;$B2650&amp;"c"&amp;$C2650,0),"dd-mmm-yyyy"),(INDIRECT(CHAR(39)&amp;$A2650&amp;CHAR(39)&amp;"!r"&amp;$B2650&amp;"c"&amp;$C2650,0)))</f>
        <v>31114000</v>
      </c>
    </row>
    <row r="2651" spans="1:8" x14ac:dyDescent="0.3">
      <c r="A2651" s="95" t="s">
        <v>285</v>
      </c>
      <c r="B2651" s="95">
        <f t="shared" si="5312"/>
        <v>11</v>
      </c>
      <c r="C2651" s="95">
        <f t="shared" si="5313"/>
        <v>3</v>
      </c>
      <c r="E2651" s="95">
        <f t="shared" ref="E2651" si="5435">plan_id</f>
        <v>390</v>
      </c>
      <c r="F2651" s="95">
        <f t="shared" ca="1" si="5405"/>
        <v>2009</v>
      </c>
      <c r="G2651" s="95">
        <f t="shared" ref="G2651" ca="1" si="5436">VLOOKUP(INDIRECT(CHAR(39)&amp;$A2651&amp;CHAR(39)&amp;"!r2c"&amp;$C2651,0),variables,2,0)</f>
        <v>10982</v>
      </c>
      <c r="H2651" s="98" t="str">
        <f t="array" aca="1" ref="H2651" ca="1">IF(AND(G2651&gt;=10861,G2651&lt;=10863),TEXT(INDIRECT(CHAR(39)&amp;$A2651&amp;CHAR(39)&amp;"!r"&amp;$B2651&amp;"c"&amp;$C2651,0),"dd-mmm-yyyy"),(INDIRECT(CHAR(39)&amp;$A2651&amp;CHAR(39)&amp;"!r"&amp;$B2651&amp;"c"&amp;$C2651,0)))</f>
        <v>NO</v>
      </c>
    </row>
    <row r="2652" spans="1:8" x14ac:dyDescent="0.3">
      <c r="A2652" s="95" t="s">
        <v>285</v>
      </c>
      <c r="B2652" s="95">
        <f t="shared" si="5312"/>
        <v>11</v>
      </c>
      <c r="C2652" s="95">
        <f t="shared" si="5313"/>
        <v>4</v>
      </c>
      <c r="E2652" s="95">
        <f t="shared" ref="E2652" si="5437">plan_id</f>
        <v>390</v>
      </c>
      <c r="F2652" s="95">
        <f t="shared" ca="1" si="5405"/>
        <v>2009</v>
      </c>
      <c r="G2652" s="95">
        <f t="shared" ref="G2652" ca="1" si="5438">VLOOKUP(INDIRECT(CHAR(39)&amp;$A2652&amp;CHAR(39)&amp;"!r2c"&amp;$C2652,0),variables,2,0)</f>
        <v>10984</v>
      </c>
      <c r="H2652" s="98">
        <f t="array" aca="1" ref="H2652" ca="1">IF(AND(G2652&gt;=10861,G2652&lt;=10863),TEXT(INDIRECT(CHAR(39)&amp;$A2652&amp;CHAR(39)&amp;"!r"&amp;$B2652&amp;"c"&amp;$C2652,0),"dd-mmm-yyyy"),(INDIRECT(CHAR(39)&amp;$A2652&amp;CHAR(39)&amp;"!r"&amp;$B2652&amp;"c"&amp;$C2652,0)))</f>
        <v>106000000</v>
      </c>
    </row>
    <row r="2653" spans="1:8" x14ac:dyDescent="0.3">
      <c r="A2653" s="95" t="s">
        <v>285</v>
      </c>
      <c r="B2653" s="95">
        <f t="shared" si="5312"/>
        <v>11</v>
      </c>
      <c r="C2653" s="95">
        <f t="shared" si="5313"/>
        <v>5</v>
      </c>
      <c r="E2653" s="95">
        <f t="shared" ref="E2653" si="5439">plan_id</f>
        <v>390</v>
      </c>
      <c r="F2653" s="95">
        <f t="shared" ca="1" si="5405"/>
        <v>2009</v>
      </c>
      <c r="G2653" s="95">
        <f t="shared" ref="G2653" ca="1" si="5440">VLOOKUP(INDIRECT(CHAR(39)&amp;$A2653&amp;CHAR(39)&amp;"!r2c"&amp;$C2653,0),variables,2,0)</f>
        <v>10985</v>
      </c>
      <c r="H2653" s="98">
        <f t="array" aca="1" ref="H2653" ca="1">IF(AND(G2653&gt;=10861,G2653&lt;=10863),TEXT(INDIRECT(CHAR(39)&amp;$A2653&amp;CHAR(39)&amp;"!r"&amp;$B2653&amp;"c"&amp;$C2653,0),"dd-mmm-yyyy"),(INDIRECT(CHAR(39)&amp;$A2653&amp;CHAR(39)&amp;"!r"&amp;$B2653&amp;"c"&amp;$C2653,0)))</f>
        <v>106000000</v>
      </c>
    </row>
    <row r="2654" spans="1:8" x14ac:dyDescent="0.3">
      <c r="A2654" s="95" t="s">
        <v>285</v>
      </c>
      <c r="B2654" s="95">
        <f t="shared" si="5312"/>
        <v>11</v>
      </c>
      <c r="C2654" s="95">
        <f t="shared" si="5313"/>
        <v>6</v>
      </c>
      <c r="E2654" s="95">
        <f t="shared" ref="E2654" si="5441">plan_id</f>
        <v>390</v>
      </c>
      <c r="F2654" s="95">
        <f t="shared" ca="1" si="5405"/>
        <v>2009</v>
      </c>
      <c r="G2654" s="95">
        <f t="shared" ref="G2654" ca="1" si="5442">VLOOKUP(INDIRECT(CHAR(39)&amp;$A2654&amp;CHAR(39)&amp;"!r2c"&amp;$C2654,0),variables,2,0)</f>
        <v>10986</v>
      </c>
      <c r="H2654" s="98">
        <f t="array" aca="1" ref="H2654" ca="1">IF(AND(G2654&gt;=10861,G2654&lt;=10863),TEXT(INDIRECT(CHAR(39)&amp;$A2654&amp;CHAR(39)&amp;"!r"&amp;$B2654&amp;"c"&amp;$C2654,0),"dd-mmm-yyyy"),(INDIRECT(CHAR(39)&amp;$A2654&amp;CHAR(39)&amp;"!r"&amp;$B2654&amp;"c"&amp;$C2654,0)))</f>
        <v>0</v>
      </c>
    </row>
    <row r="2655" spans="1:8" x14ac:dyDescent="0.3">
      <c r="A2655" s="95" t="s">
        <v>285</v>
      </c>
      <c r="B2655" s="95">
        <f t="shared" ref="B2655:B2718" si="5443">B2628+1</f>
        <v>11</v>
      </c>
      <c r="C2655" s="95">
        <f t="shared" ref="C2655:C2718" si="5444">C2628</f>
        <v>7</v>
      </c>
      <c r="E2655" s="95">
        <f t="shared" ref="E2655" si="5445">plan_id</f>
        <v>390</v>
      </c>
      <c r="F2655" s="95">
        <f t="shared" ca="1" si="5405"/>
        <v>2009</v>
      </c>
      <c r="G2655" s="95">
        <f t="shared" ref="G2655" ca="1" si="5446">VLOOKUP(INDIRECT(CHAR(39)&amp;$A2655&amp;CHAR(39)&amp;"!r2c"&amp;$C2655,0),variables,2,0)</f>
        <v>10974</v>
      </c>
      <c r="H2655" s="98" t="str">
        <f t="array" aca="1" ref="H2655" ca="1">IF(AND(G2655&gt;=10861,G2655&lt;=10863),TEXT(INDIRECT(CHAR(39)&amp;$A2655&amp;CHAR(39)&amp;"!r"&amp;$B2655&amp;"c"&amp;$C2655,0),"dd-mmm-yyyy"),(INDIRECT(CHAR(39)&amp;$A2655&amp;CHAR(39)&amp;"!r"&amp;$B2655&amp;"c"&amp;$C2655,0)))</f>
        <v>EAN</v>
      </c>
    </row>
    <row r="2656" spans="1:8" x14ac:dyDescent="0.3">
      <c r="A2656" s="95" t="s">
        <v>285</v>
      </c>
      <c r="B2656" s="95">
        <f t="shared" si="5443"/>
        <v>11</v>
      </c>
      <c r="C2656" s="95">
        <f t="shared" si="5444"/>
        <v>8</v>
      </c>
      <c r="E2656" s="95">
        <f t="shared" ref="E2656" si="5447">plan_id</f>
        <v>390</v>
      </c>
      <c r="F2656" s="95">
        <f t="shared" ca="1" si="5405"/>
        <v>2009</v>
      </c>
      <c r="G2656" s="95">
        <f t="shared" ref="G2656" ca="1" si="5448">VLOOKUP(INDIRECT(CHAR(39)&amp;$A2656&amp;CHAR(39)&amp;"!r2c"&amp;$C2656,0),variables,2,0)</f>
        <v>10987</v>
      </c>
      <c r="H2656" s="98">
        <f t="array" aca="1" ref="H2656" ca="1">IF(AND(G2656&gt;=10861,G2656&lt;=10863),TEXT(INDIRECT(CHAR(39)&amp;$A2656&amp;CHAR(39)&amp;"!r"&amp;$B2656&amp;"c"&amp;$C2656,0),"dd-mmm-yyyy"),(INDIRECT(CHAR(39)&amp;$A2656&amp;CHAR(39)&amp;"!r"&amp;$B2656&amp;"c"&amp;$C2656,0)))</f>
        <v>1</v>
      </c>
    </row>
    <row r="2657" spans="1:8" x14ac:dyDescent="0.3">
      <c r="A2657" s="95" t="s">
        <v>285</v>
      </c>
      <c r="B2657" s="95">
        <f t="shared" si="5443"/>
        <v>11</v>
      </c>
      <c r="C2657" s="95">
        <f t="shared" si="5444"/>
        <v>9</v>
      </c>
      <c r="E2657" s="95">
        <f t="shared" ref="E2657" si="5449">plan_id</f>
        <v>390</v>
      </c>
      <c r="F2657" s="95">
        <f t="shared" ca="1" si="5405"/>
        <v>2009</v>
      </c>
      <c r="G2657" s="95">
        <f t="shared" ref="G2657" ca="1" si="5450">VLOOKUP(INDIRECT(CHAR(39)&amp;$A2657&amp;CHAR(39)&amp;"!r2c"&amp;$C2657,0),variables,2,0)</f>
        <v>10885</v>
      </c>
      <c r="H2657" s="98" t="str">
        <f t="array" aca="1" ref="H2657" ca="1">IF(AND(G2657&gt;=10861,G2657&lt;=10863),TEXT(INDIRECT(CHAR(39)&amp;$A2657&amp;CHAR(39)&amp;"!r"&amp;$B2657&amp;"c"&amp;$C2657,0),"dd-mmm-yyyy"),(INDIRECT(CHAR(39)&amp;$A2657&amp;CHAR(39)&amp;"!r"&amp;$B2657&amp;"c"&amp;$C2657,0)))</f>
        <v>NA</v>
      </c>
    </row>
    <row r="2658" spans="1:8" x14ac:dyDescent="0.3">
      <c r="A2658" s="95" t="s">
        <v>285</v>
      </c>
      <c r="B2658" s="95">
        <f t="shared" si="5443"/>
        <v>11</v>
      </c>
      <c r="C2658" s="95">
        <f t="shared" si="5444"/>
        <v>10</v>
      </c>
      <c r="E2658" s="95">
        <f t="shared" ref="E2658" si="5451">plan_id</f>
        <v>390</v>
      </c>
      <c r="F2658" s="95">
        <f t="shared" ca="1" si="5405"/>
        <v>2009</v>
      </c>
      <c r="G2658" s="95">
        <f t="shared" ref="G2658" ca="1" si="5452">VLOOKUP(INDIRECT(CHAR(39)&amp;$A2658&amp;CHAR(39)&amp;"!r2c"&amp;$C2658,0),variables,2,0)</f>
        <v>10886</v>
      </c>
      <c r="H2658" s="98" t="str">
        <f t="array" aca="1" ref="H2658" ca="1">IF(AND(G2658&gt;=10861,G2658&lt;=10863),TEXT(INDIRECT(CHAR(39)&amp;$A2658&amp;CHAR(39)&amp;"!r"&amp;$B2658&amp;"c"&amp;$C2658,0),"dd-mmm-yyyy"),(INDIRECT(CHAR(39)&amp;$A2658&amp;CHAR(39)&amp;"!r"&amp;$B2658&amp;"c"&amp;$C2658,0)))</f>
        <v>NA</v>
      </c>
    </row>
    <row r="2659" spans="1:8" x14ac:dyDescent="0.3">
      <c r="A2659" s="95" t="s">
        <v>285</v>
      </c>
      <c r="B2659" s="95">
        <f t="shared" si="5443"/>
        <v>11</v>
      </c>
      <c r="C2659" s="95">
        <f t="shared" si="5444"/>
        <v>11</v>
      </c>
      <c r="E2659" s="95">
        <f t="shared" ref="E2659" si="5453">plan_id</f>
        <v>390</v>
      </c>
      <c r="F2659" s="95">
        <f t="shared" ca="1" si="5405"/>
        <v>2009</v>
      </c>
      <c r="G2659" s="95">
        <f t="shared" ref="G2659" ca="1" si="5454">VLOOKUP(INDIRECT(CHAR(39)&amp;$A2659&amp;CHAR(39)&amp;"!r2c"&amp;$C2659,0),variables,2,0)</f>
        <v>10887</v>
      </c>
      <c r="H2659" s="98" t="str">
        <f t="array" aca="1" ref="H2659" ca="1">IF(AND(G2659&gt;=10861,G2659&lt;=10863),TEXT(INDIRECT(CHAR(39)&amp;$A2659&amp;CHAR(39)&amp;"!r"&amp;$B2659&amp;"c"&amp;$C2659,0),"dd-mmm-yyyy"),(INDIRECT(CHAR(39)&amp;$A2659&amp;CHAR(39)&amp;"!r"&amp;$B2659&amp;"c"&amp;$C2659,0)))</f>
        <v>NA</v>
      </c>
    </row>
    <row r="2660" spans="1:8" x14ac:dyDescent="0.3">
      <c r="A2660" s="95" t="s">
        <v>285</v>
      </c>
      <c r="B2660" s="95">
        <f t="shared" si="5443"/>
        <v>11</v>
      </c>
      <c r="C2660" s="95">
        <f t="shared" si="5444"/>
        <v>12</v>
      </c>
      <c r="E2660" s="95">
        <f t="shared" ref="E2660" si="5455">plan_id</f>
        <v>390</v>
      </c>
      <c r="F2660" s="95">
        <f t="shared" ca="1" si="5405"/>
        <v>2009</v>
      </c>
      <c r="G2660" s="95">
        <f t="shared" ref="G2660" ca="1" si="5456">VLOOKUP(INDIRECT(CHAR(39)&amp;$A2660&amp;CHAR(39)&amp;"!r2c"&amp;$C2660,0),variables,2,0)</f>
        <v>10883</v>
      </c>
      <c r="H2660" s="98" t="str">
        <f t="array" aca="1" ref="H2660" ca="1">IF(AND(G2660&gt;=10861,G2660&lt;=10863),TEXT(INDIRECT(CHAR(39)&amp;$A2660&amp;CHAR(39)&amp;"!r"&amp;$B2660&amp;"c"&amp;$C2660,0),"dd-mmm-yyyy"),(INDIRECT(CHAR(39)&amp;$A2660&amp;CHAR(39)&amp;"!r"&amp;$B2660&amp;"c"&amp;$C2660,0)))</f>
        <v>NA</v>
      </c>
    </row>
    <row r="2661" spans="1:8" x14ac:dyDescent="0.3">
      <c r="A2661" s="95" t="s">
        <v>285</v>
      </c>
      <c r="B2661" s="95">
        <f t="shared" si="5443"/>
        <v>11</v>
      </c>
      <c r="C2661" s="95">
        <f t="shared" si="5444"/>
        <v>13</v>
      </c>
      <c r="E2661" s="95">
        <f t="shared" ref="E2661" si="5457">plan_id</f>
        <v>390</v>
      </c>
      <c r="F2661" s="95">
        <f t="shared" ca="1" si="5405"/>
        <v>2009</v>
      </c>
      <c r="G2661" s="95">
        <f t="shared" ref="G2661" ca="1" si="5458">VLOOKUP(INDIRECT(CHAR(39)&amp;$A2661&amp;CHAR(39)&amp;"!r2c"&amp;$C2661,0),variables,2,0)</f>
        <v>10989</v>
      </c>
      <c r="H2661" s="98">
        <f t="array" aca="1" ref="H2661" ca="1">IF(AND(G2661&gt;=10861,G2661&lt;=10863),TEXT(INDIRECT(CHAR(39)&amp;$A2661&amp;CHAR(39)&amp;"!r"&amp;$B2661&amp;"c"&amp;$C2661,0),"dd-mmm-yyyy"),(INDIRECT(CHAR(39)&amp;$A2661&amp;CHAR(39)&amp;"!r"&amp;$B2661&amp;"c"&amp;$C2661,0)))</f>
        <v>3048400000</v>
      </c>
    </row>
    <row r="2662" spans="1:8" x14ac:dyDescent="0.3">
      <c r="A2662" s="95" t="s">
        <v>285</v>
      </c>
      <c r="B2662" s="95">
        <f t="shared" si="5443"/>
        <v>11</v>
      </c>
      <c r="C2662" s="95">
        <f t="shared" si="5444"/>
        <v>14</v>
      </c>
      <c r="E2662" s="95">
        <f t="shared" ref="E2662" si="5459">plan_id</f>
        <v>390</v>
      </c>
      <c r="F2662" s="95">
        <f t="shared" ca="1" si="5405"/>
        <v>2009</v>
      </c>
      <c r="G2662" s="95">
        <f t="shared" ref="G2662" ca="1" si="5460">VLOOKUP(INDIRECT(CHAR(39)&amp;$A2662&amp;CHAR(39)&amp;"!r2c"&amp;$C2662,0),variables,2,0)</f>
        <v>10990</v>
      </c>
      <c r="H2662" s="98">
        <f t="array" aca="1" ref="H2662" ca="1">IF(AND(G2662&gt;=10861,G2662&lt;=10863),TEXT(INDIRECT(CHAR(39)&amp;$A2662&amp;CHAR(39)&amp;"!r"&amp;$B2662&amp;"c"&amp;$C2662,0),"dd-mmm-yyyy"),(INDIRECT(CHAR(39)&amp;$A2662&amp;CHAR(39)&amp;"!r"&amp;$B2662&amp;"c"&amp;$C2662,0)))</f>
        <v>3027900000</v>
      </c>
    </row>
    <row r="2663" spans="1:8" x14ac:dyDescent="0.3">
      <c r="A2663" s="95" t="s">
        <v>285</v>
      </c>
      <c r="B2663" s="95">
        <f t="shared" si="5443"/>
        <v>11</v>
      </c>
      <c r="C2663" s="95">
        <f t="shared" si="5444"/>
        <v>15</v>
      </c>
      <c r="E2663" s="95">
        <f t="shared" ref="E2663" si="5461">plan_id</f>
        <v>390</v>
      </c>
      <c r="F2663" s="95">
        <f t="shared" ca="1" si="5405"/>
        <v>2009</v>
      </c>
      <c r="G2663" s="95">
        <f t="shared" ref="G2663" ca="1" si="5462">VLOOKUP(INDIRECT(CHAR(39)&amp;$A2663&amp;CHAR(39)&amp;"!r2c"&amp;$C2663,0),variables,2,0)</f>
        <v>10991</v>
      </c>
      <c r="H2663" s="98">
        <f t="array" aca="1" ref="H2663" ca="1">IF(AND(G2663&gt;=10861,G2663&lt;=10863),TEXT(INDIRECT(CHAR(39)&amp;$A2663&amp;CHAR(39)&amp;"!r"&amp;$B2663&amp;"c"&amp;$C2663,0),"dd-mmm-yyyy"),(INDIRECT(CHAR(39)&amp;$A2663&amp;CHAR(39)&amp;"!r"&amp;$B2663&amp;"c"&amp;$C2663,0)))</f>
        <v>-20500000</v>
      </c>
    </row>
    <row r="2664" spans="1:8" x14ac:dyDescent="0.3">
      <c r="A2664" s="95" t="s">
        <v>285</v>
      </c>
      <c r="B2664" s="95">
        <f t="shared" si="5443"/>
        <v>11</v>
      </c>
      <c r="C2664" s="95">
        <f t="shared" si="5444"/>
        <v>16</v>
      </c>
      <c r="E2664" s="95">
        <f t="shared" ref="E2664" si="5463">plan_id</f>
        <v>390</v>
      </c>
      <c r="F2664" s="95">
        <f t="shared" ca="1" si="5405"/>
        <v>2009</v>
      </c>
      <c r="G2664" s="95">
        <f t="shared" ref="G2664" ca="1" si="5464">VLOOKUP(INDIRECT(CHAR(39)&amp;$A2664&amp;CHAR(39)&amp;"!r2c"&amp;$C2664,0),variables,2,0)</f>
        <v>10992</v>
      </c>
      <c r="H2664" s="98">
        <f t="array" aca="1" ref="H2664" ca="1">IF(AND(G2664&gt;=10861,G2664&lt;=10863),TEXT(INDIRECT(CHAR(39)&amp;$A2664&amp;CHAR(39)&amp;"!r"&amp;$B2664&amp;"c"&amp;$C2664,0),"dd-mmm-yyyy"),(INDIRECT(CHAR(39)&amp;$A2664&amp;CHAR(39)&amp;"!r"&amp;$B2664&amp;"c"&amp;$C2664,0)))</f>
        <v>1.0069999999999999</v>
      </c>
    </row>
    <row r="2665" spans="1:8" x14ac:dyDescent="0.3">
      <c r="A2665" s="95" t="s">
        <v>285</v>
      </c>
      <c r="B2665" s="95">
        <f t="shared" si="5443"/>
        <v>11</v>
      </c>
      <c r="C2665" s="95">
        <f t="shared" si="5444"/>
        <v>17</v>
      </c>
      <c r="E2665" s="95">
        <f t="shared" ref="E2665" si="5465">plan_id</f>
        <v>390</v>
      </c>
      <c r="F2665" s="95">
        <f t="shared" ca="1" si="5405"/>
        <v>2009</v>
      </c>
      <c r="G2665" s="95">
        <f t="shared" ref="G2665" ca="1" si="5466">VLOOKUP(INDIRECT(CHAR(39)&amp;$A2665&amp;CHAR(39)&amp;"!r2c"&amp;$C2665,0),variables,2,0)</f>
        <v>10993</v>
      </c>
      <c r="H2665" s="98">
        <f t="array" aca="1" ref="H2665" ca="1">IF(AND(G2665&gt;=10861,G2665&lt;=10863),TEXT(INDIRECT(CHAR(39)&amp;$A2665&amp;CHAR(39)&amp;"!r"&amp;$B2665&amp;"c"&amp;$C2665,0),"dd-mmm-yyyy"),(INDIRECT(CHAR(39)&amp;$A2665&amp;CHAR(39)&amp;"!r"&amp;$B2665&amp;"c"&amp;$C2665,0)))</f>
        <v>436100000</v>
      </c>
    </row>
    <row r="2666" spans="1:8" x14ac:dyDescent="0.3">
      <c r="A2666" s="95" t="s">
        <v>285</v>
      </c>
      <c r="B2666" s="95">
        <f t="shared" si="5443"/>
        <v>11</v>
      </c>
      <c r="C2666" s="95">
        <f t="shared" si="5444"/>
        <v>18</v>
      </c>
      <c r="E2666" s="95">
        <f t="shared" ref="E2666" si="5467">plan_id</f>
        <v>390</v>
      </c>
      <c r="F2666" s="95">
        <f t="shared" ca="1" si="5405"/>
        <v>2009</v>
      </c>
      <c r="G2666" s="95">
        <f t="shared" ref="G2666" ca="1" si="5468">VLOOKUP(INDIRECT(CHAR(39)&amp;$A2666&amp;CHAR(39)&amp;"!r2c"&amp;$C2666,0),variables,2,0)</f>
        <v>11005</v>
      </c>
      <c r="H2666" s="98" t="str">
        <f t="array" aca="1" ref="H2666" ca="1">IF(AND(G2666&gt;=10861,G2666&lt;=10863),TEXT(INDIRECT(CHAR(39)&amp;$A2666&amp;CHAR(39)&amp;"!r"&amp;$B2666&amp;"c"&amp;$C2666,0),"dd-mmm-yyyy"),(INDIRECT(CHAR(39)&amp;$A2666&amp;CHAR(39)&amp;"!r"&amp;$B2666&amp;"c"&amp;$C2666,0)))</f>
        <v>NA</v>
      </c>
    </row>
    <row r="2667" spans="1:8" x14ac:dyDescent="0.3">
      <c r="A2667" s="95" t="s">
        <v>285</v>
      </c>
      <c r="B2667" s="95">
        <f t="shared" si="5443"/>
        <v>11</v>
      </c>
      <c r="C2667" s="95">
        <f t="shared" si="5444"/>
        <v>19</v>
      </c>
      <c r="E2667" s="95">
        <f t="shared" ref="E2667" si="5469">plan_id</f>
        <v>390</v>
      </c>
      <c r="F2667" s="95">
        <f t="shared" ca="1" si="5405"/>
        <v>2009</v>
      </c>
      <c r="G2667" s="95">
        <f t="shared" ref="G2667" ca="1" si="5470">VLOOKUP(INDIRECT(CHAR(39)&amp;$A2667&amp;CHAR(39)&amp;"!r2c"&amp;$C2667,0),variables,2,0)</f>
        <v>10988</v>
      </c>
      <c r="H2667" s="98">
        <f t="array" aca="1" ref="H2667" ca="1">IF(AND(G2667&gt;=10861,G2667&lt;=10863),TEXT(INDIRECT(CHAR(39)&amp;$A2667&amp;CHAR(39)&amp;"!r"&amp;$B2667&amp;"c"&amp;$C2667,0),"dd-mmm-yyyy"),(INDIRECT(CHAR(39)&amp;$A2667&amp;CHAR(39)&amp;"!r"&amp;$B2667&amp;"c"&amp;$C2667,0)))</f>
        <v>0.24306351754184821</v>
      </c>
    </row>
    <row r="2668" spans="1:8" x14ac:dyDescent="0.3">
      <c r="A2668" s="95" t="s">
        <v>285</v>
      </c>
      <c r="B2668" s="95">
        <f t="shared" si="5443"/>
        <v>11</v>
      </c>
      <c r="C2668" s="95">
        <f t="shared" si="5444"/>
        <v>20</v>
      </c>
      <c r="E2668" s="95">
        <f t="shared" ref="E2668" si="5471">plan_id</f>
        <v>390</v>
      </c>
      <c r="F2668" s="95">
        <f t="shared" ca="1" si="5405"/>
        <v>2009</v>
      </c>
      <c r="G2668" s="95">
        <f t="shared" ref="G2668" ca="1" si="5472">VLOOKUP(INDIRECT(CHAR(39)&amp;$A2668&amp;CHAR(39)&amp;"!r2c"&amp;$C2668,0),variables,2,0)</f>
        <v>10996</v>
      </c>
      <c r="H2668" s="98">
        <f t="array" aca="1" ref="H2668" ca="1">IF(AND(G2668&gt;=10861,G2668&lt;=10863),TEXT(INDIRECT(CHAR(39)&amp;$A2668&amp;CHAR(39)&amp;"!r"&amp;$B2668&amp;"c"&amp;$C2668,0),"dd-mmm-yyyy"),(INDIRECT(CHAR(39)&amp;$A2668&amp;CHAR(39)&amp;"!r"&amp;$B2668&amp;"c"&amp;$C2668,0)))</f>
        <v>2524994000</v>
      </c>
    </row>
    <row r="2669" spans="1:8" x14ac:dyDescent="0.3">
      <c r="A2669" s="95" t="s">
        <v>285</v>
      </c>
      <c r="B2669" s="95">
        <f t="shared" si="5443"/>
        <v>11</v>
      </c>
      <c r="C2669" s="95">
        <f t="shared" si="5444"/>
        <v>21</v>
      </c>
      <c r="E2669" s="95">
        <f t="shared" ref="E2669" si="5473">plan_id</f>
        <v>390</v>
      </c>
      <c r="F2669" s="95">
        <f t="shared" ca="1" si="5405"/>
        <v>2009</v>
      </c>
      <c r="G2669" s="95">
        <f t="shared" ref="G2669" ca="1" si="5474">VLOOKUP(INDIRECT(CHAR(39)&amp;$A2669&amp;CHAR(39)&amp;"!r2c"&amp;$C2669,0),variables,2,0)</f>
        <v>10997</v>
      </c>
      <c r="H2669" s="98">
        <f t="array" aca="1" ref="H2669" ca="1">IF(AND(G2669&gt;=10861,G2669&lt;=10863),TEXT(INDIRECT(CHAR(39)&amp;$A2669&amp;CHAR(39)&amp;"!r"&amp;$B2669&amp;"c"&amp;$C2669,0),"dd-mmm-yyyy"),(INDIRECT(CHAR(39)&amp;$A2669&amp;CHAR(39)&amp;"!r"&amp;$B2669&amp;"c"&amp;$C2669,0)))</f>
        <v>0.83390931008289571</v>
      </c>
    </row>
    <row r="2670" spans="1:8" x14ac:dyDescent="0.3">
      <c r="A2670" s="95" t="s">
        <v>285</v>
      </c>
      <c r="B2670" s="95">
        <f t="shared" si="5443"/>
        <v>11</v>
      </c>
      <c r="C2670" s="95">
        <f t="shared" si="5444"/>
        <v>22</v>
      </c>
      <c r="E2670" s="95">
        <f t="shared" ref="E2670" si="5475">plan_id</f>
        <v>390</v>
      </c>
      <c r="F2670" s="95">
        <f t="shared" ca="1" si="5405"/>
        <v>2009</v>
      </c>
      <c r="G2670" s="95">
        <f t="shared" ref="G2670" ca="1" si="5476">VLOOKUP(INDIRECT(CHAR(39)&amp;$A2670&amp;CHAR(39)&amp;"!r2c"&amp;$C2670,0),variables,2,0)</f>
        <v>10980</v>
      </c>
      <c r="H2670" s="98">
        <f t="array" aca="1" ref="H2670" ca="1">IF(AND(G2670&gt;=10861,G2670&lt;=10863),TEXT(INDIRECT(CHAR(39)&amp;$A2670&amp;CHAR(39)&amp;"!r"&amp;$B2670&amp;"c"&amp;$C2670,0),"dd-mmm-yyyy"),(INDIRECT(CHAR(39)&amp;$A2670&amp;CHAR(39)&amp;"!r"&amp;$B2670&amp;"c"&amp;$C2670,0)))</f>
        <v>0</v>
      </c>
    </row>
    <row r="2671" spans="1:8" x14ac:dyDescent="0.3">
      <c r="A2671" s="95" t="s">
        <v>285</v>
      </c>
      <c r="B2671" s="95">
        <f t="shared" si="5443"/>
        <v>11</v>
      </c>
      <c r="C2671" s="95">
        <f t="shared" si="5444"/>
        <v>23</v>
      </c>
      <c r="E2671" s="95">
        <f t="shared" ref="E2671" si="5477">plan_id</f>
        <v>390</v>
      </c>
      <c r="F2671" s="95">
        <f t="shared" ca="1" si="5405"/>
        <v>2009</v>
      </c>
      <c r="G2671" s="95">
        <f t="shared" ref="G2671" ca="1" si="5478">VLOOKUP(INDIRECT(CHAR(39)&amp;$A2671&amp;CHAR(39)&amp;"!r2c"&amp;$C2671,0),variables,2,0)</f>
        <v>10981</v>
      </c>
      <c r="H2671" s="98">
        <f t="array" aca="1" ref="H2671" ca="1">IF(AND(G2671&gt;=10861,G2671&lt;=10863),TEXT(INDIRECT(CHAR(39)&amp;$A2671&amp;CHAR(39)&amp;"!r"&amp;$B2671&amp;"c"&amp;$C2671,0),"dd-mmm-yyyy"),(INDIRECT(CHAR(39)&amp;$A2671&amp;CHAR(39)&amp;"!r"&amp;$B2671&amp;"c"&amp;$C2671,0)))</f>
        <v>0</v>
      </c>
    </row>
    <row r="2672" spans="1:8" x14ac:dyDescent="0.3">
      <c r="A2672" s="95" t="s">
        <v>285</v>
      </c>
      <c r="B2672" s="95">
        <f t="shared" si="5443"/>
        <v>11</v>
      </c>
      <c r="C2672" s="95">
        <f t="shared" si="5444"/>
        <v>24</v>
      </c>
      <c r="E2672" s="95">
        <f t="shared" ref="E2672" si="5479">plan_id</f>
        <v>390</v>
      </c>
      <c r="F2672" s="95">
        <f t="shared" ca="1" si="5405"/>
        <v>2009</v>
      </c>
      <c r="G2672" s="95">
        <f t="shared" ref="G2672" ca="1" si="5480">VLOOKUP(INDIRECT(CHAR(39)&amp;$A2672&amp;CHAR(39)&amp;"!r2c"&amp;$C2672,0),variables,2,0)</f>
        <v>10998</v>
      </c>
      <c r="H2672" s="98">
        <f t="array" aca="1" ref="H2672" ca="1">IF(AND(G2672&gt;=10861,G2672&lt;=10863),TEXT(INDIRECT(CHAR(39)&amp;$A2672&amp;CHAR(39)&amp;"!r"&amp;$B2672&amp;"c"&amp;$C2672,0),"dd-mmm-yyyy"),(INDIRECT(CHAR(39)&amp;$A2672&amp;CHAR(39)&amp;"!r"&amp;$B2672&amp;"c"&amp;$C2672,0)))</f>
        <v>0</v>
      </c>
    </row>
    <row r="2673" spans="1:8" x14ac:dyDescent="0.3">
      <c r="A2673" s="95" t="s">
        <v>285</v>
      </c>
      <c r="B2673" s="95">
        <f t="shared" si="5443"/>
        <v>11</v>
      </c>
      <c r="C2673" s="95">
        <f t="shared" si="5444"/>
        <v>25</v>
      </c>
      <c r="E2673" s="95">
        <f t="shared" ref="E2673" si="5481">plan_id</f>
        <v>390</v>
      </c>
      <c r="F2673" s="95">
        <f t="shared" ca="1" si="5405"/>
        <v>2009</v>
      </c>
      <c r="G2673" s="95">
        <f t="shared" ref="G2673" ca="1" si="5482">VLOOKUP(INDIRECT(CHAR(39)&amp;$A2673&amp;CHAR(39)&amp;"!r2c"&amp;$C2673,0),variables,2,0)</f>
        <v>10999</v>
      </c>
      <c r="H2673" s="98">
        <f t="array" aca="1" ref="H2673" ca="1">IF(AND(G2673&gt;=10861,G2673&lt;=10863),TEXT(INDIRECT(CHAR(39)&amp;$A2673&amp;CHAR(39)&amp;"!r"&amp;$B2673&amp;"c"&amp;$C2673,0),"dd-mmm-yyyy"),(INDIRECT(CHAR(39)&amp;$A2673&amp;CHAR(39)&amp;"!r"&amp;$B2673&amp;"c"&amp;$C2673,0)))</f>
        <v>24569000</v>
      </c>
    </row>
    <row r="2674" spans="1:8" x14ac:dyDescent="0.3">
      <c r="A2674" s="95" t="s">
        <v>285</v>
      </c>
      <c r="B2674" s="95">
        <f t="shared" si="5443"/>
        <v>11</v>
      </c>
      <c r="C2674" s="95">
        <f t="shared" si="5444"/>
        <v>26</v>
      </c>
      <c r="E2674" s="95">
        <f t="shared" ref="E2674" si="5483">plan_id</f>
        <v>390</v>
      </c>
      <c r="F2674" s="95">
        <f t="shared" ca="1" si="5405"/>
        <v>2009</v>
      </c>
      <c r="G2674" s="95">
        <f t="shared" ref="G2674" ca="1" si="5484">VLOOKUP(INDIRECT(CHAR(39)&amp;$A2674&amp;CHAR(39)&amp;"!r2c"&amp;$C2674,0),variables,2,0)</f>
        <v>11000</v>
      </c>
      <c r="H2674" s="98">
        <f t="array" aca="1" ref="H2674" ca="1">IF(AND(G2674&gt;=10861,G2674&lt;=10863),TEXT(INDIRECT(CHAR(39)&amp;$A2674&amp;CHAR(39)&amp;"!r"&amp;$B2674&amp;"c"&amp;$C2674,0),"dd-mmm-yyyy"),(INDIRECT(CHAR(39)&amp;$A2674&amp;CHAR(39)&amp;"!r"&amp;$B2674&amp;"c"&amp;$C2674,0)))</f>
        <v>1611000</v>
      </c>
    </row>
    <row r="2675" spans="1:8" x14ac:dyDescent="0.3">
      <c r="A2675" s="95" t="s">
        <v>285</v>
      </c>
      <c r="B2675" s="95">
        <f t="shared" si="5443"/>
        <v>11</v>
      </c>
      <c r="C2675" s="95">
        <f t="shared" si="5444"/>
        <v>27</v>
      </c>
      <c r="E2675" s="95">
        <f t="shared" ref="E2675" si="5485">plan_id</f>
        <v>390</v>
      </c>
      <c r="F2675" s="95">
        <f t="shared" ca="1" si="5405"/>
        <v>2009</v>
      </c>
      <c r="G2675" s="95">
        <f t="shared" ref="G2675" ca="1" si="5486">VLOOKUP(INDIRECT(CHAR(39)&amp;$A2675&amp;CHAR(39)&amp;"!r2c"&amp;$C2675,0),variables,2,0)</f>
        <v>11001</v>
      </c>
      <c r="H2675" s="98">
        <f t="array" aca="1" ref="H2675" ca="1">IF(AND(G2675&gt;=10861,G2675&lt;=10863),TEXT(INDIRECT(CHAR(39)&amp;$A2675&amp;CHAR(39)&amp;"!r"&amp;$B2675&amp;"c"&amp;$C2675,0),"dd-mmm-yyyy"),(INDIRECT(CHAR(39)&amp;$A2675&amp;CHAR(39)&amp;"!r"&amp;$B2675&amp;"c"&amp;$C2675,0)))</f>
        <v>4904000</v>
      </c>
    </row>
    <row r="2676" spans="1:8" x14ac:dyDescent="0.3">
      <c r="A2676" s="95" t="s">
        <v>285</v>
      </c>
      <c r="B2676" s="95">
        <f t="shared" si="5443"/>
        <v>11</v>
      </c>
      <c r="C2676" s="95">
        <f t="shared" si="5444"/>
        <v>28</v>
      </c>
      <c r="E2676" s="95">
        <f t="shared" ref="E2676" si="5487">plan_id</f>
        <v>390</v>
      </c>
      <c r="F2676" s="95">
        <f t="shared" ca="1" si="5405"/>
        <v>2009</v>
      </c>
      <c r="G2676" s="95">
        <f t="shared" ref="G2676" ca="1" si="5488">VLOOKUP(INDIRECT(CHAR(39)&amp;$A2676&amp;CHAR(39)&amp;"!r2c"&amp;$C2676,0),variables,2,0)</f>
        <v>11002</v>
      </c>
      <c r="H2676" s="98">
        <f t="array" aca="1" ref="H2676" ca="1">IF(AND(G2676&gt;=10861,G2676&lt;=10863),TEXT(INDIRECT(CHAR(39)&amp;$A2676&amp;CHAR(39)&amp;"!r"&amp;$B2676&amp;"c"&amp;$C2676,0),"dd-mmm-yyyy"),(INDIRECT(CHAR(39)&amp;$A2676&amp;CHAR(39)&amp;"!r"&amp;$B2676&amp;"c"&amp;$C2676,0)))</f>
        <v>0</v>
      </c>
    </row>
    <row r="2677" spans="1:8" x14ac:dyDescent="0.3">
      <c r="A2677" s="95" t="s">
        <v>285</v>
      </c>
      <c r="B2677" s="95">
        <f t="shared" si="5443"/>
        <v>11</v>
      </c>
      <c r="C2677" s="95">
        <f t="shared" si="5444"/>
        <v>29</v>
      </c>
      <c r="E2677" s="95">
        <f t="shared" ref="E2677" si="5489">plan_id</f>
        <v>390</v>
      </c>
      <c r="F2677" s="95">
        <f t="shared" ca="1" si="5405"/>
        <v>2009</v>
      </c>
      <c r="G2677" s="95">
        <f t="shared" ref="G2677" ca="1" si="5490">VLOOKUP(INDIRECT(CHAR(39)&amp;$A2677&amp;CHAR(39)&amp;"!r2c"&amp;$C2677,0),variables,2,0)</f>
        <v>11003</v>
      </c>
      <c r="H2677" s="98">
        <f t="array" aca="1" ref="H2677" ca="1">IF(AND(G2677&gt;=10861,G2677&lt;=10863),TEXT(INDIRECT(CHAR(39)&amp;$A2677&amp;CHAR(39)&amp;"!r"&amp;$B2677&amp;"c"&amp;$C2677,0),"dd-mmm-yyyy"),(INDIRECT(CHAR(39)&amp;$A2677&amp;CHAR(39)&amp;"!r"&amp;$B2677&amp;"c"&amp;$C2677,0)))</f>
        <v>31084000</v>
      </c>
    </row>
    <row r="2678" spans="1:8" x14ac:dyDescent="0.3">
      <c r="A2678" s="95" t="s">
        <v>285</v>
      </c>
      <c r="B2678" s="95">
        <f t="shared" si="5443"/>
        <v>12</v>
      </c>
      <c r="C2678" s="95">
        <f t="shared" si="5444"/>
        <v>3</v>
      </c>
      <c r="E2678" s="95">
        <f t="shared" ref="E2678" si="5491">plan_id</f>
        <v>390</v>
      </c>
      <c r="F2678" s="95">
        <f t="shared" ca="1" si="5405"/>
        <v>2010</v>
      </c>
      <c r="G2678" s="95">
        <f t="shared" ref="G2678" ca="1" si="5492">VLOOKUP(INDIRECT(CHAR(39)&amp;$A2678&amp;CHAR(39)&amp;"!r2c"&amp;$C2678,0),variables,2,0)</f>
        <v>10982</v>
      </c>
      <c r="H2678" s="98" t="str">
        <f t="array" aca="1" ref="H2678" ca="1">IF(AND(G2678&gt;=10861,G2678&lt;=10863),TEXT(INDIRECT(CHAR(39)&amp;$A2678&amp;CHAR(39)&amp;"!r"&amp;$B2678&amp;"c"&amp;$C2678,0),"dd-mmm-yyyy"),(INDIRECT(CHAR(39)&amp;$A2678&amp;CHAR(39)&amp;"!r"&amp;$B2678&amp;"c"&amp;$C2678,0)))</f>
        <v>NO</v>
      </c>
    </row>
    <row r="2679" spans="1:8" x14ac:dyDescent="0.3">
      <c r="A2679" s="95" t="s">
        <v>285</v>
      </c>
      <c r="B2679" s="95">
        <f t="shared" si="5443"/>
        <v>12</v>
      </c>
      <c r="C2679" s="95">
        <f t="shared" si="5444"/>
        <v>4</v>
      </c>
      <c r="E2679" s="95">
        <f t="shared" ref="E2679" si="5493">plan_id</f>
        <v>390</v>
      </c>
      <c r="F2679" s="95">
        <f t="shared" ca="1" si="5405"/>
        <v>2010</v>
      </c>
      <c r="G2679" s="95">
        <f t="shared" ref="G2679" ca="1" si="5494">VLOOKUP(INDIRECT(CHAR(39)&amp;$A2679&amp;CHAR(39)&amp;"!r2c"&amp;$C2679,0),variables,2,0)</f>
        <v>10984</v>
      </c>
      <c r="H2679" s="98">
        <f t="array" aca="1" ref="H2679" ca="1">IF(AND(G2679&gt;=10861,G2679&lt;=10863),TEXT(INDIRECT(CHAR(39)&amp;$A2679&amp;CHAR(39)&amp;"!r"&amp;$B2679&amp;"c"&amp;$C2679,0),"dd-mmm-yyyy"),(INDIRECT(CHAR(39)&amp;$A2679&amp;CHAR(39)&amp;"!r"&amp;$B2679&amp;"c"&amp;$C2679,0)))</f>
        <v>132300000</v>
      </c>
    </row>
    <row r="2680" spans="1:8" x14ac:dyDescent="0.3">
      <c r="A2680" s="95" t="s">
        <v>285</v>
      </c>
      <c r="B2680" s="95">
        <f t="shared" si="5443"/>
        <v>12</v>
      </c>
      <c r="C2680" s="95">
        <f t="shared" si="5444"/>
        <v>5</v>
      </c>
      <c r="E2680" s="95">
        <f t="shared" ref="E2680" si="5495">plan_id</f>
        <v>390</v>
      </c>
      <c r="F2680" s="95">
        <f t="shared" ca="1" si="5405"/>
        <v>2010</v>
      </c>
      <c r="G2680" s="95">
        <f t="shared" ref="G2680" ca="1" si="5496">VLOOKUP(INDIRECT(CHAR(39)&amp;$A2680&amp;CHAR(39)&amp;"!r2c"&amp;$C2680,0),variables,2,0)</f>
        <v>10985</v>
      </c>
      <c r="H2680" s="98">
        <f t="array" aca="1" ref="H2680" ca="1">IF(AND(G2680&gt;=10861,G2680&lt;=10863),TEXT(INDIRECT(CHAR(39)&amp;$A2680&amp;CHAR(39)&amp;"!r"&amp;$B2680&amp;"c"&amp;$C2680,0),"dd-mmm-yyyy"),(INDIRECT(CHAR(39)&amp;$A2680&amp;CHAR(39)&amp;"!r"&amp;$B2680&amp;"c"&amp;$C2680,0)))</f>
        <v>132300000</v>
      </c>
    </row>
    <row r="2681" spans="1:8" x14ac:dyDescent="0.3">
      <c r="A2681" s="95" t="s">
        <v>285</v>
      </c>
      <c r="B2681" s="95">
        <f t="shared" si="5443"/>
        <v>12</v>
      </c>
      <c r="C2681" s="95">
        <f t="shared" si="5444"/>
        <v>6</v>
      </c>
      <c r="E2681" s="95">
        <f t="shared" ref="E2681" si="5497">plan_id</f>
        <v>390</v>
      </c>
      <c r="F2681" s="95">
        <f t="shared" ca="1" si="5405"/>
        <v>2010</v>
      </c>
      <c r="G2681" s="95">
        <f t="shared" ref="G2681" ca="1" si="5498">VLOOKUP(INDIRECT(CHAR(39)&amp;$A2681&amp;CHAR(39)&amp;"!r2c"&amp;$C2681,0),variables,2,0)</f>
        <v>10986</v>
      </c>
      <c r="H2681" s="98">
        <f t="array" aca="1" ref="H2681" ca="1">IF(AND(G2681&gt;=10861,G2681&lt;=10863),TEXT(INDIRECT(CHAR(39)&amp;$A2681&amp;CHAR(39)&amp;"!r"&amp;$B2681&amp;"c"&amp;$C2681,0),"dd-mmm-yyyy"),(INDIRECT(CHAR(39)&amp;$A2681&amp;CHAR(39)&amp;"!r"&amp;$B2681&amp;"c"&amp;$C2681,0)))</f>
        <v>0</v>
      </c>
    </row>
    <row r="2682" spans="1:8" x14ac:dyDescent="0.3">
      <c r="A2682" s="95" t="s">
        <v>285</v>
      </c>
      <c r="B2682" s="95">
        <f t="shared" si="5443"/>
        <v>12</v>
      </c>
      <c r="C2682" s="95">
        <f t="shared" si="5444"/>
        <v>7</v>
      </c>
      <c r="E2682" s="95">
        <f t="shared" ref="E2682" si="5499">plan_id</f>
        <v>390</v>
      </c>
      <c r="F2682" s="95">
        <f t="shared" ca="1" si="5405"/>
        <v>2010</v>
      </c>
      <c r="G2682" s="95">
        <f t="shared" ref="G2682" ca="1" si="5500">VLOOKUP(INDIRECT(CHAR(39)&amp;$A2682&amp;CHAR(39)&amp;"!r2c"&amp;$C2682,0),variables,2,0)</f>
        <v>10974</v>
      </c>
      <c r="H2682" s="98" t="str">
        <f t="array" aca="1" ref="H2682" ca="1">IF(AND(G2682&gt;=10861,G2682&lt;=10863),TEXT(INDIRECT(CHAR(39)&amp;$A2682&amp;CHAR(39)&amp;"!r"&amp;$B2682&amp;"c"&amp;$C2682,0),"dd-mmm-yyyy"),(INDIRECT(CHAR(39)&amp;$A2682&amp;CHAR(39)&amp;"!r"&amp;$B2682&amp;"c"&amp;$C2682,0)))</f>
        <v>EAN</v>
      </c>
    </row>
    <row r="2683" spans="1:8" x14ac:dyDescent="0.3">
      <c r="A2683" s="95" t="s">
        <v>285</v>
      </c>
      <c r="B2683" s="95">
        <f t="shared" si="5443"/>
        <v>12</v>
      </c>
      <c r="C2683" s="95">
        <f t="shared" si="5444"/>
        <v>8</v>
      </c>
      <c r="E2683" s="95">
        <f t="shared" ref="E2683" si="5501">plan_id</f>
        <v>390</v>
      </c>
      <c r="F2683" s="95">
        <f t="shared" ca="1" si="5405"/>
        <v>2010</v>
      </c>
      <c r="G2683" s="95">
        <f t="shared" ref="G2683" ca="1" si="5502">VLOOKUP(INDIRECT(CHAR(39)&amp;$A2683&amp;CHAR(39)&amp;"!r2c"&amp;$C2683,0),variables,2,0)</f>
        <v>10987</v>
      </c>
      <c r="H2683" s="98">
        <f t="array" aca="1" ref="H2683" ca="1">IF(AND(G2683&gt;=10861,G2683&lt;=10863),TEXT(INDIRECT(CHAR(39)&amp;$A2683&amp;CHAR(39)&amp;"!r"&amp;$B2683&amp;"c"&amp;$C2683,0),"dd-mmm-yyyy"),(INDIRECT(CHAR(39)&amp;$A2683&amp;CHAR(39)&amp;"!r"&amp;$B2683&amp;"c"&amp;$C2683,0)))</f>
        <v>1</v>
      </c>
    </row>
    <row r="2684" spans="1:8" x14ac:dyDescent="0.3">
      <c r="A2684" s="95" t="s">
        <v>285</v>
      </c>
      <c r="B2684" s="95">
        <f t="shared" si="5443"/>
        <v>12</v>
      </c>
      <c r="C2684" s="95">
        <f t="shared" si="5444"/>
        <v>9</v>
      </c>
      <c r="E2684" s="95">
        <f t="shared" ref="E2684" si="5503">plan_id</f>
        <v>390</v>
      </c>
      <c r="F2684" s="95">
        <f t="shared" ca="1" si="5405"/>
        <v>2010</v>
      </c>
      <c r="G2684" s="95">
        <f t="shared" ref="G2684" ca="1" si="5504">VLOOKUP(INDIRECT(CHAR(39)&amp;$A2684&amp;CHAR(39)&amp;"!r2c"&amp;$C2684,0),variables,2,0)</f>
        <v>10885</v>
      </c>
      <c r="H2684" s="98" t="str">
        <f t="array" aca="1" ref="H2684" ca="1">IF(AND(G2684&gt;=10861,G2684&lt;=10863),TEXT(INDIRECT(CHAR(39)&amp;$A2684&amp;CHAR(39)&amp;"!r"&amp;$B2684&amp;"c"&amp;$C2684,0),"dd-mmm-yyyy"),(INDIRECT(CHAR(39)&amp;$A2684&amp;CHAR(39)&amp;"!r"&amp;$B2684&amp;"c"&amp;$C2684,0)))</f>
        <v>NA</v>
      </c>
    </row>
    <row r="2685" spans="1:8" x14ac:dyDescent="0.3">
      <c r="A2685" s="95" t="s">
        <v>285</v>
      </c>
      <c r="B2685" s="95">
        <f t="shared" si="5443"/>
        <v>12</v>
      </c>
      <c r="C2685" s="95">
        <f t="shared" si="5444"/>
        <v>10</v>
      </c>
      <c r="E2685" s="95">
        <f t="shared" ref="E2685" si="5505">plan_id</f>
        <v>390</v>
      </c>
      <c r="F2685" s="95">
        <f t="shared" ca="1" si="5405"/>
        <v>2010</v>
      </c>
      <c r="G2685" s="95">
        <f t="shared" ref="G2685" ca="1" si="5506">VLOOKUP(INDIRECT(CHAR(39)&amp;$A2685&amp;CHAR(39)&amp;"!r2c"&amp;$C2685,0),variables,2,0)</f>
        <v>10886</v>
      </c>
      <c r="H2685" s="98" t="str">
        <f t="array" aca="1" ref="H2685" ca="1">IF(AND(G2685&gt;=10861,G2685&lt;=10863),TEXT(INDIRECT(CHAR(39)&amp;$A2685&amp;CHAR(39)&amp;"!r"&amp;$B2685&amp;"c"&amp;$C2685,0),"dd-mmm-yyyy"),(INDIRECT(CHAR(39)&amp;$A2685&amp;CHAR(39)&amp;"!r"&amp;$B2685&amp;"c"&amp;$C2685,0)))</f>
        <v>NA</v>
      </c>
    </row>
    <row r="2686" spans="1:8" x14ac:dyDescent="0.3">
      <c r="A2686" s="95" t="s">
        <v>285</v>
      </c>
      <c r="B2686" s="95">
        <f t="shared" si="5443"/>
        <v>12</v>
      </c>
      <c r="C2686" s="95">
        <f t="shared" si="5444"/>
        <v>11</v>
      </c>
      <c r="E2686" s="95">
        <f t="shared" ref="E2686" si="5507">plan_id</f>
        <v>390</v>
      </c>
      <c r="F2686" s="95">
        <f t="shared" ca="1" si="5405"/>
        <v>2010</v>
      </c>
      <c r="G2686" s="95">
        <f t="shared" ref="G2686" ca="1" si="5508">VLOOKUP(INDIRECT(CHAR(39)&amp;$A2686&amp;CHAR(39)&amp;"!r2c"&amp;$C2686,0),variables,2,0)</f>
        <v>10887</v>
      </c>
      <c r="H2686" s="98" t="str">
        <f t="array" aca="1" ref="H2686" ca="1">IF(AND(G2686&gt;=10861,G2686&lt;=10863),TEXT(INDIRECT(CHAR(39)&amp;$A2686&amp;CHAR(39)&amp;"!r"&amp;$B2686&amp;"c"&amp;$C2686,0),"dd-mmm-yyyy"),(INDIRECT(CHAR(39)&amp;$A2686&amp;CHAR(39)&amp;"!r"&amp;$B2686&amp;"c"&amp;$C2686,0)))</f>
        <v>NA</v>
      </c>
    </row>
    <row r="2687" spans="1:8" x14ac:dyDescent="0.3">
      <c r="A2687" s="95" t="s">
        <v>285</v>
      </c>
      <c r="B2687" s="95">
        <f t="shared" si="5443"/>
        <v>12</v>
      </c>
      <c r="C2687" s="95">
        <f t="shared" si="5444"/>
        <v>12</v>
      </c>
      <c r="E2687" s="95">
        <f t="shared" ref="E2687" si="5509">plan_id</f>
        <v>390</v>
      </c>
      <c r="F2687" s="95">
        <f t="shared" ca="1" si="5405"/>
        <v>2010</v>
      </c>
      <c r="G2687" s="95">
        <f t="shared" ref="G2687" ca="1" si="5510">VLOOKUP(INDIRECT(CHAR(39)&amp;$A2687&amp;CHAR(39)&amp;"!r2c"&amp;$C2687,0),variables,2,0)</f>
        <v>10883</v>
      </c>
      <c r="H2687" s="98" t="str">
        <f t="array" aca="1" ref="H2687" ca="1">IF(AND(G2687&gt;=10861,G2687&lt;=10863),TEXT(INDIRECT(CHAR(39)&amp;$A2687&amp;CHAR(39)&amp;"!r"&amp;$B2687&amp;"c"&amp;$C2687,0),"dd-mmm-yyyy"),(INDIRECT(CHAR(39)&amp;$A2687&amp;CHAR(39)&amp;"!r"&amp;$B2687&amp;"c"&amp;$C2687,0)))</f>
        <v>NA</v>
      </c>
    </row>
    <row r="2688" spans="1:8" x14ac:dyDescent="0.3">
      <c r="A2688" s="95" t="s">
        <v>285</v>
      </c>
      <c r="B2688" s="95">
        <f t="shared" si="5443"/>
        <v>12</v>
      </c>
      <c r="C2688" s="95">
        <f t="shared" si="5444"/>
        <v>13</v>
      </c>
      <c r="E2688" s="95">
        <f t="shared" ref="E2688" si="5511">plan_id</f>
        <v>390</v>
      </c>
      <c r="F2688" s="95">
        <f t="shared" ca="1" si="5405"/>
        <v>2010</v>
      </c>
      <c r="G2688" s="95">
        <f t="shared" ref="G2688" ca="1" si="5512">VLOOKUP(INDIRECT(CHAR(39)&amp;$A2688&amp;CHAR(39)&amp;"!r2c"&amp;$C2688,0),variables,2,0)</f>
        <v>10989</v>
      </c>
      <c r="H2688" s="98">
        <f t="array" aca="1" ref="H2688" ca="1">IF(AND(G2688&gt;=10861,G2688&lt;=10863),TEXT(INDIRECT(CHAR(39)&amp;$A2688&amp;CHAR(39)&amp;"!r"&amp;$B2688&amp;"c"&amp;$C2688,0),"dd-mmm-yyyy"),(INDIRECT(CHAR(39)&amp;$A2688&amp;CHAR(39)&amp;"!r"&amp;$B2688&amp;"c"&amp;$C2688,0)))</f>
        <v>3418796000</v>
      </c>
    </row>
    <row r="2689" spans="1:8" x14ac:dyDescent="0.3">
      <c r="A2689" s="95" t="s">
        <v>285</v>
      </c>
      <c r="B2689" s="95">
        <f t="shared" si="5443"/>
        <v>12</v>
      </c>
      <c r="C2689" s="95">
        <f t="shared" si="5444"/>
        <v>14</v>
      </c>
      <c r="E2689" s="95">
        <f t="shared" ref="E2689" si="5513">plan_id</f>
        <v>390</v>
      </c>
      <c r="F2689" s="95">
        <f t="shared" ca="1" si="5405"/>
        <v>2010</v>
      </c>
      <c r="G2689" s="95">
        <f t="shared" ref="G2689" ca="1" si="5514">VLOOKUP(INDIRECT(CHAR(39)&amp;$A2689&amp;CHAR(39)&amp;"!r2c"&amp;$C2689,0),variables,2,0)</f>
        <v>10990</v>
      </c>
      <c r="H2689" s="98">
        <f t="array" aca="1" ref="H2689" ca="1">IF(AND(G2689&gt;=10861,G2689&lt;=10863),TEXT(INDIRECT(CHAR(39)&amp;$A2689&amp;CHAR(39)&amp;"!r"&amp;$B2689&amp;"c"&amp;$C2689,0),"dd-mmm-yyyy"),(INDIRECT(CHAR(39)&amp;$A2689&amp;CHAR(39)&amp;"!r"&amp;$B2689&amp;"c"&amp;$C2689,0)))</f>
        <v>3166830000</v>
      </c>
    </row>
    <row r="2690" spans="1:8" x14ac:dyDescent="0.3">
      <c r="A2690" s="95" t="s">
        <v>285</v>
      </c>
      <c r="B2690" s="95">
        <f t="shared" si="5443"/>
        <v>12</v>
      </c>
      <c r="C2690" s="95">
        <f t="shared" si="5444"/>
        <v>15</v>
      </c>
      <c r="E2690" s="95">
        <f t="shared" ref="E2690" si="5515">plan_id</f>
        <v>390</v>
      </c>
      <c r="F2690" s="95">
        <f t="shared" ca="1" si="5405"/>
        <v>2010</v>
      </c>
      <c r="G2690" s="95">
        <f t="shared" ref="G2690" ca="1" si="5516">VLOOKUP(INDIRECT(CHAR(39)&amp;$A2690&amp;CHAR(39)&amp;"!r2c"&amp;$C2690,0),variables,2,0)</f>
        <v>10991</v>
      </c>
      <c r="H2690" s="98">
        <f t="array" aca="1" ref="H2690" ca="1">IF(AND(G2690&gt;=10861,G2690&lt;=10863),TEXT(INDIRECT(CHAR(39)&amp;$A2690&amp;CHAR(39)&amp;"!r"&amp;$B2690&amp;"c"&amp;$C2690,0),"dd-mmm-yyyy"),(INDIRECT(CHAR(39)&amp;$A2690&amp;CHAR(39)&amp;"!r"&amp;$B2690&amp;"c"&amp;$C2690,0)))</f>
        <v>-251966000</v>
      </c>
    </row>
    <row r="2691" spans="1:8" x14ac:dyDescent="0.3">
      <c r="A2691" s="95" t="s">
        <v>285</v>
      </c>
      <c r="B2691" s="95">
        <f t="shared" si="5443"/>
        <v>12</v>
      </c>
      <c r="C2691" s="95">
        <f t="shared" si="5444"/>
        <v>16</v>
      </c>
      <c r="E2691" s="95">
        <f t="shared" ref="E2691" si="5517">plan_id</f>
        <v>390</v>
      </c>
      <c r="F2691" s="95">
        <f t="shared" ca="1" si="5405"/>
        <v>2010</v>
      </c>
      <c r="G2691" s="95">
        <f t="shared" ref="G2691" ca="1" si="5518">VLOOKUP(INDIRECT(CHAR(39)&amp;$A2691&amp;CHAR(39)&amp;"!r2c"&amp;$C2691,0),variables,2,0)</f>
        <v>10992</v>
      </c>
      <c r="H2691" s="98">
        <f t="array" aca="1" ref="H2691" ca="1">IF(AND(G2691&gt;=10861,G2691&lt;=10863),TEXT(INDIRECT(CHAR(39)&amp;$A2691&amp;CHAR(39)&amp;"!r"&amp;$B2691&amp;"c"&amp;$C2691,0),"dd-mmm-yyyy"),(INDIRECT(CHAR(39)&amp;$A2691&amp;CHAR(39)&amp;"!r"&amp;$B2691&amp;"c"&amp;$C2691,0)))</f>
        <v>1.08</v>
      </c>
    </row>
    <row r="2692" spans="1:8" x14ac:dyDescent="0.3">
      <c r="A2692" s="95" t="s">
        <v>285</v>
      </c>
      <c r="B2692" s="95">
        <f t="shared" si="5443"/>
        <v>12</v>
      </c>
      <c r="C2692" s="95">
        <f t="shared" si="5444"/>
        <v>17</v>
      </c>
      <c r="E2692" s="95">
        <f t="shared" ref="E2692" si="5519">plan_id</f>
        <v>390</v>
      </c>
      <c r="F2692" s="95">
        <f t="shared" ca="1" si="5405"/>
        <v>2010</v>
      </c>
      <c r="G2692" s="95">
        <f t="shared" ref="G2692" ca="1" si="5520">VLOOKUP(INDIRECT(CHAR(39)&amp;$A2692&amp;CHAR(39)&amp;"!r2c"&amp;$C2692,0),variables,2,0)</f>
        <v>10993</v>
      </c>
      <c r="H2692" s="98">
        <f t="array" aca="1" ref="H2692" ca="1">IF(AND(G2692&gt;=10861,G2692&lt;=10863),TEXT(INDIRECT(CHAR(39)&amp;$A2692&amp;CHAR(39)&amp;"!r"&amp;$B2692&amp;"c"&amp;$C2692,0),"dd-mmm-yyyy"),(INDIRECT(CHAR(39)&amp;$A2692&amp;CHAR(39)&amp;"!r"&amp;$B2692&amp;"c"&amp;$C2692,0)))</f>
        <v>423900000</v>
      </c>
    </row>
    <row r="2693" spans="1:8" x14ac:dyDescent="0.3">
      <c r="A2693" s="95" t="s">
        <v>285</v>
      </c>
      <c r="B2693" s="95">
        <f t="shared" si="5443"/>
        <v>12</v>
      </c>
      <c r="C2693" s="95">
        <f t="shared" si="5444"/>
        <v>18</v>
      </c>
      <c r="E2693" s="95">
        <f t="shared" ref="E2693" si="5521">plan_id</f>
        <v>390</v>
      </c>
      <c r="F2693" s="95">
        <f t="shared" ca="1" si="5405"/>
        <v>2010</v>
      </c>
      <c r="G2693" s="95">
        <f t="shared" ref="G2693" ca="1" si="5522">VLOOKUP(INDIRECT(CHAR(39)&amp;$A2693&amp;CHAR(39)&amp;"!r2c"&amp;$C2693,0),variables,2,0)</f>
        <v>11005</v>
      </c>
      <c r="H2693" s="98" t="str">
        <f t="array" aca="1" ref="H2693" ca="1">IF(AND(G2693&gt;=10861,G2693&lt;=10863),TEXT(INDIRECT(CHAR(39)&amp;$A2693&amp;CHAR(39)&amp;"!r"&amp;$B2693&amp;"c"&amp;$C2693,0),"dd-mmm-yyyy"),(INDIRECT(CHAR(39)&amp;$A2693&amp;CHAR(39)&amp;"!r"&amp;$B2693&amp;"c"&amp;$C2693,0)))</f>
        <v>NA</v>
      </c>
    </row>
    <row r="2694" spans="1:8" x14ac:dyDescent="0.3">
      <c r="A2694" s="95" t="s">
        <v>285</v>
      </c>
      <c r="B2694" s="95">
        <f t="shared" si="5443"/>
        <v>12</v>
      </c>
      <c r="C2694" s="95">
        <f t="shared" si="5444"/>
        <v>19</v>
      </c>
      <c r="E2694" s="95">
        <f t="shared" ref="E2694" si="5523">plan_id</f>
        <v>390</v>
      </c>
      <c r="F2694" s="95">
        <f t="shared" ca="1" si="5405"/>
        <v>2010</v>
      </c>
      <c r="G2694" s="95">
        <f t="shared" ref="G2694" ca="1" si="5524">VLOOKUP(INDIRECT(CHAR(39)&amp;$A2694&amp;CHAR(39)&amp;"!r2c"&amp;$C2694,0),variables,2,0)</f>
        <v>10988</v>
      </c>
      <c r="H2694" s="98">
        <f t="array" aca="1" ref="H2694" ca="1">IF(AND(G2694&gt;=10861,G2694&lt;=10863),TEXT(INDIRECT(CHAR(39)&amp;$A2694&amp;CHAR(39)&amp;"!r"&amp;$B2694&amp;"c"&amp;$C2694,0),"dd-mmm-yyyy"),(INDIRECT(CHAR(39)&amp;$A2694&amp;CHAR(39)&amp;"!r"&amp;$B2694&amp;"c"&amp;$C2694,0)))</f>
        <v>0.31210191082802546</v>
      </c>
    </row>
    <row r="2695" spans="1:8" x14ac:dyDescent="0.3">
      <c r="A2695" s="95" t="s">
        <v>285</v>
      </c>
      <c r="B2695" s="95">
        <f t="shared" si="5443"/>
        <v>12</v>
      </c>
      <c r="C2695" s="95">
        <f t="shared" si="5444"/>
        <v>20</v>
      </c>
      <c r="E2695" s="95">
        <f t="shared" ref="E2695" si="5525">plan_id</f>
        <v>390</v>
      </c>
      <c r="F2695" s="95">
        <f t="shared" ca="1" si="5405"/>
        <v>2010</v>
      </c>
      <c r="G2695" s="95">
        <f t="shared" ref="G2695" ca="1" si="5526">VLOOKUP(INDIRECT(CHAR(39)&amp;$A2695&amp;CHAR(39)&amp;"!r2c"&amp;$C2695,0),variables,2,0)</f>
        <v>10996</v>
      </c>
      <c r="H2695" s="98">
        <f t="array" aca="1" ref="H2695" ca="1">IF(AND(G2695&gt;=10861,G2695&lt;=10863),TEXT(INDIRECT(CHAR(39)&amp;$A2695&amp;CHAR(39)&amp;"!r"&amp;$B2695&amp;"c"&amp;$C2695,0),"dd-mmm-yyyy"),(INDIRECT(CHAR(39)&amp;$A2695&amp;CHAR(39)&amp;"!r"&amp;$B2695&amp;"c"&amp;$C2695,0)))</f>
        <v>2925742000</v>
      </c>
    </row>
    <row r="2696" spans="1:8" x14ac:dyDescent="0.3">
      <c r="A2696" s="95" t="s">
        <v>285</v>
      </c>
      <c r="B2696" s="95">
        <f t="shared" si="5443"/>
        <v>12</v>
      </c>
      <c r="C2696" s="95">
        <f t="shared" si="5444"/>
        <v>21</v>
      </c>
      <c r="E2696" s="95">
        <f t="shared" ref="E2696" si="5527">plan_id</f>
        <v>390</v>
      </c>
      <c r="F2696" s="95">
        <f t="shared" ca="1" si="5405"/>
        <v>2010</v>
      </c>
      <c r="G2696" s="95">
        <f t="shared" ref="G2696" ca="1" si="5528">VLOOKUP(INDIRECT(CHAR(39)&amp;$A2696&amp;CHAR(39)&amp;"!r2c"&amp;$C2696,0),variables,2,0)</f>
        <v>10997</v>
      </c>
      <c r="H2696" s="98">
        <f t="array" aca="1" ref="H2696" ca="1">IF(AND(G2696&gt;=10861,G2696&lt;=10863),TEXT(INDIRECT(CHAR(39)&amp;$A2696&amp;CHAR(39)&amp;"!r"&amp;$B2696&amp;"c"&amp;$C2696,0),"dd-mmm-yyyy"),(INDIRECT(CHAR(39)&amp;$A2696&amp;CHAR(39)&amp;"!r"&amp;$B2696&amp;"c"&amp;$C2696,0)))</f>
        <v>0.92387087402860268</v>
      </c>
    </row>
    <row r="2697" spans="1:8" x14ac:dyDescent="0.3">
      <c r="A2697" s="95" t="s">
        <v>285</v>
      </c>
      <c r="B2697" s="95">
        <f t="shared" si="5443"/>
        <v>12</v>
      </c>
      <c r="C2697" s="95">
        <f t="shared" si="5444"/>
        <v>22</v>
      </c>
      <c r="E2697" s="95">
        <f t="shared" ref="E2697" si="5529">plan_id</f>
        <v>390</v>
      </c>
      <c r="F2697" s="95">
        <f t="shared" ca="1" si="5405"/>
        <v>2010</v>
      </c>
      <c r="G2697" s="95">
        <f t="shared" ref="G2697" ca="1" si="5530">VLOOKUP(INDIRECT(CHAR(39)&amp;$A2697&amp;CHAR(39)&amp;"!r2c"&amp;$C2697,0),variables,2,0)</f>
        <v>10980</v>
      </c>
      <c r="H2697" s="98">
        <f t="array" aca="1" ref="H2697" ca="1">IF(AND(G2697&gt;=10861,G2697&lt;=10863),TEXT(INDIRECT(CHAR(39)&amp;$A2697&amp;CHAR(39)&amp;"!r"&amp;$B2697&amp;"c"&amp;$C2697,0),"dd-mmm-yyyy"),(INDIRECT(CHAR(39)&amp;$A2697&amp;CHAR(39)&amp;"!r"&amp;$B2697&amp;"c"&amp;$C2697,0)))</f>
        <v>0</v>
      </c>
    </row>
    <row r="2698" spans="1:8" x14ac:dyDescent="0.3">
      <c r="A2698" s="95" t="s">
        <v>285</v>
      </c>
      <c r="B2698" s="95">
        <f t="shared" si="5443"/>
        <v>12</v>
      </c>
      <c r="C2698" s="95">
        <f t="shared" si="5444"/>
        <v>23</v>
      </c>
      <c r="E2698" s="95">
        <f t="shared" ref="E2698" si="5531">plan_id</f>
        <v>390</v>
      </c>
      <c r="F2698" s="95">
        <f t="shared" ca="1" si="5405"/>
        <v>2010</v>
      </c>
      <c r="G2698" s="95">
        <f t="shared" ref="G2698" ca="1" si="5532">VLOOKUP(INDIRECT(CHAR(39)&amp;$A2698&amp;CHAR(39)&amp;"!r2c"&amp;$C2698,0),variables,2,0)</f>
        <v>10981</v>
      </c>
      <c r="H2698" s="98">
        <f t="array" aca="1" ref="H2698" ca="1">IF(AND(G2698&gt;=10861,G2698&lt;=10863),TEXT(INDIRECT(CHAR(39)&amp;$A2698&amp;CHAR(39)&amp;"!r"&amp;$B2698&amp;"c"&amp;$C2698,0),"dd-mmm-yyyy"),(INDIRECT(CHAR(39)&amp;$A2698&amp;CHAR(39)&amp;"!r"&amp;$B2698&amp;"c"&amp;$C2698,0)))</f>
        <v>0</v>
      </c>
    </row>
    <row r="2699" spans="1:8" x14ac:dyDescent="0.3">
      <c r="A2699" s="95" t="s">
        <v>285</v>
      </c>
      <c r="B2699" s="95">
        <f t="shared" si="5443"/>
        <v>12</v>
      </c>
      <c r="C2699" s="95">
        <f t="shared" si="5444"/>
        <v>24</v>
      </c>
      <c r="E2699" s="95">
        <f t="shared" ref="E2699" si="5533">plan_id</f>
        <v>390</v>
      </c>
      <c r="F2699" s="95">
        <f t="shared" ca="1" si="5405"/>
        <v>2010</v>
      </c>
      <c r="G2699" s="95">
        <f t="shared" ref="G2699" ca="1" si="5534">VLOOKUP(INDIRECT(CHAR(39)&amp;$A2699&amp;CHAR(39)&amp;"!r2c"&amp;$C2699,0),variables,2,0)</f>
        <v>10998</v>
      </c>
      <c r="H2699" s="98">
        <f t="array" aca="1" ref="H2699" ca="1">IF(AND(G2699&gt;=10861,G2699&lt;=10863),TEXT(INDIRECT(CHAR(39)&amp;$A2699&amp;CHAR(39)&amp;"!r"&amp;$B2699&amp;"c"&amp;$C2699,0),"dd-mmm-yyyy"),(INDIRECT(CHAR(39)&amp;$A2699&amp;CHAR(39)&amp;"!r"&amp;$B2699&amp;"c"&amp;$C2699,0)))</f>
        <v>0</v>
      </c>
    </row>
    <row r="2700" spans="1:8" x14ac:dyDescent="0.3">
      <c r="A2700" s="95" t="s">
        <v>285</v>
      </c>
      <c r="B2700" s="95">
        <f t="shared" si="5443"/>
        <v>12</v>
      </c>
      <c r="C2700" s="95">
        <f t="shared" si="5444"/>
        <v>25</v>
      </c>
      <c r="E2700" s="95">
        <f t="shared" ref="E2700" si="5535">plan_id</f>
        <v>390</v>
      </c>
      <c r="F2700" s="95">
        <f t="shared" ref="F2700:F2763" ca="1" si="5536">INDIRECT(CHAR(39)&amp;$A2700&amp;CHAR(39)&amp;"!r"&amp;$B2700&amp;"c2",0)</f>
        <v>2010</v>
      </c>
      <c r="G2700" s="95">
        <f t="shared" ref="G2700" ca="1" si="5537">VLOOKUP(INDIRECT(CHAR(39)&amp;$A2700&amp;CHAR(39)&amp;"!r2c"&amp;$C2700,0),variables,2,0)</f>
        <v>10999</v>
      </c>
      <c r="H2700" s="98">
        <f t="array" aca="1" ref="H2700" ca="1">IF(AND(G2700&gt;=10861,G2700&lt;=10863),TEXT(INDIRECT(CHAR(39)&amp;$A2700&amp;CHAR(39)&amp;"!r"&amp;$B2700&amp;"c"&amp;$C2700,0),"dd-mmm-yyyy"),(INDIRECT(CHAR(39)&amp;$A2700&amp;CHAR(39)&amp;"!r"&amp;$B2700&amp;"c"&amp;$C2700,0)))</f>
        <v>27872000</v>
      </c>
    </row>
    <row r="2701" spans="1:8" x14ac:dyDescent="0.3">
      <c r="A2701" s="95" t="s">
        <v>285</v>
      </c>
      <c r="B2701" s="95">
        <f t="shared" si="5443"/>
        <v>12</v>
      </c>
      <c r="C2701" s="95">
        <f t="shared" si="5444"/>
        <v>26</v>
      </c>
      <c r="E2701" s="95">
        <f t="shared" ref="E2701" si="5538">plan_id</f>
        <v>390</v>
      </c>
      <c r="F2701" s="95">
        <f t="shared" ca="1" si="5536"/>
        <v>2010</v>
      </c>
      <c r="G2701" s="95">
        <f t="shared" ref="G2701" ca="1" si="5539">VLOOKUP(INDIRECT(CHAR(39)&amp;$A2701&amp;CHAR(39)&amp;"!r2c"&amp;$C2701,0),variables,2,0)</f>
        <v>11000</v>
      </c>
      <c r="H2701" s="98">
        <f t="array" aca="1" ref="H2701" ca="1">IF(AND(G2701&gt;=10861,G2701&lt;=10863),TEXT(INDIRECT(CHAR(39)&amp;$A2701&amp;CHAR(39)&amp;"!r"&amp;$B2701&amp;"c"&amp;$C2701,0),"dd-mmm-yyyy"),(INDIRECT(CHAR(39)&amp;$A2701&amp;CHAR(39)&amp;"!r"&amp;$B2701&amp;"c"&amp;$C2701,0)))</f>
        <v>1974000</v>
      </c>
    </row>
    <row r="2702" spans="1:8" x14ac:dyDescent="0.3">
      <c r="A2702" s="95" t="s">
        <v>285</v>
      </c>
      <c r="B2702" s="95">
        <f t="shared" si="5443"/>
        <v>12</v>
      </c>
      <c r="C2702" s="95">
        <f t="shared" si="5444"/>
        <v>27</v>
      </c>
      <c r="E2702" s="95">
        <f t="shared" ref="E2702" si="5540">plan_id</f>
        <v>390</v>
      </c>
      <c r="F2702" s="95">
        <f t="shared" ca="1" si="5536"/>
        <v>2010</v>
      </c>
      <c r="G2702" s="95">
        <f t="shared" ref="G2702" ca="1" si="5541">VLOOKUP(INDIRECT(CHAR(39)&amp;$A2702&amp;CHAR(39)&amp;"!r2c"&amp;$C2702,0),variables,2,0)</f>
        <v>11001</v>
      </c>
      <c r="H2702" s="98">
        <f t="array" aca="1" ref="H2702" ca="1">IF(AND(G2702&gt;=10861,G2702&lt;=10863),TEXT(INDIRECT(CHAR(39)&amp;$A2702&amp;CHAR(39)&amp;"!r"&amp;$B2702&amp;"c"&amp;$C2702,0),"dd-mmm-yyyy"),(INDIRECT(CHAR(39)&amp;$A2702&amp;CHAR(39)&amp;"!r"&amp;$B2702&amp;"c"&amp;$C2702,0)))</f>
        <v>5145000</v>
      </c>
    </row>
    <row r="2703" spans="1:8" x14ac:dyDescent="0.3">
      <c r="A2703" s="95" t="s">
        <v>285</v>
      </c>
      <c r="B2703" s="95">
        <f t="shared" si="5443"/>
        <v>12</v>
      </c>
      <c r="C2703" s="95">
        <f t="shared" si="5444"/>
        <v>28</v>
      </c>
      <c r="E2703" s="95">
        <f t="shared" ref="E2703" si="5542">plan_id</f>
        <v>390</v>
      </c>
      <c r="F2703" s="95">
        <f t="shared" ca="1" si="5536"/>
        <v>2010</v>
      </c>
      <c r="G2703" s="95">
        <f t="shared" ref="G2703" ca="1" si="5543">VLOOKUP(INDIRECT(CHAR(39)&amp;$A2703&amp;CHAR(39)&amp;"!r2c"&amp;$C2703,0),variables,2,0)</f>
        <v>11002</v>
      </c>
      <c r="H2703" s="98">
        <f t="array" aca="1" ref="H2703" ca="1">IF(AND(G2703&gt;=10861,G2703&lt;=10863),TEXT(INDIRECT(CHAR(39)&amp;$A2703&amp;CHAR(39)&amp;"!r"&amp;$B2703&amp;"c"&amp;$C2703,0),"dd-mmm-yyyy"),(INDIRECT(CHAR(39)&amp;$A2703&amp;CHAR(39)&amp;"!r"&amp;$B2703&amp;"c"&amp;$C2703,0)))</f>
        <v>0</v>
      </c>
    </row>
    <row r="2704" spans="1:8" x14ac:dyDescent="0.3">
      <c r="A2704" s="95" t="s">
        <v>285</v>
      </c>
      <c r="B2704" s="95">
        <f t="shared" si="5443"/>
        <v>12</v>
      </c>
      <c r="C2704" s="95">
        <f t="shared" si="5444"/>
        <v>29</v>
      </c>
      <c r="E2704" s="95">
        <f t="shared" ref="E2704" si="5544">plan_id</f>
        <v>390</v>
      </c>
      <c r="F2704" s="95">
        <f t="shared" ca="1" si="5536"/>
        <v>2010</v>
      </c>
      <c r="G2704" s="95">
        <f t="shared" ref="G2704" ca="1" si="5545">VLOOKUP(INDIRECT(CHAR(39)&amp;$A2704&amp;CHAR(39)&amp;"!r2c"&amp;$C2704,0),variables,2,0)</f>
        <v>11003</v>
      </c>
      <c r="H2704" s="98">
        <f t="array" aca="1" ref="H2704" ca="1">IF(AND(G2704&gt;=10861,G2704&lt;=10863),TEXT(INDIRECT(CHAR(39)&amp;$A2704&amp;CHAR(39)&amp;"!r"&amp;$B2704&amp;"c"&amp;$C2704,0),"dd-mmm-yyyy"),(INDIRECT(CHAR(39)&amp;$A2704&amp;CHAR(39)&amp;"!r"&amp;$B2704&amp;"c"&amp;$C2704,0)))</f>
        <v>34991000</v>
      </c>
    </row>
    <row r="2705" spans="1:8" x14ac:dyDescent="0.3">
      <c r="A2705" s="95" t="s">
        <v>285</v>
      </c>
      <c r="B2705" s="95">
        <f t="shared" si="5443"/>
        <v>13</v>
      </c>
      <c r="C2705" s="95">
        <f t="shared" si="5444"/>
        <v>3</v>
      </c>
      <c r="E2705" s="95">
        <f t="shared" ref="E2705" si="5546">plan_id</f>
        <v>390</v>
      </c>
      <c r="F2705" s="95">
        <f t="shared" ca="1" si="5536"/>
        <v>2011</v>
      </c>
      <c r="G2705" s="95">
        <f t="shared" ref="G2705" ca="1" si="5547">VLOOKUP(INDIRECT(CHAR(39)&amp;$A2705&amp;CHAR(39)&amp;"!r2c"&amp;$C2705,0),variables,2,0)</f>
        <v>10982</v>
      </c>
      <c r="H2705" s="98" t="str">
        <f t="array" aca="1" ref="H2705" ca="1">IF(AND(G2705&gt;=10861,G2705&lt;=10863),TEXT(INDIRECT(CHAR(39)&amp;$A2705&amp;CHAR(39)&amp;"!r"&amp;$B2705&amp;"c"&amp;$C2705,0),"dd-mmm-yyyy"),(INDIRECT(CHAR(39)&amp;$A2705&amp;CHAR(39)&amp;"!r"&amp;$B2705&amp;"c"&amp;$C2705,0)))</f>
        <v>NO</v>
      </c>
    </row>
    <row r="2706" spans="1:8" x14ac:dyDescent="0.3">
      <c r="A2706" s="95" t="s">
        <v>285</v>
      </c>
      <c r="B2706" s="95">
        <f t="shared" si="5443"/>
        <v>13</v>
      </c>
      <c r="C2706" s="95">
        <f t="shared" si="5444"/>
        <v>4</v>
      </c>
      <c r="E2706" s="95">
        <f t="shared" ref="E2706" si="5548">plan_id</f>
        <v>390</v>
      </c>
      <c r="F2706" s="95">
        <f t="shared" ca="1" si="5536"/>
        <v>2011</v>
      </c>
      <c r="G2706" s="95">
        <f t="shared" ref="G2706" ca="1" si="5549">VLOOKUP(INDIRECT(CHAR(39)&amp;$A2706&amp;CHAR(39)&amp;"!r2c"&amp;$C2706,0),variables,2,0)</f>
        <v>10984</v>
      </c>
      <c r="H2706" s="98">
        <f t="array" aca="1" ref="H2706" ca="1">IF(AND(G2706&gt;=10861,G2706&lt;=10863),TEXT(INDIRECT(CHAR(39)&amp;$A2706&amp;CHAR(39)&amp;"!r"&amp;$B2706&amp;"c"&amp;$C2706,0),"dd-mmm-yyyy"),(INDIRECT(CHAR(39)&amp;$A2706&amp;CHAR(39)&amp;"!r"&amp;$B2706&amp;"c"&amp;$C2706,0)))</f>
        <v>127200000</v>
      </c>
    </row>
    <row r="2707" spans="1:8" x14ac:dyDescent="0.3">
      <c r="A2707" s="95" t="s">
        <v>285</v>
      </c>
      <c r="B2707" s="95">
        <f t="shared" si="5443"/>
        <v>13</v>
      </c>
      <c r="C2707" s="95">
        <f t="shared" si="5444"/>
        <v>5</v>
      </c>
      <c r="E2707" s="95">
        <f t="shared" ref="E2707" si="5550">plan_id</f>
        <v>390</v>
      </c>
      <c r="F2707" s="95">
        <f t="shared" ca="1" si="5536"/>
        <v>2011</v>
      </c>
      <c r="G2707" s="95">
        <f t="shared" ref="G2707" ca="1" si="5551">VLOOKUP(INDIRECT(CHAR(39)&amp;$A2707&amp;CHAR(39)&amp;"!r2c"&amp;$C2707,0),variables,2,0)</f>
        <v>10985</v>
      </c>
      <c r="H2707" s="98">
        <f t="array" aca="1" ref="H2707" ca="1">IF(AND(G2707&gt;=10861,G2707&lt;=10863),TEXT(INDIRECT(CHAR(39)&amp;$A2707&amp;CHAR(39)&amp;"!r"&amp;$B2707&amp;"c"&amp;$C2707,0),"dd-mmm-yyyy"),(INDIRECT(CHAR(39)&amp;$A2707&amp;CHAR(39)&amp;"!r"&amp;$B2707&amp;"c"&amp;$C2707,0)))</f>
        <v>127200000</v>
      </c>
    </row>
    <row r="2708" spans="1:8" x14ac:dyDescent="0.3">
      <c r="A2708" s="95" t="s">
        <v>285</v>
      </c>
      <c r="B2708" s="95">
        <f t="shared" si="5443"/>
        <v>13</v>
      </c>
      <c r="C2708" s="95">
        <f t="shared" si="5444"/>
        <v>6</v>
      </c>
      <c r="E2708" s="95">
        <f t="shared" ref="E2708" si="5552">plan_id</f>
        <v>390</v>
      </c>
      <c r="F2708" s="95">
        <f t="shared" ca="1" si="5536"/>
        <v>2011</v>
      </c>
      <c r="G2708" s="95">
        <f t="shared" ref="G2708" ca="1" si="5553">VLOOKUP(INDIRECT(CHAR(39)&amp;$A2708&amp;CHAR(39)&amp;"!r2c"&amp;$C2708,0),variables,2,0)</f>
        <v>10986</v>
      </c>
      <c r="H2708" s="98">
        <f t="array" aca="1" ref="H2708" ca="1">IF(AND(G2708&gt;=10861,G2708&lt;=10863),TEXT(INDIRECT(CHAR(39)&amp;$A2708&amp;CHAR(39)&amp;"!r"&amp;$B2708&amp;"c"&amp;$C2708,0),"dd-mmm-yyyy"),(INDIRECT(CHAR(39)&amp;$A2708&amp;CHAR(39)&amp;"!r"&amp;$B2708&amp;"c"&amp;$C2708,0)))</f>
        <v>0</v>
      </c>
    </row>
    <row r="2709" spans="1:8" x14ac:dyDescent="0.3">
      <c r="A2709" s="95" t="s">
        <v>285</v>
      </c>
      <c r="B2709" s="95">
        <f t="shared" si="5443"/>
        <v>13</v>
      </c>
      <c r="C2709" s="95">
        <f t="shared" si="5444"/>
        <v>7</v>
      </c>
      <c r="E2709" s="95">
        <f t="shared" ref="E2709" si="5554">plan_id</f>
        <v>390</v>
      </c>
      <c r="F2709" s="95">
        <f t="shared" ca="1" si="5536"/>
        <v>2011</v>
      </c>
      <c r="G2709" s="95">
        <f t="shared" ref="G2709" ca="1" si="5555">VLOOKUP(INDIRECT(CHAR(39)&amp;$A2709&amp;CHAR(39)&amp;"!r2c"&amp;$C2709,0),variables,2,0)</f>
        <v>10974</v>
      </c>
      <c r="H2709" s="98" t="str">
        <f t="array" aca="1" ref="H2709" ca="1">IF(AND(G2709&gt;=10861,G2709&lt;=10863),TEXT(INDIRECT(CHAR(39)&amp;$A2709&amp;CHAR(39)&amp;"!r"&amp;$B2709&amp;"c"&amp;$C2709,0),"dd-mmm-yyyy"),(INDIRECT(CHAR(39)&amp;$A2709&amp;CHAR(39)&amp;"!r"&amp;$B2709&amp;"c"&amp;$C2709,0)))</f>
        <v>EAN</v>
      </c>
    </row>
    <row r="2710" spans="1:8" x14ac:dyDescent="0.3">
      <c r="A2710" s="95" t="s">
        <v>285</v>
      </c>
      <c r="B2710" s="95">
        <f t="shared" si="5443"/>
        <v>13</v>
      </c>
      <c r="C2710" s="95">
        <f t="shared" si="5444"/>
        <v>8</v>
      </c>
      <c r="E2710" s="95">
        <f t="shared" ref="E2710" si="5556">plan_id</f>
        <v>390</v>
      </c>
      <c r="F2710" s="95">
        <f t="shared" ca="1" si="5536"/>
        <v>2011</v>
      </c>
      <c r="G2710" s="95">
        <f t="shared" ref="G2710" ca="1" si="5557">VLOOKUP(INDIRECT(CHAR(39)&amp;$A2710&amp;CHAR(39)&amp;"!r2c"&amp;$C2710,0),variables,2,0)</f>
        <v>10987</v>
      </c>
      <c r="H2710" s="98">
        <f t="array" aca="1" ref="H2710" ca="1">IF(AND(G2710&gt;=10861,G2710&lt;=10863),TEXT(INDIRECT(CHAR(39)&amp;$A2710&amp;CHAR(39)&amp;"!r"&amp;$B2710&amp;"c"&amp;$C2710,0),"dd-mmm-yyyy"),(INDIRECT(CHAR(39)&amp;$A2710&amp;CHAR(39)&amp;"!r"&amp;$B2710&amp;"c"&amp;$C2710,0)))</f>
        <v>1</v>
      </c>
    </row>
    <row r="2711" spans="1:8" x14ac:dyDescent="0.3">
      <c r="A2711" s="95" t="s">
        <v>285</v>
      </c>
      <c r="B2711" s="95">
        <f t="shared" si="5443"/>
        <v>13</v>
      </c>
      <c r="C2711" s="95">
        <f t="shared" si="5444"/>
        <v>9</v>
      </c>
      <c r="E2711" s="95">
        <f t="shared" ref="E2711" si="5558">plan_id</f>
        <v>390</v>
      </c>
      <c r="F2711" s="95">
        <f t="shared" ca="1" si="5536"/>
        <v>2011</v>
      </c>
      <c r="G2711" s="95">
        <f t="shared" ref="G2711" ca="1" si="5559">VLOOKUP(INDIRECT(CHAR(39)&amp;$A2711&amp;CHAR(39)&amp;"!r2c"&amp;$C2711,0),variables,2,0)</f>
        <v>10885</v>
      </c>
      <c r="H2711" s="98" t="str">
        <f t="array" aca="1" ref="H2711" ca="1">IF(AND(G2711&gt;=10861,G2711&lt;=10863),TEXT(INDIRECT(CHAR(39)&amp;$A2711&amp;CHAR(39)&amp;"!r"&amp;$B2711&amp;"c"&amp;$C2711,0),"dd-mmm-yyyy"),(INDIRECT(CHAR(39)&amp;$A2711&amp;CHAR(39)&amp;"!r"&amp;$B2711&amp;"c"&amp;$C2711,0)))</f>
        <v>NA</v>
      </c>
    </row>
    <row r="2712" spans="1:8" x14ac:dyDescent="0.3">
      <c r="A2712" s="95" t="s">
        <v>285</v>
      </c>
      <c r="B2712" s="95">
        <f t="shared" si="5443"/>
        <v>13</v>
      </c>
      <c r="C2712" s="95">
        <f t="shared" si="5444"/>
        <v>10</v>
      </c>
      <c r="E2712" s="95">
        <f t="shared" ref="E2712" si="5560">plan_id</f>
        <v>390</v>
      </c>
      <c r="F2712" s="95">
        <f t="shared" ca="1" si="5536"/>
        <v>2011</v>
      </c>
      <c r="G2712" s="95">
        <f t="shared" ref="G2712" ca="1" si="5561">VLOOKUP(INDIRECT(CHAR(39)&amp;$A2712&amp;CHAR(39)&amp;"!r2c"&amp;$C2712,0),variables,2,0)</f>
        <v>10886</v>
      </c>
      <c r="H2712" s="98" t="str">
        <f t="array" aca="1" ref="H2712" ca="1">IF(AND(G2712&gt;=10861,G2712&lt;=10863),TEXT(INDIRECT(CHAR(39)&amp;$A2712&amp;CHAR(39)&amp;"!r"&amp;$B2712&amp;"c"&amp;$C2712,0),"dd-mmm-yyyy"),(INDIRECT(CHAR(39)&amp;$A2712&amp;CHAR(39)&amp;"!r"&amp;$B2712&amp;"c"&amp;$C2712,0)))</f>
        <v>NA</v>
      </c>
    </row>
    <row r="2713" spans="1:8" x14ac:dyDescent="0.3">
      <c r="A2713" s="95" t="s">
        <v>285</v>
      </c>
      <c r="B2713" s="95">
        <f t="shared" si="5443"/>
        <v>13</v>
      </c>
      <c r="C2713" s="95">
        <f t="shared" si="5444"/>
        <v>11</v>
      </c>
      <c r="E2713" s="95">
        <f t="shared" ref="E2713" si="5562">plan_id</f>
        <v>390</v>
      </c>
      <c r="F2713" s="95">
        <f t="shared" ca="1" si="5536"/>
        <v>2011</v>
      </c>
      <c r="G2713" s="95">
        <f t="shared" ref="G2713" ca="1" si="5563">VLOOKUP(INDIRECT(CHAR(39)&amp;$A2713&amp;CHAR(39)&amp;"!r2c"&amp;$C2713,0),variables,2,0)</f>
        <v>10887</v>
      </c>
      <c r="H2713" s="98" t="str">
        <f t="array" aca="1" ref="H2713" ca="1">IF(AND(G2713&gt;=10861,G2713&lt;=10863),TEXT(INDIRECT(CHAR(39)&amp;$A2713&amp;CHAR(39)&amp;"!r"&amp;$B2713&amp;"c"&amp;$C2713,0),"dd-mmm-yyyy"),(INDIRECT(CHAR(39)&amp;$A2713&amp;CHAR(39)&amp;"!r"&amp;$B2713&amp;"c"&amp;$C2713,0)))</f>
        <v>NA</v>
      </c>
    </row>
    <row r="2714" spans="1:8" x14ac:dyDescent="0.3">
      <c r="A2714" s="95" t="s">
        <v>285</v>
      </c>
      <c r="B2714" s="95">
        <f t="shared" si="5443"/>
        <v>13</v>
      </c>
      <c r="C2714" s="95">
        <f t="shared" si="5444"/>
        <v>12</v>
      </c>
      <c r="E2714" s="95">
        <f t="shared" ref="E2714" si="5564">plan_id</f>
        <v>390</v>
      </c>
      <c r="F2714" s="95">
        <f t="shared" ca="1" si="5536"/>
        <v>2011</v>
      </c>
      <c r="G2714" s="95">
        <f t="shared" ref="G2714" ca="1" si="5565">VLOOKUP(INDIRECT(CHAR(39)&amp;$A2714&amp;CHAR(39)&amp;"!r2c"&amp;$C2714,0),variables,2,0)</f>
        <v>10883</v>
      </c>
      <c r="H2714" s="98" t="str">
        <f t="array" aca="1" ref="H2714" ca="1">IF(AND(G2714&gt;=10861,G2714&lt;=10863),TEXT(INDIRECT(CHAR(39)&amp;$A2714&amp;CHAR(39)&amp;"!r"&amp;$B2714&amp;"c"&amp;$C2714,0),"dd-mmm-yyyy"),(INDIRECT(CHAR(39)&amp;$A2714&amp;CHAR(39)&amp;"!r"&amp;$B2714&amp;"c"&amp;$C2714,0)))</f>
        <v>NA</v>
      </c>
    </row>
    <row r="2715" spans="1:8" x14ac:dyDescent="0.3">
      <c r="A2715" s="95" t="s">
        <v>285</v>
      </c>
      <c r="B2715" s="95">
        <f t="shared" si="5443"/>
        <v>13</v>
      </c>
      <c r="C2715" s="95">
        <f t="shared" si="5444"/>
        <v>13</v>
      </c>
      <c r="E2715" s="95">
        <f t="shared" ref="E2715" si="5566">plan_id</f>
        <v>390</v>
      </c>
      <c r="F2715" s="95">
        <f t="shared" ca="1" si="5536"/>
        <v>2011</v>
      </c>
      <c r="G2715" s="95">
        <f t="shared" ref="G2715" ca="1" si="5567">VLOOKUP(INDIRECT(CHAR(39)&amp;$A2715&amp;CHAR(39)&amp;"!r2c"&amp;$C2715,0),variables,2,0)</f>
        <v>10989</v>
      </c>
      <c r="H2715" s="98">
        <f t="array" aca="1" ref="H2715" ca="1">IF(AND(G2715&gt;=10861,G2715&lt;=10863),TEXT(INDIRECT(CHAR(39)&amp;$A2715&amp;CHAR(39)&amp;"!r"&amp;$B2715&amp;"c"&amp;$C2715,0),"dd-mmm-yyyy"),(INDIRECT(CHAR(39)&amp;$A2715&amp;CHAR(39)&amp;"!r"&amp;$B2715&amp;"c"&amp;$C2715,0)))</f>
        <v>3593716000</v>
      </c>
    </row>
    <row r="2716" spans="1:8" x14ac:dyDescent="0.3">
      <c r="A2716" s="95" t="s">
        <v>285</v>
      </c>
      <c r="B2716" s="95">
        <f t="shared" si="5443"/>
        <v>13</v>
      </c>
      <c r="C2716" s="95">
        <f t="shared" si="5444"/>
        <v>14</v>
      </c>
      <c r="E2716" s="95">
        <f t="shared" ref="E2716" si="5568">plan_id</f>
        <v>390</v>
      </c>
      <c r="F2716" s="95">
        <f t="shared" ca="1" si="5536"/>
        <v>2011</v>
      </c>
      <c r="G2716" s="95">
        <f t="shared" ref="G2716" ca="1" si="5569">VLOOKUP(INDIRECT(CHAR(39)&amp;$A2716&amp;CHAR(39)&amp;"!r2c"&amp;$C2716,0),variables,2,0)</f>
        <v>10990</v>
      </c>
      <c r="H2716" s="98">
        <f t="array" aca="1" ref="H2716" ca="1">IF(AND(G2716&gt;=10861,G2716&lt;=10863),TEXT(INDIRECT(CHAR(39)&amp;$A2716&amp;CHAR(39)&amp;"!r"&amp;$B2716&amp;"c"&amp;$C2716,0),"dd-mmm-yyyy"),(INDIRECT(CHAR(39)&amp;$A2716&amp;CHAR(39)&amp;"!r"&amp;$B2716&amp;"c"&amp;$C2716,0)))</f>
        <v>3309825000</v>
      </c>
    </row>
    <row r="2717" spans="1:8" x14ac:dyDescent="0.3">
      <c r="A2717" s="95" t="s">
        <v>285</v>
      </c>
      <c r="B2717" s="95">
        <f t="shared" si="5443"/>
        <v>13</v>
      </c>
      <c r="C2717" s="95">
        <f t="shared" si="5444"/>
        <v>15</v>
      </c>
      <c r="E2717" s="95">
        <f t="shared" ref="E2717" si="5570">plan_id</f>
        <v>390</v>
      </c>
      <c r="F2717" s="95">
        <f t="shared" ca="1" si="5536"/>
        <v>2011</v>
      </c>
      <c r="G2717" s="95">
        <f t="shared" ref="G2717" ca="1" si="5571">VLOOKUP(INDIRECT(CHAR(39)&amp;$A2717&amp;CHAR(39)&amp;"!r2c"&amp;$C2717,0),variables,2,0)</f>
        <v>10991</v>
      </c>
      <c r="H2717" s="98">
        <f t="array" aca="1" ref="H2717" ca="1">IF(AND(G2717&gt;=10861,G2717&lt;=10863),TEXT(INDIRECT(CHAR(39)&amp;$A2717&amp;CHAR(39)&amp;"!r"&amp;$B2717&amp;"c"&amp;$C2717,0),"dd-mmm-yyyy"),(INDIRECT(CHAR(39)&amp;$A2717&amp;CHAR(39)&amp;"!r"&amp;$B2717&amp;"c"&amp;$C2717,0)))</f>
        <v>-283891000</v>
      </c>
    </row>
    <row r="2718" spans="1:8" x14ac:dyDescent="0.3">
      <c r="A2718" s="95" t="s">
        <v>285</v>
      </c>
      <c r="B2718" s="95">
        <f t="shared" si="5443"/>
        <v>13</v>
      </c>
      <c r="C2718" s="95">
        <f t="shared" si="5444"/>
        <v>16</v>
      </c>
      <c r="E2718" s="95">
        <f t="shared" ref="E2718" si="5572">plan_id</f>
        <v>390</v>
      </c>
      <c r="F2718" s="95">
        <f t="shared" ca="1" si="5536"/>
        <v>2011</v>
      </c>
      <c r="G2718" s="95">
        <f t="shared" ref="G2718" ca="1" si="5573">VLOOKUP(INDIRECT(CHAR(39)&amp;$A2718&amp;CHAR(39)&amp;"!r2c"&amp;$C2718,0),variables,2,0)</f>
        <v>10992</v>
      </c>
      <c r="H2718" s="98">
        <f t="array" aca="1" ref="H2718" ca="1">IF(AND(G2718&gt;=10861,G2718&lt;=10863),TEXT(INDIRECT(CHAR(39)&amp;$A2718&amp;CHAR(39)&amp;"!r"&amp;$B2718&amp;"c"&amp;$C2718,0),"dd-mmm-yyyy"),(INDIRECT(CHAR(39)&amp;$A2718&amp;CHAR(39)&amp;"!r"&amp;$B2718&amp;"c"&amp;$C2718,0)))</f>
        <v>1.0860000000000001</v>
      </c>
    </row>
    <row r="2719" spans="1:8" x14ac:dyDescent="0.3">
      <c r="A2719" s="95" t="s">
        <v>285</v>
      </c>
      <c r="B2719" s="95">
        <f t="shared" ref="B2719:B2782" si="5574">B2692+1</f>
        <v>13</v>
      </c>
      <c r="C2719" s="95">
        <f t="shared" ref="C2719:C2782" si="5575">C2692</f>
        <v>17</v>
      </c>
      <c r="E2719" s="95">
        <f t="shared" ref="E2719" si="5576">plan_id</f>
        <v>390</v>
      </c>
      <c r="F2719" s="95">
        <f t="shared" ca="1" si="5536"/>
        <v>2011</v>
      </c>
      <c r="G2719" s="95">
        <f t="shared" ref="G2719" ca="1" si="5577">VLOOKUP(INDIRECT(CHAR(39)&amp;$A2719&amp;CHAR(39)&amp;"!r2c"&amp;$C2719,0),variables,2,0)</f>
        <v>10993</v>
      </c>
      <c r="H2719" s="98">
        <f t="array" aca="1" ref="H2719" ca="1">IF(AND(G2719&gt;=10861,G2719&lt;=10863),TEXT(INDIRECT(CHAR(39)&amp;$A2719&amp;CHAR(39)&amp;"!r"&amp;$B2719&amp;"c"&amp;$C2719,0),"dd-mmm-yyyy"),(INDIRECT(CHAR(39)&amp;$A2719&amp;CHAR(39)&amp;"!r"&amp;$B2719&amp;"c"&amp;$C2719,0)))</f>
        <v>421221000</v>
      </c>
    </row>
    <row r="2720" spans="1:8" x14ac:dyDescent="0.3">
      <c r="A2720" s="95" t="s">
        <v>285</v>
      </c>
      <c r="B2720" s="95">
        <f t="shared" si="5574"/>
        <v>13</v>
      </c>
      <c r="C2720" s="95">
        <f t="shared" si="5575"/>
        <v>18</v>
      </c>
      <c r="E2720" s="95">
        <f t="shared" ref="E2720" si="5578">plan_id</f>
        <v>390</v>
      </c>
      <c r="F2720" s="95">
        <f t="shared" ca="1" si="5536"/>
        <v>2011</v>
      </c>
      <c r="G2720" s="95">
        <f t="shared" ref="G2720" ca="1" si="5579">VLOOKUP(INDIRECT(CHAR(39)&amp;$A2720&amp;CHAR(39)&amp;"!r2c"&amp;$C2720,0),variables,2,0)</f>
        <v>11005</v>
      </c>
      <c r="H2720" s="98" t="str">
        <f t="array" aca="1" ref="H2720" ca="1">IF(AND(G2720&gt;=10861,G2720&lt;=10863),TEXT(INDIRECT(CHAR(39)&amp;$A2720&amp;CHAR(39)&amp;"!r"&amp;$B2720&amp;"c"&amp;$C2720,0),"dd-mmm-yyyy"),(INDIRECT(CHAR(39)&amp;$A2720&amp;CHAR(39)&amp;"!r"&amp;$B2720&amp;"c"&amp;$C2720,0)))</f>
        <v>NA</v>
      </c>
    </row>
    <row r="2721" spans="1:8" x14ac:dyDescent="0.3">
      <c r="A2721" s="95" t="s">
        <v>285</v>
      </c>
      <c r="B2721" s="95">
        <f t="shared" si="5574"/>
        <v>13</v>
      </c>
      <c r="C2721" s="95">
        <f t="shared" si="5575"/>
        <v>19</v>
      </c>
      <c r="E2721" s="95">
        <f t="shared" ref="E2721" si="5580">plan_id</f>
        <v>390</v>
      </c>
      <c r="F2721" s="95">
        <f t="shared" ca="1" si="5536"/>
        <v>2011</v>
      </c>
      <c r="G2721" s="95">
        <f t="shared" ref="G2721" ca="1" si="5581">VLOOKUP(INDIRECT(CHAR(39)&amp;$A2721&amp;CHAR(39)&amp;"!r2c"&amp;$C2721,0),variables,2,0)</f>
        <v>10988</v>
      </c>
      <c r="H2721" s="98">
        <f t="array" aca="1" ref="H2721" ca="1">IF(AND(G2721&gt;=10861,G2721&lt;=10863),TEXT(INDIRECT(CHAR(39)&amp;$A2721&amp;CHAR(39)&amp;"!r"&amp;$B2721&amp;"c"&amp;$C2721,0),"dd-mmm-yyyy"),(INDIRECT(CHAR(39)&amp;$A2721&amp;CHAR(39)&amp;"!r"&amp;$B2721&amp;"c"&amp;$C2721,0)))</f>
        <v>0.30197924604898618</v>
      </c>
    </row>
    <row r="2722" spans="1:8" x14ac:dyDescent="0.3">
      <c r="A2722" s="95" t="s">
        <v>285</v>
      </c>
      <c r="B2722" s="95">
        <f t="shared" si="5574"/>
        <v>13</v>
      </c>
      <c r="C2722" s="95">
        <f t="shared" si="5575"/>
        <v>20</v>
      </c>
      <c r="E2722" s="95">
        <f t="shared" ref="E2722" si="5582">plan_id</f>
        <v>390</v>
      </c>
      <c r="F2722" s="95">
        <f t="shared" ca="1" si="5536"/>
        <v>2011</v>
      </c>
      <c r="G2722" s="95">
        <f t="shared" ref="G2722" ca="1" si="5583">VLOOKUP(INDIRECT(CHAR(39)&amp;$A2722&amp;CHAR(39)&amp;"!r2c"&amp;$C2722,0),variables,2,0)</f>
        <v>10996</v>
      </c>
      <c r="H2722" s="98">
        <f t="array" aca="1" ref="H2722" ca="1">IF(AND(G2722&gt;=10861,G2722&lt;=10863),TEXT(INDIRECT(CHAR(39)&amp;$A2722&amp;CHAR(39)&amp;"!r"&amp;$B2722&amp;"c"&amp;$C2722,0),"dd-mmm-yyyy"),(INDIRECT(CHAR(39)&amp;$A2722&amp;CHAR(39)&amp;"!r"&amp;$B2722&amp;"c"&amp;$C2722,0)))</f>
        <v>3127467000</v>
      </c>
    </row>
    <row r="2723" spans="1:8" x14ac:dyDescent="0.3">
      <c r="A2723" s="95" t="s">
        <v>285</v>
      </c>
      <c r="B2723" s="95">
        <f t="shared" si="5574"/>
        <v>13</v>
      </c>
      <c r="C2723" s="95">
        <f t="shared" si="5575"/>
        <v>21</v>
      </c>
      <c r="E2723" s="95">
        <f t="shared" ref="E2723" si="5584">plan_id</f>
        <v>390</v>
      </c>
      <c r="F2723" s="95">
        <f t="shared" ca="1" si="5536"/>
        <v>2011</v>
      </c>
      <c r="G2723" s="95">
        <f t="shared" ref="G2723" ca="1" si="5585">VLOOKUP(INDIRECT(CHAR(39)&amp;$A2723&amp;CHAR(39)&amp;"!r2c"&amp;$C2723,0),variables,2,0)</f>
        <v>10997</v>
      </c>
      <c r="H2723" s="98">
        <f t="array" aca="1" ref="H2723" ca="1">IF(AND(G2723&gt;=10861,G2723&lt;=10863),TEXT(INDIRECT(CHAR(39)&amp;$A2723&amp;CHAR(39)&amp;"!r"&amp;$B2723&amp;"c"&amp;$C2723,0),"dd-mmm-yyyy"),(INDIRECT(CHAR(39)&amp;$A2723&amp;CHAR(39)&amp;"!r"&amp;$B2723&amp;"c"&amp;$C2723,0)))</f>
        <v>0.94490403571185788</v>
      </c>
    </row>
    <row r="2724" spans="1:8" x14ac:dyDescent="0.3">
      <c r="A2724" s="95" t="s">
        <v>285</v>
      </c>
      <c r="B2724" s="95">
        <f t="shared" si="5574"/>
        <v>13</v>
      </c>
      <c r="C2724" s="95">
        <f t="shared" si="5575"/>
        <v>22</v>
      </c>
      <c r="E2724" s="95">
        <f t="shared" ref="E2724" si="5586">plan_id</f>
        <v>390</v>
      </c>
      <c r="F2724" s="95">
        <f t="shared" ca="1" si="5536"/>
        <v>2011</v>
      </c>
      <c r="G2724" s="95">
        <f t="shared" ref="G2724" ca="1" si="5587">VLOOKUP(INDIRECT(CHAR(39)&amp;$A2724&amp;CHAR(39)&amp;"!r2c"&amp;$C2724,0),variables,2,0)</f>
        <v>10980</v>
      </c>
      <c r="H2724" s="98">
        <f t="array" aca="1" ref="H2724" ca="1">IF(AND(G2724&gt;=10861,G2724&lt;=10863),TEXT(INDIRECT(CHAR(39)&amp;$A2724&amp;CHAR(39)&amp;"!r"&amp;$B2724&amp;"c"&amp;$C2724,0),"dd-mmm-yyyy"),(INDIRECT(CHAR(39)&amp;$A2724&amp;CHAR(39)&amp;"!r"&amp;$B2724&amp;"c"&amp;$C2724,0)))</f>
        <v>0</v>
      </c>
    </row>
    <row r="2725" spans="1:8" x14ac:dyDescent="0.3">
      <c r="A2725" s="95" t="s">
        <v>285</v>
      </c>
      <c r="B2725" s="95">
        <f t="shared" si="5574"/>
        <v>13</v>
      </c>
      <c r="C2725" s="95">
        <f t="shared" si="5575"/>
        <v>23</v>
      </c>
      <c r="E2725" s="95">
        <f t="shared" ref="E2725" si="5588">plan_id</f>
        <v>390</v>
      </c>
      <c r="F2725" s="95">
        <f t="shared" ca="1" si="5536"/>
        <v>2011</v>
      </c>
      <c r="G2725" s="95">
        <f t="shared" ref="G2725" ca="1" si="5589">VLOOKUP(INDIRECT(CHAR(39)&amp;$A2725&amp;CHAR(39)&amp;"!r2c"&amp;$C2725,0),variables,2,0)</f>
        <v>10981</v>
      </c>
      <c r="H2725" s="98">
        <f t="array" aca="1" ref="H2725" ca="1">IF(AND(G2725&gt;=10861,G2725&lt;=10863),TEXT(INDIRECT(CHAR(39)&amp;$A2725&amp;CHAR(39)&amp;"!r"&amp;$B2725&amp;"c"&amp;$C2725,0),"dd-mmm-yyyy"),(INDIRECT(CHAR(39)&amp;$A2725&amp;CHAR(39)&amp;"!r"&amp;$B2725&amp;"c"&amp;$C2725,0)))</f>
        <v>0</v>
      </c>
    </row>
    <row r="2726" spans="1:8" x14ac:dyDescent="0.3">
      <c r="A2726" s="95" t="s">
        <v>285</v>
      </c>
      <c r="B2726" s="95">
        <f t="shared" si="5574"/>
        <v>13</v>
      </c>
      <c r="C2726" s="95">
        <f t="shared" si="5575"/>
        <v>24</v>
      </c>
      <c r="E2726" s="95">
        <f t="shared" ref="E2726" si="5590">plan_id</f>
        <v>390</v>
      </c>
      <c r="F2726" s="95">
        <f t="shared" ca="1" si="5536"/>
        <v>2011</v>
      </c>
      <c r="G2726" s="95">
        <f t="shared" ref="G2726" ca="1" si="5591">VLOOKUP(INDIRECT(CHAR(39)&amp;$A2726&amp;CHAR(39)&amp;"!r2c"&amp;$C2726,0),variables,2,0)</f>
        <v>10998</v>
      </c>
      <c r="H2726" s="98">
        <f t="array" aca="1" ref="H2726" ca="1">IF(AND(G2726&gt;=10861,G2726&lt;=10863),TEXT(INDIRECT(CHAR(39)&amp;$A2726&amp;CHAR(39)&amp;"!r"&amp;$B2726&amp;"c"&amp;$C2726,0),"dd-mmm-yyyy"),(INDIRECT(CHAR(39)&amp;$A2726&amp;CHAR(39)&amp;"!r"&amp;$B2726&amp;"c"&amp;$C2726,0)))</f>
        <v>-25800000</v>
      </c>
    </row>
    <row r="2727" spans="1:8" x14ac:dyDescent="0.3">
      <c r="A2727" s="95" t="s">
        <v>285</v>
      </c>
      <c r="B2727" s="95">
        <f t="shared" si="5574"/>
        <v>13</v>
      </c>
      <c r="C2727" s="95">
        <f t="shared" si="5575"/>
        <v>25</v>
      </c>
      <c r="E2727" s="95">
        <f t="shared" ref="E2727" si="5592">plan_id</f>
        <v>390</v>
      </c>
      <c r="F2727" s="95">
        <f t="shared" ca="1" si="5536"/>
        <v>2011</v>
      </c>
      <c r="G2727" s="95">
        <f t="shared" ref="G2727" ca="1" si="5593">VLOOKUP(INDIRECT(CHAR(39)&amp;$A2727&amp;CHAR(39)&amp;"!r2c"&amp;$C2727,0),variables,2,0)</f>
        <v>10999</v>
      </c>
      <c r="H2727" s="98">
        <f t="array" aca="1" ref="H2727" ca="1">IF(AND(G2727&gt;=10861,G2727&lt;=10863),TEXT(INDIRECT(CHAR(39)&amp;$A2727&amp;CHAR(39)&amp;"!r"&amp;$B2727&amp;"c"&amp;$C2727,0),"dd-mmm-yyyy"),(INDIRECT(CHAR(39)&amp;$A2727&amp;CHAR(39)&amp;"!r"&amp;$B2727&amp;"c"&amp;$C2727,0)))</f>
        <v>30766000</v>
      </c>
    </row>
    <row r="2728" spans="1:8" x14ac:dyDescent="0.3">
      <c r="A2728" s="95" t="s">
        <v>285</v>
      </c>
      <c r="B2728" s="95">
        <f t="shared" si="5574"/>
        <v>13</v>
      </c>
      <c r="C2728" s="95">
        <f t="shared" si="5575"/>
        <v>26</v>
      </c>
      <c r="E2728" s="95">
        <f t="shared" ref="E2728" si="5594">plan_id</f>
        <v>390</v>
      </c>
      <c r="F2728" s="95">
        <f t="shared" ca="1" si="5536"/>
        <v>2011</v>
      </c>
      <c r="G2728" s="95">
        <f t="shared" ref="G2728" ca="1" si="5595">VLOOKUP(INDIRECT(CHAR(39)&amp;$A2728&amp;CHAR(39)&amp;"!r2c"&amp;$C2728,0),variables,2,0)</f>
        <v>11000</v>
      </c>
      <c r="H2728" s="98">
        <f t="array" aca="1" ref="H2728" ca="1">IF(AND(G2728&gt;=10861,G2728&lt;=10863),TEXT(INDIRECT(CHAR(39)&amp;$A2728&amp;CHAR(39)&amp;"!r"&amp;$B2728&amp;"c"&amp;$C2728,0),"dd-mmm-yyyy"),(INDIRECT(CHAR(39)&amp;$A2728&amp;CHAR(39)&amp;"!r"&amp;$B2728&amp;"c"&amp;$C2728,0)))</f>
        <v>1913000</v>
      </c>
    </row>
    <row r="2729" spans="1:8" x14ac:dyDescent="0.3">
      <c r="A2729" s="95" t="s">
        <v>285</v>
      </c>
      <c r="B2729" s="95">
        <f t="shared" si="5574"/>
        <v>13</v>
      </c>
      <c r="C2729" s="95">
        <f t="shared" si="5575"/>
        <v>27</v>
      </c>
      <c r="E2729" s="95">
        <f t="shared" ref="E2729" si="5596">plan_id</f>
        <v>390</v>
      </c>
      <c r="F2729" s="95">
        <f t="shared" ca="1" si="5536"/>
        <v>2011</v>
      </c>
      <c r="G2729" s="95">
        <f t="shared" ref="G2729" ca="1" si="5597">VLOOKUP(INDIRECT(CHAR(39)&amp;$A2729&amp;CHAR(39)&amp;"!r2c"&amp;$C2729,0),variables,2,0)</f>
        <v>11001</v>
      </c>
      <c r="H2729" s="98">
        <f t="array" aca="1" ref="H2729" ca="1">IF(AND(G2729&gt;=10861,G2729&lt;=10863),TEXT(INDIRECT(CHAR(39)&amp;$A2729&amp;CHAR(39)&amp;"!r"&amp;$B2729&amp;"c"&amp;$C2729,0),"dd-mmm-yyyy"),(INDIRECT(CHAR(39)&amp;$A2729&amp;CHAR(39)&amp;"!r"&amp;$B2729&amp;"c"&amp;$C2729,0)))</f>
        <v>6678000</v>
      </c>
    </row>
    <row r="2730" spans="1:8" x14ac:dyDescent="0.3">
      <c r="A2730" s="95" t="s">
        <v>285</v>
      </c>
      <c r="B2730" s="95">
        <f t="shared" si="5574"/>
        <v>13</v>
      </c>
      <c r="C2730" s="95">
        <f t="shared" si="5575"/>
        <v>28</v>
      </c>
      <c r="E2730" s="95">
        <f t="shared" ref="E2730" si="5598">plan_id</f>
        <v>390</v>
      </c>
      <c r="F2730" s="95">
        <f t="shared" ca="1" si="5536"/>
        <v>2011</v>
      </c>
      <c r="G2730" s="95">
        <f t="shared" ref="G2730" ca="1" si="5599">VLOOKUP(INDIRECT(CHAR(39)&amp;$A2730&amp;CHAR(39)&amp;"!r2c"&amp;$C2730,0),variables,2,0)</f>
        <v>11002</v>
      </c>
      <c r="H2730" s="98">
        <f t="array" aca="1" ref="H2730" ca="1">IF(AND(G2730&gt;=10861,G2730&lt;=10863),TEXT(INDIRECT(CHAR(39)&amp;$A2730&amp;CHAR(39)&amp;"!r"&amp;$B2730&amp;"c"&amp;$C2730,0),"dd-mmm-yyyy"),(INDIRECT(CHAR(39)&amp;$A2730&amp;CHAR(39)&amp;"!r"&amp;$B2730&amp;"c"&amp;$C2730,0)))</f>
        <v>0</v>
      </c>
    </row>
    <row r="2731" spans="1:8" x14ac:dyDescent="0.3">
      <c r="A2731" s="95" t="s">
        <v>285</v>
      </c>
      <c r="B2731" s="95">
        <f t="shared" si="5574"/>
        <v>13</v>
      </c>
      <c r="C2731" s="95">
        <f t="shared" si="5575"/>
        <v>29</v>
      </c>
      <c r="E2731" s="95">
        <f t="shared" ref="E2731" si="5600">plan_id</f>
        <v>390</v>
      </c>
      <c r="F2731" s="95">
        <f t="shared" ca="1" si="5536"/>
        <v>2011</v>
      </c>
      <c r="G2731" s="95">
        <f t="shared" ref="G2731" ca="1" si="5601">VLOOKUP(INDIRECT(CHAR(39)&amp;$A2731&amp;CHAR(39)&amp;"!r2c"&amp;$C2731,0),variables,2,0)</f>
        <v>11003</v>
      </c>
      <c r="H2731" s="98">
        <f t="array" aca="1" ref="H2731" ca="1">IF(AND(G2731&gt;=10861,G2731&lt;=10863),TEXT(INDIRECT(CHAR(39)&amp;$A2731&amp;CHAR(39)&amp;"!r"&amp;$B2731&amp;"c"&amp;$C2731,0),"dd-mmm-yyyy"),(INDIRECT(CHAR(39)&amp;$A2731&amp;CHAR(39)&amp;"!r"&amp;$B2731&amp;"c"&amp;$C2731,0)))</f>
        <v>39357000</v>
      </c>
    </row>
    <row r="2732" spans="1:8" x14ac:dyDescent="0.3">
      <c r="A2732" s="95" t="s">
        <v>285</v>
      </c>
      <c r="B2732" s="95">
        <f t="shared" si="5574"/>
        <v>14</v>
      </c>
      <c r="C2732" s="95">
        <f t="shared" si="5575"/>
        <v>3</v>
      </c>
      <c r="E2732" s="95">
        <f t="shared" ref="E2732" si="5602">plan_id</f>
        <v>390</v>
      </c>
      <c r="F2732" s="95">
        <f t="shared" ca="1" si="5536"/>
        <v>2012</v>
      </c>
      <c r="G2732" s="95">
        <f t="shared" ref="G2732" ca="1" si="5603">VLOOKUP(INDIRECT(CHAR(39)&amp;$A2732&amp;CHAR(39)&amp;"!r2c"&amp;$C2732,0),variables,2,0)</f>
        <v>10982</v>
      </c>
      <c r="H2732" s="98" t="str">
        <f t="array" aca="1" ref="H2732" ca="1">IF(AND(G2732&gt;=10861,G2732&lt;=10863),TEXT(INDIRECT(CHAR(39)&amp;$A2732&amp;CHAR(39)&amp;"!r"&amp;$B2732&amp;"c"&amp;$C2732,0),"dd-mmm-yyyy"),(INDIRECT(CHAR(39)&amp;$A2732&amp;CHAR(39)&amp;"!r"&amp;$B2732&amp;"c"&amp;$C2732,0)))</f>
        <v>NO</v>
      </c>
    </row>
    <row r="2733" spans="1:8" x14ac:dyDescent="0.3">
      <c r="A2733" s="95" t="s">
        <v>285</v>
      </c>
      <c r="B2733" s="95">
        <f t="shared" si="5574"/>
        <v>14</v>
      </c>
      <c r="C2733" s="95">
        <f t="shared" si="5575"/>
        <v>4</v>
      </c>
      <c r="E2733" s="95">
        <f t="shared" ref="E2733" si="5604">plan_id</f>
        <v>390</v>
      </c>
      <c r="F2733" s="95">
        <f t="shared" ca="1" si="5536"/>
        <v>2012</v>
      </c>
      <c r="G2733" s="95">
        <f t="shared" ref="G2733" ca="1" si="5605">VLOOKUP(INDIRECT(CHAR(39)&amp;$A2733&amp;CHAR(39)&amp;"!r2c"&amp;$C2733,0),variables,2,0)</f>
        <v>10984</v>
      </c>
      <c r="H2733" s="98">
        <f t="array" aca="1" ref="H2733" ca="1">IF(AND(G2733&gt;=10861,G2733&lt;=10863),TEXT(INDIRECT(CHAR(39)&amp;$A2733&amp;CHAR(39)&amp;"!r"&amp;$B2733&amp;"c"&amp;$C2733,0),"dd-mmm-yyyy"),(INDIRECT(CHAR(39)&amp;$A2733&amp;CHAR(39)&amp;"!r"&amp;$B2733&amp;"c"&amp;$C2733,0)))</f>
        <v>116700000</v>
      </c>
    </row>
    <row r="2734" spans="1:8" x14ac:dyDescent="0.3">
      <c r="A2734" s="95" t="s">
        <v>285</v>
      </c>
      <c r="B2734" s="95">
        <f t="shared" si="5574"/>
        <v>14</v>
      </c>
      <c r="C2734" s="95">
        <f t="shared" si="5575"/>
        <v>5</v>
      </c>
      <c r="E2734" s="95">
        <f t="shared" ref="E2734" si="5606">plan_id</f>
        <v>390</v>
      </c>
      <c r="F2734" s="95">
        <f t="shared" ca="1" si="5536"/>
        <v>2012</v>
      </c>
      <c r="G2734" s="95">
        <f t="shared" ref="G2734" ca="1" si="5607">VLOOKUP(INDIRECT(CHAR(39)&amp;$A2734&amp;CHAR(39)&amp;"!r2c"&amp;$C2734,0),variables,2,0)</f>
        <v>10985</v>
      </c>
      <c r="H2734" s="98">
        <f t="array" aca="1" ref="H2734" ca="1">IF(AND(G2734&gt;=10861,G2734&lt;=10863),TEXT(INDIRECT(CHAR(39)&amp;$A2734&amp;CHAR(39)&amp;"!r"&amp;$B2734&amp;"c"&amp;$C2734,0),"dd-mmm-yyyy"),(INDIRECT(CHAR(39)&amp;$A2734&amp;CHAR(39)&amp;"!r"&amp;$B2734&amp;"c"&amp;$C2734,0)))</f>
        <v>116700000</v>
      </c>
    </row>
    <row r="2735" spans="1:8" x14ac:dyDescent="0.3">
      <c r="A2735" s="95" t="s">
        <v>285</v>
      </c>
      <c r="B2735" s="95">
        <f t="shared" si="5574"/>
        <v>14</v>
      </c>
      <c r="C2735" s="95">
        <f t="shared" si="5575"/>
        <v>6</v>
      </c>
      <c r="E2735" s="95">
        <f t="shared" ref="E2735" si="5608">plan_id</f>
        <v>390</v>
      </c>
      <c r="F2735" s="95">
        <f t="shared" ca="1" si="5536"/>
        <v>2012</v>
      </c>
      <c r="G2735" s="95">
        <f t="shared" ref="G2735" ca="1" si="5609">VLOOKUP(INDIRECT(CHAR(39)&amp;$A2735&amp;CHAR(39)&amp;"!r2c"&amp;$C2735,0),variables,2,0)</f>
        <v>10986</v>
      </c>
      <c r="H2735" s="98">
        <f t="array" aca="1" ref="H2735" ca="1">IF(AND(G2735&gt;=10861,G2735&lt;=10863),TEXT(INDIRECT(CHAR(39)&amp;$A2735&amp;CHAR(39)&amp;"!r"&amp;$B2735&amp;"c"&amp;$C2735,0),"dd-mmm-yyyy"),(INDIRECT(CHAR(39)&amp;$A2735&amp;CHAR(39)&amp;"!r"&amp;$B2735&amp;"c"&amp;$C2735,0)))</f>
        <v>0</v>
      </c>
    </row>
    <row r="2736" spans="1:8" x14ac:dyDescent="0.3">
      <c r="A2736" s="95" t="s">
        <v>285</v>
      </c>
      <c r="B2736" s="95">
        <f t="shared" si="5574"/>
        <v>14</v>
      </c>
      <c r="C2736" s="95">
        <f t="shared" si="5575"/>
        <v>7</v>
      </c>
      <c r="E2736" s="95">
        <f t="shared" ref="E2736" si="5610">plan_id</f>
        <v>390</v>
      </c>
      <c r="F2736" s="95">
        <f t="shared" ca="1" si="5536"/>
        <v>2012</v>
      </c>
      <c r="G2736" s="95">
        <f t="shared" ref="G2736" ca="1" si="5611">VLOOKUP(INDIRECT(CHAR(39)&amp;$A2736&amp;CHAR(39)&amp;"!r2c"&amp;$C2736,0),variables,2,0)</f>
        <v>10974</v>
      </c>
      <c r="H2736" s="98" t="str">
        <f t="array" aca="1" ref="H2736" ca="1">IF(AND(G2736&gt;=10861,G2736&lt;=10863),TEXT(INDIRECT(CHAR(39)&amp;$A2736&amp;CHAR(39)&amp;"!r"&amp;$B2736&amp;"c"&amp;$C2736,0),"dd-mmm-yyyy"),(INDIRECT(CHAR(39)&amp;$A2736&amp;CHAR(39)&amp;"!r"&amp;$B2736&amp;"c"&amp;$C2736,0)))</f>
        <v>EAN</v>
      </c>
    </row>
    <row r="2737" spans="1:8" x14ac:dyDescent="0.3">
      <c r="A2737" s="95" t="s">
        <v>285</v>
      </c>
      <c r="B2737" s="95">
        <f t="shared" si="5574"/>
        <v>14</v>
      </c>
      <c r="C2737" s="95">
        <f t="shared" si="5575"/>
        <v>8</v>
      </c>
      <c r="E2737" s="95">
        <f t="shared" ref="E2737" si="5612">plan_id</f>
        <v>390</v>
      </c>
      <c r="F2737" s="95">
        <f t="shared" ca="1" si="5536"/>
        <v>2012</v>
      </c>
      <c r="G2737" s="95">
        <f t="shared" ref="G2737" ca="1" si="5613">VLOOKUP(INDIRECT(CHAR(39)&amp;$A2737&amp;CHAR(39)&amp;"!r2c"&amp;$C2737,0),variables,2,0)</f>
        <v>10987</v>
      </c>
      <c r="H2737" s="98">
        <f t="array" aca="1" ref="H2737" ca="1">IF(AND(G2737&gt;=10861,G2737&lt;=10863),TEXT(INDIRECT(CHAR(39)&amp;$A2737&amp;CHAR(39)&amp;"!r"&amp;$B2737&amp;"c"&amp;$C2737,0),"dd-mmm-yyyy"),(INDIRECT(CHAR(39)&amp;$A2737&amp;CHAR(39)&amp;"!r"&amp;$B2737&amp;"c"&amp;$C2737,0)))</f>
        <v>1</v>
      </c>
    </row>
    <row r="2738" spans="1:8" x14ac:dyDescent="0.3">
      <c r="A2738" s="95" t="s">
        <v>285</v>
      </c>
      <c r="B2738" s="95">
        <f t="shared" si="5574"/>
        <v>14</v>
      </c>
      <c r="C2738" s="95">
        <f t="shared" si="5575"/>
        <v>9</v>
      </c>
      <c r="E2738" s="95">
        <f t="shared" ref="E2738" si="5614">plan_id</f>
        <v>390</v>
      </c>
      <c r="F2738" s="95">
        <f t="shared" ca="1" si="5536"/>
        <v>2012</v>
      </c>
      <c r="G2738" s="95">
        <f t="shared" ref="G2738" ca="1" si="5615">VLOOKUP(INDIRECT(CHAR(39)&amp;$A2738&amp;CHAR(39)&amp;"!r2c"&amp;$C2738,0),variables,2,0)</f>
        <v>10885</v>
      </c>
      <c r="H2738" s="98" t="str">
        <f t="array" aca="1" ref="H2738" ca="1">IF(AND(G2738&gt;=10861,G2738&lt;=10863),TEXT(INDIRECT(CHAR(39)&amp;$A2738&amp;CHAR(39)&amp;"!r"&amp;$B2738&amp;"c"&amp;$C2738,0),"dd-mmm-yyyy"),(INDIRECT(CHAR(39)&amp;$A2738&amp;CHAR(39)&amp;"!r"&amp;$B2738&amp;"c"&amp;$C2738,0)))</f>
        <v>NA</v>
      </c>
    </row>
    <row r="2739" spans="1:8" x14ac:dyDescent="0.3">
      <c r="A2739" s="95" t="s">
        <v>285</v>
      </c>
      <c r="B2739" s="95">
        <f t="shared" si="5574"/>
        <v>14</v>
      </c>
      <c r="C2739" s="95">
        <f t="shared" si="5575"/>
        <v>10</v>
      </c>
      <c r="E2739" s="95">
        <f t="shared" ref="E2739" si="5616">plan_id</f>
        <v>390</v>
      </c>
      <c r="F2739" s="95">
        <f t="shared" ca="1" si="5536"/>
        <v>2012</v>
      </c>
      <c r="G2739" s="95">
        <f t="shared" ref="G2739" ca="1" si="5617">VLOOKUP(INDIRECT(CHAR(39)&amp;$A2739&amp;CHAR(39)&amp;"!r2c"&amp;$C2739,0),variables,2,0)</f>
        <v>10886</v>
      </c>
      <c r="H2739" s="98" t="str">
        <f t="array" aca="1" ref="H2739" ca="1">IF(AND(G2739&gt;=10861,G2739&lt;=10863),TEXT(INDIRECT(CHAR(39)&amp;$A2739&amp;CHAR(39)&amp;"!r"&amp;$B2739&amp;"c"&amp;$C2739,0),"dd-mmm-yyyy"),(INDIRECT(CHAR(39)&amp;$A2739&amp;CHAR(39)&amp;"!r"&amp;$B2739&amp;"c"&amp;$C2739,0)))</f>
        <v>NA</v>
      </c>
    </row>
    <row r="2740" spans="1:8" x14ac:dyDescent="0.3">
      <c r="A2740" s="95" t="s">
        <v>285</v>
      </c>
      <c r="B2740" s="95">
        <f t="shared" si="5574"/>
        <v>14</v>
      </c>
      <c r="C2740" s="95">
        <f t="shared" si="5575"/>
        <v>11</v>
      </c>
      <c r="E2740" s="95">
        <f t="shared" ref="E2740" si="5618">plan_id</f>
        <v>390</v>
      </c>
      <c r="F2740" s="95">
        <f t="shared" ca="1" si="5536"/>
        <v>2012</v>
      </c>
      <c r="G2740" s="95">
        <f t="shared" ref="G2740" ca="1" si="5619">VLOOKUP(INDIRECT(CHAR(39)&amp;$A2740&amp;CHAR(39)&amp;"!r2c"&amp;$C2740,0),variables,2,0)</f>
        <v>10887</v>
      </c>
      <c r="H2740" s="98" t="str">
        <f t="array" aca="1" ref="H2740" ca="1">IF(AND(G2740&gt;=10861,G2740&lt;=10863),TEXT(INDIRECT(CHAR(39)&amp;$A2740&amp;CHAR(39)&amp;"!r"&amp;$B2740&amp;"c"&amp;$C2740,0),"dd-mmm-yyyy"),(INDIRECT(CHAR(39)&amp;$A2740&amp;CHAR(39)&amp;"!r"&amp;$B2740&amp;"c"&amp;$C2740,0)))</f>
        <v>NA</v>
      </c>
    </row>
    <row r="2741" spans="1:8" x14ac:dyDescent="0.3">
      <c r="A2741" s="95" t="s">
        <v>285</v>
      </c>
      <c r="B2741" s="95">
        <f t="shared" si="5574"/>
        <v>14</v>
      </c>
      <c r="C2741" s="95">
        <f t="shared" si="5575"/>
        <v>12</v>
      </c>
      <c r="E2741" s="95">
        <f t="shared" ref="E2741" si="5620">plan_id</f>
        <v>390</v>
      </c>
      <c r="F2741" s="95">
        <f t="shared" ca="1" si="5536"/>
        <v>2012</v>
      </c>
      <c r="G2741" s="95">
        <f t="shared" ref="G2741" ca="1" si="5621">VLOOKUP(INDIRECT(CHAR(39)&amp;$A2741&amp;CHAR(39)&amp;"!r2c"&amp;$C2741,0),variables,2,0)</f>
        <v>10883</v>
      </c>
      <c r="H2741" s="98" t="str">
        <f t="array" aca="1" ref="H2741" ca="1">IF(AND(G2741&gt;=10861,G2741&lt;=10863),TEXT(INDIRECT(CHAR(39)&amp;$A2741&amp;CHAR(39)&amp;"!r"&amp;$B2741&amp;"c"&amp;$C2741,0),"dd-mmm-yyyy"),(INDIRECT(CHAR(39)&amp;$A2741&amp;CHAR(39)&amp;"!r"&amp;$B2741&amp;"c"&amp;$C2741,0)))</f>
        <v>NA</v>
      </c>
    </row>
    <row r="2742" spans="1:8" x14ac:dyDescent="0.3">
      <c r="A2742" s="95" t="s">
        <v>285</v>
      </c>
      <c r="B2742" s="95">
        <f t="shared" si="5574"/>
        <v>14</v>
      </c>
      <c r="C2742" s="95">
        <f t="shared" si="5575"/>
        <v>13</v>
      </c>
      <c r="E2742" s="95">
        <f t="shared" ref="E2742" si="5622">plan_id</f>
        <v>390</v>
      </c>
      <c r="F2742" s="95">
        <f t="shared" ca="1" si="5536"/>
        <v>2012</v>
      </c>
      <c r="G2742" s="95">
        <f t="shared" ref="G2742" ca="1" si="5623">VLOOKUP(INDIRECT(CHAR(39)&amp;$A2742&amp;CHAR(39)&amp;"!r2c"&amp;$C2742,0),variables,2,0)</f>
        <v>10989</v>
      </c>
      <c r="H2742" s="98">
        <f t="array" aca="1" ref="H2742" ca="1">IF(AND(G2742&gt;=10861,G2742&lt;=10863),TEXT(INDIRECT(CHAR(39)&amp;$A2742&amp;CHAR(39)&amp;"!r"&amp;$B2742&amp;"c"&amp;$C2742,0),"dd-mmm-yyyy"),(INDIRECT(CHAR(39)&amp;$A2742&amp;CHAR(39)&amp;"!r"&amp;$B2742&amp;"c"&amp;$C2742,0)))</f>
        <v>3804853000</v>
      </c>
    </row>
    <row r="2743" spans="1:8" x14ac:dyDescent="0.3">
      <c r="A2743" s="95" t="s">
        <v>285</v>
      </c>
      <c r="B2743" s="95">
        <f t="shared" si="5574"/>
        <v>14</v>
      </c>
      <c r="C2743" s="95">
        <f t="shared" si="5575"/>
        <v>14</v>
      </c>
      <c r="E2743" s="95">
        <f t="shared" ref="E2743" si="5624">plan_id</f>
        <v>390</v>
      </c>
      <c r="F2743" s="95">
        <f t="shared" ca="1" si="5536"/>
        <v>2012</v>
      </c>
      <c r="G2743" s="95">
        <f t="shared" ref="G2743" ca="1" si="5625">VLOOKUP(INDIRECT(CHAR(39)&amp;$A2743&amp;CHAR(39)&amp;"!r2c"&amp;$C2743,0),variables,2,0)</f>
        <v>10990</v>
      </c>
      <c r="H2743" s="98">
        <f t="array" aca="1" ref="H2743" ca="1">IF(AND(G2743&gt;=10861,G2743&lt;=10863),TEXT(INDIRECT(CHAR(39)&amp;$A2743&amp;CHAR(39)&amp;"!r"&amp;$B2743&amp;"c"&amp;$C2743,0),"dd-mmm-yyyy"),(INDIRECT(CHAR(39)&amp;$A2743&amp;CHAR(39)&amp;"!r"&amp;$B2743&amp;"c"&amp;$C2743,0)))</f>
        <v>3456976000</v>
      </c>
    </row>
    <row r="2744" spans="1:8" x14ac:dyDescent="0.3">
      <c r="A2744" s="95" t="s">
        <v>285</v>
      </c>
      <c r="B2744" s="95">
        <f t="shared" si="5574"/>
        <v>14</v>
      </c>
      <c r="C2744" s="95">
        <f t="shared" si="5575"/>
        <v>15</v>
      </c>
      <c r="E2744" s="95">
        <f t="shared" ref="E2744" si="5626">plan_id</f>
        <v>390</v>
      </c>
      <c r="F2744" s="95">
        <f t="shared" ca="1" si="5536"/>
        <v>2012</v>
      </c>
      <c r="G2744" s="95">
        <f t="shared" ref="G2744" ca="1" si="5627">VLOOKUP(INDIRECT(CHAR(39)&amp;$A2744&amp;CHAR(39)&amp;"!r2c"&amp;$C2744,0),variables,2,0)</f>
        <v>10991</v>
      </c>
      <c r="H2744" s="98">
        <f t="array" aca="1" ref="H2744" ca="1">IF(AND(G2744&gt;=10861,G2744&lt;=10863),TEXT(INDIRECT(CHAR(39)&amp;$A2744&amp;CHAR(39)&amp;"!r"&amp;$B2744&amp;"c"&amp;$C2744,0),"dd-mmm-yyyy"),(INDIRECT(CHAR(39)&amp;$A2744&amp;CHAR(39)&amp;"!r"&amp;$B2744&amp;"c"&amp;$C2744,0)))</f>
        <v>-347877000</v>
      </c>
    </row>
    <row r="2745" spans="1:8" x14ac:dyDescent="0.3">
      <c r="A2745" s="95" t="s">
        <v>285</v>
      </c>
      <c r="B2745" s="95">
        <f t="shared" si="5574"/>
        <v>14</v>
      </c>
      <c r="C2745" s="95">
        <f t="shared" si="5575"/>
        <v>16</v>
      </c>
      <c r="E2745" s="95">
        <f t="shared" ref="E2745" si="5628">plan_id</f>
        <v>390</v>
      </c>
      <c r="F2745" s="95">
        <f t="shared" ca="1" si="5536"/>
        <v>2012</v>
      </c>
      <c r="G2745" s="95">
        <f t="shared" ref="G2745" ca="1" si="5629">VLOOKUP(INDIRECT(CHAR(39)&amp;$A2745&amp;CHAR(39)&amp;"!r2c"&amp;$C2745,0),variables,2,0)</f>
        <v>10992</v>
      </c>
      <c r="H2745" s="98">
        <f t="array" aca="1" ref="H2745" ca="1">IF(AND(G2745&gt;=10861,G2745&lt;=10863),TEXT(INDIRECT(CHAR(39)&amp;$A2745&amp;CHAR(39)&amp;"!r"&amp;$B2745&amp;"c"&amp;$C2745,0),"dd-mmm-yyyy"),(INDIRECT(CHAR(39)&amp;$A2745&amp;CHAR(39)&amp;"!r"&amp;$B2745&amp;"c"&amp;$C2745,0)))</f>
        <v>1.101</v>
      </c>
    </row>
    <row r="2746" spans="1:8" x14ac:dyDescent="0.3">
      <c r="A2746" s="95" t="s">
        <v>285</v>
      </c>
      <c r="B2746" s="95">
        <f t="shared" si="5574"/>
        <v>14</v>
      </c>
      <c r="C2746" s="95">
        <f t="shared" si="5575"/>
        <v>17</v>
      </c>
      <c r="E2746" s="95">
        <f t="shared" ref="E2746" si="5630">plan_id</f>
        <v>390</v>
      </c>
      <c r="F2746" s="95">
        <f t="shared" ca="1" si="5536"/>
        <v>2012</v>
      </c>
      <c r="G2746" s="95">
        <f t="shared" ref="G2746" ca="1" si="5631">VLOOKUP(INDIRECT(CHAR(39)&amp;$A2746&amp;CHAR(39)&amp;"!r2c"&amp;$C2746,0),variables,2,0)</f>
        <v>10993</v>
      </c>
      <c r="H2746" s="98">
        <f t="array" aca="1" ref="H2746" ca="1">IF(AND(G2746&gt;=10861,G2746&lt;=10863),TEXT(INDIRECT(CHAR(39)&amp;$A2746&amp;CHAR(39)&amp;"!r"&amp;$B2746&amp;"c"&amp;$C2746,0),"dd-mmm-yyyy"),(INDIRECT(CHAR(39)&amp;$A2746&amp;CHAR(39)&amp;"!r"&amp;$B2746&amp;"c"&amp;$C2746,0)))</f>
        <v>414877000</v>
      </c>
    </row>
    <row r="2747" spans="1:8" x14ac:dyDescent="0.3">
      <c r="A2747" s="95" t="s">
        <v>285</v>
      </c>
      <c r="B2747" s="95">
        <f t="shared" si="5574"/>
        <v>14</v>
      </c>
      <c r="C2747" s="95">
        <f t="shared" si="5575"/>
        <v>18</v>
      </c>
      <c r="E2747" s="95">
        <f t="shared" ref="E2747" si="5632">plan_id</f>
        <v>390</v>
      </c>
      <c r="F2747" s="95">
        <f t="shared" ca="1" si="5536"/>
        <v>2012</v>
      </c>
      <c r="G2747" s="95">
        <f t="shared" ref="G2747" ca="1" si="5633">VLOOKUP(INDIRECT(CHAR(39)&amp;$A2747&amp;CHAR(39)&amp;"!r2c"&amp;$C2747,0),variables,2,0)</f>
        <v>11005</v>
      </c>
      <c r="H2747" s="98" t="str">
        <f t="array" aca="1" ref="H2747" ca="1">IF(AND(G2747&gt;=10861,G2747&lt;=10863),TEXT(INDIRECT(CHAR(39)&amp;$A2747&amp;CHAR(39)&amp;"!r"&amp;$B2747&amp;"c"&amp;$C2747,0),"dd-mmm-yyyy"),(INDIRECT(CHAR(39)&amp;$A2747&amp;CHAR(39)&amp;"!r"&amp;$B2747&amp;"c"&amp;$C2747,0)))</f>
        <v>NA</v>
      </c>
    </row>
    <row r="2748" spans="1:8" x14ac:dyDescent="0.3">
      <c r="A2748" s="95" t="s">
        <v>285</v>
      </c>
      <c r="B2748" s="95">
        <f t="shared" si="5574"/>
        <v>14</v>
      </c>
      <c r="C2748" s="95">
        <f t="shared" si="5575"/>
        <v>19</v>
      </c>
      <c r="E2748" s="95">
        <f t="shared" ref="E2748" si="5634">plan_id</f>
        <v>390</v>
      </c>
      <c r="F2748" s="95">
        <f t="shared" ca="1" si="5536"/>
        <v>2012</v>
      </c>
      <c r="G2748" s="95">
        <f t="shared" ref="G2748" ca="1" si="5635">VLOOKUP(INDIRECT(CHAR(39)&amp;$A2748&amp;CHAR(39)&amp;"!r2c"&amp;$C2748,0),variables,2,0)</f>
        <v>10988</v>
      </c>
      <c r="H2748" s="98">
        <f t="array" aca="1" ref="H2748" ca="1">IF(AND(G2748&gt;=10861,G2748&lt;=10863),TEXT(INDIRECT(CHAR(39)&amp;$A2748&amp;CHAR(39)&amp;"!r"&amp;$B2748&amp;"c"&amp;$C2748,0),"dd-mmm-yyyy"),(INDIRECT(CHAR(39)&amp;$A2748&amp;CHAR(39)&amp;"!r"&amp;$B2748&amp;"c"&amp;$C2748,0)))</f>
        <v>0.28128818902951958</v>
      </c>
    </row>
    <row r="2749" spans="1:8" x14ac:dyDescent="0.3">
      <c r="A2749" s="95" t="s">
        <v>285</v>
      </c>
      <c r="B2749" s="95">
        <f t="shared" si="5574"/>
        <v>14</v>
      </c>
      <c r="C2749" s="95">
        <f t="shared" si="5575"/>
        <v>20</v>
      </c>
      <c r="E2749" s="95">
        <f t="shared" ref="E2749" si="5636">plan_id</f>
        <v>390</v>
      </c>
      <c r="F2749" s="95">
        <f t="shared" ca="1" si="5536"/>
        <v>2012</v>
      </c>
      <c r="G2749" s="95">
        <f t="shared" ref="G2749" ca="1" si="5637">VLOOKUP(INDIRECT(CHAR(39)&amp;$A2749&amp;CHAR(39)&amp;"!r2c"&amp;$C2749,0),variables,2,0)</f>
        <v>10996</v>
      </c>
      <c r="H2749" s="98">
        <f t="array" aca="1" ref="H2749" ca="1">IF(AND(G2749&gt;=10861,G2749&lt;=10863),TEXT(INDIRECT(CHAR(39)&amp;$A2749&amp;CHAR(39)&amp;"!r"&amp;$B2749&amp;"c"&amp;$C2749,0),"dd-mmm-yyyy"),(INDIRECT(CHAR(39)&amp;$A2749&amp;CHAR(39)&amp;"!r"&amp;$B2749&amp;"c"&amp;$C2749,0)))</f>
        <v>3681854000</v>
      </c>
    </row>
    <row r="2750" spans="1:8" x14ac:dyDescent="0.3">
      <c r="A2750" s="95" t="s">
        <v>285</v>
      </c>
      <c r="B2750" s="95">
        <f t="shared" si="5574"/>
        <v>14</v>
      </c>
      <c r="C2750" s="95">
        <f t="shared" si="5575"/>
        <v>21</v>
      </c>
      <c r="E2750" s="95">
        <f t="shared" ref="E2750" si="5638">plan_id</f>
        <v>390</v>
      </c>
      <c r="F2750" s="95">
        <f t="shared" ca="1" si="5536"/>
        <v>2012</v>
      </c>
      <c r="G2750" s="95">
        <f t="shared" ref="G2750" ca="1" si="5639">VLOOKUP(INDIRECT(CHAR(39)&amp;$A2750&amp;CHAR(39)&amp;"!r2c"&amp;$C2750,0),variables,2,0)</f>
        <v>10997</v>
      </c>
      <c r="H2750" s="98">
        <f t="array" aca="1" ref="H2750" ca="1">IF(AND(G2750&gt;=10861,G2750&lt;=10863),TEXT(INDIRECT(CHAR(39)&amp;$A2750&amp;CHAR(39)&amp;"!r"&amp;$B2750&amp;"c"&amp;$C2750,0),"dd-mmm-yyyy"),(INDIRECT(CHAR(39)&amp;$A2750&amp;CHAR(39)&amp;"!r"&amp;$B2750&amp;"c"&amp;$C2750,0)))</f>
        <v>1.0650504949990975</v>
      </c>
    </row>
    <row r="2751" spans="1:8" x14ac:dyDescent="0.3">
      <c r="A2751" s="95" t="s">
        <v>285</v>
      </c>
      <c r="B2751" s="95">
        <f t="shared" si="5574"/>
        <v>14</v>
      </c>
      <c r="C2751" s="95">
        <f t="shared" si="5575"/>
        <v>22</v>
      </c>
      <c r="E2751" s="95">
        <f t="shared" ref="E2751" si="5640">plan_id</f>
        <v>390</v>
      </c>
      <c r="F2751" s="95">
        <f t="shared" ca="1" si="5536"/>
        <v>2012</v>
      </c>
      <c r="G2751" s="95">
        <f t="shared" ref="G2751" ca="1" si="5641">VLOOKUP(INDIRECT(CHAR(39)&amp;$A2751&amp;CHAR(39)&amp;"!r2c"&amp;$C2751,0),variables,2,0)</f>
        <v>10980</v>
      </c>
      <c r="H2751" s="98">
        <f t="array" aca="1" ref="H2751" ca="1">IF(AND(G2751&gt;=10861,G2751&lt;=10863),TEXT(INDIRECT(CHAR(39)&amp;$A2751&amp;CHAR(39)&amp;"!r"&amp;$B2751&amp;"c"&amp;$C2751,0),"dd-mmm-yyyy"),(INDIRECT(CHAR(39)&amp;$A2751&amp;CHAR(39)&amp;"!r"&amp;$B2751&amp;"c"&amp;$C2751,0)))</f>
        <v>0</v>
      </c>
    </row>
    <row r="2752" spans="1:8" x14ac:dyDescent="0.3">
      <c r="A2752" s="95" t="s">
        <v>285</v>
      </c>
      <c r="B2752" s="95">
        <f t="shared" si="5574"/>
        <v>14</v>
      </c>
      <c r="C2752" s="95">
        <f t="shared" si="5575"/>
        <v>23</v>
      </c>
      <c r="E2752" s="95">
        <f t="shared" ref="E2752" si="5642">plan_id</f>
        <v>390</v>
      </c>
      <c r="F2752" s="95">
        <f t="shared" ca="1" si="5536"/>
        <v>2012</v>
      </c>
      <c r="G2752" s="95">
        <f t="shared" ref="G2752" ca="1" si="5643">VLOOKUP(INDIRECT(CHAR(39)&amp;$A2752&amp;CHAR(39)&amp;"!r2c"&amp;$C2752,0),variables,2,0)</f>
        <v>10981</v>
      </c>
      <c r="H2752" s="98">
        <f t="array" aca="1" ref="H2752" ca="1">IF(AND(G2752&gt;=10861,G2752&lt;=10863),TEXT(INDIRECT(CHAR(39)&amp;$A2752&amp;CHAR(39)&amp;"!r"&amp;$B2752&amp;"c"&amp;$C2752,0),"dd-mmm-yyyy"),(INDIRECT(CHAR(39)&amp;$A2752&amp;CHAR(39)&amp;"!r"&amp;$B2752&amp;"c"&amp;$C2752,0)))</f>
        <v>0</v>
      </c>
    </row>
    <row r="2753" spans="1:8" x14ac:dyDescent="0.3">
      <c r="A2753" s="95" t="s">
        <v>285</v>
      </c>
      <c r="B2753" s="95">
        <f t="shared" si="5574"/>
        <v>14</v>
      </c>
      <c r="C2753" s="95">
        <f t="shared" si="5575"/>
        <v>24</v>
      </c>
      <c r="E2753" s="95">
        <f t="shared" ref="E2753" si="5644">plan_id</f>
        <v>390</v>
      </c>
      <c r="F2753" s="95">
        <f t="shared" ca="1" si="5536"/>
        <v>2012</v>
      </c>
      <c r="G2753" s="95">
        <f t="shared" ref="G2753" ca="1" si="5645">VLOOKUP(INDIRECT(CHAR(39)&amp;$A2753&amp;CHAR(39)&amp;"!r2c"&amp;$C2753,0),variables,2,0)</f>
        <v>10998</v>
      </c>
      <c r="H2753" s="98">
        <f t="array" aca="1" ref="H2753" ca="1">IF(AND(G2753&gt;=10861,G2753&lt;=10863),TEXT(INDIRECT(CHAR(39)&amp;$A2753&amp;CHAR(39)&amp;"!r"&amp;$B2753&amp;"c"&amp;$C2753,0),"dd-mmm-yyyy"),(INDIRECT(CHAR(39)&amp;$A2753&amp;CHAR(39)&amp;"!r"&amp;$B2753&amp;"c"&amp;$C2753,0)))</f>
        <v>-43700000</v>
      </c>
    </row>
    <row r="2754" spans="1:8" x14ac:dyDescent="0.3">
      <c r="A2754" s="95" t="s">
        <v>285</v>
      </c>
      <c r="B2754" s="95">
        <f t="shared" si="5574"/>
        <v>14</v>
      </c>
      <c r="C2754" s="95">
        <f t="shared" si="5575"/>
        <v>25</v>
      </c>
      <c r="E2754" s="95">
        <f t="shared" ref="E2754" si="5646">plan_id</f>
        <v>390</v>
      </c>
      <c r="F2754" s="95">
        <f t="shared" ca="1" si="5536"/>
        <v>2012</v>
      </c>
      <c r="G2754" s="95">
        <f t="shared" ref="G2754" ca="1" si="5647">VLOOKUP(INDIRECT(CHAR(39)&amp;$A2754&amp;CHAR(39)&amp;"!r2c"&amp;$C2754,0),variables,2,0)</f>
        <v>10999</v>
      </c>
      <c r="H2754" s="98">
        <f t="array" aca="1" ref="H2754" ca="1">IF(AND(G2754&gt;=10861,G2754&lt;=10863),TEXT(INDIRECT(CHAR(39)&amp;$A2754&amp;CHAR(39)&amp;"!r"&amp;$B2754&amp;"c"&amp;$C2754,0),"dd-mmm-yyyy"),(INDIRECT(CHAR(39)&amp;$A2754&amp;CHAR(39)&amp;"!r"&amp;$B2754&amp;"c"&amp;$C2754,0)))</f>
        <v>38924000</v>
      </c>
    </row>
    <row r="2755" spans="1:8" x14ac:dyDescent="0.3">
      <c r="A2755" s="95" t="s">
        <v>285</v>
      </c>
      <c r="B2755" s="95">
        <f t="shared" si="5574"/>
        <v>14</v>
      </c>
      <c r="C2755" s="95">
        <f t="shared" si="5575"/>
        <v>26</v>
      </c>
      <c r="E2755" s="95">
        <f t="shared" ref="E2755" si="5648">plan_id</f>
        <v>390</v>
      </c>
      <c r="F2755" s="95">
        <f t="shared" ca="1" si="5536"/>
        <v>2012</v>
      </c>
      <c r="G2755" s="95">
        <f t="shared" ref="G2755" ca="1" si="5649">VLOOKUP(INDIRECT(CHAR(39)&amp;$A2755&amp;CHAR(39)&amp;"!r2c"&amp;$C2755,0),variables,2,0)</f>
        <v>11000</v>
      </c>
      <c r="H2755" s="98">
        <f t="array" aca="1" ref="H2755" ca="1">IF(AND(G2755&gt;=10861,G2755&lt;=10863),TEXT(INDIRECT(CHAR(39)&amp;$A2755&amp;CHAR(39)&amp;"!r"&amp;$B2755&amp;"c"&amp;$C2755,0),"dd-mmm-yyyy"),(INDIRECT(CHAR(39)&amp;$A2755&amp;CHAR(39)&amp;"!r"&amp;$B2755&amp;"c"&amp;$C2755,0)))</f>
        <v>1534000</v>
      </c>
    </row>
    <row r="2756" spans="1:8" x14ac:dyDescent="0.3">
      <c r="A2756" s="95" t="s">
        <v>285</v>
      </c>
      <c r="B2756" s="95">
        <f t="shared" si="5574"/>
        <v>14</v>
      </c>
      <c r="C2756" s="95">
        <f t="shared" si="5575"/>
        <v>27</v>
      </c>
      <c r="E2756" s="95">
        <f t="shared" ref="E2756" si="5650">plan_id</f>
        <v>390</v>
      </c>
      <c r="F2756" s="95">
        <f t="shared" ca="1" si="5536"/>
        <v>2012</v>
      </c>
      <c r="G2756" s="95">
        <f t="shared" ref="G2756" ca="1" si="5651">VLOOKUP(INDIRECT(CHAR(39)&amp;$A2756&amp;CHAR(39)&amp;"!r2c"&amp;$C2756,0),variables,2,0)</f>
        <v>11001</v>
      </c>
      <c r="H2756" s="98">
        <f t="array" aca="1" ref="H2756" ca="1">IF(AND(G2756&gt;=10861,G2756&lt;=10863),TEXT(INDIRECT(CHAR(39)&amp;$A2756&amp;CHAR(39)&amp;"!r"&amp;$B2756&amp;"c"&amp;$C2756,0),"dd-mmm-yyyy"),(INDIRECT(CHAR(39)&amp;$A2756&amp;CHAR(39)&amp;"!r"&amp;$B2756&amp;"c"&amp;$C2756,0)))</f>
        <v>6718000</v>
      </c>
    </row>
    <row r="2757" spans="1:8" x14ac:dyDescent="0.3">
      <c r="A2757" s="95" t="s">
        <v>285</v>
      </c>
      <c r="B2757" s="95">
        <f t="shared" si="5574"/>
        <v>14</v>
      </c>
      <c r="C2757" s="95">
        <f t="shared" si="5575"/>
        <v>28</v>
      </c>
      <c r="E2757" s="95">
        <f t="shared" ref="E2757" si="5652">plan_id</f>
        <v>390</v>
      </c>
      <c r="F2757" s="95">
        <f t="shared" ca="1" si="5536"/>
        <v>2012</v>
      </c>
      <c r="G2757" s="95">
        <f t="shared" ref="G2757" ca="1" si="5653">VLOOKUP(INDIRECT(CHAR(39)&amp;$A2757&amp;CHAR(39)&amp;"!r2c"&amp;$C2757,0),variables,2,0)</f>
        <v>11002</v>
      </c>
      <c r="H2757" s="98">
        <f t="array" aca="1" ref="H2757" ca="1">IF(AND(G2757&gt;=10861,G2757&lt;=10863),TEXT(INDIRECT(CHAR(39)&amp;$A2757&amp;CHAR(39)&amp;"!r"&amp;$B2757&amp;"c"&amp;$C2757,0),"dd-mmm-yyyy"),(INDIRECT(CHAR(39)&amp;$A2757&amp;CHAR(39)&amp;"!r"&amp;$B2757&amp;"c"&amp;$C2757,0)))</f>
        <v>0</v>
      </c>
    </row>
    <row r="2758" spans="1:8" x14ac:dyDescent="0.3">
      <c r="A2758" s="95" t="s">
        <v>285</v>
      </c>
      <c r="B2758" s="95">
        <f t="shared" si="5574"/>
        <v>14</v>
      </c>
      <c r="C2758" s="95">
        <f t="shared" si="5575"/>
        <v>29</v>
      </c>
      <c r="E2758" s="95">
        <f t="shared" ref="E2758" si="5654">plan_id</f>
        <v>390</v>
      </c>
      <c r="F2758" s="95">
        <f t="shared" ca="1" si="5536"/>
        <v>2012</v>
      </c>
      <c r="G2758" s="95">
        <f t="shared" ref="G2758" ca="1" si="5655">VLOOKUP(INDIRECT(CHAR(39)&amp;$A2758&amp;CHAR(39)&amp;"!r2c"&amp;$C2758,0),variables,2,0)</f>
        <v>11003</v>
      </c>
      <c r="H2758" s="98">
        <f t="array" aca="1" ref="H2758" ca="1">IF(AND(G2758&gt;=10861,G2758&lt;=10863),TEXT(INDIRECT(CHAR(39)&amp;$A2758&amp;CHAR(39)&amp;"!r"&amp;$B2758&amp;"c"&amp;$C2758,0),"dd-mmm-yyyy"),(INDIRECT(CHAR(39)&amp;$A2758&amp;CHAR(39)&amp;"!r"&amp;$B2758&amp;"c"&amp;$C2758,0)))</f>
        <v>47176000</v>
      </c>
    </row>
    <row r="2759" spans="1:8" x14ac:dyDescent="0.3">
      <c r="A2759" s="95" t="s">
        <v>285</v>
      </c>
      <c r="B2759" s="95">
        <f t="shared" si="5574"/>
        <v>15</v>
      </c>
      <c r="C2759" s="95">
        <f t="shared" si="5575"/>
        <v>3</v>
      </c>
      <c r="E2759" s="95">
        <f t="shared" ref="E2759" si="5656">plan_id</f>
        <v>390</v>
      </c>
      <c r="F2759" s="95">
        <f t="shared" ca="1" si="5536"/>
        <v>2013</v>
      </c>
      <c r="G2759" s="95">
        <f t="shared" ref="G2759" ca="1" si="5657">VLOOKUP(INDIRECT(CHAR(39)&amp;$A2759&amp;CHAR(39)&amp;"!r2c"&amp;$C2759,0),variables,2,0)</f>
        <v>10982</v>
      </c>
      <c r="H2759" s="98" t="str">
        <f t="array" aca="1" ref="H2759" ca="1">IF(AND(G2759&gt;=10861,G2759&lt;=10863),TEXT(INDIRECT(CHAR(39)&amp;$A2759&amp;CHAR(39)&amp;"!r"&amp;$B2759&amp;"c"&amp;$C2759,0),"dd-mmm-yyyy"),(INDIRECT(CHAR(39)&amp;$A2759&amp;CHAR(39)&amp;"!r"&amp;$B2759&amp;"c"&amp;$C2759,0)))</f>
        <v>NO</v>
      </c>
    </row>
    <row r="2760" spans="1:8" x14ac:dyDescent="0.3">
      <c r="A2760" s="95" t="s">
        <v>285</v>
      </c>
      <c r="B2760" s="95">
        <f t="shared" si="5574"/>
        <v>15</v>
      </c>
      <c r="C2760" s="95">
        <f t="shared" si="5575"/>
        <v>4</v>
      </c>
      <c r="E2760" s="95">
        <f t="shared" ref="E2760" si="5658">plan_id</f>
        <v>390</v>
      </c>
      <c r="F2760" s="95">
        <f t="shared" ca="1" si="5536"/>
        <v>2013</v>
      </c>
      <c r="G2760" s="95">
        <f t="shared" ref="G2760" ca="1" si="5659">VLOOKUP(INDIRECT(CHAR(39)&amp;$A2760&amp;CHAR(39)&amp;"!r2c"&amp;$C2760,0),variables,2,0)</f>
        <v>10984</v>
      </c>
      <c r="H2760" s="98">
        <f t="array" aca="1" ref="H2760" ca="1">IF(AND(G2760&gt;=10861,G2760&lt;=10863),TEXT(INDIRECT(CHAR(39)&amp;$A2760&amp;CHAR(39)&amp;"!r"&amp;$B2760&amp;"c"&amp;$C2760,0),"dd-mmm-yyyy"),(INDIRECT(CHAR(39)&amp;$A2760&amp;CHAR(39)&amp;"!r"&amp;$B2760&amp;"c"&amp;$C2760,0)))</f>
        <v>96314000</v>
      </c>
    </row>
    <row r="2761" spans="1:8" x14ac:dyDescent="0.3">
      <c r="A2761" s="95" t="s">
        <v>285</v>
      </c>
      <c r="B2761" s="95">
        <f t="shared" si="5574"/>
        <v>15</v>
      </c>
      <c r="C2761" s="95">
        <f t="shared" si="5575"/>
        <v>5</v>
      </c>
      <c r="E2761" s="95">
        <f t="shared" ref="E2761" si="5660">plan_id</f>
        <v>390</v>
      </c>
      <c r="F2761" s="95">
        <f t="shared" ca="1" si="5536"/>
        <v>2013</v>
      </c>
      <c r="G2761" s="95">
        <f t="shared" ref="G2761" ca="1" si="5661">VLOOKUP(INDIRECT(CHAR(39)&amp;$A2761&amp;CHAR(39)&amp;"!r2c"&amp;$C2761,0),variables,2,0)</f>
        <v>10985</v>
      </c>
      <c r="H2761" s="98">
        <f t="array" aca="1" ref="H2761" ca="1">IF(AND(G2761&gt;=10861,G2761&lt;=10863),TEXT(INDIRECT(CHAR(39)&amp;$A2761&amp;CHAR(39)&amp;"!r"&amp;$B2761&amp;"c"&amp;$C2761,0),"dd-mmm-yyyy"),(INDIRECT(CHAR(39)&amp;$A2761&amp;CHAR(39)&amp;"!r"&amp;$B2761&amp;"c"&amp;$C2761,0)))</f>
        <v>96314000</v>
      </c>
    </row>
    <row r="2762" spans="1:8" x14ac:dyDescent="0.3">
      <c r="A2762" s="95" t="s">
        <v>285</v>
      </c>
      <c r="B2762" s="95">
        <f t="shared" si="5574"/>
        <v>15</v>
      </c>
      <c r="C2762" s="95">
        <f t="shared" si="5575"/>
        <v>6</v>
      </c>
      <c r="E2762" s="95">
        <f t="shared" ref="E2762" si="5662">plan_id</f>
        <v>390</v>
      </c>
      <c r="F2762" s="95">
        <f t="shared" ca="1" si="5536"/>
        <v>2013</v>
      </c>
      <c r="G2762" s="95">
        <f t="shared" ref="G2762" ca="1" si="5663">VLOOKUP(INDIRECT(CHAR(39)&amp;$A2762&amp;CHAR(39)&amp;"!r2c"&amp;$C2762,0),variables,2,0)</f>
        <v>10986</v>
      </c>
      <c r="H2762" s="98">
        <f t="array" aca="1" ref="H2762" ca="1">IF(AND(G2762&gt;=10861,G2762&lt;=10863),TEXT(INDIRECT(CHAR(39)&amp;$A2762&amp;CHAR(39)&amp;"!r"&amp;$B2762&amp;"c"&amp;$C2762,0),"dd-mmm-yyyy"),(INDIRECT(CHAR(39)&amp;$A2762&amp;CHAR(39)&amp;"!r"&amp;$B2762&amp;"c"&amp;$C2762,0)))</f>
        <v>0</v>
      </c>
    </row>
    <row r="2763" spans="1:8" x14ac:dyDescent="0.3">
      <c r="A2763" s="95" t="s">
        <v>285</v>
      </c>
      <c r="B2763" s="95">
        <f t="shared" si="5574"/>
        <v>15</v>
      </c>
      <c r="C2763" s="95">
        <f t="shared" si="5575"/>
        <v>7</v>
      </c>
      <c r="E2763" s="95">
        <f t="shared" ref="E2763" si="5664">plan_id</f>
        <v>390</v>
      </c>
      <c r="F2763" s="95">
        <f t="shared" ca="1" si="5536"/>
        <v>2013</v>
      </c>
      <c r="G2763" s="95">
        <f t="shared" ref="G2763" ca="1" si="5665">VLOOKUP(INDIRECT(CHAR(39)&amp;$A2763&amp;CHAR(39)&amp;"!r2c"&amp;$C2763,0),variables,2,0)</f>
        <v>10974</v>
      </c>
      <c r="H2763" s="98" t="str">
        <f t="array" aca="1" ref="H2763" ca="1">IF(AND(G2763&gt;=10861,G2763&lt;=10863),TEXT(INDIRECT(CHAR(39)&amp;$A2763&amp;CHAR(39)&amp;"!r"&amp;$B2763&amp;"c"&amp;$C2763,0),"dd-mmm-yyyy"),(INDIRECT(CHAR(39)&amp;$A2763&amp;CHAR(39)&amp;"!r"&amp;$B2763&amp;"c"&amp;$C2763,0)))</f>
        <v>EAN</v>
      </c>
    </row>
    <row r="2764" spans="1:8" x14ac:dyDescent="0.3">
      <c r="A2764" s="95" t="s">
        <v>285</v>
      </c>
      <c r="B2764" s="95">
        <f t="shared" si="5574"/>
        <v>15</v>
      </c>
      <c r="C2764" s="95">
        <f t="shared" si="5575"/>
        <v>8</v>
      </c>
      <c r="E2764" s="95">
        <f t="shared" ref="E2764" si="5666">plan_id</f>
        <v>390</v>
      </c>
      <c r="F2764" s="95">
        <f t="shared" ref="F2764:F2827" ca="1" si="5667">INDIRECT(CHAR(39)&amp;$A2764&amp;CHAR(39)&amp;"!r"&amp;$B2764&amp;"c2",0)</f>
        <v>2013</v>
      </c>
      <c r="G2764" s="95">
        <f t="shared" ref="G2764" ca="1" si="5668">VLOOKUP(INDIRECT(CHAR(39)&amp;$A2764&amp;CHAR(39)&amp;"!r2c"&amp;$C2764,0),variables,2,0)</f>
        <v>10987</v>
      </c>
      <c r="H2764" s="98">
        <f t="array" aca="1" ref="H2764" ca="1">IF(AND(G2764&gt;=10861,G2764&lt;=10863),TEXT(INDIRECT(CHAR(39)&amp;$A2764&amp;CHAR(39)&amp;"!r"&amp;$B2764&amp;"c"&amp;$C2764,0),"dd-mmm-yyyy"),(INDIRECT(CHAR(39)&amp;$A2764&amp;CHAR(39)&amp;"!r"&amp;$B2764&amp;"c"&amp;$C2764,0)))</f>
        <v>1</v>
      </c>
    </row>
    <row r="2765" spans="1:8" x14ac:dyDescent="0.3">
      <c r="A2765" s="95" t="s">
        <v>285</v>
      </c>
      <c r="B2765" s="95">
        <f t="shared" si="5574"/>
        <v>15</v>
      </c>
      <c r="C2765" s="95">
        <f t="shared" si="5575"/>
        <v>9</v>
      </c>
      <c r="E2765" s="95">
        <f t="shared" ref="E2765" si="5669">plan_id</f>
        <v>390</v>
      </c>
      <c r="F2765" s="95">
        <f t="shared" ca="1" si="5667"/>
        <v>2013</v>
      </c>
      <c r="G2765" s="95">
        <f t="shared" ref="G2765" ca="1" si="5670">VLOOKUP(INDIRECT(CHAR(39)&amp;$A2765&amp;CHAR(39)&amp;"!r2c"&amp;$C2765,0),variables,2,0)</f>
        <v>10885</v>
      </c>
      <c r="H2765" s="98" t="str">
        <f t="array" aca="1" ref="H2765" ca="1">IF(AND(G2765&gt;=10861,G2765&lt;=10863),TEXT(INDIRECT(CHAR(39)&amp;$A2765&amp;CHAR(39)&amp;"!r"&amp;$B2765&amp;"c"&amp;$C2765,0),"dd-mmm-yyyy"),(INDIRECT(CHAR(39)&amp;$A2765&amp;CHAR(39)&amp;"!r"&amp;$B2765&amp;"c"&amp;$C2765,0)))</f>
        <v>NA</v>
      </c>
    </row>
    <row r="2766" spans="1:8" x14ac:dyDescent="0.3">
      <c r="A2766" s="95" t="s">
        <v>285</v>
      </c>
      <c r="B2766" s="95">
        <f t="shared" si="5574"/>
        <v>15</v>
      </c>
      <c r="C2766" s="95">
        <f t="shared" si="5575"/>
        <v>10</v>
      </c>
      <c r="E2766" s="95">
        <f t="shared" ref="E2766" si="5671">plan_id</f>
        <v>390</v>
      </c>
      <c r="F2766" s="95">
        <f t="shared" ca="1" si="5667"/>
        <v>2013</v>
      </c>
      <c r="G2766" s="95">
        <f t="shared" ref="G2766" ca="1" si="5672">VLOOKUP(INDIRECT(CHAR(39)&amp;$A2766&amp;CHAR(39)&amp;"!r2c"&amp;$C2766,0),variables,2,0)</f>
        <v>10886</v>
      </c>
      <c r="H2766" s="98" t="str">
        <f t="array" aca="1" ref="H2766" ca="1">IF(AND(G2766&gt;=10861,G2766&lt;=10863),TEXT(INDIRECT(CHAR(39)&amp;$A2766&amp;CHAR(39)&amp;"!r"&amp;$B2766&amp;"c"&amp;$C2766,0),"dd-mmm-yyyy"),(INDIRECT(CHAR(39)&amp;$A2766&amp;CHAR(39)&amp;"!r"&amp;$B2766&amp;"c"&amp;$C2766,0)))</f>
        <v>NA</v>
      </c>
    </row>
    <row r="2767" spans="1:8" x14ac:dyDescent="0.3">
      <c r="A2767" s="95" t="s">
        <v>285</v>
      </c>
      <c r="B2767" s="95">
        <f t="shared" si="5574"/>
        <v>15</v>
      </c>
      <c r="C2767" s="95">
        <f t="shared" si="5575"/>
        <v>11</v>
      </c>
      <c r="E2767" s="95">
        <f t="shared" ref="E2767" si="5673">plan_id</f>
        <v>390</v>
      </c>
      <c r="F2767" s="95">
        <f t="shared" ca="1" si="5667"/>
        <v>2013</v>
      </c>
      <c r="G2767" s="95">
        <f t="shared" ref="G2767" ca="1" si="5674">VLOOKUP(INDIRECT(CHAR(39)&amp;$A2767&amp;CHAR(39)&amp;"!r2c"&amp;$C2767,0),variables,2,0)</f>
        <v>10887</v>
      </c>
      <c r="H2767" s="98" t="str">
        <f t="array" aca="1" ref="H2767" ca="1">IF(AND(G2767&gt;=10861,G2767&lt;=10863),TEXT(INDIRECT(CHAR(39)&amp;$A2767&amp;CHAR(39)&amp;"!r"&amp;$B2767&amp;"c"&amp;$C2767,0),"dd-mmm-yyyy"),(INDIRECT(CHAR(39)&amp;$A2767&amp;CHAR(39)&amp;"!r"&amp;$B2767&amp;"c"&amp;$C2767,0)))</f>
        <v>NA</v>
      </c>
    </row>
    <row r="2768" spans="1:8" x14ac:dyDescent="0.3">
      <c r="A2768" s="95" t="s">
        <v>285</v>
      </c>
      <c r="B2768" s="95">
        <f t="shared" si="5574"/>
        <v>15</v>
      </c>
      <c r="C2768" s="95">
        <f t="shared" si="5575"/>
        <v>12</v>
      </c>
      <c r="E2768" s="95">
        <f t="shared" ref="E2768" si="5675">plan_id</f>
        <v>390</v>
      </c>
      <c r="F2768" s="95">
        <f t="shared" ca="1" si="5667"/>
        <v>2013</v>
      </c>
      <c r="G2768" s="95">
        <f t="shared" ref="G2768" ca="1" si="5676">VLOOKUP(INDIRECT(CHAR(39)&amp;$A2768&amp;CHAR(39)&amp;"!r2c"&amp;$C2768,0),variables,2,0)</f>
        <v>10883</v>
      </c>
      <c r="H2768" s="98" t="str">
        <f t="array" aca="1" ref="H2768" ca="1">IF(AND(G2768&gt;=10861,G2768&lt;=10863),TEXT(INDIRECT(CHAR(39)&amp;$A2768&amp;CHAR(39)&amp;"!r"&amp;$B2768&amp;"c"&amp;$C2768,0),"dd-mmm-yyyy"),(INDIRECT(CHAR(39)&amp;$A2768&amp;CHAR(39)&amp;"!r"&amp;$B2768&amp;"c"&amp;$C2768,0)))</f>
        <v>NA</v>
      </c>
    </row>
    <row r="2769" spans="1:8" x14ac:dyDescent="0.3">
      <c r="A2769" s="95" t="s">
        <v>285</v>
      </c>
      <c r="B2769" s="95">
        <f t="shared" si="5574"/>
        <v>15</v>
      </c>
      <c r="C2769" s="95">
        <f t="shared" si="5575"/>
        <v>13</v>
      </c>
      <c r="E2769" s="95">
        <f t="shared" ref="E2769" si="5677">plan_id</f>
        <v>390</v>
      </c>
      <c r="F2769" s="95">
        <f t="shared" ca="1" si="5667"/>
        <v>2013</v>
      </c>
      <c r="G2769" s="95">
        <f t="shared" ref="G2769" ca="1" si="5678">VLOOKUP(INDIRECT(CHAR(39)&amp;$A2769&amp;CHAR(39)&amp;"!r2c"&amp;$C2769,0),variables,2,0)</f>
        <v>10989</v>
      </c>
      <c r="H2769" s="98">
        <f t="array" aca="1" ref="H2769" ca="1">IF(AND(G2769&gt;=10861,G2769&lt;=10863),TEXT(INDIRECT(CHAR(39)&amp;$A2769&amp;CHAR(39)&amp;"!r"&amp;$B2769&amp;"c"&amp;$C2769,0),"dd-mmm-yyyy"),(INDIRECT(CHAR(39)&amp;$A2769&amp;CHAR(39)&amp;"!r"&amp;$B2769&amp;"c"&amp;$C2769,0)))</f>
        <v>4013534000</v>
      </c>
    </row>
    <row r="2770" spans="1:8" x14ac:dyDescent="0.3">
      <c r="A2770" s="95" t="s">
        <v>285</v>
      </c>
      <c r="B2770" s="95">
        <f t="shared" si="5574"/>
        <v>15</v>
      </c>
      <c r="C2770" s="95">
        <f t="shared" si="5575"/>
        <v>14</v>
      </c>
      <c r="E2770" s="95">
        <f t="shared" ref="E2770" si="5679">plan_id</f>
        <v>390</v>
      </c>
      <c r="F2770" s="95">
        <f t="shared" ca="1" si="5667"/>
        <v>2013</v>
      </c>
      <c r="G2770" s="95">
        <f t="shared" ref="G2770" ca="1" si="5680">VLOOKUP(INDIRECT(CHAR(39)&amp;$A2770&amp;CHAR(39)&amp;"!r2c"&amp;$C2770,0),variables,2,0)</f>
        <v>10990</v>
      </c>
      <c r="H2770" s="98">
        <f t="array" aca="1" ref="H2770" ca="1">IF(AND(G2770&gt;=10861,G2770&lt;=10863),TEXT(INDIRECT(CHAR(39)&amp;$A2770&amp;CHAR(39)&amp;"!r"&amp;$B2770&amp;"c"&amp;$C2770,0),"dd-mmm-yyyy"),(INDIRECT(CHAR(39)&amp;$A2770&amp;CHAR(39)&amp;"!r"&amp;$B2770&amp;"c"&amp;$C2770,0)))</f>
        <v>3644085000</v>
      </c>
    </row>
    <row r="2771" spans="1:8" x14ac:dyDescent="0.3">
      <c r="A2771" s="95" t="s">
        <v>285</v>
      </c>
      <c r="B2771" s="95">
        <f t="shared" si="5574"/>
        <v>15</v>
      </c>
      <c r="C2771" s="95">
        <f t="shared" si="5575"/>
        <v>15</v>
      </c>
      <c r="E2771" s="95">
        <f t="shared" ref="E2771" si="5681">plan_id</f>
        <v>390</v>
      </c>
      <c r="F2771" s="95">
        <f t="shared" ca="1" si="5667"/>
        <v>2013</v>
      </c>
      <c r="G2771" s="95">
        <f t="shared" ref="G2771" ca="1" si="5682">VLOOKUP(INDIRECT(CHAR(39)&amp;$A2771&amp;CHAR(39)&amp;"!r2c"&amp;$C2771,0),variables,2,0)</f>
        <v>10991</v>
      </c>
      <c r="H2771" s="98">
        <f t="array" aca="1" ref="H2771" ca="1">IF(AND(G2771&gt;=10861,G2771&lt;=10863),TEXT(INDIRECT(CHAR(39)&amp;$A2771&amp;CHAR(39)&amp;"!r"&amp;$B2771&amp;"c"&amp;$C2771,0),"dd-mmm-yyyy"),(INDIRECT(CHAR(39)&amp;$A2771&amp;CHAR(39)&amp;"!r"&amp;$B2771&amp;"c"&amp;$C2771,0)))</f>
        <v>-369449000</v>
      </c>
    </row>
    <row r="2772" spans="1:8" x14ac:dyDescent="0.3">
      <c r="A2772" s="95" t="s">
        <v>285</v>
      </c>
      <c r="B2772" s="95">
        <f t="shared" si="5574"/>
        <v>15</v>
      </c>
      <c r="C2772" s="95">
        <f t="shared" si="5575"/>
        <v>16</v>
      </c>
      <c r="E2772" s="95">
        <f t="shared" ref="E2772" si="5683">plan_id</f>
        <v>390</v>
      </c>
      <c r="F2772" s="95">
        <f t="shared" ca="1" si="5667"/>
        <v>2013</v>
      </c>
      <c r="G2772" s="95">
        <f t="shared" ref="G2772" ca="1" si="5684">VLOOKUP(INDIRECT(CHAR(39)&amp;$A2772&amp;CHAR(39)&amp;"!r2c"&amp;$C2772,0),variables,2,0)</f>
        <v>10992</v>
      </c>
      <c r="H2772" s="98">
        <f t="array" aca="1" ref="H2772" ca="1">IF(AND(G2772&gt;=10861,G2772&lt;=10863),TEXT(INDIRECT(CHAR(39)&amp;$A2772&amp;CHAR(39)&amp;"!r"&amp;$B2772&amp;"c"&amp;$C2772,0),"dd-mmm-yyyy"),(INDIRECT(CHAR(39)&amp;$A2772&amp;CHAR(39)&amp;"!r"&amp;$B2772&amp;"c"&amp;$C2772,0)))</f>
        <v>1.101</v>
      </c>
    </row>
    <row r="2773" spans="1:8" x14ac:dyDescent="0.3">
      <c r="A2773" s="95" t="s">
        <v>285</v>
      </c>
      <c r="B2773" s="95">
        <f t="shared" si="5574"/>
        <v>15</v>
      </c>
      <c r="C2773" s="95">
        <f t="shared" si="5575"/>
        <v>17</v>
      </c>
      <c r="E2773" s="95">
        <f t="shared" ref="E2773" si="5685">plan_id</f>
        <v>390</v>
      </c>
      <c r="F2773" s="95">
        <f t="shared" ca="1" si="5667"/>
        <v>2013</v>
      </c>
      <c r="G2773" s="95">
        <f t="shared" ref="G2773" ca="1" si="5686">VLOOKUP(INDIRECT(CHAR(39)&amp;$A2773&amp;CHAR(39)&amp;"!r2c"&amp;$C2773,0),variables,2,0)</f>
        <v>10993</v>
      </c>
      <c r="H2773" s="98">
        <f t="array" aca="1" ref="H2773" ca="1">IF(AND(G2773&gt;=10861,G2773&lt;=10863),TEXT(INDIRECT(CHAR(39)&amp;$A2773&amp;CHAR(39)&amp;"!r"&amp;$B2773&amp;"c"&amp;$C2773,0),"dd-mmm-yyyy"),(INDIRECT(CHAR(39)&amp;$A2773&amp;CHAR(39)&amp;"!r"&amp;$B2773&amp;"c"&amp;$C2773,0)))</f>
        <v>413380000</v>
      </c>
    </row>
    <row r="2774" spans="1:8" x14ac:dyDescent="0.3">
      <c r="A2774" s="95" t="s">
        <v>285</v>
      </c>
      <c r="B2774" s="95">
        <f t="shared" si="5574"/>
        <v>15</v>
      </c>
      <c r="C2774" s="95">
        <f t="shared" si="5575"/>
        <v>18</v>
      </c>
      <c r="E2774" s="95">
        <f t="shared" ref="E2774" si="5687">plan_id</f>
        <v>390</v>
      </c>
      <c r="F2774" s="95">
        <f t="shared" ca="1" si="5667"/>
        <v>2013</v>
      </c>
      <c r="G2774" s="95">
        <f t="shared" ref="G2774" ca="1" si="5688">VLOOKUP(INDIRECT(CHAR(39)&amp;$A2774&amp;CHAR(39)&amp;"!r2c"&amp;$C2774,0),variables,2,0)</f>
        <v>11005</v>
      </c>
      <c r="H2774" s="98" t="str">
        <f t="array" aca="1" ref="H2774" ca="1">IF(AND(G2774&gt;=10861,G2774&lt;=10863),TEXT(INDIRECT(CHAR(39)&amp;$A2774&amp;CHAR(39)&amp;"!r"&amp;$B2774&amp;"c"&amp;$C2774,0),"dd-mmm-yyyy"),(INDIRECT(CHAR(39)&amp;$A2774&amp;CHAR(39)&amp;"!r"&amp;$B2774&amp;"c"&amp;$C2774,0)))</f>
        <v>NA</v>
      </c>
    </row>
    <row r="2775" spans="1:8" x14ac:dyDescent="0.3">
      <c r="A2775" s="95" t="s">
        <v>285</v>
      </c>
      <c r="B2775" s="95">
        <f t="shared" si="5574"/>
        <v>15</v>
      </c>
      <c r="C2775" s="95">
        <f t="shared" si="5575"/>
        <v>19</v>
      </c>
      <c r="E2775" s="95">
        <f t="shared" ref="E2775" si="5689">plan_id</f>
        <v>390</v>
      </c>
      <c r="F2775" s="95">
        <f t="shared" ca="1" si="5667"/>
        <v>2013</v>
      </c>
      <c r="G2775" s="95">
        <f t="shared" ref="G2775" ca="1" si="5690">VLOOKUP(INDIRECT(CHAR(39)&amp;$A2775&amp;CHAR(39)&amp;"!r2c"&amp;$C2775,0),variables,2,0)</f>
        <v>10988</v>
      </c>
      <c r="H2775" s="98">
        <f t="array" aca="1" ref="H2775" ca="1">IF(AND(G2775&gt;=10861,G2775&lt;=10863),TEXT(INDIRECT(CHAR(39)&amp;$A2775&amp;CHAR(39)&amp;"!r"&amp;$B2775&amp;"c"&amp;$C2775,0),"dd-mmm-yyyy"),(INDIRECT(CHAR(39)&amp;$A2775&amp;CHAR(39)&amp;"!r"&amp;$B2775&amp;"c"&amp;$C2775,0)))</f>
        <v>0.23299143645072332</v>
      </c>
    </row>
    <row r="2776" spans="1:8" x14ac:dyDescent="0.3">
      <c r="A2776" s="95" t="s">
        <v>285</v>
      </c>
      <c r="B2776" s="95">
        <f t="shared" si="5574"/>
        <v>15</v>
      </c>
      <c r="C2776" s="95">
        <f t="shared" si="5575"/>
        <v>20</v>
      </c>
      <c r="E2776" s="95">
        <f t="shared" ref="E2776" si="5691">plan_id</f>
        <v>390</v>
      </c>
      <c r="F2776" s="95">
        <f t="shared" ca="1" si="5667"/>
        <v>2013</v>
      </c>
      <c r="G2776" s="95">
        <f t="shared" ref="G2776" ca="1" si="5692">VLOOKUP(INDIRECT(CHAR(39)&amp;$A2776&amp;CHAR(39)&amp;"!r2c"&amp;$C2776,0),variables,2,0)</f>
        <v>10996</v>
      </c>
      <c r="H2776" s="98">
        <f t="array" aca="1" ref="H2776" ca="1">IF(AND(G2776&gt;=10861,G2776&lt;=10863),TEXT(INDIRECT(CHAR(39)&amp;$A2776&amp;CHAR(39)&amp;"!r"&amp;$B2776&amp;"c"&amp;$C2776,0),"dd-mmm-yyyy"),(INDIRECT(CHAR(39)&amp;$A2776&amp;CHAR(39)&amp;"!r"&amp;$B2776&amp;"c"&amp;$C2776,0)))</f>
        <v>4168457000</v>
      </c>
    </row>
    <row r="2777" spans="1:8" x14ac:dyDescent="0.3">
      <c r="A2777" s="95" t="s">
        <v>285</v>
      </c>
      <c r="B2777" s="95">
        <f t="shared" si="5574"/>
        <v>15</v>
      </c>
      <c r="C2777" s="95">
        <f t="shared" si="5575"/>
        <v>21</v>
      </c>
      <c r="E2777" s="95">
        <f t="shared" ref="E2777" si="5693">plan_id</f>
        <v>390</v>
      </c>
      <c r="F2777" s="95">
        <f t="shared" ca="1" si="5667"/>
        <v>2013</v>
      </c>
      <c r="G2777" s="95">
        <f t="shared" ref="G2777" ca="1" si="5694">VLOOKUP(INDIRECT(CHAR(39)&amp;$A2777&amp;CHAR(39)&amp;"!r2c"&amp;$C2777,0),variables,2,0)</f>
        <v>10997</v>
      </c>
      <c r="H2777" s="98">
        <f t="array" aca="1" ref="H2777" ca="1">IF(AND(G2777&gt;=10861,G2777&lt;=10863),TEXT(INDIRECT(CHAR(39)&amp;$A2777&amp;CHAR(39)&amp;"!r"&amp;$B2777&amp;"c"&amp;$C2777,0),"dd-mmm-yyyy"),(INDIRECT(CHAR(39)&amp;$A2777&amp;CHAR(39)&amp;"!r"&amp;$B2777&amp;"c"&amp;$C2777,0)))</f>
        <v>1.1438967532316069</v>
      </c>
    </row>
    <row r="2778" spans="1:8" x14ac:dyDescent="0.3">
      <c r="A2778" s="95" t="s">
        <v>285</v>
      </c>
      <c r="B2778" s="95">
        <f t="shared" si="5574"/>
        <v>15</v>
      </c>
      <c r="C2778" s="95">
        <f t="shared" si="5575"/>
        <v>22</v>
      </c>
      <c r="E2778" s="95">
        <f t="shared" ref="E2778" si="5695">plan_id</f>
        <v>390</v>
      </c>
      <c r="F2778" s="95">
        <f t="shared" ca="1" si="5667"/>
        <v>2013</v>
      </c>
      <c r="G2778" s="95">
        <f t="shared" ref="G2778" ca="1" si="5696">VLOOKUP(INDIRECT(CHAR(39)&amp;$A2778&amp;CHAR(39)&amp;"!r2c"&amp;$C2778,0),variables,2,0)</f>
        <v>10980</v>
      </c>
      <c r="H2778" s="98">
        <f t="array" aca="1" ref="H2778" ca="1">IF(AND(G2778&gt;=10861,G2778&lt;=10863),TEXT(INDIRECT(CHAR(39)&amp;$A2778&amp;CHAR(39)&amp;"!r"&amp;$B2778&amp;"c"&amp;$C2778,0),"dd-mmm-yyyy"),(INDIRECT(CHAR(39)&amp;$A2778&amp;CHAR(39)&amp;"!r"&amp;$B2778&amp;"c"&amp;$C2778,0)))</f>
        <v>0</v>
      </c>
    </row>
    <row r="2779" spans="1:8" x14ac:dyDescent="0.3">
      <c r="A2779" s="95" t="s">
        <v>285</v>
      </c>
      <c r="B2779" s="95">
        <f t="shared" si="5574"/>
        <v>15</v>
      </c>
      <c r="C2779" s="95">
        <f t="shared" si="5575"/>
        <v>23</v>
      </c>
      <c r="E2779" s="95">
        <f t="shared" ref="E2779" si="5697">plan_id</f>
        <v>390</v>
      </c>
      <c r="F2779" s="95">
        <f t="shared" ca="1" si="5667"/>
        <v>2013</v>
      </c>
      <c r="G2779" s="95">
        <f t="shared" ref="G2779" ca="1" si="5698">VLOOKUP(INDIRECT(CHAR(39)&amp;$A2779&amp;CHAR(39)&amp;"!r2c"&amp;$C2779,0),variables,2,0)</f>
        <v>10981</v>
      </c>
      <c r="H2779" s="98">
        <f t="array" aca="1" ref="H2779" ca="1">IF(AND(G2779&gt;=10861,G2779&lt;=10863),TEXT(INDIRECT(CHAR(39)&amp;$A2779&amp;CHAR(39)&amp;"!r"&amp;$B2779&amp;"c"&amp;$C2779,0),"dd-mmm-yyyy"),(INDIRECT(CHAR(39)&amp;$A2779&amp;CHAR(39)&amp;"!r"&amp;$B2779&amp;"c"&amp;$C2779,0)))</f>
        <v>0</v>
      </c>
    </row>
    <row r="2780" spans="1:8" x14ac:dyDescent="0.3">
      <c r="A2780" s="95" t="s">
        <v>285</v>
      </c>
      <c r="B2780" s="95">
        <f t="shared" si="5574"/>
        <v>15</v>
      </c>
      <c r="C2780" s="95">
        <f t="shared" si="5575"/>
        <v>24</v>
      </c>
      <c r="E2780" s="95">
        <f t="shared" ref="E2780" si="5699">plan_id</f>
        <v>390</v>
      </c>
      <c r="F2780" s="95">
        <f t="shared" ca="1" si="5667"/>
        <v>2013</v>
      </c>
      <c r="G2780" s="95">
        <f t="shared" ref="G2780" ca="1" si="5700">VLOOKUP(INDIRECT(CHAR(39)&amp;$A2780&amp;CHAR(39)&amp;"!r2c"&amp;$C2780,0),variables,2,0)</f>
        <v>10998</v>
      </c>
      <c r="H2780" s="98">
        <f t="array" aca="1" ref="H2780" ca="1">IF(AND(G2780&gt;=10861,G2780&lt;=10863),TEXT(INDIRECT(CHAR(39)&amp;$A2780&amp;CHAR(39)&amp;"!r"&amp;$B2780&amp;"c"&amp;$C2780,0),"dd-mmm-yyyy"),(INDIRECT(CHAR(39)&amp;$A2780&amp;CHAR(39)&amp;"!r"&amp;$B2780&amp;"c"&amp;$C2780,0)))</f>
        <v>-37700000</v>
      </c>
    </row>
    <row r="2781" spans="1:8" x14ac:dyDescent="0.3">
      <c r="A2781" s="95" t="s">
        <v>285</v>
      </c>
      <c r="B2781" s="95">
        <f t="shared" si="5574"/>
        <v>15</v>
      </c>
      <c r="C2781" s="95">
        <f t="shared" si="5575"/>
        <v>25</v>
      </c>
      <c r="E2781" s="95">
        <f t="shared" ref="E2781" si="5701">plan_id</f>
        <v>390</v>
      </c>
      <c r="F2781" s="95">
        <f t="shared" ca="1" si="5667"/>
        <v>2013</v>
      </c>
      <c r="G2781" s="95">
        <f t="shared" ref="G2781" ca="1" si="5702">VLOOKUP(INDIRECT(CHAR(39)&amp;$A2781&amp;CHAR(39)&amp;"!r2c"&amp;$C2781,0),variables,2,0)</f>
        <v>10999</v>
      </c>
      <c r="H2781" s="98">
        <f t="array" aca="1" ref="H2781" ca="1">IF(AND(G2781&gt;=10861,G2781&lt;=10863),TEXT(INDIRECT(CHAR(39)&amp;$A2781&amp;CHAR(39)&amp;"!r"&amp;$B2781&amp;"c"&amp;$C2781,0),"dd-mmm-yyyy"),(INDIRECT(CHAR(39)&amp;$A2781&amp;CHAR(39)&amp;"!r"&amp;$B2781&amp;"c"&amp;$C2781,0)))</f>
        <v>45656000</v>
      </c>
    </row>
    <row r="2782" spans="1:8" x14ac:dyDescent="0.3">
      <c r="A2782" s="95" t="s">
        <v>285</v>
      </c>
      <c r="B2782" s="95">
        <f t="shared" si="5574"/>
        <v>15</v>
      </c>
      <c r="C2782" s="95">
        <f t="shared" si="5575"/>
        <v>26</v>
      </c>
      <c r="E2782" s="95">
        <f t="shared" ref="E2782" si="5703">plan_id</f>
        <v>390</v>
      </c>
      <c r="F2782" s="95">
        <f t="shared" ca="1" si="5667"/>
        <v>2013</v>
      </c>
      <c r="G2782" s="95">
        <f t="shared" ref="G2782" ca="1" si="5704">VLOOKUP(INDIRECT(CHAR(39)&amp;$A2782&amp;CHAR(39)&amp;"!r2c"&amp;$C2782,0),variables,2,0)</f>
        <v>11000</v>
      </c>
      <c r="H2782" s="98">
        <f t="array" aca="1" ref="H2782" ca="1">IF(AND(G2782&gt;=10861,G2782&lt;=10863),TEXT(INDIRECT(CHAR(39)&amp;$A2782&amp;CHAR(39)&amp;"!r"&amp;$B2782&amp;"c"&amp;$C2782,0),"dd-mmm-yyyy"),(INDIRECT(CHAR(39)&amp;$A2782&amp;CHAR(39)&amp;"!r"&amp;$B2782&amp;"c"&amp;$C2782,0)))</f>
        <v>1960000</v>
      </c>
    </row>
    <row r="2783" spans="1:8" x14ac:dyDescent="0.3">
      <c r="A2783" s="95" t="s">
        <v>285</v>
      </c>
      <c r="B2783" s="95">
        <f t="shared" ref="B2783:B2846" si="5705">B2756+1</f>
        <v>15</v>
      </c>
      <c r="C2783" s="95">
        <f t="shared" ref="C2783:C2846" si="5706">C2756</f>
        <v>27</v>
      </c>
      <c r="E2783" s="95">
        <f t="shared" ref="E2783" si="5707">plan_id</f>
        <v>390</v>
      </c>
      <c r="F2783" s="95">
        <f t="shared" ca="1" si="5667"/>
        <v>2013</v>
      </c>
      <c r="G2783" s="95">
        <f t="shared" ref="G2783" ca="1" si="5708">VLOOKUP(INDIRECT(CHAR(39)&amp;$A2783&amp;CHAR(39)&amp;"!r2c"&amp;$C2783,0),variables,2,0)</f>
        <v>11001</v>
      </c>
      <c r="H2783" s="98">
        <f t="array" aca="1" ref="H2783" ca="1">IF(AND(G2783&gt;=10861,G2783&lt;=10863),TEXT(INDIRECT(CHAR(39)&amp;$A2783&amp;CHAR(39)&amp;"!r"&amp;$B2783&amp;"c"&amp;$C2783,0),"dd-mmm-yyyy"),(INDIRECT(CHAR(39)&amp;$A2783&amp;CHAR(39)&amp;"!r"&amp;$B2783&amp;"c"&amp;$C2783,0)))</f>
        <v>8913000</v>
      </c>
    </row>
    <row r="2784" spans="1:8" x14ac:dyDescent="0.3">
      <c r="A2784" s="95" t="s">
        <v>285</v>
      </c>
      <c r="B2784" s="95">
        <f t="shared" si="5705"/>
        <v>15</v>
      </c>
      <c r="C2784" s="95">
        <f t="shared" si="5706"/>
        <v>28</v>
      </c>
      <c r="E2784" s="95">
        <f t="shared" ref="E2784" si="5709">plan_id</f>
        <v>390</v>
      </c>
      <c r="F2784" s="95">
        <f t="shared" ca="1" si="5667"/>
        <v>2013</v>
      </c>
      <c r="G2784" s="95">
        <f t="shared" ref="G2784" ca="1" si="5710">VLOOKUP(INDIRECT(CHAR(39)&amp;$A2784&amp;CHAR(39)&amp;"!r2c"&amp;$C2784,0),variables,2,0)</f>
        <v>11002</v>
      </c>
      <c r="H2784" s="98">
        <f t="array" aca="1" ref="H2784" ca="1">IF(AND(G2784&gt;=10861,G2784&lt;=10863),TEXT(INDIRECT(CHAR(39)&amp;$A2784&amp;CHAR(39)&amp;"!r"&amp;$B2784&amp;"c"&amp;$C2784,0),"dd-mmm-yyyy"),(INDIRECT(CHAR(39)&amp;$A2784&amp;CHAR(39)&amp;"!r"&amp;$B2784&amp;"c"&amp;$C2784,0)))</f>
        <v>9391000</v>
      </c>
    </row>
    <row r="2785" spans="1:8" x14ac:dyDescent="0.3">
      <c r="A2785" s="95" t="s">
        <v>285</v>
      </c>
      <c r="B2785" s="95">
        <f t="shared" si="5705"/>
        <v>15</v>
      </c>
      <c r="C2785" s="95">
        <f t="shared" si="5706"/>
        <v>29</v>
      </c>
      <c r="E2785" s="95">
        <f t="shared" ref="E2785" si="5711">plan_id</f>
        <v>390</v>
      </c>
      <c r="F2785" s="95">
        <f t="shared" ca="1" si="5667"/>
        <v>2013</v>
      </c>
      <c r="G2785" s="95">
        <f t="shared" ref="G2785" ca="1" si="5712">VLOOKUP(INDIRECT(CHAR(39)&amp;$A2785&amp;CHAR(39)&amp;"!r2c"&amp;$C2785,0),variables,2,0)</f>
        <v>11003</v>
      </c>
      <c r="H2785" s="98">
        <f t="array" aca="1" ref="H2785" ca="1">IF(AND(G2785&gt;=10861,G2785&lt;=10863),TEXT(INDIRECT(CHAR(39)&amp;$A2785&amp;CHAR(39)&amp;"!r"&amp;$B2785&amp;"c"&amp;$C2785,0),"dd-mmm-yyyy"),(INDIRECT(CHAR(39)&amp;$A2785&amp;CHAR(39)&amp;"!r"&amp;$B2785&amp;"c"&amp;$C2785,0)))</f>
        <v>65920000</v>
      </c>
    </row>
    <row r="2786" spans="1:8" x14ac:dyDescent="0.3">
      <c r="A2786" s="95" t="s">
        <v>285</v>
      </c>
      <c r="B2786" s="95">
        <f t="shared" si="5705"/>
        <v>16</v>
      </c>
      <c r="C2786" s="95">
        <f t="shared" si="5706"/>
        <v>3</v>
      </c>
      <c r="E2786" s="95">
        <f t="shared" ref="E2786" si="5713">plan_id</f>
        <v>390</v>
      </c>
      <c r="F2786" s="95">
        <f t="shared" ca="1" si="5667"/>
        <v>2014</v>
      </c>
      <c r="G2786" s="95">
        <f t="shared" ref="G2786" ca="1" si="5714">VLOOKUP(INDIRECT(CHAR(39)&amp;$A2786&amp;CHAR(39)&amp;"!r2c"&amp;$C2786,0),variables,2,0)</f>
        <v>10982</v>
      </c>
      <c r="H2786" s="98" t="str">
        <f t="array" aca="1" ref="H2786" ca="1">IF(AND(G2786&gt;=10861,G2786&lt;=10863),TEXT(INDIRECT(CHAR(39)&amp;$A2786&amp;CHAR(39)&amp;"!r"&amp;$B2786&amp;"c"&amp;$C2786,0),"dd-mmm-yyyy"),(INDIRECT(CHAR(39)&amp;$A2786&amp;CHAR(39)&amp;"!r"&amp;$B2786&amp;"c"&amp;$C2786,0)))</f>
        <v>NO</v>
      </c>
    </row>
    <row r="2787" spans="1:8" x14ac:dyDescent="0.3">
      <c r="A2787" s="95" t="s">
        <v>285</v>
      </c>
      <c r="B2787" s="95">
        <f t="shared" si="5705"/>
        <v>16</v>
      </c>
      <c r="C2787" s="95">
        <f t="shared" si="5706"/>
        <v>4</v>
      </c>
      <c r="E2787" s="95">
        <f t="shared" ref="E2787" si="5715">plan_id</f>
        <v>390</v>
      </c>
      <c r="F2787" s="95">
        <f t="shared" ca="1" si="5667"/>
        <v>2014</v>
      </c>
      <c r="G2787" s="95">
        <f t="shared" ref="G2787" ca="1" si="5716">VLOOKUP(INDIRECT(CHAR(39)&amp;$A2787&amp;CHAR(39)&amp;"!r2c"&amp;$C2787,0),variables,2,0)</f>
        <v>10984</v>
      </c>
      <c r="H2787" s="98" t="str">
        <f t="array" aca="1" ref="H2787" ca="1">IF(AND(G2787&gt;=10861,G2787&lt;=10863),TEXT(INDIRECT(CHAR(39)&amp;$A2787&amp;CHAR(39)&amp;"!r"&amp;$B2787&amp;"c"&amp;$C2787,0),"dd-mmm-yyyy"),(INDIRECT(CHAR(39)&amp;$A2787&amp;CHAR(39)&amp;"!r"&amp;$B2787&amp;"c"&amp;$C2787,0)))</f>
        <v>NA</v>
      </c>
    </row>
    <row r="2788" spans="1:8" x14ac:dyDescent="0.3">
      <c r="A2788" s="95" t="s">
        <v>285</v>
      </c>
      <c r="B2788" s="95">
        <f t="shared" si="5705"/>
        <v>16</v>
      </c>
      <c r="C2788" s="95">
        <f t="shared" si="5706"/>
        <v>5</v>
      </c>
      <c r="E2788" s="95">
        <f t="shared" ref="E2788" si="5717">plan_id</f>
        <v>390</v>
      </c>
      <c r="F2788" s="95">
        <f t="shared" ca="1" si="5667"/>
        <v>2014</v>
      </c>
      <c r="G2788" s="95">
        <f t="shared" ref="G2788" ca="1" si="5718">VLOOKUP(INDIRECT(CHAR(39)&amp;$A2788&amp;CHAR(39)&amp;"!r2c"&amp;$C2788,0),variables,2,0)</f>
        <v>10985</v>
      </c>
      <c r="H2788" s="98" t="str">
        <f t="array" aca="1" ref="H2788" ca="1">IF(AND(G2788&gt;=10861,G2788&lt;=10863),TEXT(INDIRECT(CHAR(39)&amp;$A2788&amp;CHAR(39)&amp;"!r"&amp;$B2788&amp;"c"&amp;$C2788,0),"dd-mmm-yyyy"),(INDIRECT(CHAR(39)&amp;$A2788&amp;CHAR(39)&amp;"!r"&amp;$B2788&amp;"c"&amp;$C2788,0)))</f>
        <v>NA</v>
      </c>
    </row>
    <row r="2789" spans="1:8" x14ac:dyDescent="0.3">
      <c r="A2789" s="95" t="s">
        <v>285</v>
      </c>
      <c r="B2789" s="95">
        <f t="shared" si="5705"/>
        <v>16</v>
      </c>
      <c r="C2789" s="95">
        <f t="shared" si="5706"/>
        <v>6</v>
      </c>
      <c r="E2789" s="95">
        <f t="shared" ref="E2789" si="5719">plan_id</f>
        <v>390</v>
      </c>
      <c r="F2789" s="95">
        <f t="shared" ca="1" si="5667"/>
        <v>2014</v>
      </c>
      <c r="G2789" s="95">
        <f t="shared" ref="G2789" ca="1" si="5720">VLOOKUP(INDIRECT(CHAR(39)&amp;$A2789&amp;CHAR(39)&amp;"!r2c"&amp;$C2789,0),variables,2,0)</f>
        <v>10986</v>
      </c>
      <c r="H2789" s="98" t="str">
        <f t="array" aca="1" ref="H2789" ca="1">IF(AND(G2789&gt;=10861,G2789&lt;=10863),TEXT(INDIRECT(CHAR(39)&amp;$A2789&amp;CHAR(39)&amp;"!r"&amp;$B2789&amp;"c"&amp;$C2789,0),"dd-mmm-yyyy"),(INDIRECT(CHAR(39)&amp;$A2789&amp;CHAR(39)&amp;"!r"&amp;$B2789&amp;"c"&amp;$C2789,0)))</f>
        <v>NA</v>
      </c>
    </row>
    <row r="2790" spans="1:8" x14ac:dyDescent="0.3">
      <c r="A2790" s="95" t="s">
        <v>285</v>
      </c>
      <c r="B2790" s="95">
        <f t="shared" si="5705"/>
        <v>16</v>
      </c>
      <c r="C2790" s="95">
        <f t="shared" si="5706"/>
        <v>7</v>
      </c>
      <c r="E2790" s="95">
        <f t="shared" ref="E2790" si="5721">plan_id</f>
        <v>390</v>
      </c>
      <c r="F2790" s="95">
        <f t="shared" ca="1" si="5667"/>
        <v>2014</v>
      </c>
      <c r="G2790" s="95">
        <f t="shared" ref="G2790" ca="1" si="5722">VLOOKUP(INDIRECT(CHAR(39)&amp;$A2790&amp;CHAR(39)&amp;"!r2c"&amp;$C2790,0),variables,2,0)</f>
        <v>10974</v>
      </c>
      <c r="H2790" s="98" t="str">
        <f t="array" aca="1" ref="H2790" ca="1">IF(AND(G2790&gt;=10861,G2790&lt;=10863),TEXT(INDIRECT(CHAR(39)&amp;$A2790&amp;CHAR(39)&amp;"!r"&amp;$B2790&amp;"c"&amp;$C2790,0),"dd-mmm-yyyy"),(INDIRECT(CHAR(39)&amp;$A2790&amp;CHAR(39)&amp;"!r"&amp;$B2790&amp;"c"&amp;$C2790,0)))</f>
        <v>EAN</v>
      </c>
    </row>
    <row r="2791" spans="1:8" x14ac:dyDescent="0.3">
      <c r="A2791" s="95" t="s">
        <v>285</v>
      </c>
      <c r="B2791" s="95">
        <f t="shared" si="5705"/>
        <v>16</v>
      </c>
      <c r="C2791" s="95">
        <f t="shared" si="5706"/>
        <v>8</v>
      </c>
      <c r="E2791" s="95">
        <f t="shared" ref="E2791" si="5723">plan_id</f>
        <v>390</v>
      </c>
      <c r="F2791" s="95">
        <f t="shared" ca="1" si="5667"/>
        <v>2014</v>
      </c>
      <c r="G2791" s="95">
        <f t="shared" ref="G2791" ca="1" si="5724">VLOOKUP(INDIRECT(CHAR(39)&amp;$A2791&amp;CHAR(39)&amp;"!r2c"&amp;$C2791,0),variables,2,0)</f>
        <v>10987</v>
      </c>
      <c r="H2791" s="98" t="str">
        <f t="array" aca="1" ref="H2791" ca="1">IF(AND(G2791&gt;=10861,G2791&lt;=10863),TEXT(INDIRECT(CHAR(39)&amp;$A2791&amp;CHAR(39)&amp;"!r"&amp;$B2791&amp;"c"&amp;$C2791,0),"dd-mmm-yyyy"),(INDIRECT(CHAR(39)&amp;$A2791&amp;CHAR(39)&amp;"!r"&amp;$B2791&amp;"c"&amp;$C2791,0)))</f>
        <v>NA</v>
      </c>
    </row>
    <row r="2792" spans="1:8" x14ac:dyDescent="0.3">
      <c r="A2792" s="95" t="s">
        <v>285</v>
      </c>
      <c r="B2792" s="95">
        <f t="shared" si="5705"/>
        <v>16</v>
      </c>
      <c r="C2792" s="95">
        <f t="shared" si="5706"/>
        <v>9</v>
      </c>
      <c r="E2792" s="95">
        <f t="shared" ref="E2792" si="5725">plan_id</f>
        <v>390</v>
      </c>
      <c r="F2792" s="95">
        <f t="shared" ca="1" si="5667"/>
        <v>2014</v>
      </c>
      <c r="G2792" s="95">
        <f t="shared" ref="G2792" ca="1" si="5726">VLOOKUP(INDIRECT(CHAR(39)&amp;$A2792&amp;CHAR(39)&amp;"!r2c"&amp;$C2792,0),variables,2,0)</f>
        <v>10885</v>
      </c>
      <c r="H2792" s="98">
        <f t="array" aca="1" ref="H2792" ca="1">IF(AND(G2792&gt;=10861,G2792&lt;=10863),TEXT(INDIRECT(CHAR(39)&amp;$A2792&amp;CHAR(39)&amp;"!r"&amp;$B2792&amp;"c"&amp;$C2792,0),"dd-mmm-yyyy"),(INDIRECT(CHAR(39)&amp;$A2792&amp;CHAR(39)&amp;"!r"&amp;$B2792&amp;"c"&amp;$C2792,0)))</f>
        <v>110766000</v>
      </c>
    </row>
    <row r="2793" spans="1:8" x14ac:dyDescent="0.3">
      <c r="A2793" s="95" t="s">
        <v>285</v>
      </c>
      <c r="B2793" s="95">
        <f t="shared" si="5705"/>
        <v>16</v>
      </c>
      <c r="C2793" s="95">
        <f t="shared" si="5706"/>
        <v>10</v>
      </c>
      <c r="E2793" s="95">
        <f t="shared" ref="E2793" si="5727">plan_id</f>
        <v>390</v>
      </c>
      <c r="F2793" s="95">
        <f t="shared" ca="1" si="5667"/>
        <v>2014</v>
      </c>
      <c r="G2793" s="95">
        <f t="shared" ref="G2793" ca="1" si="5728">VLOOKUP(INDIRECT(CHAR(39)&amp;$A2793&amp;CHAR(39)&amp;"!r2c"&amp;$C2793,0),variables,2,0)</f>
        <v>10886</v>
      </c>
      <c r="H2793" s="98">
        <f t="array" aca="1" ref="H2793" ca="1">IF(AND(G2793&gt;=10861,G2793&lt;=10863),TEXT(INDIRECT(CHAR(39)&amp;$A2793&amp;CHAR(39)&amp;"!r"&amp;$B2793&amp;"c"&amp;$C2793,0),"dd-mmm-yyyy"),(INDIRECT(CHAR(39)&amp;$A2793&amp;CHAR(39)&amp;"!r"&amp;$B2793&amp;"c"&amp;$C2793,0)))</f>
        <v>110766000</v>
      </c>
    </row>
    <row r="2794" spans="1:8" x14ac:dyDescent="0.3">
      <c r="A2794" s="95" t="s">
        <v>285</v>
      </c>
      <c r="B2794" s="95">
        <f t="shared" si="5705"/>
        <v>16</v>
      </c>
      <c r="C2794" s="95">
        <f t="shared" si="5706"/>
        <v>11</v>
      </c>
      <c r="E2794" s="95">
        <f t="shared" ref="E2794" si="5729">plan_id</f>
        <v>390</v>
      </c>
      <c r="F2794" s="95">
        <f t="shared" ca="1" si="5667"/>
        <v>2014</v>
      </c>
      <c r="G2794" s="95">
        <f t="shared" ref="G2794" ca="1" si="5730">VLOOKUP(INDIRECT(CHAR(39)&amp;$A2794&amp;CHAR(39)&amp;"!r2c"&amp;$C2794,0),variables,2,0)</f>
        <v>10887</v>
      </c>
      <c r="H2794" s="98">
        <f t="array" aca="1" ref="H2794" ca="1">IF(AND(G2794&gt;=10861,G2794&lt;=10863),TEXT(INDIRECT(CHAR(39)&amp;$A2794&amp;CHAR(39)&amp;"!r"&amp;$B2794&amp;"c"&amp;$C2794,0),"dd-mmm-yyyy"),(INDIRECT(CHAR(39)&amp;$A2794&amp;CHAR(39)&amp;"!r"&amp;$B2794&amp;"c"&amp;$C2794,0)))</f>
        <v>0</v>
      </c>
    </row>
    <row r="2795" spans="1:8" x14ac:dyDescent="0.3">
      <c r="A2795" s="95" t="s">
        <v>285</v>
      </c>
      <c r="B2795" s="95">
        <f t="shared" si="5705"/>
        <v>16</v>
      </c>
      <c r="C2795" s="95">
        <f t="shared" si="5706"/>
        <v>12</v>
      </c>
      <c r="E2795" s="95">
        <f t="shared" ref="E2795" si="5731">plan_id</f>
        <v>390</v>
      </c>
      <c r="F2795" s="95">
        <f t="shared" ca="1" si="5667"/>
        <v>2014</v>
      </c>
      <c r="G2795" s="95">
        <f t="shared" ref="G2795" ca="1" si="5732">VLOOKUP(INDIRECT(CHAR(39)&amp;$A2795&amp;CHAR(39)&amp;"!r2c"&amp;$C2795,0),variables,2,0)</f>
        <v>10883</v>
      </c>
      <c r="H2795" s="98">
        <f t="array" aca="1" ref="H2795" ca="1">IF(AND(G2795&gt;=10861,G2795&lt;=10863),TEXT(INDIRECT(CHAR(39)&amp;$A2795&amp;CHAR(39)&amp;"!r"&amp;$B2795&amp;"c"&amp;$C2795,0),"dd-mmm-yyyy"),(INDIRECT(CHAR(39)&amp;$A2795&amp;CHAR(39)&amp;"!r"&amp;$B2795&amp;"c"&amp;$C2795,0)))</f>
        <v>1</v>
      </c>
    </row>
    <row r="2796" spans="1:8" x14ac:dyDescent="0.3">
      <c r="A2796" s="95" t="s">
        <v>285</v>
      </c>
      <c r="B2796" s="95">
        <f t="shared" si="5705"/>
        <v>16</v>
      </c>
      <c r="C2796" s="95">
        <f t="shared" si="5706"/>
        <v>13</v>
      </c>
      <c r="E2796" s="95">
        <f t="shared" ref="E2796" si="5733">plan_id</f>
        <v>390</v>
      </c>
      <c r="F2796" s="95">
        <f t="shared" ca="1" si="5667"/>
        <v>2014</v>
      </c>
      <c r="G2796" s="95">
        <f t="shared" ref="G2796" ca="1" si="5734">VLOOKUP(INDIRECT(CHAR(39)&amp;$A2796&amp;CHAR(39)&amp;"!r2c"&amp;$C2796,0),variables,2,0)</f>
        <v>10989</v>
      </c>
      <c r="H2796" s="98">
        <f t="array" aca="1" ref="H2796" ca="1">IF(AND(G2796&gt;=10861,G2796&lt;=10863),TEXT(INDIRECT(CHAR(39)&amp;$A2796&amp;CHAR(39)&amp;"!r"&amp;$B2796&amp;"c"&amp;$C2796,0),"dd-mmm-yyyy"),(INDIRECT(CHAR(39)&amp;$A2796&amp;CHAR(39)&amp;"!r"&amp;$B2796&amp;"c"&amp;$C2796,0)))</f>
        <v>4288727000</v>
      </c>
    </row>
    <row r="2797" spans="1:8" x14ac:dyDescent="0.3">
      <c r="A2797" s="95" t="s">
        <v>285</v>
      </c>
      <c r="B2797" s="95">
        <f t="shared" si="5705"/>
        <v>16</v>
      </c>
      <c r="C2797" s="95">
        <f t="shared" si="5706"/>
        <v>14</v>
      </c>
      <c r="E2797" s="95">
        <f t="shared" ref="E2797" si="5735">plan_id</f>
        <v>390</v>
      </c>
      <c r="F2797" s="95">
        <f t="shared" ca="1" si="5667"/>
        <v>2014</v>
      </c>
      <c r="G2797" s="95">
        <f t="shared" ref="G2797" ca="1" si="5736">VLOOKUP(INDIRECT(CHAR(39)&amp;$A2797&amp;CHAR(39)&amp;"!r2c"&amp;$C2797,0),variables,2,0)</f>
        <v>10990</v>
      </c>
      <c r="H2797" s="98">
        <f t="array" aca="1" ref="H2797" ca="1">IF(AND(G2797&gt;=10861,G2797&lt;=10863),TEXT(INDIRECT(CHAR(39)&amp;$A2797&amp;CHAR(39)&amp;"!r"&amp;$B2797&amp;"c"&amp;$C2797,0),"dd-mmm-yyyy"),(INDIRECT(CHAR(39)&amp;$A2797&amp;CHAR(39)&amp;"!r"&amp;$B2797&amp;"c"&amp;$C2797,0)))</f>
        <v>3998537000</v>
      </c>
    </row>
    <row r="2798" spans="1:8" x14ac:dyDescent="0.3">
      <c r="A2798" s="95" t="s">
        <v>285</v>
      </c>
      <c r="B2798" s="95">
        <f t="shared" si="5705"/>
        <v>16</v>
      </c>
      <c r="C2798" s="95">
        <f t="shared" si="5706"/>
        <v>15</v>
      </c>
      <c r="E2798" s="95">
        <f t="shared" ref="E2798" si="5737">plan_id</f>
        <v>390</v>
      </c>
      <c r="F2798" s="95">
        <f t="shared" ca="1" si="5667"/>
        <v>2014</v>
      </c>
      <c r="G2798" s="95">
        <f t="shared" ref="G2798" ca="1" si="5738">VLOOKUP(INDIRECT(CHAR(39)&amp;$A2798&amp;CHAR(39)&amp;"!r2c"&amp;$C2798,0),variables,2,0)</f>
        <v>10991</v>
      </c>
      <c r="H2798" s="98">
        <f t="array" aca="1" ref="H2798" ca="1">IF(AND(G2798&gt;=10861,G2798&lt;=10863),TEXT(INDIRECT(CHAR(39)&amp;$A2798&amp;CHAR(39)&amp;"!r"&amp;$B2798&amp;"c"&amp;$C2798,0),"dd-mmm-yyyy"),(INDIRECT(CHAR(39)&amp;$A2798&amp;CHAR(39)&amp;"!r"&amp;$B2798&amp;"c"&amp;$C2798,0)))</f>
        <v>-290190000</v>
      </c>
    </row>
    <row r="2799" spans="1:8" x14ac:dyDescent="0.3">
      <c r="A2799" s="95" t="s">
        <v>285</v>
      </c>
      <c r="B2799" s="95">
        <f t="shared" si="5705"/>
        <v>16</v>
      </c>
      <c r="C2799" s="95">
        <f t="shared" si="5706"/>
        <v>16</v>
      </c>
      <c r="E2799" s="95">
        <f t="shared" ref="E2799" si="5739">plan_id</f>
        <v>390</v>
      </c>
      <c r="F2799" s="95">
        <f t="shared" ca="1" si="5667"/>
        <v>2014</v>
      </c>
      <c r="G2799" s="95">
        <f t="shared" ref="G2799" ca="1" si="5740">VLOOKUP(INDIRECT(CHAR(39)&amp;$A2799&amp;CHAR(39)&amp;"!r2c"&amp;$C2799,0),variables,2,0)</f>
        <v>10992</v>
      </c>
      <c r="H2799" s="98">
        <f t="array" aca="1" ref="H2799" ca="1">IF(AND(G2799&gt;=10861,G2799&lt;=10863),TEXT(INDIRECT(CHAR(39)&amp;$A2799&amp;CHAR(39)&amp;"!r"&amp;$B2799&amp;"c"&amp;$C2799,0),"dd-mmm-yyyy"),(INDIRECT(CHAR(39)&amp;$A2799&amp;CHAR(39)&amp;"!r"&amp;$B2799&amp;"c"&amp;$C2799,0)))</f>
        <v>1.073</v>
      </c>
    </row>
    <row r="2800" spans="1:8" x14ac:dyDescent="0.3">
      <c r="A2800" s="95" t="s">
        <v>285</v>
      </c>
      <c r="B2800" s="95">
        <f t="shared" si="5705"/>
        <v>16</v>
      </c>
      <c r="C2800" s="95">
        <f t="shared" si="5706"/>
        <v>17</v>
      </c>
      <c r="E2800" s="95">
        <f t="shared" ref="E2800" si="5741">plan_id</f>
        <v>390</v>
      </c>
      <c r="F2800" s="95">
        <f t="shared" ca="1" si="5667"/>
        <v>2014</v>
      </c>
      <c r="G2800" s="95">
        <f t="shared" ref="G2800" ca="1" si="5742">VLOOKUP(INDIRECT(CHAR(39)&amp;$A2800&amp;CHAR(39)&amp;"!r2c"&amp;$C2800,0),variables,2,0)</f>
        <v>10993</v>
      </c>
      <c r="H2800" s="98">
        <f t="array" aca="1" ref="H2800" ca="1">IF(AND(G2800&gt;=10861,G2800&lt;=10863),TEXT(INDIRECT(CHAR(39)&amp;$A2800&amp;CHAR(39)&amp;"!r"&amp;$B2800&amp;"c"&amp;$C2800,0),"dd-mmm-yyyy"),(INDIRECT(CHAR(39)&amp;$A2800&amp;CHAR(39)&amp;"!r"&amp;$B2800&amp;"c"&amp;$C2800,0)))</f>
        <v>438415000</v>
      </c>
    </row>
    <row r="2801" spans="1:8" x14ac:dyDescent="0.3">
      <c r="A2801" s="95" t="s">
        <v>285</v>
      </c>
      <c r="B2801" s="95">
        <f t="shared" si="5705"/>
        <v>16</v>
      </c>
      <c r="C2801" s="95">
        <f t="shared" si="5706"/>
        <v>18</v>
      </c>
      <c r="E2801" s="95">
        <f t="shared" ref="E2801" si="5743">plan_id</f>
        <v>390</v>
      </c>
      <c r="F2801" s="95">
        <f t="shared" ca="1" si="5667"/>
        <v>2014</v>
      </c>
      <c r="G2801" s="95">
        <f t="shared" ref="G2801" ca="1" si="5744">VLOOKUP(INDIRECT(CHAR(39)&amp;$A2801&amp;CHAR(39)&amp;"!r2c"&amp;$C2801,0),variables,2,0)</f>
        <v>11005</v>
      </c>
      <c r="H2801" s="98">
        <f t="array" aca="1" ref="H2801" ca="1">IF(AND(G2801&gt;=10861,G2801&lt;=10863),TEXT(INDIRECT(CHAR(39)&amp;$A2801&amp;CHAR(39)&amp;"!r"&amp;$B2801&amp;"c"&amp;$C2801,0),"dd-mmm-yyyy"),(INDIRECT(CHAR(39)&amp;$A2801&amp;CHAR(39)&amp;"!r"&amp;$B2801&amp;"c"&amp;$C2801,0)))</f>
        <v>0.2526510269949705</v>
      </c>
    </row>
    <row r="2802" spans="1:8" x14ac:dyDescent="0.3">
      <c r="A2802" s="95" t="s">
        <v>285</v>
      </c>
      <c r="B2802" s="95">
        <f t="shared" si="5705"/>
        <v>16</v>
      </c>
      <c r="C2802" s="95">
        <f t="shared" si="5706"/>
        <v>19</v>
      </c>
      <c r="E2802" s="95">
        <f t="shared" ref="E2802" si="5745">plan_id</f>
        <v>390</v>
      </c>
      <c r="F2802" s="95">
        <f t="shared" ca="1" si="5667"/>
        <v>2014</v>
      </c>
      <c r="G2802" s="95">
        <f t="shared" ref="G2802" ca="1" si="5746">VLOOKUP(INDIRECT(CHAR(39)&amp;$A2802&amp;CHAR(39)&amp;"!r2c"&amp;$C2802,0),variables,2,0)</f>
        <v>10988</v>
      </c>
      <c r="H2802" s="98" t="str">
        <f t="array" aca="1" ref="H2802" ca="1">IF(AND(G2802&gt;=10861,G2802&lt;=10863),TEXT(INDIRECT(CHAR(39)&amp;$A2802&amp;CHAR(39)&amp;"!r"&amp;$B2802&amp;"c"&amp;$C2802,0),"dd-mmm-yyyy"),(INDIRECT(CHAR(39)&amp;$A2802&amp;CHAR(39)&amp;"!r"&amp;$B2802&amp;"c"&amp;$C2802,0)))</f>
        <v>NA</v>
      </c>
    </row>
    <row r="2803" spans="1:8" x14ac:dyDescent="0.3">
      <c r="A2803" s="95" t="s">
        <v>285</v>
      </c>
      <c r="B2803" s="95">
        <f t="shared" si="5705"/>
        <v>16</v>
      </c>
      <c r="C2803" s="95">
        <f t="shared" si="5706"/>
        <v>20</v>
      </c>
      <c r="E2803" s="95">
        <f t="shared" ref="E2803" si="5747">plan_id</f>
        <v>390</v>
      </c>
      <c r="F2803" s="95">
        <f t="shared" ca="1" si="5667"/>
        <v>2014</v>
      </c>
      <c r="G2803" s="95">
        <f t="shared" ref="G2803" ca="1" si="5748">VLOOKUP(INDIRECT(CHAR(39)&amp;$A2803&amp;CHAR(39)&amp;"!r2c"&amp;$C2803,0),variables,2,0)</f>
        <v>10996</v>
      </c>
      <c r="H2803" s="98">
        <f t="array" aca="1" ref="H2803" ca="1">IF(AND(G2803&gt;=10861,G2803&lt;=10863),TEXT(INDIRECT(CHAR(39)&amp;$A2803&amp;CHAR(39)&amp;"!r"&amp;$B2803&amp;"c"&amp;$C2803,0),"dd-mmm-yyyy"),(INDIRECT(CHAR(39)&amp;$A2803&amp;CHAR(39)&amp;"!r"&amp;$B2803&amp;"c"&amp;$C2803,0)))</f>
        <v>4588129000</v>
      </c>
    </row>
    <row r="2804" spans="1:8" x14ac:dyDescent="0.3">
      <c r="A2804" s="95" t="s">
        <v>285</v>
      </c>
      <c r="B2804" s="95">
        <f t="shared" si="5705"/>
        <v>16</v>
      </c>
      <c r="C2804" s="95">
        <f t="shared" si="5706"/>
        <v>21</v>
      </c>
      <c r="E2804" s="95">
        <f t="shared" ref="E2804" si="5749">plan_id</f>
        <v>390</v>
      </c>
      <c r="F2804" s="95">
        <f t="shared" ca="1" si="5667"/>
        <v>2014</v>
      </c>
      <c r="G2804" s="95">
        <f t="shared" ref="G2804" ca="1" si="5750">VLOOKUP(INDIRECT(CHAR(39)&amp;$A2804&amp;CHAR(39)&amp;"!r2c"&amp;$C2804,0),variables,2,0)</f>
        <v>10997</v>
      </c>
      <c r="H2804" s="98">
        <f t="array" aca="1" ref="H2804" ca="1">IF(AND(G2804&gt;=10861,G2804&lt;=10863),TEXT(INDIRECT(CHAR(39)&amp;$A2804&amp;CHAR(39)&amp;"!r"&amp;$B2804&amp;"c"&amp;$C2804,0),"dd-mmm-yyyy"),(INDIRECT(CHAR(39)&amp;$A2804&amp;CHAR(39)&amp;"!r"&amp;$B2804&amp;"c"&amp;$C2804,0)))</f>
        <v>1.1474519305435964</v>
      </c>
    </row>
    <row r="2805" spans="1:8" x14ac:dyDescent="0.3">
      <c r="A2805" s="95" t="s">
        <v>285</v>
      </c>
      <c r="B2805" s="95">
        <f t="shared" si="5705"/>
        <v>16</v>
      </c>
      <c r="C2805" s="95">
        <f t="shared" si="5706"/>
        <v>22</v>
      </c>
      <c r="E2805" s="95">
        <f t="shared" ref="E2805" si="5751">plan_id</f>
        <v>390</v>
      </c>
      <c r="F2805" s="95">
        <f t="shared" ca="1" si="5667"/>
        <v>2014</v>
      </c>
      <c r="G2805" s="95">
        <f t="shared" ref="G2805" ca="1" si="5752">VLOOKUP(INDIRECT(CHAR(39)&amp;$A2805&amp;CHAR(39)&amp;"!r2c"&amp;$C2805,0),variables,2,0)</f>
        <v>10980</v>
      </c>
      <c r="H2805" s="98">
        <f t="array" aca="1" ref="H2805" ca="1">IF(AND(G2805&gt;=10861,G2805&lt;=10863),TEXT(INDIRECT(CHAR(39)&amp;$A2805&amp;CHAR(39)&amp;"!r"&amp;$B2805&amp;"c"&amp;$C2805,0),"dd-mmm-yyyy"),(INDIRECT(CHAR(39)&amp;$A2805&amp;CHAR(39)&amp;"!r"&amp;$B2805&amp;"c"&amp;$C2805,0)))</f>
        <v>0</v>
      </c>
    </row>
    <row r="2806" spans="1:8" x14ac:dyDescent="0.3">
      <c r="A2806" s="95" t="s">
        <v>285</v>
      </c>
      <c r="B2806" s="95">
        <f t="shared" si="5705"/>
        <v>16</v>
      </c>
      <c r="C2806" s="95">
        <f t="shared" si="5706"/>
        <v>23</v>
      </c>
      <c r="E2806" s="95">
        <f t="shared" ref="E2806" si="5753">plan_id</f>
        <v>390</v>
      </c>
      <c r="F2806" s="95">
        <f t="shared" ca="1" si="5667"/>
        <v>2014</v>
      </c>
      <c r="G2806" s="95">
        <f t="shared" ref="G2806" ca="1" si="5754">VLOOKUP(INDIRECT(CHAR(39)&amp;$A2806&amp;CHAR(39)&amp;"!r2c"&amp;$C2806,0),variables,2,0)</f>
        <v>10981</v>
      </c>
      <c r="H2806" s="98">
        <f t="array" aca="1" ref="H2806" ca="1">IF(AND(G2806&gt;=10861,G2806&lt;=10863),TEXT(INDIRECT(CHAR(39)&amp;$A2806&amp;CHAR(39)&amp;"!r"&amp;$B2806&amp;"c"&amp;$C2806,0),"dd-mmm-yyyy"),(INDIRECT(CHAR(39)&amp;$A2806&amp;CHAR(39)&amp;"!r"&amp;$B2806&amp;"c"&amp;$C2806,0)))</f>
        <v>0</v>
      </c>
    </row>
    <row r="2807" spans="1:8" x14ac:dyDescent="0.3">
      <c r="A2807" s="95" t="s">
        <v>285</v>
      </c>
      <c r="B2807" s="95">
        <f t="shared" si="5705"/>
        <v>16</v>
      </c>
      <c r="C2807" s="95">
        <f t="shared" si="5706"/>
        <v>24</v>
      </c>
      <c r="E2807" s="95">
        <f t="shared" ref="E2807" si="5755">plan_id</f>
        <v>390</v>
      </c>
      <c r="F2807" s="95">
        <f t="shared" ca="1" si="5667"/>
        <v>2014</v>
      </c>
      <c r="G2807" s="95">
        <f t="shared" ref="G2807" ca="1" si="5756">VLOOKUP(INDIRECT(CHAR(39)&amp;$A2807&amp;CHAR(39)&amp;"!r2c"&amp;$C2807,0),variables,2,0)</f>
        <v>10998</v>
      </c>
      <c r="H2807" s="98">
        <f t="array" aca="1" ref="H2807" ca="1">IF(AND(G2807&gt;=10861,G2807&lt;=10863),TEXT(INDIRECT(CHAR(39)&amp;$A2807&amp;CHAR(39)&amp;"!r"&amp;$B2807&amp;"c"&amp;$C2807,0),"dd-mmm-yyyy"),(INDIRECT(CHAR(39)&amp;$A2807&amp;CHAR(39)&amp;"!r"&amp;$B2807&amp;"c"&amp;$C2807,0)))</f>
        <v>80800000</v>
      </c>
    </row>
    <row r="2808" spans="1:8" x14ac:dyDescent="0.3">
      <c r="A2808" s="95" t="s">
        <v>285</v>
      </c>
      <c r="B2808" s="95">
        <f t="shared" si="5705"/>
        <v>16</v>
      </c>
      <c r="C2808" s="95">
        <f t="shared" si="5706"/>
        <v>25</v>
      </c>
      <c r="E2808" s="95">
        <f t="shared" ref="E2808" si="5757">plan_id</f>
        <v>390</v>
      </c>
      <c r="F2808" s="95">
        <f t="shared" ca="1" si="5667"/>
        <v>2014</v>
      </c>
      <c r="G2808" s="95">
        <f t="shared" ref="G2808" ca="1" si="5758">VLOOKUP(INDIRECT(CHAR(39)&amp;$A2808&amp;CHAR(39)&amp;"!r2c"&amp;$C2808,0),variables,2,0)</f>
        <v>10999</v>
      </c>
      <c r="H2808" s="98">
        <f t="array" aca="1" ref="H2808" ca="1">IF(AND(G2808&gt;=10861,G2808&lt;=10863),TEXT(INDIRECT(CHAR(39)&amp;$A2808&amp;CHAR(39)&amp;"!r"&amp;$B2808&amp;"c"&amp;$C2808,0),"dd-mmm-yyyy"),(INDIRECT(CHAR(39)&amp;$A2808&amp;CHAR(39)&amp;"!r"&amp;$B2808&amp;"c"&amp;$C2808,0)))</f>
        <v>52784000</v>
      </c>
    </row>
    <row r="2809" spans="1:8" x14ac:dyDescent="0.3">
      <c r="A2809" s="95" t="s">
        <v>285</v>
      </c>
      <c r="B2809" s="95">
        <f t="shared" si="5705"/>
        <v>16</v>
      </c>
      <c r="C2809" s="95">
        <f t="shared" si="5706"/>
        <v>26</v>
      </c>
      <c r="E2809" s="95">
        <f t="shared" ref="E2809" si="5759">plan_id</f>
        <v>390</v>
      </c>
      <c r="F2809" s="95">
        <f t="shared" ca="1" si="5667"/>
        <v>2014</v>
      </c>
      <c r="G2809" s="95">
        <f t="shared" ref="G2809" ca="1" si="5760">VLOOKUP(INDIRECT(CHAR(39)&amp;$A2809&amp;CHAR(39)&amp;"!r2c"&amp;$C2809,0),variables,2,0)</f>
        <v>11000</v>
      </c>
      <c r="H2809" s="98">
        <f t="array" aca="1" ref="H2809" ca="1">IF(AND(G2809&gt;=10861,G2809&lt;=10863),TEXT(INDIRECT(CHAR(39)&amp;$A2809&amp;CHAR(39)&amp;"!r"&amp;$B2809&amp;"c"&amp;$C2809,0),"dd-mmm-yyyy"),(INDIRECT(CHAR(39)&amp;$A2809&amp;CHAR(39)&amp;"!r"&amp;$B2809&amp;"c"&amp;$C2809,0)))</f>
        <v>1637000</v>
      </c>
    </row>
    <row r="2810" spans="1:8" x14ac:dyDescent="0.3">
      <c r="A2810" s="95" t="s">
        <v>285</v>
      </c>
      <c r="B2810" s="95">
        <f t="shared" si="5705"/>
        <v>16</v>
      </c>
      <c r="C2810" s="95">
        <f t="shared" si="5706"/>
        <v>27</v>
      </c>
      <c r="E2810" s="95">
        <f t="shared" ref="E2810" si="5761">plan_id</f>
        <v>390</v>
      </c>
      <c r="F2810" s="95">
        <f t="shared" ca="1" si="5667"/>
        <v>2014</v>
      </c>
      <c r="G2810" s="95">
        <f t="shared" ref="G2810" ca="1" si="5762">VLOOKUP(INDIRECT(CHAR(39)&amp;$A2810&amp;CHAR(39)&amp;"!r2c"&amp;$C2810,0),variables,2,0)</f>
        <v>11001</v>
      </c>
      <c r="H2810" s="98">
        <f t="array" aca="1" ref="H2810" ca="1">IF(AND(G2810&gt;=10861,G2810&lt;=10863),TEXT(INDIRECT(CHAR(39)&amp;$A2810&amp;CHAR(39)&amp;"!r"&amp;$B2810&amp;"c"&amp;$C2810,0),"dd-mmm-yyyy"),(INDIRECT(CHAR(39)&amp;$A2810&amp;CHAR(39)&amp;"!r"&amp;$B2810&amp;"c"&amp;$C2810,0)))</f>
        <v>9730000</v>
      </c>
    </row>
    <row r="2811" spans="1:8" x14ac:dyDescent="0.3">
      <c r="A2811" s="95" t="s">
        <v>285</v>
      </c>
      <c r="B2811" s="95">
        <f t="shared" si="5705"/>
        <v>16</v>
      </c>
      <c r="C2811" s="95">
        <f t="shared" si="5706"/>
        <v>28</v>
      </c>
      <c r="E2811" s="95">
        <f t="shared" ref="E2811" si="5763">plan_id</f>
        <v>390</v>
      </c>
      <c r="F2811" s="95">
        <f t="shared" ca="1" si="5667"/>
        <v>2014</v>
      </c>
      <c r="G2811" s="95">
        <f t="shared" ref="G2811" ca="1" si="5764">VLOOKUP(INDIRECT(CHAR(39)&amp;$A2811&amp;CHAR(39)&amp;"!r2c"&amp;$C2811,0),variables,2,0)</f>
        <v>11002</v>
      </c>
      <c r="H2811" s="98">
        <f t="array" aca="1" ref="H2811" ca="1">IF(AND(G2811&gt;=10861,G2811&lt;=10863),TEXT(INDIRECT(CHAR(39)&amp;$A2811&amp;CHAR(39)&amp;"!r"&amp;$B2811&amp;"c"&amp;$C2811,0),"dd-mmm-yyyy"),(INDIRECT(CHAR(39)&amp;$A2811&amp;CHAR(39)&amp;"!r"&amp;$B2811&amp;"c"&amp;$C2811,0)))</f>
        <v>0</v>
      </c>
    </row>
    <row r="2812" spans="1:8" x14ac:dyDescent="0.3">
      <c r="A2812" s="95" t="s">
        <v>285</v>
      </c>
      <c r="B2812" s="95">
        <f t="shared" si="5705"/>
        <v>16</v>
      </c>
      <c r="C2812" s="95">
        <f t="shared" si="5706"/>
        <v>29</v>
      </c>
      <c r="E2812" s="95">
        <f t="shared" ref="E2812" si="5765">plan_id</f>
        <v>390</v>
      </c>
      <c r="F2812" s="95">
        <f t="shared" ca="1" si="5667"/>
        <v>2014</v>
      </c>
      <c r="G2812" s="95">
        <f t="shared" ref="G2812" ca="1" si="5766">VLOOKUP(INDIRECT(CHAR(39)&amp;$A2812&amp;CHAR(39)&amp;"!r2c"&amp;$C2812,0),variables,2,0)</f>
        <v>11003</v>
      </c>
      <c r="H2812" s="98">
        <f t="array" aca="1" ref="H2812" ca="1">IF(AND(G2812&gt;=10861,G2812&lt;=10863),TEXT(INDIRECT(CHAR(39)&amp;$A2812&amp;CHAR(39)&amp;"!r"&amp;$B2812&amp;"c"&amp;$C2812,0),"dd-mmm-yyyy"),(INDIRECT(CHAR(39)&amp;$A2812&amp;CHAR(39)&amp;"!r"&amp;$B2812&amp;"c"&amp;$C2812,0)))</f>
        <v>64151000</v>
      </c>
    </row>
    <row r="2813" spans="1:8" x14ac:dyDescent="0.3">
      <c r="A2813" s="95" t="s">
        <v>285</v>
      </c>
      <c r="B2813" s="95">
        <f t="shared" si="5705"/>
        <v>17</v>
      </c>
      <c r="C2813" s="95">
        <f t="shared" si="5706"/>
        <v>3</v>
      </c>
      <c r="E2813" s="95">
        <f t="shared" ref="E2813" si="5767">plan_id</f>
        <v>390</v>
      </c>
      <c r="F2813" s="95">
        <f t="shared" ca="1" si="5667"/>
        <v>2015</v>
      </c>
      <c r="G2813" s="95">
        <f t="shared" ref="G2813" ca="1" si="5768">VLOOKUP(INDIRECT(CHAR(39)&amp;$A2813&amp;CHAR(39)&amp;"!r2c"&amp;$C2813,0),variables,2,0)</f>
        <v>10982</v>
      </c>
      <c r="H2813" s="98" t="str">
        <f t="array" aca="1" ref="H2813" ca="1">IF(AND(G2813&gt;=10861,G2813&lt;=10863),TEXT(INDIRECT(CHAR(39)&amp;$A2813&amp;CHAR(39)&amp;"!r"&amp;$B2813&amp;"c"&amp;$C2813,0),"dd-mmm-yyyy"),(INDIRECT(CHAR(39)&amp;$A2813&amp;CHAR(39)&amp;"!r"&amp;$B2813&amp;"c"&amp;$C2813,0)))</f>
        <v>NO</v>
      </c>
    </row>
    <row r="2814" spans="1:8" x14ac:dyDescent="0.3">
      <c r="A2814" s="95" t="s">
        <v>285</v>
      </c>
      <c r="B2814" s="95">
        <f t="shared" si="5705"/>
        <v>17</v>
      </c>
      <c r="C2814" s="95">
        <f t="shared" si="5706"/>
        <v>4</v>
      </c>
      <c r="E2814" s="95">
        <f t="shared" ref="E2814" si="5769">plan_id</f>
        <v>390</v>
      </c>
      <c r="F2814" s="95">
        <f t="shared" ca="1" si="5667"/>
        <v>2015</v>
      </c>
      <c r="G2814" s="95">
        <f t="shared" ref="G2814" ca="1" si="5770">VLOOKUP(INDIRECT(CHAR(39)&amp;$A2814&amp;CHAR(39)&amp;"!r2c"&amp;$C2814,0),variables,2,0)</f>
        <v>10984</v>
      </c>
      <c r="H2814" s="98" t="str">
        <f t="array" aca="1" ref="H2814" ca="1">IF(AND(G2814&gt;=10861,G2814&lt;=10863),TEXT(INDIRECT(CHAR(39)&amp;$A2814&amp;CHAR(39)&amp;"!r"&amp;$B2814&amp;"c"&amp;$C2814,0),"dd-mmm-yyyy"),(INDIRECT(CHAR(39)&amp;$A2814&amp;CHAR(39)&amp;"!r"&amp;$B2814&amp;"c"&amp;$C2814,0)))</f>
        <v>NA</v>
      </c>
    </row>
    <row r="2815" spans="1:8" x14ac:dyDescent="0.3">
      <c r="A2815" s="95" t="s">
        <v>285</v>
      </c>
      <c r="B2815" s="95">
        <f t="shared" si="5705"/>
        <v>17</v>
      </c>
      <c r="C2815" s="95">
        <f t="shared" si="5706"/>
        <v>5</v>
      </c>
      <c r="E2815" s="95">
        <f t="shared" ref="E2815" si="5771">plan_id</f>
        <v>390</v>
      </c>
      <c r="F2815" s="95">
        <f t="shared" ca="1" si="5667"/>
        <v>2015</v>
      </c>
      <c r="G2815" s="95">
        <f t="shared" ref="G2815" ca="1" si="5772">VLOOKUP(INDIRECT(CHAR(39)&amp;$A2815&amp;CHAR(39)&amp;"!r2c"&amp;$C2815,0),variables,2,0)</f>
        <v>10985</v>
      </c>
      <c r="H2815" s="98" t="str">
        <f t="array" aca="1" ref="H2815" ca="1">IF(AND(G2815&gt;=10861,G2815&lt;=10863),TEXT(INDIRECT(CHAR(39)&amp;$A2815&amp;CHAR(39)&amp;"!r"&amp;$B2815&amp;"c"&amp;$C2815,0),"dd-mmm-yyyy"),(INDIRECT(CHAR(39)&amp;$A2815&amp;CHAR(39)&amp;"!r"&amp;$B2815&amp;"c"&amp;$C2815,0)))</f>
        <v>NA</v>
      </c>
    </row>
    <row r="2816" spans="1:8" x14ac:dyDescent="0.3">
      <c r="A2816" s="95" t="s">
        <v>285</v>
      </c>
      <c r="B2816" s="95">
        <f t="shared" si="5705"/>
        <v>17</v>
      </c>
      <c r="C2816" s="95">
        <f t="shared" si="5706"/>
        <v>6</v>
      </c>
      <c r="E2816" s="95">
        <f t="shared" ref="E2816" si="5773">plan_id</f>
        <v>390</v>
      </c>
      <c r="F2816" s="95">
        <f t="shared" ca="1" si="5667"/>
        <v>2015</v>
      </c>
      <c r="G2816" s="95">
        <f t="shared" ref="G2816" ca="1" si="5774">VLOOKUP(INDIRECT(CHAR(39)&amp;$A2816&amp;CHAR(39)&amp;"!r2c"&amp;$C2816,0),variables,2,0)</f>
        <v>10986</v>
      </c>
      <c r="H2816" s="98" t="str">
        <f t="array" aca="1" ref="H2816" ca="1">IF(AND(G2816&gt;=10861,G2816&lt;=10863),TEXT(INDIRECT(CHAR(39)&amp;$A2816&amp;CHAR(39)&amp;"!r"&amp;$B2816&amp;"c"&amp;$C2816,0),"dd-mmm-yyyy"),(INDIRECT(CHAR(39)&amp;$A2816&amp;CHAR(39)&amp;"!r"&amp;$B2816&amp;"c"&amp;$C2816,0)))</f>
        <v>NA</v>
      </c>
    </row>
    <row r="2817" spans="1:8" x14ac:dyDescent="0.3">
      <c r="A2817" s="95" t="s">
        <v>285</v>
      </c>
      <c r="B2817" s="95">
        <f t="shared" si="5705"/>
        <v>17</v>
      </c>
      <c r="C2817" s="95">
        <f t="shared" si="5706"/>
        <v>7</v>
      </c>
      <c r="E2817" s="95">
        <f t="shared" ref="E2817" si="5775">plan_id</f>
        <v>390</v>
      </c>
      <c r="F2817" s="95">
        <f t="shared" ca="1" si="5667"/>
        <v>2015</v>
      </c>
      <c r="G2817" s="95">
        <f t="shared" ref="G2817" ca="1" si="5776">VLOOKUP(INDIRECT(CHAR(39)&amp;$A2817&amp;CHAR(39)&amp;"!r2c"&amp;$C2817,0),variables,2,0)</f>
        <v>10974</v>
      </c>
      <c r="H2817" s="98" t="str">
        <f t="array" aca="1" ref="H2817" ca="1">IF(AND(G2817&gt;=10861,G2817&lt;=10863),TEXT(INDIRECT(CHAR(39)&amp;$A2817&amp;CHAR(39)&amp;"!r"&amp;$B2817&amp;"c"&amp;$C2817,0),"dd-mmm-yyyy"),(INDIRECT(CHAR(39)&amp;$A2817&amp;CHAR(39)&amp;"!r"&amp;$B2817&amp;"c"&amp;$C2817,0)))</f>
        <v>EAN</v>
      </c>
    </row>
    <row r="2818" spans="1:8" x14ac:dyDescent="0.3">
      <c r="A2818" s="95" t="s">
        <v>285</v>
      </c>
      <c r="B2818" s="95">
        <f t="shared" si="5705"/>
        <v>17</v>
      </c>
      <c r="C2818" s="95">
        <f t="shared" si="5706"/>
        <v>8</v>
      </c>
      <c r="E2818" s="95">
        <f t="shared" ref="E2818" si="5777">plan_id</f>
        <v>390</v>
      </c>
      <c r="F2818" s="95">
        <f t="shared" ca="1" si="5667"/>
        <v>2015</v>
      </c>
      <c r="G2818" s="95">
        <f t="shared" ref="G2818" ca="1" si="5778">VLOOKUP(INDIRECT(CHAR(39)&amp;$A2818&amp;CHAR(39)&amp;"!r2c"&amp;$C2818,0),variables,2,0)</f>
        <v>10987</v>
      </c>
      <c r="H2818" s="98" t="str">
        <f t="array" aca="1" ref="H2818" ca="1">IF(AND(G2818&gt;=10861,G2818&lt;=10863),TEXT(INDIRECT(CHAR(39)&amp;$A2818&amp;CHAR(39)&amp;"!r"&amp;$B2818&amp;"c"&amp;$C2818,0),"dd-mmm-yyyy"),(INDIRECT(CHAR(39)&amp;$A2818&amp;CHAR(39)&amp;"!r"&amp;$B2818&amp;"c"&amp;$C2818,0)))</f>
        <v>NA</v>
      </c>
    </row>
    <row r="2819" spans="1:8" x14ac:dyDescent="0.3">
      <c r="A2819" s="95" t="s">
        <v>285</v>
      </c>
      <c r="B2819" s="95">
        <f t="shared" si="5705"/>
        <v>17</v>
      </c>
      <c r="C2819" s="95">
        <f t="shared" si="5706"/>
        <v>9</v>
      </c>
      <c r="E2819" s="95">
        <f t="shared" ref="E2819" si="5779">plan_id</f>
        <v>390</v>
      </c>
      <c r="F2819" s="95">
        <f t="shared" ca="1" si="5667"/>
        <v>2015</v>
      </c>
      <c r="G2819" s="95">
        <f t="shared" ref="G2819" ca="1" si="5780">VLOOKUP(INDIRECT(CHAR(39)&amp;$A2819&amp;CHAR(39)&amp;"!r2c"&amp;$C2819,0),variables,2,0)</f>
        <v>10885</v>
      </c>
      <c r="H2819" s="98">
        <f t="array" aca="1" ref="H2819" ca="1">IF(AND(G2819&gt;=10861,G2819&lt;=10863),TEXT(INDIRECT(CHAR(39)&amp;$A2819&amp;CHAR(39)&amp;"!r"&amp;$B2819&amp;"c"&amp;$C2819,0),"dd-mmm-yyyy"),(INDIRECT(CHAR(39)&amp;$A2819&amp;CHAR(39)&amp;"!r"&amp;$B2819&amp;"c"&amp;$C2819,0)))</f>
        <v>103430000</v>
      </c>
    </row>
    <row r="2820" spans="1:8" x14ac:dyDescent="0.3">
      <c r="A2820" s="95" t="s">
        <v>285</v>
      </c>
      <c r="B2820" s="95">
        <f t="shared" si="5705"/>
        <v>17</v>
      </c>
      <c r="C2820" s="95">
        <f t="shared" si="5706"/>
        <v>10</v>
      </c>
      <c r="E2820" s="95">
        <f t="shared" ref="E2820" si="5781">plan_id</f>
        <v>390</v>
      </c>
      <c r="F2820" s="95">
        <f t="shared" ca="1" si="5667"/>
        <v>2015</v>
      </c>
      <c r="G2820" s="95">
        <f t="shared" ref="G2820" ca="1" si="5782">VLOOKUP(INDIRECT(CHAR(39)&amp;$A2820&amp;CHAR(39)&amp;"!r2c"&amp;$C2820,0),variables,2,0)</f>
        <v>10886</v>
      </c>
      <c r="H2820" s="98">
        <f t="array" aca="1" ref="H2820" ca="1">IF(AND(G2820&gt;=10861,G2820&lt;=10863),TEXT(INDIRECT(CHAR(39)&amp;$A2820&amp;CHAR(39)&amp;"!r"&amp;$B2820&amp;"c"&amp;$C2820,0),"dd-mmm-yyyy"),(INDIRECT(CHAR(39)&amp;$A2820&amp;CHAR(39)&amp;"!r"&amp;$B2820&amp;"c"&amp;$C2820,0)))</f>
        <v>103430000</v>
      </c>
    </row>
    <row r="2821" spans="1:8" x14ac:dyDescent="0.3">
      <c r="A2821" s="95" t="s">
        <v>285</v>
      </c>
      <c r="B2821" s="95">
        <f t="shared" si="5705"/>
        <v>17</v>
      </c>
      <c r="C2821" s="95">
        <f t="shared" si="5706"/>
        <v>11</v>
      </c>
      <c r="E2821" s="95">
        <f t="shared" ref="E2821" si="5783">plan_id</f>
        <v>390</v>
      </c>
      <c r="F2821" s="95">
        <f t="shared" ca="1" si="5667"/>
        <v>2015</v>
      </c>
      <c r="G2821" s="95">
        <f t="shared" ref="G2821" ca="1" si="5784">VLOOKUP(INDIRECT(CHAR(39)&amp;$A2821&amp;CHAR(39)&amp;"!r2c"&amp;$C2821,0),variables,2,0)</f>
        <v>10887</v>
      </c>
      <c r="H2821" s="98">
        <f t="array" aca="1" ref="H2821" ca="1">IF(AND(G2821&gt;=10861,G2821&lt;=10863),TEXT(INDIRECT(CHAR(39)&amp;$A2821&amp;CHAR(39)&amp;"!r"&amp;$B2821&amp;"c"&amp;$C2821,0),"dd-mmm-yyyy"),(INDIRECT(CHAR(39)&amp;$A2821&amp;CHAR(39)&amp;"!r"&amp;$B2821&amp;"c"&amp;$C2821,0)))</f>
        <v>0</v>
      </c>
    </row>
    <row r="2822" spans="1:8" x14ac:dyDescent="0.3">
      <c r="A2822" s="95" t="s">
        <v>285</v>
      </c>
      <c r="B2822" s="95">
        <f t="shared" si="5705"/>
        <v>17</v>
      </c>
      <c r="C2822" s="95">
        <f t="shared" si="5706"/>
        <v>12</v>
      </c>
      <c r="E2822" s="95">
        <f t="shared" ref="E2822" si="5785">plan_id</f>
        <v>390</v>
      </c>
      <c r="F2822" s="95">
        <f t="shared" ca="1" si="5667"/>
        <v>2015</v>
      </c>
      <c r="G2822" s="95">
        <f t="shared" ref="G2822" ca="1" si="5786">VLOOKUP(INDIRECT(CHAR(39)&amp;$A2822&amp;CHAR(39)&amp;"!r2c"&amp;$C2822,0),variables,2,0)</f>
        <v>10883</v>
      </c>
      <c r="H2822" s="98">
        <f t="array" aca="1" ref="H2822" ca="1">IF(AND(G2822&gt;=10861,G2822&lt;=10863),TEXT(INDIRECT(CHAR(39)&amp;$A2822&amp;CHAR(39)&amp;"!r"&amp;$B2822&amp;"c"&amp;$C2822,0),"dd-mmm-yyyy"),(INDIRECT(CHAR(39)&amp;$A2822&amp;CHAR(39)&amp;"!r"&amp;$B2822&amp;"c"&amp;$C2822,0)))</f>
        <v>1</v>
      </c>
    </row>
    <row r="2823" spans="1:8" x14ac:dyDescent="0.3">
      <c r="A2823" s="95" t="s">
        <v>285</v>
      </c>
      <c r="B2823" s="95">
        <f t="shared" si="5705"/>
        <v>17</v>
      </c>
      <c r="C2823" s="95">
        <f t="shared" si="5706"/>
        <v>13</v>
      </c>
      <c r="E2823" s="95">
        <f t="shared" ref="E2823" si="5787">plan_id</f>
        <v>390</v>
      </c>
      <c r="F2823" s="95">
        <f t="shared" ca="1" si="5667"/>
        <v>2015</v>
      </c>
      <c r="G2823" s="95">
        <f t="shared" ref="G2823" ca="1" si="5788">VLOOKUP(INDIRECT(CHAR(39)&amp;$A2823&amp;CHAR(39)&amp;"!r2c"&amp;$C2823,0),variables,2,0)</f>
        <v>10989</v>
      </c>
      <c r="H2823" s="98">
        <f t="array" aca="1" ref="H2823" ca="1">IF(AND(G2823&gt;=10861,G2823&lt;=10863),TEXT(INDIRECT(CHAR(39)&amp;$A2823&amp;CHAR(39)&amp;"!r"&amp;$B2823&amp;"c"&amp;$C2823,0),"dd-mmm-yyyy"),(INDIRECT(CHAR(39)&amp;$A2823&amp;CHAR(39)&amp;"!r"&amp;$B2823&amp;"c"&amp;$C2823,0)))</f>
        <v>4607300000</v>
      </c>
    </row>
    <row r="2824" spans="1:8" x14ac:dyDescent="0.3">
      <c r="A2824" s="95" t="s">
        <v>285</v>
      </c>
      <c r="B2824" s="95">
        <f t="shared" si="5705"/>
        <v>17</v>
      </c>
      <c r="C2824" s="95">
        <f t="shared" si="5706"/>
        <v>14</v>
      </c>
      <c r="E2824" s="95">
        <f t="shared" ref="E2824" si="5789">plan_id</f>
        <v>390</v>
      </c>
      <c r="F2824" s="95">
        <f t="shared" ca="1" si="5667"/>
        <v>2015</v>
      </c>
      <c r="G2824" s="95">
        <f t="shared" ref="G2824" ca="1" si="5790">VLOOKUP(INDIRECT(CHAR(39)&amp;$A2824&amp;CHAR(39)&amp;"!r2c"&amp;$C2824,0),variables,2,0)</f>
        <v>10990</v>
      </c>
      <c r="H2824" s="98">
        <f t="array" aca="1" ref="H2824" ca="1">IF(AND(G2824&gt;=10861,G2824&lt;=10863),TEXT(INDIRECT(CHAR(39)&amp;$A2824&amp;CHAR(39)&amp;"!r"&amp;$B2824&amp;"c"&amp;$C2824,0),"dd-mmm-yyyy"),(INDIRECT(CHAR(39)&amp;$A2824&amp;CHAR(39)&amp;"!r"&amp;$B2824&amp;"c"&amp;$C2824,0)))</f>
        <v>4283100000</v>
      </c>
    </row>
    <row r="2825" spans="1:8" x14ac:dyDescent="0.3">
      <c r="A2825" s="95" t="s">
        <v>285</v>
      </c>
      <c r="B2825" s="95">
        <f t="shared" si="5705"/>
        <v>17</v>
      </c>
      <c r="C2825" s="95">
        <f t="shared" si="5706"/>
        <v>15</v>
      </c>
      <c r="E2825" s="95">
        <f t="shared" ref="E2825" si="5791">plan_id</f>
        <v>390</v>
      </c>
      <c r="F2825" s="95">
        <f t="shared" ca="1" si="5667"/>
        <v>2015</v>
      </c>
      <c r="G2825" s="95">
        <f t="shared" ref="G2825" ca="1" si="5792">VLOOKUP(INDIRECT(CHAR(39)&amp;$A2825&amp;CHAR(39)&amp;"!r2c"&amp;$C2825,0),variables,2,0)</f>
        <v>10991</v>
      </c>
      <c r="H2825" s="98">
        <f t="array" aca="1" ref="H2825" ca="1">IF(AND(G2825&gt;=10861,G2825&lt;=10863),TEXT(INDIRECT(CHAR(39)&amp;$A2825&amp;CHAR(39)&amp;"!r"&amp;$B2825&amp;"c"&amp;$C2825,0),"dd-mmm-yyyy"),(INDIRECT(CHAR(39)&amp;$A2825&amp;CHAR(39)&amp;"!r"&amp;$B2825&amp;"c"&amp;$C2825,0)))</f>
        <v>-324200000</v>
      </c>
    </row>
    <row r="2826" spans="1:8" x14ac:dyDescent="0.3">
      <c r="A2826" s="95" t="s">
        <v>285</v>
      </c>
      <c r="B2826" s="95">
        <f t="shared" si="5705"/>
        <v>17</v>
      </c>
      <c r="C2826" s="95">
        <f t="shared" si="5706"/>
        <v>16</v>
      </c>
      <c r="E2826" s="95">
        <f t="shared" ref="E2826" si="5793">plan_id</f>
        <v>390</v>
      </c>
      <c r="F2826" s="95">
        <f t="shared" ca="1" si="5667"/>
        <v>2015</v>
      </c>
      <c r="G2826" s="95">
        <f t="shared" ref="G2826" ca="1" si="5794">VLOOKUP(INDIRECT(CHAR(39)&amp;$A2826&amp;CHAR(39)&amp;"!r2c"&amp;$C2826,0),variables,2,0)</f>
        <v>10992</v>
      </c>
      <c r="H2826" s="98">
        <f t="array" aca="1" ref="H2826" ca="1">IF(AND(G2826&gt;=10861,G2826&lt;=10863),TEXT(INDIRECT(CHAR(39)&amp;$A2826&amp;CHAR(39)&amp;"!r"&amp;$B2826&amp;"c"&amp;$C2826,0),"dd-mmm-yyyy"),(INDIRECT(CHAR(39)&amp;$A2826&amp;CHAR(39)&amp;"!r"&amp;$B2826&amp;"c"&amp;$C2826,0)))</f>
        <v>1.0760000000000001</v>
      </c>
    </row>
    <row r="2827" spans="1:8" x14ac:dyDescent="0.3">
      <c r="A2827" s="95" t="s">
        <v>285</v>
      </c>
      <c r="B2827" s="95">
        <f t="shared" si="5705"/>
        <v>17</v>
      </c>
      <c r="C2827" s="95">
        <f t="shared" si="5706"/>
        <v>17</v>
      </c>
      <c r="E2827" s="95">
        <f t="shared" ref="E2827" si="5795">plan_id</f>
        <v>390</v>
      </c>
      <c r="F2827" s="95">
        <f t="shared" ca="1" si="5667"/>
        <v>2015</v>
      </c>
      <c r="G2827" s="95">
        <f t="shared" ref="G2827" ca="1" si="5796">VLOOKUP(INDIRECT(CHAR(39)&amp;$A2827&amp;CHAR(39)&amp;"!r2c"&amp;$C2827,0),variables,2,0)</f>
        <v>10993</v>
      </c>
      <c r="H2827" s="98">
        <f t="array" aca="1" ref="H2827" ca="1">IF(AND(G2827&gt;=10861,G2827&lt;=10863),TEXT(INDIRECT(CHAR(39)&amp;$A2827&amp;CHAR(39)&amp;"!r"&amp;$B2827&amp;"c"&amp;$C2827,0),"dd-mmm-yyyy"),(INDIRECT(CHAR(39)&amp;$A2827&amp;CHAR(39)&amp;"!r"&amp;$B2827&amp;"c"&amp;$C2827,0)))</f>
        <v>446200000</v>
      </c>
    </row>
    <row r="2828" spans="1:8" x14ac:dyDescent="0.3">
      <c r="A2828" s="95" t="s">
        <v>285</v>
      </c>
      <c r="B2828" s="95">
        <f t="shared" si="5705"/>
        <v>17</v>
      </c>
      <c r="C2828" s="95">
        <f t="shared" si="5706"/>
        <v>18</v>
      </c>
      <c r="E2828" s="95">
        <f t="shared" ref="E2828" si="5797">plan_id</f>
        <v>390</v>
      </c>
      <c r="F2828" s="95">
        <f t="shared" ref="F2828:F2891" ca="1" si="5798">INDIRECT(CHAR(39)&amp;$A2828&amp;CHAR(39)&amp;"!r"&amp;$B2828&amp;"c2",0)</f>
        <v>2015</v>
      </c>
      <c r="G2828" s="95">
        <f t="shared" ref="G2828" ca="1" si="5799">VLOOKUP(INDIRECT(CHAR(39)&amp;$A2828&amp;CHAR(39)&amp;"!r2c"&amp;$C2828,0),variables,2,0)</f>
        <v>11005</v>
      </c>
      <c r="H2828" s="98">
        <f t="array" aca="1" ref="H2828" ca="1">IF(AND(G2828&gt;=10861,G2828&lt;=10863),TEXT(INDIRECT(CHAR(39)&amp;$A2828&amp;CHAR(39)&amp;"!r"&amp;$B2828&amp;"c"&amp;$C2828,0),"dd-mmm-yyyy"),(INDIRECT(CHAR(39)&amp;$A2828&amp;CHAR(39)&amp;"!r"&amp;$B2828&amp;"c"&amp;$C2828,0)))</f>
        <v>0.23180188256387271</v>
      </c>
    </row>
    <row r="2829" spans="1:8" x14ac:dyDescent="0.3">
      <c r="A2829" s="95" t="s">
        <v>285</v>
      </c>
      <c r="B2829" s="95">
        <f t="shared" si="5705"/>
        <v>17</v>
      </c>
      <c r="C2829" s="95">
        <f t="shared" si="5706"/>
        <v>19</v>
      </c>
      <c r="E2829" s="95">
        <f t="shared" ref="E2829" si="5800">plan_id</f>
        <v>390</v>
      </c>
      <c r="F2829" s="95">
        <f t="shared" ca="1" si="5798"/>
        <v>2015</v>
      </c>
      <c r="G2829" s="95">
        <f t="shared" ref="G2829" ca="1" si="5801">VLOOKUP(INDIRECT(CHAR(39)&amp;$A2829&amp;CHAR(39)&amp;"!r2c"&amp;$C2829,0),variables,2,0)</f>
        <v>10988</v>
      </c>
      <c r="H2829" s="98" t="str">
        <f t="array" aca="1" ref="H2829" ca="1">IF(AND(G2829&gt;=10861,G2829&lt;=10863),TEXT(INDIRECT(CHAR(39)&amp;$A2829&amp;CHAR(39)&amp;"!r"&amp;$B2829&amp;"c"&amp;$C2829,0),"dd-mmm-yyyy"),(INDIRECT(CHAR(39)&amp;$A2829&amp;CHAR(39)&amp;"!r"&amp;$B2829&amp;"c"&amp;$C2829,0)))</f>
        <v>NA</v>
      </c>
    </row>
    <row r="2830" spans="1:8" x14ac:dyDescent="0.3">
      <c r="A2830" s="95" t="s">
        <v>285</v>
      </c>
      <c r="B2830" s="95">
        <f t="shared" si="5705"/>
        <v>17</v>
      </c>
      <c r="C2830" s="95">
        <f t="shared" si="5706"/>
        <v>20</v>
      </c>
      <c r="E2830" s="95">
        <f t="shared" ref="E2830" si="5802">plan_id</f>
        <v>390</v>
      </c>
      <c r="F2830" s="95">
        <f t="shared" ca="1" si="5798"/>
        <v>2015</v>
      </c>
      <c r="G2830" s="95">
        <f t="shared" ref="G2830" ca="1" si="5803">VLOOKUP(INDIRECT(CHAR(39)&amp;$A2830&amp;CHAR(39)&amp;"!r2c"&amp;$C2830,0),variables,2,0)</f>
        <v>10996</v>
      </c>
      <c r="H2830" s="98">
        <f t="array" aca="1" ref="H2830" ca="1">IF(AND(G2830&gt;=10861,G2830&lt;=10863),TEXT(INDIRECT(CHAR(39)&amp;$A2830&amp;CHAR(39)&amp;"!r"&amp;$B2830&amp;"c"&amp;$C2830,0),"dd-mmm-yyyy"),(INDIRECT(CHAR(39)&amp;$A2830&amp;CHAR(39)&amp;"!r"&amp;$B2830&amp;"c"&amp;$C2830,0)))</f>
        <v>4461998000</v>
      </c>
    </row>
    <row r="2831" spans="1:8" x14ac:dyDescent="0.3">
      <c r="A2831" s="95" t="s">
        <v>285</v>
      </c>
      <c r="B2831" s="95">
        <f t="shared" si="5705"/>
        <v>17</v>
      </c>
      <c r="C2831" s="95">
        <f t="shared" si="5706"/>
        <v>21</v>
      </c>
      <c r="E2831" s="95">
        <f t="shared" ref="E2831" si="5804">plan_id</f>
        <v>390</v>
      </c>
      <c r="F2831" s="95">
        <f t="shared" ca="1" si="5798"/>
        <v>2015</v>
      </c>
      <c r="G2831" s="95">
        <f t="shared" ref="G2831" ca="1" si="5805">VLOOKUP(INDIRECT(CHAR(39)&amp;$A2831&amp;CHAR(39)&amp;"!r2c"&amp;$C2831,0),variables,2,0)</f>
        <v>10997</v>
      </c>
      <c r="H2831" s="98">
        <f t="array" aca="1" ref="H2831" ca="1">IF(AND(G2831&gt;=10861,G2831&lt;=10863),TEXT(INDIRECT(CHAR(39)&amp;$A2831&amp;CHAR(39)&amp;"!r"&amp;$B2831&amp;"c"&amp;$C2831,0),"dd-mmm-yyyy"),(INDIRECT(CHAR(39)&amp;$A2831&amp;CHAR(39)&amp;"!r"&amp;$B2831&amp;"c"&amp;$C2831,0)))</f>
        <v>1.0417683453573345</v>
      </c>
    </row>
    <row r="2832" spans="1:8" x14ac:dyDescent="0.3">
      <c r="A2832" s="95" t="s">
        <v>285</v>
      </c>
      <c r="B2832" s="95">
        <f t="shared" si="5705"/>
        <v>17</v>
      </c>
      <c r="C2832" s="95">
        <f t="shared" si="5706"/>
        <v>22</v>
      </c>
      <c r="E2832" s="95">
        <f t="shared" ref="E2832" si="5806">plan_id</f>
        <v>390</v>
      </c>
      <c r="F2832" s="95">
        <f t="shared" ca="1" si="5798"/>
        <v>2015</v>
      </c>
      <c r="G2832" s="95">
        <f t="shared" ref="G2832" ca="1" si="5807">VLOOKUP(INDIRECT(CHAR(39)&amp;$A2832&amp;CHAR(39)&amp;"!r2c"&amp;$C2832,0),variables,2,0)</f>
        <v>10980</v>
      </c>
      <c r="H2832" s="98">
        <f t="array" aca="1" ref="H2832" ca="1">IF(AND(G2832&gt;=10861,G2832&lt;=10863),TEXT(INDIRECT(CHAR(39)&amp;$A2832&amp;CHAR(39)&amp;"!r"&amp;$B2832&amp;"c"&amp;$C2832,0),"dd-mmm-yyyy"),(INDIRECT(CHAR(39)&amp;$A2832&amp;CHAR(39)&amp;"!r"&amp;$B2832&amp;"c"&amp;$C2832,0)))</f>
        <v>0</v>
      </c>
    </row>
    <row r="2833" spans="1:8" x14ac:dyDescent="0.3">
      <c r="A2833" s="95" t="s">
        <v>285</v>
      </c>
      <c r="B2833" s="95">
        <f t="shared" si="5705"/>
        <v>17</v>
      </c>
      <c r="C2833" s="95">
        <f t="shared" si="5706"/>
        <v>23</v>
      </c>
      <c r="E2833" s="95">
        <f t="shared" ref="E2833" si="5808">plan_id</f>
        <v>390</v>
      </c>
      <c r="F2833" s="95">
        <f t="shared" ca="1" si="5798"/>
        <v>2015</v>
      </c>
      <c r="G2833" s="95">
        <f t="shared" ref="G2833" ca="1" si="5809">VLOOKUP(INDIRECT(CHAR(39)&amp;$A2833&amp;CHAR(39)&amp;"!r2c"&amp;$C2833,0),variables,2,0)</f>
        <v>10981</v>
      </c>
      <c r="H2833" s="98">
        <f t="array" aca="1" ref="H2833" ca="1">IF(AND(G2833&gt;=10861,G2833&lt;=10863),TEXT(INDIRECT(CHAR(39)&amp;$A2833&amp;CHAR(39)&amp;"!r"&amp;$B2833&amp;"c"&amp;$C2833,0),"dd-mmm-yyyy"),(INDIRECT(CHAR(39)&amp;$A2833&amp;CHAR(39)&amp;"!r"&amp;$B2833&amp;"c"&amp;$C2833,0)))</f>
        <v>0</v>
      </c>
    </row>
    <row r="2834" spans="1:8" x14ac:dyDescent="0.3">
      <c r="A2834" s="95" t="s">
        <v>285</v>
      </c>
      <c r="B2834" s="95">
        <f t="shared" si="5705"/>
        <v>17</v>
      </c>
      <c r="C2834" s="95">
        <f t="shared" si="5706"/>
        <v>24</v>
      </c>
      <c r="E2834" s="95">
        <f t="shared" ref="E2834" si="5810">plan_id</f>
        <v>390</v>
      </c>
      <c r="F2834" s="95">
        <f t="shared" ca="1" si="5798"/>
        <v>2015</v>
      </c>
      <c r="G2834" s="95">
        <f t="shared" ref="G2834" ca="1" si="5811">VLOOKUP(INDIRECT(CHAR(39)&amp;$A2834&amp;CHAR(39)&amp;"!r2c"&amp;$C2834,0),variables,2,0)</f>
        <v>10998</v>
      </c>
      <c r="H2834" s="98">
        <f t="array" aca="1" ref="H2834" ca="1">IF(AND(G2834&gt;=10861,G2834&lt;=10863),TEXT(INDIRECT(CHAR(39)&amp;$A2834&amp;CHAR(39)&amp;"!r"&amp;$B2834&amp;"c"&amp;$C2834,0),"dd-mmm-yyyy"),(INDIRECT(CHAR(39)&amp;$A2834&amp;CHAR(39)&amp;"!r"&amp;$B2834&amp;"c"&amp;$C2834,0)))</f>
        <v>-71300000</v>
      </c>
    </row>
    <row r="2835" spans="1:8" x14ac:dyDescent="0.3">
      <c r="A2835" s="95" t="s">
        <v>285</v>
      </c>
      <c r="B2835" s="95">
        <f t="shared" si="5705"/>
        <v>17</v>
      </c>
      <c r="C2835" s="95">
        <f t="shared" si="5706"/>
        <v>25</v>
      </c>
      <c r="E2835" s="95">
        <f t="shared" ref="E2835" si="5812">plan_id</f>
        <v>390</v>
      </c>
      <c r="F2835" s="95">
        <f t="shared" ca="1" si="5798"/>
        <v>2015</v>
      </c>
      <c r="G2835" s="95">
        <f t="shared" ref="G2835" ca="1" si="5813">VLOOKUP(INDIRECT(CHAR(39)&amp;$A2835&amp;CHAR(39)&amp;"!r2c"&amp;$C2835,0),variables,2,0)</f>
        <v>10999</v>
      </c>
      <c r="H2835" s="98">
        <f t="array" aca="1" ref="H2835" ca="1">IF(AND(G2835&gt;=10861,G2835&lt;=10863),TEXT(INDIRECT(CHAR(39)&amp;$A2835&amp;CHAR(39)&amp;"!r"&amp;$B2835&amp;"c"&amp;$C2835,0),"dd-mmm-yyyy"),(INDIRECT(CHAR(39)&amp;$A2835&amp;CHAR(39)&amp;"!r"&amp;$B2835&amp;"c"&amp;$C2835,0)))</f>
        <v>63634000</v>
      </c>
    </row>
    <row r="2836" spans="1:8" x14ac:dyDescent="0.3">
      <c r="A2836" s="95" t="s">
        <v>285</v>
      </c>
      <c r="B2836" s="95">
        <f t="shared" si="5705"/>
        <v>17</v>
      </c>
      <c r="C2836" s="95">
        <f t="shared" si="5706"/>
        <v>26</v>
      </c>
      <c r="E2836" s="95">
        <f t="shared" ref="E2836" si="5814">plan_id</f>
        <v>390</v>
      </c>
      <c r="F2836" s="95">
        <f t="shared" ca="1" si="5798"/>
        <v>2015</v>
      </c>
      <c r="G2836" s="95">
        <f t="shared" ref="G2836" ca="1" si="5815">VLOOKUP(INDIRECT(CHAR(39)&amp;$A2836&amp;CHAR(39)&amp;"!r2c"&amp;$C2836,0),variables,2,0)</f>
        <v>11000</v>
      </c>
      <c r="H2836" s="98">
        <f t="array" aca="1" ref="H2836" ca="1">IF(AND(G2836&gt;=10861,G2836&lt;=10863),TEXT(INDIRECT(CHAR(39)&amp;$A2836&amp;CHAR(39)&amp;"!r"&amp;$B2836&amp;"c"&amp;$C2836,0),"dd-mmm-yyyy"),(INDIRECT(CHAR(39)&amp;$A2836&amp;CHAR(39)&amp;"!r"&amp;$B2836&amp;"c"&amp;$C2836,0)))</f>
        <v>1396000</v>
      </c>
    </row>
    <row r="2837" spans="1:8" x14ac:dyDescent="0.3">
      <c r="A2837" s="95" t="s">
        <v>285</v>
      </c>
      <c r="B2837" s="95">
        <f t="shared" si="5705"/>
        <v>17</v>
      </c>
      <c r="C2837" s="95">
        <f t="shared" si="5706"/>
        <v>27</v>
      </c>
      <c r="E2837" s="95">
        <f t="shared" ref="E2837" si="5816">plan_id</f>
        <v>390</v>
      </c>
      <c r="F2837" s="95">
        <f t="shared" ca="1" si="5798"/>
        <v>2015</v>
      </c>
      <c r="G2837" s="95">
        <f t="shared" ref="G2837" ca="1" si="5817">VLOOKUP(INDIRECT(CHAR(39)&amp;$A2837&amp;CHAR(39)&amp;"!r2c"&amp;$C2837,0),variables,2,0)</f>
        <v>11001</v>
      </c>
      <c r="H2837" s="98">
        <f t="array" aca="1" ref="H2837" ca="1">IF(AND(G2837&gt;=10861,G2837&lt;=10863),TEXT(INDIRECT(CHAR(39)&amp;$A2837&amp;CHAR(39)&amp;"!r"&amp;$B2837&amp;"c"&amp;$C2837,0),"dd-mmm-yyyy"),(INDIRECT(CHAR(39)&amp;$A2837&amp;CHAR(39)&amp;"!r"&amp;$B2837&amp;"c"&amp;$C2837,0)))</f>
        <v>11939000</v>
      </c>
    </row>
    <row r="2838" spans="1:8" x14ac:dyDescent="0.3">
      <c r="A2838" s="95" t="s">
        <v>285</v>
      </c>
      <c r="B2838" s="95">
        <f t="shared" si="5705"/>
        <v>17</v>
      </c>
      <c r="C2838" s="95">
        <f t="shared" si="5706"/>
        <v>28</v>
      </c>
      <c r="E2838" s="95">
        <f t="shared" ref="E2838" si="5818">plan_id</f>
        <v>390</v>
      </c>
      <c r="F2838" s="95">
        <f t="shared" ca="1" si="5798"/>
        <v>2015</v>
      </c>
      <c r="G2838" s="95">
        <f t="shared" ref="G2838" ca="1" si="5819">VLOOKUP(INDIRECT(CHAR(39)&amp;$A2838&amp;CHAR(39)&amp;"!r2c"&amp;$C2838,0),variables,2,0)</f>
        <v>11002</v>
      </c>
      <c r="H2838" s="98">
        <f t="array" aca="1" ref="H2838" ca="1">IF(AND(G2838&gt;=10861,G2838&lt;=10863),TEXT(INDIRECT(CHAR(39)&amp;$A2838&amp;CHAR(39)&amp;"!r"&amp;$B2838&amp;"c"&amp;$C2838,0),"dd-mmm-yyyy"),(INDIRECT(CHAR(39)&amp;$A2838&amp;CHAR(39)&amp;"!r"&amp;$B2838&amp;"c"&amp;$C2838,0)))</f>
        <v>0</v>
      </c>
    </row>
    <row r="2839" spans="1:8" x14ac:dyDescent="0.3">
      <c r="A2839" s="95" t="s">
        <v>285</v>
      </c>
      <c r="B2839" s="95">
        <f t="shared" si="5705"/>
        <v>17</v>
      </c>
      <c r="C2839" s="95">
        <f t="shared" si="5706"/>
        <v>29</v>
      </c>
      <c r="E2839" s="95">
        <f t="shared" ref="E2839" si="5820">plan_id</f>
        <v>390</v>
      </c>
      <c r="F2839" s="95">
        <f t="shared" ca="1" si="5798"/>
        <v>2015</v>
      </c>
      <c r="G2839" s="95">
        <f t="shared" ref="G2839" ca="1" si="5821">VLOOKUP(INDIRECT(CHAR(39)&amp;$A2839&amp;CHAR(39)&amp;"!r2c"&amp;$C2839,0),variables,2,0)</f>
        <v>11003</v>
      </c>
      <c r="H2839" s="98">
        <f t="array" aca="1" ref="H2839" ca="1">IF(AND(G2839&gt;=10861,G2839&lt;=10863),TEXT(INDIRECT(CHAR(39)&amp;$A2839&amp;CHAR(39)&amp;"!r"&amp;$B2839&amp;"c"&amp;$C2839,0),"dd-mmm-yyyy"),(INDIRECT(CHAR(39)&amp;$A2839&amp;CHAR(39)&amp;"!r"&amp;$B2839&amp;"c"&amp;$C2839,0)))</f>
        <v>76969000</v>
      </c>
    </row>
    <row r="2840" spans="1:8" x14ac:dyDescent="0.3">
      <c r="A2840" s="95" t="s">
        <v>285</v>
      </c>
      <c r="B2840" s="95">
        <f t="shared" si="5705"/>
        <v>18</v>
      </c>
      <c r="C2840" s="95">
        <f t="shared" si="5706"/>
        <v>3</v>
      </c>
      <c r="E2840" s="95">
        <f t="shared" ref="E2840" si="5822">plan_id</f>
        <v>390</v>
      </c>
      <c r="F2840" s="95">
        <f t="shared" ca="1" si="5798"/>
        <v>2016</v>
      </c>
      <c r="G2840" s="95">
        <f t="shared" ref="G2840" ca="1" si="5823">VLOOKUP(INDIRECT(CHAR(39)&amp;$A2840&amp;CHAR(39)&amp;"!r2c"&amp;$C2840,0),variables,2,0)</f>
        <v>10982</v>
      </c>
      <c r="H2840" s="98" t="str">
        <f t="array" aca="1" ref="H2840" ca="1">IF(AND(G2840&gt;=10861,G2840&lt;=10863),TEXT(INDIRECT(CHAR(39)&amp;$A2840&amp;CHAR(39)&amp;"!r"&amp;$B2840&amp;"c"&amp;$C2840,0),"dd-mmm-yyyy"),(INDIRECT(CHAR(39)&amp;$A2840&amp;CHAR(39)&amp;"!r"&amp;$B2840&amp;"c"&amp;$C2840,0)))</f>
        <v>NO</v>
      </c>
    </row>
    <row r="2841" spans="1:8" x14ac:dyDescent="0.3">
      <c r="A2841" s="95" t="s">
        <v>285</v>
      </c>
      <c r="B2841" s="95">
        <f t="shared" si="5705"/>
        <v>18</v>
      </c>
      <c r="C2841" s="95">
        <f t="shared" si="5706"/>
        <v>4</v>
      </c>
      <c r="E2841" s="95">
        <f t="shared" ref="E2841" si="5824">plan_id</f>
        <v>390</v>
      </c>
      <c r="F2841" s="95">
        <f t="shared" ca="1" si="5798"/>
        <v>2016</v>
      </c>
      <c r="G2841" s="95">
        <f t="shared" ref="G2841" ca="1" si="5825">VLOOKUP(INDIRECT(CHAR(39)&amp;$A2841&amp;CHAR(39)&amp;"!r2c"&amp;$C2841,0),variables,2,0)</f>
        <v>10984</v>
      </c>
      <c r="H2841" s="98" t="str">
        <f t="array" aca="1" ref="H2841" ca="1">IF(AND(G2841&gt;=10861,G2841&lt;=10863),TEXT(INDIRECT(CHAR(39)&amp;$A2841&amp;CHAR(39)&amp;"!r"&amp;$B2841&amp;"c"&amp;$C2841,0),"dd-mmm-yyyy"),(INDIRECT(CHAR(39)&amp;$A2841&amp;CHAR(39)&amp;"!r"&amp;$B2841&amp;"c"&amp;$C2841,0)))</f>
        <v>NA</v>
      </c>
    </row>
    <row r="2842" spans="1:8" x14ac:dyDescent="0.3">
      <c r="A2842" s="95" t="s">
        <v>285</v>
      </c>
      <c r="B2842" s="95">
        <f t="shared" si="5705"/>
        <v>18</v>
      </c>
      <c r="C2842" s="95">
        <f t="shared" si="5706"/>
        <v>5</v>
      </c>
      <c r="E2842" s="95">
        <f t="shared" ref="E2842" si="5826">plan_id</f>
        <v>390</v>
      </c>
      <c r="F2842" s="95">
        <f t="shared" ca="1" si="5798"/>
        <v>2016</v>
      </c>
      <c r="G2842" s="95">
        <f t="shared" ref="G2842" ca="1" si="5827">VLOOKUP(INDIRECT(CHAR(39)&amp;$A2842&amp;CHAR(39)&amp;"!r2c"&amp;$C2842,0),variables,2,0)</f>
        <v>10985</v>
      </c>
      <c r="H2842" s="98" t="str">
        <f t="array" aca="1" ref="H2842" ca="1">IF(AND(G2842&gt;=10861,G2842&lt;=10863),TEXT(INDIRECT(CHAR(39)&amp;$A2842&amp;CHAR(39)&amp;"!r"&amp;$B2842&amp;"c"&amp;$C2842,0),"dd-mmm-yyyy"),(INDIRECT(CHAR(39)&amp;$A2842&amp;CHAR(39)&amp;"!r"&amp;$B2842&amp;"c"&amp;$C2842,0)))</f>
        <v>NA</v>
      </c>
    </row>
    <row r="2843" spans="1:8" x14ac:dyDescent="0.3">
      <c r="A2843" s="95" t="s">
        <v>285</v>
      </c>
      <c r="B2843" s="95">
        <f t="shared" si="5705"/>
        <v>18</v>
      </c>
      <c r="C2843" s="95">
        <f t="shared" si="5706"/>
        <v>6</v>
      </c>
      <c r="E2843" s="95">
        <f t="shared" ref="E2843" si="5828">plan_id</f>
        <v>390</v>
      </c>
      <c r="F2843" s="95">
        <f t="shared" ca="1" si="5798"/>
        <v>2016</v>
      </c>
      <c r="G2843" s="95">
        <f t="shared" ref="G2843" ca="1" si="5829">VLOOKUP(INDIRECT(CHAR(39)&amp;$A2843&amp;CHAR(39)&amp;"!r2c"&amp;$C2843,0),variables,2,0)</f>
        <v>10986</v>
      </c>
      <c r="H2843" s="98" t="str">
        <f t="array" aca="1" ref="H2843" ca="1">IF(AND(G2843&gt;=10861,G2843&lt;=10863),TEXT(INDIRECT(CHAR(39)&amp;$A2843&amp;CHAR(39)&amp;"!r"&amp;$B2843&amp;"c"&amp;$C2843,0),"dd-mmm-yyyy"),(INDIRECT(CHAR(39)&amp;$A2843&amp;CHAR(39)&amp;"!r"&amp;$B2843&amp;"c"&amp;$C2843,0)))</f>
        <v>NA</v>
      </c>
    </row>
    <row r="2844" spans="1:8" x14ac:dyDescent="0.3">
      <c r="A2844" s="95" t="s">
        <v>285</v>
      </c>
      <c r="B2844" s="95">
        <f t="shared" si="5705"/>
        <v>18</v>
      </c>
      <c r="C2844" s="95">
        <f t="shared" si="5706"/>
        <v>7</v>
      </c>
      <c r="E2844" s="95">
        <f t="shared" ref="E2844" si="5830">plan_id</f>
        <v>390</v>
      </c>
      <c r="F2844" s="95">
        <f t="shared" ca="1" si="5798"/>
        <v>2016</v>
      </c>
      <c r="G2844" s="95">
        <f t="shared" ref="G2844" ca="1" si="5831">VLOOKUP(INDIRECT(CHAR(39)&amp;$A2844&amp;CHAR(39)&amp;"!r2c"&amp;$C2844,0),variables,2,0)</f>
        <v>10974</v>
      </c>
      <c r="H2844" s="98" t="str">
        <f t="array" aca="1" ref="H2844" ca="1">IF(AND(G2844&gt;=10861,G2844&lt;=10863),TEXT(INDIRECT(CHAR(39)&amp;$A2844&amp;CHAR(39)&amp;"!r"&amp;$B2844&amp;"c"&amp;$C2844,0),"dd-mmm-yyyy"),(INDIRECT(CHAR(39)&amp;$A2844&amp;CHAR(39)&amp;"!r"&amp;$B2844&amp;"c"&amp;$C2844,0)))</f>
        <v>EAN</v>
      </c>
    </row>
    <row r="2845" spans="1:8" x14ac:dyDescent="0.3">
      <c r="A2845" s="95" t="s">
        <v>285</v>
      </c>
      <c r="B2845" s="95">
        <f t="shared" si="5705"/>
        <v>18</v>
      </c>
      <c r="C2845" s="95">
        <f t="shared" si="5706"/>
        <v>8</v>
      </c>
      <c r="E2845" s="95">
        <f t="shared" ref="E2845" si="5832">plan_id</f>
        <v>390</v>
      </c>
      <c r="F2845" s="95">
        <f t="shared" ca="1" si="5798"/>
        <v>2016</v>
      </c>
      <c r="G2845" s="95">
        <f t="shared" ref="G2845" ca="1" si="5833">VLOOKUP(INDIRECT(CHAR(39)&amp;$A2845&amp;CHAR(39)&amp;"!r2c"&amp;$C2845,0),variables,2,0)</f>
        <v>10987</v>
      </c>
      <c r="H2845" s="98" t="str">
        <f t="array" aca="1" ref="H2845" ca="1">IF(AND(G2845&gt;=10861,G2845&lt;=10863),TEXT(INDIRECT(CHAR(39)&amp;$A2845&amp;CHAR(39)&amp;"!r"&amp;$B2845&amp;"c"&amp;$C2845,0),"dd-mmm-yyyy"),(INDIRECT(CHAR(39)&amp;$A2845&amp;CHAR(39)&amp;"!r"&amp;$B2845&amp;"c"&amp;$C2845,0)))</f>
        <v>NA</v>
      </c>
    </row>
    <row r="2846" spans="1:8" x14ac:dyDescent="0.3">
      <c r="A2846" s="95" t="s">
        <v>285</v>
      </c>
      <c r="B2846" s="95">
        <f t="shared" si="5705"/>
        <v>18</v>
      </c>
      <c r="C2846" s="95">
        <f t="shared" si="5706"/>
        <v>9</v>
      </c>
      <c r="E2846" s="95">
        <f t="shared" ref="E2846" si="5834">plan_id</f>
        <v>390</v>
      </c>
      <c r="F2846" s="95">
        <f t="shared" ca="1" si="5798"/>
        <v>2016</v>
      </c>
      <c r="G2846" s="95">
        <f t="shared" ref="G2846" ca="1" si="5835">VLOOKUP(INDIRECT(CHAR(39)&amp;$A2846&amp;CHAR(39)&amp;"!r2c"&amp;$C2846,0),variables,2,0)</f>
        <v>10885</v>
      </c>
      <c r="H2846" s="98">
        <f t="array" aca="1" ref="H2846" ca="1">IF(AND(G2846&gt;=10861,G2846&lt;=10863),TEXT(INDIRECT(CHAR(39)&amp;$A2846&amp;CHAR(39)&amp;"!r"&amp;$B2846&amp;"c"&amp;$C2846,0),"dd-mmm-yyyy"),(INDIRECT(CHAR(39)&amp;$A2846&amp;CHAR(39)&amp;"!r"&amp;$B2846&amp;"c"&amp;$C2846,0)))</f>
        <v>136115000</v>
      </c>
    </row>
    <row r="2847" spans="1:8" x14ac:dyDescent="0.3">
      <c r="A2847" s="95" t="s">
        <v>285</v>
      </c>
      <c r="B2847" s="95">
        <f t="shared" ref="B2847:B2910" si="5836">B2820+1</f>
        <v>18</v>
      </c>
      <c r="C2847" s="95">
        <f t="shared" ref="C2847:C2910" si="5837">C2820</f>
        <v>10</v>
      </c>
      <c r="E2847" s="95">
        <f t="shared" ref="E2847" si="5838">plan_id</f>
        <v>390</v>
      </c>
      <c r="F2847" s="95">
        <f t="shared" ca="1" si="5798"/>
        <v>2016</v>
      </c>
      <c r="G2847" s="95">
        <f t="shared" ref="G2847" ca="1" si="5839">VLOOKUP(INDIRECT(CHAR(39)&amp;$A2847&amp;CHAR(39)&amp;"!r2c"&amp;$C2847,0),variables,2,0)</f>
        <v>10886</v>
      </c>
      <c r="H2847" s="98">
        <f t="array" aca="1" ref="H2847" ca="1">IF(AND(G2847&gt;=10861,G2847&lt;=10863),TEXT(INDIRECT(CHAR(39)&amp;$A2847&amp;CHAR(39)&amp;"!r"&amp;$B2847&amp;"c"&amp;$C2847,0),"dd-mmm-yyyy"),(INDIRECT(CHAR(39)&amp;$A2847&amp;CHAR(39)&amp;"!r"&amp;$B2847&amp;"c"&amp;$C2847,0)))</f>
        <v>136115000</v>
      </c>
    </row>
    <row r="2848" spans="1:8" x14ac:dyDescent="0.3">
      <c r="A2848" s="95" t="s">
        <v>285</v>
      </c>
      <c r="B2848" s="95">
        <f t="shared" si="5836"/>
        <v>18</v>
      </c>
      <c r="C2848" s="95">
        <f t="shared" si="5837"/>
        <v>11</v>
      </c>
      <c r="E2848" s="95">
        <f t="shared" ref="E2848" si="5840">plan_id</f>
        <v>390</v>
      </c>
      <c r="F2848" s="95">
        <f t="shared" ca="1" si="5798"/>
        <v>2016</v>
      </c>
      <c r="G2848" s="95">
        <f t="shared" ref="G2848" ca="1" si="5841">VLOOKUP(INDIRECT(CHAR(39)&amp;$A2848&amp;CHAR(39)&amp;"!r2c"&amp;$C2848,0),variables,2,0)</f>
        <v>10887</v>
      </c>
      <c r="H2848" s="98">
        <f t="array" aca="1" ref="H2848" ca="1">IF(AND(G2848&gt;=10861,G2848&lt;=10863),TEXT(INDIRECT(CHAR(39)&amp;$A2848&amp;CHAR(39)&amp;"!r"&amp;$B2848&amp;"c"&amp;$C2848,0),"dd-mmm-yyyy"),(INDIRECT(CHAR(39)&amp;$A2848&amp;CHAR(39)&amp;"!r"&amp;$B2848&amp;"c"&amp;$C2848,0)))</f>
        <v>0</v>
      </c>
    </row>
    <row r="2849" spans="1:8" x14ac:dyDescent="0.3">
      <c r="A2849" s="95" t="s">
        <v>285</v>
      </c>
      <c r="B2849" s="95">
        <f t="shared" si="5836"/>
        <v>18</v>
      </c>
      <c r="C2849" s="95">
        <f t="shared" si="5837"/>
        <v>12</v>
      </c>
      <c r="E2849" s="95">
        <f t="shared" ref="E2849" si="5842">plan_id</f>
        <v>390</v>
      </c>
      <c r="F2849" s="95">
        <f t="shared" ca="1" si="5798"/>
        <v>2016</v>
      </c>
      <c r="G2849" s="95">
        <f t="shared" ref="G2849" ca="1" si="5843">VLOOKUP(INDIRECT(CHAR(39)&amp;$A2849&amp;CHAR(39)&amp;"!r2c"&amp;$C2849,0),variables,2,0)</f>
        <v>10883</v>
      </c>
      <c r="H2849" s="98">
        <f t="array" aca="1" ref="H2849" ca="1">IF(AND(G2849&gt;=10861,G2849&lt;=10863),TEXT(INDIRECT(CHAR(39)&amp;$A2849&amp;CHAR(39)&amp;"!r"&amp;$B2849&amp;"c"&amp;$C2849,0),"dd-mmm-yyyy"),(INDIRECT(CHAR(39)&amp;$A2849&amp;CHAR(39)&amp;"!r"&amp;$B2849&amp;"c"&amp;$C2849,0)))</f>
        <v>1</v>
      </c>
    </row>
    <row r="2850" spans="1:8" x14ac:dyDescent="0.3">
      <c r="A2850" s="95" t="s">
        <v>285</v>
      </c>
      <c r="B2850" s="95">
        <f t="shared" si="5836"/>
        <v>18</v>
      </c>
      <c r="C2850" s="95">
        <f t="shared" si="5837"/>
        <v>13</v>
      </c>
      <c r="E2850" s="95">
        <f t="shared" ref="E2850" si="5844">plan_id</f>
        <v>390</v>
      </c>
      <c r="F2850" s="95">
        <f t="shared" ca="1" si="5798"/>
        <v>2016</v>
      </c>
      <c r="G2850" s="95">
        <f t="shared" ref="G2850" ca="1" si="5845">VLOOKUP(INDIRECT(CHAR(39)&amp;$A2850&amp;CHAR(39)&amp;"!r2c"&amp;$C2850,0),variables,2,0)</f>
        <v>10989</v>
      </c>
      <c r="H2850" s="98">
        <f t="array" aca="1" ref="H2850" ca="1">IF(AND(G2850&gt;=10861,G2850&lt;=10863),TEXT(INDIRECT(CHAR(39)&amp;$A2850&amp;CHAR(39)&amp;"!r"&amp;$B2850&amp;"c"&amp;$C2850,0),"dd-mmm-yyyy"),(INDIRECT(CHAR(39)&amp;$A2850&amp;CHAR(39)&amp;"!r"&amp;$B2850&amp;"c"&amp;$C2850,0)))</f>
        <v>4985051000</v>
      </c>
    </row>
    <row r="2851" spans="1:8" x14ac:dyDescent="0.3">
      <c r="A2851" s="95" t="s">
        <v>285</v>
      </c>
      <c r="B2851" s="95">
        <f t="shared" si="5836"/>
        <v>18</v>
      </c>
      <c r="C2851" s="95">
        <f t="shared" si="5837"/>
        <v>14</v>
      </c>
      <c r="E2851" s="95">
        <f t="shared" ref="E2851" si="5846">plan_id</f>
        <v>390</v>
      </c>
      <c r="F2851" s="95">
        <f t="shared" ca="1" si="5798"/>
        <v>2016</v>
      </c>
      <c r="G2851" s="95">
        <f t="shared" ref="G2851" ca="1" si="5847">VLOOKUP(INDIRECT(CHAR(39)&amp;$A2851&amp;CHAR(39)&amp;"!r2c"&amp;$C2851,0),variables,2,0)</f>
        <v>10990</v>
      </c>
      <c r="H2851" s="98">
        <f t="array" aca="1" ref="H2851" ca="1">IF(AND(G2851&gt;=10861,G2851&lt;=10863),TEXT(INDIRECT(CHAR(39)&amp;$A2851&amp;CHAR(39)&amp;"!r"&amp;$B2851&amp;"c"&amp;$C2851,0),"dd-mmm-yyyy"),(INDIRECT(CHAR(39)&amp;$A2851&amp;CHAR(39)&amp;"!r"&amp;$B2851&amp;"c"&amp;$C2851,0)))</f>
        <v>4498513000</v>
      </c>
    </row>
    <row r="2852" spans="1:8" x14ac:dyDescent="0.3">
      <c r="A2852" s="95" t="s">
        <v>285</v>
      </c>
      <c r="B2852" s="95">
        <f t="shared" si="5836"/>
        <v>18</v>
      </c>
      <c r="C2852" s="95">
        <f t="shared" si="5837"/>
        <v>15</v>
      </c>
      <c r="E2852" s="95">
        <f t="shared" ref="E2852" si="5848">plan_id</f>
        <v>390</v>
      </c>
      <c r="F2852" s="95">
        <f t="shared" ca="1" si="5798"/>
        <v>2016</v>
      </c>
      <c r="G2852" s="95">
        <f t="shared" ref="G2852" ca="1" si="5849">VLOOKUP(INDIRECT(CHAR(39)&amp;$A2852&amp;CHAR(39)&amp;"!r2c"&amp;$C2852,0),variables,2,0)</f>
        <v>10991</v>
      </c>
      <c r="H2852" s="98">
        <f t="array" aca="1" ref="H2852" ca="1">IF(AND(G2852&gt;=10861,G2852&lt;=10863),TEXT(INDIRECT(CHAR(39)&amp;$A2852&amp;CHAR(39)&amp;"!r"&amp;$B2852&amp;"c"&amp;$C2852,0),"dd-mmm-yyyy"),(INDIRECT(CHAR(39)&amp;$A2852&amp;CHAR(39)&amp;"!r"&amp;$B2852&amp;"c"&amp;$C2852,0)))</f>
        <v>-486538000</v>
      </c>
    </row>
    <row r="2853" spans="1:8" x14ac:dyDescent="0.3">
      <c r="A2853" s="95" t="s">
        <v>285</v>
      </c>
      <c r="B2853" s="95">
        <f t="shared" si="5836"/>
        <v>18</v>
      </c>
      <c r="C2853" s="95">
        <f t="shared" si="5837"/>
        <v>16</v>
      </c>
      <c r="E2853" s="95">
        <f t="shared" ref="E2853" si="5850">plan_id</f>
        <v>390</v>
      </c>
      <c r="F2853" s="95">
        <f t="shared" ca="1" si="5798"/>
        <v>2016</v>
      </c>
      <c r="G2853" s="95">
        <f t="shared" ref="G2853" ca="1" si="5851">VLOOKUP(INDIRECT(CHAR(39)&amp;$A2853&amp;CHAR(39)&amp;"!r2c"&amp;$C2853,0),variables,2,0)</f>
        <v>10992</v>
      </c>
      <c r="H2853" s="98">
        <f t="array" aca="1" ref="H2853" ca="1">IF(AND(G2853&gt;=10861,G2853&lt;=10863),TEXT(INDIRECT(CHAR(39)&amp;$A2853&amp;CHAR(39)&amp;"!r"&amp;$B2853&amp;"c"&amp;$C2853,0),"dd-mmm-yyyy"),(INDIRECT(CHAR(39)&amp;$A2853&amp;CHAR(39)&amp;"!r"&amp;$B2853&amp;"c"&amp;$C2853,0)))</f>
        <v>1.1080000000000001</v>
      </c>
    </row>
    <row r="2854" spans="1:8" x14ac:dyDescent="0.3">
      <c r="A2854" s="95" t="s">
        <v>285</v>
      </c>
      <c r="B2854" s="95">
        <f t="shared" si="5836"/>
        <v>18</v>
      </c>
      <c r="C2854" s="95">
        <f t="shared" si="5837"/>
        <v>17</v>
      </c>
      <c r="E2854" s="95">
        <f t="shared" ref="E2854" si="5852">plan_id</f>
        <v>390</v>
      </c>
      <c r="F2854" s="95">
        <f t="shared" ca="1" si="5798"/>
        <v>2016</v>
      </c>
      <c r="G2854" s="95">
        <f t="shared" ref="G2854" ca="1" si="5853">VLOOKUP(INDIRECT(CHAR(39)&amp;$A2854&amp;CHAR(39)&amp;"!r2c"&amp;$C2854,0),variables,2,0)</f>
        <v>10993</v>
      </c>
      <c r="H2854" s="98">
        <f t="array" aca="1" ref="H2854" ca="1">IF(AND(G2854&gt;=10861,G2854&lt;=10863),TEXT(INDIRECT(CHAR(39)&amp;$A2854&amp;CHAR(39)&amp;"!r"&amp;$B2854&amp;"c"&amp;$C2854,0),"dd-mmm-yyyy"),(INDIRECT(CHAR(39)&amp;$A2854&amp;CHAR(39)&amp;"!r"&amp;$B2854&amp;"c"&amp;$C2854,0)))</f>
        <v>438114000</v>
      </c>
    </row>
    <row r="2855" spans="1:8" x14ac:dyDescent="0.3">
      <c r="A2855" s="95" t="s">
        <v>285</v>
      </c>
      <c r="B2855" s="95">
        <f t="shared" si="5836"/>
        <v>18</v>
      </c>
      <c r="C2855" s="95">
        <f t="shared" si="5837"/>
        <v>18</v>
      </c>
      <c r="E2855" s="95">
        <f t="shared" ref="E2855" si="5854">plan_id</f>
        <v>390</v>
      </c>
      <c r="F2855" s="95">
        <f t="shared" ca="1" si="5798"/>
        <v>2016</v>
      </c>
      <c r="G2855" s="95">
        <f t="shared" ref="G2855" ca="1" si="5855">VLOOKUP(INDIRECT(CHAR(39)&amp;$A2855&amp;CHAR(39)&amp;"!r2c"&amp;$C2855,0),variables,2,0)</f>
        <v>11005</v>
      </c>
      <c r="H2855" s="98">
        <f t="array" aca="1" ref="H2855" ca="1">IF(AND(G2855&gt;=10861,G2855&lt;=10863),TEXT(INDIRECT(CHAR(39)&amp;$A2855&amp;CHAR(39)&amp;"!r"&amp;$B2855&amp;"c"&amp;$C2855,0),"dd-mmm-yyyy"),(INDIRECT(CHAR(39)&amp;$A2855&amp;CHAR(39)&amp;"!r"&amp;$B2855&amp;"c"&amp;$C2855,0)))</f>
        <v>0.31068397722967084</v>
      </c>
    </row>
    <row r="2856" spans="1:8" x14ac:dyDescent="0.3">
      <c r="A2856" s="95" t="s">
        <v>285</v>
      </c>
      <c r="B2856" s="95">
        <f t="shared" si="5836"/>
        <v>18</v>
      </c>
      <c r="C2856" s="95">
        <f t="shared" si="5837"/>
        <v>19</v>
      </c>
      <c r="E2856" s="95">
        <f t="shared" ref="E2856" si="5856">plan_id</f>
        <v>390</v>
      </c>
      <c r="F2856" s="95">
        <f t="shared" ca="1" si="5798"/>
        <v>2016</v>
      </c>
      <c r="G2856" s="95">
        <f t="shared" ref="G2856" ca="1" si="5857">VLOOKUP(INDIRECT(CHAR(39)&amp;$A2856&amp;CHAR(39)&amp;"!r2c"&amp;$C2856,0),variables,2,0)</f>
        <v>10988</v>
      </c>
      <c r="H2856" s="98" t="str">
        <f t="array" aca="1" ref="H2856" ca="1">IF(AND(G2856&gt;=10861,G2856&lt;=10863),TEXT(INDIRECT(CHAR(39)&amp;$A2856&amp;CHAR(39)&amp;"!r"&amp;$B2856&amp;"c"&amp;$C2856,0),"dd-mmm-yyyy"),(INDIRECT(CHAR(39)&amp;$A2856&amp;CHAR(39)&amp;"!r"&amp;$B2856&amp;"c"&amp;$C2856,0)))</f>
        <v>NA</v>
      </c>
    </row>
    <row r="2857" spans="1:8" x14ac:dyDescent="0.3">
      <c r="A2857" s="95" t="s">
        <v>285</v>
      </c>
      <c r="B2857" s="95">
        <f t="shared" si="5836"/>
        <v>18</v>
      </c>
      <c r="C2857" s="95">
        <f t="shared" si="5837"/>
        <v>20</v>
      </c>
      <c r="E2857" s="95">
        <f t="shared" ref="E2857" si="5858">plan_id</f>
        <v>390</v>
      </c>
      <c r="F2857" s="95">
        <f t="shared" ca="1" si="5798"/>
        <v>2016</v>
      </c>
      <c r="G2857" s="95">
        <f t="shared" ref="G2857" ca="1" si="5859">VLOOKUP(INDIRECT(CHAR(39)&amp;$A2857&amp;CHAR(39)&amp;"!r2c"&amp;$C2857,0),variables,2,0)</f>
        <v>10996</v>
      </c>
      <c r="H2857" s="98">
        <f t="array" aca="1" ref="H2857" ca="1">IF(AND(G2857&gt;=10861,G2857&lt;=10863),TEXT(INDIRECT(CHAR(39)&amp;$A2857&amp;CHAR(39)&amp;"!r"&amp;$B2857&amp;"c"&amp;$C2857,0),"dd-mmm-yyyy"),(INDIRECT(CHAR(39)&amp;$A2857&amp;CHAR(39)&amp;"!r"&amp;$B2857&amp;"c"&amp;$C2857,0)))</f>
        <v>4954631000</v>
      </c>
    </row>
    <row r="2858" spans="1:8" x14ac:dyDescent="0.3">
      <c r="A2858" s="95" t="s">
        <v>285</v>
      </c>
      <c r="B2858" s="95">
        <f t="shared" si="5836"/>
        <v>18</v>
      </c>
      <c r="C2858" s="95">
        <f t="shared" si="5837"/>
        <v>21</v>
      </c>
      <c r="E2858" s="95">
        <f t="shared" ref="E2858" si="5860">plan_id</f>
        <v>390</v>
      </c>
      <c r="F2858" s="95">
        <f t="shared" ca="1" si="5798"/>
        <v>2016</v>
      </c>
      <c r="G2858" s="95">
        <f t="shared" ref="G2858" ca="1" si="5861">VLOOKUP(INDIRECT(CHAR(39)&amp;$A2858&amp;CHAR(39)&amp;"!r2c"&amp;$C2858,0),variables,2,0)</f>
        <v>10997</v>
      </c>
      <c r="H2858" s="98">
        <f t="array" aca="1" ref="H2858" ca="1">IF(AND(G2858&gt;=10861,G2858&lt;=10863),TEXT(INDIRECT(CHAR(39)&amp;$A2858&amp;CHAR(39)&amp;"!r"&amp;$B2858&amp;"c"&amp;$C2858,0),"dd-mmm-yyyy"),(INDIRECT(CHAR(39)&amp;$A2858&amp;CHAR(39)&amp;"!r"&amp;$B2858&amp;"c"&amp;$C2858,0)))</f>
        <v>1.1013930603290465</v>
      </c>
    </row>
    <row r="2859" spans="1:8" x14ac:dyDescent="0.3">
      <c r="A2859" s="95" t="s">
        <v>285</v>
      </c>
      <c r="B2859" s="95">
        <f t="shared" si="5836"/>
        <v>18</v>
      </c>
      <c r="C2859" s="95">
        <f t="shared" si="5837"/>
        <v>22</v>
      </c>
      <c r="E2859" s="95">
        <f t="shared" ref="E2859" si="5862">plan_id</f>
        <v>390</v>
      </c>
      <c r="F2859" s="95">
        <f t="shared" ca="1" si="5798"/>
        <v>2016</v>
      </c>
      <c r="G2859" s="95">
        <f t="shared" ref="G2859" ca="1" si="5863">VLOOKUP(INDIRECT(CHAR(39)&amp;$A2859&amp;CHAR(39)&amp;"!r2c"&amp;$C2859,0),variables,2,0)</f>
        <v>10980</v>
      </c>
      <c r="H2859" s="98">
        <f t="array" aca="1" ref="H2859" ca="1">IF(AND(G2859&gt;=10861,G2859&lt;=10863),TEXT(INDIRECT(CHAR(39)&amp;$A2859&amp;CHAR(39)&amp;"!r"&amp;$B2859&amp;"c"&amp;$C2859,0),"dd-mmm-yyyy"),(INDIRECT(CHAR(39)&amp;$A2859&amp;CHAR(39)&amp;"!r"&amp;$B2859&amp;"c"&amp;$C2859,0)))</f>
        <v>0</v>
      </c>
    </row>
    <row r="2860" spans="1:8" x14ac:dyDescent="0.3">
      <c r="A2860" s="95" t="s">
        <v>285</v>
      </c>
      <c r="B2860" s="95">
        <f t="shared" si="5836"/>
        <v>18</v>
      </c>
      <c r="C2860" s="95">
        <f t="shared" si="5837"/>
        <v>23</v>
      </c>
      <c r="E2860" s="95">
        <f t="shared" ref="E2860" si="5864">plan_id</f>
        <v>390</v>
      </c>
      <c r="F2860" s="95">
        <f t="shared" ca="1" si="5798"/>
        <v>2016</v>
      </c>
      <c r="G2860" s="95">
        <f t="shared" ref="G2860" ca="1" si="5865">VLOOKUP(INDIRECT(CHAR(39)&amp;$A2860&amp;CHAR(39)&amp;"!r2c"&amp;$C2860,0),variables,2,0)</f>
        <v>10981</v>
      </c>
      <c r="H2860" s="98">
        <f t="array" aca="1" ref="H2860" ca="1">IF(AND(G2860&gt;=10861,G2860&lt;=10863),TEXT(INDIRECT(CHAR(39)&amp;$A2860&amp;CHAR(39)&amp;"!r"&amp;$B2860&amp;"c"&amp;$C2860,0),"dd-mmm-yyyy"),(INDIRECT(CHAR(39)&amp;$A2860&amp;CHAR(39)&amp;"!r"&amp;$B2860&amp;"c"&amp;$C2860,0)))</f>
        <v>0</v>
      </c>
    </row>
    <row r="2861" spans="1:8" x14ac:dyDescent="0.3">
      <c r="A2861" s="95" t="s">
        <v>285</v>
      </c>
      <c r="B2861" s="95">
        <f t="shared" si="5836"/>
        <v>18</v>
      </c>
      <c r="C2861" s="95">
        <f t="shared" si="5837"/>
        <v>24</v>
      </c>
      <c r="E2861" s="95">
        <f t="shared" ref="E2861" si="5866">plan_id</f>
        <v>390</v>
      </c>
      <c r="F2861" s="95">
        <f t="shared" ca="1" si="5798"/>
        <v>2016</v>
      </c>
      <c r="G2861" s="95">
        <f t="shared" ref="G2861" ca="1" si="5867">VLOOKUP(INDIRECT(CHAR(39)&amp;$A2861&amp;CHAR(39)&amp;"!r2c"&amp;$C2861,0),variables,2,0)</f>
        <v>10998</v>
      </c>
      <c r="H2861" s="98">
        <f t="array" aca="1" ref="H2861" ca="1">IF(AND(G2861&gt;=10861,G2861&lt;=10863),TEXT(INDIRECT(CHAR(39)&amp;$A2861&amp;CHAR(39)&amp;"!r"&amp;$B2861&amp;"c"&amp;$C2861,0),"dd-mmm-yyyy"),(INDIRECT(CHAR(39)&amp;$A2861&amp;CHAR(39)&amp;"!r"&amp;$B2861&amp;"c"&amp;$C2861,0)))</f>
        <v>-170600000</v>
      </c>
    </row>
    <row r="2862" spans="1:8" x14ac:dyDescent="0.3">
      <c r="A2862" s="95" t="s">
        <v>285</v>
      </c>
      <c r="B2862" s="95">
        <f t="shared" si="5836"/>
        <v>18</v>
      </c>
      <c r="C2862" s="95">
        <f t="shared" si="5837"/>
        <v>25</v>
      </c>
      <c r="E2862" s="95">
        <f t="shared" ref="E2862" si="5868">plan_id</f>
        <v>390</v>
      </c>
      <c r="F2862" s="95">
        <f t="shared" ca="1" si="5798"/>
        <v>2016</v>
      </c>
      <c r="G2862" s="95">
        <f t="shared" ref="G2862" ca="1" si="5869">VLOOKUP(INDIRECT(CHAR(39)&amp;$A2862&amp;CHAR(39)&amp;"!r2c"&amp;$C2862,0),variables,2,0)</f>
        <v>10999</v>
      </c>
      <c r="H2862" s="98">
        <f t="array" aca="1" ref="H2862" ca="1">IF(AND(G2862&gt;=10861,G2862&lt;=10863),TEXT(INDIRECT(CHAR(39)&amp;$A2862&amp;CHAR(39)&amp;"!r"&amp;$B2862&amp;"c"&amp;$C2862,0),"dd-mmm-yyyy"),(INDIRECT(CHAR(39)&amp;$A2862&amp;CHAR(39)&amp;"!r"&amp;$B2862&amp;"c"&amp;$C2862,0)))</f>
        <v>78920000</v>
      </c>
    </row>
    <row r="2863" spans="1:8" x14ac:dyDescent="0.3">
      <c r="A2863" s="95" t="s">
        <v>285</v>
      </c>
      <c r="B2863" s="95">
        <f t="shared" si="5836"/>
        <v>18</v>
      </c>
      <c r="C2863" s="95">
        <f t="shared" si="5837"/>
        <v>26</v>
      </c>
      <c r="E2863" s="95">
        <f t="shared" ref="E2863" si="5870">plan_id</f>
        <v>390</v>
      </c>
      <c r="F2863" s="95">
        <f t="shared" ca="1" si="5798"/>
        <v>2016</v>
      </c>
      <c r="G2863" s="95">
        <f t="shared" ref="G2863" ca="1" si="5871">VLOOKUP(INDIRECT(CHAR(39)&amp;$A2863&amp;CHAR(39)&amp;"!r2c"&amp;$C2863,0),variables,2,0)</f>
        <v>11000</v>
      </c>
      <c r="H2863" s="98">
        <f t="array" aca="1" ref="H2863" ca="1">IF(AND(G2863&gt;=10861,G2863&lt;=10863),TEXT(INDIRECT(CHAR(39)&amp;$A2863&amp;CHAR(39)&amp;"!r"&amp;$B2863&amp;"c"&amp;$C2863,0),"dd-mmm-yyyy"),(INDIRECT(CHAR(39)&amp;$A2863&amp;CHAR(39)&amp;"!r"&amp;$B2863&amp;"c"&amp;$C2863,0)))</f>
        <v>2179000</v>
      </c>
    </row>
    <row r="2864" spans="1:8" x14ac:dyDescent="0.3">
      <c r="A2864" s="95" t="s">
        <v>285</v>
      </c>
      <c r="B2864" s="95">
        <f t="shared" si="5836"/>
        <v>18</v>
      </c>
      <c r="C2864" s="95">
        <f t="shared" si="5837"/>
        <v>27</v>
      </c>
      <c r="E2864" s="95">
        <f t="shared" ref="E2864" si="5872">plan_id</f>
        <v>390</v>
      </c>
      <c r="F2864" s="95">
        <f t="shared" ca="1" si="5798"/>
        <v>2016</v>
      </c>
      <c r="G2864" s="95">
        <f t="shared" ref="G2864" ca="1" si="5873">VLOOKUP(INDIRECT(CHAR(39)&amp;$A2864&amp;CHAR(39)&amp;"!r2c"&amp;$C2864,0),variables,2,0)</f>
        <v>11001</v>
      </c>
      <c r="H2864" s="98">
        <f t="array" aca="1" ref="H2864" ca="1">IF(AND(G2864&gt;=10861,G2864&lt;=10863),TEXT(INDIRECT(CHAR(39)&amp;$A2864&amp;CHAR(39)&amp;"!r"&amp;$B2864&amp;"c"&amp;$C2864,0),"dd-mmm-yyyy"),(INDIRECT(CHAR(39)&amp;$A2864&amp;CHAR(39)&amp;"!r"&amp;$B2864&amp;"c"&amp;$C2864,0)))</f>
        <v>12918000</v>
      </c>
    </row>
    <row r="2865" spans="1:8" x14ac:dyDescent="0.3">
      <c r="A2865" s="95" t="s">
        <v>285</v>
      </c>
      <c r="B2865" s="95">
        <f t="shared" si="5836"/>
        <v>18</v>
      </c>
      <c r="C2865" s="95">
        <f t="shared" si="5837"/>
        <v>28</v>
      </c>
      <c r="E2865" s="95">
        <f t="shared" ref="E2865" si="5874">plan_id</f>
        <v>390</v>
      </c>
      <c r="F2865" s="95">
        <f t="shared" ca="1" si="5798"/>
        <v>2016</v>
      </c>
      <c r="G2865" s="95">
        <f t="shared" ref="G2865" ca="1" si="5875">VLOOKUP(INDIRECT(CHAR(39)&amp;$A2865&amp;CHAR(39)&amp;"!r2c"&amp;$C2865,0),variables,2,0)</f>
        <v>11002</v>
      </c>
      <c r="H2865" s="98">
        <f t="array" aca="1" ref="H2865" ca="1">IF(AND(G2865&gt;=10861,G2865&lt;=10863),TEXT(INDIRECT(CHAR(39)&amp;$A2865&amp;CHAR(39)&amp;"!r"&amp;$B2865&amp;"c"&amp;$C2865,0),"dd-mmm-yyyy"),(INDIRECT(CHAR(39)&amp;$A2865&amp;CHAR(39)&amp;"!r"&amp;$B2865&amp;"c"&amp;$C2865,0)))</f>
        <v>217000</v>
      </c>
    </row>
    <row r="2866" spans="1:8" x14ac:dyDescent="0.3">
      <c r="A2866" s="95" t="s">
        <v>285</v>
      </c>
      <c r="B2866" s="95">
        <f t="shared" si="5836"/>
        <v>18</v>
      </c>
      <c r="C2866" s="95">
        <f t="shared" si="5837"/>
        <v>29</v>
      </c>
      <c r="E2866" s="95">
        <f t="shared" ref="E2866" si="5876">plan_id</f>
        <v>390</v>
      </c>
      <c r="F2866" s="95">
        <f t="shared" ca="1" si="5798"/>
        <v>2016</v>
      </c>
      <c r="G2866" s="95">
        <f t="shared" ref="G2866" ca="1" si="5877">VLOOKUP(INDIRECT(CHAR(39)&amp;$A2866&amp;CHAR(39)&amp;"!r2c"&amp;$C2866,0),variables,2,0)</f>
        <v>11003</v>
      </c>
      <c r="H2866" s="98">
        <f t="array" aca="1" ref="H2866" ca="1">IF(AND(G2866&gt;=10861,G2866&lt;=10863),TEXT(INDIRECT(CHAR(39)&amp;$A2866&amp;CHAR(39)&amp;"!r"&amp;$B2866&amp;"c"&amp;$C2866,0),"dd-mmm-yyyy"),(INDIRECT(CHAR(39)&amp;$A2866&amp;CHAR(39)&amp;"!r"&amp;$B2866&amp;"c"&amp;$C2866,0)))</f>
        <v>94234000</v>
      </c>
    </row>
    <row r="2867" spans="1:8" x14ac:dyDescent="0.3">
      <c r="A2867" s="95" t="s">
        <v>285</v>
      </c>
      <c r="B2867" s="95">
        <f t="shared" si="5836"/>
        <v>19</v>
      </c>
      <c r="C2867" s="95">
        <f t="shared" si="5837"/>
        <v>3</v>
      </c>
      <c r="E2867" s="95">
        <f t="shared" ref="E2867" si="5878">plan_id</f>
        <v>390</v>
      </c>
      <c r="F2867" s="95">
        <f t="shared" ca="1" si="5798"/>
        <v>2017</v>
      </c>
      <c r="G2867" s="95">
        <f t="shared" ref="G2867" ca="1" si="5879">VLOOKUP(INDIRECT(CHAR(39)&amp;$A2867&amp;CHAR(39)&amp;"!r2c"&amp;$C2867,0),variables,2,0)</f>
        <v>10982</v>
      </c>
      <c r="H2867" s="98" t="str">
        <f t="array" aca="1" ref="H2867" ca="1">IF(AND(G2867&gt;=10861,G2867&lt;=10863),TEXT(INDIRECT(CHAR(39)&amp;$A2867&amp;CHAR(39)&amp;"!r"&amp;$B2867&amp;"c"&amp;$C2867,0),"dd-mmm-yyyy"),(INDIRECT(CHAR(39)&amp;$A2867&amp;CHAR(39)&amp;"!r"&amp;$B2867&amp;"c"&amp;$C2867,0)))</f>
        <v>NO</v>
      </c>
    </row>
    <row r="2868" spans="1:8" x14ac:dyDescent="0.3">
      <c r="A2868" s="95" t="s">
        <v>285</v>
      </c>
      <c r="B2868" s="95">
        <f t="shared" si="5836"/>
        <v>19</v>
      </c>
      <c r="C2868" s="95">
        <f t="shared" si="5837"/>
        <v>4</v>
      </c>
      <c r="E2868" s="95">
        <f t="shared" ref="E2868" si="5880">plan_id</f>
        <v>390</v>
      </c>
      <c r="F2868" s="95">
        <f t="shared" ca="1" si="5798"/>
        <v>2017</v>
      </c>
      <c r="G2868" s="95">
        <f t="shared" ref="G2868" ca="1" si="5881">VLOOKUP(INDIRECT(CHAR(39)&amp;$A2868&amp;CHAR(39)&amp;"!r2c"&amp;$C2868,0),variables,2,0)</f>
        <v>10984</v>
      </c>
      <c r="H2868" s="98" t="str">
        <f t="array" aca="1" ref="H2868" ca="1">IF(AND(G2868&gt;=10861,G2868&lt;=10863),TEXT(INDIRECT(CHAR(39)&amp;$A2868&amp;CHAR(39)&amp;"!r"&amp;$B2868&amp;"c"&amp;$C2868,0),"dd-mmm-yyyy"),(INDIRECT(CHAR(39)&amp;$A2868&amp;CHAR(39)&amp;"!r"&amp;$B2868&amp;"c"&amp;$C2868,0)))</f>
        <v>NA</v>
      </c>
    </row>
    <row r="2869" spans="1:8" x14ac:dyDescent="0.3">
      <c r="A2869" s="95" t="s">
        <v>285</v>
      </c>
      <c r="B2869" s="95">
        <f t="shared" si="5836"/>
        <v>19</v>
      </c>
      <c r="C2869" s="95">
        <f t="shared" si="5837"/>
        <v>5</v>
      </c>
      <c r="E2869" s="95">
        <f t="shared" ref="E2869" si="5882">plan_id</f>
        <v>390</v>
      </c>
      <c r="F2869" s="95">
        <f t="shared" ca="1" si="5798"/>
        <v>2017</v>
      </c>
      <c r="G2869" s="95">
        <f t="shared" ref="G2869" ca="1" si="5883">VLOOKUP(INDIRECT(CHAR(39)&amp;$A2869&amp;CHAR(39)&amp;"!r2c"&amp;$C2869,0),variables,2,0)</f>
        <v>10985</v>
      </c>
      <c r="H2869" s="98" t="str">
        <f t="array" aca="1" ref="H2869" ca="1">IF(AND(G2869&gt;=10861,G2869&lt;=10863),TEXT(INDIRECT(CHAR(39)&amp;$A2869&amp;CHAR(39)&amp;"!r"&amp;$B2869&amp;"c"&amp;$C2869,0),"dd-mmm-yyyy"),(INDIRECT(CHAR(39)&amp;$A2869&amp;CHAR(39)&amp;"!r"&amp;$B2869&amp;"c"&amp;$C2869,0)))</f>
        <v>NA</v>
      </c>
    </row>
    <row r="2870" spans="1:8" x14ac:dyDescent="0.3">
      <c r="A2870" s="95" t="s">
        <v>285</v>
      </c>
      <c r="B2870" s="95">
        <f t="shared" si="5836"/>
        <v>19</v>
      </c>
      <c r="C2870" s="95">
        <f t="shared" si="5837"/>
        <v>6</v>
      </c>
      <c r="E2870" s="95">
        <f t="shared" ref="E2870" si="5884">plan_id</f>
        <v>390</v>
      </c>
      <c r="F2870" s="95">
        <f t="shared" ca="1" si="5798"/>
        <v>2017</v>
      </c>
      <c r="G2870" s="95">
        <f t="shared" ref="G2870" ca="1" si="5885">VLOOKUP(INDIRECT(CHAR(39)&amp;$A2870&amp;CHAR(39)&amp;"!r2c"&amp;$C2870,0),variables,2,0)</f>
        <v>10986</v>
      </c>
      <c r="H2870" s="98" t="str">
        <f t="array" aca="1" ref="H2870" ca="1">IF(AND(G2870&gt;=10861,G2870&lt;=10863),TEXT(INDIRECT(CHAR(39)&amp;$A2870&amp;CHAR(39)&amp;"!r"&amp;$B2870&amp;"c"&amp;$C2870,0),"dd-mmm-yyyy"),(INDIRECT(CHAR(39)&amp;$A2870&amp;CHAR(39)&amp;"!r"&amp;$B2870&amp;"c"&amp;$C2870,0)))</f>
        <v>NA</v>
      </c>
    </row>
    <row r="2871" spans="1:8" x14ac:dyDescent="0.3">
      <c r="A2871" s="95" t="s">
        <v>285</v>
      </c>
      <c r="B2871" s="95">
        <f t="shared" si="5836"/>
        <v>19</v>
      </c>
      <c r="C2871" s="95">
        <f t="shared" si="5837"/>
        <v>7</v>
      </c>
      <c r="E2871" s="95">
        <f t="shared" ref="E2871" si="5886">plan_id</f>
        <v>390</v>
      </c>
      <c r="F2871" s="95">
        <f t="shared" ca="1" si="5798"/>
        <v>2017</v>
      </c>
      <c r="G2871" s="95">
        <f t="shared" ref="G2871" ca="1" si="5887">VLOOKUP(INDIRECT(CHAR(39)&amp;$A2871&amp;CHAR(39)&amp;"!r2c"&amp;$C2871,0),variables,2,0)</f>
        <v>10974</v>
      </c>
      <c r="H2871" s="98" t="str">
        <f t="array" aca="1" ref="H2871" ca="1">IF(AND(G2871&gt;=10861,G2871&lt;=10863),TEXT(INDIRECT(CHAR(39)&amp;$A2871&amp;CHAR(39)&amp;"!r"&amp;$B2871&amp;"c"&amp;$C2871,0),"dd-mmm-yyyy"),(INDIRECT(CHAR(39)&amp;$A2871&amp;CHAR(39)&amp;"!r"&amp;$B2871&amp;"c"&amp;$C2871,0)))</f>
        <v>EAN</v>
      </c>
    </row>
    <row r="2872" spans="1:8" x14ac:dyDescent="0.3">
      <c r="A2872" s="95" t="s">
        <v>285</v>
      </c>
      <c r="B2872" s="95">
        <f t="shared" si="5836"/>
        <v>19</v>
      </c>
      <c r="C2872" s="95">
        <f t="shared" si="5837"/>
        <v>8</v>
      </c>
      <c r="E2872" s="95">
        <f t="shared" ref="E2872" si="5888">plan_id</f>
        <v>390</v>
      </c>
      <c r="F2872" s="95">
        <f t="shared" ca="1" si="5798"/>
        <v>2017</v>
      </c>
      <c r="G2872" s="95">
        <f t="shared" ref="G2872" ca="1" si="5889">VLOOKUP(INDIRECT(CHAR(39)&amp;$A2872&amp;CHAR(39)&amp;"!r2c"&amp;$C2872,0),variables,2,0)</f>
        <v>10987</v>
      </c>
      <c r="H2872" s="98" t="str">
        <f t="array" aca="1" ref="H2872" ca="1">IF(AND(G2872&gt;=10861,G2872&lt;=10863),TEXT(INDIRECT(CHAR(39)&amp;$A2872&amp;CHAR(39)&amp;"!r"&amp;$B2872&amp;"c"&amp;$C2872,0),"dd-mmm-yyyy"),(INDIRECT(CHAR(39)&amp;$A2872&amp;CHAR(39)&amp;"!r"&amp;$B2872&amp;"c"&amp;$C2872,0)))</f>
        <v>NA</v>
      </c>
    </row>
    <row r="2873" spans="1:8" x14ac:dyDescent="0.3">
      <c r="A2873" s="95" t="s">
        <v>285</v>
      </c>
      <c r="B2873" s="95">
        <f t="shared" si="5836"/>
        <v>19</v>
      </c>
      <c r="C2873" s="95">
        <f t="shared" si="5837"/>
        <v>9</v>
      </c>
      <c r="E2873" s="95">
        <f t="shared" ref="E2873" si="5890">plan_id</f>
        <v>390</v>
      </c>
      <c r="F2873" s="95">
        <f t="shared" ca="1" si="5798"/>
        <v>2017</v>
      </c>
      <c r="G2873" s="95">
        <f t="shared" ref="G2873" ca="1" si="5891">VLOOKUP(INDIRECT(CHAR(39)&amp;$A2873&amp;CHAR(39)&amp;"!r2c"&amp;$C2873,0),variables,2,0)</f>
        <v>10885</v>
      </c>
      <c r="H2873" s="98">
        <f t="array" aca="1" ref="H2873" ca="1">IF(AND(G2873&gt;=10861,G2873&lt;=10863),TEXT(INDIRECT(CHAR(39)&amp;$A2873&amp;CHAR(39)&amp;"!r"&amp;$B2873&amp;"c"&amp;$C2873,0),"dd-mmm-yyyy"),(INDIRECT(CHAR(39)&amp;$A2873&amp;CHAR(39)&amp;"!r"&amp;$B2873&amp;"c"&amp;$C2873,0)))</f>
        <v>145631000</v>
      </c>
    </row>
    <row r="2874" spans="1:8" x14ac:dyDescent="0.3">
      <c r="A2874" s="95" t="s">
        <v>285</v>
      </c>
      <c r="B2874" s="95">
        <f t="shared" si="5836"/>
        <v>19</v>
      </c>
      <c r="C2874" s="95">
        <f t="shared" si="5837"/>
        <v>10</v>
      </c>
      <c r="E2874" s="95">
        <f t="shared" ref="E2874" si="5892">plan_id</f>
        <v>390</v>
      </c>
      <c r="F2874" s="95">
        <f t="shared" ca="1" si="5798"/>
        <v>2017</v>
      </c>
      <c r="G2874" s="95">
        <f t="shared" ref="G2874" ca="1" si="5893">VLOOKUP(INDIRECT(CHAR(39)&amp;$A2874&amp;CHAR(39)&amp;"!r2c"&amp;$C2874,0),variables,2,0)</f>
        <v>10886</v>
      </c>
      <c r="H2874" s="98">
        <f t="array" aca="1" ref="H2874" ca="1">IF(AND(G2874&gt;=10861,G2874&lt;=10863),TEXT(INDIRECT(CHAR(39)&amp;$A2874&amp;CHAR(39)&amp;"!r"&amp;$B2874&amp;"c"&amp;$C2874,0),"dd-mmm-yyyy"),(INDIRECT(CHAR(39)&amp;$A2874&amp;CHAR(39)&amp;"!r"&amp;$B2874&amp;"c"&amp;$C2874,0)))</f>
        <v>145631000</v>
      </c>
    </row>
    <row r="2875" spans="1:8" x14ac:dyDescent="0.3">
      <c r="A2875" s="95" t="s">
        <v>285</v>
      </c>
      <c r="B2875" s="95">
        <f t="shared" si="5836"/>
        <v>19</v>
      </c>
      <c r="C2875" s="95">
        <f t="shared" si="5837"/>
        <v>11</v>
      </c>
      <c r="E2875" s="95">
        <f t="shared" ref="E2875" si="5894">plan_id</f>
        <v>390</v>
      </c>
      <c r="F2875" s="95">
        <f t="shared" ca="1" si="5798"/>
        <v>2017</v>
      </c>
      <c r="G2875" s="95">
        <f t="shared" ref="G2875" ca="1" si="5895">VLOOKUP(INDIRECT(CHAR(39)&amp;$A2875&amp;CHAR(39)&amp;"!r2c"&amp;$C2875,0),variables,2,0)</f>
        <v>10887</v>
      </c>
      <c r="H2875" s="98">
        <f t="array" aca="1" ref="H2875" ca="1">IF(AND(G2875&gt;=10861,G2875&lt;=10863),TEXT(INDIRECT(CHAR(39)&amp;$A2875&amp;CHAR(39)&amp;"!r"&amp;$B2875&amp;"c"&amp;$C2875,0),"dd-mmm-yyyy"),(INDIRECT(CHAR(39)&amp;$A2875&amp;CHAR(39)&amp;"!r"&amp;$B2875&amp;"c"&amp;$C2875,0)))</f>
        <v>0</v>
      </c>
    </row>
    <row r="2876" spans="1:8" x14ac:dyDescent="0.3">
      <c r="A2876" s="95" t="s">
        <v>285</v>
      </c>
      <c r="B2876" s="95">
        <f t="shared" si="5836"/>
        <v>19</v>
      </c>
      <c r="C2876" s="95">
        <f t="shared" si="5837"/>
        <v>12</v>
      </c>
      <c r="E2876" s="95">
        <f t="shared" ref="E2876" si="5896">plan_id</f>
        <v>390</v>
      </c>
      <c r="F2876" s="95">
        <f t="shared" ca="1" si="5798"/>
        <v>2017</v>
      </c>
      <c r="G2876" s="95">
        <f t="shared" ref="G2876" ca="1" si="5897">VLOOKUP(INDIRECT(CHAR(39)&amp;$A2876&amp;CHAR(39)&amp;"!r2c"&amp;$C2876,0),variables,2,0)</f>
        <v>10883</v>
      </c>
      <c r="H2876" s="98">
        <f t="array" aca="1" ref="H2876" ca="1">IF(AND(G2876&gt;=10861,G2876&lt;=10863),TEXT(INDIRECT(CHAR(39)&amp;$A2876&amp;CHAR(39)&amp;"!r"&amp;$B2876&amp;"c"&amp;$C2876,0),"dd-mmm-yyyy"),(INDIRECT(CHAR(39)&amp;$A2876&amp;CHAR(39)&amp;"!r"&amp;$B2876&amp;"c"&amp;$C2876,0)))</f>
        <v>1</v>
      </c>
    </row>
    <row r="2877" spans="1:8" x14ac:dyDescent="0.3">
      <c r="A2877" s="95" t="s">
        <v>285</v>
      </c>
      <c r="B2877" s="95">
        <f t="shared" si="5836"/>
        <v>19</v>
      </c>
      <c r="C2877" s="95">
        <f t="shared" si="5837"/>
        <v>13</v>
      </c>
      <c r="E2877" s="95">
        <f t="shared" ref="E2877" si="5898">plan_id</f>
        <v>390</v>
      </c>
      <c r="F2877" s="95">
        <f t="shared" ca="1" si="5798"/>
        <v>2017</v>
      </c>
      <c r="G2877" s="95">
        <f t="shared" ref="G2877" ca="1" si="5899">VLOOKUP(INDIRECT(CHAR(39)&amp;$A2877&amp;CHAR(39)&amp;"!r2c"&amp;$C2877,0),variables,2,0)</f>
        <v>10989</v>
      </c>
      <c r="H2877" s="98">
        <f t="array" aca="1" ref="H2877" ca="1">IF(AND(G2877&gt;=10861,G2877&lt;=10863),TEXT(INDIRECT(CHAR(39)&amp;$A2877&amp;CHAR(39)&amp;"!r"&amp;$B2877&amp;"c"&amp;$C2877,0),"dd-mmm-yyyy"),(INDIRECT(CHAR(39)&amp;$A2877&amp;CHAR(39)&amp;"!r"&amp;$B2877&amp;"c"&amp;$C2877,0)))</f>
        <v>5406366000</v>
      </c>
    </row>
    <row r="2878" spans="1:8" x14ac:dyDescent="0.3">
      <c r="A2878" s="95" t="s">
        <v>285</v>
      </c>
      <c r="B2878" s="95">
        <f t="shared" si="5836"/>
        <v>19</v>
      </c>
      <c r="C2878" s="95">
        <f t="shared" si="5837"/>
        <v>14</v>
      </c>
      <c r="E2878" s="95">
        <f t="shared" ref="E2878" si="5900">plan_id</f>
        <v>390</v>
      </c>
      <c r="F2878" s="95">
        <f t="shared" ca="1" si="5798"/>
        <v>2017</v>
      </c>
      <c r="G2878" s="95">
        <f t="shared" ref="G2878" ca="1" si="5901">VLOOKUP(INDIRECT(CHAR(39)&amp;$A2878&amp;CHAR(39)&amp;"!r2c"&amp;$C2878,0),variables,2,0)</f>
        <v>10990</v>
      </c>
      <c r="H2878" s="98">
        <f t="array" aca="1" ref="H2878" ca="1">IF(AND(G2878&gt;=10861,G2878&lt;=10863),TEXT(INDIRECT(CHAR(39)&amp;$A2878&amp;CHAR(39)&amp;"!r"&amp;$B2878&amp;"c"&amp;$C2878,0),"dd-mmm-yyyy"),(INDIRECT(CHAR(39)&amp;$A2878&amp;CHAR(39)&amp;"!r"&amp;$B2878&amp;"c"&amp;$C2878,0)))</f>
        <v>4878260000</v>
      </c>
    </row>
    <row r="2879" spans="1:8" x14ac:dyDescent="0.3">
      <c r="A2879" s="95" t="s">
        <v>285</v>
      </c>
      <c r="B2879" s="95">
        <f t="shared" si="5836"/>
        <v>19</v>
      </c>
      <c r="C2879" s="95">
        <f t="shared" si="5837"/>
        <v>15</v>
      </c>
      <c r="E2879" s="95">
        <f t="shared" ref="E2879" si="5902">plan_id</f>
        <v>390</v>
      </c>
      <c r="F2879" s="95">
        <f t="shared" ca="1" si="5798"/>
        <v>2017</v>
      </c>
      <c r="G2879" s="95">
        <f t="shared" ref="G2879" ca="1" si="5903">VLOOKUP(INDIRECT(CHAR(39)&amp;$A2879&amp;CHAR(39)&amp;"!r2c"&amp;$C2879,0),variables,2,0)</f>
        <v>10991</v>
      </c>
      <c r="H2879" s="98">
        <f t="array" aca="1" ref="H2879" ca="1">IF(AND(G2879&gt;=10861,G2879&lt;=10863),TEXT(INDIRECT(CHAR(39)&amp;$A2879&amp;CHAR(39)&amp;"!r"&amp;$B2879&amp;"c"&amp;$C2879,0),"dd-mmm-yyyy"),(INDIRECT(CHAR(39)&amp;$A2879&amp;CHAR(39)&amp;"!r"&amp;$B2879&amp;"c"&amp;$C2879,0)))</f>
        <v>-528106000</v>
      </c>
    </row>
    <row r="2880" spans="1:8" x14ac:dyDescent="0.3">
      <c r="A2880" s="95" t="s">
        <v>285</v>
      </c>
      <c r="B2880" s="95">
        <f t="shared" si="5836"/>
        <v>19</v>
      </c>
      <c r="C2880" s="95">
        <f t="shared" si="5837"/>
        <v>16</v>
      </c>
      <c r="E2880" s="95">
        <f t="shared" ref="E2880" si="5904">plan_id</f>
        <v>390</v>
      </c>
      <c r="F2880" s="95">
        <f t="shared" ca="1" si="5798"/>
        <v>2017</v>
      </c>
      <c r="G2880" s="95">
        <f t="shared" ref="G2880" ca="1" si="5905">VLOOKUP(INDIRECT(CHAR(39)&amp;$A2880&amp;CHAR(39)&amp;"!r2c"&amp;$C2880,0),variables,2,0)</f>
        <v>10992</v>
      </c>
      <c r="H2880" s="98">
        <f t="array" aca="1" ref="H2880" ca="1">IF(AND(G2880&gt;=10861,G2880&lt;=10863),TEXT(INDIRECT(CHAR(39)&amp;$A2880&amp;CHAR(39)&amp;"!r"&amp;$B2880&amp;"c"&amp;$C2880,0),"dd-mmm-yyyy"),(INDIRECT(CHAR(39)&amp;$A2880&amp;CHAR(39)&amp;"!r"&amp;$B2880&amp;"c"&amp;$C2880,0)))</f>
        <v>1.1080000000000001</v>
      </c>
    </row>
    <row r="2881" spans="1:8" x14ac:dyDescent="0.3">
      <c r="A2881" s="95" t="s">
        <v>285</v>
      </c>
      <c r="B2881" s="95">
        <f t="shared" si="5836"/>
        <v>19</v>
      </c>
      <c r="C2881" s="95">
        <f t="shared" si="5837"/>
        <v>17</v>
      </c>
      <c r="E2881" s="95">
        <f t="shared" ref="E2881" si="5906">plan_id</f>
        <v>390</v>
      </c>
      <c r="F2881" s="95">
        <f t="shared" ca="1" si="5798"/>
        <v>2017</v>
      </c>
      <c r="G2881" s="95">
        <f t="shared" ref="G2881" ca="1" si="5907">VLOOKUP(INDIRECT(CHAR(39)&amp;$A2881&amp;CHAR(39)&amp;"!r2c"&amp;$C2881,0),variables,2,0)</f>
        <v>10993</v>
      </c>
      <c r="H2881" s="98">
        <f t="array" aca="1" ref="H2881" ca="1">IF(AND(G2881&gt;=10861,G2881&lt;=10863),TEXT(INDIRECT(CHAR(39)&amp;$A2881&amp;CHAR(39)&amp;"!r"&amp;$B2881&amp;"c"&amp;$C2881,0),"dd-mmm-yyyy"),(INDIRECT(CHAR(39)&amp;$A2881&amp;CHAR(39)&amp;"!r"&amp;$B2881&amp;"c"&amp;$C2881,0)))</f>
        <v>441905000</v>
      </c>
    </row>
    <row r="2882" spans="1:8" x14ac:dyDescent="0.3">
      <c r="A2882" s="95" t="s">
        <v>285</v>
      </c>
      <c r="B2882" s="95">
        <f t="shared" si="5836"/>
        <v>19</v>
      </c>
      <c r="C2882" s="95">
        <f t="shared" si="5837"/>
        <v>18</v>
      </c>
      <c r="E2882" s="95">
        <f t="shared" ref="E2882" si="5908">plan_id</f>
        <v>390</v>
      </c>
      <c r="F2882" s="95">
        <f t="shared" ca="1" si="5798"/>
        <v>2017</v>
      </c>
      <c r="G2882" s="95">
        <f t="shared" ref="G2882" ca="1" si="5909">VLOOKUP(INDIRECT(CHAR(39)&amp;$A2882&amp;CHAR(39)&amp;"!r2c"&amp;$C2882,0),variables,2,0)</f>
        <v>11005</v>
      </c>
      <c r="H2882" s="98">
        <f t="array" aca="1" ref="H2882" ca="1">IF(AND(G2882&gt;=10861,G2882&lt;=10863),TEXT(INDIRECT(CHAR(39)&amp;$A2882&amp;CHAR(39)&amp;"!r"&amp;$B2882&amp;"c"&amp;$C2882,0),"dd-mmm-yyyy"),(INDIRECT(CHAR(39)&amp;$A2882&amp;CHAR(39)&amp;"!r"&amp;$B2882&amp;"c"&amp;$C2882,0)))</f>
        <v>0.32955273192201945</v>
      </c>
    </row>
    <row r="2883" spans="1:8" x14ac:dyDescent="0.3">
      <c r="A2883" s="95" t="s">
        <v>285</v>
      </c>
      <c r="B2883" s="95">
        <f t="shared" si="5836"/>
        <v>19</v>
      </c>
      <c r="C2883" s="95">
        <f t="shared" si="5837"/>
        <v>19</v>
      </c>
      <c r="E2883" s="95">
        <f t="shared" ref="E2883" si="5910">plan_id</f>
        <v>390</v>
      </c>
      <c r="F2883" s="95">
        <f t="shared" ca="1" si="5798"/>
        <v>2017</v>
      </c>
      <c r="G2883" s="95">
        <f t="shared" ref="G2883" ca="1" si="5911">VLOOKUP(INDIRECT(CHAR(39)&amp;$A2883&amp;CHAR(39)&amp;"!r2c"&amp;$C2883,0),variables,2,0)</f>
        <v>10988</v>
      </c>
      <c r="H2883" s="98" t="str">
        <f t="array" aca="1" ref="H2883" ca="1">IF(AND(G2883&gt;=10861,G2883&lt;=10863),TEXT(INDIRECT(CHAR(39)&amp;$A2883&amp;CHAR(39)&amp;"!r"&amp;$B2883&amp;"c"&amp;$C2883,0),"dd-mmm-yyyy"),(INDIRECT(CHAR(39)&amp;$A2883&amp;CHAR(39)&amp;"!r"&amp;$B2883&amp;"c"&amp;$C2883,0)))</f>
        <v>NA</v>
      </c>
    </row>
    <row r="2884" spans="1:8" x14ac:dyDescent="0.3">
      <c r="A2884" s="95" t="s">
        <v>285</v>
      </c>
      <c r="B2884" s="95">
        <f t="shared" si="5836"/>
        <v>19</v>
      </c>
      <c r="C2884" s="95">
        <f t="shared" si="5837"/>
        <v>20</v>
      </c>
      <c r="E2884" s="95">
        <f t="shared" ref="E2884" si="5912">plan_id</f>
        <v>390</v>
      </c>
      <c r="F2884" s="95">
        <f t="shared" ca="1" si="5798"/>
        <v>2017</v>
      </c>
      <c r="G2884" s="95">
        <f t="shared" ref="G2884" ca="1" si="5913">VLOOKUP(INDIRECT(CHAR(39)&amp;$A2884&amp;CHAR(39)&amp;"!r2c"&amp;$C2884,0),variables,2,0)</f>
        <v>10996</v>
      </c>
      <c r="H2884" s="98">
        <f t="array" aca="1" ref="H2884" ca="1">IF(AND(G2884&gt;=10861,G2884&lt;=10863),TEXT(INDIRECT(CHAR(39)&amp;$A2884&amp;CHAR(39)&amp;"!r"&amp;$B2884&amp;"c"&amp;$C2884,0),"dd-mmm-yyyy"),(INDIRECT(CHAR(39)&amp;$A2884&amp;CHAR(39)&amp;"!r"&amp;$B2884&amp;"c"&amp;$C2884,0)))</f>
        <v>5684442000</v>
      </c>
    </row>
    <row r="2885" spans="1:8" x14ac:dyDescent="0.3">
      <c r="A2885" s="95" t="s">
        <v>285</v>
      </c>
      <c r="B2885" s="95">
        <f t="shared" si="5836"/>
        <v>19</v>
      </c>
      <c r="C2885" s="95">
        <f t="shared" si="5837"/>
        <v>21</v>
      </c>
      <c r="E2885" s="95">
        <f t="shared" ref="E2885" si="5914">plan_id</f>
        <v>390</v>
      </c>
      <c r="F2885" s="95">
        <f t="shared" ca="1" si="5798"/>
        <v>2017</v>
      </c>
      <c r="G2885" s="95">
        <f t="shared" ref="G2885" ca="1" si="5915">VLOOKUP(INDIRECT(CHAR(39)&amp;$A2885&amp;CHAR(39)&amp;"!r2c"&amp;$C2885,0),variables,2,0)</f>
        <v>10997</v>
      </c>
      <c r="H2885" s="98">
        <f t="array" aca="1" ref="H2885" ca="1">IF(AND(G2885&gt;=10861,G2885&lt;=10863),TEXT(INDIRECT(CHAR(39)&amp;$A2885&amp;CHAR(39)&amp;"!r"&amp;$B2885&amp;"c"&amp;$C2885,0),"dd-mmm-yyyy"),(INDIRECT(CHAR(39)&amp;$A2885&amp;CHAR(39)&amp;"!r"&amp;$B2885&amp;"c"&amp;$C2885,0)))</f>
        <v>1.1652601542353216</v>
      </c>
    </row>
    <row r="2886" spans="1:8" x14ac:dyDescent="0.3">
      <c r="A2886" s="95" t="s">
        <v>285</v>
      </c>
      <c r="B2886" s="95">
        <f t="shared" si="5836"/>
        <v>19</v>
      </c>
      <c r="C2886" s="95">
        <f t="shared" si="5837"/>
        <v>22</v>
      </c>
      <c r="E2886" s="95">
        <f t="shared" ref="E2886" si="5916">plan_id</f>
        <v>390</v>
      </c>
      <c r="F2886" s="95">
        <f t="shared" ca="1" si="5798"/>
        <v>2017</v>
      </c>
      <c r="G2886" s="95">
        <f t="shared" ref="G2886" ca="1" si="5917">VLOOKUP(INDIRECT(CHAR(39)&amp;$A2886&amp;CHAR(39)&amp;"!r2c"&amp;$C2886,0),variables,2,0)</f>
        <v>10980</v>
      </c>
      <c r="H2886" s="98">
        <f t="array" aca="1" ref="H2886" ca="1">IF(AND(G2886&gt;=10861,G2886&lt;=10863),TEXT(INDIRECT(CHAR(39)&amp;$A2886&amp;CHAR(39)&amp;"!r"&amp;$B2886&amp;"c"&amp;$C2886,0),"dd-mmm-yyyy"),(INDIRECT(CHAR(39)&amp;$A2886&amp;CHAR(39)&amp;"!r"&amp;$B2886&amp;"c"&amp;$C2886,0)))</f>
        <v>0</v>
      </c>
    </row>
    <row r="2887" spans="1:8" x14ac:dyDescent="0.3">
      <c r="A2887" s="95" t="s">
        <v>285</v>
      </c>
      <c r="B2887" s="95">
        <f t="shared" si="5836"/>
        <v>19</v>
      </c>
      <c r="C2887" s="95">
        <f t="shared" si="5837"/>
        <v>23</v>
      </c>
      <c r="E2887" s="95">
        <f t="shared" ref="E2887" si="5918">plan_id</f>
        <v>390</v>
      </c>
      <c r="F2887" s="95">
        <f t="shared" ca="1" si="5798"/>
        <v>2017</v>
      </c>
      <c r="G2887" s="95">
        <f t="shared" ref="G2887" ca="1" si="5919">VLOOKUP(INDIRECT(CHAR(39)&amp;$A2887&amp;CHAR(39)&amp;"!r2c"&amp;$C2887,0),variables,2,0)</f>
        <v>10981</v>
      </c>
      <c r="H2887" s="98">
        <f t="array" aca="1" ref="H2887" ca="1">IF(AND(G2887&gt;=10861,G2887&lt;=10863),TEXT(INDIRECT(CHAR(39)&amp;$A2887&amp;CHAR(39)&amp;"!r"&amp;$B2887&amp;"c"&amp;$C2887,0),"dd-mmm-yyyy"),(INDIRECT(CHAR(39)&amp;$A2887&amp;CHAR(39)&amp;"!r"&amp;$B2887&amp;"c"&amp;$C2887,0)))</f>
        <v>0</v>
      </c>
    </row>
    <row r="2888" spans="1:8" x14ac:dyDescent="0.3">
      <c r="A2888" s="95" t="s">
        <v>285</v>
      </c>
      <c r="B2888" s="95">
        <f t="shared" si="5836"/>
        <v>19</v>
      </c>
      <c r="C2888" s="95">
        <f t="shared" si="5837"/>
        <v>24</v>
      </c>
      <c r="E2888" s="95">
        <f t="shared" ref="E2888" si="5920">plan_id</f>
        <v>390</v>
      </c>
      <c r="F2888" s="95">
        <f t="shared" ca="1" si="5798"/>
        <v>2017</v>
      </c>
      <c r="G2888" s="95">
        <f t="shared" ref="G2888" ca="1" si="5921">VLOOKUP(INDIRECT(CHAR(39)&amp;$A2888&amp;CHAR(39)&amp;"!r2c"&amp;$C2888,0),variables,2,0)</f>
        <v>10998</v>
      </c>
      <c r="H2888" s="98">
        <f t="array" aca="1" ref="H2888" ca="1">IF(AND(G2888&gt;=10861,G2888&lt;=10863),TEXT(INDIRECT(CHAR(39)&amp;$A2888&amp;CHAR(39)&amp;"!r"&amp;$B2888&amp;"c"&amp;$C2888,0),"dd-mmm-yyyy"),(INDIRECT(CHAR(39)&amp;$A2888&amp;CHAR(39)&amp;"!r"&amp;$B2888&amp;"c"&amp;$C2888,0)))</f>
        <v>9300000</v>
      </c>
    </row>
    <row r="2889" spans="1:8" x14ac:dyDescent="0.3">
      <c r="A2889" s="95" t="s">
        <v>285</v>
      </c>
      <c r="B2889" s="95">
        <f t="shared" si="5836"/>
        <v>19</v>
      </c>
      <c r="C2889" s="95">
        <f t="shared" si="5837"/>
        <v>25</v>
      </c>
      <c r="E2889" s="95">
        <f t="shared" ref="E2889" si="5922">plan_id</f>
        <v>390</v>
      </c>
      <c r="F2889" s="95">
        <f t="shared" ca="1" si="5798"/>
        <v>2017</v>
      </c>
      <c r="G2889" s="95">
        <f t="shared" ref="G2889" ca="1" si="5923">VLOOKUP(INDIRECT(CHAR(39)&amp;$A2889&amp;CHAR(39)&amp;"!r2c"&amp;$C2889,0),variables,2,0)</f>
        <v>10999</v>
      </c>
      <c r="H2889" s="98">
        <f t="array" aca="1" ref="H2889" ca="1">IF(AND(G2889&gt;=10861,G2889&lt;=10863),TEXT(INDIRECT(CHAR(39)&amp;$A2889&amp;CHAR(39)&amp;"!r"&amp;$B2889&amp;"c"&amp;$C2889,0),"dd-mmm-yyyy"),(INDIRECT(CHAR(39)&amp;$A2889&amp;CHAR(39)&amp;"!r"&amp;$B2889&amp;"c"&amp;$C2889,0)))</f>
        <v>92537000</v>
      </c>
    </row>
    <row r="2890" spans="1:8" x14ac:dyDescent="0.3">
      <c r="A2890" s="95" t="s">
        <v>285</v>
      </c>
      <c r="B2890" s="95">
        <f t="shared" si="5836"/>
        <v>19</v>
      </c>
      <c r="C2890" s="95">
        <f t="shared" si="5837"/>
        <v>26</v>
      </c>
      <c r="E2890" s="95">
        <f t="shared" ref="E2890" si="5924">plan_id</f>
        <v>390</v>
      </c>
      <c r="F2890" s="95">
        <f t="shared" ca="1" si="5798"/>
        <v>2017</v>
      </c>
      <c r="G2890" s="95">
        <f t="shared" ref="G2890" ca="1" si="5925">VLOOKUP(INDIRECT(CHAR(39)&amp;$A2890&amp;CHAR(39)&amp;"!r2c"&amp;$C2890,0),variables,2,0)</f>
        <v>11000</v>
      </c>
      <c r="H2890" s="98">
        <f t="array" aca="1" ref="H2890" ca="1">IF(AND(G2890&gt;=10861,G2890&lt;=10863),TEXT(INDIRECT(CHAR(39)&amp;$A2890&amp;CHAR(39)&amp;"!r"&amp;$B2890&amp;"c"&amp;$C2890,0),"dd-mmm-yyyy"),(INDIRECT(CHAR(39)&amp;$A2890&amp;CHAR(39)&amp;"!r"&amp;$B2890&amp;"c"&amp;$C2890,0)))</f>
        <v>1647000</v>
      </c>
    </row>
    <row r="2891" spans="1:8" x14ac:dyDescent="0.3">
      <c r="A2891" s="95" t="s">
        <v>285</v>
      </c>
      <c r="B2891" s="95">
        <f t="shared" si="5836"/>
        <v>19</v>
      </c>
      <c r="C2891" s="95">
        <f t="shared" si="5837"/>
        <v>27</v>
      </c>
      <c r="E2891" s="95">
        <f t="shared" ref="E2891" si="5926">plan_id</f>
        <v>390</v>
      </c>
      <c r="F2891" s="95">
        <f t="shared" ca="1" si="5798"/>
        <v>2017</v>
      </c>
      <c r="G2891" s="95">
        <f t="shared" ref="G2891" ca="1" si="5927">VLOOKUP(INDIRECT(CHAR(39)&amp;$A2891&amp;CHAR(39)&amp;"!r2c"&amp;$C2891,0),variables,2,0)</f>
        <v>11001</v>
      </c>
      <c r="H2891" s="98">
        <f t="array" aca="1" ref="H2891" ca="1">IF(AND(G2891&gt;=10861,G2891&lt;=10863),TEXT(INDIRECT(CHAR(39)&amp;$A2891&amp;CHAR(39)&amp;"!r"&amp;$B2891&amp;"c"&amp;$C2891,0),"dd-mmm-yyyy"),(INDIRECT(CHAR(39)&amp;$A2891&amp;CHAR(39)&amp;"!r"&amp;$B2891&amp;"c"&amp;$C2891,0)))</f>
        <v>12838000</v>
      </c>
    </row>
    <row r="2892" spans="1:8" x14ac:dyDescent="0.3">
      <c r="A2892" s="95" t="s">
        <v>285</v>
      </c>
      <c r="B2892" s="95">
        <f t="shared" si="5836"/>
        <v>19</v>
      </c>
      <c r="C2892" s="95">
        <f t="shared" si="5837"/>
        <v>28</v>
      </c>
      <c r="E2892" s="95">
        <f t="shared" ref="E2892" si="5928">plan_id</f>
        <v>390</v>
      </c>
      <c r="F2892" s="95">
        <f t="shared" ref="F2892:F2955" ca="1" si="5929">INDIRECT(CHAR(39)&amp;$A2892&amp;CHAR(39)&amp;"!r"&amp;$B2892&amp;"c2",0)</f>
        <v>2017</v>
      </c>
      <c r="G2892" s="95">
        <f t="shared" ref="G2892" ca="1" si="5930">VLOOKUP(INDIRECT(CHAR(39)&amp;$A2892&amp;CHAR(39)&amp;"!r2c"&amp;$C2892,0),variables,2,0)</f>
        <v>11002</v>
      </c>
      <c r="H2892" s="98">
        <f t="array" aca="1" ref="H2892" ca="1">IF(AND(G2892&gt;=10861,G2892&lt;=10863),TEXT(INDIRECT(CHAR(39)&amp;$A2892&amp;CHAR(39)&amp;"!r"&amp;$B2892&amp;"c"&amp;$C2892,0),"dd-mmm-yyyy"),(INDIRECT(CHAR(39)&amp;$A2892&amp;CHAR(39)&amp;"!r"&amp;$B2892&amp;"c"&amp;$C2892,0)))</f>
        <v>0</v>
      </c>
    </row>
    <row r="2893" spans="1:8" x14ac:dyDescent="0.3">
      <c r="A2893" s="95" t="s">
        <v>285</v>
      </c>
      <c r="B2893" s="95">
        <f t="shared" si="5836"/>
        <v>19</v>
      </c>
      <c r="C2893" s="95">
        <f t="shared" si="5837"/>
        <v>29</v>
      </c>
      <c r="E2893" s="95">
        <f t="shared" ref="E2893" si="5931">plan_id</f>
        <v>390</v>
      </c>
      <c r="F2893" s="95">
        <f t="shared" ca="1" si="5929"/>
        <v>2017</v>
      </c>
      <c r="G2893" s="95">
        <f t="shared" ref="G2893" ca="1" si="5932">VLOOKUP(INDIRECT(CHAR(39)&amp;$A2893&amp;CHAR(39)&amp;"!r2c"&amp;$C2893,0),variables,2,0)</f>
        <v>11003</v>
      </c>
      <c r="H2893" s="98">
        <f t="array" aca="1" ref="H2893" ca="1">IF(AND(G2893&gt;=10861,G2893&lt;=10863),TEXT(INDIRECT(CHAR(39)&amp;$A2893&amp;CHAR(39)&amp;"!r"&amp;$B2893&amp;"c"&amp;$C2893,0),"dd-mmm-yyyy"),(INDIRECT(CHAR(39)&amp;$A2893&amp;CHAR(39)&amp;"!r"&amp;$B2893&amp;"c"&amp;$C2893,0)))</f>
        <v>107022000</v>
      </c>
    </row>
    <row r="2894" spans="1:8" x14ac:dyDescent="0.3">
      <c r="A2894" s="95" t="s">
        <v>285</v>
      </c>
      <c r="B2894" s="95">
        <f t="shared" si="5836"/>
        <v>20</v>
      </c>
      <c r="C2894" s="95">
        <f t="shared" si="5837"/>
        <v>3</v>
      </c>
      <c r="E2894" s="95">
        <f t="shared" ref="E2894" si="5933">plan_id</f>
        <v>390</v>
      </c>
      <c r="F2894" s="95">
        <f t="shared" ca="1" si="5929"/>
        <v>2018</v>
      </c>
      <c r="G2894" s="95">
        <f t="shared" ref="G2894" ca="1" si="5934">VLOOKUP(INDIRECT(CHAR(39)&amp;$A2894&amp;CHAR(39)&amp;"!r2c"&amp;$C2894,0),variables,2,0)</f>
        <v>10982</v>
      </c>
      <c r="H2894" s="98" t="str">
        <f t="array" aca="1" ref="H2894" ca="1">IF(AND(G2894&gt;=10861,G2894&lt;=10863),TEXT(INDIRECT(CHAR(39)&amp;$A2894&amp;CHAR(39)&amp;"!r"&amp;$B2894&amp;"c"&amp;$C2894,0),"dd-mmm-yyyy"),(INDIRECT(CHAR(39)&amp;$A2894&amp;CHAR(39)&amp;"!r"&amp;$B2894&amp;"c"&amp;$C2894,0)))</f>
        <v>NO</v>
      </c>
    </row>
    <row r="2895" spans="1:8" x14ac:dyDescent="0.3">
      <c r="A2895" s="95" t="s">
        <v>285</v>
      </c>
      <c r="B2895" s="95">
        <f t="shared" si="5836"/>
        <v>20</v>
      </c>
      <c r="C2895" s="95">
        <f t="shared" si="5837"/>
        <v>4</v>
      </c>
      <c r="E2895" s="95">
        <f t="shared" ref="E2895" si="5935">plan_id</f>
        <v>390</v>
      </c>
      <c r="F2895" s="95">
        <f t="shared" ca="1" si="5929"/>
        <v>2018</v>
      </c>
      <c r="G2895" s="95">
        <f t="shared" ref="G2895" ca="1" si="5936">VLOOKUP(INDIRECT(CHAR(39)&amp;$A2895&amp;CHAR(39)&amp;"!r2c"&amp;$C2895,0),variables,2,0)</f>
        <v>10984</v>
      </c>
      <c r="H2895" s="98" t="str">
        <f t="array" aca="1" ref="H2895" ca="1">IF(AND(G2895&gt;=10861,G2895&lt;=10863),TEXT(INDIRECT(CHAR(39)&amp;$A2895&amp;CHAR(39)&amp;"!r"&amp;$B2895&amp;"c"&amp;$C2895,0),"dd-mmm-yyyy"),(INDIRECT(CHAR(39)&amp;$A2895&amp;CHAR(39)&amp;"!r"&amp;$B2895&amp;"c"&amp;$C2895,0)))</f>
        <v>NA</v>
      </c>
    </row>
    <row r="2896" spans="1:8" x14ac:dyDescent="0.3">
      <c r="A2896" s="95" t="s">
        <v>285</v>
      </c>
      <c r="B2896" s="95">
        <f t="shared" si="5836"/>
        <v>20</v>
      </c>
      <c r="C2896" s="95">
        <f t="shared" si="5837"/>
        <v>5</v>
      </c>
      <c r="E2896" s="95">
        <f t="shared" ref="E2896" si="5937">plan_id</f>
        <v>390</v>
      </c>
      <c r="F2896" s="95">
        <f t="shared" ca="1" si="5929"/>
        <v>2018</v>
      </c>
      <c r="G2896" s="95">
        <f t="shared" ref="G2896" ca="1" si="5938">VLOOKUP(INDIRECT(CHAR(39)&amp;$A2896&amp;CHAR(39)&amp;"!r2c"&amp;$C2896,0),variables,2,0)</f>
        <v>10985</v>
      </c>
      <c r="H2896" s="98" t="str">
        <f t="array" aca="1" ref="H2896" ca="1">IF(AND(G2896&gt;=10861,G2896&lt;=10863),TEXT(INDIRECT(CHAR(39)&amp;$A2896&amp;CHAR(39)&amp;"!r"&amp;$B2896&amp;"c"&amp;$C2896,0),"dd-mmm-yyyy"),(INDIRECT(CHAR(39)&amp;$A2896&amp;CHAR(39)&amp;"!r"&amp;$B2896&amp;"c"&amp;$C2896,0)))</f>
        <v>NA</v>
      </c>
    </row>
    <row r="2897" spans="1:8" x14ac:dyDescent="0.3">
      <c r="A2897" s="95" t="s">
        <v>285</v>
      </c>
      <c r="B2897" s="95">
        <f t="shared" si="5836"/>
        <v>20</v>
      </c>
      <c r="C2897" s="95">
        <f t="shared" si="5837"/>
        <v>6</v>
      </c>
      <c r="E2897" s="95">
        <f t="shared" ref="E2897" si="5939">plan_id</f>
        <v>390</v>
      </c>
      <c r="F2897" s="95">
        <f t="shared" ca="1" si="5929"/>
        <v>2018</v>
      </c>
      <c r="G2897" s="95">
        <f t="shared" ref="G2897" ca="1" si="5940">VLOOKUP(INDIRECT(CHAR(39)&amp;$A2897&amp;CHAR(39)&amp;"!r2c"&amp;$C2897,0),variables,2,0)</f>
        <v>10986</v>
      </c>
      <c r="H2897" s="98" t="str">
        <f t="array" aca="1" ref="H2897" ca="1">IF(AND(G2897&gt;=10861,G2897&lt;=10863),TEXT(INDIRECT(CHAR(39)&amp;$A2897&amp;CHAR(39)&amp;"!r"&amp;$B2897&amp;"c"&amp;$C2897,0),"dd-mmm-yyyy"),(INDIRECT(CHAR(39)&amp;$A2897&amp;CHAR(39)&amp;"!r"&amp;$B2897&amp;"c"&amp;$C2897,0)))</f>
        <v>NA</v>
      </c>
    </row>
    <row r="2898" spans="1:8" x14ac:dyDescent="0.3">
      <c r="A2898" s="95" t="s">
        <v>285</v>
      </c>
      <c r="B2898" s="95">
        <f t="shared" si="5836"/>
        <v>20</v>
      </c>
      <c r="C2898" s="95">
        <f t="shared" si="5837"/>
        <v>7</v>
      </c>
      <c r="E2898" s="95">
        <f t="shared" ref="E2898" si="5941">plan_id</f>
        <v>390</v>
      </c>
      <c r="F2898" s="95">
        <f t="shared" ca="1" si="5929"/>
        <v>2018</v>
      </c>
      <c r="G2898" s="95">
        <f t="shared" ref="G2898" ca="1" si="5942">VLOOKUP(INDIRECT(CHAR(39)&amp;$A2898&amp;CHAR(39)&amp;"!r2c"&amp;$C2898,0),variables,2,0)</f>
        <v>10974</v>
      </c>
      <c r="H2898" s="98" t="str">
        <f t="array" aca="1" ref="H2898" ca="1">IF(AND(G2898&gt;=10861,G2898&lt;=10863),TEXT(INDIRECT(CHAR(39)&amp;$A2898&amp;CHAR(39)&amp;"!r"&amp;$B2898&amp;"c"&amp;$C2898,0),"dd-mmm-yyyy"),(INDIRECT(CHAR(39)&amp;$A2898&amp;CHAR(39)&amp;"!r"&amp;$B2898&amp;"c"&amp;$C2898,0)))</f>
        <v>EAN</v>
      </c>
    </row>
    <row r="2899" spans="1:8" x14ac:dyDescent="0.3">
      <c r="A2899" s="95" t="s">
        <v>285</v>
      </c>
      <c r="B2899" s="95">
        <f t="shared" si="5836"/>
        <v>20</v>
      </c>
      <c r="C2899" s="95">
        <f t="shared" si="5837"/>
        <v>8</v>
      </c>
      <c r="E2899" s="95">
        <f t="shared" ref="E2899" si="5943">plan_id</f>
        <v>390</v>
      </c>
      <c r="F2899" s="95">
        <f t="shared" ca="1" si="5929"/>
        <v>2018</v>
      </c>
      <c r="G2899" s="95">
        <f t="shared" ref="G2899" ca="1" si="5944">VLOOKUP(INDIRECT(CHAR(39)&amp;$A2899&amp;CHAR(39)&amp;"!r2c"&amp;$C2899,0),variables,2,0)</f>
        <v>10987</v>
      </c>
      <c r="H2899" s="98" t="str">
        <f t="array" aca="1" ref="H2899" ca="1">IF(AND(G2899&gt;=10861,G2899&lt;=10863),TEXT(INDIRECT(CHAR(39)&amp;$A2899&amp;CHAR(39)&amp;"!r"&amp;$B2899&amp;"c"&amp;$C2899,0),"dd-mmm-yyyy"),(INDIRECT(CHAR(39)&amp;$A2899&amp;CHAR(39)&amp;"!r"&amp;$B2899&amp;"c"&amp;$C2899,0)))</f>
        <v>NA</v>
      </c>
    </row>
    <row r="2900" spans="1:8" x14ac:dyDescent="0.3">
      <c r="A2900" s="95" t="s">
        <v>285</v>
      </c>
      <c r="B2900" s="95">
        <f t="shared" si="5836"/>
        <v>20</v>
      </c>
      <c r="C2900" s="95">
        <f t="shared" si="5837"/>
        <v>9</v>
      </c>
      <c r="E2900" s="95">
        <f t="shared" ref="E2900" si="5945">plan_id</f>
        <v>390</v>
      </c>
      <c r="F2900" s="95">
        <f t="shared" ca="1" si="5929"/>
        <v>2018</v>
      </c>
      <c r="G2900" s="95">
        <f t="shared" ref="G2900" ca="1" si="5946">VLOOKUP(INDIRECT(CHAR(39)&amp;$A2900&amp;CHAR(39)&amp;"!r2c"&amp;$C2900,0),variables,2,0)</f>
        <v>10885</v>
      </c>
      <c r="H2900" s="98">
        <f t="array" aca="1" ref="H2900" ca="1">IF(AND(G2900&gt;=10861,G2900&lt;=10863),TEXT(INDIRECT(CHAR(39)&amp;$A2900&amp;CHAR(39)&amp;"!r"&amp;$B2900&amp;"c"&amp;$C2900,0),"dd-mmm-yyyy"),(INDIRECT(CHAR(39)&amp;$A2900&amp;CHAR(39)&amp;"!r"&amp;$B2900&amp;"c"&amp;$C2900,0)))</f>
        <v>105596000</v>
      </c>
    </row>
    <row r="2901" spans="1:8" x14ac:dyDescent="0.3">
      <c r="A2901" s="95" t="s">
        <v>285</v>
      </c>
      <c r="B2901" s="95">
        <f t="shared" si="5836"/>
        <v>20</v>
      </c>
      <c r="C2901" s="95">
        <f t="shared" si="5837"/>
        <v>10</v>
      </c>
      <c r="E2901" s="95">
        <f t="shared" ref="E2901" si="5947">plan_id</f>
        <v>390</v>
      </c>
      <c r="F2901" s="95">
        <f t="shared" ca="1" si="5929"/>
        <v>2018</v>
      </c>
      <c r="G2901" s="95">
        <f t="shared" ref="G2901" ca="1" si="5948">VLOOKUP(INDIRECT(CHAR(39)&amp;$A2901&amp;CHAR(39)&amp;"!r2c"&amp;$C2901,0),variables,2,0)</f>
        <v>10886</v>
      </c>
      <c r="H2901" s="98">
        <f t="array" aca="1" ref="H2901" ca="1">IF(AND(G2901&gt;=10861,G2901&lt;=10863),TEXT(INDIRECT(CHAR(39)&amp;$A2901&amp;CHAR(39)&amp;"!r"&amp;$B2901&amp;"c"&amp;$C2901,0),"dd-mmm-yyyy"),(INDIRECT(CHAR(39)&amp;$A2901&amp;CHAR(39)&amp;"!r"&amp;$B2901&amp;"c"&amp;$C2901,0)))</f>
        <v>105596000</v>
      </c>
    </row>
    <row r="2902" spans="1:8" x14ac:dyDescent="0.3">
      <c r="A2902" s="95" t="s">
        <v>285</v>
      </c>
      <c r="B2902" s="95">
        <f t="shared" si="5836"/>
        <v>20</v>
      </c>
      <c r="C2902" s="95">
        <f t="shared" si="5837"/>
        <v>11</v>
      </c>
      <c r="E2902" s="95">
        <f t="shared" ref="E2902" si="5949">plan_id</f>
        <v>390</v>
      </c>
      <c r="F2902" s="95">
        <f t="shared" ca="1" si="5929"/>
        <v>2018</v>
      </c>
      <c r="G2902" s="95">
        <f t="shared" ref="G2902" ca="1" si="5950">VLOOKUP(INDIRECT(CHAR(39)&amp;$A2902&amp;CHAR(39)&amp;"!r2c"&amp;$C2902,0),variables,2,0)</f>
        <v>10887</v>
      </c>
      <c r="H2902" s="98">
        <f t="array" aca="1" ref="H2902" ca="1">IF(AND(G2902&gt;=10861,G2902&lt;=10863),TEXT(INDIRECT(CHAR(39)&amp;$A2902&amp;CHAR(39)&amp;"!r"&amp;$B2902&amp;"c"&amp;$C2902,0),"dd-mmm-yyyy"),(INDIRECT(CHAR(39)&amp;$A2902&amp;CHAR(39)&amp;"!r"&amp;$B2902&amp;"c"&amp;$C2902,0)))</f>
        <v>0</v>
      </c>
    </row>
    <row r="2903" spans="1:8" x14ac:dyDescent="0.3">
      <c r="A2903" s="95" t="s">
        <v>285</v>
      </c>
      <c r="B2903" s="95">
        <f t="shared" si="5836"/>
        <v>20</v>
      </c>
      <c r="C2903" s="95">
        <f t="shared" si="5837"/>
        <v>12</v>
      </c>
      <c r="E2903" s="95">
        <f t="shared" ref="E2903" si="5951">plan_id</f>
        <v>390</v>
      </c>
      <c r="F2903" s="95">
        <f t="shared" ca="1" si="5929"/>
        <v>2018</v>
      </c>
      <c r="G2903" s="95">
        <f t="shared" ref="G2903" ca="1" si="5952">VLOOKUP(INDIRECT(CHAR(39)&amp;$A2903&amp;CHAR(39)&amp;"!r2c"&amp;$C2903,0),variables,2,0)</f>
        <v>10883</v>
      </c>
      <c r="H2903" s="98">
        <f t="array" aca="1" ref="H2903" ca="1">IF(AND(G2903&gt;=10861,G2903&lt;=10863),TEXT(INDIRECT(CHAR(39)&amp;$A2903&amp;CHAR(39)&amp;"!r"&amp;$B2903&amp;"c"&amp;$C2903,0),"dd-mmm-yyyy"),(INDIRECT(CHAR(39)&amp;$A2903&amp;CHAR(39)&amp;"!r"&amp;$B2903&amp;"c"&amp;$C2903,0)))</f>
        <v>1</v>
      </c>
    </row>
    <row r="2904" spans="1:8" x14ac:dyDescent="0.3">
      <c r="A2904" s="95" t="s">
        <v>285</v>
      </c>
      <c r="B2904" s="95">
        <f t="shared" si="5836"/>
        <v>20</v>
      </c>
      <c r="C2904" s="95">
        <f t="shared" si="5837"/>
        <v>13</v>
      </c>
      <c r="E2904" s="95">
        <f t="shared" ref="E2904" si="5953">plan_id</f>
        <v>390</v>
      </c>
      <c r="F2904" s="95">
        <f t="shared" ca="1" si="5929"/>
        <v>2018</v>
      </c>
      <c r="G2904" s="95">
        <f t="shared" ref="G2904" ca="1" si="5954">VLOOKUP(INDIRECT(CHAR(39)&amp;$A2904&amp;CHAR(39)&amp;"!r2c"&amp;$C2904,0),variables,2,0)</f>
        <v>10989</v>
      </c>
      <c r="H2904" s="98">
        <f t="array" aca="1" ref="H2904" ca="1">IF(AND(G2904&gt;=10861,G2904&lt;=10863),TEXT(INDIRECT(CHAR(39)&amp;$A2904&amp;CHAR(39)&amp;"!r"&amp;$B2904&amp;"c"&amp;$C2904,0),"dd-mmm-yyyy"),(INDIRECT(CHAR(39)&amp;$A2904&amp;CHAR(39)&amp;"!r"&amp;$B2904&amp;"c"&amp;$C2904,0)))</f>
        <v>5848576000</v>
      </c>
    </row>
    <row r="2905" spans="1:8" x14ac:dyDescent="0.3">
      <c r="A2905" s="95" t="s">
        <v>285</v>
      </c>
      <c r="B2905" s="95">
        <f t="shared" si="5836"/>
        <v>20</v>
      </c>
      <c r="C2905" s="95">
        <f t="shared" si="5837"/>
        <v>14</v>
      </c>
      <c r="E2905" s="95">
        <f t="shared" ref="E2905" si="5955">plan_id</f>
        <v>390</v>
      </c>
      <c r="F2905" s="95">
        <f t="shared" ca="1" si="5929"/>
        <v>2018</v>
      </c>
      <c r="G2905" s="95">
        <f t="shared" ref="G2905" ca="1" si="5956">VLOOKUP(INDIRECT(CHAR(39)&amp;$A2905&amp;CHAR(39)&amp;"!r2c"&amp;$C2905,0),variables,2,0)</f>
        <v>10990</v>
      </c>
      <c r="H2905" s="98">
        <f t="array" aca="1" ref="H2905" ca="1">IF(AND(G2905&gt;=10861,G2905&lt;=10863),TEXT(INDIRECT(CHAR(39)&amp;$A2905&amp;CHAR(39)&amp;"!r"&amp;$B2905&amp;"c"&amp;$C2905,0),"dd-mmm-yyyy"),(INDIRECT(CHAR(39)&amp;$A2905&amp;CHAR(39)&amp;"!r"&amp;$B2905&amp;"c"&amp;$C2905,0)))</f>
        <v>5223760000</v>
      </c>
    </row>
    <row r="2906" spans="1:8" x14ac:dyDescent="0.3">
      <c r="A2906" s="95" t="s">
        <v>285</v>
      </c>
      <c r="B2906" s="95">
        <f t="shared" si="5836"/>
        <v>20</v>
      </c>
      <c r="C2906" s="95">
        <f t="shared" si="5837"/>
        <v>15</v>
      </c>
      <c r="E2906" s="95">
        <f t="shared" ref="E2906" si="5957">plan_id</f>
        <v>390</v>
      </c>
      <c r="F2906" s="95">
        <f t="shared" ca="1" si="5929"/>
        <v>2018</v>
      </c>
      <c r="G2906" s="95">
        <f t="shared" ref="G2906" ca="1" si="5958">VLOOKUP(INDIRECT(CHAR(39)&amp;$A2906&amp;CHAR(39)&amp;"!r2c"&amp;$C2906,0),variables,2,0)</f>
        <v>10991</v>
      </c>
      <c r="H2906" s="98">
        <f t="array" aca="1" ref="H2906" ca="1">IF(AND(G2906&gt;=10861,G2906&lt;=10863),TEXT(INDIRECT(CHAR(39)&amp;$A2906&amp;CHAR(39)&amp;"!r"&amp;$B2906&amp;"c"&amp;$C2906,0),"dd-mmm-yyyy"),(INDIRECT(CHAR(39)&amp;$A2906&amp;CHAR(39)&amp;"!r"&amp;$B2906&amp;"c"&amp;$C2906,0)))</f>
        <v>-624816000</v>
      </c>
    </row>
    <row r="2907" spans="1:8" x14ac:dyDescent="0.3">
      <c r="A2907" s="95" t="s">
        <v>285</v>
      </c>
      <c r="B2907" s="95">
        <f t="shared" si="5836"/>
        <v>20</v>
      </c>
      <c r="C2907" s="95">
        <f t="shared" si="5837"/>
        <v>16</v>
      </c>
      <c r="E2907" s="95">
        <f t="shared" ref="E2907" si="5959">plan_id</f>
        <v>390</v>
      </c>
      <c r="F2907" s="95">
        <f t="shared" ca="1" si="5929"/>
        <v>2018</v>
      </c>
      <c r="G2907" s="95">
        <f t="shared" ref="G2907" ca="1" si="5960">VLOOKUP(INDIRECT(CHAR(39)&amp;$A2907&amp;CHAR(39)&amp;"!r2c"&amp;$C2907,0),variables,2,0)</f>
        <v>10992</v>
      </c>
      <c r="H2907" s="98">
        <f t="array" aca="1" ref="H2907" ca="1">IF(AND(G2907&gt;=10861,G2907&lt;=10863),TEXT(INDIRECT(CHAR(39)&amp;$A2907&amp;CHAR(39)&amp;"!r"&amp;$B2907&amp;"c"&amp;$C2907,0),"dd-mmm-yyyy"),(INDIRECT(CHAR(39)&amp;$A2907&amp;CHAR(39)&amp;"!r"&amp;$B2907&amp;"c"&amp;$C2907,0)))</f>
        <v>1.1200000000000001</v>
      </c>
    </row>
    <row r="2908" spans="1:8" x14ac:dyDescent="0.3">
      <c r="A2908" s="95" t="s">
        <v>285</v>
      </c>
      <c r="B2908" s="95">
        <f t="shared" si="5836"/>
        <v>20</v>
      </c>
      <c r="C2908" s="95">
        <f t="shared" si="5837"/>
        <v>17</v>
      </c>
      <c r="E2908" s="95">
        <f t="shared" ref="E2908" si="5961">plan_id</f>
        <v>390</v>
      </c>
      <c r="F2908" s="95">
        <f t="shared" ca="1" si="5929"/>
        <v>2018</v>
      </c>
      <c r="G2908" s="95">
        <f t="shared" ref="G2908" ca="1" si="5962">VLOOKUP(INDIRECT(CHAR(39)&amp;$A2908&amp;CHAR(39)&amp;"!r2c"&amp;$C2908,0),variables,2,0)</f>
        <v>10993</v>
      </c>
      <c r="H2908" s="98">
        <f t="array" aca="1" ref="H2908" ca="1">IF(AND(G2908&gt;=10861,G2908&lt;=10863),TEXT(INDIRECT(CHAR(39)&amp;$A2908&amp;CHAR(39)&amp;"!r"&amp;$B2908&amp;"c"&amp;$C2908,0),"dd-mmm-yyyy"),(INDIRECT(CHAR(39)&amp;$A2908&amp;CHAR(39)&amp;"!r"&amp;$B2908&amp;"c"&amp;$C2908,0)))</f>
        <v>454209000</v>
      </c>
    </row>
    <row r="2909" spans="1:8" x14ac:dyDescent="0.3">
      <c r="A2909" s="95" t="s">
        <v>285</v>
      </c>
      <c r="B2909" s="95">
        <f t="shared" si="5836"/>
        <v>20</v>
      </c>
      <c r="C2909" s="95">
        <f t="shared" si="5837"/>
        <v>18</v>
      </c>
      <c r="E2909" s="95">
        <f t="shared" ref="E2909" si="5963">plan_id</f>
        <v>390</v>
      </c>
      <c r="F2909" s="95">
        <f t="shared" ca="1" si="5929"/>
        <v>2018</v>
      </c>
      <c r="G2909" s="95">
        <f t="shared" ref="G2909" ca="1" si="5964">VLOOKUP(INDIRECT(CHAR(39)&amp;$A2909&amp;CHAR(39)&amp;"!r2c"&amp;$C2909,0),variables,2,0)</f>
        <v>11005</v>
      </c>
      <c r="H2909" s="98">
        <f t="array" aca="1" ref="H2909" ca="1">IF(AND(G2909&gt;=10861,G2909&lt;=10863),TEXT(INDIRECT(CHAR(39)&amp;$A2909&amp;CHAR(39)&amp;"!r"&amp;$B2909&amp;"c"&amp;$C2909,0),"dd-mmm-yyyy"),(INDIRECT(CHAR(39)&amp;$A2909&amp;CHAR(39)&amp;"!r"&amp;$B2909&amp;"c"&amp;$C2909,0)))</f>
        <v>0.23248328412691074</v>
      </c>
    </row>
    <row r="2910" spans="1:8" x14ac:dyDescent="0.3">
      <c r="A2910" s="95" t="s">
        <v>285</v>
      </c>
      <c r="B2910" s="95">
        <f t="shared" si="5836"/>
        <v>20</v>
      </c>
      <c r="C2910" s="95">
        <f t="shared" si="5837"/>
        <v>19</v>
      </c>
      <c r="E2910" s="95">
        <f t="shared" ref="E2910" si="5965">plan_id</f>
        <v>390</v>
      </c>
      <c r="F2910" s="95">
        <f t="shared" ca="1" si="5929"/>
        <v>2018</v>
      </c>
      <c r="G2910" s="95">
        <f t="shared" ref="G2910" ca="1" si="5966">VLOOKUP(INDIRECT(CHAR(39)&amp;$A2910&amp;CHAR(39)&amp;"!r2c"&amp;$C2910,0),variables,2,0)</f>
        <v>10988</v>
      </c>
      <c r="H2910" s="98" t="str">
        <f t="array" aca="1" ref="H2910" ca="1">IF(AND(G2910&gt;=10861,G2910&lt;=10863),TEXT(INDIRECT(CHAR(39)&amp;$A2910&amp;CHAR(39)&amp;"!r"&amp;$B2910&amp;"c"&amp;$C2910,0),"dd-mmm-yyyy"),(INDIRECT(CHAR(39)&amp;$A2910&amp;CHAR(39)&amp;"!r"&amp;$B2910&amp;"c"&amp;$C2910,0)))</f>
        <v>NA</v>
      </c>
    </row>
    <row r="2911" spans="1:8" x14ac:dyDescent="0.3">
      <c r="A2911" s="95" t="s">
        <v>285</v>
      </c>
      <c r="B2911" s="95">
        <f t="shared" ref="B2911:B2974" si="5967">B2884+1</f>
        <v>20</v>
      </c>
      <c r="C2911" s="95">
        <f t="shared" ref="C2911:C2974" si="5968">C2884</f>
        <v>20</v>
      </c>
      <c r="E2911" s="95">
        <f t="shared" ref="E2911" si="5969">plan_id</f>
        <v>390</v>
      </c>
      <c r="F2911" s="95">
        <f t="shared" ca="1" si="5929"/>
        <v>2018</v>
      </c>
      <c r="G2911" s="95">
        <f t="shared" ref="G2911" ca="1" si="5970">VLOOKUP(INDIRECT(CHAR(39)&amp;$A2911&amp;CHAR(39)&amp;"!r2c"&amp;$C2911,0),variables,2,0)</f>
        <v>10996</v>
      </c>
      <c r="H2911" s="98">
        <f t="array" aca="1" ref="H2911" ca="1">IF(AND(G2911&gt;=10861,G2911&lt;=10863),TEXT(INDIRECT(CHAR(39)&amp;$A2911&amp;CHAR(39)&amp;"!r"&amp;$B2911&amp;"c"&amp;$C2911,0),"dd-mmm-yyyy"),(INDIRECT(CHAR(39)&amp;$A2911&amp;CHAR(39)&amp;"!r"&amp;$B2911&amp;"c"&amp;$C2911,0)))</f>
        <v>6023770000</v>
      </c>
    </row>
    <row r="2912" spans="1:8" x14ac:dyDescent="0.3">
      <c r="A2912" s="95" t="s">
        <v>285</v>
      </c>
      <c r="B2912" s="95">
        <f t="shared" si="5967"/>
        <v>20</v>
      </c>
      <c r="C2912" s="95">
        <f t="shared" si="5968"/>
        <v>21</v>
      </c>
      <c r="E2912" s="95">
        <f t="shared" ref="E2912" si="5971">plan_id</f>
        <v>390</v>
      </c>
      <c r="F2912" s="95">
        <f t="shared" ca="1" si="5929"/>
        <v>2018</v>
      </c>
      <c r="G2912" s="95">
        <f t="shared" ref="G2912" ca="1" si="5972">VLOOKUP(INDIRECT(CHAR(39)&amp;$A2912&amp;CHAR(39)&amp;"!r2c"&amp;$C2912,0),variables,2,0)</f>
        <v>10997</v>
      </c>
      <c r="H2912" s="98">
        <f t="array" aca="1" ref="H2912" ca="1">IF(AND(G2912&gt;=10861,G2912&lt;=10863),TEXT(INDIRECT(CHAR(39)&amp;$A2912&amp;CHAR(39)&amp;"!r"&amp;$B2912&amp;"c"&amp;$C2912,0),"dd-mmm-yyyy"),(INDIRECT(CHAR(39)&amp;$A2912&amp;CHAR(39)&amp;"!r"&amp;$B2912&amp;"c"&amp;$C2912,0)))</f>
        <v>1.1531483069666295</v>
      </c>
    </row>
    <row r="2913" spans="1:8" x14ac:dyDescent="0.3">
      <c r="A2913" s="95" t="s">
        <v>285</v>
      </c>
      <c r="B2913" s="95">
        <f t="shared" si="5967"/>
        <v>20</v>
      </c>
      <c r="C2913" s="95">
        <f t="shared" si="5968"/>
        <v>22</v>
      </c>
      <c r="E2913" s="95">
        <f t="shared" ref="E2913" si="5973">plan_id</f>
        <v>390</v>
      </c>
      <c r="F2913" s="95">
        <f t="shared" ca="1" si="5929"/>
        <v>2018</v>
      </c>
      <c r="G2913" s="95">
        <f t="shared" ref="G2913" ca="1" si="5974">VLOOKUP(INDIRECT(CHAR(39)&amp;$A2913&amp;CHAR(39)&amp;"!r2c"&amp;$C2913,0),variables,2,0)</f>
        <v>10980</v>
      </c>
      <c r="H2913" s="98">
        <f t="array" aca="1" ref="H2913" ca="1">IF(AND(G2913&gt;=10861,G2913&lt;=10863),TEXT(INDIRECT(CHAR(39)&amp;$A2913&amp;CHAR(39)&amp;"!r"&amp;$B2913&amp;"c"&amp;$C2913,0),"dd-mmm-yyyy"),(INDIRECT(CHAR(39)&amp;$A2913&amp;CHAR(39)&amp;"!r"&amp;$B2913&amp;"c"&amp;$C2913,0)))</f>
        <v>0</v>
      </c>
    </row>
    <row r="2914" spans="1:8" x14ac:dyDescent="0.3">
      <c r="A2914" s="95" t="s">
        <v>285</v>
      </c>
      <c r="B2914" s="95">
        <f t="shared" si="5967"/>
        <v>20</v>
      </c>
      <c r="C2914" s="95">
        <f t="shared" si="5968"/>
        <v>23</v>
      </c>
      <c r="E2914" s="95">
        <f t="shared" ref="E2914" si="5975">plan_id</f>
        <v>390</v>
      </c>
      <c r="F2914" s="95">
        <f t="shared" ca="1" si="5929"/>
        <v>2018</v>
      </c>
      <c r="G2914" s="95">
        <f t="shared" ref="G2914" ca="1" si="5976">VLOOKUP(INDIRECT(CHAR(39)&amp;$A2914&amp;CHAR(39)&amp;"!r2c"&amp;$C2914,0),variables,2,0)</f>
        <v>10981</v>
      </c>
      <c r="H2914" s="98">
        <f t="array" aca="1" ref="H2914" ca="1">IF(AND(G2914&gt;=10861,G2914&lt;=10863),TEXT(INDIRECT(CHAR(39)&amp;$A2914&amp;CHAR(39)&amp;"!r"&amp;$B2914&amp;"c"&amp;$C2914,0),"dd-mmm-yyyy"),(INDIRECT(CHAR(39)&amp;$A2914&amp;CHAR(39)&amp;"!r"&amp;$B2914&amp;"c"&amp;$C2914,0)))</f>
        <v>0</v>
      </c>
    </row>
    <row r="2915" spans="1:8" x14ac:dyDescent="0.3">
      <c r="A2915" s="95" t="s">
        <v>285</v>
      </c>
      <c r="B2915" s="95">
        <f t="shared" si="5967"/>
        <v>20</v>
      </c>
      <c r="C2915" s="95">
        <f t="shared" si="5968"/>
        <v>24</v>
      </c>
      <c r="E2915" s="95">
        <f t="shared" ref="E2915" si="5977">plan_id</f>
        <v>390</v>
      </c>
      <c r="F2915" s="95">
        <f t="shared" ca="1" si="5929"/>
        <v>2018</v>
      </c>
      <c r="G2915" s="95">
        <f t="shared" ref="G2915" ca="1" si="5978">VLOOKUP(INDIRECT(CHAR(39)&amp;$A2915&amp;CHAR(39)&amp;"!r2c"&amp;$C2915,0),variables,2,0)</f>
        <v>10998</v>
      </c>
      <c r="H2915" s="98">
        <f t="array" aca="1" ref="H2915" ca="1">IF(AND(G2915&gt;=10861,G2915&lt;=10863),TEXT(INDIRECT(CHAR(39)&amp;$A2915&amp;CHAR(39)&amp;"!r"&amp;$B2915&amp;"c"&amp;$C2915,0),"dd-mmm-yyyy"),(INDIRECT(CHAR(39)&amp;$A2915&amp;CHAR(39)&amp;"!r"&amp;$B2915&amp;"c"&amp;$C2915,0)))</f>
        <v>-110300000</v>
      </c>
    </row>
    <row r="2916" spans="1:8" x14ac:dyDescent="0.3">
      <c r="A2916" s="95" t="s">
        <v>285</v>
      </c>
      <c r="B2916" s="95">
        <f t="shared" si="5967"/>
        <v>20</v>
      </c>
      <c r="C2916" s="95">
        <f t="shared" si="5968"/>
        <v>25</v>
      </c>
      <c r="E2916" s="95">
        <f t="shared" ref="E2916" si="5979">plan_id</f>
        <v>390</v>
      </c>
      <c r="F2916" s="95">
        <f t="shared" ca="1" si="5929"/>
        <v>2018</v>
      </c>
      <c r="G2916" s="95">
        <f t="shared" ref="G2916" ca="1" si="5980">VLOOKUP(INDIRECT(CHAR(39)&amp;$A2916&amp;CHAR(39)&amp;"!r2c"&amp;$C2916,0),variables,2,0)</f>
        <v>10999</v>
      </c>
      <c r="H2916" s="98">
        <f t="array" aca="1" ref="H2916" ca="1">IF(AND(G2916&gt;=10861,G2916&lt;=10863),TEXT(INDIRECT(CHAR(39)&amp;$A2916&amp;CHAR(39)&amp;"!r"&amp;$B2916&amp;"c"&amp;$C2916,0),"dd-mmm-yyyy"),(INDIRECT(CHAR(39)&amp;$A2916&amp;CHAR(39)&amp;"!r"&amp;$B2916&amp;"c"&amp;$C2916,0)))</f>
        <v>106794000</v>
      </c>
    </row>
    <row r="2917" spans="1:8" x14ac:dyDescent="0.3">
      <c r="A2917" s="95" t="s">
        <v>285</v>
      </c>
      <c r="B2917" s="95">
        <f t="shared" si="5967"/>
        <v>20</v>
      </c>
      <c r="C2917" s="95">
        <f t="shared" si="5968"/>
        <v>26</v>
      </c>
      <c r="E2917" s="95">
        <f t="shared" ref="E2917" si="5981">plan_id</f>
        <v>390</v>
      </c>
      <c r="F2917" s="95">
        <f t="shared" ca="1" si="5929"/>
        <v>2018</v>
      </c>
      <c r="G2917" s="95">
        <f t="shared" ref="G2917" ca="1" si="5982">VLOOKUP(INDIRECT(CHAR(39)&amp;$A2917&amp;CHAR(39)&amp;"!r2c"&amp;$C2917,0),variables,2,0)</f>
        <v>11000</v>
      </c>
      <c r="H2917" s="98">
        <f t="array" aca="1" ref="H2917" ca="1">IF(AND(G2917&gt;=10861,G2917&lt;=10863),TEXT(INDIRECT(CHAR(39)&amp;$A2917&amp;CHAR(39)&amp;"!r"&amp;$B2917&amp;"c"&amp;$C2917,0),"dd-mmm-yyyy"),(INDIRECT(CHAR(39)&amp;$A2917&amp;CHAR(39)&amp;"!r"&amp;$B2917&amp;"c"&amp;$C2917,0)))</f>
        <v>1580000</v>
      </c>
    </row>
    <row r="2918" spans="1:8" x14ac:dyDescent="0.3">
      <c r="A2918" s="95" t="s">
        <v>285</v>
      </c>
      <c r="B2918" s="95">
        <f t="shared" si="5967"/>
        <v>20</v>
      </c>
      <c r="C2918" s="95">
        <f t="shared" si="5968"/>
        <v>27</v>
      </c>
      <c r="E2918" s="95">
        <f t="shared" ref="E2918" si="5983">plan_id</f>
        <v>390</v>
      </c>
      <c r="F2918" s="95">
        <f t="shared" ca="1" si="5929"/>
        <v>2018</v>
      </c>
      <c r="G2918" s="95">
        <f t="shared" ref="G2918" ca="1" si="5984">VLOOKUP(INDIRECT(CHAR(39)&amp;$A2918&amp;CHAR(39)&amp;"!r2c"&amp;$C2918,0),variables,2,0)</f>
        <v>11001</v>
      </c>
      <c r="H2918" s="98">
        <f t="array" aca="1" ref="H2918" ca="1">IF(AND(G2918&gt;=10861,G2918&lt;=10863),TEXT(INDIRECT(CHAR(39)&amp;$A2918&amp;CHAR(39)&amp;"!r"&amp;$B2918&amp;"c"&amp;$C2918,0),"dd-mmm-yyyy"),(INDIRECT(CHAR(39)&amp;$A2918&amp;CHAR(39)&amp;"!r"&amp;$B2918&amp;"c"&amp;$C2918,0)))</f>
        <v>11570000</v>
      </c>
    </row>
    <row r="2919" spans="1:8" x14ac:dyDescent="0.3">
      <c r="A2919" s="95" t="s">
        <v>285</v>
      </c>
      <c r="B2919" s="95">
        <f t="shared" si="5967"/>
        <v>20</v>
      </c>
      <c r="C2919" s="95">
        <f t="shared" si="5968"/>
        <v>28</v>
      </c>
      <c r="E2919" s="95">
        <f t="shared" ref="E2919" si="5985">plan_id</f>
        <v>390</v>
      </c>
      <c r="F2919" s="95">
        <f t="shared" ca="1" si="5929"/>
        <v>2018</v>
      </c>
      <c r="G2919" s="95">
        <f t="shared" ref="G2919" ca="1" si="5986">VLOOKUP(INDIRECT(CHAR(39)&amp;$A2919&amp;CHAR(39)&amp;"!r2c"&amp;$C2919,0),variables,2,0)</f>
        <v>11002</v>
      </c>
      <c r="H2919" s="98">
        <f t="array" aca="1" ref="H2919" ca="1">IF(AND(G2919&gt;=10861,G2919&lt;=10863),TEXT(INDIRECT(CHAR(39)&amp;$A2919&amp;CHAR(39)&amp;"!r"&amp;$B2919&amp;"c"&amp;$C2919,0),"dd-mmm-yyyy"),(INDIRECT(CHAR(39)&amp;$A2919&amp;CHAR(39)&amp;"!r"&amp;$B2919&amp;"c"&amp;$C2919,0)))</f>
        <v>0</v>
      </c>
    </row>
    <row r="2920" spans="1:8" x14ac:dyDescent="0.3">
      <c r="A2920" s="95" t="s">
        <v>285</v>
      </c>
      <c r="B2920" s="95">
        <f t="shared" si="5967"/>
        <v>20</v>
      </c>
      <c r="C2920" s="95">
        <f t="shared" si="5968"/>
        <v>29</v>
      </c>
      <c r="E2920" s="95">
        <f t="shared" ref="E2920" si="5987">plan_id</f>
        <v>390</v>
      </c>
      <c r="F2920" s="95">
        <f t="shared" ca="1" si="5929"/>
        <v>2018</v>
      </c>
      <c r="G2920" s="95">
        <f t="shared" ref="G2920" ca="1" si="5988">VLOOKUP(INDIRECT(CHAR(39)&amp;$A2920&amp;CHAR(39)&amp;"!r2c"&amp;$C2920,0),variables,2,0)</f>
        <v>11003</v>
      </c>
      <c r="H2920" s="98">
        <f t="array" aca="1" ref="H2920" ca="1">IF(AND(G2920&gt;=10861,G2920&lt;=10863),TEXT(INDIRECT(CHAR(39)&amp;$A2920&amp;CHAR(39)&amp;"!r"&amp;$B2920&amp;"c"&amp;$C2920,0),"dd-mmm-yyyy"),(INDIRECT(CHAR(39)&amp;$A2920&amp;CHAR(39)&amp;"!r"&amp;$B2920&amp;"c"&amp;$C2920,0)))</f>
        <v>119944000</v>
      </c>
    </row>
    <row r="2921" spans="1:8" x14ac:dyDescent="0.3">
      <c r="A2921" s="95" t="s">
        <v>285</v>
      </c>
      <c r="B2921" s="95">
        <f t="shared" si="5967"/>
        <v>21</v>
      </c>
      <c r="C2921" s="95">
        <f t="shared" si="5968"/>
        <v>3</v>
      </c>
      <c r="E2921" s="95">
        <f t="shared" ref="E2921" si="5989">plan_id</f>
        <v>390</v>
      </c>
      <c r="F2921" s="95">
        <f t="shared" ca="1" si="5929"/>
        <v>2019</v>
      </c>
      <c r="G2921" s="95">
        <f t="shared" ref="G2921" ca="1" si="5990">VLOOKUP(INDIRECT(CHAR(39)&amp;$A2921&amp;CHAR(39)&amp;"!r2c"&amp;$C2921,0),variables,2,0)</f>
        <v>10982</v>
      </c>
      <c r="H2921" s="98" t="str">
        <f t="array" aca="1" ref="H2921" ca="1">IF(AND(G2921&gt;=10861,G2921&lt;=10863),TEXT(INDIRECT(CHAR(39)&amp;$A2921&amp;CHAR(39)&amp;"!r"&amp;$B2921&amp;"c"&amp;$C2921,0),"dd-mmm-yyyy"),(INDIRECT(CHAR(39)&amp;$A2921&amp;CHAR(39)&amp;"!r"&amp;$B2921&amp;"c"&amp;$C2921,0)))</f>
        <v>NO</v>
      </c>
    </row>
    <row r="2922" spans="1:8" x14ac:dyDescent="0.3">
      <c r="A2922" s="95" t="s">
        <v>285</v>
      </c>
      <c r="B2922" s="95">
        <f t="shared" si="5967"/>
        <v>21</v>
      </c>
      <c r="C2922" s="95">
        <f t="shared" si="5968"/>
        <v>4</v>
      </c>
      <c r="E2922" s="95">
        <f t="shared" ref="E2922" si="5991">plan_id</f>
        <v>390</v>
      </c>
      <c r="F2922" s="95">
        <f t="shared" ca="1" si="5929"/>
        <v>2019</v>
      </c>
      <c r="G2922" s="95">
        <f t="shared" ref="G2922" ca="1" si="5992">VLOOKUP(INDIRECT(CHAR(39)&amp;$A2922&amp;CHAR(39)&amp;"!r2c"&amp;$C2922,0),variables,2,0)</f>
        <v>10984</v>
      </c>
      <c r="H2922" s="98" t="str">
        <f t="array" aca="1" ref="H2922" ca="1">IF(AND(G2922&gt;=10861,G2922&lt;=10863),TEXT(INDIRECT(CHAR(39)&amp;$A2922&amp;CHAR(39)&amp;"!r"&amp;$B2922&amp;"c"&amp;$C2922,0),"dd-mmm-yyyy"),(INDIRECT(CHAR(39)&amp;$A2922&amp;CHAR(39)&amp;"!r"&amp;$B2922&amp;"c"&amp;$C2922,0)))</f>
        <v>NA</v>
      </c>
    </row>
    <row r="2923" spans="1:8" x14ac:dyDescent="0.3">
      <c r="A2923" s="95" t="s">
        <v>285</v>
      </c>
      <c r="B2923" s="95">
        <f t="shared" si="5967"/>
        <v>21</v>
      </c>
      <c r="C2923" s="95">
        <f t="shared" si="5968"/>
        <v>5</v>
      </c>
      <c r="E2923" s="95">
        <f t="shared" ref="E2923" si="5993">plan_id</f>
        <v>390</v>
      </c>
      <c r="F2923" s="95">
        <f t="shared" ca="1" si="5929"/>
        <v>2019</v>
      </c>
      <c r="G2923" s="95">
        <f t="shared" ref="G2923" ca="1" si="5994">VLOOKUP(INDIRECT(CHAR(39)&amp;$A2923&amp;CHAR(39)&amp;"!r2c"&amp;$C2923,0),variables,2,0)</f>
        <v>10985</v>
      </c>
      <c r="H2923" s="98" t="str">
        <f t="array" aca="1" ref="H2923" ca="1">IF(AND(G2923&gt;=10861,G2923&lt;=10863),TEXT(INDIRECT(CHAR(39)&amp;$A2923&amp;CHAR(39)&amp;"!r"&amp;$B2923&amp;"c"&amp;$C2923,0),"dd-mmm-yyyy"),(INDIRECT(CHAR(39)&amp;$A2923&amp;CHAR(39)&amp;"!r"&amp;$B2923&amp;"c"&amp;$C2923,0)))</f>
        <v>NA</v>
      </c>
    </row>
    <row r="2924" spans="1:8" x14ac:dyDescent="0.3">
      <c r="A2924" s="95" t="s">
        <v>285</v>
      </c>
      <c r="B2924" s="95">
        <f t="shared" si="5967"/>
        <v>21</v>
      </c>
      <c r="C2924" s="95">
        <f t="shared" si="5968"/>
        <v>6</v>
      </c>
      <c r="E2924" s="95">
        <f t="shared" ref="E2924" si="5995">plan_id</f>
        <v>390</v>
      </c>
      <c r="F2924" s="95">
        <f t="shared" ca="1" si="5929"/>
        <v>2019</v>
      </c>
      <c r="G2924" s="95">
        <f t="shared" ref="G2924" ca="1" si="5996">VLOOKUP(INDIRECT(CHAR(39)&amp;$A2924&amp;CHAR(39)&amp;"!r2c"&amp;$C2924,0),variables,2,0)</f>
        <v>10986</v>
      </c>
      <c r="H2924" s="98" t="str">
        <f t="array" aca="1" ref="H2924" ca="1">IF(AND(G2924&gt;=10861,G2924&lt;=10863),TEXT(INDIRECT(CHAR(39)&amp;$A2924&amp;CHAR(39)&amp;"!r"&amp;$B2924&amp;"c"&amp;$C2924,0),"dd-mmm-yyyy"),(INDIRECT(CHAR(39)&amp;$A2924&amp;CHAR(39)&amp;"!r"&amp;$B2924&amp;"c"&amp;$C2924,0)))</f>
        <v>NA</v>
      </c>
    </row>
    <row r="2925" spans="1:8" x14ac:dyDescent="0.3">
      <c r="A2925" s="95" t="s">
        <v>285</v>
      </c>
      <c r="B2925" s="95">
        <f t="shared" si="5967"/>
        <v>21</v>
      </c>
      <c r="C2925" s="95">
        <f t="shared" si="5968"/>
        <v>7</v>
      </c>
      <c r="E2925" s="95">
        <f t="shared" ref="E2925" si="5997">plan_id</f>
        <v>390</v>
      </c>
      <c r="F2925" s="95">
        <f t="shared" ca="1" si="5929"/>
        <v>2019</v>
      </c>
      <c r="G2925" s="95">
        <f t="shared" ref="G2925" ca="1" si="5998">VLOOKUP(INDIRECT(CHAR(39)&amp;$A2925&amp;CHAR(39)&amp;"!r2c"&amp;$C2925,0),variables,2,0)</f>
        <v>10974</v>
      </c>
      <c r="H2925" s="98" t="str">
        <f t="array" aca="1" ref="H2925" ca="1">IF(AND(G2925&gt;=10861,G2925&lt;=10863),TEXT(INDIRECT(CHAR(39)&amp;$A2925&amp;CHAR(39)&amp;"!r"&amp;$B2925&amp;"c"&amp;$C2925,0),"dd-mmm-yyyy"),(INDIRECT(CHAR(39)&amp;$A2925&amp;CHAR(39)&amp;"!r"&amp;$B2925&amp;"c"&amp;$C2925,0)))</f>
        <v>EAN</v>
      </c>
    </row>
    <row r="2926" spans="1:8" x14ac:dyDescent="0.3">
      <c r="A2926" s="95" t="s">
        <v>285</v>
      </c>
      <c r="B2926" s="95">
        <f t="shared" si="5967"/>
        <v>21</v>
      </c>
      <c r="C2926" s="95">
        <f t="shared" si="5968"/>
        <v>8</v>
      </c>
      <c r="E2926" s="95">
        <f t="shared" ref="E2926" si="5999">plan_id</f>
        <v>390</v>
      </c>
      <c r="F2926" s="95">
        <f t="shared" ca="1" si="5929"/>
        <v>2019</v>
      </c>
      <c r="G2926" s="95">
        <f t="shared" ref="G2926" ca="1" si="6000">VLOOKUP(INDIRECT(CHAR(39)&amp;$A2926&amp;CHAR(39)&amp;"!r2c"&amp;$C2926,0),variables,2,0)</f>
        <v>10987</v>
      </c>
      <c r="H2926" s="98" t="str">
        <f t="array" aca="1" ref="H2926" ca="1">IF(AND(G2926&gt;=10861,G2926&lt;=10863),TEXT(INDIRECT(CHAR(39)&amp;$A2926&amp;CHAR(39)&amp;"!r"&amp;$B2926&amp;"c"&amp;$C2926,0),"dd-mmm-yyyy"),(INDIRECT(CHAR(39)&amp;$A2926&amp;CHAR(39)&amp;"!r"&amp;$B2926&amp;"c"&amp;$C2926,0)))</f>
        <v>NA</v>
      </c>
    </row>
    <row r="2927" spans="1:8" x14ac:dyDescent="0.3">
      <c r="A2927" s="95" t="s">
        <v>285</v>
      </c>
      <c r="B2927" s="95">
        <f t="shared" si="5967"/>
        <v>21</v>
      </c>
      <c r="C2927" s="95">
        <f t="shared" si="5968"/>
        <v>9</v>
      </c>
      <c r="E2927" s="95">
        <f t="shared" ref="E2927" si="6001">plan_id</f>
        <v>390</v>
      </c>
      <c r="F2927" s="95">
        <f t="shared" ca="1" si="5929"/>
        <v>2019</v>
      </c>
      <c r="G2927" s="95">
        <f t="shared" ref="G2927" ca="1" si="6002">VLOOKUP(INDIRECT(CHAR(39)&amp;$A2927&amp;CHAR(39)&amp;"!r2c"&amp;$C2927,0),variables,2,0)</f>
        <v>10885</v>
      </c>
      <c r="H2927" s="98">
        <f t="array" aca="1" ref="H2927" ca="1">IF(AND(G2927&gt;=10861,G2927&lt;=10863),TEXT(INDIRECT(CHAR(39)&amp;$A2927&amp;CHAR(39)&amp;"!r"&amp;$B2927&amp;"c"&amp;$C2927,0),"dd-mmm-yyyy"),(INDIRECT(CHAR(39)&amp;$A2927&amp;CHAR(39)&amp;"!r"&amp;$B2927&amp;"c"&amp;$C2927,0)))</f>
        <v>91284000</v>
      </c>
    </row>
    <row r="2928" spans="1:8" x14ac:dyDescent="0.3">
      <c r="A2928" s="95" t="s">
        <v>285</v>
      </c>
      <c r="B2928" s="95">
        <f t="shared" si="5967"/>
        <v>21</v>
      </c>
      <c r="C2928" s="95">
        <f t="shared" si="5968"/>
        <v>10</v>
      </c>
      <c r="E2928" s="95">
        <f t="shared" ref="E2928" si="6003">plan_id</f>
        <v>390</v>
      </c>
      <c r="F2928" s="95">
        <f t="shared" ca="1" si="5929"/>
        <v>2019</v>
      </c>
      <c r="G2928" s="95">
        <f t="shared" ref="G2928" ca="1" si="6004">VLOOKUP(INDIRECT(CHAR(39)&amp;$A2928&amp;CHAR(39)&amp;"!r2c"&amp;$C2928,0),variables,2,0)</f>
        <v>10886</v>
      </c>
      <c r="H2928" s="98">
        <f t="array" aca="1" ref="H2928" ca="1">IF(AND(G2928&gt;=10861,G2928&lt;=10863),TEXT(INDIRECT(CHAR(39)&amp;$A2928&amp;CHAR(39)&amp;"!r"&amp;$B2928&amp;"c"&amp;$C2928,0),"dd-mmm-yyyy"),(INDIRECT(CHAR(39)&amp;$A2928&amp;CHAR(39)&amp;"!r"&amp;$B2928&amp;"c"&amp;$C2928,0)))</f>
        <v>91284000</v>
      </c>
    </row>
    <row r="2929" spans="1:8" x14ac:dyDescent="0.3">
      <c r="A2929" s="95" t="s">
        <v>285</v>
      </c>
      <c r="B2929" s="95">
        <f t="shared" si="5967"/>
        <v>21</v>
      </c>
      <c r="C2929" s="95">
        <f t="shared" si="5968"/>
        <v>11</v>
      </c>
      <c r="E2929" s="95">
        <f t="shared" ref="E2929" si="6005">plan_id</f>
        <v>390</v>
      </c>
      <c r="F2929" s="95">
        <f t="shared" ca="1" si="5929"/>
        <v>2019</v>
      </c>
      <c r="G2929" s="95">
        <f t="shared" ref="G2929" ca="1" si="6006">VLOOKUP(INDIRECT(CHAR(39)&amp;$A2929&amp;CHAR(39)&amp;"!r2c"&amp;$C2929,0),variables,2,0)</f>
        <v>10887</v>
      </c>
      <c r="H2929" s="98">
        <f t="array" aca="1" ref="H2929" ca="1">IF(AND(G2929&gt;=10861,G2929&lt;=10863),TEXT(INDIRECT(CHAR(39)&amp;$A2929&amp;CHAR(39)&amp;"!r"&amp;$B2929&amp;"c"&amp;$C2929,0),"dd-mmm-yyyy"),(INDIRECT(CHAR(39)&amp;$A2929&amp;CHAR(39)&amp;"!r"&amp;$B2929&amp;"c"&amp;$C2929,0)))</f>
        <v>0</v>
      </c>
    </row>
    <row r="2930" spans="1:8" x14ac:dyDescent="0.3">
      <c r="A2930" s="95" t="s">
        <v>285</v>
      </c>
      <c r="B2930" s="95">
        <f t="shared" si="5967"/>
        <v>21</v>
      </c>
      <c r="C2930" s="95">
        <f t="shared" si="5968"/>
        <v>12</v>
      </c>
      <c r="E2930" s="95">
        <f t="shared" ref="E2930" si="6007">plan_id</f>
        <v>390</v>
      </c>
      <c r="F2930" s="95">
        <f t="shared" ca="1" si="5929"/>
        <v>2019</v>
      </c>
      <c r="G2930" s="95">
        <f t="shared" ref="G2930" ca="1" si="6008">VLOOKUP(INDIRECT(CHAR(39)&amp;$A2930&amp;CHAR(39)&amp;"!r2c"&amp;$C2930,0),variables,2,0)</f>
        <v>10883</v>
      </c>
      <c r="H2930" s="98">
        <f t="array" aca="1" ref="H2930" ca="1">IF(AND(G2930&gt;=10861,G2930&lt;=10863),TEXT(INDIRECT(CHAR(39)&amp;$A2930&amp;CHAR(39)&amp;"!r"&amp;$B2930&amp;"c"&amp;$C2930,0),"dd-mmm-yyyy"),(INDIRECT(CHAR(39)&amp;$A2930&amp;CHAR(39)&amp;"!r"&amp;$B2930&amp;"c"&amp;$C2930,0)))</f>
        <v>1</v>
      </c>
    </row>
    <row r="2931" spans="1:8" x14ac:dyDescent="0.3">
      <c r="A2931" s="95" t="s">
        <v>285</v>
      </c>
      <c r="B2931" s="95">
        <f t="shared" si="5967"/>
        <v>21</v>
      </c>
      <c r="C2931" s="95">
        <f t="shared" si="5968"/>
        <v>13</v>
      </c>
      <c r="E2931" s="95">
        <f t="shared" ref="E2931" si="6009">plan_id</f>
        <v>390</v>
      </c>
      <c r="F2931" s="95">
        <f t="shared" ca="1" si="5929"/>
        <v>2019</v>
      </c>
      <c r="G2931" s="95">
        <f t="shared" ref="G2931" ca="1" si="6010">VLOOKUP(INDIRECT(CHAR(39)&amp;$A2931&amp;CHAR(39)&amp;"!r2c"&amp;$C2931,0),variables,2,0)</f>
        <v>10989</v>
      </c>
      <c r="H2931" s="98">
        <f t="array" aca="1" ref="H2931" ca="1">IF(AND(G2931&gt;=10861,G2931&lt;=10863),TEXT(INDIRECT(CHAR(39)&amp;$A2931&amp;CHAR(39)&amp;"!r"&amp;$B2931&amp;"c"&amp;$C2931,0),"dd-mmm-yyyy"),(INDIRECT(CHAR(39)&amp;$A2931&amp;CHAR(39)&amp;"!r"&amp;$B2931&amp;"c"&amp;$C2931,0)))</f>
        <v>6269628000</v>
      </c>
    </row>
    <row r="2932" spans="1:8" x14ac:dyDescent="0.3">
      <c r="A2932" s="95" t="s">
        <v>285</v>
      </c>
      <c r="B2932" s="95">
        <f t="shared" si="5967"/>
        <v>21</v>
      </c>
      <c r="C2932" s="95">
        <f t="shared" si="5968"/>
        <v>14</v>
      </c>
      <c r="E2932" s="95">
        <f t="shared" ref="E2932" si="6011">plan_id</f>
        <v>390</v>
      </c>
      <c r="F2932" s="95">
        <f t="shared" ca="1" si="5929"/>
        <v>2019</v>
      </c>
      <c r="G2932" s="95">
        <f t="shared" ref="G2932" ca="1" si="6012">VLOOKUP(INDIRECT(CHAR(39)&amp;$A2932&amp;CHAR(39)&amp;"!r2c"&amp;$C2932,0),variables,2,0)</f>
        <v>10990</v>
      </c>
      <c r="H2932" s="98">
        <f t="array" aca="1" ref="H2932" ca="1">IF(AND(G2932&gt;=10861,G2932&lt;=10863),TEXT(INDIRECT(CHAR(39)&amp;$A2932&amp;CHAR(39)&amp;"!r"&amp;$B2932&amp;"c"&amp;$C2932,0),"dd-mmm-yyyy"),(INDIRECT(CHAR(39)&amp;$A2932&amp;CHAR(39)&amp;"!r"&amp;$B2932&amp;"c"&amp;$C2932,0)))</f>
        <v>5604573000</v>
      </c>
    </row>
    <row r="2933" spans="1:8" x14ac:dyDescent="0.3">
      <c r="A2933" s="95" t="s">
        <v>285</v>
      </c>
      <c r="B2933" s="95">
        <f t="shared" si="5967"/>
        <v>21</v>
      </c>
      <c r="C2933" s="95">
        <f t="shared" si="5968"/>
        <v>15</v>
      </c>
      <c r="E2933" s="95">
        <f t="shared" ref="E2933" si="6013">plan_id</f>
        <v>390</v>
      </c>
      <c r="F2933" s="95">
        <f t="shared" ca="1" si="5929"/>
        <v>2019</v>
      </c>
      <c r="G2933" s="95">
        <f t="shared" ref="G2933" ca="1" si="6014">VLOOKUP(INDIRECT(CHAR(39)&amp;$A2933&amp;CHAR(39)&amp;"!r2c"&amp;$C2933,0),variables,2,0)</f>
        <v>10991</v>
      </c>
      <c r="H2933" s="98">
        <f t="array" aca="1" ref="H2933" ca="1">IF(AND(G2933&gt;=10861,G2933&lt;=10863),TEXT(INDIRECT(CHAR(39)&amp;$A2933&amp;CHAR(39)&amp;"!r"&amp;$B2933&amp;"c"&amp;$C2933,0),"dd-mmm-yyyy"),(INDIRECT(CHAR(39)&amp;$A2933&amp;CHAR(39)&amp;"!r"&amp;$B2933&amp;"c"&amp;$C2933,0)))</f>
        <v>-665055000</v>
      </c>
    </row>
    <row r="2934" spans="1:8" x14ac:dyDescent="0.3">
      <c r="A2934" s="95" t="s">
        <v>285</v>
      </c>
      <c r="B2934" s="95">
        <f t="shared" si="5967"/>
        <v>21</v>
      </c>
      <c r="C2934" s="95">
        <f t="shared" si="5968"/>
        <v>16</v>
      </c>
      <c r="E2934" s="95">
        <f t="shared" ref="E2934" si="6015">plan_id</f>
        <v>390</v>
      </c>
      <c r="F2934" s="95">
        <f t="shared" ca="1" si="5929"/>
        <v>2019</v>
      </c>
      <c r="G2934" s="95">
        <f t="shared" ref="G2934" ca="1" si="6016">VLOOKUP(INDIRECT(CHAR(39)&amp;$A2934&amp;CHAR(39)&amp;"!r2c"&amp;$C2934,0),variables,2,0)</f>
        <v>10992</v>
      </c>
      <c r="H2934" s="98">
        <f t="array" aca="1" ref="H2934" ca="1">IF(AND(G2934&gt;=10861,G2934&lt;=10863),TEXT(INDIRECT(CHAR(39)&amp;$A2934&amp;CHAR(39)&amp;"!r"&amp;$B2934&amp;"c"&amp;$C2934,0),"dd-mmm-yyyy"),(INDIRECT(CHAR(39)&amp;$A2934&amp;CHAR(39)&amp;"!r"&amp;$B2934&amp;"c"&amp;$C2934,0)))</f>
        <v>1.119</v>
      </c>
    </row>
    <row r="2935" spans="1:8" x14ac:dyDescent="0.3">
      <c r="A2935" s="95" t="s">
        <v>285</v>
      </c>
      <c r="B2935" s="95">
        <f t="shared" si="5967"/>
        <v>21</v>
      </c>
      <c r="C2935" s="95">
        <f t="shared" si="5968"/>
        <v>17</v>
      </c>
      <c r="E2935" s="95">
        <f t="shared" ref="E2935" si="6017">plan_id</f>
        <v>390</v>
      </c>
      <c r="F2935" s="95">
        <f t="shared" ca="1" si="5929"/>
        <v>2019</v>
      </c>
      <c r="G2935" s="95">
        <f t="shared" ref="G2935" ca="1" si="6018">VLOOKUP(INDIRECT(CHAR(39)&amp;$A2935&amp;CHAR(39)&amp;"!r2c"&amp;$C2935,0),variables,2,0)</f>
        <v>10993</v>
      </c>
      <c r="H2935" s="98">
        <f t="array" aca="1" ref="H2935" ca="1">IF(AND(G2935&gt;=10861,G2935&lt;=10863),TEXT(INDIRECT(CHAR(39)&amp;$A2935&amp;CHAR(39)&amp;"!r"&amp;$B2935&amp;"c"&amp;$C2935,0),"dd-mmm-yyyy"),(INDIRECT(CHAR(39)&amp;$A2935&amp;CHAR(39)&amp;"!r"&amp;$B2935&amp;"c"&amp;$C2935,0)))</f>
        <v>495809000</v>
      </c>
    </row>
    <row r="2936" spans="1:8" x14ac:dyDescent="0.3">
      <c r="A2936" s="95" t="s">
        <v>285</v>
      </c>
      <c r="B2936" s="95">
        <f t="shared" si="5967"/>
        <v>21</v>
      </c>
      <c r="C2936" s="95">
        <f t="shared" si="5968"/>
        <v>18</v>
      </c>
      <c r="E2936" s="95">
        <f t="shared" ref="E2936" si="6019">plan_id</f>
        <v>390</v>
      </c>
      <c r="F2936" s="95">
        <f t="shared" ca="1" si="5929"/>
        <v>2019</v>
      </c>
      <c r="G2936" s="95">
        <f t="shared" ref="G2936" ca="1" si="6020">VLOOKUP(INDIRECT(CHAR(39)&amp;$A2936&amp;CHAR(39)&amp;"!r2c"&amp;$C2936,0),variables,2,0)</f>
        <v>11005</v>
      </c>
      <c r="H2936" s="98">
        <f t="array" aca="1" ref="H2936" ca="1">IF(AND(G2936&gt;=10861,G2936&lt;=10863),TEXT(INDIRECT(CHAR(39)&amp;$A2936&amp;CHAR(39)&amp;"!r"&amp;$B2936&amp;"c"&amp;$C2936,0),"dd-mmm-yyyy"),(INDIRECT(CHAR(39)&amp;$A2936&amp;CHAR(39)&amp;"!r"&amp;$B2936&amp;"c"&amp;$C2936,0)))</f>
        <v>0.18411122024811974</v>
      </c>
    </row>
    <row r="2937" spans="1:8" x14ac:dyDescent="0.3">
      <c r="A2937" s="95" t="s">
        <v>285</v>
      </c>
      <c r="B2937" s="95">
        <f t="shared" si="5967"/>
        <v>21</v>
      </c>
      <c r="C2937" s="95">
        <f t="shared" si="5968"/>
        <v>19</v>
      </c>
      <c r="E2937" s="95">
        <f t="shared" ref="E2937" si="6021">plan_id</f>
        <v>390</v>
      </c>
      <c r="F2937" s="95">
        <f t="shared" ca="1" si="5929"/>
        <v>2019</v>
      </c>
      <c r="G2937" s="95">
        <f t="shared" ref="G2937" ca="1" si="6022">VLOOKUP(INDIRECT(CHAR(39)&amp;$A2937&amp;CHAR(39)&amp;"!r2c"&amp;$C2937,0),variables,2,0)</f>
        <v>10988</v>
      </c>
      <c r="H2937" s="98" t="str">
        <f t="array" aca="1" ref="H2937" ca="1">IF(AND(G2937&gt;=10861,G2937&lt;=10863),TEXT(INDIRECT(CHAR(39)&amp;$A2937&amp;CHAR(39)&amp;"!r"&amp;$B2937&amp;"c"&amp;$C2937,0),"dd-mmm-yyyy"),(INDIRECT(CHAR(39)&amp;$A2937&amp;CHAR(39)&amp;"!r"&amp;$B2937&amp;"c"&amp;$C2937,0)))</f>
        <v>NA</v>
      </c>
    </row>
    <row r="2938" spans="1:8" x14ac:dyDescent="0.3">
      <c r="A2938" s="95" t="s">
        <v>285</v>
      </c>
      <c r="B2938" s="95">
        <f t="shared" si="5967"/>
        <v>21</v>
      </c>
      <c r="C2938" s="95">
        <f t="shared" si="5968"/>
        <v>20</v>
      </c>
      <c r="E2938" s="95">
        <f t="shared" ref="E2938" si="6023">plan_id</f>
        <v>390</v>
      </c>
      <c r="F2938" s="95">
        <f t="shared" ca="1" si="5929"/>
        <v>2019</v>
      </c>
      <c r="G2938" s="95">
        <f t="shared" ref="G2938" ca="1" si="6024">VLOOKUP(INDIRECT(CHAR(39)&amp;$A2938&amp;CHAR(39)&amp;"!r2c"&amp;$C2938,0),variables,2,0)</f>
        <v>10996</v>
      </c>
      <c r="H2938" s="98">
        <f t="array" aca="1" ref="H2938" ca="1">IF(AND(G2938&gt;=10861,G2938&lt;=10863),TEXT(INDIRECT(CHAR(39)&amp;$A2938&amp;CHAR(39)&amp;"!r"&amp;$B2938&amp;"c"&amp;$C2938,0),"dd-mmm-yyyy"),(INDIRECT(CHAR(39)&amp;$A2938&amp;CHAR(39)&amp;"!r"&amp;$B2938&amp;"c"&amp;$C2938,0)))</f>
        <v>6256363000</v>
      </c>
    </row>
    <row r="2939" spans="1:8" x14ac:dyDescent="0.3">
      <c r="A2939" s="95" t="s">
        <v>285</v>
      </c>
      <c r="B2939" s="95">
        <f t="shared" si="5967"/>
        <v>21</v>
      </c>
      <c r="C2939" s="95">
        <f t="shared" si="5968"/>
        <v>21</v>
      </c>
      <c r="E2939" s="95">
        <f t="shared" ref="E2939" si="6025">plan_id</f>
        <v>390</v>
      </c>
      <c r="F2939" s="95">
        <f t="shared" ca="1" si="5929"/>
        <v>2019</v>
      </c>
      <c r="G2939" s="95">
        <f t="shared" ref="G2939" ca="1" si="6026">VLOOKUP(INDIRECT(CHAR(39)&amp;$A2939&amp;CHAR(39)&amp;"!r2c"&amp;$C2939,0),variables,2,0)</f>
        <v>10997</v>
      </c>
      <c r="H2939" s="98">
        <f t="array" aca="1" ref="H2939" ca="1">IF(AND(G2939&gt;=10861,G2939&lt;=10863),TEXT(INDIRECT(CHAR(39)&amp;$A2939&amp;CHAR(39)&amp;"!r"&amp;$B2939&amp;"c"&amp;$C2939,0),"dd-mmm-yyyy"),(INDIRECT(CHAR(39)&amp;$A2939&amp;CHAR(39)&amp;"!r"&amp;$B2939&amp;"c"&amp;$C2939,0)))</f>
        <v>1</v>
      </c>
    </row>
    <row r="2940" spans="1:8" x14ac:dyDescent="0.3">
      <c r="A2940" s="95" t="s">
        <v>285</v>
      </c>
      <c r="B2940" s="95">
        <f t="shared" si="5967"/>
        <v>21</v>
      </c>
      <c r="C2940" s="95">
        <f t="shared" si="5968"/>
        <v>22</v>
      </c>
      <c r="E2940" s="95">
        <f t="shared" ref="E2940" si="6027">plan_id</f>
        <v>390</v>
      </c>
      <c r="F2940" s="95">
        <f t="shared" ca="1" si="5929"/>
        <v>2019</v>
      </c>
      <c r="G2940" s="95">
        <f t="shared" ref="G2940" ca="1" si="6028">VLOOKUP(INDIRECT(CHAR(39)&amp;$A2940&amp;CHAR(39)&amp;"!r2c"&amp;$C2940,0),variables,2,0)</f>
        <v>10980</v>
      </c>
      <c r="H2940" s="98">
        <f t="array" aca="1" ref="H2940" ca="1">IF(AND(G2940&gt;=10861,G2940&lt;=10863),TEXT(INDIRECT(CHAR(39)&amp;$A2940&amp;CHAR(39)&amp;"!r"&amp;$B2940&amp;"c"&amp;$C2940,0),"dd-mmm-yyyy"),(INDIRECT(CHAR(39)&amp;$A2940&amp;CHAR(39)&amp;"!r"&amp;$B2940&amp;"c"&amp;$C2940,0)))</f>
        <v>0</v>
      </c>
    </row>
    <row r="2941" spans="1:8" x14ac:dyDescent="0.3">
      <c r="A2941" s="95" t="s">
        <v>285</v>
      </c>
      <c r="B2941" s="95">
        <f t="shared" si="5967"/>
        <v>21</v>
      </c>
      <c r="C2941" s="95">
        <f t="shared" si="5968"/>
        <v>23</v>
      </c>
      <c r="E2941" s="95">
        <f t="shared" ref="E2941" si="6029">plan_id</f>
        <v>390</v>
      </c>
      <c r="F2941" s="95">
        <f t="shared" ca="1" si="5929"/>
        <v>2019</v>
      </c>
      <c r="G2941" s="95">
        <f t="shared" ref="G2941" ca="1" si="6030">VLOOKUP(INDIRECT(CHAR(39)&amp;$A2941&amp;CHAR(39)&amp;"!r2c"&amp;$C2941,0),variables,2,0)</f>
        <v>10981</v>
      </c>
      <c r="H2941" s="98">
        <f t="array" aca="1" ref="H2941" ca="1">IF(AND(G2941&gt;=10861,G2941&lt;=10863),TEXT(INDIRECT(CHAR(39)&amp;$A2941&amp;CHAR(39)&amp;"!r"&amp;$B2941&amp;"c"&amp;$C2941,0),"dd-mmm-yyyy"),(INDIRECT(CHAR(39)&amp;$A2941&amp;CHAR(39)&amp;"!r"&amp;$B2941&amp;"c"&amp;$C2941,0)))</f>
        <v>0</v>
      </c>
    </row>
    <row r="2942" spans="1:8" x14ac:dyDescent="0.3">
      <c r="A2942" s="95" t="s">
        <v>285</v>
      </c>
      <c r="B2942" s="95">
        <f t="shared" si="5967"/>
        <v>21</v>
      </c>
      <c r="C2942" s="95">
        <f t="shared" si="5968"/>
        <v>24</v>
      </c>
      <c r="E2942" s="95">
        <f t="shared" ref="E2942" si="6031">plan_id</f>
        <v>390</v>
      </c>
      <c r="F2942" s="95">
        <f t="shared" ca="1" si="5929"/>
        <v>2019</v>
      </c>
      <c r="G2942" s="95">
        <f t="shared" ref="G2942" ca="1" si="6032">VLOOKUP(INDIRECT(CHAR(39)&amp;$A2942&amp;CHAR(39)&amp;"!r2c"&amp;$C2942,0),variables,2,0)</f>
        <v>10998</v>
      </c>
      <c r="H2942" s="98">
        <f t="array" aca="1" ref="H2942" ca="1">IF(AND(G2942&gt;=10861,G2942&lt;=10863),TEXT(INDIRECT(CHAR(39)&amp;$A2942&amp;CHAR(39)&amp;"!r"&amp;$B2942&amp;"c"&amp;$C2942,0),"dd-mmm-yyyy"),(INDIRECT(CHAR(39)&amp;$A2942&amp;CHAR(39)&amp;"!r"&amp;$B2942&amp;"c"&amp;$C2942,0)))</f>
        <v>-66599999.999999993</v>
      </c>
    </row>
    <row r="2943" spans="1:8" x14ac:dyDescent="0.3">
      <c r="A2943" s="95" t="s">
        <v>285</v>
      </c>
      <c r="B2943" s="95">
        <f t="shared" si="5967"/>
        <v>21</v>
      </c>
      <c r="C2943" s="95">
        <f t="shared" si="5968"/>
        <v>25</v>
      </c>
      <c r="E2943" s="95">
        <f t="shared" ref="E2943" si="6033">plan_id</f>
        <v>390</v>
      </c>
      <c r="F2943" s="95">
        <f t="shared" ca="1" si="5929"/>
        <v>2019</v>
      </c>
      <c r="G2943" s="95">
        <f t="shared" ref="G2943" ca="1" si="6034">VLOOKUP(INDIRECT(CHAR(39)&amp;$A2943&amp;CHAR(39)&amp;"!r2c"&amp;$C2943,0),variables,2,0)</f>
        <v>10999</v>
      </c>
      <c r="H2943" s="98">
        <f t="array" aca="1" ref="H2943" ca="1">IF(AND(G2943&gt;=10861,G2943&lt;=10863),TEXT(INDIRECT(CHAR(39)&amp;$A2943&amp;CHAR(39)&amp;"!r"&amp;$B2943&amp;"c"&amp;$C2943,0),"dd-mmm-yyyy"),(INDIRECT(CHAR(39)&amp;$A2943&amp;CHAR(39)&amp;"!r"&amp;$B2943&amp;"c"&amp;$C2943,0)))</f>
        <v>121342000</v>
      </c>
    </row>
    <row r="2944" spans="1:8" x14ac:dyDescent="0.3">
      <c r="A2944" s="95" t="s">
        <v>285</v>
      </c>
      <c r="B2944" s="95">
        <f t="shared" si="5967"/>
        <v>21</v>
      </c>
      <c r="C2944" s="95">
        <f t="shared" si="5968"/>
        <v>26</v>
      </c>
      <c r="E2944" s="95">
        <f t="shared" ref="E2944" si="6035">plan_id</f>
        <v>390</v>
      </c>
      <c r="F2944" s="95">
        <f t="shared" ca="1" si="5929"/>
        <v>2019</v>
      </c>
      <c r="G2944" s="95">
        <f t="shared" ref="G2944" ca="1" si="6036">VLOOKUP(INDIRECT(CHAR(39)&amp;$A2944&amp;CHAR(39)&amp;"!r2c"&amp;$C2944,0),variables,2,0)</f>
        <v>11000</v>
      </c>
      <c r="H2944" s="98">
        <f t="array" aca="1" ref="H2944" ca="1">IF(AND(G2944&gt;=10861,G2944&lt;=10863),TEXT(INDIRECT(CHAR(39)&amp;$A2944&amp;CHAR(39)&amp;"!r"&amp;$B2944&amp;"c"&amp;$C2944,0),"dd-mmm-yyyy"),(INDIRECT(CHAR(39)&amp;$A2944&amp;CHAR(39)&amp;"!r"&amp;$B2944&amp;"c"&amp;$C2944,0)))</f>
        <v>1533000</v>
      </c>
    </row>
    <row r="2945" spans="1:8" x14ac:dyDescent="0.3">
      <c r="A2945" s="95" t="s">
        <v>285</v>
      </c>
      <c r="B2945" s="95">
        <f t="shared" si="5967"/>
        <v>21</v>
      </c>
      <c r="C2945" s="95">
        <f t="shared" si="5968"/>
        <v>27</v>
      </c>
      <c r="E2945" s="95">
        <f t="shared" ref="E2945" si="6037">plan_id</f>
        <v>390</v>
      </c>
      <c r="F2945" s="95">
        <f t="shared" ca="1" si="5929"/>
        <v>2019</v>
      </c>
      <c r="G2945" s="95">
        <f t="shared" ref="G2945" ca="1" si="6038">VLOOKUP(INDIRECT(CHAR(39)&amp;$A2945&amp;CHAR(39)&amp;"!r2c"&amp;$C2945,0),variables,2,0)</f>
        <v>11001</v>
      </c>
      <c r="H2945" s="98">
        <f t="array" aca="1" ref="H2945" ca="1">IF(AND(G2945&gt;=10861,G2945&lt;=10863),TEXT(INDIRECT(CHAR(39)&amp;$A2945&amp;CHAR(39)&amp;"!r"&amp;$B2945&amp;"c"&amp;$C2945,0),"dd-mmm-yyyy"),(INDIRECT(CHAR(39)&amp;$A2945&amp;CHAR(39)&amp;"!r"&amp;$B2945&amp;"c"&amp;$C2945,0)))</f>
        <v>9481000</v>
      </c>
    </row>
    <row r="2946" spans="1:8" x14ac:dyDescent="0.3">
      <c r="A2946" s="95" t="s">
        <v>285</v>
      </c>
      <c r="B2946" s="95">
        <f t="shared" si="5967"/>
        <v>21</v>
      </c>
      <c r="C2946" s="95">
        <f t="shared" si="5968"/>
        <v>28</v>
      </c>
      <c r="E2946" s="95">
        <f t="shared" ref="E2946" si="6039">plan_id</f>
        <v>390</v>
      </c>
      <c r="F2946" s="95">
        <f t="shared" ca="1" si="5929"/>
        <v>2019</v>
      </c>
      <c r="G2946" s="95">
        <f t="shared" ref="G2946" ca="1" si="6040">VLOOKUP(INDIRECT(CHAR(39)&amp;$A2946&amp;CHAR(39)&amp;"!r2c"&amp;$C2946,0),variables,2,0)</f>
        <v>11002</v>
      </c>
      <c r="H2946" s="98">
        <f t="array" aca="1" ref="H2946" ca="1">IF(AND(G2946&gt;=10861,G2946&lt;=10863),TEXT(INDIRECT(CHAR(39)&amp;$A2946&amp;CHAR(39)&amp;"!r"&amp;$B2946&amp;"c"&amp;$C2946,0),"dd-mmm-yyyy"),(INDIRECT(CHAR(39)&amp;$A2946&amp;CHAR(39)&amp;"!r"&amp;$B2946&amp;"c"&amp;$C2946,0)))</f>
        <v>0</v>
      </c>
    </row>
    <row r="2947" spans="1:8" x14ac:dyDescent="0.3">
      <c r="A2947" s="95" t="s">
        <v>285</v>
      </c>
      <c r="B2947" s="95">
        <f t="shared" si="5967"/>
        <v>21</v>
      </c>
      <c r="C2947" s="95">
        <f t="shared" si="5968"/>
        <v>29</v>
      </c>
      <c r="E2947" s="95">
        <f t="shared" ref="E2947" si="6041">plan_id</f>
        <v>390</v>
      </c>
      <c r="F2947" s="95">
        <f t="shared" ca="1" si="5929"/>
        <v>2019</v>
      </c>
      <c r="G2947" s="95">
        <f t="shared" ref="G2947" ca="1" si="6042">VLOOKUP(INDIRECT(CHAR(39)&amp;$A2947&amp;CHAR(39)&amp;"!r2c"&amp;$C2947,0),variables,2,0)</f>
        <v>11003</v>
      </c>
      <c r="H2947" s="98">
        <f t="array" aca="1" ref="H2947" ca="1">IF(AND(G2947&gt;=10861,G2947&lt;=10863),TEXT(INDIRECT(CHAR(39)&amp;$A2947&amp;CHAR(39)&amp;"!r"&amp;$B2947&amp;"c"&amp;$C2947,0),"dd-mmm-yyyy"),(INDIRECT(CHAR(39)&amp;$A2947&amp;CHAR(39)&amp;"!r"&amp;$B2947&amp;"c"&amp;$C2947,0)))</f>
        <v>132356000</v>
      </c>
    </row>
    <row r="2948" spans="1:8" x14ac:dyDescent="0.3">
      <c r="A2948" s="95" t="s">
        <v>285</v>
      </c>
      <c r="B2948" s="95">
        <f t="shared" si="5967"/>
        <v>22</v>
      </c>
      <c r="C2948" s="95">
        <f t="shared" si="5968"/>
        <v>3</v>
      </c>
      <c r="E2948" s="95">
        <f t="shared" ref="E2948" si="6043">plan_id</f>
        <v>390</v>
      </c>
      <c r="F2948" s="95">
        <f t="shared" ca="1" si="5929"/>
        <v>2020</v>
      </c>
      <c r="G2948" s="95">
        <f t="shared" ref="G2948" ca="1" si="6044">VLOOKUP(INDIRECT(CHAR(39)&amp;$A2948&amp;CHAR(39)&amp;"!r2c"&amp;$C2948,0),variables,2,0)</f>
        <v>10982</v>
      </c>
      <c r="H2948" s="98" t="str">
        <f t="array" aca="1" ref="H2948" ca="1">IF(AND(G2948&gt;=10861,G2948&lt;=10863),TEXT(INDIRECT(CHAR(39)&amp;$A2948&amp;CHAR(39)&amp;"!r"&amp;$B2948&amp;"c"&amp;$C2948,0),"dd-mmm-yyyy"),(INDIRECT(CHAR(39)&amp;$A2948&amp;CHAR(39)&amp;"!r"&amp;$B2948&amp;"c"&amp;$C2948,0)))</f>
        <v>NO</v>
      </c>
    </row>
    <row r="2949" spans="1:8" x14ac:dyDescent="0.3">
      <c r="A2949" s="95" t="s">
        <v>285</v>
      </c>
      <c r="B2949" s="95">
        <f t="shared" si="5967"/>
        <v>22</v>
      </c>
      <c r="C2949" s="95">
        <f t="shared" si="5968"/>
        <v>4</v>
      </c>
      <c r="E2949" s="95">
        <f t="shared" ref="E2949" si="6045">plan_id</f>
        <v>390</v>
      </c>
      <c r="F2949" s="95">
        <f t="shared" ca="1" si="5929"/>
        <v>2020</v>
      </c>
      <c r="G2949" s="95">
        <f t="shared" ref="G2949" ca="1" si="6046">VLOOKUP(INDIRECT(CHAR(39)&amp;$A2949&amp;CHAR(39)&amp;"!r2c"&amp;$C2949,0),variables,2,0)</f>
        <v>10984</v>
      </c>
      <c r="H2949" s="98" t="str">
        <f t="array" aca="1" ref="H2949" ca="1">IF(AND(G2949&gt;=10861,G2949&lt;=10863),TEXT(INDIRECT(CHAR(39)&amp;$A2949&amp;CHAR(39)&amp;"!r"&amp;$B2949&amp;"c"&amp;$C2949,0),"dd-mmm-yyyy"),(INDIRECT(CHAR(39)&amp;$A2949&amp;CHAR(39)&amp;"!r"&amp;$B2949&amp;"c"&amp;$C2949,0)))</f>
        <v>NA</v>
      </c>
    </row>
    <row r="2950" spans="1:8" x14ac:dyDescent="0.3">
      <c r="A2950" s="95" t="s">
        <v>285</v>
      </c>
      <c r="B2950" s="95">
        <f t="shared" si="5967"/>
        <v>22</v>
      </c>
      <c r="C2950" s="95">
        <f t="shared" si="5968"/>
        <v>5</v>
      </c>
      <c r="E2950" s="95">
        <f t="shared" ref="E2950" si="6047">plan_id</f>
        <v>390</v>
      </c>
      <c r="F2950" s="95">
        <f t="shared" ca="1" si="5929"/>
        <v>2020</v>
      </c>
      <c r="G2950" s="95">
        <f t="shared" ref="G2950" ca="1" si="6048">VLOOKUP(INDIRECT(CHAR(39)&amp;$A2950&amp;CHAR(39)&amp;"!r2c"&amp;$C2950,0),variables,2,0)</f>
        <v>10985</v>
      </c>
      <c r="H2950" s="98" t="str">
        <f t="array" aca="1" ref="H2950" ca="1">IF(AND(G2950&gt;=10861,G2950&lt;=10863),TEXT(INDIRECT(CHAR(39)&amp;$A2950&amp;CHAR(39)&amp;"!r"&amp;$B2950&amp;"c"&amp;$C2950,0),"dd-mmm-yyyy"),(INDIRECT(CHAR(39)&amp;$A2950&amp;CHAR(39)&amp;"!r"&amp;$B2950&amp;"c"&amp;$C2950,0)))</f>
        <v>NA</v>
      </c>
    </row>
    <row r="2951" spans="1:8" x14ac:dyDescent="0.3">
      <c r="A2951" s="95" t="s">
        <v>285</v>
      </c>
      <c r="B2951" s="95">
        <f t="shared" si="5967"/>
        <v>22</v>
      </c>
      <c r="C2951" s="95">
        <f t="shared" si="5968"/>
        <v>6</v>
      </c>
      <c r="E2951" s="95">
        <f t="shared" ref="E2951" si="6049">plan_id</f>
        <v>390</v>
      </c>
      <c r="F2951" s="95">
        <f t="shared" ca="1" si="5929"/>
        <v>2020</v>
      </c>
      <c r="G2951" s="95">
        <f t="shared" ref="G2951" ca="1" si="6050">VLOOKUP(INDIRECT(CHAR(39)&amp;$A2951&amp;CHAR(39)&amp;"!r2c"&amp;$C2951,0),variables,2,0)</f>
        <v>10986</v>
      </c>
      <c r="H2951" s="98" t="str">
        <f t="array" aca="1" ref="H2951" ca="1">IF(AND(G2951&gt;=10861,G2951&lt;=10863),TEXT(INDIRECT(CHAR(39)&amp;$A2951&amp;CHAR(39)&amp;"!r"&amp;$B2951&amp;"c"&amp;$C2951,0),"dd-mmm-yyyy"),(INDIRECT(CHAR(39)&amp;$A2951&amp;CHAR(39)&amp;"!r"&amp;$B2951&amp;"c"&amp;$C2951,0)))</f>
        <v>NA</v>
      </c>
    </row>
    <row r="2952" spans="1:8" x14ac:dyDescent="0.3">
      <c r="A2952" s="95" t="s">
        <v>285</v>
      </c>
      <c r="B2952" s="95">
        <f t="shared" si="5967"/>
        <v>22</v>
      </c>
      <c r="C2952" s="95">
        <f t="shared" si="5968"/>
        <v>7</v>
      </c>
      <c r="E2952" s="95">
        <f t="shared" ref="E2952" si="6051">plan_id</f>
        <v>390</v>
      </c>
      <c r="F2952" s="95">
        <f t="shared" ca="1" si="5929"/>
        <v>2020</v>
      </c>
      <c r="G2952" s="95">
        <f t="shared" ref="G2952" ca="1" si="6052">VLOOKUP(INDIRECT(CHAR(39)&amp;$A2952&amp;CHAR(39)&amp;"!r2c"&amp;$C2952,0),variables,2,0)</f>
        <v>10974</v>
      </c>
      <c r="H2952" s="98" t="str">
        <f t="array" aca="1" ref="H2952" ca="1">IF(AND(G2952&gt;=10861,G2952&lt;=10863),TEXT(INDIRECT(CHAR(39)&amp;$A2952&amp;CHAR(39)&amp;"!r"&amp;$B2952&amp;"c"&amp;$C2952,0),"dd-mmm-yyyy"),(INDIRECT(CHAR(39)&amp;$A2952&amp;CHAR(39)&amp;"!r"&amp;$B2952&amp;"c"&amp;$C2952,0)))</f>
        <v>EAN</v>
      </c>
    </row>
    <row r="2953" spans="1:8" x14ac:dyDescent="0.3">
      <c r="A2953" s="95" t="s">
        <v>285</v>
      </c>
      <c r="B2953" s="95">
        <f t="shared" si="5967"/>
        <v>22</v>
      </c>
      <c r="C2953" s="95">
        <f t="shared" si="5968"/>
        <v>8</v>
      </c>
      <c r="E2953" s="95">
        <f t="shared" ref="E2953" si="6053">plan_id</f>
        <v>390</v>
      </c>
      <c r="F2953" s="95">
        <f t="shared" ca="1" si="5929"/>
        <v>2020</v>
      </c>
      <c r="G2953" s="95">
        <f t="shared" ref="G2953" ca="1" si="6054">VLOOKUP(INDIRECT(CHAR(39)&amp;$A2953&amp;CHAR(39)&amp;"!r2c"&amp;$C2953,0),variables,2,0)</f>
        <v>10987</v>
      </c>
      <c r="H2953" s="98" t="str">
        <f t="array" aca="1" ref="H2953" ca="1">IF(AND(G2953&gt;=10861,G2953&lt;=10863),TEXT(INDIRECT(CHAR(39)&amp;$A2953&amp;CHAR(39)&amp;"!r"&amp;$B2953&amp;"c"&amp;$C2953,0),"dd-mmm-yyyy"),(INDIRECT(CHAR(39)&amp;$A2953&amp;CHAR(39)&amp;"!r"&amp;$B2953&amp;"c"&amp;$C2953,0)))</f>
        <v>NA</v>
      </c>
    </row>
    <row r="2954" spans="1:8" x14ac:dyDescent="0.3">
      <c r="A2954" s="95" t="s">
        <v>285</v>
      </c>
      <c r="B2954" s="95">
        <f t="shared" si="5967"/>
        <v>22</v>
      </c>
      <c r="C2954" s="95">
        <f t="shared" si="5968"/>
        <v>9</v>
      </c>
      <c r="E2954" s="95">
        <f t="shared" ref="E2954" si="6055">plan_id</f>
        <v>390</v>
      </c>
      <c r="F2954" s="95">
        <f t="shared" ca="1" si="5929"/>
        <v>2020</v>
      </c>
      <c r="G2954" s="95">
        <f t="shared" ref="G2954" ca="1" si="6056">VLOOKUP(INDIRECT(CHAR(39)&amp;$A2954&amp;CHAR(39)&amp;"!r2c"&amp;$C2954,0),variables,2,0)</f>
        <v>10885</v>
      </c>
      <c r="H2954" s="98">
        <f t="array" aca="1" ref="H2954" ca="1">IF(AND(G2954&gt;=10861,G2954&lt;=10863),TEXT(INDIRECT(CHAR(39)&amp;$A2954&amp;CHAR(39)&amp;"!r"&amp;$B2954&amp;"c"&amp;$C2954,0),"dd-mmm-yyyy"),(INDIRECT(CHAR(39)&amp;$A2954&amp;CHAR(39)&amp;"!r"&amp;$B2954&amp;"c"&amp;$C2954,0)))</f>
        <v>93061000</v>
      </c>
    </row>
    <row r="2955" spans="1:8" x14ac:dyDescent="0.3">
      <c r="A2955" s="95" t="s">
        <v>285</v>
      </c>
      <c r="B2955" s="95">
        <f t="shared" si="5967"/>
        <v>22</v>
      </c>
      <c r="C2955" s="95">
        <f t="shared" si="5968"/>
        <v>10</v>
      </c>
      <c r="E2955" s="95">
        <f t="shared" ref="E2955" si="6057">plan_id</f>
        <v>390</v>
      </c>
      <c r="F2955" s="95">
        <f t="shared" ca="1" si="5929"/>
        <v>2020</v>
      </c>
      <c r="G2955" s="95">
        <f t="shared" ref="G2955" ca="1" si="6058">VLOOKUP(INDIRECT(CHAR(39)&amp;$A2955&amp;CHAR(39)&amp;"!r2c"&amp;$C2955,0),variables,2,0)</f>
        <v>10886</v>
      </c>
      <c r="H2955" s="98">
        <f t="array" aca="1" ref="H2955" ca="1">IF(AND(G2955&gt;=10861,G2955&lt;=10863),TEXT(INDIRECT(CHAR(39)&amp;$A2955&amp;CHAR(39)&amp;"!r"&amp;$B2955&amp;"c"&amp;$C2955,0),"dd-mmm-yyyy"),(INDIRECT(CHAR(39)&amp;$A2955&amp;CHAR(39)&amp;"!r"&amp;$B2955&amp;"c"&amp;$C2955,0)))</f>
        <v>93061000</v>
      </c>
    </row>
    <row r="2956" spans="1:8" x14ac:dyDescent="0.3">
      <c r="A2956" s="95" t="s">
        <v>285</v>
      </c>
      <c r="B2956" s="95">
        <f t="shared" si="5967"/>
        <v>22</v>
      </c>
      <c r="C2956" s="95">
        <f t="shared" si="5968"/>
        <v>11</v>
      </c>
      <c r="E2956" s="95">
        <f t="shared" ref="E2956" si="6059">plan_id</f>
        <v>390</v>
      </c>
      <c r="F2956" s="95">
        <f t="shared" ref="F2956:F3200" ca="1" si="6060">INDIRECT(CHAR(39)&amp;$A2956&amp;CHAR(39)&amp;"!r"&amp;$B2956&amp;"c2",0)</f>
        <v>2020</v>
      </c>
      <c r="G2956" s="95">
        <f t="shared" ref="G2956" ca="1" si="6061">VLOOKUP(INDIRECT(CHAR(39)&amp;$A2956&amp;CHAR(39)&amp;"!r2c"&amp;$C2956,0),variables,2,0)</f>
        <v>10887</v>
      </c>
      <c r="H2956" s="98">
        <f t="array" aca="1" ref="H2956" ca="1">IF(AND(G2956&gt;=10861,G2956&lt;=10863),TEXT(INDIRECT(CHAR(39)&amp;$A2956&amp;CHAR(39)&amp;"!r"&amp;$B2956&amp;"c"&amp;$C2956,0),"dd-mmm-yyyy"),(INDIRECT(CHAR(39)&amp;$A2956&amp;CHAR(39)&amp;"!r"&amp;$B2956&amp;"c"&amp;$C2956,0)))</f>
        <v>0</v>
      </c>
    </row>
    <row r="2957" spans="1:8" x14ac:dyDescent="0.3">
      <c r="A2957" s="95" t="s">
        <v>285</v>
      </c>
      <c r="B2957" s="95">
        <f t="shared" si="5967"/>
        <v>22</v>
      </c>
      <c r="C2957" s="95">
        <f t="shared" si="5968"/>
        <v>12</v>
      </c>
      <c r="E2957" s="95">
        <f t="shared" ref="E2957" si="6062">plan_id</f>
        <v>390</v>
      </c>
      <c r="F2957" s="95">
        <f t="shared" ca="1" si="6060"/>
        <v>2020</v>
      </c>
      <c r="G2957" s="95">
        <f t="shared" ref="G2957" ca="1" si="6063">VLOOKUP(INDIRECT(CHAR(39)&amp;$A2957&amp;CHAR(39)&amp;"!r2c"&amp;$C2957,0),variables,2,0)</f>
        <v>10883</v>
      </c>
      <c r="H2957" s="98">
        <f t="array" aca="1" ref="H2957" ca="1">IF(AND(G2957&gt;=10861,G2957&lt;=10863),TEXT(INDIRECT(CHAR(39)&amp;$A2957&amp;CHAR(39)&amp;"!r"&amp;$B2957&amp;"c"&amp;$C2957,0),"dd-mmm-yyyy"),(INDIRECT(CHAR(39)&amp;$A2957&amp;CHAR(39)&amp;"!r"&amp;$B2957&amp;"c"&amp;$C2957,0)))</f>
        <v>1</v>
      </c>
    </row>
    <row r="2958" spans="1:8" x14ac:dyDescent="0.3">
      <c r="A2958" s="95" t="s">
        <v>285</v>
      </c>
      <c r="B2958" s="95">
        <f t="shared" si="5967"/>
        <v>22</v>
      </c>
      <c r="C2958" s="95">
        <f t="shared" si="5968"/>
        <v>13</v>
      </c>
      <c r="E2958" s="95">
        <f t="shared" ref="E2958" si="6064">plan_id</f>
        <v>390</v>
      </c>
      <c r="F2958" s="95">
        <f t="shared" ca="1" si="6060"/>
        <v>2020</v>
      </c>
      <c r="G2958" s="95">
        <f t="shared" ref="G2958" ca="1" si="6065">VLOOKUP(INDIRECT(CHAR(39)&amp;$A2958&amp;CHAR(39)&amp;"!r2c"&amp;$C2958,0),variables,2,0)</f>
        <v>10989</v>
      </c>
      <c r="H2958" s="98">
        <f t="array" aca="1" ref="H2958" ca="1">IF(AND(G2958&gt;=10861,G2958&lt;=10863),TEXT(INDIRECT(CHAR(39)&amp;$A2958&amp;CHAR(39)&amp;"!r"&amp;$B2958&amp;"c"&amp;$C2958,0),"dd-mmm-yyyy"),(INDIRECT(CHAR(39)&amp;$A2958&amp;CHAR(39)&amp;"!r"&amp;$B2958&amp;"c"&amp;$C2958,0)))</f>
        <v>6676013000</v>
      </c>
    </row>
    <row r="2959" spans="1:8" x14ac:dyDescent="0.3">
      <c r="A2959" s="95" t="s">
        <v>285</v>
      </c>
      <c r="B2959" s="95">
        <f t="shared" si="5967"/>
        <v>22</v>
      </c>
      <c r="C2959" s="95">
        <f t="shared" si="5968"/>
        <v>14</v>
      </c>
      <c r="E2959" s="95">
        <f t="shared" ref="E2959" si="6066">plan_id</f>
        <v>390</v>
      </c>
      <c r="F2959" s="95">
        <f t="shared" ca="1" si="6060"/>
        <v>2020</v>
      </c>
      <c r="G2959" s="95">
        <f t="shared" ref="G2959" ca="1" si="6067">VLOOKUP(INDIRECT(CHAR(39)&amp;$A2959&amp;CHAR(39)&amp;"!r2c"&amp;$C2959,0),variables,2,0)</f>
        <v>10990</v>
      </c>
      <c r="H2959" s="98">
        <f t="array" aca="1" ref="H2959" ca="1">IF(AND(G2959&gt;=10861,G2959&lt;=10863),TEXT(INDIRECT(CHAR(39)&amp;$A2959&amp;CHAR(39)&amp;"!r"&amp;$B2959&amp;"c"&amp;$C2959,0),"dd-mmm-yyyy"),(INDIRECT(CHAR(39)&amp;$A2959&amp;CHAR(39)&amp;"!r"&amp;$B2959&amp;"c"&amp;$C2959,0)))</f>
        <v>6023843000</v>
      </c>
    </row>
    <row r="2960" spans="1:8" x14ac:dyDescent="0.3">
      <c r="A2960" s="95" t="s">
        <v>285</v>
      </c>
      <c r="B2960" s="95">
        <f t="shared" si="5967"/>
        <v>22</v>
      </c>
      <c r="C2960" s="95">
        <f t="shared" si="5968"/>
        <v>15</v>
      </c>
      <c r="E2960" s="95">
        <f t="shared" ref="E2960" si="6068">plan_id</f>
        <v>390</v>
      </c>
      <c r="F2960" s="95">
        <f t="shared" ca="1" si="6060"/>
        <v>2020</v>
      </c>
      <c r="G2960" s="95">
        <f t="shared" ref="G2960" ca="1" si="6069">VLOOKUP(INDIRECT(CHAR(39)&amp;$A2960&amp;CHAR(39)&amp;"!r2c"&amp;$C2960,0),variables,2,0)</f>
        <v>10991</v>
      </c>
      <c r="H2960" s="98">
        <f t="array" aca="1" ref="H2960" ca="1">IF(AND(G2960&gt;=10861,G2960&lt;=10863),TEXT(INDIRECT(CHAR(39)&amp;$A2960&amp;CHAR(39)&amp;"!r"&amp;$B2960&amp;"c"&amp;$C2960,0),"dd-mmm-yyyy"),(INDIRECT(CHAR(39)&amp;$A2960&amp;CHAR(39)&amp;"!r"&amp;$B2960&amp;"c"&amp;$C2960,0)))</f>
        <v>-652169000</v>
      </c>
    </row>
    <row r="2961" spans="1:8" x14ac:dyDescent="0.3">
      <c r="A2961" s="95" t="s">
        <v>285</v>
      </c>
      <c r="B2961" s="95">
        <f t="shared" si="5967"/>
        <v>22</v>
      </c>
      <c r="C2961" s="95">
        <f t="shared" si="5968"/>
        <v>16</v>
      </c>
      <c r="E2961" s="95">
        <f t="shared" ref="E2961" si="6070">plan_id</f>
        <v>390</v>
      </c>
      <c r="F2961" s="95">
        <f t="shared" ca="1" si="6060"/>
        <v>2020</v>
      </c>
      <c r="G2961" s="95">
        <f t="shared" ref="G2961" ca="1" si="6071">VLOOKUP(INDIRECT(CHAR(39)&amp;$A2961&amp;CHAR(39)&amp;"!r2c"&amp;$C2961,0),variables,2,0)</f>
        <v>10992</v>
      </c>
      <c r="H2961" s="98">
        <f t="array" aca="1" ref="H2961" ca="1">IF(AND(G2961&gt;=10861,G2961&lt;=10863),TEXT(INDIRECT(CHAR(39)&amp;$A2961&amp;CHAR(39)&amp;"!r"&amp;$B2961&amp;"c"&amp;$C2961,0),"dd-mmm-yyyy"),(INDIRECT(CHAR(39)&amp;$A2961&amp;CHAR(39)&amp;"!r"&amp;$B2961&amp;"c"&amp;$C2961,0)))</f>
        <v>1.1080000000000001</v>
      </c>
    </row>
    <row r="2962" spans="1:8" x14ac:dyDescent="0.3">
      <c r="A2962" s="95" t="s">
        <v>285</v>
      </c>
      <c r="B2962" s="95">
        <f t="shared" si="5967"/>
        <v>22</v>
      </c>
      <c r="C2962" s="95">
        <f t="shared" si="5968"/>
        <v>17</v>
      </c>
      <c r="E2962" s="95">
        <f t="shared" ref="E2962" si="6072">plan_id</f>
        <v>390</v>
      </c>
      <c r="F2962" s="95">
        <f t="shared" ca="1" si="6060"/>
        <v>2020</v>
      </c>
      <c r="G2962" s="95">
        <f t="shared" ref="G2962" ca="1" si="6073">VLOOKUP(INDIRECT(CHAR(39)&amp;$A2962&amp;CHAR(39)&amp;"!r2c"&amp;$C2962,0),variables,2,0)</f>
        <v>10993</v>
      </c>
      <c r="H2962" s="98">
        <f t="array" aca="1" ref="H2962" ca="1">IF(AND(G2962&gt;=10861,G2962&lt;=10863),TEXT(INDIRECT(CHAR(39)&amp;$A2962&amp;CHAR(39)&amp;"!r"&amp;$B2962&amp;"c"&amp;$C2962,0),"dd-mmm-yyyy"),(INDIRECT(CHAR(39)&amp;$A2962&amp;CHAR(39)&amp;"!r"&amp;$B2962&amp;"c"&amp;$C2962,0)))</f>
        <v>507348000</v>
      </c>
    </row>
    <row r="2963" spans="1:8" x14ac:dyDescent="0.3">
      <c r="A2963" s="95" t="s">
        <v>285</v>
      </c>
      <c r="B2963" s="95">
        <f t="shared" si="5967"/>
        <v>22</v>
      </c>
      <c r="C2963" s="95">
        <f t="shared" si="5968"/>
        <v>18</v>
      </c>
      <c r="E2963" s="95">
        <f t="shared" ref="E2963" si="6074">plan_id</f>
        <v>390</v>
      </c>
      <c r="F2963" s="95">
        <f t="shared" ca="1" si="6060"/>
        <v>2020</v>
      </c>
      <c r="G2963" s="95">
        <f t="shared" ref="G2963" ca="1" si="6075">VLOOKUP(INDIRECT(CHAR(39)&amp;$A2963&amp;CHAR(39)&amp;"!r2c"&amp;$C2963,0),variables,2,0)</f>
        <v>11005</v>
      </c>
      <c r="H2963" s="98">
        <f t="array" aca="1" ref="H2963" ca="1">IF(AND(G2963&gt;=10861,G2963&lt;=10863),TEXT(INDIRECT(CHAR(39)&amp;$A2963&amp;CHAR(39)&amp;"!r"&amp;$B2963&amp;"c"&amp;$C2963,0),"dd-mmm-yyyy"),(INDIRECT(CHAR(39)&amp;$A2963&amp;CHAR(39)&amp;"!r"&amp;$B2963&amp;"c"&amp;$C2963,0)))</f>
        <v>0.18342636612344979</v>
      </c>
    </row>
    <row r="2964" spans="1:8" x14ac:dyDescent="0.3">
      <c r="A2964" s="95" t="s">
        <v>285</v>
      </c>
      <c r="B2964" s="95">
        <f t="shared" si="5967"/>
        <v>22</v>
      </c>
      <c r="C2964" s="95">
        <f t="shared" si="5968"/>
        <v>19</v>
      </c>
      <c r="E2964" s="95">
        <f t="shared" ref="E2964" si="6076">plan_id</f>
        <v>390</v>
      </c>
      <c r="F2964" s="95">
        <f t="shared" ca="1" si="6060"/>
        <v>2020</v>
      </c>
      <c r="G2964" s="95">
        <f t="shared" ref="G2964" ca="1" si="6077">VLOOKUP(INDIRECT(CHAR(39)&amp;$A2964&amp;CHAR(39)&amp;"!r2c"&amp;$C2964,0),variables,2,0)</f>
        <v>10988</v>
      </c>
      <c r="H2964" s="98" t="str">
        <f t="array" aca="1" ref="H2964" ca="1">IF(AND(G2964&gt;=10861,G2964&lt;=10863),TEXT(INDIRECT(CHAR(39)&amp;$A2964&amp;CHAR(39)&amp;"!r"&amp;$B2964&amp;"c"&amp;$C2964,0),"dd-mmm-yyyy"),(INDIRECT(CHAR(39)&amp;$A2964&amp;CHAR(39)&amp;"!r"&amp;$B2964&amp;"c"&amp;$C2964,0)))</f>
        <v>NA</v>
      </c>
    </row>
    <row r="2965" spans="1:8" x14ac:dyDescent="0.3">
      <c r="A2965" s="95" t="s">
        <v>285</v>
      </c>
      <c r="B2965" s="95">
        <f t="shared" si="5967"/>
        <v>22</v>
      </c>
      <c r="C2965" s="95">
        <f t="shared" si="5968"/>
        <v>20</v>
      </c>
      <c r="E2965" s="95">
        <f t="shared" ref="E2965" si="6078">plan_id</f>
        <v>390</v>
      </c>
      <c r="F2965" s="95">
        <f t="shared" ca="1" si="6060"/>
        <v>2020</v>
      </c>
      <c r="G2965" s="95">
        <f t="shared" ref="G2965" ca="1" si="6079">VLOOKUP(INDIRECT(CHAR(39)&amp;$A2965&amp;CHAR(39)&amp;"!r2c"&amp;$C2965,0),variables,2,0)</f>
        <v>10996</v>
      </c>
      <c r="H2965" s="98">
        <f t="array" aca="1" ref="H2965" ca="1">IF(AND(G2965&gt;=10861,G2965&lt;=10863),TEXT(INDIRECT(CHAR(39)&amp;$A2965&amp;CHAR(39)&amp;"!r"&amp;$B2965&amp;"c"&amp;$C2965,0),"dd-mmm-yyyy"),(INDIRECT(CHAR(39)&amp;$A2965&amp;CHAR(39)&amp;"!r"&amp;$B2965&amp;"c"&amp;$C2965,0)))</f>
        <v>6620190000</v>
      </c>
    </row>
    <row r="2966" spans="1:8" x14ac:dyDescent="0.3">
      <c r="A2966" s="95" t="s">
        <v>285</v>
      </c>
      <c r="B2966" s="95">
        <f t="shared" si="5967"/>
        <v>22</v>
      </c>
      <c r="C2966" s="95">
        <f t="shared" si="5968"/>
        <v>21</v>
      </c>
      <c r="E2966" s="95">
        <f t="shared" ref="E2966" si="6080">plan_id</f>
        <v>390</v>
      </c>
      <c r="F2966" s="95">
        <f t="shared" ca="1" si="6060"/>
        <v>2020</v>
      </c>
      <c r="G2966" s="95">
        <f t="shared" ref="G2966" ca="1" si="6081">VLOOKUP(INDIRECT(CHAR(39)&amp;$A2966&amp;CHAR(39)&amp;"!r2c"&amp;$C2966,0),variables,2,0)</f>
        <v>10997</v>
      </c>
      <c r="H2966" s="98">
        <f t="array" aca="1" ref="H2966" ca="1">IF(AND(G2966&gt;=10861,G2966&lt;=10863),TEXT(INDIRECT(CHAR(39)&amp;$A2966&amp;CHAR(39)&amp;"!r"&amp;$B2966&amp;"c"&amp;$C2966,0),"dd-mmm-yyyy"),(INDIRECT(CHAR(39)&amp;$A2966&amp;CHAR(39)&amp;"!r"&amp;$B2966&amp;"c"&amp;$C2966,0)))</f>
        <v>1</v>
      </c>
    </row>
    <row r="2967" spans="1:8" x14ac:dyDescent="0.3">
      <c r="A2967" s="95" t="s">
        <v>285</v>
      </c>
      <c r="B2967" s="95">
        <f t="shared" si="5967"/>
        <v>22</v>
      </c>
      <c r="C2967" s="95">
        <f t="shared" si="5968"/>
        <v>22</v>
      </c>
      <c r="E2967" s="95">
        <f t="shared" ref="E2967" si="6082">plan_id</f>
        <v>390</v>
      </c>
      <c r="F2967" s="95">
        <f t="shared" ca="1" si="6060"/>
        <v>2020</v>
      </c>
      <c r="G2967" s="95">
        <f t="shared" ref="G2967" ca="1" si="6083">VLOOKUP(INDIRECT(CHAR(39)&amp;$A2967&amp;CHAR(39)&amp;"!r2c"&amp;$C2967,0),variables,2,0)</f>
        <v>10980</v>
      </c>
      <c r="H2967" s="98">
        <f t="array" aca="1" ref="H2967" ca="1">IF(AND(G2967&gt;=10861,G2967&lt;=10863),TEXT(INDIRECT(CHAR(39)&amp;$A2967&amp;CHAR(39)&amp;"!r"&amp;$B2967&amp;"c"&amp;$C2967,0),"dd-mmm-yyyy"),(INDIRECT(CHAR(39)&amp;$A2967&amp;CHAR(39)&amp;"!r"&amp;$B2967&amp;"c"&amp;$C2967,0)))</f>
        <v>0</v>
      </c>
    </row>
    <row r="2968" spans="1:8" x14ac:dyDescent="0.3">
      <c r="A2968" s="95" t="s">
        <v>285</v>
      </c>
      <c r="B2968" s="95">
        <f t="shared" si="5967"/>
        <v>22</v>
      </c>
      <c r="C2968" s="95">
        <f t="shared" si="5968"/>
        <v>23</v>
      </c>
      <c r="E2968" s="95">
        <f t="shared" ref="E2968" si="6084">plan_id</f>
        <v>390</v>
      </c>
      <c r="F2968" s="95">
        <f t="shared" ca="1" si="6060"/>
        <v>2020</v>
      </c>
      <c r="G2968" s="95">
        <f t="shared" ref="G2968" ca="1" si="6085">VLOOKUP(INDIRECT(CHAR(39)&amp;$A2968&amp;CHAR(39)&amp;"!r2c"&amp;$C2968,0),variables,2,0)</f>
        <v>10981</v>
      </c>
      <c r="H2968" s="98">
        <f t="array" aca="1" ref="H2968" ca="1">IF(AND(G2968&gt;=10861,G2968&lt;=10863),TEXT(INDIRECT(CHAR(39)&amp;$A2968&amp;CHAR(39)&amp;"!r"&amp;$B2968&amp;"c"&amp;$C2968,0),"dd-mmm-yyyy"),(INDIRECT(CHAR(39)&amp;$A2968&amp;CHAR(39)&amp;"!r"&amp;$B2968&amp;"c"&amp;$C2968,0)))</f>
        <v>0</v>
      </c>
    </row>
    <row r="2969" spans="1:8" x14ac:dyDescent="0.3">
      <c r="A2969" s="95" t="s">
        <v>285</v>
      </c>
      <c r="B2969" s="95">
        <f t="shared" si="5967"/>
        <v>22</v>
      </c>
      <c r="C2969" s="95">
        <f t="shared" si="5968"/>
        <v>24</v>
      </c>
      <c r="E2969" s="95">
        <f t="shared" ref="E2969" si="6086">plan_id</f>
        <v>390</v>
      </c>
      <c r="F2969" s="95">
        <f t="shared" ca="1" si="6060"/>
        <v>2020</v>
      </c>
      <c r="G2969" s="95">
        <f t="shared" ref="G2969" ca="1" si="6087">VLOOKUP(INDIRECT(CHAR(39)&amp;$A2969&amp;CHAR(39)&amp;"!r2c"&amp;$C2969,0),variables,2,0)</f>
        <v>10998</v>
      </c>
      <c r="H2969" s="98">
        <f t="array" aca="1" ref="H2969" ca="1">IF(AND(G2969&gt;=10861,G2969&lt;=10863),TEXT(INDIRECT(CHAR(39)&amp;$A2969&amp;CHAR(39)&amp;"!r"&amp;$B2969&amp;"c"&amp;$C2969,0),"dd-mmm-yyyy"),(INDIRECT(CHAR(39)&amp;$A2969&amp;CHAR(39)&amp;"!r"&amp;$B2969&amp;"c"&amp;$C2969,0)))</f>
        <v>-28100000</v>
      </c>
    </row>
    <row r="2970" spans="1:8" x14ac:dyDescent="0.3">
      <c r="A2970" s="95" t="s">
        <v>285</v>
      </c>
      <c r="B2970" s="95">
        <f t="shared" si="5967"/>
        <v>22</v>
      </c>
      <c r="C2970" s="95">
        <f t="shared" si="5968"/>
        <v>25</v>
      </c>
      <c r="E2970" s="95">
        <f t="shared" ref="E2970" si="6088">plan_id</f>
        <v>390</v>
      </c>
      <c r="F2970" s="95">
        <f t="shared" ca="1" si="6060"/>
        <v>2020</v>
      </c>
      <c r="G2970" s="95">
        <f t="shared" ref="G2970" ca="1" si="6089">VLOOKUP(INDIRECT(CHAR(39)&amp;$A2970&amp;CHAR(39)&amp;"!r2c"&amp;$C2970,0),variables,2,0)</f>
        <v>10999</v>
      </c>
      <c r="H2970" s="98">
        <f t="array" aca="1" ref="H2970" ca="1">IF(AND(G2970&gt;=10861,G2970&lt;=10863),TEXT(INDIRECT(CHAR(39)&amp;$A2970&amp;CHAR(39)&amp;"!r"&amp;$B2970&amp;"c"&amp;$C2970,0),"dd-mmm-yyyy"),(INDIRECT(CHAR(39)&amp;$A2970&amp;CHAR(39)&amp;"!r"&amp;$B2970&amp;"c"&amp;$C2970,0)))</f>
        <v>140044000</v>
      </c>
    </row>
    <row r="2971" spans="1:8" x14ac:dyDescent="0.3">
      <c r="A2971" s="95" t="s">
        <v>285</v>
      </c>
      <c r="B2971" s="95">
        <f t="shared" si="5967"/>
        <v>22</v>
      </c>
      <c r="C2971" s="95">
        <f t="shared" si="5968"/>
        <v>26</v>
      </c>
      <c r="E2971" s="95">
        <f t="shared" ref="E2971" si="6090">plan_id</f>
        <v>390</v>
      </c>
      <c r="F2971" s="95">
        <f t="shared" ca="1" si="6060"/>
        <v>2020</v>
      </c>
      <c r="G2971" s="95">
        <f t="shared" ref="G2971" ca="1" si="6091">VLOOKUP(INDIRECT(CHAR(39)&amp;$A2971&amp;CHAR(39)&amp;"!r2c"&amp;$C2971,0),variables,2,0)</f>
        <v>11000</v>
      </c>
      <c r="H2971" s="98">
        <f t="array" aca="1" ref="H2971" ca="1">IF(AND(G2971&gt;=10861,G2971&lt;=10863),TEXT(INDIRECT(CHAR(39)&amp;$A2971&amp;CHAR(39)&amp;"!r"&amp;$B2971&amp;"c"&amp;$C2971,0),"dd-mmm-yyyy"),(INDIRECT(CHAR(39)&amp;$A2971&amp;CHAR(39)&amp;"!r"&amp;$B2971&amp;"c"&amp;$C2971,0)))</f>
        <v>1236000</v>
      </c>
    </row>
    <row r="2972" spans="1:8" x14ac:dyDescent="0.3">
      <c r="A2972" s="95" t="s">
        <v>285</v>
      </c>
      <c r="B2972" s="95">
        <f t="shared" si="5967"/>
        <v>22</v>
      </c>
      <c r="C2972" s="95">
        <f t="shared" si="5968"/>
        <v>27</v>
      </c>
      <c r="E2972" s="95">
        <f t="shared" ref="E2972" si="6092">plan_id</f>
        <v>390</v>
      </c>
      <c r="F2972" s="95">
        <f t="shared" ca="1" si="6060"/>
        <v>2020</v>
      </c>
      <c r="G2972" s="95">
        <f t="shared" ref="G2972" ca="1" si="6093">VLOOKUP(INDIRECT(CHAR(39)&amp;$A2972&amp;CHAR(39)&amp;"!r2c"&amp;$C2972,0),variables,2,0)</f>
        <v>11001</v>
      </c>
      <c r="H2972" s="98">
        <f t="array" aca="1" ref="H2972" ca="1">IF(AND(G2972&gt;=10861,G2972&lt;=10863),TEXT(INDIRECT(CHAR(39)&amp;$A2972&amp;CHAR(39)&amp;"!r"&amp;$B2972&amp;"c"&amp;$C2972,0),"dd-mmm-yyyy"),(INDIRECT(CHAR(39)&amp;$A2972&amp;CHAR(39)&amp;"!r"&amp;$B2972&amp;"c"&amp;$C2972,0)))</f>
        <v>9648000</v>
      </c>
    </row>
    <row r="2973" spans="1:8" x14ac:dyDescent="0.3">
      <c r="A2973" s="95" t="s">
        <v>285</v>
      </c>
      <c r="B2973" s="95">
        <f t="shared" si="5967"/>
        <v>22</v>
      </c>
      <c r="C2973" s="95">
        <f t="shared" si="5968"/>
        <v>28</v>
      </c>
      <c r="E2973" s="95">
        <f t="shared" ref="E2973" si="6094">plan_id</f>
        <v>390</v>
      </c>
      <c r="F2973" s="95">
        <f t="shared" ca="1" si="6060"/>
        <v>2020</v>
      </c>
      <c r="G2973" s="95">
        <f t="shared" ref="G2973" ca="1" si="6095">VLOOKUP(INDIRECT(CHAR(39)&amp;$A2973&amp;CHAR(39)&amp;"!r2c"&amp;$C2973,0),variables,2,0)</f>
        <v>11002</v>
      </c>
      <c r="H2973" s="98">
        <f t="array" aca="1" ref="H2973" ca="1">IF(AND(G2973&gt;=10861,G2973&lt;=10863),TEXT(INDIRECT(CHAR(39)&amp;$A2973&amp;CHAR(39)&amp;"!r"&amp;$B2973&amp;"c"&amp;$C2973,0),"dd-mmm-yyyy"),(INDIRECT(CHAR(39)&amp;$A2973&amp;CHAR(39)&amp;"!r"&amp;$B2973&amp;"c"&amp;$C2973,0)))</f>
        <v>0</v>
      </c>
    </row>
    <row r="2974" spans="1:8" x14ac:dyDescent="0.3">
      <c r="A2974" s="95" t="s">
        <v>285</v>
      </c>
      <c r="B2974" s="95">
        <f t="shared" si="5967"/>
        <v>22</v>
      </c>
      <c r="C2974" s="95">
        <f t="shared" si="5968"/>
        <v>29</v>
      </c>
      <c r="E2974" s="95">
        <f t="shared" ref="E2974" si="6096">plan_id</f>
        <v>390</v>
      </c>
      <c r="F2974" s="95">
        <f t="shared" ca="1" si="6060"/>
        <v>2020</v>
      </c>
      <c r="G2974" s="95">
        <f t="shared" ref="G2974" ca="1" si="6097">VLOOKUP(INDIRECT(CHAR(39)&amp;$A2974&amp;CHAR(39)&amp;"!r2c"&amp;$C2974,0),variables,2,0)</f>
        <v>11003</v>
      </c>
      <c r="H2974" s="98">
        <f t="array" aca="1" ref="H2974" ca="1">IF(AND(G2974&gt;=10861,G2974&lt;=10863),TEXT(INDIRECT(CHAR(39)&amp;$A2974&amp;CHAR(39)&amp;"!r"&amp;$B2974&amp;"c"&amp;$C2974,0),"dd-mmm-yyyy"),(INDIRECT(CHAR(39)&amp;$A2974&amp;CHAR(39)&amp;"!r"&amp;$B2974&amp;"c"&amp;$C2974,0)))</f>
        <v>150928000</v>
      </c>
    </row>
    <row r="2975" spans="1:8" x14ac:dyDescent="0.3">
      <c r="A2975" s="95" t="s">
        <v>285</v>
      </c>
      <c r="B2975" s="95">
        <f t="shared" ref="B2975:B3001" si="6098">B2948+1</f>
        <v>23</v>
      </c>
      <c r="C2975" s="95">
        <f t="shared" ref="C2975:C3001" si="6099">C2948</f>
        <v>3</v>
      </c>
      <c r="E2975" s="95">
        <f t="shared" ref="E2975" si="6100">plan_id</f>
        <v>390</v>
      </c>
      <c r="F2975" s="95">
        <f t="shared" ca="1" si="6060"/>
        <v>2021</v>
      </c>
      <c r="G2975" s="95">
        <f t="shared" ref="G2975" ca="1" si="6101">VLOOKUP(INDIRECT(CHAR(39)&amp;$A2975&amp;CHAR(39)&amp;"!r2c"&amp;$C2975,0),variables,2,0)</f>
        <v>10982</v>
      </c>
      <c r="H2975" s="98" t="str">
        <f t="array" aca="1" ref="H2975" ca="1">IF(AND(G2975&gt;=10861,G2975&lt;=10863),TEXT(INDIRECT(CHAR(39)&amp;$A2975&amp;CHAR(39)&amp;"!r"&amp;$B2975&amp;"c"&amp;$C2975,0),"dd-mmm-yyyy"),(INDIRECT(CHAR(39)&amp;$A2975&amp;CHAR(39)&amp;"!r"&amp;$B2975&amp;"c"&amp;$C2975,0)))</f>
        <v>NO</v>
      </c>
    </row>
    <row r="2976" spans="1:8" x14ac:dyDescent="0.3">
      <c r="A2976" s="95" t="s">
        <v>285</v>
      </c>
      <c r="B2976" s="95">
        <f t="shared" si="6098"/>
        <v>23</v>
      </c>
      <c r="C2976" s="95">
        <f t="shared" si="6099"/>
        <v>4</v>
      </c>
      <c r="E2976" s="95">
        <f t="shared" ref="E2976" si="6102">plan_id</f>
        <v>390</v>
      </c>
      <c r="F2976" s="95">
        <f t="shared" ca="1" si="6060"/>
        <v>2021</v>
      </c>
      <c r="G2976" s="95">
        <f t="shared" ref="G2976" ca="1" si="6103">VLOOKUP(INDIRECT(CHAR(39)&amp;$A2976&amp;CHAR(39)&amp;"!r2c"&amp;$C2976,0),variables,2,0)</f>
        <v>10984</v>
      </c>
      <c r="H2976" s="98" t="str">
        <f t="array" aca="1" ref="H2976" ca="1">IF(AND(G2976&gt;=10861,G2976&lt;=10863),TEXT(INDIRECT(CHAR(39)&amp;$A2976&amp;CHAR(39)&amp;"!r"&amp;$B2976&amp;"c"&amp;$C2976,0),"dd-mmm-yyyy"),(INDIRECT(CHAR(39)&amp;$A2976&amp;CHAR(39)&amp;"!r"&amp;$B2976&amp;"c"&amp;$C2976,0)))</f>
        <v>NA</v>
      </c>
    </row>
    <row r="2977" spans="1:8" x14ac:dyDescent="0.3">
      <c r="A2977" s="95" t="s">
        <v>285</v>
      </c>
      <c r="B2977" s="95">
        <f t="shared" si="6098"/>
        <v>23</v>
      </c>
      <c r="C2977" s="95">
        <f t="shared" si="6099"/>
        <v>5</v>
      </c>
      <c r="E2977" s="95">
        <f t="shared" ref="E2977" si="6104">plan_id</f>
        <v>390</v>
      </c>
      <c r="F2977" s="95">
        <f t="shared" ca="1" si="6060"/>
        <v>2021</v>
      </c>
      <c r="G2977" s="95">
        <f t="shared" ref="G2977" ca="1" si="6105">VLOOKUP(INDIRECT(CHAR(39)&amp;$A2977&amp;CHAR(39)&amp;"!r2c"&amp;$C2977,0),variables,2,0)</f>
        <v>10985</v>
      </c>
      <c r="H2977" s="98" t="str">
        <f t="array" aca="1" ref="H2977" ca="1">IF(AND(G2977&gt;=10861,G2977&lt;=10863),TEXT(INDIRECT(CHAR(39)&amp;$A2977&amp;CHAR(39)&amp;"!r"&amp;$B2977&amp;"c"&amp;$C2977,0),"dd-mmm-yyyy"),(INDIRECT(CHAR(39)&amp;$A2977&amp;CHAR(39)&amp;"!r"&amp;$B2977&amp;"c"&amp;$C2977,0)))</f>
        <v>NA</v>
      </c>
    </row>
    <row r="2978" spans="1:8" x14ac:dyDescent="0.3">
      <c r="A2978" s="95" t="s">
        <v>285</v>
      </c>
      <c r="B2978" s="95">
        <f t="shared" si="6098"/>
        <v>23</v>
      </c>
      <c r="C2978" s="95">
        <f t="shared" si="6099"/>
        <v>6</v>
      </c>
      <c r="E2978" s="95">
        <f t="shared" ref="E2978" si="6106">plan_id</f>
        <v>390</v>
      </c>
      <c r="F2978" s="95">
        <f t="shared" ca="1" si="6060"/>
        <v>2021</v>
      </c>
      <c r="G2978" s="95">
        <f t="shared" ref="G2978" ca="1" si="6107">VLOOKUP(INDIRECT(CHAR(39)&amp;$A2978&amp;CHAR(39)&amp;"!r2c"&amp;$C2978,0),variables,2,0)</f>
        <v>10986</v>
      </c>
      <c r="H2978" s="98" t="str">
        <f t="array" aca="1" ref="H2978" ca="1">IF(AND(G2978&gt;=10861,G2978&lt;=10863),TEXT(INDIRECT(CHAR(39)&amp;$A2978&amp;CHAR(39)&amp;"!r"&amp;$B2978&amp;"c"&amp;$C2978,0),"dd-mmm-yyyy"),(INDIRECT(CHAR(39)&amp;$A2978&amp;CHAR(39)&amp;"!r"&amp;$B2978&amp;"c"&amp;$C2978,0)))</f>
        <v>NA</v>
      </c>
    </row>
    <row r="2979" spans="1:8" x14ac:dyDescent="0.3">
      <c r="A2979" s="95" t="s">
        <v>285</v>
      </c>
      <c r="B2979" s="95">
        <f t="shared" si="6098"/>
        <v>23</v>
      </c>
      <c r="C2979" s="95">
        <f t="shared" si="6099"/>
        <v>7</v>
      </c>
      <c r="E2979" s="95">
        <f t="shared" ref="E2979" si="6108">plan_id</f>
        <v>390</v>
      </c>
      <c r="F2979" s="95">
        <f t="shared" ca="1" si="6060"/>
        <v>2021</v>
      </c>
      <c r="G2979" s="95">
        <f t="shared" ref="G2979" ca="1" si="6109">VLOOKUP(INDIRECT(CHAR(39)&amp;$A2979&amp;CHAR(39)&amp;"!r2c"&amp;$C2979,0),variables,2,0)</f>
        <v>10974</v>
      </c>
      <c r="H2979" s="98" t="str">
        <f t="array" aca="1" ref="H2979" ca="1">IF(AND(G2979&gt;=10861,G2979&lt;=10863),TEXT(INDIRECT(CHAR(39)&amp;$A2979&amp;CHAR(39)&amp;"!r"&amp;$B2979&amp;"c"&amp;$C2979,0),"dd-mmm-yyyy"),(INDIRECT(CHAR(39)&amp;$A2979&amp;CHAR(39)&amp;"!r"&amp;$B2979&amp;"c"&amp;$C2979,0)))</f>
        <v>EAN</v>
      </c>
    </row>
    <row r="2980" spans="1:8" x14ac:dyDescent="0.3">
      <c r="A2980" s="95" t="s">
        <v>285</v>
      </c>
      <c r="B2980" s="95">
        <f t="shared" si="6098"/>
        <v>23</v>
      </c>
      <c r="C2980" s="95">
        <f t="shared" si="6099"/>
        <v>8</v>
      </c>
      <c r="E2980" s="95">
        <f t="shared" ref="E2980" si="6110">plan_id</f>
        <v>390</v>
      </c>
      <c r="F2980" s="95">
        <f t="shared" ca="1" si="6060"/>
        <v>2021</v>
      </c>
      <c r="G2980" s="95">
        <f t="shared" ref="G2980" ca="1" si="6111">VLOOKUP(INDIRECT(CHAR(39)&amp;$A2980&amp;CHAR(39)&amp;"!r2c"&amp;$C2980,0),variables,2,0)</f>
        <v>10987</v>
      </c>
      <c r="H2980" s="98" t="str">
        <f t="array" aca="1" ref="H2980" ca="1">IF(AND(G2980&gt;=10861,G2980&lt;=10863),TEXT(INDIRECT(CHAR(39)&amp;$A2980&amp;CHAR(39)&amp;"!r"&amp;$B2980&amp;"c"&amp;$C2980,0),"dd-mmm-yyyy"),(INDIRECT(CHAR(39)&amp;$A2980&amp;CHAR(39)&amp;"!r"&amp;$B2980&amp;"c"&amp;$C2980,0)))</f>
        <v>NA</v>
      </c>
    </row>
    <row r="2981" spans="1:8" x14ac:dyDescent="0.3">
      <c r="A2981" s="95" t="s">
        <v>285</v>
      </c>
      <c r="B2981" s="95">
        <f t="shared" si="6098"/>
        <v>23</v>
      </c>
      <c r="C2981" s="95">
        <f t="shared" si="6099"/>
        <v>9</v>
      </c>
      <c r="E2981" s="95">
        <f t="shared" ref="E2981" si="6112">plan_id</f>
        <v>390</v>
      </c>
      <c r="F2981" s="95">
        <f t="shared" ca="1" si="6060"/>
        <v>2021</v>
      </c>
      <c r="G2981" s="95">
        <f t="shared" ref="G2981" ca="1" si="6113">VLOOKUP(INDIRECT(CHAR(39)&amp;$A2981&amp;CHAR(39)&amp;"!r2c"&amp;$C2981,0),variables,2,0)</f>
        <v>10885</v>
      </c>
      <c r="H2981" s="98">
        <f t="array" aca="1" ref="H2981" ca="1">IF(AND(G2981&gt;=10861,G2981&lt;=10863),TEXT(INDIRECT(CHAR(39)&amp;$A2981&amp;CHAR(39)&amp;"!r"&amp;$B2981&amp;"c"&amp;$C2981,0),"dd-mmm-yyyy"),(INDIRECT(CHAR(39)&amp;$A2981&amp;CHAR(39)&amp;"!r"&amp;$B2981&amp;"c"&amp;$C2981,0)))</f>
        <v>109933000</v>
      </c>
    </row>
    <row r="2982" spans="1:8" x14ac:dyDescent="0.3">
      <c r="A2982" s="95" t="s">
        <v>285</v>
      </c>
      <c r="B2982" s="95">
        <f t="shared" si="6098"/>
        <v>23</v>
      </c>
      <c r="C2982" s="95">
        <f t="shared" si="6099"/>
        <v>10</v>
      </c>
      <c r="E2982" s="95">
        <f t="shared" ref="E2982" si="6114">plan_id</f>
        <v>390</v>
      </c>
      <c r="F2982" s="95">
        <f t="shared" ca="1" si="6060"/>
        <v>2021</v>
      </c>
      <c r="G2982" s="95">
        <f t="shared" ref="G2982" ca="1" si="6115">VLOOKUP(INDIRECT(CHAR(39)&amp;$A2982&amp;CHAR(39)&amp;"!r2c"&amp;$C2982,0),variables,2,0)</f>
        <v>10886</v>
      </c>
      <c r="H2982" s="98">
        <f t="array" aca="1" ref="H2982" ca="1">IF(AND(G2982&gt;=10861,G2982&lt;=10863),TEXT(INDIRECT(CHAR(39)&amp;$A2982&amp;CHAR(39)&amp;"!r"&amp;$B2982&amp;"c"&amp;$C2982,0),"dd-mmm-yyyy"),(INDIRECT(CHAR(39)&amp;$A2982&amp;CHAR(39)&amp;"!r"&amp;$B2982&amp;"c"&amp;$C2982,0)))</f>
        <v>109933000</v>
      </c>
    </row>
    <row r="2983" spans="1:8" x14ac:dyDescent="0.3">
      <c r="A2983" s="95" t="s">
        <v>285</v>
      </c>
      <c r="B2983" s="95">
        <f t="shared" si="6098"/>
        <v>23</v>
      </c>
      <c r="C2983" s="95">
        <f t="shared" si="6099"/>
        <v>11</v>
      </c>
      <c r="E2983" s="95">
        <f t="shared" ref="E2983" si="6116">plan_id</f>
        <v>390</v>
      </c>
      <c r="F2983" s="95">
        <f t="shared" ca="1" si="6060"/>
        <v>2021</v>
      </c>
      <c r="G2983" s="95">
        <f t="shared" ref="G2983" ca="1" si="6117">VLOOKUP(INDIRECT(CHAR(39)&amp;$A2983&amp;CHAR(39)&amp;"!r2c"&amp;$C2983,0),variables,2,0)</f>
        <v>10887</v>
      </c>
      <c r="H2983" s="98">
        <f t="array" aca="1" ref="H2983" ca="1">IF(AND(G2983&gt;=10861,G2983&lt;=10863),TEXT(INDIRECT(CHAR(39)&amp;$A2983&amp;CHAR(39)&amp;"!r"&amp;$B2983&amp;"c"&amp;$C2983,0),"dd-mmm-yyyy"),(INDIRECT(CHAR(39)&amp;$A2983&amp;CHAR(39)&amp;"!r"&amp;$B2983&amp;"c"&amp;$C2983,0)))</f>
        <v>0</v>
      </c>
    </row>
    <row r="2984" spans="1:8" x14ac:dyDescent="0.3">
      <c r="A2984" s="95" t="s">
        <v>285</v>
      </c>
      <c r="B2984" s="95">
        <f t="shared" si="6098"/>
        <v>23</v>
      </c>
      <c r="C2984" s="95">
        <f t="shared" si="6099"/>
        <v>12</v>
      </c>
      <c r="E2984" s="95">
        <f t="shared" ref="E2984" si="6118">plan_id</f>
        <v>390</v>
      </c>
      <c r="F2984" s="95">
        <f t="shared" ca="1" si="6060"/>
        <v>2021</v>
      </c>
      <c r="G2984" s="95">
        <f t="shared" ref="G2984" ca="1" si="6119">VLOOKUP(INDIRECT(CHAR(39)&amp;$A2984&amp;CHAR(39)&amp;"!r2c"&amp;$C2984,0),variables,2,0)</f>
        <v>10883</v>
      </c>
      <c r="H2984" s="98">
        <f t="array" aca="1" ref="H2984" ca="1">IF(AND(G2984&gt;=10861,G2984&lt;=10863),TEXT(INDIRECT(CHAR(39)&amp;$A2984&amp;CHAR(39)&amp;"!r"&amp;$B2984&amp;"c"&amp;$C2984,0),"dd-mmm-yyyy"),(INDIRECT(CHAR(39)&amp;$A2984&amp;CHAR(39)&amp;"!r"&amp;$B2984&amp;"c"&amp;$C2984,0)))</f>
        <v>1</v>
      </c>
    </row>
    <row r="2985" spans="1:8" x14ac:dyDescent="0.3">
      <c r="A2985" s="95" t="s">
        <v>285</v>
      </c>
      <c r="B2985" s="95">
        <f t="shared" si="6098"/>
        <v>23</v>
      </c>
      <c r="C2985" s="95">
        <f t="shared" si="6099"/>
        <v>13</v>
      </c>
      <c r="E2985" s="95">
        <f t="shared" ref="E2985" si="6120">plan_id</f>
        <v>390</v>
      </c>
      <c r="F2985" s="95">
        <f t="shared" ca="1" si="6060"/>
        <v>2021</v>
      </c>
      <c r="G2985" s="95">
        <f t="shared" ref="G2985" ca="1" si="6121">VLOOKUP(INDIRECT(CHAR(39)&amp;$A2985&amp;CHAR(39)&amp;"!r2c"&amp;$C2985,0),variables,2,0)</f>
        <v>10989</v>
      </c>
      <c r="H2985" s="98">
        <f t="array" aca="1" ref="H2985" ca="1">IF(AND(G2985&gt;=10861,G2985&lt;=10863),TEXT(INDIRECT(CHAR(39)&amp;$A2985&amp;CHAR(39)&amp;"!r"&amp;$B2985&amp;"c"&amp;$C2985,0),"dd-mmm-yyyy"),(INDIRECT(CHAR(39)&amp;$A2985&amp;CHAR(39)&amp;"!r"&amp;$B2985&amp;"c"&amp;$C2985,0)))</f>
        <v>7290173000</v>
      </c>
    </row>
    <row r="2986" spans="1:8" x14ac:dyDescent="0.3">
      <c r="A2986" s="95" t="s">
        <v>285</v>
      </c>
      <c r="B2986" s="95">
        <f t="shared" si="6098"/>
        <v>23</v>
      </c>
      <c r="C2986" s="95">
        <f t="shared" si="6099"/>
        <v>14</v>
      </c>
      <c r="E2986" s="95">
        <f t="shared" ref="E2986" si="6122">plan_id</f>
        <v>390</v>
      </c>
      <c r="F2986" s="95">
        <f t="shared" ca="1" si="6060"/>
        <v>2021</v>
      </c>
      <c r="G2986" s="95">
        <f t="shared" ref="G2986" ca="1" si="6123">VLOOKUP(INDIRECT(CHAR(39)&amp;$A2986&amp;CHAR(39)&amp;"!r2c"&amp;$C2986,0),variables,2,0)</f>
        <v>10990</v>
      </c>
      <c r="H2986" s="98">
        <f t="array" aca="1" ref="H2986" ca="1">IF(AND(G2986&gt;=10861,G2986&lt;=10863),TEXT(INDIRECT(CHAR(39)&amp;$A2986&amp;CHAR(39)&amp;"!r"&amp;$B2986&amp;"c"&amp;$C2986,0),"dd-mmm-yyyy"),(INDIRECT(CHAR(39)&amp;$A2986&amp;CHAR(39)&amp;"!r"&amp;$B2986&amp;"c"&amp;$C2986,0)))</f>
        <v>6181614000</v>
      </c>
    </row>
    <row r="2987" spans="1:8" x14ac:dyDescent="0.3">
      <c r="A2987" s="95" t="s">
        <v>285</v>
      </c>
      <c r="B2987" s="95">
        <f t="shared" si="6098"/>
        <v>23</v>
      </c>
      <c r="C2987" s="95">
        <f t="shared" si="6099"/>
        <v>15</v>
      </c>
      <c r="E2987" s="95">
        <f t="shared" ref="E2987" si="6124">plan_id</f>
        <v>390</v>
      </c>
      <c r="F2987" s="95">
        <f t="shared" ca="1" si="6060"/>
        <v>2021</v>
      </c>
      <c r="G2987" s="95">
        <f t="shared" ref="G2987" ca="1" si="6125">VLOOKUP(INDIRECT(CHAR(39)&amp;$A2987&amp;CHAR(39)&amp;"!r2c"&amp;$C2987,0),variables,2,0)</f>
        <v>10991</v>
      </c>
      <c r="H2987" s="98">
        <f t="array" aca="1" ref="H2987" ca="1">IF(AND(G2987&gt;=10861,G2987&lt;=10863),TEXT(INDIRECT(CHAR(39)&amp;$A2987&amp;CHAR(39)&amp;"!r"&amp;$B2987&amp;"c"&amp;$C2987,0),"dd-mmm-yyyy"),(INDIRECT(CHAR(39)&amp;$A2987&amp;CHAR(39)&amp;"!r"&amp;$B2987&amp;"c"&amp;$C2987,0)))</f>
        <v>-1108559000</v>
      </c>
    </row>
    <row r="2988" spans="1:8" x14ac:dyDescent="0.3">
      <c r="A2988" s="95" t="s">
        <v>285</v>
      </c>
      <c r="B2988" s="95">
        <f t="shared" si="6098"/>
        <v>23</v>
      </c>
      <c r="C2988" s="95">
        <f t="shared" si="6099"/>
        <v>16</v>
      </c>
      <c r="E2988" s="95">
        <f t="shared" ref="E2988" si="6126">plan_id</f>
        <v>390</v>
      </c>
      <c r="F2988" s="95">
        <f t="shared" ca="1" si="6060"/>
        <v>2021</v>
      </c>
      <c r="G2988" s="95">
        <f t="shared" ref="G2988" ca="1" si="6127">VLOOKUP(INDIRECT(CHAR(39)&amp;$A2988&amp;CHAR(39)&amp;"!r2c"&amp;$C2988,0),variables,2,0)</f>
        <v>10992</v>
      </c>
      <c r="H2988" s="98">
        <f t="array" aca="1" ref="H2988" ca="1">IF(AND(G2988&gt;=10861,G2988&lt;=10863),TEXT(INDIRECT(CHAR(39)&amp;$A2988&amp;CHAR(39)&amp;"!r"&amp;$B2988&amp;"c"&amp;$C2988,0),"dd-mmm-yyyy"),(INDIRECT(CHAR(39)&amp;$A2988&amp;CHAR(39)&amp;"!r"&amp;$B2988&amp;"c"&amp;$C2988,0)))</f>
        <v>1.179</v>
      </c>
    </row>
    <row r="2989" spans="1:8" x14ac:dyDescent="0.3">
      <c r="A2989" s="95" t="s">
        <v>285</v>
      </c>
      <c r="B2989" s="95">
        <f t="shared" si="6098"/>
        <v>23</v>
      </c>
      <c r="C2989" s="95">
        <f t="shared" si="6099"/>
        <v>17</v>
      </c>
      <c r="E2989" s="95">
        <f t="shared" ref="E2989" si="6128">plan_id</f>
        <v>390</v>
      </c>
      <c r="F2989" s="95">
        <f t="shared" ca="1" si="6060"/>
        <v>2021</v>
      </c>
      <c r="G2989" s="95">
        <f t="shared" ref="G2989" ca="1" si="6129">VLOOKUP(INDIRECT(CHAR(39)&amp;$A2989&amp;CHAR(39)&amp;"!r2c"&amp;$C2989,0),variables,2,0)</f>
        <v>10993</v>
      </c>
      <c r="H2989" s="98">
        <f t="array" aca="1" ref="H2989" ca="1">IF(AND(G2989&gt;=10861,G2989&lt;=10863),TEXT(INDIRECT(CHAR(39)&amp;$A2989&amp;CHAR(39)&amp;"!r"&amp;$B2989&amp;"c"&amp;$C2989,0),"dd-mmm-yyyy"),(INDIRECT(CHAR(39)&amp;$A2989&amp;CHAR(39)&amp;"!r"&amp;$B2989&amp;"c"&amp;$C2989,0)))</f>
        <v>492787000</v>
      </c>
    </row>
    <row r="2990" spans="1:8" x14ac:dyDescent="0.3">
      <c r="A2990" s="95" t="s">
        <v>285</v>
      </c>
      <c r="B2990" s="95">
        <f t="shared" si="6098"/>
        <v>23</v>
      </c>
      <c r="C2990" s="95">
        <f t="shared" si="6099"/>
        <v>18</v>
      </c>
      <c r="E2990" s="95">
        <f t="shared" ref="E2990" si="6130">plan_id</f>
        <v>390</v>
      </c>
      <c r="F2990" s="95">
        <f t="shared" ca="1" si="6060"/>
        <v>2021</v>
      </c>
      <c r="G2990" s="95">
        <f t="shared" ref="G2990" ca="1" si="6131">VLOOKUP(INDIRECT(CHAR(39)&amp;$A2990&amp;CHAR(39)&amp;"!r2c"&amp;$C2990,0),variables,2,0)</f>
        <v>11005</v>
      </c>
      <c r="H2990" s="98">
        <f t="array" aca="1" ref="H2990" ca="1">IF(AND(G2990&gt;=10861,G2990&lt;=10863),TEXT(INDIRECT(CHAR(39)&amp;$A2990&amp;CHAR(39)&amp;"!r"&amp;$B2990&amp;"c"&amp;$C2990,0),"dd-mmm-yyyy"),(INDIRECT(CHAR(39)&amp;$A2990&amp;CHAR(39)&amp;"!r"&amp;$B2990&amp;"c"&amp;$C2990,0)))</f>
        <v>0.22308421285464106</v>
      </c>
    </row>
    <row r="2991" spans="1:8" x14ac:dyDescent="0.3">
      <c r="A2991" s="95" t="s">
        <v>285</v>
      </c>
      <c r="B2991" s="95">
        <f t="shared" si="6098"/>
        <v>23</v>
      </c>
      <c r="C2991" s="95">
        <f t="shared" si="6099"/>
        <v>19</v>
      </c>
      <c r="E2991" s="95">
        <f t="shared" ref="E2991" si="6132">plan_id</f>
        <v>390</v>
      </c>
      <c r="F2991" s="95">
        <f t="shared" ca="1" si="6060"/>
        <v>2021</v>
      </c>
      <c r="G2991" s="95">
        <f t="shared" ref="G2991" ca="1" si="6133">VLOOKUP(INDIRECT(CHAR(39)&amp;$A2991&amp;CHAR(39)&amp;"!r2c"&amp;$C2991,0),variables,2,0)</f>
        <v>10988</v>
      </c>
      <c r="H2991" s="98" t="str">
        <f t="array" aca="1" ref="H2991" ca="1">IF(AND(G2991&gt;=10861,G2991&lt;=10863),TEXT(INDIRECT(CHAR(39)&amp;$A2991&amp;CHAR(39)&amp;"!r"&amp;$B2991&amp;"c"&amp;$C2991,0),"dd-mmm-yyyy"),(INDIRECT(CHAR(39)&amp;$A2991&amp;CHAR(39)&amp;"!r"&amp;$B2991&amp;"c"&amp;$C2991,0)))</f>
        <v>NA</v>
      </c>
    </row>
    <row r="2992" spans="1:8" x14ac:dyDescent="0.3">
      <c r="A2992" s="95" t="s">
        <v>285</v>
      </c>
      <c r="B2992" s="95">
        <f t="shared" si="6098"/>
        <v>23</v>
      </c>
      <c r="C2992" s="95">
        <f t="shared" si="6099"/>
        <v>20</v>
      </c>
      <c r="E2992" s="95">
        <f t="shared" ref="E2992" si="6134">plan_id</f>
        <v>390</v>
      </c>
      <c r="F2992" s="95">
        <f t="shared" ca="1" si="6060"/>
        <v>2021</v>
      </c>
      <c r="G2992" s="95">
        <f t="shared" ref="G2992" ca="1" si="6135">VLOOKUP(INDIRECT(CHAR(39)&amp;$A2992&amp;CHAR(39)&amp;"!r2c"&amp;$C2992,0),variables,2,0)</f>
        <v>10996</v>
      </c>
      <c r="H2992" s="98">
        <f t="array" aca="1" ref="H2992" ca="1">IF(AND(G2992&gt;=10861,G2992&lt;=10863),TEXT(INDIRECT(CHAR(39)&amp;$A2992&amp;CHAR(39)&amp;"!r"&amp;$B2992&amp;"c"&amp;$C2992,0),"dd-mmm-yyyy"),(INDIRECT(CHAR(39)&amp;$A2992&amp;CHAR(39)&amp;"!r"&amp;$B2992&amp;"c"&amp;$C2992,0)))</f>
        <v>7991994000</v>
      </c>
    </row>
    <row r="2993" spans="1:8" x14ac:dyDescent="0.3">
      <c r="A2993" s="95" t="s">
        <v>285</v>
      </c>
      <c r="B2993" s="95">
        <f t="shared" si="6098"/>
        <v>23</v>
      </c>
      <c r="C2993" s="95">
        <f t="shared" si="6099"/>
        <v>21</v>
      </c>
      <c r="E2993" s="95">
        <f t="shared" ref="E2993" si="6136">plan_id</f>
        <v>390</v>
      </c>
      <c r="F2993" s="95">
        <f t="shared" ca="1" si="6060"/>
        <v>2021</v>
      </c>
      <c r="G2993" s="95">
        <f t="shared" ref="G2993" ca="1" si="6137">VLOOKUP(INDIRECT(CHAR(39)&amp;$A2993&amp;CHAR(39)&amp;"!r2c"&amp;$C2993,0),variables,2,0)</f>
        <v>10997</v>
      </c>
      <c r="H2993" s="98">
        <f t="array" aca="1" ref="H2993" ca="1">IF(AND(G2993&gt;=10861,G2993&lt;=10863),TEXT(INDIRECT(CHAR(39)&amp;$A2993&amp;CHAR(39)&amp;"!r"&amp;$B2993&amp;"c"&amp;$C2993,0),"dd-mmm-yyyy"),(INDIRECT(CHAR(39)&amp;$A2993&amp;CHAR(39)&amp;"!r"&amp;$B2993&amp;"c"&amp;$C2993,0)))</f>
        <v>1</v>
      </c>
    </row>
    <row r="2994" spans="1:8" x14ac:dyDescent="0.3">
      <c r="A2994" s="95" t="s">
        <v>285</v>
      </c>
      <c r="B2994" s="95">
        <f t="shared" si="6098"/>
        <v>23</v>
      </c>
      <c r="C2994" s="95">
        <f t="shared" si="6099"/>
        <v>22</v>
      </c>
      <c r="E2994" s="95">
        <f t="shared" ref="E2994" si="6138">plan_id</f>
        <v>390</v>
      </c>
      <c r="F2994" s="95">
        <f t="shared" ca="1" si="6060"/>
        <v>2021</v>
      </c>
      <c r="G2994" s="95">
        <f t="shared" ref="G2994" ca="1" si="6139">VLOOKUP(INDIRECT(CHAR(39)&amp;$A2994&amp;CHAR(39)&amp;"!r2c"&amp;$C2994,0),variables,2,0)</f>
        <v>10980</v>
      </c>
      <c r="H2994" s="98">
        <f t="array" aca="1" ref="H2994" ca="1">IF(AND(G2994&gt;=10861,G2994&lt;=10863),TEXT(INDIRECT(CHAR(39)&amp;$A2994&amp;CHAR(39)&amp;"!r"&amp;$B2994&amp;"c"&amp;$C2994,0),"dd-mmm-yyyy"),(INDIRECT(CHAR(39)&amp;$A2994&amp;CHAR(39)&amp;"!r"&amp;$B2994&amp;"c"&amp;$C2994,0)))</f>
        <v>0</v>
      </c>
    </row>
    <row r="2995" spans="1:8" x14ac:dyDescent="0.3">
      <c r="A2995" s="95" t="s">
        <v>285</v>
      </c>
      <c r="B2995" s="95">
        <f t="shared" si="6098"/>
        <v>23</v>
      </c>
      <c r="C2995" s="95">
        <f t="shared" si="6099"/>
        <v>23</v>
      </c>
      <c r="E2995" s="95">
        <f t="shared" ref="E2995" si="6140">plan_id</f>
        <v>390</v>
      </c>
      <c r="F2995" s="95">
        <f t="shared" ca="1" si="6060"/>
        <v>2021</v>
      </c>
      <c r="G2995" s="95">
        <f t="shared" ref="G2995" ca="1" si="6141">VLOOKUP(INDIRECT(CHAR(39)&amp;$A2995&amp;CHAR(39)&amp;"!r2c"&amp;$C2995,0),variables,2,0)</f>
        <v>10981</v>
      </c>
      <c r="H2995" s="98">
        <f t="array" aca="1" ref="H2995" ca="1">IF(AND(G2995&gt;=10861,G2995&lt;=10863),TEXT(INDIRECT(CHAR(39)&amp;$A2995&amp;CHAR(39)&amp;"!r"&amp;$B2995&amp;"c"&amp;$C2995,0),"dd-mmm-yyyy"),(INDIRECT(CHAR(39)&amp;$A2995&amp;CHAR(39)&amp;"!r"&amp;$B2995&amp;"c"&amp;$C2995,0)))</f>
        <v>0</v>
      </c>
    </row>
    <row r="2996" spans="1:8" x14ac:dyDescent="0.3">
      <c r="A2996" s="95" t="s">
        <v>285</v>
      </c>
      <c r="B2996" s="95">
        <f t="shared" si="6098"/>
        <v>23</v>
      </c>
      <c r="C2996" s="95">
        <f t="shared" si="6099"/>
        <v>24</v>
      </c>
      <c r="E2996" s="95">
        <f t="shared" ref="E2996" si="6142">plan_id</f>
        <v>390</v>
      </c>
      <c r="F2996" s="95">
        <f t="shared" ca="1" si="6060"/>
        <v>2021</v>
      </c>
      <c r="G2996" s="95">
        <f t="shared" ref="G2996" ca="1" si="6143">VLOOKUP(INDIRECT(CHAR(39)&amp;$A2996&amp;CHAR(39)&amp;"!r2c"&amp;$C2996,0),variables,2,0)</f>
        <v>10998</v>
      </c>
      <c r="H2996" s="98">
        <f t="array" aca="1" ref="H2996" ca="1">IF(AND(G2996&gt;=10861,G2996&lt;=10863),TEXT(INDIRECT(CHAR(39)&amp;$A2996&amp;CHAR(39)&amp;"!r"&amp;$B2996&amp;"c"&amp;$C2996,0),"dd-mmm-yyyy"),(INDIRECT(CHAR(39)&amp;$A2996&amp;CHAR(39)&amp;"!r"&amp;$B2996&amp;"c"&amp;$C2996,0)))</f>
        <v>-491000000</v>
      </c>
    </row>
    <row r="2997" spans="1:8" x14ac:dyDescent="0.3">
      <c r="A2997" s="95" t="s">
        <v>285</v>
      </c>
      <c r="B2997" s="95">
        <f t="shared" si="6098"/>
        <v>23</v>
      </c>
      <c r="C2997" s="95">
        <f t="shared" si="6099"/>
        <v>25</v>
      </c>
      <c r="E2997" s="95">
        <f t="shared" ref="E2997" si="6144">plan_id</f>
        <v>390</v>
      </c>
      <c r="F2997" s="95">
        <f t="shared" ca="1" si="6060"/>
        <v>2021</v>
      </c>
      <c r="G2997" s="95">
        <f t="shared" ref="G2997" ca="1" si="6145">VLOOKUP(INDIRECT(CHAR(39)&amp;$A2997&amp;CHAR(39)&amp;"!r2c"&amp;$C2997,0),variables,2,0)</f>
        <v>10999</v>
      </c>
      <c r="H2997" s="98">
        <f t="array" aca="1" ref="H2997" ca="1">IF(AND(G2997&gt;=10861,G2997&lt;=10863),TEXT(INDIRECT(CHAR(39)&amp;$A2997&amp;CHAR(39)&amp;"!r"&amp;$B2997&amp;"c"&amp;$C2997,0),"dd-mmm-yyyy"),(INDIRECT(CHAR(39)&amp;$A2997&amp;CHAR(39)&amp;"!r"&amp;$B2997&amp;"c"&amp;$C2997,0)))</f>
        <v>156455000</v>
      </c>
    </row>
    <row r="2998" spans="1:8" x14ac:dyDescent="0.3">
      <c r="A2998" s="95" t="s">
        <v>285</v>
      </c>
      <c r="B2998" s="95">
        <f t="shared" si="6098"/>
        <v>23</v>
      </c>
      <c r="C2998" s="95">
        <f t="shared" si="6099"/>
        <v>26</v>
      </c>
      <c r="E2998" s="95">
        <f t="shared" ref="E2998" si="6146">plan_id</f>
        <v>390</v>
      </c>
      <c r="F2998" s="95">
        <f t="shared" ca="1" si="6060"/>
        <v>2021</v>
      </c>
      <c r="G2998" s="95">
        <f t="shared" ref="G2998" ca="1" si="6147">VLOOKUP(INDIRECT(CHAR(39)&amp;$A2998&amp;CHAR(39)&amp;"!r2c"&amp;$C2998,0),variables,2,0)</f>
        <v>11000</v>
      </c>
      <c r="H2998" s="98">
        <f t="array" aca="1" ref="H2998" ca="1">IF(AND(G2998&gt;=10861,G2998&lt;=10863),TEXT(INDIRECT(CHAR(39)&amp;$A2998&amp;CHAR(39)&amp;"!r"&amp;$B2998&amp;"c"&amp;$C2998,0),"dd-mmm-yyyy"),(INDIRECT(CHAR(39)&amp;$A2998&amp;CHAR(39)&amp;"!r"&amp;$B2998&amp;"c"&amp;$C2998,0)))</f>
        <v>2420000</v>
      </c>
    </row>
    <row r="2999" spans="1:8" x14ac:dyDescent="0.3">
      <c r="A2999" s="95" t="s">
        <v>285</v>
      </c>
      <c r="B2999" s="95">
        <f t="shared" si="6098"/>
        <v>23</v>
      </c>
      <c r="C2999" s="95">
        <f t="shared" si="6099"/>
        <v>27</v>
      </c>
      <c r="E2999" s="95">
        <f t="shared" ref="E2999" si="6148">plan_id</f>
        <v>390</v>
      </c>
      <c r="F2999" s="95">
        <f t="shared" ca="1" si="6060"/>
        <v>2021</v>
      </c>
      <c r="G2999" s="95">
        <f t="shared" ref="G2999" ca="1" si="6149">VLOOKUP(INDIRECT(CHAR(39)&amp;$A2999&amp;CHAR(39)&amp;"!r2c"&amp;$C2999,0),variables,2,0)</f>
        <v>11001</v>
      </c>
      <c r="H2999" s="98">
        <f t="array" aca="1" ref="H2999" ca="1">IF(AND(G2999&gt;=10861,G2999&lt;=10863),TEXT(INDIRECT(CHAR(39)&amp;$A2999&amp;CHAR(39)&amp;"!r"&amp;$B2999&amp;"c"&amp;$C2999,0),"dd-mmm-yyyy"),(INDIRECT(CHAR(39)&amp;$A2999&amp;CHAR(39)&amp;"!r"&amp;$B2999&amp;"c"&amp;$C2999,0)))</f>
        <v>11208000</v>
      </c>
    </row>
    <row r="3000" spans="1:8" x14ac:dyDescent="0.3">
      <c r="A3000" s="95" t="s">
        <v>285</v>
      </c>
      <c r="B3000" s="95">
        <f t="shared" si="6098"/>
        <v>23</v>
      </c>
      <c r="C3000" s="95">
        <f t="shared" si="6099"/>
        <v>28</v>
      </c>
      <c r="E3000" s="95">
        <f t="shared" ref="E3000" si="6150">plan_id</f>
        <v>390</v>
      </c>
      <c r="F3000" s="95">
        <f t="shared" ca="1" si="6060"/>
        <v>2021</v>
      </c>
      <c r="G3000" s="95">
        <f t="shared" ref="G3000" ca="1" si="6151">VLOOKUP(INDIRECT(CHAR(39)&amp;$A3000&amp;CHAR(39)&amp;"!r2c"&amp;$C3000,0),variables,2,0)</f>
        <v>11002</v>
      </c>
      <c r="H3000" s="98">
        <f t="array" aca="1" ref="H3000" ca="1">IF(AND(G3000&gt;=10861,G3000&lt;=10863),TEXT(INDIRECT(CHAR(39)&amp;$A3000&amp;CHAR(39)&amp;"!r"&amp;$B3000&amp;"c"&amp;$C3000,0),"dd-mmm-yyyy"),(INDIRECT(CHAR(39)&amp;$A3000&amp;CHAR(39)&amp;"!r"&amp;$B3000&amp;"c"&amp;$C3000,0)))</f>
        <v>0</v>
      </c>
    </row>
    <row r="3001" spans="1:8" x14ac:dyDescent="0.3">
      <c r="A3001" s="95" t="s">
        <v>285</v>
      </c>
      <c r="B3001" s="95">
        <f t="shared" si="6098"/>
        <v>23</v>
      </c>
      <c r="C3001" s="95">
        <f t="shared" si="6099"/>
        <v>29</v>
      </c>
      <c r="E3001" s="95">
        <f t="shared" ref="E3001" si="6152">plan_id</f>
        <v>390</v>
      </c>
      <c r="F3001" s="95">
        <f t="shared" ca="1" si="6060"/>
        <v>2021</v>
      </c>
      <c r="G3001" s="95">
        <f t="shared" ref="G3001" ca="1" si="6153">VLOOKUP(INDIRECT(CHAR(39)&amp;$A3001&amp;CHAR(39)&amp;"!r2c"&amp;$C3001,0),variables,2,0)</f>
        <v>11003</v>
      </c>
      <c r="H3001" s="98">
        <f t="array" aca="1" ref="H3001" ca="1">IF(AND(G3001&gt;=10861,G3001&lt;=10863),TEXT(INDIRECT(CHAR(39)&amp;$A3001&amp;CHAR(39)&amp;"!r"&amp;$B3001&amp;"c"&amp;$C3001,0),"dd-mmm-yyyy"),(INDIRECT(CHAR(39)&amp;$A3001&amp;CHAR(39)&amp;"!r"&amp;$B3001&amp;"c"&amp;$C3001,0)))</f>
        <v>170083000</v>
      </c>
    </row>
    <row r="3002" spans="1:8" x14ac:dyDescent="0.3">
      <c r="A3002" s="40" t="s">
        <v>1081</v>
      </c>
      <c r="B3002" s="95">
        <v>3</v>
      </c>
      <c r="C3002" s="95">
        <v>3</v>
      </c>
      <c r="E3002" s="95">
        <f t="shared" ref="E3002" si="6154">plan_id</f>
        <v>390</v>
      </c>
      <c r="F3002" s="95">
        <f t="shared" ca="1" si="6060"/>
        <v>2001</v>
      </c>
      <c r="G3002" s="95">
        <f t="shared" ref="G3002" ca="1" si="6155">VLOOKUP(INDIRECT(CHAR(39)&amp;$A3002&amp;CHAR(39)&amp;"!r2c"&amp;$C3002,0),variables,2,0)</f>
        <v>9704</v>
      </c>
      <c r="H3002" s="98">
        <f t="array" aca="1" ref="H3002" ca="1">IF(AND(G3002&gt;=10861,G3002&lt;=10863),TEXT(INDIRECT(CHAR(39)&amp;$A3002&amp;CHAR(39)&amp;"!r"&amp;$B3002&amp;"c"&amp;$C3002,0),"dd-mmm-yyyy"),(INDIRECT(CHAR(39)&amp;$A3002&amp;CHAR(39)&amp;"!r"&amp;$B3002&amp;"c"&amp;$C3002,0)))</f>
        <v>0</v>
      </c>
    </row>
    <row r="3003" spans="1:8" x14ac:dyDescent="0.3">
      <c r="A3003" s="40" t="s">
        <v>1081</v>
      </c>
      <c r="B3003" s="95">
        <f>B3002</f>
        <v>3</v>
      </c>
      <c r="C3003" s="95">
        <f>C3002+1</f>
        <v>4</v>
      </c>
      <c r="E3003" s="95">
        <f t="shared" ref="E3003" si="6156">plan_id</f>
        <v>390</v>
      </c>
      <c r="F3003" s="95">
        <f t="shared" ca="1" si="6060"/>
        <v>2001</v>
      </c>
      <c r="G3003" s="95">
        <f t="shared" ref="G3003" ca="1" si="6157">VLOOKUP(INDIRECT(CHAR(39)&amp;$A3003&amp;CHAR(39)&amp;"!r2c"&amp;$C3003,0),variables,2,0)</f>
        <v>9716</v>
      </c>
      <c r="H3003" s="98">
        <f t="array" aca="1" ref="H3003" ca="1">IF(AND(G3003&gt;=10861,G3003&lt;=10863),TEXT(INDIRECT(CHAR(39)&amp;$A3003&amp;CHAR(39)&amp;"!r"&amp;$B3003&amp;"c"&amp;$C3003,0),"dd-mmm-yyyy"),(INDIRECT(CHAR(39)&amp;$A3003&amp;CHAR(39)&amp;"!r"&amp;$B3003&amp;"c"&amp;$C3003,0)))</f>
        <v>0</v>
      </c>
    </row>
    <row r="3004" spans="1:8" x14ac:dyDescent="0.3">
      <c r="A3004" s="40" t="s">
        <v>1081</v>
      </c>
      <c r="B3004" s="95">
        <f t="shared" ref="B3004:B3067" si="6158">B3003</f>
        <v>3</v>
      </c>
      <c r="C3004" s="95">
        <f t="shared" ref="C3004:C3067" si="6159">C3003+1</f>
        <v>5</v>
      </c>
      <c r="E3004" s="95">
        <f t="shared" ref="E3004" si="6160">plan_id</f>
        <v>390</v>
      </c>
      <c r="F3004" s="95">
        <f t="shared" ca="1" si="6060"/>
        <v>2001</v>
      </c>
      <c r="G3004" s="95">
        <f t="shared" ref="G3004" ca="1" si="6161">VLOOKUP(INDIRECT(CHAR(39)&amp;$A3004&amp;CHAR(39)&amp;"!r2c"&amp;$C3004,0),variables,2,0)</f>
        <v>9734</v>
      </c>
      <c r="H3004" s="98">
        <f t="array" aca="1" ref="H3004" ca="1">IF(AND(G3004&gt;=10861,G3004&lt;=10863),TEXT(INDIRECT(CHAR(39)&amp;$A3004&amp;CHAR(39)&amp;"!r"&amp;$B3004&amp;"c"&amp;$C3004,0),"dd-mmm-yyyy"),(INDIRECT(CHAR(39)&amp;$A3004&amp;CHAR(39)&amp;"!r"&amp;$B3004&amp;"c"&amp;$C3004,0)))</f>
        <v>0</v>
      </c>
    </row>
    <row r="3005" spans="1:8" x14ac:dyDescent="0.3">
      <c r="A3005" s="40" t="s">
        <v>1081</v>
      </c>
      <c r="B3005" s="95">
        <f t="shared" si="6158"/>
        <v>3</v>
      </c>
      <c r="C3005" s="95">
        <f t="shared" si="6159"/>
        <v>6</v>
      </c>
      <c r="E3005" s="95">
        <f t="shared" ref="E3005" si="6162">plan_id</f>
        <v>390</v>
      </c>
      <c r="F3005" s="95">
        <f t="shared" ca="1" si="6060"/>
        <v>2001</v>
      </c>
      <c r="G3005" s="95">
        <f t="shared" ref="G3005" ca="1" si="6163">VLOOKUP(INDIRECT(CHAR(39)&amp;$A3005&amp;CHAR(39)&amp;"!r2c"&amp;$C3005,0),variables,2,0)</f>
        <v>9749</v>
      </c>
      <c r="H3005" s="98">
        <f t="array" aca="1" ref="H3005" ca="1">IF(AND(G3005&gt;=10861,G3005&lt;=10863),TEXT(INDIRECT(CHAR(39)&amp;$A3005&amp;CHAR(39)&amp;"!r"&amp;$B3005&amp;"c"&amp;$C3005,0),"dd-mmm-yyyy"),(INDIRECT(CHAR(39)&amp;$A3005&amp;CHAR(39)&amp;"!r"&amp;$B3005&amp;"c"&amp;$C3005,0)))</f>
        <v>0</v>
      </c>
    </row>
    <row r="3006" spans="1:8" x14ac:dyDescent="0.3">
      <c r="A3006" s="40" t="s">
        <v>1081</v>
      </c>
      <c r="B3006" s="95">
        <f t="shared" si="6158"/>
        <v>3</v>
      </c>
      <c r="C3006" s="95">
        <f t="shared" si="6159"/>
        <v>7</v>
      </c>
      <c r="E3006" s="95">
        <f t="shared" ref="E3006" si="6164">plan_id</f>
        <v>390</v>
      </c>
      <c r="F3006" s="95">
        <f t="shared" ca="1" si="6060"/>
        <v>2001</v>
      </c>
      <c r="G3006" s="95">
        <f t="shared" ref="G3006" ca="1" si="6165">VLOOKUP(INDIRECT(CHAR(39)&amp;$A3006&amp;CHAR(39)&amp;"!r2c"&amp;$C3006,0),variables,2,0)</f>
        <v>9755</v>
      </c>
      <c r="H3006" s="98">
        <f t="array" aca="1" ref="H3006" ca="1">IF(AND(G3006&gt;=10861,G3006&lt;=10863),TEXT(INDIRECT(CHAR(39)&amp;$A3006&amp;CHAR(39)&amp;"!r"&amp;$B3006&amp;"c"&amp;$C3006,0),"dd-mmm-yyyy"),(INDIRECT(CHAR(39)&amp;$A3006&amp;CHAR(39)&amp;"!r"&amp;$B3006&amp;"c"&amp;$C3006,0)))</f>
        <v>0</v>
      </c>
    </row>
    <row r="3007" spans="1:8" x14ac:dyDescent="0.3">
      <c r="A3007" s="40" t="s">
        <v>1081</v>
      </c>
      <c r="B3007" s="95">
        <f t="shared" si="6158"/>
        <v>3</v>
      </c>
      <c r="C3007" s="95">
        <f t="shared" si="6159"/>
        <v>8</v>
      </c>
      <c r="E3007" s="95">
        <f t="shared" ref="E3007" si="6166">plan_id</f>
        <v>390</v>
      </c>
      <c r="F3007" s="95">
        <f t="shared" ca="1" si="6060"/>
        <v>2001</v>
      </c>
      <c r="G3007" s="95">
        <f t="shared" ref="G3007" ca="1" si="6167">VLOOKUP(INDIRECT(CHAR(39)&amp;$A3007&amp;CHAR(39)&amp;"!r2c"&amp;$C3007,0),variables,2,0)</f>
        <v>9782</v>
      </c>
      <c r="H3007" s="98">
        <f t="array" aca="1" ref="H3007" ca="1">IF(AND(G3007&gt;=10861,G3007&lt;=10863),TEXT(INDIRECT(CHAR(39)&amp;$A3007&amp;CHAR(39)&amp;"!r"&amp;$B3007&amp;"c"&amp;$C3007,0),"dd-mmm-yyyy"),(INDIRECT(CHAR(39)&amp;$A3007&amp;CHAR(39)&amp;"!r"&amp;$B3007&amp;"c"&amp;$C3007,0)))</f>
        <v>0</v>
      </c>
    </row>
    <row r="3008" spans="1:8" x14ac:dyDescent="0.3">
      <c r="A3008" s="40" t="s">
        <v>1081</v>
      </c>
      <c r="B3008" s="95">
        <f t="shared" si="6158"/>
        <v>3</v>
      </c>
      <c r="C3008" s="95">
        <f t="shared" si="6159"/>
        <v>9</v>
      </c>
      <c r="E3008" s="95">
        <f t="shared" ref="E3008" si="6168">plan_id</f>
        <v>390</v>
      </c>
      <c r="F3008" s="95">
        <f t="shared" ca="1" si="6060"/>
        <v>2001</v>
      </c>
      <c r="G3008" s="95">
        <f t="shared" ref="G3008" ca="1" si="6169">VLOOKUP(INDIRECT(CHAR(39)&amp;$A3008&amp;CHAR(39)&amp;"!r2c"&amp;$C3008,0),variables,2,0)</f>
        <v>9788</v>
      </c>
      <c r="H3008" s="98">
        <f t="array" aca="1" ref="H3008" ca="1">IF(AND(G3008&gt;=10861,G3008&lt;=10863),TEXT(INDIRECT(CHAR(39)&amp;$A3008&amp;CHAR(39)&amp;"!r"&amp;$B3008&amp;"c"&amp;$C3008,0),"dd-mmm-yyyy"),(INDIRECT(CHAR(39)&amp;$A3008&amp;CHAR(39)&amp;"!r"&amp;$B3008&amp;"c"&amp;$C3008,0)))</f>
        <v>0</v>
      </c>
    </row>
    <row r="3009" spans="1:8" x14ac:dyDescent="0.3">
      <c r="A3009" s="40" t="s">
        <v>1081</v>
      </c>
      <c r="B3009" s="95">
        <f t="shared" si="6158"/>
        <v>3</v>
      </c>
      <c r="C3009" s="95">
        <f t="shared" si="6159"/>
        <v>10</v>
      </c>
      <c r="E3009" s="95">
        <f t="shared" ref="E3009" si="6170">plan_id</f>
        <v>390</v>
      </c>
      <c r="F3009" s="95">
        <f t="shared" ca="1" si="6060"/>
        <v>2001</v>
      </c>
      <c r="G3009" s="95">
        <f t="shared" ref="G3009" ca="1" si="6171">VLOOKUP(INDIRECT(CHAR(39)&amp;$A3009&amp;CHAR(39)&amp;"!r2c"&amp;$C3009,0),variables,2,0)</f>
        <v>9812</v>
      </c>
      <c r="H3009" s="98">
        <f t="array" aca="1" ref="H3009" ca="1">IF(AND(G3009&gt;=10861,G3009&lt;=10863),TEXT(INDIRECT(CHAR(39)&amp;$A3009&amp;CHAR(39)&amp;"!r"&amp;$B3009&amp;"c"&amp;$C3009,0),"dd-mmm-yyyy"),(INDIRECT(CHAR(39)&amp;$A3009&amp;CHAR(39)&amp;"!r"&amp;$B3009&amp;"c"&amp;$C3009,0)))</f>
        <v>0</v>
      </c>
    </row>
    <row r="3010" spans="1:8" x14ac:dyDescent="0.3">
      <c r="A3010" s="40" t="s">
        <v>1081</v>
      </c>
      <c r="B3010" s="95">
        <f t="shared" si="6158"/>
        <v>3</v>
      </c>
      <c r="C3010" s="95">
        <f t="shared" si="6159"/>
        <v>11</v>
      </c>
      <c r="E3010" s="95">
        <f t="shared" ref="E3010" si="6172">plan_id</f>
        <v>390</v>
      </c>
      <c r="F3010" s="95">
        <f t="shared" ca="1" si="6060"/>
        <v>2001</v>
      </c>
      <c r="G3010" s="95">
        <f t="shared" ref="G3010" ca="1" si="6173">VLOOKUP(INDIRECT(CHAR(39)&amp;$A3010&amp;CHAR(39)&amp;"!r2c"&amp;$C3010,0),variables,2,0)</f>
        <v>9815</v>
      </c>
      <c r="H3010" s="98">
        <f t="array" aca="1" ref="H3010" ca="1">IF(AND(G3010&gt;=10861,G3010&lt;=10863),TEXT(INDIRECT(CHAR(39)&amp;$A3010&amp;CHAR(39)&amp;"!r"&amp;$B3010&amp;"c"&amp;$C3010,0),"dd-mmm-yyyy"),(INDIRECT(CHAR(39)&amp;$A3010&amp;CHAR(39)&amp;"!r"&amp;$B3010&amp;"c"&amp;$C3010,0)))</f>
        <v>0</v>
      </c>
    </row>
    <row r="3011" spans="1:8" x14ac:dyDescent="0.3">
      <c r="A3011" s="40" t="s">
        <v>1081</v>
      </c>
      <c r="B3011" s="95">
        <f t="shared" si="6158"/>
        <v>3</v>
      </c>
      <c r="C3011" s="95">
        <f t="shared" si="6159"/>
        <v>12</v>
      </c>
      <c r="E3011" s="95">
        <f t="shared" ref="E3011" si="6174">plan_id</f>
        <v>390</v>
      </c>
      <c r="F3011" s="95">
        <f t="shared" ca="1" si="6060"/>
        <v>2001</v>
      </c>
      <c r="G3011" s="95">
        <f t="shared" ref="G3011" ca="1" si="6175">VLOOKUP(INDIRECT(CHAR(39)&amp;$A3011&amp;CHAR(39)&amp;"!r2c"&amp;$C3011,0),variables,2,0)</f>
        <v>9821</v>
      </c>
      <c r="H3011" s="98">
        <f t="array" aca="1" ref="H3011" ca="1">IF(AND(G3011&gt;=10861,G3011&lt;=10863),TEXT(INDIRECT(CHAR(39)&amp;$A3011&amp;CHAR(39)&amp;"!r"&amp;$B3011&amp;"c"&amp;$C3011,0),"dd-mmm-yyyy"),(INDIRECT(CHAR(39)&amp;$A3011&amp;CHAR(39)&amp;"!r"&amp;$B3011&amp;"c"&amp;$C3011,0)))</f>
        <v>0</v>
      </c>
    </row>
    <row r="3012" spans="1:8" x14ac:dyDescent="0.3">
      <c r="A3012" s="40" t="s">
        <v>1081</v>
      </c>
      <c r="B3012" s="95">
        <f t="shared" si="6158"/>
        <v>3</v>
      </c>
      <c r="C3012" s="95">
        <f t="shared" si="6159"/>
        <v>13</v>
      </c>
      <c r="E3012" s="95">
        <f t="shared" ref="E3012" si="6176">plan_id</f>
        <v>390</v>
      </c>
      <c r="F3012" s="95">
        <f t="shared" ca="1" si="6060"/>
        <v>2001</v>
      </c>
      <c r="G3012" s="95">
        <f t="shared" ref="G3012" ca="1" si="6177">VLOOKUP(INDIRECT(CHAR(39)&amp;$A3012&amp;CHAR(39)&amp;"!r2c"&amp;$C3012,0),variables,2,0)</f>
        <v>9824</v>
      </c>
      <c r="H3012" s="98">
        <f t="array" aca="1" ref="H3012" ca="1">IF(AND(G3012&gt;=10861,G3012&lt;=10863),TEXT(INDIRECT(CHAR(39)&amp;$A3012&amp;CHAR(39)&amp;"!r"&amp;$B3012&amp;"c"&amp;$C3012,0),"dd-mmm-yyyy"),(INDIRECT(CHAR(39)&amp;$A3012&amp;CHAR(39)&amp;"!r"&amp;$B3012&amp;"c"&amp;$C3012,0)))</f>
        <v>0</v>
      </c>
    </row>
    <row r="3013" spans="1:8" x14ac:dyDescent="0.3">
      <c r="A3013" s="40" t="s">
        <v>1081</v>
      </c>
      <c r="B3013" s="95">
        <f t="shared" si="6158"/>
        <v>3</v>
      </c>
      <c r="C3013" s="95">
        <f t="shared" si="6159"/>
        <v>14</v>
      </c>
      <c r="E3013" s="95">
        <f t="shared" ref="E3013" si="6178">plan_id</f>
        <v>390</v>
      </c>
      <c r="F3013" s="95">
        <f t="shared" ca="1" si="6060"/>
        <v>2001</v>
      </c>
      <c r="G3013" s="95">
        <f t="shared" ref="G3013" ca="1" si="6179">VLOOKUP(INDIRECT(CHAR(39)&amp;$A3013&amp;CHAR(39)&amp;"!r2c"&amp;$C3013,0),variables,2,0)</f>
        <v>9830</v>
      </c>
      <c r="H3013" s="98">
        <f t="array" aca="1" ref="H3013" ca="1">IF(AND(G3013&gt;=10861,G3013&lt;=10863),TEXT(INDIRECT(CHAR(39)&amp;$A3013&amp;CHAR(39)&amp;"!r"&amp;$B3013&amp;"c"&amp;$C3013,0),"dd-mmm-yyyy"),(INDIRECT(CHAR(39)&amp;$A3013&amp;CHAR(39)&amp;"!r"&amp;$B3013&amp;"c"&amp;$C3013,0)))</f>
        <v>0</v>
      </c>
    </row>
    <row r="3014" spans="1:8" x14ac:dyDescent="0.3">
      <c r="A3014" s="40" t="s">
        <v>1081</v>
      </c>
      <c r="B3014" s="95">
        <f t="shared" si="6158"/>
        <v>3</v>
      </c>
      <c r="C3014" s="95">
        <f t="shared" si="6159"/>
        <v>15</v>
      </c>
      <c r="E3014" s="95">
        <f t="shared" ref="E3014" si="6180">plan_id</f>
        <v>390</v>
      </c>
      <c r="F3014" s="95">
        <f t="shared" ca="1" si="6060"/>
        <v>2001</v>
      </c>
      <c r="G3014" s="95">
        <f t="shared" ref="G3014" ca="1" si="6181">VLOOKUP(INDIRECT(CHAR(39)&amp;$A3014&amp;CHAR(39)&amp;"!r2c"&amp;$C3014,0),variables,2,0)</f>
        <v>9833</v>
      </c>
      <c r="H3014" s="98">
        <f t="array" aca="1" ref="H3014" ca="1">IF(AND(G3014&gt;=10861,G3014&lt;=10863),TEXT(INDIRECT(CHAR(39)&amp;$A3014&amp;CHAR(39)&amp;"!r"&amp;$B3014&amp;"c"&amp;$C3014,0),"dd-mmm-yyyy"),(INDIRECT(CHAR(39)&amp;$A3014&amp;CHAR(39)&amp;"!r"&amp;$B3014&amp;"c"&amp;$C3014,0)))</f>
        <v>0</v>
      </c>
    </row>
    <row r="3015" spans="1:8" x14ac:dyDescent="0.3">
      <c r="A3015" s="40" t="s">
        <v>1081</v>
      </c>
      <c r="B3015" s="95">
        <f t="shared" si="6158"/>
        <v>3</v>
      </c>
      <c r="C3015" s="95">
        <f t="shared" si="6159"/>
        <v>16</v>
      </c>
      <c r="E3015" s="95">
        <f t="shared" ref="E3015" si="6182">plan_id</f>
        <v>390</v>
      </c>
      <c r="F3015" s="95">
        <f t="shared" ca="1" si="6060"/>
        <v>2001</v>
      </c>
      <c r="G3015" s="95">
        <f t="shared" ref="G3015" ca="1" si="6183">VLOOKUP(INDIRECT(CHAR(39)&amp;$A3015&amp;CHAR(39)&amp;"!r2c"&amp;$C3015,0),variables,2,0)</f>
        <v>9845</v>
      </c>
      <c r="H3015" s="98">
        <f t="array" aca="1" ref="H3015" ca="1">IF(AND(G3015&gt;=10861,G3015&lt;=10863),TEXT(INDIRECT(CHAR(39)&amp;$A3015&amp;CHAR(39)&amp;"!r"&amp;$B3015&amp;"c"&amp;$C3015,0),"dd-mmm-yyyy"),(INDIRECT(CHAR(39)&amp;$A3015&amp;CHAR(39)&amp;"!r"&amp;$B3015&amp;"c"&amp;$C3015,0)))</f>
        <v>0</v>
      </c>
    </row>
    <row r="3016" spans="1:8" x14ac:dyDescent="0.3">
      <c r="A3016" s="40" t="s">
        <v>1081</v>
      </c>
      <c r="B3016" s="95">
        <f t="shared" si="6158"/>
        <v>3</v>
      </c>
      <c r="C3016" s="95">
        <f t="shared" si="6159"/>
        <v>17</v>
      </c>
      <c r="E3016" s="95">
        <f t="shared" ref="E3016" si="6184">plan_id</f>
        <v>390</v>
      </c>
      <c r="F3016" s="95">
        <f t="shared" ca="1" si="6060"/>
        <v>2001</v>
      </c>
      <c r="G3016" s="95">
        <f t="shared" ref="G3016" ca="1" si="6185">VLOOKUP(INDIRECT(CHAR(39)&amp;$A3016&amp;CHAR(39)&amp;"!r2c"&amp;$C3016,0),variables,2,0)</f>
        <v>9872</v>
      </c>
      <c r="H3016" s="98">
        <f t="array" aca="1" ref="H3016" ca="1">IF(AND(G3016&gt;=10861,G3016&lt;=10863),TEXT(INDIRECT(CHAR(39)&amp;$A3016&amp;CHAR(39)&amp;"!r"&amp;$B3016&amp;"c"&amp;$C3016,0),"dd-mmm-yyyy"),(INDIRECT(CHAR(39)&amp;$A3016&amp;CHAR(39)&amp;"!r"&amp;$B3016&amp;"c"&amp;$C3016,0)))</f>
        <v>0</v>
      </c>
    </row>
    <row r="3017" spans="1:8" x14ac:dyDescent="0.3">
      <c r="A3017" s="40" t="s">
        <v>1081</v>
      </c>
      <c r="B3017" s="95">
        <f t="shared" si="6158"/>
        <v>3</v>
      </c>
      <c r="C3017" s="95">
        <f t="shared" si="6159"/>
        <v>18</v>
      </c>
      <c r="E3017" s="95">
        <f t="shared" ref="E3017" si="6186">plan_id</f>
        <v>390</v>
      </c>
      <c r="F3017" s="95">
        <f t="shared" ca="1" si="6060"/>
        <v>2001</v>
      </c>
      <c r="G3017" s="95">
        <f t="shared" ref="G3017" ca="1" si="6187">VLOOKUP(INDIRECT(CHAR(39)&amp;$A3017&amp;CHAR(39)&amp;"!r2c"&amp;$C3017,0),variables,2,0)</f>
        <v>9887</v>
      </c>
      <c r="H3017" s="98">
        <f t="array" aca="1" ref="H3017" ca="1">IF(AND(G3017&gt;=10861,G3017&lt;=10863),TEXT(INDIRECT(CHAR(39)&amp;$A3017&amp;CHAR(39)&amp;"!r"&amp;$B3017&amp;"c"&amp;$C3017,0),"dd-mmm-yyyy"),(INDIRECT(CHAR(39)&amp;$A3017&amp;CHAR(39)&amp;"!r"&amp;$B3017&amp;"c"&amp;$C3017,0)))</f>
        <v>0</v>
      </c>
    </row>
    <row r="3018" spans="1:8" x14ac:dyDescent="0.3">
      <c r="A3018" s="40" t="s">
        <v>1081</v>
      </c>
      <c r="B3018" s="95">
        <f t="shared" si="6158"/>
        <v>3</v>
      </c>
      <c r="C3018" s="95">
        <f t="shared" si="6159"/>
        <v>19</v>
      </c>
      <c r="E3018" s="95">
        <f t="shared" ref="E3018" si="6188">plan_id</f>
        <v>390</v>
      </c>
      <c r="F3018" s="95">
        <f t="shared" ca="1" si="6060"/>
        <v>2001</v>
      </c>
      <c r="G3018" s="95">
        <f t="shared" ref="G3018" ca="1" si="6189">VLOOKUP(INDIRECT(CHAR(39)&amp;$A3018&amp;CHAR(39)&amp;"!r2c"&amp;$C3018,0),variables,2,0)</f>
        <v>9914</v>
      </c>
      <c r="H3018" s="98">
        <f t="array" aca="1" ref="H3018" ca="1">IF(AND(G3018&gt;=10861,G3018&lt;=10863),TEXT(INDIRECT(CHAR(39)&amp;$A3018&amp;CHAR(39)&amp;"!r"&amp;$B3018&amp;"c"&amp;$C3018,0),"dd-mmm-yyyy"),(INDIRECT(CHAR(39)&amp;$A3018&amp;CHAR(39)&amp;"!r"&amp;$B3018&amp;"c"&amp;$C3018,0)))</f>
        <v>0</v>
      </c>
    </row>
    <row r="3019" spans="1:8" x14ac:dyDescent="0.3">
      <c r="A3019" s="40" t="s">
        <v>1081</v>
      </c>
      <c r="B3019" s="95">
        <f t="shared" si="6158"/>
        <v>3</v>
      </c>
      <c r="C3019" s="95">
        <f t="shared" si="6159"/>
        <v>20</v>
      </c>
      <c r="E3019" s="95">
        <f t="shared" ref="E3019" si="6190">plan_id</f>
        <v>390</v>
      </c>
      <c r="F3019" s="95">
        <f t="shared" ca="1" si="6060"/>
        <v>2001</v>
      </c>
      <c r="G3019" s="95">
        <f t="shared" ref="G3019" ca="1" si="6191">VLOOKUP(INDIRECT(CHAR(39)&amp;$A3019&amp;CHAR(39)&amp;"!r2c"&amp;$C3019,0),variables,2,0)</f>
        <v>9917</v>
      </c>
      <c r="H3019" s="98">
        <f t="array" aca="1" ref="H3019" ca="1">IF(AND(G3019&gt;=10861,G3019&lt;=10863),TEXT(INDIRECT(CHAR(39)&amp;$A3019&amp;CHAR(39)&amp;"!r"&amp;$B3019&amp;"c"&amp;$C3019,0),"dd-mmm-yyyy"),(INDIRECT(CHAR(39)&amp;$A3019&amp;CHAR(39)&amp;"!r"&amp;$B3019&amp;"c"&amp;$C3019,0)))</f>
        <v>0</v>
      </c>
    </row>
    <row r="3020" spans="1:8" x14ac:dyDescent="0.3">
      <c r="A3020" s="40" t="s">
        <v>1081</v>
      </c>
      <c r="B3020" s="95">
        <f t="shared" si="6158"/>
        <v>3</v>
      </c>
      <c r="C3020" s="95">
        <f t="shared" si="6159"/>
        <v>21</v>
      </c>
      <c r="E3020" s="95">
        <f t="shared" ref="E3020" si="6192">plan_id</f>
        <v>390</v>
      </c>
      <c r="F3020" s="95">
        <f t="shared" ca="1" si="6060"/>
        <v>2001</v>
      </c>
      <c r="G3020" s="95">
        <f t="shared" ref="G3020" ca="1" si="6193">VLOOKUP(INDIRECT(CHAR(39)&amp;$A3020&amp;CHAR(39)&amp;"!r2c"&amp;$C3020,0),variables,2,0)</f>
        <v>9920</v>
      </c>
      <c r="H3020" s="98">
        <f t="array" aca="1" ref="H3020" ca="1">IF(AND(G3020&gt;=10861,G3020&lt;=10863),TEXT(INDIRECT(CHAR(39)&amp;$A3020&amp;CHAR(39)&amp;"!r"&amp;$B3020&amp;"c"&amp;$C3020,0),"dd-mmm-yyyy"),(INDIRECT(CHAR(39)&amp;$A3020&amp;CHAR(39)&amp;"!r"&amp;$B3020&amp;"c"&amp;$C3020,0)))</f>
        <v>0</v>
      </c>
    </row>
    <row r="3021" spans="1:8" x14ac:dyDescent="0.3">
      <c r="A3021" s="40" t="s">
        <v>1081</v>
      </c>
      <c r="B3021" s="95">
        <f t="shared" si="6158"/>
        <v>3</v>
      </c>
      <c r="C3021" s="95">
        <f t="shared" si="6159"/>
        <v>22</v>
      </c>
      <c r="E3021" s="95">
        <f t="shared" ref="E3021" si="6194">plan_id</f>
        <v>390</v>
      </c>
      <c r="F3021" s="95">
        <f t="shared" ca="1" si="6060"/>
        <v>2001</v>
      </c>
      <c r="G3021" s="95">
        <f t="shared" ref="G3021" ca="1" si="6195">VLOOKUP(INDIRECT(CHAR(39)&amp;$A3021&amp;CHAR(39)&amp;"!r2c"&amp;$C3021,0),variables,2,0)</f>
        <v>9648</v>
      </c>
      <c r="H3021" s="98">
        <f t="array" aca="1" ref="H3021" ca="1">IF(AND(G3021&gt;=10861,G3021&lt;=10863),TEXT(INDIRECT(CHAR(39)&amp;$A3021&amp;CHAR(39)&amp;"!r"&amp;$B3021&amp;"c"&amp;$C3021,0),"dd-mmm-yyyy"),(INDIRECT(CHAR(39)&amp;$A3021&amp;CHAR(39)&amp;"!r"&amp;$B3021&amp;"c"&amp;$C3021,0)))</f>
        <v>0</v>
      </c>
    </row>
    <row r="3022" spans="1:8" x14ac:dyDescent="0.3">
      <c r="A3022" s="40" t="s">
        <v>1081</v>
      </c>
      <c r="B3022" s="95">
        <f t="shared" si="6158"/>
        <v>3</v>
      </c>
      <c r="C3022" s="95">
        <f t="shared" si="6159"/>
        <v>23</v>
      </c>
      <c r="E3022" s="95">
        <f t="shared" ref="E3022" si="6196">plan_id</f>
        <v>390</v>
      </c>
      <c r="F3022" s="95">
        <f t="shared" ca="1" si="6060"/>
        <v>2001</v>
      </c>
      <c r="G3022" s="95">
        <f t="shared" ref="G3022" ca="1" si="6197">VLOOKUP(INDIRECT(CHAR(39)&amp;$A3022&amp;CHAR(39)&amp;"!r2c"&amp;$C3022,0),variables,2,0)</f>
        <v>9713</v>
      </c>
      <c r="H3022" s="98">
        <f t="array" aca="1" ref="H3022" ca="1">IF(AND(G3022&gt;=10861,G3022&lt;=10863),TEXT(INDIRECT(CHAR(39)&amp;$A3022&amp;CHAR(39)&amp;"!r"&amp;$B3022&amp;"c"&amp;$C3022,0),"dd-mmm-yyyy"),(INDIRECT(CHAR(39)&amp;$A3022&amp;CHAR(39)&amp;"!r"&amp;$B3022&amp;"c"&amp;$C3022,0)))</f>
        <v>0</v>
      </c>
    </row>
    <row r="3023" spans="1:8" x14ac:dyDescent="0.3">
      <c r="A3023" s="40" t="s">
        <v>1081</v>
      </c>
      <c r="B3023" s="95">
        <f t="shared" si="6158"/>
        <v>3</v>
      </c>
      <c r="C3023" s="95">
        <f t="shared" si="6159"/>
        <v>24</v>
      </c>
      <c r="E3023" s="95">
        <f t="shared" ref="E3023" si="6198">plan_id</f>
        <v>390</v>
      </c>
      <c r="F3023" s="95">
        <f t="shared" ca="1" si="6060"/>
        <v>2001</v>
      </c>
      <c r="G3023" s="95">
        <f t="shared" ref="G3023" ca="1" si="6199">VLOOKUP(INDIRECT(CHAR(39)&amp;$A3023&amp;CHAR(39)&amp;"!r2c"&amp;$C3023,0),variables,2,0)</f>
        <v>9719</v>
      </c>
      <c r="H3023" s="98">
        <f t="array" aca="1" ref="H3023" ca="1">IF(AND(G3023&gt;=10861,G3023&lt;=10863),TEXT(INDIRECT(CHAR(39)&amp;$A3023&amp;CHAR(39)&amp;"!r"&amp;$B3023&amp;"c"&amp;$C3023,0),"dd-mmm-yyyy"),(INDIRECT(CHAR(39)&amp;$A3023&amp;CHAR(39)&amp;"!r"&amp;$B3023&amp;"c"&amp;$C3023,0)))</f>
        <v>0</v>
      </c>
    </row>
    <row r="3024" spans="1:8" x14ac:dyDescent="0.3">
      <c r="A3024" s="40" t="s">
        <v>1081</v>
      </c>
      <c r="B3024" s="95">
        <f t="shared" si="6158"/>
        <v>3</v>
      </c>
      <c r="C3024" s="95">
        <f t="shared" si="6159"/>
        <v>25</v>
      </c>
      <c r="E3024" s="95">
        <f t="shared" ref="E3024" si="6200">plan_id</f>
        <v>390</v>
      </c>
      <c r="F3024" s="95">
        <f t="shared" ca="1" si="6060"/>
        <v>2001</v>
      </c>
      <c r="G3024" s="95">
        <f t="shared" ref="G3024" ca="1" si="6201">VLOOKUP(INDIRECT(CHAR(39)&amp;$A3024&amp;CHAR(39)&amp;"!r2c"&amp;$C3024,0),variables,2,0)</f>
        <v>9725</v>
      </c>
      <c r="H3024" s="98">
        <f t="array" aca="1" ref="H3024" ca="1">IF(AND(G3024&gt;=10861,G3024&lt;=10863),TEXT(INDIRECT(CHAR(39)&amp;$A3024&amp;CHAR(39)&amp;"!r"&amp;$B3024&amp;"c"&amp;$C3024,0),"dd-mmm-yyyy"),(INDIRECT(CHAR(39)&amp;$A3024&amp;CHAR(39)&amp;"!r"&amp;$B3024&amp;"c"&amp;$C3024,0)))</f>
        <v>0</v>
      </c>
    </row>
    <row r="3025" spans="1:8" x14ac:dyDescent="0.3">
      <c r="A3025" s="40" t="s">
        <v>1081</v>
      </c>
      <c r="B3025" s="95">
        <f t="shared" si="6158"/>
        <v>3</v>
      </c>
      <c r="C3025" s="95">
        <f t="shared" si="6159"/>
        <v>26</v>
      </c>
      <c r="E3025" s="95">
        <f t="shared" ref="E3025" si="6202">plan_id</f>
        <v>390</v>
      </c>
      <c r="F3025" s="95">
        <f t="shared" ca="1" si="6060"/>
        <v>2001</v>
      </c>
      <c r="G3025" s="95">
        <f t="shared" ref="G3025" ca="1" si="6203">VLOOKUP(INDIRECT(CHAR(39)&amp;$A3025&amp;CHAR(39)&amp;"!r2c"&amp;$C3025,0),variables,2,0)</f>
        <v>9743</v>
      </c>
      <c r="H3025" s="98">
        <f t="array" aca="1" ref="H3025" ca="1">IF(AND(G3025&gt;=10861,G3025&lt;=10863),TEXT(INDIRECT(CHAR(39)&amp;$A3025&amp;CHAR(39)&amp;"!r"&amp;$B3025&amp;"c"&amp;$C3025,0),"dd-mmm-yyyy"),(INDIRECT(CHAR(39)&amp;$A3025&amp;CHAR(39)&amp;"!r"&amp;$B3025&amp;"c"&amp;$C3025,0)))</f>
        <v>0</v>
      </c>
    </row>
    <row r="3026" spans="1:8" x14ac:dyDescent="0.3">
      <c r="A3026" s="40" t="s">
        <v>1081</v>
      </c>
      <c r="B3026" s="95">
        <f t="shared" si="6158"/>
        <v>3</v>
      </c>
      <c r="C3026" s="95">
        <f t="shared" si="6159"/>
        <v>27</v>
      </c>
      <c r="E3026" s="95">
        <f t="shared" ref="E3026" si="6204">plan_id</f>
        <v>390</v>
      </c>
      <c r="F3026" s="95">
        <f t="shared" ca="1" si="6060"/>
        <v>2001</v>
      </c>
      <c r="G3026" s="95">
        <f t="shared" ref="G3026" ca="1" si="6205">VLOOKUP(INDIRECT(CHAR(39)&amp;$A3026&amp;CHAR(39)&amp;"!r2c"&amp;$C3026,0),variables,2,0)</f>
        <v>9746</v>
      </c>
      <c r="H3026" s="98">
        <f t="array" aca="1" ref="H3026" ca="1">IF(AND(G3026&gt;=10861,G3026&lt;=10863),TEXT(INDIRECT(CHAR(39)&amp;$A3026&amp;CHAR(39)&amp;"!r"&amp;$B3026&amp;"c"&amp;$C3026,0),"dd-mmm-yyyy"),(INDIRECT(CHAR(39)&amp;$A3026&amp;CHAR(39)&amp;"!r"&amp;$B3026&amp;"c"&amp;$C3026,0)))</f>
        <v>0</v>
      </c>
    </row>
    <row r="3027" spans="1:8" x14ac:dyDescent="0.3">
      <c r="A3027" s="40" t="s">
        <v>1081</v>
      </c>
      <c r="B3027" s="95">
        <f t="shared" si="6158"/>
        <v>3</v>
      </c>
      <c r="C3027" s="95">
        <f t="shared" si="6159"/>
        <v>28</v>
      </c>
      <c r="E3027" s="95">
        <f t="shared" ref="E3027" si="6206">plan_id</f>
        <v>390</v>
      </c>
      <c r="F3027" s="95">
        <f t="shared" ca="1" si="6060"/>
        <v>2001</v>
      </c>
      <c r="G3027" s="95">
        <f t="shared" ref="G3027" ca="1" si="6207">VLOOKUP(INDIRECT(CHAR(39)&amp;$A3027&amp;CHAR(39)&amp;"!r2c"&amp;$C3027,0),variables,2,0)</f>
        <v>9761</v>
      </c>
      <c r="H3027" s="98">
        <f t="array" aca="1" ref="H3027" ca="1">IF(AND(G3027&gt;=10861,G3027&lt;=10863),TEXT(INDIRECT(CHAR(39)&amp;$A3027&amp;CHAR(39)&amp;"!r"&amp;$B3027&amp;"c"&amp;$C3027,0),"dd-mmm-yyyy"),(INDIRECT(CHAR(39)&amp;$A3027&amp;CHAR(39)&amp;"!r"&amp;$B3027&amp;"c"&amp;$C3027,0)))</f>
        <v>0</v>
      </c>
    </row>
    <row r="3028" spans="1:8" x14ac:dyDescent="0.3">
      <c r="A3028" s="40" t="s">
        <v>1081</v>
      </c>
      <c r="B3028" s="95">
        <f t="shared" si="6158"/>
        <v>3</v>
      </c>
      <c r="C3028" s="95">
        <f t="shared" si="6159"/>
        <v>29</v>
      </c>
      <c r="E3028" s="95">
        <f t="shared" ref="E3028" si="6208">plan_id</f>
        <v>390</v>
      </c>
      <c r="F3028" s="95">
        <f t="shared" ca="1" si="6060"/>
        <v>2001</v>
      </c>
      <c r="G3028" s="95">
        <f t="shared" ref="G3028" ca="1" si="6209">VLOOKUP(INDIRECT(CHAR(39)&amp;$A3028&amp;CHAR(39)&amp;"!r2c"&amp;$C3028,0),variables,2,0)</f>
        <v>9764</v>
      </c>
      <c r="H3028" s="98">
        <f t="array" aca="1" ref="H3028" ca="1">IF(AND(G3028&gt;=10861,G3028&lt;=10863),TEXT(INDIRECT(CHAR(39)&amp;$A3028&amp;CHAR(39)&amp;"!r"&amp;$B3028&amp;"c"&amp;$C3028,0),"dd-mmm-yyyy"),(INDIRECT(CHAR(39)&amp;$A3028&amp;CHAR(39)&amp;"!r"&amp;$B3028&amp;"c"&amp;$C3028,0)))</f>
        <v>0</v>
      </c>
    </row>
    <row r="3029" spans="1:8" x14ac:dyDescent="0.3">
      <c r="A3029" s="40" t="s">
        <v>1081</v>
      </c>
      <c r="B3029" s="95">
        <f t="shared" si="6158"/>
        <v>3</v>
      </c>
      <c r="C3029" s="95">
        <f t="shared" si="6159"/>
        <v>30</v>
      </c>
      <c r="E3029" s="95">
        <f t="shared" ref="E3029" si="6210">plan_id</f>
        <v>390</v>
      </c>
      <c r="F3029" s="95">
        <f t="shared" ca="1" si="6060"/>
        <v>2001</v>
      </c>
      <c r="G3029" s="95">
        <f t="shared" ref="G3029" ca="1" si="6211">VLOOKUP(INDIRECT(CHAR(39)&amp;$A3029&amp;CHAR(39)&amp;"!r2c"&amp;$C3029,0),variables,2,0)</f>
        <v>9767</v>
      </c>
      <c r="H3029" s="98">
        <f t="array" aca="1" ref="H3029" ca="1">IF(AND(G3029&gt;=10861,G3029&lt;=10863),TEXT(INDIRECT(CHAR(39)&amp;$A3029&amp;CHAR(39)&amp;"!r"&amp;$B3029&amp;"c"&amp;$C3029,0),"dd-mmm-yyyy"),(INDIRECT(CHAR(39)&amp;$A3029&amp;CHAR(39)&amp;"!r"&amp;$B3029&amp;"c"&amp;$C3029,0)))</f>
        <v>0</v>
      </c>
    </row>
    <row r="3030" spans="1:8" x14ac:dyDescent="0.3">
      <c r="A3030" s="40" t="s">
        <v>1081</v>
      </c>
      <c r="B3030" s="95">
        <f t="shared" si="6158"/>
        <v>3</v>
      </c>
      <c r="C3030" s="95">
        <f t="shared" si="6159"/>
        <v>31</v>
      </c>
      <c r="E3030" s="95">
        <f t="shared" ref="E3030" si="6212">plan_id</f>
        <v>390</v>
      </c>
      <c r="F3030" s="95">
        <f t="shared" ca="1" si="6060"/>
        <v>2001</v>
      </c>
      <c r="G3030" s="95">
        <f t="shared" ref="G3030" ca="1" si="6213">VLOOKUP(INDIRECT(CHAR(39)&amp;$A3030&amp;CHAR(39)&amp;"!r2c"&amp;$C3030,0),variables,2,0)</f>
        <v>9770</v>
      </c>
      <c r="H3030" s="98">
        <f t="array" aca="1" ref="H3030" ca="1">IF(AND(G3030&gt;=10861,G3030&lt;=10863),TEXT(INDIRECT(CHAR(39)&amp;$A3030&amp;CHAR(39)&amp;"!r"&amp;$B3030&amp;"c"&amp;$C3030,0),"dd-mmm-yyyy"),(INDIRECT(CHAR(39)&amp;$A3030&amp;CHAR(39)&amp;"!r"&amp;$B3030&amp;"c"&amp;$C3030,0)))</f>
        <v>0</v>
      </c>
    </row>
    <row r="3031" spans="1:8" x14ac:dyDescent="0.3">
      <c r="A3031" s="40" t="s">
        <v>1081</v>
      </c>
      <c r="B3031" s="95">
        <f t="shared" si="6158"/>
        <v>3</v>
      </c>
      <c r="C3031" s="95">
        <f t="shared" si="6159"/>
        <v>32</v>
      </c>
      <c r="E3031" s="95">
        <f t="shared" ref="E3031" si="6214">plan_id</f>
        <v>390</v>
      </c>
      <c r="F3031" s="95">
        <f t="shared" ca="1" si="6060"/>
        <v>2001</v>
      </c>
      <c r="G3031" s="95">
        <f t="shared" ref="G3031" ca="1" si="6215">VLOOKUP(INDIRECT(CHAR(39)&amp;$A3031&amp;CHAR(39)&amp;"!r2c"&amp;$C3031,0),variables,2,0)</f>
        <v>9773</v>
      </c>
      <c r="H3031" s="98">
        <f t="array" aca="1" ref="H3031" ca="1">IF(AND(G3031&gt;=10861,G3031&lt;=10863),TEXT(INDIRECT(CHAR(39)&amp;$A3031&amp;CHAR(39)&amp;"!r"&amp;$B3031&amp;"c"&amp;$C3031,0),"dd-mmm-yyyy"),(INDIRECT(CHAR(39)&amp;$A3031&amp;CHAR(39)&amp;"!r"&amp;$B3031&amp;"c"&amp;$C3031,0)))</f>
        <v>0</v>
      </c>
    </row>
    <row r="3032" spans="1:8" x14ac:dyDescent="0.3">
      <c r="A3032" s="40" t="s">
        <v>1081</v>
      </c>
      <c r="B3032" s="95">
        <f t="shared" si="6158"/>
        <v>3</v>
      </c>
      <c r="C3032" s="95">
        <f t="shared" si="6159"/>
        <v>33</v>
      </c>
      <c r="E3032" s="95">
        <f t="shared" ref="E3032" si="6216">plan_id</f>
        <v>390</v>
      </c>
      <c r="F3032" s="95">
        <f t="shared" ca="1" si="6060"/>
        <v>2001</v>
      </c>
      <c r="G3032" s="95">
        <f t="shared" ref="G3032" ca="1" si="6217">VLOOKUP(INDIRECT(CHAR(39)&amp;$A3032&amp;CHAR(39)&amp;"!r2c"&amp;$C3032,0),variables,2,0)</f>
        <v>9776</v>
      </c>
      <c r="H3032" s="98">
        <f t="array" aca="1" ref="H3032" ca="1">IF(AND(G3032&gt;=10861,G3032&lt;=10863),TEXT(INDIRECT(CHAR(39)&amp;$A3032&amp;CHAR(39)&amp;"!r"&amp;$B3032&amp;"c"&amp;$C3032,0),"dd-mmm-yyyy"),(INDIRECT(CHAR(39)&amp;$A3032&amp;CHAR(39)&amp;"!r"&amp;$B3032&amp;"c"&amp;$C3032,0)))</f>
        <v>0</v>
      </c>
    </row>
    <row r="3033" spans="1:8" x14ac:dyDescent="0.3">
      <c r="A3033" s="40" t="s">
        <v>1081</v>
      </c>
      <c r="B3033" s="95">
        <f t="shared" si="6158"/>
        <v>3</v>
      </c>
      <c r="C3033" s="95">
        <f t="shared" si="6159"/>
        <v>34</v>
      </c>
      <c r="E3033" s="95">
        <f t="shared" ref="E3033" si="6218">plan_id</f>
        <v>390</v>
      </c>
      <c r="F3033" s="95">
        <f t="shared" ca="1" si="6060"/>
        <v>2001</v>
      </c>
      <c r="G3033" s="95">
        <f t="shared" ref="G3033" ca="1" si="6219">VLOOKUP(INDIRECT(CHAR(39)&amp;$A3033&amp;CHAR(39)&amp;"!r2c"&amp;$C3033,0),variables,2,0)</f>
        <v>9779</v>
      </c>
      <c r="H3033" s="98">
        <f t="array" aca="1" ref="H3033" ca="1">IF(AND(G3033&gt;=10861,G3033&lt;=10863),TEXT(INDIRECT(CHAR(39)&amp;$A3033&amp;CHAR(39)&amp;"!r"&amp;$B3033&amp;"c"&amp;$C3033,0),"dd-mmm-yyyy"),(INDIRECT(CHAR(39)&amp;$A3033&amp;CHAR(39)&amp;"!r"&amp;$B3033&amp;"c"&amp;$C3033,0)))</f>
        <v>0</v>
      </c>
    </row>
    <row r="3034" spans="1:8" x14ac:dyDescent="0.3">
      <c r="A3034" s="40" t="s">
        <v>1081</v>
      </c>
      <c r="B3034" s="95">
        <f t="shared" si="6158"/>
        <v>3</v>
      </c>
      <c r="C3034" s="95">
        <f t="shared" si="6159"/>
        <v>35</v>
      </c>
      <c r="E3034" s="95">
        <f t="shared" ref="E3034" si="6220">plan_id</f>
        <v>390</v>
      </c>
      <c r="F3034" s="95">
        <f t="shared" ca="1" si="6060"/>
        <v>2001</v>
      </c>
      <c r="G3034" s="95">
        <f t="shared" ref="G3034" ca="1" si="6221">VLOOKUP(INDIRECT(CHAR(39)&amp;$A3034&amp;CHAR(39)&amp;"!r2c"&amp;$C3034,0),variables,2,0)</f>
        <v>9785</v>
      </c>
      <c r="H3034" s="98">
        <f t="array" aca="1" ref="H3034" ca="1">IF(AND(G3034&gt;=10861,G3034&lt;=10863),TEXT(INDIRECT(CHAR(39)&amp;$A3034&amp;CHAR(39)&amp;"!r"&amp;$B3034&amp;"c"&amp;$C3034,0),"dd-mmm-yyyy"),(INDIRECT(CHAR(39)&amp;$A3034&amp;CHAR(39)&amp;"!r"&amp;$B3034&amp;"c"&amp;$C3034,0)))</f>
        <v>0</v>
      </c>
    </row>
    <row r="3035" spans="1:8" x14ac:dyDescent="0.3">
      <c r="A3035" s="40" t="s">
        <v>1081</v>
      </c>
      <c r="B3035" s="95">
        <f t="shared" si="6158"/>
        <v>3</v>
      </c>
      <c r="C3035" s="95">
        <f t="shared" si="6159"/>
        <v>36</v>
      </c>
      <c r="E3035" s="95">
        <f t="shared" ref="E3035" si="6222">plan_id</f>
        <v>390</v>
      </c>
      <c r="F3035" s="95">
        <f t="shared" ca="1" si="6060"/>
        <v>2001</v>
      </c>
      <c r="G3035" s="95">
        <f t="shared" ref="G3035" ca="1" si="6223">VLOOKUP(INDIRECT(CHAR(39)&amp;$A3035&amp;CHAR(39)&amp;"!r2c"&amp;$C3035,0),variables,2,0)</f>
        <v>9794</v>
      </c>
      <c r="H3035" s="98">
        <f t="array" aca="1" ref="H3035" ca="1">IF(AND(G3035&gt;=10861,G3035&lt;=10863),TEXT(INDIRECT(CHAR(39)&amp;$A3035&amp;CHAR(39)&amp;"!r"&amp;$B3035&amp;"c"&amp;$C3035,0),"dd-mmm-yyyy"),(INDIRECT(CHAR(39)&amp;$A3035&amp;CHAR(39)&amp;"!r"&amp;$B3035&amp;"c"&amp;$C3035,0)))</f>
        <v>0</v>
      </c>
    </row>
    <row r="3036" spans="1:8" x14ac:dyDescent="0.3">
      <c r="A3036" s="40" t="s">
        <v>1081</v>
      </c>
      <c r="B3036" s="95">
        <f t="shared" si="6158"/>
        <v>3</v>
      </c>
      <c r="C3036" s="95">
        <f t="shared" si="6159"/>
        <v>37</v>
      </c>
      <c r="E3036" s="95">
        <f t="shared" ref="E3036" si="6224">plan_id</f>
        <v>390</v>
      </c>
      <c r="F3036" s="95">
        <f t="shared" ca="1" si="6060"/>
        <v>2001</v>
      </c>
      <c r="G3036" s="95">
        <f t="shared" ref="G3036" ca="1" si="6225">VLOOKUP(INDIRECT(CHAR(39)&amp;$A3036&amp;CHAR(39)&amp;"!r2c"&amp;$C3036,0),variables,2,0)</f>
        <v>9797</v>
      </c>
      <c r="H3036" s="98">
        <f t="array" aca="1" ref="H3036" ca="1">IF(AND(G3036&gt;=10861,G3036&lt;=10863),TEXT(INDIRECT(CHAR(39)&amp;$A3036&amp;CHAR(39)&amp;"!r"&amp;$B3036&amp;"c"&amp;$C3036,0),"dd-mmm-yyyy"),(INDIRECT(CHAR(39)&amp;$A3036&amp;CHAR(39)&amp;"!r"&amp;$B3036&amp;"c"&amp;$C3036,0)))</f>
        <v>0</v>
      </c>
    </row>
    <row r="3037" spans="1:8" x14ac:dyDescent="0.3">
      <c r="A3037" s="40" t="s">
        <v>1081</v>
      </c>
      <c r="B3037" s="95">
        <f t="shared" si="6158"/>
        <v>3</v>
      </c>
      <c r="C3037" s="95">
        <f t="shared" si="6159"/>
        <v>38</v>
      </c>
      <c r="E3037" s="95">
        <f t="shared" ref="E3037" si="6226">plan_id</f>
        <v>390</v>
      </c>
      <c r="F3037" s="95">
        <f t="shared" ca="1" si="6060"/>
        <v>2001</v>
      </c>
      <c r="G3037" s="95">
        <f t="shared" ref="G3037" ca="1" si="6227">VLOOKUP(INDIRECT(CHAR(39)&amp;$A3037&amp;CHAR(39)&amp;"!r2c"&amp;$C3037,0),variables,2,0)</f>
        <v>9806</v>
      </c>
      <c r="H3037" s="98">
        <f t="array" aca="1" ref="H3037" ca="1">IF(AND(G3037&gt;=10861,G3037&lt;=10863),TEXT(INDIRECT(CHAR(39)&amp;$A3037&amp;CHAR(39)&amp;"!r"&amp;$B3037&amp;"c"&amp;$C3037,0),"dd-mmm-yyyy"),(INDIRECT(CHAR(39)&amp;$A3037&amp;CHAR(39)&amp;"!r"&amp;$B3037&amp;"c"&amp;$C3037,0)))</f>
        <v>0</v>
      </c>
    </row>
    <row r="3038" spans="1:8" x14ac:dyDescent="0.3">
      <c r="A3038" s="40" t="s">
        <v>1081</v>
      </c>
      <c r="B3038" s="95">
        <f t="shared" si="6158"/>
        <v>3</v>
      </c>
      <c r="C3038" s="95">
        <f t="shared" si="6159"/>
        <v>39</v>
      </c>
      <c r="E3038" s="95">
        <f t="shared" ref="E3038" si="6228">plan_id</f>
        <v>390</v>
      </c>
      <c r="F3038" s="95">
        <f t="shared" ca="1" si="6060"/>
        <v>2001</v>
      </c>
      <c r="G3038" s="95">
        <f t="shared" ref="G3038" ca="1" si="6229">VLOOKUP(INDIRECT(CHAR(39)&amp;$A3038&amp;CHAR(39)&amp;"!r2c"&amp;$C3038,0),variables,2,0)</f>
        <v>9809</v>
      </c>
      <c r="H3038" s="98">
        <f t="array" aca="1" ref="H3038" ca="1">IF(AND(G3038&gt;=10861,G3038&lt;=10863),TEXT(INDIRECT(CHAR(39)&amp;$A3038&amp;CHAR(39)&amp;"!r"&amp;$B3038&amp;"c"&amp;$C3038,0),"dd-mmm-yyyy"),(INDIRECT(CHAR(39)&amp;$A3038&amp;CHAR(39)&amp;"!r"&amp;$B3038&amp;"c"&amp;$C3038,0)))</f>
        <v>0</v>
      </c>
    </row>
    <row r="3039" spans="1:8" x14ac:dyDescent="0.3">
      <c r="A3039" s="40" t="s">
        <v>1081</v>
      </c>
      <c r="B3039" s="95">
        <f t="shared" si="6158"/>
        <v>3</v>
      </c>
      <c r="C3039" s="95">
        <f t="shared" si="6159"/>
        <v>40</v>
      </c>
      <c r="E3039" s="95">
        <f t="shared" ref="E3039" si="6230">plan_id</f>
        <v>390</v>
      </c>
      <c r="F3039" s="95">
        <f t="shared" ca="1" si="6060"/>
        <v>2001</v>
      </c>
      <c r="G3039" s="95">
        <f t="shared" ref="G3039" ca="1" si="6231">VLOOKUP(INDIRECT(CHAR(39)&amp;$A3039&amp;CHAR(39)&amp;"!r2c"&amp;$C3039,0),variables,2,0)</f>
        <v>9818</v>
      </c>
      <c r="H3039" s="98">
        <f t="array" aca="1" ref="H3039" ca="1">IF(AND(G3039&gt;=10861,G3039&lt;=10863),TEXT(INDIRECT(CHAR(39)&amp;$A3039&amp;CHAR(39)&amp;"!r"&amp;$B3039&amp;"c"&amp;$C3039,0),"dd-mmm-yyyy"),(INDIRECT(CHAR(39)&amp;$A3039&amp;CHAR(39)&amp;"!r"&amp;$B3039&amp;"c"&amp;$C3039,0)))</f>
        <v>0</v>
      </c>
    </row>
    <row r="3040" spans="1:8" x14ac:dyDescent="0.3">
      <c r="A3040" s="40" t="s">
        <v>1081</v>
      </c>
      <c r="B3040" s="95">
        <f t="shared" si="6158"/>
        <v>3</v>
      </c>
      <c r="C3040" s="95">
        <f t="shared" si="6159"/>
        <v>41</v>
      </c>
      <c r="E3040" s="95">
        <f t="shared" ref="E3040" si="6232">plan_id</f>
        <v>390</v>
      </c>
      <c r="F3040" s="95">
        <f t="shared" ca="1" si="6060"/>
        <v>2001</v>
      </c>
      <c r="G3040" s="95">
        <f t="shared" ref="G3040" ca="1" si="6233">VLOOKUP(INDIRECT(CHAR(39)&amp;$A3040&amp;CHAR(39)&amp;"!r2c"&amp;$C3040,0),variables,2,0)</f>
        <v>9839</v>
      </c>
      <c r="H3040" s="98">
        <f t="array" aca="1" ref="H3040" ca="1">IF(AND(G3040&gt;=10861,G3040&lt;=10863),TEXT(INDIRECT(CHAR(39)&amp;$A3040&amp;CHAR(39)&amp;"!r"&amp;$B3040&amp;"c"&amp;$C3040,0),"dd-mmm-yyyy"),(INDIRECT(CHAR(39)&amp;$A3040&amp;CHAR(39)&amp;"!r"&amp;$B3040&amp;"c"&amp;$C3040,0)))</f>
        <v>0</v>
      </c>
    </row>
    <row r="3041" spans="1:8" x14ac:dyDescent="0.3">
      <c r="A3041" s="40" t="s">
        <v>1081</v>
      </c>
      <c r="B3041" s="95">
        <f t="shared" si="6158"/>
        <v>3</v>
      </c>
      <c r="C3041" s="95">
        <f t="shared" si="6159"/>
        <v>42</v>
      </c>
      <c r="E3041" s="95">
        <f t="shared" ref="E3041" si="6234">plan_id</f>
        <v>390</v>
      </c>
      <c r="F3041" s="95">
        <f t="shared" ca="1" si="6060"/>
        <v>2001</v>
      </c>
      <c r="G3041" s="95">
        <f t="shared" ref="G3041" ca="1" si="6235">VLOOKUP(INDIRECT(CHAR(39)&amp;$A3041&amp;CHAR(39)&amp;"!r2c"&amp;$C3041,0),variables,2,0)</f>
        <v>9860</v>
      </c>
      <c r="H3041" s="98">
        <f t="array" aca="1" ref="H3041" ca="1">IF(AND(G3041&gt;=10861,G3041&lt;=10863),TEXT(INDIRECT(CHAR(39)&amp;$A3041&amp;CHAR(39)&amp;"!r"&amp;$B3041&amp;"c"&amp;$C3041,0),"dd-mmm-yyyy"),(INDIRECT(CHAR(39)&amp;$A3041&amp;CHAR(39)&amp;"!r"&amp;$B3041&amp;"c"&amp;$C3041,0)))</f>
        <v>0</v>
      </c>
    </row>
    <row r="3042" spans="1:8" x14ac:dyDescent="0.3">
      <c r="A3042" s="40" t="s">
        <v>1081</v>
      </c>
      <c r="B3042" s="95">
        <f t="shared" si="6158"/>
        <v>3</v>
      </c>
      <c r="C3042" s="95">
        <f t="shared" si="6159"/>
        <v>43</v>
      </c>
      <c r="E3042" s="95">
        <f t="shared" ref="E3042" si="6236">plan_id</f>
        <v>390</v>
      </c>
      <c r="F3042" s="95">
        <f t="shared" ca="1" si="6060"/>
        <v>2001</v>
      </c>
      <c r="G3042" s="95">
        <f t="shared" ref="G3042" ca="1" si="6237">VLOOKUP(INDIRECT(CHAR(39)&amp;$A3042&amp;CHAR(39)&amp;"!r2c"&amp;$C3042,0),variables,2,0)</f>
        <v>9863</v>
      </c>
      <c r="H3042" s="98">
        <f t="array" aca="1" ref="H3042" ca="1">IF(AND(G3042&gt;=10861,G3042&lt;=10863),TEXT(INDIRECT(CHAR(39)&amp;$A3042&amp;CHAR(39)&amp;"!r"&amp;$B3042&amp;"c"&amp;$C3042,0),"dd-mmm-yyyy"),(INDIRECT(CHAR(39)&amp;$A3042&amp;CHAR(39)&amp;"!r"&amp;$B3042&amp;"c"&amp;$C3042,0)))</f>
        <v>0</v>
      </c>
    </row>
    <row r="3043" spans="1:8" x14ac:dyDescent="0.3">
      <c r="A3043" s="40" t="s">
        <v>1081</v>
      </c>
      <c r="B3043" s="95">
        <f t="shared" si="6158"/>
        <v>3</v>
      </c>
      <c r="C3043" s="95">
        <f t="shared" si="6159"/>
        <v>44</v>
      </c>
      <c r="E3043" s="95">
        <f t="shared" ref="E3043" si="6238">plan_id</f>
        <v>390</v>
      </c>
      <c r="F3043" s="95">
        <f t="shared" ca="1" si="6060"/>
        <v>2001</v>
      </c>
      <c r="G3043" s="95">
        <f t="shared" ref="G3043" ca="1" si="6239">VLOOKUP(INDIRECT(CHAR(39)&amp;$A3043&amp;CHAR(39)&amp;"!r2c"&amp;$C3043,0),variables,2,0)</f>
        <v>9878</v>
      </c>
      <c r="H3043" s="98">
        <f t="array" aca="1" ref="H3043" ca="1">IF(AND(G3043&gt;=10861,G3043&lt;=10863),TEXT(INDIRECT(CHAR(39)&amp;$A3043&amp;CHAR(39)&amp;"!r"&amp;$B3043&amp;"c"&amp;$C3043,0),"dd-mmm-yyyy"),(INDIRECT(CHAR(39)&amp;$A3043&amp;CHAR(39)&amp;"!r"&amp;$B3043&amp;"c"&amp;$C3043,0)))</f>
        <v>0</v>
      </c>
    </row>
    <row r="3044" spans="1:8" x14ac:dyDescent="0.3">
      <c r="A3044" s="40" t="s">
        <v>1081</v>
      </c>
      <c r="B3044" s="95">
        <f t="shared" si="6158"/>
        <v>3</v>
      </c>
      <c r="C3044" s="95">
        <f t="shared" si="6159"/>
        <v>45</v>
      </c>
      <c r="E3044" s="95">
        <f t="shared" ref="E3044" si="6240">plan_id</f>
        <v>390</v>
      </c>
      <c r="F3044" s="95">
        <f t="shared" ca="1" si="6060"/>
        <v>2001</v>
      </c>
      <c r="G3044" s="95">
        <f t="shared" ref="G3044" ca="1" si="6241">VLOOKUP(INDIRECT(CHAR(39)&amp;$A3044&amp;CHAR(39)&amp;"!r2c"&amp;$C3044,0),variables,2,0)</f>
        <v>9923</v>
      </c>
      <c r="H3044" s="98">
        <f t="array" aca="1" ref="H3044" ca="1">IF(AND(G3044&gt;=10861,G3044&lt;=10863),TEXT(INDIRECT(CHAR(39)&amp;$A3044&amp;CHAR(39)&amp;"!r"&amp;$B3044&amp;"c"&amp;$C3044,0),"dd-mmm-yyyy"),(INDIRECT(CHAR(39)&amp;$A3044&amp;CHAR(39)&amp;"!r"&amp;$B3044&amp;"c"&amp;$C3044,0)))</f>
        <v>0</v>
      </c>
    </row>
    <row r="3045" spans="1:8" x14ac:dyDescent="0.3">
      <c r="A3045" s="40" t="s">
        <v>1081</v>
      </c>
      <c r="B3045" s="95">
        <f t="shared" si="6158"/>
        <v>3</v>
      </c>
      <c r="C3045" s="95">
        <f t="shared" si="6159"/>
        <v>46</v>
      </c>
      <c r="E3045" s="95">
        <f t="shared" ref="E3045" si="6242">plan_id</f>
        <v>390</v>
      </c>
      <c r="F3045" s="95">
        <f t="shared" ca="1" si="6060"/>
        <v>2001</v>
      </c>
      <c r="G3045" s="95">
        <f t="shared" ref="G3045" ca="1" si="6243">VLOOKUP(INDIRECT(CHAR(39)&amp;$A3045&amp;CHAR(39)&amp;"!r2c"&amp;$C3045,0),variables,2,0)</f>
        <v>9932</v>
      </c>
      <c r="H3045" s="98">
        <f t="array" aca="1" ref="H3045" ca="1">IF(AND(G3045&gt;=10861,G3045&lt;=10863),TEXT(INDIRECT(CHAR(39)&amp;$A3045&amp;CHAR(39)&amp;"!r"&amp;$B3045&amp;"c"&amp;$C3045,0),"dd-mmm-yyyy"),(INDIRECT(CHAR(39)&amp;$A3045&amp;CHAR(39)&amp;"!r"&amp;$B3045&amp;"c"&amp;$C3045,0)))</f>
        <v>0</v>
      </c>
    </row>
    <row r="3046" spans="1:8" x14ac:dyDescent="0.3">
      <c r="A3046" s="40" t="s">
        <v>1081</v>
      </c>
      <c r="B3046" s="95">
        <f t="shared" si="6158"/>
        <v>3</v>
      </c>
      <c r="C3046" s="95">
        <f t="shared" si="6159"/>
        <v>47</v>
      </c>
      <c r="E3046" s="95">
        <f t="shared" ref="E3046" si="6244">plan_id</f>
        <v>390</v>
      </c>
      <c r="F3046" s="95">
        <f t="shared" ca="1" si="6060"/>
        <v>2001</v>
      </c>
      <c r="G3046" s="95">
        <f t="shared" ref="G3046" ca="1" si="6245">VLOOKUP(INDIRECT(CHAR(39)&amp;$A3046&amp;CHAR(39)&amp;"!r2c"&amp;$C3046,0),variables,2,0)</f>
        <v>9935</v>
      </c>
      <c r="H3046" s="98">
        <f t="array" aca="1" ref="H3046" ca="1">IF(AND(G3046&gt;=10861,G3046&lt;=10863),TEXT(INDIRECT(CHAR(39)&amp;$A3046&amp;CHAR(39)&amp;"!r"&amp;$B3046&amp;"c"&amp;$C3046,0),"dd-mmm-yyyy"),(INDIRECT(CHAR(39)&amp;$A3046&amp;CHAR(39)&amp;"!r"&amp;$B3046&amp;"c"&amp;$C3046,0)))</f>
        <v>0</v>
      </c>
    </row>
    <row r="3047" spans="1:8" x14ac:dyDescent="0.3">
      <c r="A3047" s="40" t="s">
        <v>1081</v>
      </c>
      <c r="B3047" s="95">
        <f t="shared" si="6158"/>
        <v>3</v>
      </c>
      <c r="C3047" s="95">
        <f t="shared" si="6159"/>
        <v>48</v>
      </c>
      <c r="E3047" s="95">
        <f t="shared" ref="E3047" si="6246">plan_id</f>
        <v>390</v>
      </c>
      <c r="F3047" s="95">
        <f t="shared" ca="1" si="6060"/>
        <v>2001</v>
      </c>
      <c r="G3047" s="95">
        <f t="shared" ref="G3047" ca="1" si="6247">VLOOKUP(INDIRECT(CHAR(39)&amp;$A3047&amp;CHAR(39)&amp;"!r2c"&amp;$C3047,0),variables,2,0)</f>
        <v>9651</v>
      </c>
      <c r="H3047" s="98">
        <f t="array" aca="1" ref="H3047" ca="1">IF(AND(G3047&gt;=10861,G3047&lt;=10863),TEXT(INDIRECT(CHAR(39)&amp;$A3047&amp;CHAR(39)&amp;"!r"&amp;$B3047&amp;"c"&amp;$C3047,0),"dd-mmm-yyyy"),(INDIRECT(CHAR(39)&amp;$A3047&amp;CHAR(39)&amp;"!r"&amp;$B3047&amp;"c"&amp;$C3047,0)))</f>
        <v>0</v>
      </c>
    </row>
    <row r="3048" spans="1:8" x14ac:dyDescent="0.3">
      <c r="A3048" s="40" t="s">
        <v>1081</v>
      </c>
      <c r="B3048" s="95">
        <f t="shared" si="6158"/>
        <v>3</v>
      </c>
      <c r="C3048" s="95">
        <f t="shared" si="6159"/>
        <v>49</v>
      </c>
      <c r="E3048" s="95">
        <f t="shared" ref="E3048" si="6248">plan_id</f>
        <v>390</v>
      </c>
      <c r="F3048" s="95">
        <f t="shared" ca="1" si="6060"/>
        <v>2001</v>
      </c>
      <c r="G3048" s="95">
        <f t="shared" ref="G3048" ca="1" si="6249">VLOOKUP(INDIRECT(CHAR(39)&amp;$A3048&amp;CHAR(39)&amp;"!r2c"&amp;$C3048,0),variables,2,0)</f>
        <v>9722</v>
      </c>
      <c r="H3048" s="98">
        <f t="array" aca="1" ref="H3048" ca="1">IF(AND(G3048&gt;=10861,G3048&lt;=10863),TEXT(INDIRECT(CHAR(39)&amp;$A3048&amp;CHAR(39)&amp;"!r"&amp;$B3048&amp;"c"&amp;$C3048,0),"dd-mmm-yyyy"),(INDIRECT(CHAR(39)&amp;$A3048&amp;CHAR(39)&amp;"!r"&amp;$B3048&amp;"c"&amp;$C3048,0)))</f>
        <v>0</v>
      </c>
    </row>
    <row r="3049" spans="1:8" x14ac:dyDescent="0.3">
      <c r="A3049" s="40" t="s">
        <v>1081</v>
      </c>
      <c r="B3049" s="95">
        <f t="shared" si="6158"/>
        <v>3</v>
      </c>
      <c r="C3049" s="95">
        <f t="shared" si="6159"/>
        <v>50</v>
      </c>
      <c r="E3049" s="95">
        <f t="shared" ref="E3049" si="6250">plan_id</f>
        <v>390</v>
      </c>
      <c r="F3049" s="95">
        <f t="shared" ca="1" si="6060"/>
        <v>2001</v>
      </c>
      <c r="G3049" s="95">
        <f t="shared" ref="G3049" ca="1" si="6251">VLOOKUP(INDIRECT(CHAR(39)&amp;$A3049&amp;CHAR(39)&amp;"!r2c"&amp;$C3049,0),variables,2,0)</f>
        <v>9848</v>
      </c>
      <c r="H3049" s="98">
        <f t="array" aca="1" ref="H3049" ca="1">IF(AND(G3049&gt;=10861,G3049&lt;=10863),TEXT(INDIRECT(CHAR(39)&amp;$A3049&amp;CHAR(39)&amp;"!r"&amp;$B3049&amp;"c"&amp;$C3049,0),"dd-mmm-yyyy"),(INDIRECT(CHAR(39)&amp;$A3049&amp;CHAR(39)&amp;"!r"&amp;$B3049&amp;"c"&amp;$C3049,0)))</f>
        <v>0</v>
      </c>
    </row>
    <row r="3050" spans="1:8" x14ac:dyDescent="0.3">
      <c r="A3050" s="40" t="s">
        <v>1081</v>
      </c>
      <c r="B3050" s="95">
        <f t="shared" si="6158"/>
        <v>3</v>
      </c>
      <c r="C3050" s="95">
        <f t="shared" si="6159"/>
        <v>51</v>
      </c>
      <c r="E3050" s="95">
        <f t="shared" ref="E3050" si="6252">plan_id</f>
        <v>390</v>
      </c>
      <c r="F3050" s="95">
        <f t="shared" ca="1" si="6060"/>
        <v>2001</v>
      </c>
      <c r="G3050" s="95">
        <f t="shared" ref="G3050" ca="1" si="6253">VLOOKUP(INDIRECT(CHAR(39)&amp;$A3050&amp;CHAR(39)&amp;"!r2c"&amp;$C3050,0),variables,2,0)</f>
        <v>9866</v>
      </c>
      <c r="H3050" s="98">
        <f t="array" aca="1" ref="H3050" ca="1">IF(AND(G3050&gt;=10861,G3050&lt;=10863),TEXT(INDIRECT(CHAR(39)&amp;$A3050&amp;CHAR(39)&amp;"!r"&amp;$B3050&amp;"c"&amp;$C3050,0),"dd-mmm-yyyy"),(INDIRECT(CHAR(39)&amp;$A3050&amp;CHAR(39)&amp;"!r"&amp;$B3050&amp;"c"&amp;$C3050,0)))</f>
        <v>0</v>
      </c>
    </row>
    <row r="3051" spans="1:8" x14ac:dyDescent="0.3">
      <c r="A3051" s="40" t="s">
        <v>1081</v>
      </c>
      <c r="B3051" s="95">
        <f t="shared" si="6158"/>
        <v>3</v>
      </c>
      <c r="C3051" s="95">
        <f t="shared" si="6159"/>
        <v>52</v>
      </c>
      <c r="E3051" s="95">
        <f t="shared" ref="E3051" si="6254">plan_id</f>
        <v>390</v>
      </c>
      <c r="F3051" s="95">
        <f t="shared" ca="1" si="6060"/>
        <v>2001</v>
      </c>
      <c r="G3051" s="95">
        <f t="shared" ref="G3051" ca="1" si="6255">VLOOKUP(INDIRECT(CHAR(39)&amp;$A3051&amp;CHAR(39)&amp;"!r2c"&amp;$C3051,0),variables,2,0)</f>
        <v>9899</v>
      </c>
      <c r="H3051" s="98">
        <f t="array" aca="1" ref="H3051" ca="1">IF(AND(G3051&gt;=10861,G3051&lt;=10863),TEXT(INDIRECT(CHAR(39)&amp;$A3051&amp;CHAR(39)&amp;"!r"&amp;$B3051&amp;"c"&amp;$C3051,0),"dd-mmm-yyyy"),(INDIRECT(CHAR(39)&amp;$A3051&amp;CHAR(39)&amp;"!r"&amp;$B3051&amp;"c"&amp;$C3051,0)))</f>
        <v>0</v>
      </c>
    </row>
    <row r="3052" spans="1:8" x14ac:dyDescent="0.3">
      <c r="A3052" s="40" t="s">
        <v>1081</v>
      </c>
      <c r="B3052" s="95">
        <f t="shared" si="6158"/>
        <v>3</v>
      </c>
      <c r="C3052" s="95">
        <f t="shared" si="6159"/>
        <v>53</v>
      </c>
      <c r="E3052" s="95">
        <f t="shared" ref="E3052" si="6256">plan_id</f>
        <v>390</v>
      </c>
      <c r="F3052" s="95">
        <f t="shared" ca="1" si="6060"/>
        <v>2001</v>
      </c>
      <c r="G3052" s="95">
        <f t="shared" ref="G3052" ca="1" si="6257">VLOOKUP(INDIRECT(CHAR(39)&amp;$A3052&amp;CHAR(39)&amp;"!r2c"&amp;$C3052,0),variables,2,0)</f>
        <v>9905</v>
      </c>
      <c r="H3052" s="98">
        <f t="array" aca="1" ref="H3052" ca="1">IF(AND(G3052&gt;=10861,G3052&lt;=10863),TEXT(INDIRECT(CHAR(39)&amp;$A3052&amp;CHAR(39)&amp;"!r"&amp;$B3052&amp;"c"&amp;$C3052,0),"dd-mmm-yyyy"),(INDIRECT(CHAR(39)&amp;$A3052&amp;CHAR(39)&amp;"!r"&amp;$B3052&amp;"c"&amp;$C3052,0)))</f>
        <v>0</v>
      </c>
    </row>
    <row r="3053" spans="1:8" x14ac:dyDescent="0.3">
      <c r="A3053" s="40" t="s">
        <v>1081</v>
      </c>
      <c r="B3053" s="95">
        <f t="shared" si="6158"/>
        <v>3</v>
      </c>
      <c r="C3053" s="95">
        <f t="shared" si="6159"/>
        <v>54</v>
      </c>
      <c r="E3053" s="95">
        <f t="shared" ref="E3053" si="6258">plan_id</f>
        <v>390</v>
      </c>
      <c r="F3053" s="95">
        <f t="shared" ca="1" si="6060"/>
        <v>2001</v>
      </c>
      <c r="G3053" s="95">
        <f t="shared" ref="G3053" ca="1" si="6259">VLOOKUP(INDIRECT(CHAR(39)&amp;$A3053&amp;CHAR(39)&amp;"!r2c"&amp;$C3053,0),variables,2,0)</f>
        <v>9929</v>
      </c>
      <c r="H3053" s="98">
        <f t="array" aca="1" ref="H3053" ca="1">IF(AND(G3053&gt;=10861,G3053&lt;=10863),TEXT(INDIRECT(CHAR(39)&amp;$A3053&amp;CHAR(39)&amp;"!r"&amp;$B3053&amp;"c"&amp;$C3053,0),"dd-mmm-yyyy"),(INDIRECT(CHAR(39)&amp;$A3053&amp;CHAR(39)&amp;"!r"&amp;$B3053&amp;"c"&amp;$C3053,0)))</f>
        <v>0</v>
      </c>
    </row>
    <row r="3054" spans="1:8" x14ac:dyDescent="0.3">
      <c r="A3054" s="40" t="s">
        <v>1081</v>
      </c>
      <c r="B3054" s="95">
        <f t="shared" si="6158"/>
        <v>3</v>
      </c>
      <c r="C3054" s="95">
        <f t="shared" si="6159"/>
        <v>55</v>
      </c>
      <c r="E3054" s="95">
        <f t="shared" ref="E3054" si="6260">plan_id</f>
        <v>390</v>
      </c>
      <c r="F3054" s="95">
        <f t="shared" ca="1" si="6060"/>
        <v>2001</v>
      </c>
      <c r="G3054" s="95">
        <f t="shared" ref="G3054" ca="1" si="6261">VLOOKUP(INDIRECT(CHAR(39)&amp;$A3054&amp;CHAR(39)&amp;"!r2c"&amp;$C3054,0),variables,2,0)</f>
        <v>9654</v>
      </c>
      <c r="H3054" s="98">
        <f t="array" aca="1" ref="H3054" ca="1">IF(AND(G3054&gt;=10861,G3054&lt;=10863),TEXT(INDIRECT(CHAR(39)&amp;$A3054&amp;CHAR(39)&amp;"!r"&amp;$B3054&amp;"c"&amp;$C3054,0),"dd-mmm-yyyy"),(INDIRECT(CHAR(39)&amp;$A3054&amp;CHAR(39)&amp;"!r"&amp;$B3054&amp;"c"&amp;$C3054,0)))</f>
        <v>0</v>
      </c>
    </row>
    <row r="3055" spans="1:8" x14ac:dyDescent="0.3">
      <c r="A3055" s="40" t="s">
        <v>1081</v>
      </c>
      <c r="B3055" s="95">
        <f t="shared" si="6158"/>
        <v>3</v>
      </c>
      <c r="C3055" s="95">
        <f t="shared" si="6159"/>
        <v>56</v>
      </c>
      <c r="E3055" s="95">
        <f t="shared" ref="E3055" si="6262">plan_id</f>
        <v>390</v>
      </c>
      <c r="F3055" s="95">
        <f t="shared" ca="1" si="6060"/>
        <v>2001</v>
      </c>
      <c r="G3055" s="95">
        <f t="shared" ref="G3055" ca="1" si="6263">VLOOKUP(INDIRECT(CHAR(39)&amp;$A3055&amp;CHAR(39)&amp;"!r2c"&amp;$C3055,0),variables,2,0)</f>
        <v>9707</v>
      </c>
      <c r="H3055" s="98">
        <f t="array" aca="1" ref="H3055" ca="1">IF(AND(G3055&gt;=10861,G3055&lt;=10863),TEXT(INDIRECT(CHAR(39)&amp;$A3055&amp;CHAR(39)&amp;"!r"&amp;$B3055&amp;"c"&amp;$C3055,0),"dd-mmm-yyyy"),(INDIRECT(CHAR(39)&amp;$A3055&amp;CHAR(39)&amp;"!r"&amp;$B3055&amp;"c"&amp;$C3055,0)))</f>
        <v>0</v>
      </c>
    </row>
    <row r="3056" spans="1:8" x14ac:dyDescent="0.3">
      <c r="A3056" s="40" t="s">
        <v>1081</v>
      </c>
      <c r="B3056" s="95">
        <f t="shared" si="6158"/>
        <v>3</v>
      </c>
      <c r="C3056" s="95">
        <f t="shared" si="6159"/>
        <v>57</v>
      </c>
      <c r="E3056" s="95">
        <f t="shared" ref="E3056" si="6264">plan_id</f>
        <v>390</v>
      </c>
      <c r="F3056" s="95">
        <f t="shared" ca="1" si="6060"/>
        <v>2001</v>
      </c>
      <c r="G3056" s="95">
        <f t="shared" ref="G3056" ca="1" si="6265">VLOOKUP(INDIRECT(CHAR(39)&amp;$A3056&amp;CHAR(39)&amp;"!r2c"&amp;$C3056,0),variables,2,0)</f>
        <v>9669</v>
      </c>
      <c r="H3056" s="98">
        <f t="array" aca="1" ref="H3056" ca="1">IF(AND(G3056&gt;=10861,G3056&lt;=10863),TEXT(INDIRECT(CHAR(39)&amp;$A3056&amp;CHAR(39)&amp;"!r"&amp;$B3056&amp;"c"&amp;$C3056,0),"dd-mmm-yyyy"),(INDIRECT(CHAR(39)&amp;$A3056&amp;CHAR(39)&amp;"!r"&amp;$B3056&amp;"c"&amp;$C3056,0)))</f>
        <v>0</v>
      </c>
    </row>
    <row r="3057" spans="1:8" x14ac:dyDescent="0.3">
      <c r="A3057" s="40" t="s">
        <v>1081</v>
      </c>
      <c r="B3057" s="95">
        <f t="shared" si="6158"/>
        <v>3</v>
      </c>
      <c r="C3057" s="95">
        <f t="shared" si="6159"/>
        <v>58</v>
      </c>
      <c r="E3057" s="95">
        <f t="shared" ref="E3057" si="6266">plan_id</f>
        <v>390</v>
      </c>
      <c r="F3057" s="95">
        <f t="shared" ca="1" si="6060"/>
        <v>2001</v>
      </c>
      <c r="G3057" s="95">
        <f t="shared" ref="G3057" ca="1" si="6267">VLOOKUP(INDIRECT(CHAR(39)&amp;$A3057&amp;CHAR(39)&amp;"!r2c"&amp;$C3057,0),variables,2,0)</f>
        <v>9851</v>
      </c>
      <c r="H3057" s="98">
        <f t="array" aca="1" ref="H3057" ca="1">IF(AND(G3057&gt;=10861,G3057&lt;=10863),TEXT(INDIRECT(CHAR(39)&amp;$A3057&amp;CHAR(39)&amp;"!r"&amp;$B3057&amp;"c"&amp;$C3057,0),"dd-mmm-yyyy"),(INDIRECT(CHAR(39)&amp;$A3057&amp;CHAR(39)&amp;"!r"&amp;$B3057&amp;"c"&amp;$C3057,0)))</f>
        <v>0</v>
      </c>
    </row>
    <row r="3058" spans="1:8" x14ac:dyDescent="0.3">
      <c r="A3058" s="40" t="s">
        <v>1081</v>
      </c>
      <c r="B3058" s="95">
        <f t="shared" si="6158"/>
        <v>3</v>
      </c>
      <c r="C3058" s="95">
        <f t="shared" si="6159"/>
        <v>59</v>
      </c>
      <c r="E3058" s="95">
        <f t="shared" ref="E3058" si="6268">plan_id</f>
        <v>390</v>
      </c>
      <c r="F3058" s="95">
        <f t="shared" ca="1" si="6060"/>
        <v>2001</v>
      </c>
      <c r="G3058" s="95">
        <f t="shared" ref="G3058" ca="1" si="6269">VLOOKUP(INDIRECT(CHAR(39)&amp;$A3058&amp;CHAR(39)&amp;"!r2c"&amp;$C3058,0),variables,2,0)</f>
        <v>9890</v>
      </c>
      <c r="H3058" s="98">
        <f t="array" aca="1" ref="H3058" ca="1">IF(AND(G3058&gt;=10861,G3058&lt;=10863),TEXT(INDIRECT(CHAR(39)&amp;$A3058&amp;CHAR(39)&amp;"!r"&amp;$B3058&amp;"c"&amp;$C3058,0),"dd-mmm-yyyy"),(INDIRECT(CHAR(39)&amp;$A3058&amp;CHAR(39)&amp;"!r"&amp;$B3058&amp;"c"&amp;$C3058,0)))</f>
        <v>0</v>
      </c>
    </row>
    <row r="3059" spans="1:8" x14ac:dyDescent="0.3">
      <c r="A3059" s="40" t="s">
        <v>1081</v>
      </c>
      <c r="B3059" s="95">
        <f t="shared" si="6158"/>
        <v>3</v>
      </c>
      <c r="C3059" s="95">
        <f t="shared" si="6159"/>
        <v>60</v>
      </c>
      <c r="E3059" s="95">
        <f t="shared" ref="E3059" si="6270">plan_id</f>
        <v>390</v>
      </c>
      <c r="F3059" s="95">
        <f t="shared" ca="1" si="6060"/>
        <v>2001</v>
      </c>
      <c r="G3059" s="95">
        <f t="shared" ref="G3059" ca="1" si="6271">VLOOKUP(INDIRECT(CHAR(39)&amp;$A3059&amp;CHAR(39)&amp;"!r2c"&amp;$C3059,0),variables,2,0)</f>
        <v>9893</v>
      </c>
      <c r="H3059" s="98">
        <f t="array" aca="1" ref="H3059" ca="1">IF(AND(G3059&gt;=10861,G3059&lt;=10863),TEXT(INDIRECT(CHAR(39)&amp;$A3059&amp;CHAR(39)&amp;"!r"&amp;$B3059&amp;"c"&amp;$C3059,0),"dd-mmm-yyyy"),(INDIRECT(CHAR(39)&amp;$A3059&amp;CHAR(39)&amp;"!r"&amp;$B3059&amp;"c"&amp;$C3059,0)))</f>
        <v>0</v>
      </c>
    </row>
    <row r="3060" spans="1:8" x14ac:dyDescent="0.3">
      <c r="A3060" s="40" t="s">
        <v>1081</v>
      </c>
      <c r="B3060" s="95">
        <f t="shared" si="6158"/>
        <v>3</v>
      </c>
      <c r="C3060" s="95">
        <f t="shared" si="6159"/>
        <v>61</v>
      </c>
      <c r="E3060" s="95">
        <f t="shared" ref="E3060" si="6272">plan_id</f>
        <v>390</v>
      </c>
      <c r="F3060" s="95">
        <f t="shared" ca="1" si="6060"/>
        <v>2001</v>
      </c>
      <c r="G3060" s="95">
        <f t="shared" ref="G3060" ca="1" si="6273">VLOOKUP(INDIRECT(CHAR(39)&amp;$A3060&amp;CHAR(39)&amp;"!r2c"&amp;$C3060,0),variables,2,0)</f>
        <v>9896</v>
      </c>
      <c r="H3060" s="98">
        <f t="array" aca="1" ref="H3060" ca="1">IF(AND(G3060&gt;=10861,G3060&lt;=10863),TEXT(INDIRECT(CHAR(39)&amp;$A3060&amp;CHAR(39)&amp;"!r"&amp;$B3060&amp;"c"&amp;$C3060,0),"dd-mmm-yyyy"),(INDIRECT(CHAR(39)&amp;$A3060&amp;CHAR(39)&amp;"!r"&amp;$B3060&amp;"c"&amp;$C3060,0)))</f>
        <v>0</v>
      </c>
    </row>
    <row r="3061" spans="1:8" x14ac:dyDescent="0.3">
      <c r="A3061" s="40" t="s">
        <v>1081</v>
      </c>
      <c r="B3061" s="95">
        <f t="shared" si="6158"/>
        <v>3</v>
      </c>
      <c r="C3061" s="95">
        <f t="shared" si="6159"/>
        <v>62</v>
      </c>
      <c r="E3061" s="95">
        <f t="shared" ref="E3061" si="6274">plan_id</f>
        <v>390</v>
      </c>
      <c r="F3061" s="95">
        <f t="shared" ca="1" si="6060"/>
        <v>2001</v>
      </c>
      <c r="G3061" s="95">
        <f t="shared" ref="G3061" ca="1" si="6275">VLOOKUP(INDIRECT(CHAR(39)&amp;$A3061&amp;CHAR(39)&amp;"!r2c"&amp;$C3061,0),variables,2,0)</f>
        <v>9660</v>
      </c>
      <c r="H3061" s="98">
        <f t="array" aca="1" ref="H3061" ca="1">IF(AND(G3061&gt;=10861,G3061&lt;=10863),TEXT(INDIRECT(CHAR(39)&amp;$A3061&amp;CHAR(39)&amp;"!r"&amp;$B3061&amp;"c"&amp;$C3061,0),"dd-mmm-yyyy"),(INDIRECT(CHAR(39)&amp;$A3061&amp;CHAR(39)&amp;"!r"&amp;$B3061&amp;"c"&amp;$C3061,0)))</f>
        <v>0</v>
      </c>
    </row>
    <row r="3062" spans="1:8" x14ac:dyDescent="0.3">
      <c r="A3062" s="40" t="s">
        <v>1081</v>
      </c>
      <c r="B3062" s="95">
        <f t="shared" si="6158"/>
        <v>3</v>
      </c>
      <c r="C3062" s="95">
        <f t="shared" si="6159"/>
        <v>63</v>
      </c>
      <c r="E3062" s="95">
        <f t="shared" ref="E3062" si="6276">plan_id</f>
        <v>390</v>
      </c>
      <c r="F3062" s="95">
        <f t="shared" ca="1" si="6060"/>
        <v>2001</v>
      </c>
      <c r="G3062" s="95">
        <f t="shared" ref="G3062" ca="1" si="6277">VLOOKUP(INDIRECT(CHAR(39)&amp;$A3062&amp;CHAR(39)&amp;"!r2c"&amp;$C3062,0),variables,2,0)</f>
        <v>9701</v>
      </c>
      <c r="H3062" s="98">
        <f t="array" aca="1" ref="H3062" ca="1">IF(AND(G3062&gt;=10861,G3062&lt;=10863),TEXT(INDIRECT(CHAR(39)&amp;$A3062&amp;CHAR(39)&amp;"!r"&amp;$B3062&amp;"c"&amp;$C3062,0),"dd-mmm-yyyy"),(INDIRECT(CHAR(39)&amp;$A3062&amp;CHAR(39)&amp;"!r"&amp;$B3062&amp;"c"&amp;$C3062,0)))</f>
        <v>0</v>
      </c>
    </row>
    <row r="3063" spans="1:8" x14ac:dyDescent="0.3">
      <c r="A3063" s="40" t="s">
        <v>1081</v>
      </c>
      <c r="B3063" s="95">
        <f t="shared" si="6158"/>
        <v>3</v>
      </c>
      <c r="C3063" s="95">
        <f t="shared" si="6159"/>
        <v>64</v>
      </c>
      <c r="E3063" s="95">
        <f t="shared" ref="E3063" si="6278">plan_id</f>
        <v>390</v>
      </c>
      <c r="F3063" s="95">
        <f t="shared" ca="1" si="6060"/>
        <v>2001</v>
      </c>
      <c r="G3063" s="95">
        <f t="shared" ref="G3063" ca="1" si="6279">VLOOKUP(INDIRECT(CHAR(39)&amp;$A3063&amp;CHAR(39)&amp;"!r2c"&amp;$C3063,0),variables,2,0)</f>
        <v>9728</v>
      </c>
      <c r="H3063" s="98">
        <f t="array" aca="1" ref="H3063" ca="1">IF(AND(G3063&gt;=10861,G3063&lt;=10863),TEXT(INDIRECT(CHAR(39)&amp;$A3063&amp;CHAR(39)&amp;"!r"&amp;$B3063&amp;"c"&amp;$C3063,0),"dd-mmm-yyyy"),(INDIRECT(CHAR(39)&amp;$A3063&amp;CHAR(39)&amp;"!r"&amp;$B3063&amp;"c"&amp;$C3063,0)))</f>
        <v>0</v>
      </c>
    </row>
    <row r="3064" spans="1:8" x14ac:dyDescent="0.3">
      <c r="A3064" s="40" t="s">
        <v>1081</v>
      </c>
      <c r="B3064" s="95">
        <f t="shared" si="6158"/>
        <v>3</v>
      </c>
      <c r="C3064" s="95">
        <f t="shared" si="6159"/>
        <v>65</v>
      </c>
      <c r="E3064" s="95">
        <f t="shared" ref="E3064" si="6280">plan_id</f>
        <v>390</v>
      </c>
      <c r="F3064" s="95">
        <f t="shared" ca="1" si="6060"/>
        <v>2001</v>
      </c>
      <c r="G3064" s="95">
        <f t="shared" ref="G3064" ca="1" si="6281">VLOOKUP(INDIRECT(CHAR(39)&amp;$A3064&amp;CHAR(39)&amp;"!r2c"&amp;$C3064,0),variables,2,0)</f>
        <v>9731</v>
      </c>
      <c r="H3064" s="98">
        <f t="array" aca="1" ref="H3064" ca="1">IF(AND(G3064&gt;=10861,G3064&lt;=10863),TEXT(INDIRECT(CHAR(39)&amp;$A3064&amp;CHAR(39)&amp;"!r"&amp;$B3064&amp;"c"&amp;$C3064,0),"dd-mmm-yyyy"),(INDIRECT(CHAR(39)&amp;$A3064&amp;CHAR(39)&amp;"!r"&amp;$B3064&amp;"c"&amp;$C3064,0)))</f>
        <v>0</v>
      </c>
    </row>
    <row r="3065" spans="1:8" x14ac:dyDescent="0.3">
      <c r="A3065" s="40" t="s">
        <v>1081</v>
      </c>
      <c r="B3065" s="95">
        <f t="shared" si="6158"/>
        <v>3</v>
      </c>
      <c r="C3065" s="95">
        <f t="shared" si="6159"/>
        <v>66</v>
      </c>
      <c r="E3065" s="95">
        <f t="shared" ref="E3065" si="6282">plan_id</f>
        <v>390</v>
      </c>
      <c r="F3065" s="95">
        <f t="shared" ca="1" si="6060"/>
        <v>2001</v>
      </c>
      <c r="G3065" s="95">
        <f t="shared" ref="G3065" ca="1" si="6283">VLOOKUP(INDIRECT(CHAR(39)&amp;$A3065&amp;CHAR(39)&amp;"!r2c"&amp;$C3065,0),variables,2,0)</f>
        <v>9737</v>
      </c>
      <c r="H3065" s="98">
        <f t="array" aca="1" ref="H3065" ca="1">IF(AND(G3065&gt;=10861,G3065&lt;=10863),TEXT(INDIRECT(CHAR(39)&amp;$A3065&amp;CHAR(39)&amp;"!r"&amp;$B3065&amp;"c"&amp;$C3065,0),"dd-mmm-yyyy"),(INDIRECT(CHAR(39)&amp;$A3065&amp;CHAR(39)&amp;"!r"&amp;$B3065&amp;"c"&amp;$C3065,0)))</f>
        <v>0</v>
      </c>
    </row>
    <row r="3066" spans="1:8" x14ac:dyDescent="0.3">
      <c r="A3066" s="40" t="s">
        <v>1081</v>
      </c>
      <c r="B3066" s="95">
        <f t="shared" si="6158"/>
        <v>3</v>
      </c>
      <c r="C3066" s="95">
        <f t="shared" si="6159"/>
        <v>67</v>
      </c>
      <c r="E3066" s="95">
        <f t="shared" ref="E3066" si="6284">plan_id</f>
        <v>390</v>
      </c>
      <c r="F3066" s="95">
        <f t="shared" ca="1" si="6060"/>
        <v>2001</v>
      </c>
      <c r="G3066" s="95">
        <f t="shared" ref="G3066" ca="1" si="6285">VLOOKUP(INDIRECT(CHAR(39)&amp;$A3066&amp;CHAR(39)&amp;"!r2c"&amp;$C3066,0),variables,2,0)</f>
        <v>9740</v>
      </c>
      <c r="H3066" s="98">
        <f t="array" aca="1" ref="H3066" ca="1">IF(AND(G3066&gt;=10861,G3066&lt;=10863),TEXT(INDIRECT(CHAR(39)&amp;$A3066&amp;CHAR(39)&amp;"!r"&amp;$B3066&amp;"c"&amp;$C3066,0),"dd-mmm-yyyy"),(INDIRECT(CHAR(39)&amp;$A3066&amp;CHAR(39)&amp;"!r"&amp;$B3066&amp;"c"&amp;$C3066,0)))</f>
        <v>0</v>
      </c>
    </row>
    <row r="3067" spans="1:8" x14ac:dyDescent="0.3">
      <c r="A3067" s="40" t="s">
        <v>1081</v>
      </c>
      <c r="B3067" s="95">
        <f t="shared" si="6158"/>
        <v>3</v>
      </c>
      <c r="C3067" s="95">
        <f t="shared" si="6159"/>
        <v>68</v>
      </c>
      <c r="E3067" s="95">
        <f t="shared" ref="E3067" si="6286">plan_id</f>
        <v>390</v>
      </c>
      <c r="F3067" s="95">
        <f t="shared" ca="1" si="6060"/>
        <v>2001</v>
      </c>
      <c r="G3067" s="95">
        <f t="shared" ref="G3067" ca="1" si="6287">VLOOKUP(INDIRECT(CHAR(39)&amp;$A3067&amp;CHAR(39)&amp;"!r2c"&amp;$C3067,0),variables,2,0)</f>
        <v>9752</v>
      </c>
      <c r="H3067" s="98">
        <f t="array" aca="1" ref="H3067" ca="1">IF(AND(G3067&gt;=10861,G3067&lt;=10863),TEXT(INDIRECT(CHAR(39)&amp;$A3067&amp;CHAR(39)&amp;"!r"&amp;$B3067&amp;"c"&amp;$C3067,0),"dd-mmm-yyyy"),(INDIRECT(CHAR(39)&amp;$A3067&amp;CHAR(39)&amp;"!r"&amp;$B3067&amp;"c"&amp;$C3067,0)))</f>
        <v>0</v>
      </c>
    </row>
    <row r="3068" spans="1:8" x14ac:dyDescent="0.3">
      <c r="A3068" s="40" t="s">
        <v>1081</v>
      </c>
      <c r="B3068" s="95">
        <f t="shared" ref="B3068:B3089" si="6288">B3067</f>
        <v>3</v>
      </c>
      <c r="C3068" s="95">
        <f t="shared" ref="C3068:C3089" si="6289">C3067+1</f>
        <v>69</v>
      </c>
      <c r="E3068" s="95">
        <f t="shared" ref="E3068" si="6290">plan_id</f>
        <v>390</v>
      </c>
      <c r="F3068" s="95">
        <f t="shared" ca="1" si="6060"/>
        <v>2001</v>
      </c>
      <c r="G3068" s="95">
        <f t="shared" ref="G3068" ca="1" si="6291">VLOOKUP(INDIRECT(CHAR(39)&amp;$A3068&amp;CHAR(39)&amp;"!r2c"&amp;$C3068,0),variables,2,0)</f>
        <v>9791</v>
      </c>
      <c r="H3068" s="98">
        <f t="array" aca="1" ref="H3068" ca="1">IF(AND(G3068&gt;=10861,G3068&lt;=10863),TEXT(INDIRECT(CHAR(39)&amp;$A3068&amp;CHAR(39)&amp;"!r"&amp;$B3068&amp;"c"&amp;$C3068,0),"dd-mmm-yyyy"),(INDIRECT(CHAR(39)&amp;$A3068&amp;CHAR(39)&amp;"!r"&amp;$B3068&amp;"c"&amp;$C3068,0)))</f>
        <v>0</v>
      </c>
    </row>
    <row r="3069" spans="1:8" x14ac:dyDescent="0.3">
      <c r="A3069" s="40" t="s">
        <v>1081</v>
      </c>
      <c r="B3069" s="95">
        <f t="shared" si="6288"/>
        <v>3</v>
      </c>
      <c r="C3069" s="95">
        <f t="shared" si="6289"/>
        <v>70</v>
      </c>
      <c r="E3069" s="95">
        <f t="shared" ref="E3069" si="6292">plan_id</f>
        <v>390</v>
      </c>
      <c r="F3069" s="95">
        <f t="shared" ca="1" si="6060"/>
        <v>2001</v>
      </c>
      <c r="G3069" s="95">
        <f t="shared" ref="G3069" ca="1" si="6293">VLOOKUP(INDIRECT(CHAR(39)&amp;$A3069&amp;CHAR(39)&amp;"!r2c"&amp;$C3069,0),variables,2,0)</f>
        <v>9800</v>
      </c>
      <c r="H3069" s="98">
        <f t="array" aca="1" ref="H3069" ca="1">IF(AND(G3069&gt;=10861,G3069&lt;=10863),TEXT(INDIRECT(CHAR(39)&amp;$A3069&amp;CHAR(39)&amp;"!r"&amp;$B3069&amp;"c"&amp;$C3069,0),"dd-mmm-yyyy"),(INDIRECT(CHAR(39)&amp;$A3069&amp;CHAR(39)&amp;"!r"&amp;$B3069&amp;"c"&amp;$C3069,0)))</f>
        <v>0</v>
      </c>
    </row>
    <row r="3070" spans="1:8" x14ac:dyDescent="0.3">
      <c r="A3070" s="40" t="s">
        <v>1081</v>
      </c>
      <c r="B3070" s="95">
        <f t="shared" si="6288"/>
        <v>3</v>
      </c>
      <c r="C3070" s="95">
        <f t="shared" si="6289"/>
        <v>71</v>
      </c>
      <c r="E3070" s="95">
        <f t="shared" ref="E3070" si="6294">plan_id</f>
        <v>390</v>
      </c>
      <c r="F3070" s="95">
        <f t="shared" ca="1" si="6060"/>
        <v>2001</v>
      </c>
      <c r="G3070" s="95">
        <f t="shared" ref="G3070" ca="1" si="6295">VLOOKUP(INDIRECT(CHAR(39)&amp;$A3070&amp;CHAR(39)&amp;"!r2c"&amp;$C3070,0),variables,2,0)</f>
        <v>9842</v>
      </c>
      <c r="H3070" s="98">
        <f t="array" aca="1" ref="H3070" ca="1">IF(AND(G3070&gt;=10861,G3070&lt;=10863),TEXT(INDIRECT(CHAR(39)&amp;$A3070&amp;CHAR(39)&amp;"!r"&amp;$B3070&amp;"c"&amp;$C3070,0),"dd-mmm-yyyy"),(INDIRECT(CHAR(39)&amp;$A3070&amp;CHAR(39)&amp;"!r"&amp;$B3070&amp;"c"&amp;$C3070,0)))</f>
        <v>0</v>
      </c>
    </row>
    <row r="3071" spans="1:8" x14ac:dyDescent="0.3">
      <c r="A3071" s="40" t="s">
        <v>1081</v>
      </c>
      <c r="B3071" s="95">
        <f t="shared" si="6288"/>
        <v>3</v>
      </c>
      <c r="C3071" s="95">
        <f t="shared" si="6289"/>
        <v>72</v>
      </c>
      <c r="E3071" s="95">
        <f t="shared" ref="E3071" si="6296">plan_id</f>
        <v>390</v>
      </c>
      <c r="F3071" s="95">
        <f t="shared" ca="1" si="6060"/>
        <v>2001</v>
      </c>
      <c r="G3071" s="95">
        <f t="shared" ref="G3071" ca="1" si="6297">VLOOKUP(INDIRECT(CHAR(39)&amp;$A3071&amp;CHAR(39)&amp;"!r2c"&amp;$C3071,0),variables,2,0)</f>
        <v>9854</v>
      </c>
      <c r="H3071" s="98">
        <f t="array" aca="1" ref="H3071" ca="1">IF(AND(G3071&gt;=10861,G3071&lt;=10863),TEXT(INDIRECT(CHAR(39)&amp;$A3071&amp;CHAR(39)&amp;"!r"&amp;$B3071&amp;"c"&amp;$C3071,0),"dd-mmm-yyyy"),(INDIRECT(CHAR(39)&amp;$A3071&amp;CHAR(39)&amp;"!r"&amp;$B3071&amp;"c"&amp;$C3071,0)))</f>
        <v>0</v>
      </c>
    </row>
    <row r="3072" spans="1:8" x14ac:dyDescent="0.3">
      <c r="A3072" s="40" t="s">
        <v>1081</v>
      </c>
      <c r="B3072" s="95">
        <f t="shared" si="6288"/>
        <v>3</v>
      </c>
      <c r="C3072" s="95">
        <f t="shared" si="6289"/>
        <v>73</v>
      </c>
      <c r="E3072" s="95">
        <f t="shared" ref="E3072" si="6298">plan_id</f>
        <v>390</v>
      </c>
      <c r="F3072" s="95">
        <f t="shared" ca="1" si="6060"/>
        <v>2001</v>
      </c>
      <c r="G3072" s="95">
        <f t="shared" ref="G3072" ca="1" si="6299">VLOOKUP(INDIRECT(CHAR(39)&amp;$A3072&amp;CHAR(39)&amp;"!r2c"&amp;$C3072,0),variables,2,0)</f>
        <v>9869</v>
      </c>
      <c r="H3072" s="98">
        <f t="array" aca="1" ref="H3072" ca="1">IF(AND(G3072&gt;=10861,G3072&lt;=10863),TEXT(INDIRECT(CHAR(39)&amp;$A3072&amp;CHAR(39)&amp;"!r"&amp;$B3072&amp;"c"&amp;$C3072,0),"dd-mmm-yyyy"),(INDIRECT(CHAR(39)&amp;$A3072&amp;CHAR(39)&amp;"!r"&amp;$B3072&amp;"c"&amp;$C3072,0)))</f>
        <v>0</v>
      </c>
    </row>
    <row r="3073" spans="1:8" x14ac:dyDescent="0.3">
      <c r="A3073" s="40" t="s">
        <v>1081</v>
      </c>
      <c r="B3073" s="95">
        <f t="shared" si="6288"/>
        <v>3</v>
      </c>
      <c r="C3073" s="95">
        <f t="shared" si="6289"/>
        <v>74</v>
      </c>
      <c r="E3073" s="95">
        <f t="shared" ref="E3073" si="6300">plan_id</f>
        <v>390</v>
      </c>
      <c r="F3073" s="95">
        <f t="shared" ca="1" si="6060"/>
        <v>2001</v>
      </c>
      <c r="G3073" s="95">
        <f t="shared" ref="G3073" ca="1" si="6301">VLOOKUP(INDIRECT(CHAR(39)&amp;$A3073&amp;CHAR(39)&amp;"!r2c"&amp;$C3073,0),variables,2,0)</f>
        <v>9873</v>
      </c>
      <c r="H3073" s="98">
        <f t="array" aca="1" ref="H3073" ca="1">IF(AND(G3073&gt;=10861,G3073&lt;=10863),TEXT(INDIRECT(CHAR(39)&amp;$A3073&amp;CHAR(39)&amp;"!r"&amp;$B3073&amp;"c"&amp;$C3073,0),"dd-mmm-yyyy"),(INDIRECT(CHAR(39)&amp;$A3073&amp;CHAR(39)&amp;"!r"&amp;$B3073&amp;"c"&amp;$C3073,0)))</f>
        <v>0</v>
      </c>
    </row>
    <row r="3074" spans="1:8" x14ac:dyDescent="0.3">
      <c r="A3074" s="40" t="s">
        <v>1081</v>
      </c>
      <c r="B3074" s="95">
        <f t="shared" si="6288"/>
        <v>3</v>
      </c>
      <c r="C3074" s="95">
        <f t="shared" si="6289"/>
        <v>75</v>
      </c>
      <c r="E3074" s="95">
        <f t="shared" ref="E3074" si="6302">plan_id</f>
        <v>390</v>
      </c>
      <c r="F3074" s="95">
        <f t="shared" ca="1" si="6060"/>
        <v>2001</v>
      </c>
      <c r="G3074" s="95">
        <f t="shared" ref="G3074" ca="1" si="6303">VLOOKUP(INDIRECT(CHAR(39)&amp;$A3074&amp;CHAR(39)&amp;"!r2c"&amp;$C3074,0),variables,2,0)</f>
        <v>9881</v>
      </c>
      <c r="H3074" s="98">
        <f t="array" aca="1" ref="H3074" ca="1">IF(AND(G3074&gt;=10861,G3074&lt;=10863),TEXT(INDIRECT(CHAR(39)&amp;$A3074&amp;CHAR(39)&amp;"!r"&amp;$B3074&amp;"c"&amp;$C3074,0),"dd-mmm-yyyy"),(INDIRECT(CHAR(39)&amp;$A3074&amp;CHAR(39)&amp;"!r"&amp;$B3074&amp;"c"&amp;$C3074,0)))</f>
        <v>0</v>
      </c>
    </row>
    <row r="3075" spans="1:8" x14ac:dyDescent="0.3">
      <c r="A3075" s="40" t="s">
        <v>1081</v>
      </c>
      <c r="B3075" s="95">
        <f t="shared" si="6288"/>
        <v>3</v>
      </c>
      <c r="C3075" s="95">
        <f t="shared" si="6289"/>
        <v>76</v>
      </c>
      <c r="E3075" s="95">
        <f t="shared" ref="E3075" si="6304">plan_id</f>
        <v>390</v>
      </c>
      <c r="F3075" s="95">
        <f t="shared" ca="1" si="6060"/>
        <v>2001</v>
      </c>
      <c r="G3075" s="95">
        <f t="shared" ref="G3075" ca="1" si="6305">VLOOKUP(INDIRECT(CHAR(39)&amp;$A3075&amp;CHAR(39)&amp;"!r2c"&amp;$C3075,0),variables,2,0)</f>
        <v>9908</v>
      </c>
      <c r="H3075" s="98">
        <f t="array" aca="1" ref="H3075" ca="1">IF(AND(G3075&gt;=10861,G3075&lt;=10863),TEXT(INDIRECT(CHAR(39)&amp;$A3075&amp;CHAR(39)&amp;"!r"&amp;$B3075&amp;"c"&amp;$C3075,0),"dd-mmm-yyyy"),(INDIRECT(CHAR(39)&amp;$A3075&amp;CHAR(39)&amp;"!r"&amp;$B3075&amp;"c"&amp;$C3075,0)))</f>
        <v>0</v>
      </c>
    </row>
    <row r="3076" spans="1:8" x14ac:dyDescent="0.3">
      <c r="A3076" s="40" t="s">
        <v>1081</v>
      </c>
      <c r="B3076" s="95">
        <f t="shared" si="6288"/>
        <v>3</v>
      </c>
      <c r="C3076" s="95">
        <f t="shared" si="6289"/>
        <v>77</v>
      </c>
      <c r="E3076" s="95">
        <f t="shared" ref="E3076" si="6306">plan_id</f>
        <v>390</v>
      </c>
      <c r="F3076" s="95">
        <f t="shared" ca="1" si="6060"/>
        <v>2001</v>
      </c>
      <c r="G3076" s="95">
        <f t="shared" ref="G3076" ca="1" si="6307">VLOOKUP(INDIRECT(CHAR(39)&amp;$A3076&amp;CHAR(39)&amp;"!r2c"&amp;$C3076,0),variables,2,0)</f>
        <v>9911</v>
      </c>
      <c r="H3076" s="98">
        <f t="array" aca="1" ref="H3076" ca="1">IF(AND(G3076&gt;=10861,G3076&lt;=10863),TEXT(INDIRECT(CHAR(39)&amp;$A3076&amp;CHAR(39)&amp;"!r"&amp;$B3076&amp;"c"&amp;$C3076,0),"dd-mmm-yyyy"),(INDIRECT(CHAR(39)&amp;$A3076&amp;CHAR(39)&amp;"!r"&amp;$B3076&amp;"c"&amp;$C3076,0)))</f>
        <v>0</v>
      </c>
    </row>
    <row r="3077" spans="1:8" x14ac:dyDescent="0.3">
      <c r="A3077" s="40" t="s">
        <v>1081</v>
      </c>
      <c r="B3077" s="95">
        <f t="shared" si="6288"/>
        <v>3</v>
      </c>
      <c r="C3077" s="95">
        <f t="shared" si="6289"/>
        <v>78</v>
      </c>
      <c r="E3077" s="95">
        <f t="shared" ref="E3077" si="6308">plan_id</f>
        <v>390</v>
      </c>
      <c r="F3077" s="95">
        <f t="shared" ca="1" si="6060"/>
        <v>2001</v>
      </c>
      <c r="G3077" s="95">
        <f t="shared" ref="G3077" ca="1" si="6309">VLOOKUP(INDIRECT(CHAR(39)&amp;$A3077&amp;CHAR(39)&amp;"!r2c"&amp;$C3077,0),variables,2,0)</f>
        <v>9663</v>
      </c>
      <c r="H3077" s="98">
        <f t="array" aca="1" ref="H3077" ca="1">IF(AND(G3077&gt;=10861,G3077&lt;=10863),TEXT(INDIRECT(CHAR(39)&amp;$A3077&amp;CHAR(39)&amp;"!r"&amp;$B3077&amp;"c"&amp;$C3077,0),"dd-mmm-yyyy"),(INDIRECT(CHAR(39)&amp;$A3077&amp;CHAR(39)&amp;"!r"&amp;$B3077&amp;"c"&amp;$C3077,0)))</f>
        <v>0</v>
      </c>
    </row>
    <row r="3078" spans="1:8" x14ac:dyDescent="0.3">
      <c r="A3078" s="40" t="s">
        <v>1081</v>
      </c>
      <c r="B3078" s="95">
        <f t="shared" si="6288"/>
        <v>3</v>
      </c>
      <c r="C3078" s="95">
        <f t="shared" si="6289"/>
        <v>79</v>
      </c>
      <c r="E3078" s="95">
        <f t="shared" ref="E3078" si="6310">plan_id</f>
        <v>390</v>
      </c>
      <c r="F3078" s="95">
        <f t="shared" ca="1" si="6060"/>
        <v>2001</v>
      </c>
      <c r="G3078" s="95">
        <f t="shared" ref="G3078" ca="1" si="6311">VLOOKUP(INDIRECT(CHAR(39)&amp;$A3078&amp;CHAR(39)&amp;"!r2c"&amp;$C3078,0),variables,2,0)</f>
        <v>9710</v>
      </c>
      <c r="H3078" s="98">
        <f t="array" aca="1" ref="H3078" ca="1">IF(AND(G3078&gt;=10861,G3078&lt;=10863),TEXT(INDIRECT(CHAR(39)&amp;$A3078&amp;CHAR(39)&amp;"!r"&amp;$B3078&amp;"c"&amp;$C3078,0),"dd-mmm-yyyy"),(INDIRECT(CHAR(39)&amp;$A3078&amp;CHAR(39)&amp;"!r"&amp;$B3078&amp;"c"&amp;$C3078,0)))</f>
        <v>0</v>
      </c>
    </row>
    <row r="3079" spans="1:8" x14ac:dyDescent="0.3">
      <c r="A3079" s="40" t="s">
        <v>1081</v>
      </c>
      <c r="B3079" s="95">
        <f t="shared" si="6288"/>
        <v>3</v>
      </c>
      <c r="C3079" s="95">
        <f t="shared" si="6289"/>
        <v>80</v>
      </c>
      <c r="E3079" s="95">
        <f t="shared" ref="E3079" si="6312">plan_id</f>
        <v>390</v>
      </c>
      <c r="F3079" s="95">
        <f t="shared" ca="1" si="6060"/>
        <v>2001</v>
      </c>
      <c r="G3079" s="95">
        <f t="shared" ref="G3079" ca="1" si="6313">VLOOKUP(INDIRECT(CHAR(39)&amp;$A3079&amp;CHAR(39)&amp;"!r2c"&amp;$C3079,0),variables,2,0)</f>
        <v>9758</v>
      </c>
      <c r="H3079" s="98">
        <f t="array" aca="1" ref="H3079" ca="1">IF(AND(G3079&gt;=10861,G3079&lt;=10863),TEXT(INDIRECT(CHAR(39)&amp;$A3079&amp;CHAR(39)&amp;"!r"&amp;$B3079&amp;"c"&amp;$C3079,0),"dd-mmm-yyyy"),(INDIRECT(CHAR(39)&amp;$A3079&amp;CHAR(39)&amp;"!r"&amp;$B3079&amp;"c"&amp;$C3079,0)))</f>
        <v>0</v>
      </c>
    </row>
    <row r="3080" spans="1:8" x14ac:dyDescent="0.3">
      <c r="A3080" s="40" t="s">
        <v>1081</v>
      </c>
      <c r="B3080" s="95">
        <f t="shared" si="6288"/>
        <v>3</v>
      </c>
      <c r="C3080" s="95">
        <f t="shared" si="6289"/>
        <v>81</v>
      </c>
      <c r="E3080" s="95">
        <f t="shared" ref="E3080" si="6314">plan_id</f>
        <v>390</v>
      </c>
      <c r="F3080" s="95">
        <f t="shared" ca="1" si="6060"/>
        <v>2001</v>
      </c>
      <c r="G3080" s="95">
        <f t="shared" ref="G3080" ca="1" si="6315">VLOOKUP(INDIRECT(CHAR(39)&amp;$A3080&amp;CHAR(39)&amp;"!r2c"&amp;$C3080,0),variables,2,0)</f>
        <v>9803</v>
      </c>
      <c r="H3080" s="98">
        <f t="array" aca="1" ref="H3080" ca="1">IF(AND(G3080&gt;=10861,G3080&lt;=10863),TEXT(INDIRECT(CHAR(39)&amp;$A3080&amp;CHAR(39)&amp;"!r"&amp;$B3080&amp;"c"&amp;$C3080,0),"dd-mmm-yyyy"),(INDIRECT(CHAR(39)&amp;$A3080&amp;CHAR(39)&amp;"!r"&amp;$B3080&amp;"c"&amp;$C3080,0)))</f>
        <v>0</v>
      </c>
    </row>
    <row r="3081" spans="1:8" x14ac:dyDescent="0.3">
      <c r="A3081" s="40" t="s">
        <v>1081</v>
      </c>
      <c r="B3081" s="95">
        <f t="shared" si="6288"/>
        <v>3</v>
      </c>
      <c r="C3081" s="95">
        <f t="shared" si="6289"/>
        <v>82</v>
      </c>
      <c r="E3081" s="95">
        <f t="shared" ref="E3081" si="6316">plan_id</f>
        <v>390</v>
      </c>
      <c r="F3081" s="95">
        <f t="shared" ca="1" si="6060"/>
        <v>2001</v>
      </c>
      <c r="G3081" s="95">
        <f t="shared" ref="G3081" ca="1" si="6317">VLOOKUP(INDIRECT(CHAR(39)&amp;$A3081&amp;CHAR(39)&amp;"!r2c"&amp;$C3081,0),variables,2,0)</f>
        <v>9857</v>
      </c>
      <c r="H3081" s="98">
        <f t="array" aca="1" ref="H3081" ca="1">IF(AND(G3081&gt;=10861,G3081&lt;=10863),TEXT(INDIRECT(CHAR(39)&amp;$A3081&amp;CHAR(39)&amp;"!r"&amp;$B3081&amp;"c"&amp;$C3081,0),"dd-mmm-yyyy"),(INDIRECT(CHAR(39)&amp;$A3081&amp;CHAR(39)&amp;"!r"&amp;$B3081&amp;"c"&amp;$C3081,0)))</f>
        <v>0</v>
      </c>
    </row>
    <row r="3082" spans="1:8" x14ac:dyDescent="0.3">
      <c r="A3082" s="40" t="s">
        <v>1081</v>
      </c>
      <c r="B3082" s="95">
        <f t="shared" si="6288"/>
        <v>3</v>
      </c>
      <c r="C3082" s="95">
        <f t="shared" si="6289"/>
        <v>83</v>
      </c>
      <c r="E3082" s="95">
        <f t="shared" ref="E3082" si="6318">plan_id</f>
        <v>390</v>
      </c>
      <c r="F3082" s="95">
        <f t="shared" ca="1" si="6060"/>
        <v>2001</v>
      </c>
      <c r="G3082" s="95">
        <f t="shared" ref="G3082" ca="1" si="6319">VLOOKUP(INDIRECT(CHAR(39)&amp;$A3082&amp;CHAR(39)&amp;"!r2c"&amp;$C3082,0),variables,2,0)</f>
        <v>9902</v>
      </c>
      <c r="H3082" s="98">
        <f t="array" aca="1" ref="H3082" ca="1">IF(AND(G3082&gt;=10861,G3082&lt;=10863),TEXT(INDIRECT(CHAR(39)&amp;$A3082&amp;CHAR(39)&amp;"!r"&amp;$B3082&amp;"c"&amp;$C3082,0),"dd-mmm-yyyy"),(INDIRECT(CHAR(39)&amp;$A3082&amp;CHAR(39)&amp;"!r"&amp;$B3082&amp;"c"&amp;$C3082,0)))</f>
        <v>0</v>
      </c>
    </row>
    <row r="3083" spans="1:8" x14ac:dyDescent="0.3">
      <c r="A3083" s="40" t="s">
        <v>1081</v>
      </c>
      <c r="B3083" s="95">
        <f t="shared" si="6288"/>
        <v>3</v>
      </c>
      <c r="C3083" s="95">
        <f t="shared" si="6289"/>
        <v>84</v>
      </c>
      <c r="E3083" s="95">
        <f t="shared" ref="E3083" si="6320">plan_id</f>
        <v>390</v>
      </c>
      <c r="F3083" s="95">
        <f t="shared" ca="1" si="6060"/>
        <v>2001</v>
      </c>
      <c r="G3083" s="95">
        <f t="shared" ref="G3083" ca="1" si="6321">VLOOKUP(INDIRECT(CHAR(39)&amp;$A3083&amp;CHAR(39)&amp;"!r2c"&amp;$C3083,0),variables,2,0)</f>
        <v>9926</v>
      </c>
      <c r="H3083" s="98">
        <f t="array" aca="1" ref="H3083" ca="1">IF(AND(G3083&gt;=10861,G3083&lt;=10863),TEXT(INDIRECT(CHAR(39)&amp;$A3083&amp;CHAR(39)&amp;"!r"&amp;$B3083&amp;"c"&amp;$C3083,0),"dd-mmm-yyyy"),(INDIRECT(CHAR(39)&amp;$A3083&amp;CHAR(39)&amp;"!r"&amp;$B3083&amp;"c"&amp;$C3083,0)))</f>
        <v>0</v>
      </c>
    </row>
    <row r="3084" spans="1:8" x14ac:dyDescent="0.3">
      <c r="A3084" s="40" t="s">
        <v>1081</v>
      </c>
      <c r="B3084" s="95">
        <f t="shared" si="6288"/>
        <v>3</v>
      </c>
      <c r="C3084" s="95">
        <f t="shared" si="6289"/>
        <v>85</v>
      </c>
      <c r="E3084" s="95">
        <f t="shared" ref="E3084" si="6322">plan_id</f>
        <v>390</v>
      </c>
      <c r="F3084" s="95">
        <f t="shared" ca="1" si="6060"/>
        <v>2001</v>
      </c>
      <c r="G3084" s="95">
        <f t="shared" ref="G3084" ca="1" si="6323">VLOOKUP(INDIRECT(CHAR(39)&amp;$A3084&amp;CHAR(39)&amp;"!r2c"&amp;$C3084,0),variables,2,0)</f>
        <v>9666</v>
      </c>
      <c r="H3084" s="98">
        <f t="array" aca="1" ref="H3084" ca="1">IF(AND(G3084&gt;=10861,G3084&lt;=10863),TEXT(INDIRECT(CHAR(39)&amp;$A3084&amp;CHAR(39)&amp;"!r"&amp;$B3084&amp;"c"&amp;$C3084,0),"dd-mmm-yyyy"),(INDIRECT(CHAR(39)&amp;$A3084&amp;CHAR(39)&amp;"!r"&amp;$B3084&amp;"c"&amp;$C3084,0)))</f>
        <v>0</v>
      </c>
    </row>
    <row r="3085" spans="1:8" x14ac:dyDescent="0.3">
      <c r="A3085" s="40" t="s">
        <v>1081</v>
      </c>
      <c r="B3085" s="95">
        <f t="shared" si="6288"/>
        <v>3</v>
      </c>
      <c r="C3085" s="95">
        <f t="shared" si="6289"/>
        <v>86</v>
      </c>
      <c r="E3085" s="95">
        <f t="shared" ref="E3085" si="6324">plan_id</f>
        <v>390</v>
      </c>
      <c r="F3085" s="95">
        <f t="shared" ca="1" si="6060"/>
        <v>2001</v>
      </c>
      <c r="G3085" s="95">
        <f t="shared" ref="G3085" ca="1" si="6325">VLOOKUP(INDIRECT(CHAR(39)&amp;$A3085&amp;CHAR(39)&amp;"!r2c"&amp;$C3085,0),variables,2,0)</f>
        <v>9827</v>
      </c>
      <c r="H3085" s="98">
        <f t="array" aca="1" ref="H3085" ca="1">IF(AND(G3085&gt;=10861,G3085&lt;=10863),TEXT(INDIRECT(CHAR(39)&amp;$A3085&amp;CHAR(39)&amp;"!r"&amp;$B3085&amp;"c"&amp;$C3085,0),"dd-mmm-yyyy"),(INDIRECT(CHAR(39)&amp;$A3085&amp;CHAR(39)&amp;"!r"&amp;$B3085&amp;"c"&amp;$C3085,0)))</f>
        <v>0</v>
      </c>
    </row>
    <row r="3086" spans="1:8" x14ac:dyDescent="0.3">
      <c r="A3086" s="40" t="s">
        <v>1081</v>
      </c>
      <c r="B3086" s="95">
        <f t="shared" si="6288"/>
        <v>3</v>
      </c>
      <c r="C3086" s="95">
        <f t="shared" si="6289"/>
        <v>87</v>
      </c>
      <c r="E3086" s="95">
        <f t="shared" ref="E3086" si="6326">plan_id</f>
        <v>390</v>
      </c>
      <c r="F3086" s="95">
        <f t="shared" ca="1" si="6060"/>
        <v>2001</v>
      </c>
      <c r="G3086" s="95">
        <f t="shared" ref="G3086" ca="1" si="6327">VLOOKUP(INDIRECT(CHAR(39)&amp;$A3086&amp;CHAR(39)&amp;"!r2c"&amp;$C3086,0),variables,2,0)</f>
        <v>9657</v>
      </c>
      <c r="H3086" s="98">
        <f t="array" aca="1" ref="H3086" ca="1">IF(AND(G3086&gt;=10861,G3086&lt;=10863),TEXT(INDIRECT(CHAR(39)&amp;$A3086&amp;CHAR(39)&amp;"!r"&amp;$B3086&amp;"c"&amp;$C3086,0),"dd-mmm-yyyy"),(INDIRECT(CHAR(39)&amp;$A3086&amp;CHAR(39)&amp;"!r"&amp;$B3086&amp;"c"&amp;$C3086,0)))</f>
        <v>0</v>
      </c>
    </row>
    <row r="3087" spans="1:8" x14ac:dyDescent="0.3">
      <c r="A3087" s="40" t="s">
        <v>1081</v>
      </c>
      <c r="B3087" s="95">
        <f t="shared" si="6288"/>
        <v>3</v>
      </c>
      <c r="C3087" s="95">
        <f t="shared" si="6289"/>
        <v>88</v>
      </c>
      <c r="E3087" s="95">
        <f t="shared" ref="E3087" si="6328">plan_id</f>
        <v>390</v>
      </c>
      <c r="F3087" s="95">
        <f t="shared" ca="1" si="6060"/>
        <v>2001</v>
      </c>
      <c r="G3087" s="95">
        <f t="shared" ref="G3087" ca="1" si="6329">VLOOKUP(INDIRECT(CHAR(39)&amp;$A3087&amp;CHAR(39)&amp;"!r2c"&amp;$C3087,0),variables,2,0)</f>
        <v>9834</v>
      </c>
      <c r="H3087" s="98">
        <f t="array" aca="1" ref="H3087" ca="1">IF(AND(G3087&gt;=10861,G3087&lt;=10863),TEXT(INDIRECT(CHAR(39)&amp;$A3087&amp;CHAR(39)&amp;"!r"&amp;$B3087&amp;"c"&amp;$C3087,0),"dd-mmm-yyyy"),(INDIRECT(CHAR(39)&amp;$A3087&amp;CHAR(39)&amp;"!r"&amp;$B3087&amp;"c"&amp;$C3087,0)))</f>
        <v>0</v>
      </c>
    </row>
    <row r="3088" spans="1:8" x14ac:dyDescent="0.3">
      <c r="A3088" s="40" t="s">
        <v>1081</v>
      </c>
      <c r="B3088" s="95">
        <f t="shared" si="6288"/>
        <v>3</v>
      </c>
      <c r="C3088" s="95">
        <f t="shared" si="6289"/>
        <v>89</v>
      </c>
      <c r="E3088" s="95">
        <f t="shared" ref="E3088" si="6330">plan_id</f>
        <v>390</v>
      </c>
      <c r="F3088" s="95">
        <f t="shared" ca="1" si="6060"/>
        <v>2001</v>
      </c>
      <c r="G3088" s="95">
        <f t="shared" ref="G3088" ca="1" si="6331">VLOOKUP(INDIRECT(CHAR(39)&amp;$A3088&amp;CHAR(39)&amp;"!r2c"&amp;$C3088,0),variables,2,0)</f>
        <v>9884</v>
      </c>
      <c r="H3088" s="98">
        <f t="array" aca="1" ref="H3088" ca="1">IF(AND(G3088&gt;=10861,G3088&lt;=10863),TEXT(INDIRECT(CHAR(39)&amp;$A3088&amp;CHAR(39)&amp;"!r"&amp;$B3088&amp;"c"&amp;$C3088,0),"dd-mmm-yyyy"),(INDIRECT(CHAR(39)&amp;$A3088&amp;CHAR(39)&amp;"!r"&amp;$B3088&amp;"c"&amp;$C3088,0)))</f>
        <v>0</v>
      </c>
    </row>
    <row r="3089" spans="1:8" x14ac:dyDescent="0.3">
      <c r="A3089" s="40" t="s">
        <v>1081</v>
      </c>
      <c r="B3089" s="95">
        <f t="shared" si="6288"/>
        <v>3</v>
      </c>
      <c r="C3089" s="95">
        <f t="shared" si="6289"/>
        <v>90</v>
      </c>
      <c r="E3089" s="95">
        <f t="shared" ref="E3089" si="6332">plan_id</f>
        <v>390</v>
      </c>
      <c r="F3089" s="95">
        <f t="shared" ca="1" si="6060"/>
        <v>2001</v>
      </c>
      <c r="G3089" s="95">
        <f t="shared" ref="G3089" ca="1" si="6333">VLOOKUP(INDIRECT(CHAR(39)&amp;$A3089&amp;CHAR(39)&amp;"!r2c"&amp;$C3089,0),variables,2,0)</f>
        <v>9672</v>
      </c>
      <c r="H3089" s="98">
        <f t="array" aca="1" ref="H3089" ca="1">IF(AND(G3089&gt;=10861,G3089&lt;=10863),TEXT(INDIRECT(CHAR(39)&amp;$A3089&amp;CHAR(39)&amp;"!r"&amp;$B3089&amp;"c"&amp;$C3089,0),"dd-mmm-yyyy"),(INDIRECT(CHAR(39)&amp;$A3089&amp;CHAR(39)&amp;"!r"&amp;$B3089&amp;"c"&amp;$C3089,0)))</f>
        <v>0</v>
      </c>
    </row>
    <row r="3090" spans="1:8" x14ac:dyDescent="0.3">
      <c r="A3090" s="40" t="s">
        <v>1081</v>
      </c>
      <c r="B3090" s="95">
        <f t="shared" ref="B3090:B3153" si="6334">B3002+1</f>
        <v>4</v>
      </c>
      <c r="C3090" s="95">
        <f>C3002</f>
        <v>3</v>
      </c>
      <c r="E3090" s="95">
        <f t="shared" ref="E3090" si="6335">plan_id</f>
        <v>390</v>
      </c>
      <c r="F3090" s="95">
        <f t="shared" ca="1" si="6060"/>
        <v>2002</v>
      </c>
      <c r="G3090" s="95">
        <f t="shared" ref="G3090" ca="1" si="6336">VLOOKUP(INDIRECT(CHAR(39)&amp;$A3090&amp;CHAR(39)&amp;"!r2c"&amp;$C3090,0),variables,2,0)</f>
        <v>9704</v>
      </c>
      <c r="H3090" s="98">
        <f t="array" aca="1" ref="H3090" ca="1">IF(AND(G3090&gt;=10861,G3090&lt;=10863),TEXT(INDIRECT(CHAR(39)&amp;$A3090&amp;CHAR(39)&amp;"!r"&amp;$B3090&amp;"c"&amp;$C3090,0),"dd-mmm-yyyy"),(INDIRECT(CHAR(39)&amp;$A3090&amp;CHAR(39)&amp;"!r"&amp;$B3090&amp;"c"&amp;$C3090,0)))</f>
        <v>0</v>
      </c>
    </row>
    <row r="3091" spans="1:8" x14ac:dyDescent="0.3">
      <c r="A3091" s="40" t="s">
        <v>1081</v>
      </c>
      <c r="B3091" s="95">
        <f t="shared" si="6334"/>
        <v>4</v>
      </c>
      <c r="C3091" s="95">
        <f t="shared" ref="C3091:C3154" si="6337">C3003</f>
        <v>4</v>
      </c>
      <c r="E3091" s="95">
        <f t="shared" ref="E3091" si="6338">plan_id</f>
        <v>390</v>
      </c>
      <c r="F3091" s="95">
        <f t="shared" ca="1" si="6060"/>
        <v>2002</v>
      </c>
      <c r="G3091" s="95">
        <f t="shared" ref="G3091" ca="1" si="6339">VLOOKUP(INDIRECT(CHAR(39)&amp;$A3091&amp;CHAR(39)&amp;"!r2c"&amp;$C3091,0),variables,2,0)</f>
        <v>9716</v>
      </c>
      <c r="H3091" s="98">
        <f t="array" aca="1" ref="H3091" ca="1">IF(AND(G3091&gt;=10861,G3091&lt;=10863),TEXT(INDIRECT(CHAR(39)&amp;$A3091&amp;CHAR(39)&amp;"!r"&amp;$B3091&amp;"c"&amp;$C3091,0),"dd-mmm-yyyy"),(INDIRECT(CHAR(39)&amp;$A3091&amp;CHAR(39)&amp;"!r"&amp;$B3091&amp;"c"&amp;$C3091,0)))</f>
        <v>0</v>
      </c>
    </row>
    <row r="3092" spans="1:8" x14ac:dyDescent="0.3">
      <c r="A3092" s="40" t="s">
        <v>1081</v>
      </c>
      <c r="B3092" s="95">
        <f t="shared" si="6334"/>
        <v>4</v>
      </c>
      <c r="C3092" s="95">
        <f t="shared" si="6337"/>
        <v>5</v>
      </c>
      <c r="E3092" s="95">
        <f t="shared" ref="E3092" si="6340">plan_id</f>
        <v>390</v>
      </c>
      <c r="F3092" s="95">
        <f t="shared" ca="1" si="6060"/>
        <v>2002</v>
      </c>
      <c r="G3092" s="95">
        <f t="shared" ref="G3092" ca="1" si="6341">VLOOKUP(INDIRECT(CHAR(39)&amp;$A3092&amp;CHAR(39)&amp;"!r2c"&amp;$C3092,0),variables,2,0)</f>
        <v>9734</v>
      </c>
      <c r="H3092" s="98">
        <f t="array" aca="1" ref="H3092" ca="1">IF(AND(G3092&gt;=10861,G3092&lt;=10863),TEXT(INDIRECT(CHAR(39)&amp;$A3092&amp;CHAR(39)&amp;"!r"&amp;$B3092&amp;"c"&amp;$C3092,0),"dd-mmm-yyyy"),(INDIRECT(CHAR(39)&amp;$A3092&amp;CHAR(39)&amp;"!r"&amp;$B3092&amp;"c"&amp;$C3092,0)))</f>
        <v>0</v>
      </c>
    </row>
    <row r="3093" spans="1:8" x14ac:dyDescent="0.3">
      <c r="A3093" s="40" t="s">
        <v>1081</v>
      </c>
      <c r="B3093" s="95">
        <f t="shared" si="6334"/>
        <v>4</v>
      </c>
      <c r="C3093" s="95">
        <f t="shared" si="6337"/>
        <v>6</v>
      </c>
      <c r="E3093" s="95">
        <f t="shared" ref="E3093" si="6342">plan_id</f>
        <v>390</v>
      </c>
      <c r="F3093" s="95">
        <f t="shared" ca="1" si="6060"/>
        <v>2002</v>
      </c>
      <c r="G3093" s="95">
        <f t="shared" ref="G3093" ca="1" si="6343">VLOOKUP(INDIRECT(CHAR(39)&amp;$A3093&amp;CHAR(39)&amp;"!r2c"&amp;$C3093,0),variables,2,0)</f>
        <v>9749</v>
      </c>
      <c r="H3093" s="98">
        <f t="array" aca="1" ref="H3093" ca="1">IF(AND(G3093&gt;=10861,G3093&lt;=10863),TEXT(INDIRECT(CHAR(39)&amp;$A3093&amp;CHAR(39)&amp;"!r"&amp;$B3093&amp;"c"&amp;$C3093,0),"dd-mmm-yyyy"),(INDIRECT(CHAR(39)&amp;$A3093&amp;CHAR(39)&amp;"!r"&amp;$B3093&amp;"c"&amp;$C3093,0)))</f>
        <v>0</v>
      </c>
    </row>
    <row r="3094" spans="1:8" x14ac:dyDescent="0.3">
      <c r="A3094" s="40" t="s">
        <v>1081</v>
      </c>
      <c r="B3094" s="95">
        <f t="shared" si="6334"/>
        <v>4</v>
      </c>
      <c r="C3094" s="95">
        <f t="shared" si="6337"/>
        <v>7</v>
      </c>
      <c r="E3094" s="95">
        <f t="shared" ref="E3094" si="6344">plan_id</f>
        <v>390</v>
      </c>
      <c r="F3094" s="95">
        <f t="shared" ca="1" si="6060"/>
        <v>2002</v>
      </c>
      <c r="G3094" s="95">
        <f t="shared" ref="G3094" ca="1" si="6345">VLOOKUP(INDIRECT(CHAR(39)&amp;$A3094&amp;CHAR(39)&amp;"!r2c"&amp;$C3094,0),variables,2,0)</f>
        <v>9755</v>
      </c>
      <c r="H3094" s="98">
        <f t="array" aca="1" ref="H3094" ca="1">IF(AND(G3094&gt;=10861,G3094&lt;=10863),TEXT(INDIRECT(CHAR(39)&amp;$A3094&amp;CHAR(39)&amp;"!r"&amp;$B3094&amp;"c"&amp;$C3094,0),"dd-mmm-yyyy"),(INDIRECT(CHAR(39)&amp;$A3094&amp;CHAR(39)&amp;"!r"&amp;$B3094&amp;"c"&amp;$C3094,0)))</f>
        <v>0</v>
      </c>
    </row>
    <row r="3095" spans="1:8" x14ac:dyDescent="0.3">
      <c r="A3095" s="40" t="s">
        <v>1081</v>
      </c>
      <c r="B3095" s="95">
        <f t="shared" si="6334"/>
        <v>4</v>
      </c>
      <c r="C3095" s="95">
        <f t="shared" si="6337"/>
        <v>8</v>
      </c>
      <c r="E3095" s="95">
        <f t="shared" ref="E3095" si="6346">plan_id</f>
        <v>390</v>
      </c>
      <c r="F3095" s="95">
        <f t="shared" ca="1" si="6060"/>
        <v>2002</v>
      </c>
      <c r="G3095" s="95">
        <f t="shared" ref="G3095" ca="1" si="6347">VLOOKUP(INDIRECT(CHAR(39)&amp;$A3095&amp;CHAR(39)&amp;"!r2c"&amp;$C3095,0),variables,2,0)</f>
        <v>9782</v>
      </c>
      <c r="H3095" s="98">
        <f t="array" aca="1" ref="H3095" ca="1">IF(AND(G3095&gt;=10861,G3095&lt;=10863),TEXT(INDIRECT(CHAR(39)&amp;$A3095&amp;CHAR(39)&amp;"!r"&amp;$B3095&amp;"c"&amp;$C3095,0),"dd-mmm-yyyy"),(INDIRECT(CHAR(39)&amp;$A3095&amp;CHAR(39)&amp;"!r"&amp;$B3095&amp;"c"&amp;$C3095,0)))</f>
        <v>0</v>
      </c>
    </row>
    <row r="3096" spans="1:8" x14ac:dyDescent="0.3">
      <c r="A3096" s="40" t="s">
        <v>1081</v>
      </c>
      <c r="B3096" s="95">
        <f t="shared" si="6334"/>
        <v>4</v>
      </c>
      <c r="C3096" s="95">
        <f t="shared" si="6337"/>
        <v>9</v>
      </c>
      <c r="E3096" s="95">
        <f t="shared" ref="E3096" si="6348">plan_id</f>
        <v>390</v>
      </c>
      <c r="F3096" s="95">
        <f t="shared" ca="1" si="6060"/>
        <v>2002</v>
      </c>
      <c r="G3096" s="95">
        <f t="shared" ref="G3096" ca="1" si="6349">VLOOKUP(INDIRECT(CHAR(39)&amp;$A3096&amp;CHAR(39)&amp;"!r2c"&amp;$C3096,0),variables,2,0)</f>
        <v>9788</v>
      </c>
      <c r="H3096" s="98">
        <f t="array" aca="1" ref="H3096" ca="1">IF(AND(G3096&gt;=10861,G3096&lt;=10863),TEXT(INDIRECT(CHAR(39)&amp;$A3096&amp;CHAR(39)&amp;"!r"&amp;$B3096&amp;"c"&amp;$C3096,0),"dd-mmm-yyyy"),(INDIRECT(CHAR(39)&amp;$A3096&amp;CHAR(39)&amp;"!r"&amp;$B3096&amp;"c"&amp;$C3096,0)))</f>
        <v>0</v>
      </c>
    </row>
    <row r="3097" spans="1:8" x14ac:dyDescent="0.3">
      <c r="A3097" s="40" t="s">
        <v>1081</v>
      </c>
      <c r="B3097" s="95">
        <f t="shared" si="6334"/>
        <v>4</v>
      </c>
      <c r="C3097" s="95">
        <f t="shared" si="6337"/>
        <v>10</v>
      </c>
      <c r="E3097" s="95">
        <f t="shared" ref="E3097" si="6350">plan_id</f>
        <v>390</v>
      </c>
      <c r="F3097" s="95">
        <f t="shared" ca="1" si="6060"/>
        <v>2002</v>
      </c>
      <c r="G3097" s="95">
        <f t="shared" ref="G3097" ca="1" si="6351">VLOOKUP(INDIRECT(CHAR(39)&amp;$A3097&amp;CHAR(39)&amp;"!r2c"&amp;$C3097,0),variables,2,0)</f>
        <v>9812</v>
      </c>
      <c r="H3097" s="98">
        <f t="array" aca="1" ref="H3097" ca="1">IF(AND(G3097&gt;=10861,G3097&lt;=10863),TEXT(INDIRECT(CHAR(39)&amp;$A3097&amp;CHAR(39)&amp;"!r"&amp;$B3097&amp;"c"&amp;$C3097,0),"dd-mmm-yyyy"),(INDIRECT(CHAR(39)&amp;$A3097&amp;CHAR(39)&amp;"!r"&amp;$B3097&amp;"c"&amp;$C3097,0)))</f>
        <v>0</v>
      </c>
    </row>
    <row r="3098" spans="1:8" x14ac:dyDescent="0.3">
      <c r="A3098" s="40" t="s">
        <v>1081</v>
      </c>
      <c r="B3098" s="95">
        <f t="shared" si="6334"/>
        <v>4</v>
      </c>
      <c r="C3098" s="95">
        <f t="shared" si="6337"/>
        <v>11</v>
      </c>
      <c r="E3098" s="95">
        <f t="shared" ref="E3098" si="6352">plan_id</f>
        <v>390</v>
      </c>
      <c r="F3098" s="95">
        <f t="shared" ca="1" si="6060"/>
        <v>2002</v>
      </c>
      <c r="G3098" s="95">
        <f t="shared" ref="G3098" ca="1" si="6353">VLOOKUP(INDIRECT(CHAR(39)&amp;$A3098&amp;CHAR(39)&amp;"!r2c"&amp;$C3098,0),variables,2,0)</f>
        <v>9815</v>
      </c>
      <c r="H3098" s="98">
        <f t="array" aca="1" ref="H3098" ca="1">IF(AND(G3098&gt;=10861,G3098&lt;=10863),TEXT(INDIRECT(CHAR(39)&amp;$A3098&amp;CHAR(39)&amp;"!r"&amp;$B3098&amp;"c"&amp;$C3098,0),"dd-mmm-yyyy"),(INDIRECT(CHAR(39)&amp;$A3098&amp;CHAR(39)&amp;"!r"&amp;$B3098&amp;"c"&amp;$C3098,0)))</f>
        <v>0</v>
      </c>
    </row>
    <row r="3099" spans="1:8" x14ac:dyDescent="0.3">
      <c r="A3099" s="40" t="s">
        <v>1081</v>
      </c>
      <c r="B3099" s="95">
        <f t="shared" si="6334"/>
        <v>4</v>
      </c>
      <c r="C3099" s="95">
        <f t="shared" si="6337"/>
        <v>12</v>
      </c>
      <c r="E3099" s="95">
        <f t="shared" ref="E3099" si="6354">plan_id</f>
        <v>390</v>
      </c>
      <c r="F3099" s="95">
        <f t="shared" ca="1" si="6060"/>
        <v>2002</v>
      </c>
      <c r="G3099" s="95">
        <f t="shared" ref="G3099" ca="1" si="6355">VLOOKUP(INDIRECT(CHAR(39)&amp;$A3099&amp;CHAR(39)&amp;"!r2c"&amp;$C3099,0),variables,2,0)</f>
        <v>9821</v>
      </c>
      <c r="H3099" s="98">
        <f t="array" aca="1" ref="H3099" ca="1">IF(AND(G3099&gt;=10861,G3099&lt;=10863),TEXT(INDIRECT(CHAR(39)&amp;$A3099&amp;CHAR(39)&amp;"!r"&amp;$B3099&amp;"c"&amp;$C3099,0),"dd-mmm-yyyy"),(INDIRECT(CHAR(39)&amp;$A3099&amp;CHAR(39)&amp;"!r"&amp;$B3099&amp;"c"&amp;$C3099,0)))</f>
        <v>0</v>
      </c>
    </row>
    <row r="3100" spans="1:8" x14ac:dyDescent="0.3">
      <c r="A3100" s="40" t="s">
        <v>1081</v>
      </c>
      <c r="B3100" s="95">
        <f t="shared" si="6334"/>
        <v>4</v>
      </c>
      <c r="C3100" s="95">
        <f t="shared" si="6337"/>
        <v>13</v>
      </c>
      <c r="E3100" s="95">
        <f t="shared" ref="E3100" si="6356">plan_id</f>
        <v>390</v>
      </c>
      <c r="F3100" s="95">
        <f t="shared" ca="1" si="6060"/>
        <v>2002</v>
      </c>
      <c r="G3100" s="95">
        <f t="shared" ref="G3100" ca="1" si="6357">VLOOKUP(INDIRECT(CHAR(39)&amp;$A3100&amp;CHAR(39)&amp;"!r2c"&amp;$C3100,0),variables,2,0)</f>
        <v>9824</v>
      </c>
      <c r="H3100" s="98">
        <f t="array" aca="1" ref="H3100" ca="1">IF(AND(G3100&gt;=10861,G3100&lt;=10863),TEXT(INDIRECT(CHAR(39)&amp;$A3100&amp;CHAR(39)&amp;"!r"&amp;$B3100&amp;"c"&amp;$C3100,0),"dd-mmm-yyyy"),(INDIRECT(CHAR(39)&amp;$A3100&amp;CHAR(39)&amp;"!r"&amp;$B3100&amp;"c"&amp;$C3100,0)))</f>
        <v>0</v>
      </c>
    </row>
    <row r="3101" spans="1:8" x14ac:dyDescent="0.3">
      <c r="A3101" s="40" t="s">
        <v>1081</v>
      </c>
      <c r="B3101" s="95">
        <f t="shared" si="6334"/>
        <v>4</v>
      </c>
      <c r="C3101" s="95">
        <f t="shared" si="6337"/>
        <v>14</v>
      </c>
      <c r="E3101" s="95">
        <f t="shared" ref="E3101" si="6358">plan_id</f>
        <v>390</v>
      </c>
      <c r="F3101" s="95">
        <f t="shared" ca="1" si="6060"/>
        <v>2002</v>
      </c>
      <c r="G3101" s="95">
        <f t="shared" ref="G3101" ca="1" si="6359">VLOOKUP(INDIRECT(CHAR(39)&amp;$A3101&amp;CHAR(39)&amp;"!r2c"&amp;$C3101,0),variables,2,0)</f>
        <v>9830</v>
      </c>
      <c r="H3101" s="98">
        <f t="array" aca="1" ref="H3101" ca="1">IF(AND(G3101&gt;=10861,G3101&lt;=10863),TEXT(INDIRECT(CHAR(39)&amp;$A3101&amp;CHAR(39)&amp;"!r"&amp;$B3101&amp;"c"&amp;$C3101,0),"dd-mmm-yyyy"),(INDIRECT(CHAR(39)&amp;$A3101&amp;CHAR(39)&amp;"!r"&amp;$B3101&amp;"c"&amp;$C3101,0)))</f>
        <v>0</v>
      </c>
    </row>
    <row r="3102" spans="1:8" x14ac:dyDescent="0.3">
      <c r="A3102" s="40" t="s">
        <v>1081</v>
      </c>
      <c r="B3102" s="95">
        <f t="shared" si="6334"/>
        <v>4</v>
      </c>
      <c r="C3102" s="95">
        <f t="shared" si="6337"/>
        <v>15</v>
      </c>
      <c r="E3102" s="95">
        <f t="shared" ref="E3102" si="6360">plan_id</f>
        <v>390</v>
      </c>
      <c r="F3102" s="95">
        <f t="shared" ca="1" si="6060"/>
        <v>2002</v>
      </c>
      <c r="G3102" s="95">
        <f t="shared" ref="G3102" ca="1" si="6361">VLOOKUP(INDIRECT(CHAR(39)&amp;$A3102&amp;CHAR(39)&amp;"!r2c"&amp;$C3102,0),variables,2,0)</f>
        <v>9833</v>
      </c>
      <c r="H3102" s="98">
        <f t="array" aca="1" ref="H3102" ca="1">IF(AND(G3102&gt;=10861,G3102&lt;=10863),TEXT(INDIRECT(CHAR(39)&amp;$A3102&amp;CHAR(39)&amp;"!r"&amp;$B3102&amp;"c"&amp;$C3102,0),"dd-mmm-yyyy"),(INDIRECT(CHAR(39)&amp;$A3102&amp;CHAR(39)&amp;"!r"&amp;$B3102&amp;"c"&amp;$C3102,0)))</f>
        <v>0</v>
      </c>
    </row>
    <row r="3103" spans="1:8" x14ac:dyDescent="0.3">
      <c r="A3103" s="40" t="s">
        <v>1081</v>
      </c>
      <c r="B3103" s="95">
        <f t="shared" si="6334"/>
        <v>4</v>
      </c>
      <c r="C3103" s="95">
        <f t="shared" si="6337"/>
        <v>16</v>
      </c>
      <c r="E3103" s="95">
        <f t="shared" ref="E3103" si="6362">plan_id</f>
        <v>390</v>
      </c>
      <c r="F3103" s="95">
        <f t="shared" ca="1" si="6060"/>
        <v>2002</v>
      </c>
      <c r="G3103" s="95">
        <f t="shared" ref="G3103" ca="1" si="6363">VLOOKUP(INDIRECT(CHAR(39)&amp;$A3103&amp;CHAR(39)&amp;"!r2c"&amp;$C3103,0),variables,2,0)</f>
        <v>9845</v>
      </c>
      <c r="H3103" s="98">
        <f t="array" aca="1" ref="H3103" ca="1">IF(AND(G3103&gt;=10861,G3103&lt;=10863),TEXT(INDIRECT(CHAR(39)&amp;$A3103&amp;CHAR(39)&amp;"!r"&amp;$B3103&amp;"c"&amp;$C3103,0),"dd-mmm-yyyy"),(INDIRECT(CHAR(39)&amp;$A3103&amp;CHAR(39)&amp;"!r"&amp;$B3103&amp;"c"&amp;$C3103,0)))</f>
        <v>0</v>
      </c>
    </row>
    <row r="3104" spans="1:8" x14ac:dyDescent="0.3">
      <c r="A3104" s="40" t="s">
        <v>1081</v>
      </c>
      <c r="B3104" s="95">
        <f t="shared" si="6334"/>
        <v>4</v>
      </c>
      <c r="C3104" s="95">
        <f t="shared" si="6337"/>
        <v>17</v>
      </c>
      <c r="E3104" s="95">
        <f t="shared" ref="E3104" si="6364">plan_id</f>
        <v>390</v>
      </c>
      <c r="F3104" s="95">
        <f t="shared" ca="1" si="6060"/>
        <v>2002</v>
      </c>
      <c r="G3104" s="95">
        <f t="shared" ref="G3104" ca="1" si="6365">VLOOKUP(INDIRECT(CHAR(39)&amp;$A3104&amp;CHAR(39)&amp;"!r2c"&amp;$C3104,0),variables,2,0)</f>
        <v>9872</v>
      </c>
      <c r="H3104" s="98">
        <f t="array" aca="1" ref="H3104" ca="1">IF(AND(G3104&gt;=10861,G3104&lt;=10863),TEXT(INDIRECT(CHAR(39)&amp;$A3104&amp;CHAR(39)&amp;"!r"&amp;$B3104&amp;"c"&amp;$C3104,0),"dd-mmm-yyyy"),(INDIRECT(CHAR(39)&amp;$A3104&amp;CHAR(39)&amp;"!r"&amp;$B3104&amp;"c"&amp;$C3104,0)))</f>
        <v>0</v>
      </c>
    </row>
    <row r="3105" spans="1:8" x14ac:dyDescent="0.3">
      <c r="A3105" s="40" t="s">
        <v>1081</v>
      </c>
      <c r="B3105" s="95">
        <f t="shared" si="6334"/>
        <v>4</v>
      </c>
      <c r="C3105" s="95">
        <f t="shared" si="6337"/>
        <v>18</v>
      </c>
      <c r="E3105" s="95">
        <f t="shared" ref="E3105" si="6366">plan_id</f>
        <v>390</v>
      </c>
      <c r="F3105" s="95">
        <f t="shared" ca="1" si="6060"/>
        <v>2002</v>
      </c>
      <c r="G3105" s="95">
        <f t="shared" ref="G3105" ca="1" si="6367">VLOOKUP(INDIRECT(CHAR(39)&amp;$A3105&amp;CHAR(39)&amp;"!r2c"&amp;$C3105,0),variables,2,0)</f>
        <v>9887</v>
      </c>
      <c r="H3105" s="98">
        <f t="array" aca="1" ref="H3105" ca="1">IF(AND(G3105&gt;=10861,G3105&lt;=10863),TEXT(INDIRECT(CHAR(39)&amp;$A3105&amp;CHAR(39)&amp;"!r"&amp;$B3105&amp;"c"&amp;$C3105,0),"dd-mmm-yyyy"),(INDIRECT(CHAR(39)&amp;$A3105&amp;CHAR(39)&amp;"!r"&amp;$B3105&amp;"c"&amp;$C3105,0)))</f>
        <v>0</v>
      </c>
    </row>
    <row r="3106" spans="1:8" x14ac:dyDescent="0.3">
      <c r="A3106" s="40" t="s">
        <v>1081</v>
      </c>
      <c r="B3106" s="95">
        <f t="shared" si="6334"/>
        <v>4</v>
      </c>
      <c r="C3106" s="95">
        <f t="shared" si="6337"/>
        <v>19</v>
      </c>
      <c r="E3106" s="95">
        <f t="shared" ref="E3106" si="6368">plan_id</f>
        <v>390</v>
      </c>
      <c r="F3106" s="95">
        <f t="shared" ca="1" si="6060"/>
        <v>2002</v>
      </c>
      <c r="G3106" s="95">
        <f t="shared" ref="G3106" ca="1" si="6369">VLOOKUP(INDIRECT(CHAR(39)&amp;$A3106&amp;CHAR(39)&amp;"!r2c"&amp;$C3106,0),variables,2,0)</f>
        <v>9914</v>
      </c>
      <c r="H3106" s="98">
        <f t="array" aca="1" ref="H3106" ca="1">IF(AND(G3106&gt;=10861,G3106&lt;=10863),TEXT(INDIRECT(CHAR(39)&amp;$A3106&amp;CHAR(39)&amp;"!r"&amp;$B3106&amp;"c"&amp;$C3106,0),"dd-mmm-yyyy"),(INDIRECT(CHAR(39)&amp;$A3106&amp;CHAR(39)&amp;"!r"&amp;$B3106&amp;"c"&amp;$C3106,0)))</f>
        <v>0</v>
      </c>
    </row>
    <row r="3107" spans="1:8" x14ac:dyDescent="0.3">
      <c r="A3107" s="40" t="s">
        <v>1081</v>
      </c>
      <c r="B3107" s="95">
        <f t="shared" si="6334"/>
        <v>4</v>
      </c>
      <c r="C3107" s="95">
        <f t="shared" si="6337"/>
        <v>20</v>
      </c>
      <c r="E3107" s="95">
        <f t="shared" ref="E3107" si="6370">plan_id</f>
        <v>390</v>
      </c>
      <c r="F3107" s="95">
        <f t="shared" ca="1" si="6060"/>
        <v>2002</v>
      </c>
      <c r="G3107" s="95">
        <f t="shared" ref="G3107" ca="1" si="6371">VLOOKUP(INDIRECT(CHAR(39)&amp;$A3107&amp;CHAR(39)&amp;"!r2c"&amp;$C3107,0),variables,2,0)</f>
        <v>9917</v>
      </c>
      <c r="H3107" s="98">
        <f t="array" aca="1" ref="H3107" ca="1">IF(AND(G3107&gt;=10861,G3107&lt;=10863),TEXT(INDIRECT(CHAR(39)&amp;$A3107&amp;CHAR(39)&amp;"!r"&amp;$B3107&amp;"c"&amp;$C3107,0),"dd-mmm-yyyy"),(INDIRECT(CHAR(39)&amp;$A3107&amp;CHAR(39)&amp;"!r"&amp;$B3107&amp;"c"&amp;$C3107,0)))</f>
        <v>0</v>
      </c>
    </row>
    <row r="3108" spans="1:8" x14ac:dyDescent="0.3">
      <c r="A3108" s="40" t="s">
        <v>1081</v>
      </c>
      <c r="B3108" s="95">
        <f t="shared" si="6334"/>
        <v>4</v>
      </c>
      <c r="C3108" s="95">
        <f t="shared" si="6337"/>
        <v>21</v>
      </c>
      <c r="E3108" s="95">
        <f t="shared" ref="E3108" si="6372">plan_id</f>
        <v>390</v>
      </c>
      <c r="F3108" s="95">
        <f t="shared" ca="1" si="6060"/>
        <v>2002</v>
      </c>
      <c r="G3108" s="95">
        <f t="shared" ref="G3108" ca="1" si="6373">VLOOKUP(INDIRECT(CHAR(39)&amp;$A3108&amp;CHAR(39)&amp;"!r2c"&amp;$C3108,0),variables,2,0)</f>
        <v>9920</v>
      </c>
      <c r="H3108" s="98">
        <f t="array" aca="1" ref="H3108" ca="1">IF(AND(G3108&gt;=10861,G3108&lt;=10863),TEXT(INDIRECT(CHAR(39)&amp;$A3108&amp;CHAR(39)&amp;"!r"&amp;$B3108&amp;"c"&amp;$C3108,0),"dd-mmm-yyyy"),(INDIRECT(CHAR(39)&amp;$A3108&amp;CHAR(39)&amp;"!r"&amp;$B3108&amp;"c"&amp;$C3108,0)))</f>
        <v>0</v>
      </c>
    </row>
    <row r="3109" spans="1:8" x14ac:dyDescent="0.3">
      <c r="A3109" s="40" t="s">
        <v>1081</v>
      </c>
      <c r="B3109" s="95">
        <f t="shared" si="6334"/>
        <v>4</v>
      </c>
      <c r="C3109" s="95">
        <f t="shared" si="6337"/>
        <v>22</v>
      </c>
      <c r="E3109" s="95">
        <f t="shared" ref="E3109" si="6374">plan_id</f>
        <v>390</v>
      </c>
      <c r="F3109" s="95">
        <f t="shared" ca="1" si="6060"/>
        <v>2002</v>
      </c>
      <c r="G3109" s="95">
        <f t="shared" ref="G3109" ca="1" si="6375">VLOOKUP(INDIRECT(CHAR(39)&amp;$A3109&amp;CHAR(39)&amp;"!r2c"&amp;$C3109,0),variables,2,0)</f>
        <v>9648</v>
      </c>
      <c r="H3109" s="98">
        <f t="array" aca="1" ref="H3109" ca="1">IF(AND(G3109&gt;=10861,G3109&lt;=10863),TEXT(INDIRECT(CHAR(39)&amp;$A3109&amp;CHAR(39)&amp;"!r"&amp;$B3109&amp;"c"&amp;$C3109,0),"dd-mmm-yyyy"),(INDIRECT(CHAR(39)&amp;$A3109&amp;CHAR(39)&amp;"!r"&amp;$B3109&amp;"c"&amp;$C3109,0)))</f>
        <v>0</v>
      </c>
    </row>
    <row r="3110" spans="1:8" x14ac:dyDescent="0.3">
      <c r="A3110" s="40" t="s">
        <v>1081</v>
      </c>
      <c r="B3110" s="95">
        <f t="shared" si="6334"/>
        <v>4</v>
      </c>
      <c r="C3110" s="95">
        <f t="shared" si="6337"/>
        <v>23</v>
      </c>
      <c r="E3110" s="95">
        <f t="shared" ref="E3110" si="6376">plan_id</f>
        <v>390</v>
      </c>
      <c r="F3110" s="95">
        <f t="shared" ca="1" si="6060"/>
        <v>2002</v>
      </c>
      <c r="G3110" s="95">
        <f t="shared" ref="G3110" ca="1" si="6377">VLOOKUP(INDIRECT(CHAR(39)&amp;$A3110&amp;CHAR(39)&amp;"!r2c"&amp;$C3110,0),variables,2,0)</f>
        <v>9713</v>
      </c>
      <c r="H3110" s="98">
        <f t="array" aca="1" ref="H3110" ca="1">IF(AND(G3110&gt;=10861,G3110&lt;=10863),TEXT(INDIRECT(CHAR(39)&amp;$A3110&amp;CHAR(39)&amp;"!r"&amp;$B3110&amp;"c"&amp;$C3110,0),"dd-mmm-yyyy"),(INDIRECT(CHAR(39)&amp;$A3110&amp;CHAR(39)&amp;"!r"&amp;$B3110&amp;"c"&amp;$C3110,0)))</f>
        <v>0</v>
      </c>
    </row>
    <row r="3111" spans="1:8" x14ac:dyDescent="0.3">
      <c r="A3111" s="40" t="s">
        <v>1081</v>
      </c>
      <c r="B3111" s="95">
        <f t="shared" si="6334"/>
        <v>4</v>
      </c>
      <c r="C3111" s="95">
        <f t="shared" si="6337"/>
        <v>24</v>
      </c>
      <c r="E3111" s="95">
        <f t="shared" ref="E3111" si="6378">plan_id</f>
        <v>390</v>
      </c>
      <c r="F3111" s="95">
        <f t="shared" ca="1" si="6060"/>
        <v>2002</v>
      </c>
      <c r="G3111" s="95">
        <f t="shared" ref="G3111" ca="1" si="6379">VLOOKUP(INDIRECT(CHAR(39)&amp;$A3111&amp;CHAR(39)&amp;"!r2c"&amp;$C3111,0),variables,2,0)</f>
        <v>9719</v>
      </c>
      <c r="H3111" s="98">
        <f t="array" aca="1" ref="H3111" ca="1">IF(AND(G3111&gt;=10861,G3111&lt;=10863),TEXT(INDIRECT(CHAR(39)&amp;$A3111&amp;CHAR(39)&amp;"!r"&amp;$B3111&amp;"c"&amp;$C3111,0),"dd-mmm-yyyy"),(INDIRECT(CHAR(39)&amp;$A3111&amp;CHAR(39)&amp;"!r"&amp;$B3111&amp;"c"&amp;$C3111,0)))</f>
        <v>0</v>
      </c>
    </row>
    <row r="3112" spans="1:8" x14ac:dyDescent="0.3">
      <c r="A3112" s="40" t="s">
        <v>1081</v>
      </c>
      <c r="B3112" s="95">
        <f t="shared" si="6334"/>
        <v>4</v>
      </c>
      <c r="C3112" s="95">
        <f t="shared" si="6337"/>
        <v>25</v>
      </c>
      <c r="E3112" s="95">
        <f t="shared" ref="E3112" si="6380">plan_id</f>
        <v>390</v>
      </c>
      <c r="F3112" s="95">
        <f t="shared" ca="1" si="6060"/>
        <v>2002</v>
      </c>
      <c r="G3112" s="95">
        <f t="shared" ref="G3112" ca="1" si="6381">VLOOKUP(INDIRECT(CHAR(39)&amp;$A3112&amp;CHAR(39)&amp;"!r2c"&amp;$C3112,0),variables,2,0)</f>
        <v>9725</v>
      </c>
      <c r="H3112" s="98">
        <f t="array" aca="1" ref="H3112" ca="1">IF(AND(G3112&gt;=10861,G3112&lt;=10863),TEXT(INDIRECT(CHAR(39)&amp;$A3112&amp;CHAR(39)&amp;"!r"&amp;$B3112&amp;"c"&amp;$C3112,0),"dd-mmm-yyyy"),(INDIRECT(CHAR(39)&amp;$A3112&amp;CHAR(39)&amp;"!r"&amp;$B3112&amp;"c"&amp;$C3112,0)))</f>
        <v>0</v>
      </c>
    </row>
    <row r="3113" spans="1:8" x14ac:dyDescent="0.3">
      <c r="A3113" s="40" t="s">
        <v>1081</v>
      </c>
      <c r="B3113" s="95">
        <f t="shared" si="6334"/>
        <v>4</v>
      </c>
      <c r="C3113" s="95">
        <f t="shared" si="6337"/>
        <v>26</v>
      </c>
      <c r="E3113" s="95">
        <f t="shared" ref="E3113" si="6382">plan_id</f>
        <v>390</v>
      </c>
      <c r="F3113" s="95">
        <f t="shared" ca="1" si="6060"/>
        <v>2002</v>
      </c>
      <c r="G3113" s="95">
        <f t="shared" ref="G3113" ca="1" si="6383">VLOOKUP(INDIRECT(CHAR(39)&amp;$A3113&amp;CHAR(39)&amp;"!r2c"&amp;$C3113,0),variables,2,0)</f>
        <v>9743</v>
      </c>
      <c r="H3113" s="98">
        <f t="array" aca="1" ref="H3113" ca="1">IF(AND(G3113&gt;=10861,G3113&lt;=10863),TEXT(INDIRECT(CHAR(39)&amp;$A3113&amp;CHAR(39)&amp;"!r"&amp;$B3113&amp;"c"&amp;$C3113,0),"dd-mmm-yyyy"),(INDIRECT(CHAR(39)&amp;$A3113&amp;CHAR(39)&amp;"!r"&amp;$B3113&amp;"c"&amp;$C3113,0)))</f>
        <v>0</v>
      </c>
    </row>
    <row r="3114" spans="1:8" x14ac:dyDescent="0.3">
      <c r="A3114" s="40" t="s">
        <v>1081</v>
      </c>
      <c r="B3114" s="95">
        <f t="shared" si="6334"/>
        <v>4</v>
      </c>
      <c r="C3114" s="95">
        <f t="shared" si="6337"/>
        <v>27</v>
      </c>
      <c r="E3114" s="95">
        <f t="shared" ref="E3114" si="6384">plan_id</f>
        <v>390</v>
      </c>
      <c r="F3114" s="95">
        <f t="shared" ca="1" si="6060"/>
        <v>2002</v>
      </c>
      <c r="G3114" s="95">
        <f t="shared" ref="G3114" ca="1" si="6385">VLOOKUP(INDIRECT(CHAR(39)&amp;$A3114&amp;CHAR(39)&amp;"!r2c"&amp;$C3114,0),variables,2,0)</f>
        <v>9746</v>
      </c>
      <c r="H3114" s="98">
        <f t="array" aca="1" ref="H3114" ca="1">IF(AND(G3114&gt;=10861,G3114&lt;=10863),TEXT(INDIRECT(CHAR(39)&amp;$A3114&amp;CHAR(39)&amp;"!r"&amp;$B3114&amp;"c"&amp;$C3114,0),"dd-mmm-yyyy"),(INDIRECT(CHAR(39)&amp;$A3114&amp;CHAR(39)&amp;"!r"&amp;$B3114&amp;"c"&amp;$C3114,0)))</f>
        <v>0</v>
      </c>
    </row>
    <row r="3115" spans="1:8" x14ac:dyDescent="0.3">
      <c r="A3115" s="40" t="s">
        <v>1081</v>
      </c>
      <c r="B3115" s="95">
        <f t="shared" si="6334"/>
        <v>4</v>
      </c>
      <c r="C3115" s="95">
        <f t="shared" si="6337"/>
        <v>28</v>
      </c>
      <c r="E3115" s="95">
        <f t="shared" ref="E3115" si="6386">plan_id</f>
        <v>390</v>
      </c>
      <c r="F3115" s="95">
        <f t="shared" ca="1" si="6060"/>
        <v>2002</v>
      </c>
      <c r="G3115" s="95">
        <f t="shared" ref="G3115" ca="1" si="6387">VLOOKUP(INDIRECT(CHAR(39)&amp;$A3115&amp;CHAR(39)&amp;"!r2c"&amp;$C3115,0),variables,2,0)</f>
        <v>9761</v>
      </c>
      <c r="H3115" s="98">
        <f t="array" aca="1" ref="H3115" ca="1">IF(AND(G3115&gt;=10861,G3115&lt;=10863),TEXT(INDIRECT(CHAR(39)&amp;$A3115&amp;CHAR(39)&amp;"!r"&amp;$B3115&amp;"c"&amp;$C3115,0),"dd-mmm-yyyy"),(INDIRECT(CHAR(39)&amp;$A3115&amp;CHAR(39)&amp;"!r"&amp;$B3115&amp;"c"&amp;$C3115,0)))</f>
        <v>0</v>
      </c>
    </row>
    <row r="3116" spans="1:8" x14ac:dyDescent="0.3">
      <c r="A3116" s="40" t="s">
        <v>1081</v>
      </c>
      <c r="B3116" s="95">
        <f t="shared" si="6334"/>
        <v>4</v>
      </c>
      <c r="C3116" s="95">
        <f t="shared" si="6337"/>
        <v>29</v>
      </c>
      <c r="E3116" s="95">
        <f t="shared" ref="E3116" si="6388">plan_id</f>
        <v>390</v>
      </c>
      <c r="F3116" s="95">
        <f t="shared" ca="1" si="6060"/>
        <v>2002</v>
      </c>
      <c r="G3116" s="95">
        <f t="shared" ref="G3116" ca="1" si="6389">VLOOKUP(INDIRECT(CHAR(39)&amp;$A3116&amp;CHAR(39)&amp;"!r2c"&amp;$C3116,0),variables,2,0)</f>
        <v>9764</v>
      </c>
      <c r="H3116" s="98">
        <f t="array" aca="1" ref="H3116" ca="1">IF(AND(G3116&gt;=10861,G3116&lt;=10863),TEXT(INDIRECT(CHAR(39)&amp;$A3116&amp;CHAR(39)&amp;"!r"&amp;$B3116&amp;"c"&amp;$C3116,0),"dd-mmm-yyyy"),(INDIRECT(CHAR(39)&amp;$A3116&amp;CHAR(39)&amp;"!r"&amp;$B3116&amp;"c"&amp;$C3116,0)))</f>
        <v>0</v>
      </c>
    </row>
    <row r="3117" spans="1:8" x14ac:dyDescent="0.3">
      <c r="A3117" s="40" t="s">
        <v>1081</v>
      </c>
      <c r="B3117" s="95">
        <f t="shared" si="6334"/>
        <v>4</v>
      </c>
      <c r="C3117" s="95">
        <f t="shared" si="6337"/>
        <v>30</v>
      </c>
      <c r="E3117" s="95">
        <f t="shared" ref="E3117" si="6390">plan_id</f>
        <v>390</v>
      </c>
      <c r="F3117" s="95">
        <f t="shared" ca="1" si="6060"/>
        <v>2002</v>
      </c>
      <c r="G3117" s="95">
        <f t="shared" ref="G3117" ca="1" si="6391">VLOOKUP(INDIRECT(CHAR(39)&amp;$A3117&amp;CHAR(39)&amp;"!r2c"&amp;$C3117,0),variables,2,0)</f>
        <v>9767</v>
      </c>
      <c r="H3117" s="98">
        <f t="array" aca="1" ref="H3117" ca="1">IF(AND(G3117&gt;=10861,G3117&lt;=10863),TEXT(INDIRECT(CHAR(39)&amp;$A3117&amp;CHAR(39)&amp;"!r"&amp;$B3117&amp;"c"&amp;$C3117,0),"dd-mmm-yyyy"),(INDIRECT(CHAR(39)&amp;$A3117&amp;CHAR(39)&amp;"!r"&amp;$B3117&amp;"c"&amp;$C3117,0)))</f>
        <v>0</v>
      </c>
    </row>
    <row r="3118" spans="1:8" x14ac:dyDescent="0.3">
      <c r="A3118" s="40" t="s">
        <v>1081</v>
      </c>
      <c r="B3118" s="95">
        <f t="shared" si="6334"/>
        <v>4</v>
      </c>
      <c r="C3118" s="95">
        <f t="shared" si="6337"/>
        <v>31</v>
      </c>
      <c r="E3118" s="95">
        <f t="shared" ref="E3118" si="6392">plan_id</f>
        <v>390</v>
      </c>
      <c r="F3118" s="95">
        <f t="shared" ca="1" si="6060"/>
        <v>2002</v>
      </c>
      <c r="G3118" s="95">
        <f t="shared" ref="G3118" ca="1" si="6393">VLOOKUP(INDIRECT(CHAR(39)&amp;$A3118&amp;CHAR(39)&amp;"!r2c"&amp;$C3118,0),variables,2,0)</f>
        <v>9770</v>
      </c>
      <c r="H3118" s="98">
        <f t="array" aca="1" ref="H3118" ca="1">IF(AND(G3118&gt;=10861,G3118&lt;=10863),TEXT(INDIRECT(CHAR(39)&amp;$A3118&amp;CHAR(39)&amp;"!r"&amp;$B3118&amp;"c"&amp;$C3118,0),"dd-mmm-yyyy"),(INDIRECT(CHAR(39)&amp;$A3118&amp;CHAR(39)&amp;"!r"&amp;$B3118&amp;"c"&amp;$C3118,0)))</f>
        <v>0</v>
      </c>
    </row>
    <row r="3119" spans="1:8" x14ac:dyDescent="0.3">
      <c r="A3119" s="40" t="s">
        <v>1081</v>
      </c>
      <c r="B3119" s="95">
        <f t="shared" si="6334"/>
        <v>4</v>
      </c>
      <c r="C3119" s="95">
        <f t="shared" si="6337"/>
        <v>32</v>
      </c>
      <c r="E3119" s="95">
        <f t="shared" ref="E3119" si="6394">plan_id</f>
        <v>390</v>
      </c>
      <c r="F3119" s="95">
        <f t="shared" ca="1" si="6060"/>
        <v>2002</v>
      </c>
      <c r="G3119" s="95">
        <f t="shared" ref="G3119" ca="1" si="6395">VLOOKUP(INDIRECT(CHAR(39)&amp;$A3119&amp;CHAR(39)&amp;"!r2c"&amp;$C3119,0),variables,2,0)</f>
        <v>9773</v>
      </c>
      <c r="H3119" s="98">
        <f t="array" aca="1" ref="H3119" ca="1">IF(AND(G3119&gt;=10861,G3119&lt;=10863),TEXT(INDIRECT(CHAR(39)&amp;$A3119&amp;CHAR(39)&amp;"!r"&amp;$B3119&amp;"c"&amp;$C3119,0),"dd-mmm-yyyy"),(INDIRECT(CHAR(39)&amp;$A3119&amp;CHAR(39)&amp;"!r"&amp;$B3119&amp;"c"&amp;$C3119,0)))</f>
        <v>0</v>
      </c>
    </row>
    <row r="3120" spans="1:8" x14ac:dyDescent="0.3">
      <c r="A3120" s="40" t="s">
        <v>1081</v>
      </c>
      <c r="B3120" s="95">
        <f t="shared" si="6334"/>
        <v>4</v>
      </c>
      <c r="C3120" s="95">
        <f t="shared" si="6337"/>
        <v>33</v>
      </c>
      <c r="E3120" s="95">
        <f t="shared" ref="E3120" si="6396">plan_id</f>
        <v>390</v>
      </c>
      <c r="F3120" s="95">
        <f t="shared" ca="1" si="6060"/>
        <v>2002</v>
      </c>
      <c r="G3120" s="95">
        <f t="shared" ref="G3120" ca="1" si="6397">VLOOKUP(INDIRECT(CHAR(39)&amp;$A3120&amp;CHAR(39)&amp;"!r2c"&amp;$C3120,0),variables,2,0)</f>
        <v>9776</v>
      </c>
      <c r="H3120" s="98">
        <f t="array" aca="1" ref="H3120" ca="1">IF(AND(G3120&gt;=10861,G3120&lt;=10863),TEXT(INDIRECT(CHAR(39)&amp;$A3120&amp;CHAR(39)&amp;"!r"&amp;$B3120&amp;"c"&amp;$C3120,0),"dd-mmm-yyyy"),(INDIRECT(CHAR(39)&amp;$A3120&amp;CHAR(39)&amp;"!r"&amp;$B3120&amp;"c"&amp;$C3120,0)))</f>
        <v>0</v>
      </c>
    </row>
    <row r="3121" spans="1:8" x14ac:dyDescent="0.3">
      <c r="A3121" s="40" t="s">
        <v>1081</v>
      </c>
      <c r="B3121" s="95">
        <f t="shared" si="6334"/>
        <v>4</v>
      </c>
      <c r="C3121" s="95">
        <f t="shared" si="6337"/>
        <v>34</v>
      </c>
      <c r="E3121" s="95">
        <f t="shared" ref="E3121" si="6398">plan_id</f>
        <v>390</v>
      </c>
      <c r="F3121" s="95">
        <f t="shared" ca="1" si="6060"/>
        <v>2002</v>
      </c>
      <c r="G3121" s="95">
        <f t="shared" ref="G3121" ca="1" si="6399">VLOOKUP(INDIRECT(CHAR(39)&amp;$A3121&amp;CHAR(39)&amp;"!r2c"&amp;$C3121,0),variables,2,0)</f>
        <v>9779</v>
      </c>
      <c r="H3121" s="98">
        <f t="array" aca="1" ref="H3121" ca="1">IF(AND(G3121&gt;=10861,G3121&lt;=10863),TEXT(INDIRECT(CHAR(39)&amp;$A3121&amp;CHAR(39)&amp;"!r"&amp;$B3121&amp;"c"&amp;$C3121,0),"dd-mmm-yyyy"),(INDIRECT(CHAR(39)&amp;$A3121&amp;CHAR(39)&amp;"!r"&amp;$B3121&amp;"c"&amp;$C3121,0)))</f>
        <v>0</v>
      </c>
    </row>
    <row r="3122" spans="1:8" x14ac:dyDescent="0.3">
      <c r="A3122" s="40" t="s">
        <v>1081</v>
      </c>
      <c r="B3122" s="95">
        <f t="shared" si="6334"/>
        <v>4</v>
      </c>
      <c r="C3122" s="95">
        <f t="shared" si="6337"/>
        <v>35</v>
      </c>
      <c r="E3122" s="95">
        <f t="shared" ref="E3122" si="6400">plan_id</f>
        <v>390</v>
      </c>
      <c r="F3122" s="95">
        <f t="shared" ca="1" si="6060"/>
        <v>2002</v>
      </c>
      <c r="G3122" s="95">
        <f t="shared" ref="G3122" ca="1" si="6401">VLOOKUP(INDIRECT(CHAR(39)&amp;$A3122&amp;CHAR(39)&amp;"!r2c"&amp;$C3122,0),variables,2,0)</f>
        <v>9785</v>
      </c>
      <c r="H3122" s="98">
        <f t="array" aca="1" ref="H3122" ca="1">IF(AND(G3122&gt;=10861,G3122&lt;=10863),TEXT(INDIRECT(CHAR(39)&amp;$A3122&amp;CHAR(39)&amp;"!r"&amp;$B3122&amp;"c"&amp;$C3122,0),"dd-mmm-yyyy"),(INDIRECT(CHAR(39)&amp;$A3122&amp;CHAR(39)&amp;"!r"&amp;$B3122&amp;"c"&amp;$C3122,0)))</f>
        <v>0</v>
      </c>
    </row>
    <row r="3123" spans="1:8" x14ac:dyDescent="0.3">
      <c r="A3123" s="40" t="s">
        <v>1081</v>
      </c>
      <c r="B3123" s="95">
        <f t="shared" si="6334"/>
        <v>4</v>
      </c>
      <c r="C3123" s="95">
        <f t="shared" si="6337"/>
        <v>36</v>
      </c>
      <c r="E3123" s="95">
        <f t="shared" ref="E3123" si="6402">plan_id</f>
        <v>390</v>
      </c>
      <c r="F3123" s="95">
        <f t="shared" ca="1" si="6060"/>
        <v>2002</v>
      </c>
      <c r="G3123" s="95">
        <f t="shared" ref="G3123" ca="1" si="6403">VLOOKUP(INDIRECT(CHAR(39)&amp;$A3123&amp;CHAR(39)&amp;"!r2c"&amp;$C3123,0),variables,2,0)</f>
        <v>9794</v>
      </c>
      <c r="H3123" s="98">
        <f t="array" aca="1" ref="H3123" ca="1">IF(AND(G3123&gt;=10861,G3123&lt;=10863),TEXT(INDIRECT(CHAR(39)&amp;$A3123&amp;CHAR(39)&amp;"!r"&amp;$B3123&amp;"c"&amp;$C3123,0),"dd-mmm-yyyy"),(INDIRECT(CHAR(39)&amp;$A3123&amp;CHAR(39)&amp;"!r"&amp;$B3123&amp;"c"&amp;$C3123,0)))</f>
        <v>0</v>
      </c>
    </row>
    <row r="3124" spans="1:8" x14ac:dyDescent="0.3">
      <c r="A3124" s="40" t="s">
        <v>1081</v>
      </c>
      <c r="B3124" s="95">
        <f t="shared" si="6334"/>
        <v>4</v>
      </c>
      <c r="C3124" s="95">
        <f t="shared" si="6337"/>
        <v>37</v>
      </c>
      <c r="E3124" s="95">
        <f t="shared" ref="E3124" si="6404">plan_id</f>
        <v>390</v>
      </c>
      <c r="F3124" s="95">
        <f t="shared" ca="1" si="6060"/>
        <v>2002</v>
      </c>
      <c r="G3124" s="95">
        <f t="shared" ref="G3124" ca="1" si="6405">VLOOKUP(INDIRECT(CHAR(39)&amp;$A3124&amp;CHAR(39)&amp;"!r2c"&amp;$C3124,0),variables,2,0)</f>
        <v>9797</v>
      </c>
      <c r="H3124" s="98">
        <f t="array" aca="1" ref="H3124" ca="1">IF(AND(G3124&gt;=10861,G3124&lt;=10863),TEXT(INDIRECT(CHAR(39)&amp;$A3124&amp;CHAR(39)&amp;"!r"&amp;$B3124&amp;"c"&amp;$C3124,0),"dd-mmm-yyyy"),(INDIRECT(CHAR(39)&amp;$A3124&amp;CHAR(39)&amp;"!r"&amp;$B3124&amp;"c"&amp;$C3124,0)))</f>
        <v>0</v>
      </c>
    </row>
    <row r="3125" spans="1:8" x14ac:dyDescent="0.3">
      <c r="A3125" s="40" t="s">
        <v>1081</v>
      </c>
      <c r="B3125" s="95">
        <f t="shared" si="6334"/>
        <v>4</v>
      </c>
      <c r="C3125" s="95">
        <f t="shared" si="6337"/>
        <v>38</v>
      </c>
      <c r="E3125" s="95">
        <f t="shared" ref="E3125" si="6406">plan_id</f>
        <v>390</v>
      </c>
      <c r="F3125" s="95">
        <f t="shared" ca="1" si="6060"/>
        <v>2002</v>
      </c>
      <c r="G3125" s="95">
        <f t="shared" ref="G3125" ca="1" si="6407">VLOOKUP(INDIRECT(CHAR(39)&amp;$A3125&amp;CHAR(39)&amp;"!r2c"&amp;$C3125,0),variables,2,0)</f>
        <v>9806</v>
      </c>
      <c r="H3125" s="98">
        <f t="array" aca="1" ref="H3125" ca="1">IF(AND(G3125&gt;=10861,G3125&lt;=10863),TEXT(INDIRECT(CHAR(39)&amp;$A3125&amp;CHAR(39)&amp;"!r"&amp;$B3125&amp;"c"&amp;$C3125,0),"dd-mmm-yyyy"),(INDIRECT(CHAR(39)&amp;$A3125&amp;CHAR(39)&amp;"!r"&amp;$B3125&amp;"c"&amp;$C3125,0)))</f>
        <v>0</v>
      </c>
    </row>
    <row r="3126" spans="1:8" x14ac:dyDescent="0.3">
      <c r="A3126" s="40" t="s">
        <v>1081</v>
      </c>
      <c r="B3126" s="95">
        <f t="shared" si="6334"/>
        <v>4</v>
      </c>
      <c r="C3126" s="95">
        <f t="shared" si="6337"/>
        <v>39</v>
      </c>
      <c r="E3126" s="95">
        <f t="shared" ref="E3126" si="6408">plan_id</f>
        <v>390</v>
      </c>
      <c r="F3126" s="95">
        <f t="shared" ca="1" si="6060"/>
        <v>2002</v>
      </c>
      <c r="G3126" s="95">
        <f t="shared" ref="G3126" ca="1" si="6409">VLOOKUP(INDIRECT(CHAR(39)&amp;$A3126&amp;CHAR(39)&amp;"!r2c"&amp;$C3126,0),variables,2,0)</f>
        <v>9809</v>
      </c>
      <c r="H3126" s="98">
        <f t="array" aca="1" ref="H3126" ca="1">IF(AND(G3126&gt;=10861,G3126&lt;=10863),TEXT(INDIRECT(CHAR(39)&amp;$A3126&amp;CHAR(39)&amp;"!r"&amp;$B3126&amp;"c"&amp;$C3126,0),"dd-mmm-yyyy"),(INDIRECT(CHAR(39)&amp;$A3126&amp;CHAR(39)&amp;"!r"&amp;$B3126&amp;"c"&amp;$C3126,0)))</f>
        <v>0</v>
      </c>
    </row>
    <row r="3127" spans="1:8" x14ac:dyDescent="0.3">
      <c r="A3127" s="40" t="s">
        <v>1081</v>
      </c>
      <c r="B3127" s="95">
        <f t="shared" si="6334"/>
        <v>4</v>
      </c>
      <c r="C3127" s="95">
        <f t="shared" si="6337"/>
        <v>40</v>
      </c>
      <c r="E3127" s="95">
        <f t="shared" ref="E3127" si="6410">plan_id</f>
        <v>390</v>
      </c>
      <c r="F3127" s="95">
        <f t="shared" ca="1" si="6060"/>
        <v>2002</v>
      </c>
      <c r="G3127" s="95">
        <f t="shared" ref="G3127" ca="1" si="6411">VLOOKUP(INDIRECT(CHAR(39)&amp;$A3127&amp;CHAR(39)&amp;"!r2c"&amp;$C3127,0),variables,2,0)</f>
        <v>9818</v>
      </c>
      <c r="H3127" s="98">
        <f t="array" aca="1" ref="H3127" ca="1">IF(AND(G3127&gt;=10861,G3127&lt;=10863),TEXT(INDIRECT(CHAR(39)&amp;$A3127&amp;CHAR(39)&amp;"!r"&amp;$B3127&amp;"c"&amp;$C3127,0),"dd-mmm-yyyy"),(INDIRECT(CHAR(39)&amp;$A3127&amp;CHAR(39)&amp;"!r"&amp;$B3127&amp;"c"&amp;$C3127,0)))</f>
        <v>0</v>
      </c>
    </row>
    <row r="3128" spans="1:8" x14ac:dyDescent="0.3">
      <c r="A3128" s="40" t="s">
        <v>1081</v>
      </c>
      <c r="B3128" s="95">
        <f t="shared" si="6334"/>
        <v>4</v>
      </c>
      <c r="C3128" s="95">
        <f t="shared" si="6337"/>
        <v>41</v>
      </c>
      <c r="E3128" s="95">
        <f t="shared" ref="E3128" si="6412">plan_id</f>
        <v>390</v>
      </c>
      <c r="F3128" s="95">
        <f t="shared" ca="1" si="6060"/>
        <v>2002</v>
      </c>
      <c r="G3128" s="95">
        <f t="shared" ref="G3128" ca="1" si="6413">VLOOKUP(INDIRECT(CHAR(39)&amp;$A3128&amp;CHAR(39)&amp;"!r2c"&amp;$C3128,0),variables,2,0)</f>
        <v>9839</v>
      </c>
      <c r="H3128" s="98">
        <f t="array" aca="1" ref="H3128" ca="1">IF(AND(G3128&gt;=10861,G3128&lt;=10863),TEXT(INDIRECT(CHAR(39)&amp;$A3128&amp;CHAR(39)&amp;"!r"&amp;$B3128&amp;"c"&amp;$C3128,0),"dd-mmm-yyyy"),(INDIRECT(CHAR(39)&amp;$A3128&amp;CHAR(39)&amp;"!r"&amp;$B3128&amp;"c"&amp;$C3128,0)))</f>
        <v>0</v>
      </c>
    </row>
    <row r="3129" spans="1:8" x14ac:dyDescent="0.3">
      <c r="A3129" s="40" t="s">
        <v>1081</v>
      </c>
      <c r="B3129" s="95">
        <f t="shared" si="6334"/>
        <v>4</v>
      </c>
      <c r="C3129" s="95">
        <f t="shared" si="6337"/>
        <v>42</v>
      </c>
      <c r="E3129" s="95">
        <f t="shared" ref="E3129" si="6414">plan_id</f>
        <v>390</v>
      </c>
      <c r="F3129" s="95">
        <f t="shared" ca="1" si="6060"/>
        <v>2002</v>
      </c>
      <c r="G3129" s="95">
        <f t="shared" ref="G3129" ca="1" si="6415">VLOOKUP(INDIRECT(CHAR(39)&amp;$A3129&amp;CHAR(39)&amp;"!r2c"&amp;$C3129,0),variables,2,0)</f>
        <v>9860</v>
      </c>
      <c r="H3129" s="98">
        <f t="array" aca="1" ref="H3129" ca="1">IF(AND(G3129&gt;=10861,G3129&lt;=10863),TEXT(INDIRECT(CHAR(39)&amp;$A3129&amp;CHAR(39)&amp;"!r"&amp;$B3129&amp;"c"&amp;$C3129,0),"dd-mmm-yyyy"),(INDIRECT(CHAR(39)&amp;$A3129&amp;CHAR(39)&amp;"!r"&amp;$B3129&amp;"c"&amp;$C3129,0)))</f>
        <v>0</v>
      </c>
    </row>
    <row r="3130" spans="1:8" x14ac:dyDescent="0.3">
      <c r="A3130" s="40" t="s">
        <v>1081</v>
      </c>
      <c r="B3130" s="95">
        <f t="shared" si="6334"/>
        <v>4</v>
      </c>
      <c r="C3130" s="95">
        <f t="shared" si="6337"/>
        <v>43</v>
      </c>
      <c r="E3130" s="95">
        <f t="shared" ref="E3130" si="6416">plan_id</f>
        <v>390</v>
      </c>
      <c r="F3130" s="95">
        <f t="shared" ca="1" si="6060"/>
        <v>2002</v>
      </c>
      <c r="G3130" s="95">
        <f t="shared" ref="G3130" ca="1" si="6417">VLOOKUP(INDIRECT(CHAR(39)&amp;$A3130&amp;CHAR(39)&amp;"!r2c"&amp;$C3130,0),variables,2,0)</f>
        <v>9863</v>
      </c>
      <c r="H3130" s="98">
        <f t="array" aca="1" ref="H3130" ca="1">IF(AND(G3130&gt;=10861,G3130&lt;=10863),TEXT(INDIRECT(CHAR(39)&amp;$A3130&amp;CHAR(39)&amp;"!r"&amp;$B3130&amp;"c"&amp;$C3130,0),"dd-mmm-yyyy"),(INDIRECT(CHAR(39)&amp;$A3130&amp;CHAR(39)&amp;"!r"&amp;$B3130&amp;"c"&amp;$C3130,0)))</f>
        <v>0</v>
      </c>
    </row>
    <row r="3131" spans="1:8" x14ac:dyDescent="0.3">
      <c r="A3131" s="40" t="s">
        <v>1081</v>
      </c>
      <c r="B3131" s="95">
        <f t="shared" si="6334"/>
        <v>4</v>
      </c>
      <c r="C3131" s="95">
        <f t="shared" si="6337"/>
        <v>44</v>
      </c>
      <c r="E3131" s="95">
        <f t="shared" ref="E3131" si="6418">plan_id</f>
        <v>390</v>
      </c>
      <c r="F3131" s="95">
        <f t="shared" ca="1" si="6060"/>
        <v>2002</v>
      </c>
      <c r="G3131" s="95">
        <f t="shared" ref="G3131" ca="1" si="6419">VLOOKUP(INDIRECT(CHAR(39)&amp;$A3131&amp;CHAR(39)&amp;"!r2c"&amp;$C3131,0),variables,2,0)</f>
        <v>9878</v>
      </c>
      <c r="H3131" s="98">
        <f t="array" aca="1" ref="H3131" ca="1">IF(AND(G3131&gt;=10861,G3131&lt;=10863),TEXT(INDIRECT(CHAR(39)&amp;$A3131&amp;CHAR(39)&amp;"!r"&amp;$B3131&amp;"c"&amp;$C3131,0),"dd-mmm-yyyy"),(INDIRECT(CHAR(39)&amp;$A3131&amp;CHAR(39)&amp;"!r"&amp;$B3131&amp;"c"&amp;$C3131,0)))</f>
        <v>0</v>
      </c>
    </row>
    <row r="3132" spans="1:8" x14ac:dyDescent="0.3">
      <c r="A3132" s="40" t="s">
        <v>1081</v>
      </c>
      <c r="B3132" s="95">
        <f t="shared" si="6334"/>
        <v>4</v>
      </c>
      <c r="C3132" s="95">
        <f t="shared" si="6337"/>
        <v>45</v>
      </c>
      <c r="E3132" s="95">
        <f t="shared" ref="E3132" si="6420">plan_id</f>
        <v>390</v>
      </c>
      <c r="F3132" s="95">
        <f t="shared" ca="1" si="6060"/>
        <v>2002</v>
      </c>
      <c r="G3132" s="95">
        <f t="shared" ref="G3132" ca="1" si="6421">VLOOKUP(INDIRECT(CHAR(39)&amp;$A3132&amp;CHAR(39)&amp;"!r2c"&amp;$C3132,0),variables,2,0)</f>
        <v>9923</v>
      </c>
      <c r="H3132" s="98">
        <f t="array" aca="1" ref="H3132" ca="1">IF(AND(G3132&gt;=10861,G3132&lt;=10863),TEXT(INDIRECT(CHAR(39)&amp;$A3132&amp;CHAR(39)&amp;"!r"&amp;$B3132&amp;"c"&amp;$C3132,0),"dd-mmm-yyyy"),(INDIRECT(CHAR(39)&amp;$A3132&amp;CHAR(39)&amp;"!r"&amp;$B3132&amp;"c"&amp;$C3132,0)))</f>
        <v>0</v>
      </c>
    </row>
    <row r="3133" spans="1:8" x14ac:dyDescent="0.3">
      <c r="A3133" s="40" t="s">
        <v>1081</v>
      </c>
      <c r="B3133" s="95">
        <f t="shared" si="6334"/>
        <v>4</v>
      </c>
      <c r="C3133" s="95">
        <f t="shared" si="6337"/>
        <v>46</v>
      </c>
      <c r="E3133" s="95">
        <f t="shared" ref="E3133" si="6422">plan_id</f>
        <v>390</v>
      </c>
      <c r="F3133" s="95">
        <f t="shared" ca="1" si="6060"/>
        <v>2002</v>
      </c>
      <c r="G3133" s="95">
        <f t="shared" ref="G3133" ca="1" si="6423">VLOOKUP(INDIRECT(CHAR(39)&amp;$A3133&amp;CHAR(39)&amp;"!r2c"&amp;$C3133,0),variables,2,0)</f>
        <v>9932</v>
      </c>
      <c r="H3133" s="98">
        <f t="array" aca="1" ref="H3133" ca="1">IF(AND(G3133&gt;=10861,G3133&lt;=10863),TEXT(INDIRECT(CHAR(39)&amp;$A3133&amp;CHAR(39)&amp;"!r"&amp;$B3133&amp;"c"&amp;$C3133,0),"dd-mmm-yyyy"),(INDIRECT(CHAR(39)&amp;$A3133&amp;CHAR(39)&amp;"!r"&amp;$B3133&amp;"c"&amp;$C3133,0)))</f>
        <v>0</v>
      </c>
    </row>
    <row r="3134" spans="1:8" x14ac:dyDescent="0.3">
      <c r="A3134" s="40" t="s">
        <v>1081</v>
      </c>
      <c r="B3134" s="95">
        <f t="shared" si="6334"/>
        <v>4</v>
      </c>
      <c r="C3134" s="95">
        <f t="shared" si="6337"/>
        <v>47</v>
      </c>
      <c r="E3134" s="95">
        <f t="shared" ref="E3134" si="6424">plan_id</f>
        <v>390</v>
      </c>
      <c r="F3134" s="95">
        <f t="shared" ca="1" si="6060"/>
        <v>2002</v>
      </c>
      <c r="G3134" s="95">
        <f t="shared" ref="G3134" ca="1" si="6425">VLOOKUP(INDIRECT(CHAR(39)&amp;$A3134&amp;CHAR(39)&amp;"!r2c"&amp;$C3134,0),variables,2,0)</f>
        <v>9935</v>
      </c>
      <c r="H3134" s="98">
        <f t="array" aca="1" ref="H3134" ca="1">IF(AND(G3134&gt;=10861,G3134&lt;=10863),TEXT(INDIRECT(CHAR(39)&amp;$A3134&amp;CHAR(39)&amp;"!r"&amp;$B3134&amp;"c"&amp;$C3134,0),"dd-mmm-yyyy"),(INDIRECT(CHAR(39)&amp;$A3134&amp;CHAR(39)&amp;"!r"&amp;$B3134&amp;"c"&amp;$C3134,0)))</f>
        <v>0</v>
      </c>
    </row>
    <row r="3135" spans="1:8" x14ac:dyDescent="0.3">
      <c r="A3135" s="40" t="s">
        <v>1081</v>
      </c>
      <c r="B3135" s="95">
        <f t="shared" si="6334"/>
        <v>4</v>
      </c>
      <c r="C3135" s="95">
        <f t="shared" si="6337"/>
        <v>48</v>
      </c>
      <c r="E3135" s="95">
        <f t="shared" ref="E3135" si="6426">plan_id</f>
        <v>390</v>
      </c>
      <c r="F3135" s="95">
        <f t="shared" ca="1" si="6060"/>
        <v>2002</v>
      </c>
      <c r="G3135" s="95">
        <f t="shared" ref="G3135" ca="1" si="6427">VLOOKUP(INDIRECT(CHAR(39)&amp;$A3135&amp;CHAR(39)&amp;"!r2c"&amp;$C3135,0),variables,2,0)</f>
        <v>9651</v>
      </c>
      <c r="H3135" s="98">
        <f t="array" aca="1" ref="H3135" ca="1">IF(AND(G3135&gt;=10861,G3135&lt;=10863),TEXT(INDIRECT(CHAR(39)&amp;$A3135&amp;CHAR(39)&amp;"!r"&amp;$B3135&amp;"c"&amp;$C3135,0),"dd-mmm-yyyy"),(INDIRECT(CHAR(39)&amp;$A3135&amp;CHAR(39)&amp;"!r"&amp;$B3135&amp;"c"&amp;$C3135,0)))</f>
        <v>0</v>
      </c>
    </row>
    <row r="3136" spans="1:8" x14ac:dyDescent="0.3">
      <c r="A3136" s="40" t="s">
        <v>1081</v>
      </c>
      <c r="B3136" s="95">
        <f t="shared" si="6334"/>
        <v>4</v>
      </c>
      <c r="C3136" s="95">
        <f t="shared" si="6337"/>
        <v>49</v>
      </c>
      <c r="E3136" s="95">
        <f t="shared" ref="E3136" si="6428">plan_id</f>
        <v>390</v>
      </c>
      <c r="F3136" s="95">
        <f t="shared" ca="1" si="6060"/>
        <v>2002</v>
      </c>
      <c r="G3136" s="95">
        <f t="shared" ref="G3136" ca="1" si="6429">VLOOKUP(INDIRECT(CHAR(39)&amp;$A3136&amp;CHAR(39)&amp;"!r2c"&amp;$C3136,0),variables,2,0)</f>
        <v>9722</v>
      </c>
      <c r="H3136" s="98">
        <f t="array" aca="1" ref="H3136" ca="1">IF(AND(G3136&gt;=10861,G3136&lt;=10863),TEXT(INDIRECT(CHAR(39)&amp;$A3136&amp;CHAR(39)&amp;"!r"&amp;$B3136&amp;"c"&amp;$C3136,0),"dd-mmm-yyyy"),(INDIRECT(CHAR(39)&amp;$A3136&amp;CHAR(39)&amp;"!r"&amp;$B3136&amp;"c"&amp;$C3136,0)))</f>
        <v>0</v>
      </c>
    </row>
    <row r="3137" spans="1:8" x14ac:dyDescent="0.3">
      <c r="A3137" s="40" t="s">
        <v>1081</v>
      </c>
      <c r="B3137" s="95">
        <f t="shared" si="6334"/>
        <v>4</v>
      </c>
      <c r="C3137" s="95">
        <f t="shared" si="6337"/>
        <v>50</v>
      </c>
      <c r="E3137" s="95">
        <f t="shared" ref="E3137" si="6430">plan_id</f>
        <v>390</v>
      </c>
      <c r="F3137" s="95">
        <f t="shared" ca="1" si="6060"/>
        <v>2002</v>
      </c>
      <c r="G3137" s="95">
        <f t="shared" ref="G3137" ca="1" si="6431">VLOOKUP(INDIRECT(CHAR(39)&amp;$A3137&amp;CHAR(39)&amp;"!r2c"&amp;$C3137,0),variables,2,0)</f>
        <v>9848</v>
      </c>
      <c r="H3137" s="98">
        <f t="array" aca="1" ref="H3137" ca="1">IF(AND(G3137&gt;=10861,G3137&lt;=10863),TEXT(INDIRECT(CHAR(39)&amp;$A3137&amp;CHAR(39)&amp;"!r"&amp;$B3137&amp;"c"&amp;$C3137,0),"dd-mmm-yyyy"),(INDIRECT(CHAR(39)&amp;$A3137&amp;CHAR(39)&amp;"!r"&amp;$B3137&amp;"c"&amp;$C3137,0)))</f>
        <v>0</v>
      </c>
    </row>
    <row r="3138" spans="1:8" x14ac:dyDescent="0.3">
      <c r="A3138" s="40" t="s">
        <v>1081</v>
      </c>
      <c r="B3138" s="95">
        <f t="shared" si="6334"/>
        <v>4</v>
      </c>
      <c r="C3138" s="95">
        <f t="shared" si="6337"/>
        <v>51</v>
      </c>
      <c r="E3138" s="95">
        <f t="shared" ref="E3138" si="6432">plan_id</f>
        <v>390</v>
      </c>
      <c r="F3138" s="95">
        <f t="shared" ca="1" si="6060"/>
        <v>2002</v>
      </c>
      <c r="G3138" s="95">
        <f t="shared" ref="G3138" ca="1" si="6433">VLOOKUP(INDIRECT(CHAR(39)&amp;$A3138&amp;CHAR(39)&amp;"!r2c"&amp;$C3138,0),variables,2,0)</f>
        <v>9866</v>
      </c>
      <c r="H3138" s="98">
        <f t="array" aca="1" ref="H3138" ca="1">IF(AND(G3138&gt;=10861,G3138&lt;=10863),TEXT(INDIRECT(CHAR(39)&amp;$A3138&amp;CHAR(39)&amp;"!r"&amp;$B3138&amp;"c"&amp;$C3138,0),"dd-mmm-yyyy"),(INDIRECT(CHAR(39)&amp;$A3138&amp;CHAR(39)&amp;"!r"&amp;$B3138&amp;"c"&amp;$C3138,0)))</f>
        <v>0</v>
      </c>
    </row>
    <row r="3139" spans="1:8" x14ac:dyDescent="0.3">
      <c r="A3139" s="40" t="s">
        <v>1081</v>
      </c>
      <c r="B3139" s="95">
        <f t="shared" si="6334"/>
        <v>4</v>
      </c>
      <c r="C3139" s="95">
        <f t="shared" si="6337"/>
        <v>52</v>
      </c>
      <c r="E3139" s="95">
        <f t="shared" ref="E3139" si="6434">plan_id</f>
        <v>390</v>
      </c>
      <c r="F3139" s="95">
        <f t="shared" ca="1" si="6060"/>
        <v>2002</v>
      </c>
      <c r="G3139" s="95">
        <f t="shared" ref="G3139" ca="1" si="6435">VLOOKUP(INDIRECT(CHAR(39)&amp;$A3139&amp;CHAR(39)&amp;"!r2c"&amp;$C3139,0),variables,2,0)</f>
        <v>9899</v>
      </c>
      <c r="H3139" s="98">
        <f t="array" aca="1" ref="H3139" ca="1">IF(AND(G3139&gt;=10861,G3139&lt;=10863),TEXT(INDIRECT(CHAR(39)&amp;$A3139&amp;CHAR(39)&amp;"!r"&amp;$B3139&amp;"c"&amp;$C3139,0),"dd-mmm-yyyy"),(INDIRECT(CHAR(39)&amp;$A3139&amp;CHAR(39)&amp;"!r"&amp;$B3139&amp;"c"&amp;$C3139,0)))</f>
        <v>0</v>
      </c>
    </row>
    <row r="3140" spans="1:8" x14ac:dyDescent="0.3">
      <c r="A3140" s="40" t="s">
        <v>1081</v>
      </c>
      <c r="B3140" s="95">
        <f t="shared" si="6334"/>
        <v>4</v>
      </c>
      <c r="C3140" s="95">
        <f t="shared" si="6337"/>
        <v>53</v>
      </c>
      <c r="E3140" s="95">
        <f t="shared" ref="E3140" si="6436">plan_id</f>
        <v>390</v>
      </c>
      <c r="F3140" s="95">
        <f t="shared" ca="1" si="6060"/>
        <v>2002</v>
      </c>
      <c r="G3140" s="95">
        <f t="shared" ref="G3140" ca="1" si="6437">VLOOKUP(INDIRECT(CHAR(39)&amp;$A3140&amp;CHAR(39)&amp;"!r2c"&amp;$C3140,0),variables,2,0)</f>
        <v>9905</v>
      </c>
      <c r="H3140" s="98">
        <f t="array" aca="1" ref="H3140" ca="1">IF(AND(G3140&gt;=10861,G3140&lt;=10863),TEXT(INDIRECT(CHAR(39)&amp;$A3140&amp;CHAR(39)&amp;"!r"&amp;$B3140&amp;"c"&amp;$C3140,0),"dd-mmm-yyyy"),(INDIRECT(CHAR(39)&amp;$A3140&amp;CHAR(39)&amp;"!r"&amp;$B3140&amp;"c"&amp;$C3140,0)))</f>
        <v>0</v>
      </c>
    </row>
    <row r="3141" spans="1:8" x14ac:dyDescent="0.3">
      <c r="A3141" s="40" t="s">
        <v>1081</v>
      </c>
      <c r="B3141" s="95">
        <f t="shared" si="6334"/>
        <v>4</v>
      </c>
      <c r="C3141" s="95">
        <f t="shared" si="6337"/>
        <v>54</v>
      </c>
      <c r="E3141" s="95">
        <f t="shared" ref="E3141" si="6438">plan_id</f>
        <v>390</v>
      </c>
      <c r="F3141" s="95">
        <f t="shared" ca="1" si="6060"/>
        <v>2002</v>
      </c>
      <c r="G3141" s="95">
        <f t="shared" ref="G3141" ca="1" si="6439">VLOOKUP(INDIRECT(CHAR(39)&amp;$A3141&amp;CHAR(39)&amp;"!r2c"&amp;$C3141,0),variables,2,0)</f>
        <v>9929</v>
      </c>
      <c r="H3141" s="98">
        <f t="array" aca="1" ref="H3141" ca="1">IF(AND(G3141&gt;=10861,G3141&lt;=10863),TEXT(INDIRECT(CHAR(39)&amp;$A3141&amp;CHAR(39)&amp;"!r"&amp;$B3141&amp;"c"&amp;$C3141,0),"dd-mmm-yyyy"),(INDIRECT(CHAR(39)&amp;$A3141&amp;CHAR(39)&amp;"!r"&amp;$B3141&amp;"c"&amp;$C3141,0)))</f>
        <v>0</v>
      </c>
    </row>
    <row r="3142" spans="1:8" x14ac:dyDescent="0.3">
      <c r="A3142" s="40" t="s">
        <v>1081</v>
      </c>
      <c r="B3142" s="95">
        <f t="shared" si="6334"/>
        <v>4</v>
      </c>
      <c r="C3142" s="95">
        <f t="shared" si="6337"/>
        <v>55</v>
      </c>
      <c r="E3142" s="95">
        <f t="shared" ref="E3142" si="6440">plan_id</f>
        <v>390</v>
      </c>
      <c r="F3142" s="95">
        <f t="shared" ca="1" si="6060"/>
        <v>2002</v>
      </c>
      <c r="G3142" s="95">
        <f t="shared" ref="G3142" ca="1" si="6441">VLOOKUP(INDIRECT(CHAR(39)&amp;$A3142&amp;CHAR(39)&amp;"!r2c"&amp;$C3142,0),variables,2,0)</f>
        <v>9654</v>
      </c>
      <c r="H3142" s="98">
        <f t="array" aca="1" ref="H3142" ca="1">IF(AND(G3142&gt;=10861,G3142&lt;=10863),TEXT(INDIRECT(CHAR(39)&amp;$A3142&amp;CHAR(39)&amp;"!r"&amp;$B3142&amp;"c"&amp;$C3142,0),"dd-mmm-yyyy"),(INDIRECT(CHAR(39)&amp;$A3142&amp;CHAR(39)&amp;"!r"&amp;$B3142&amp;"c"&amp;$C3142,0)))</f>
        <v>0</v>
      </c>
    </row>
    <row r="3143" spans="1:8" x14ac:dyDescent="0.3">
      <c r="A3143" s="40" t="s">
        <v>1081</v>
      </c>
      <c r="B3143" s="95">
        <f t="shared" si="6334"/>
        <v>4</v>
      </c>
      <c r="C3143" s="95">
        <f t="shared" si="6337"/>
        <v>56</v>
      </c>
      <c r="E3143" s="95">
        <f t="shared" ref="E3143" si="6442">plan_id</f>
        <v>390</v>
      </c>
      <c r="F3143" s="95">
        <f t="shared" ca="1" si="6060"/>
        <v>2002</v>
      </c>
      <c r="G3143" s="95">
        <f t="shared" ref="G3143" ca="1" si="6443">VLOOKUP(INDIRECT(CHAR(39)&amp;$A3143&amp;CHAR(39)&amp;"!r2c"&amp;$C3143,0),variables,2,0)</f>
        <v>9707</v>
      </c>
      <c r="H3143" s="98">
        <f t="array" aca="1" ref="H3143" ca="1">IF(AND(G3143&gt;=10861,G3143&lt;=10863),TEXT(INDIRECT(CHAR(39)&amp;$A3143&amp;CHAR(39)&amp;"!r"&amp;$B3143&amp;"c"&amp;$C3143,0),"dd-mmm-yyyy"),(INDIRECT(CHAR(39)&amp;$A3143&amp;CHAR(39)&amp;"!r"&amp;$B3143&amp;"c"&amp;$C3143,0)))</f>
        <v>0</v>
      </c>
    </row>
    <row r="3144" spans="1:8" x14ac:dyDescent="0.3">
      <c r="A3144" s="40" t="s">
        <v>1081</v>
      </c>
      <c r="B3144" s="95">
        <f t="shared" si="6334"/>
        <v>4</v>
      </c>
      <c r="C3144" s="95">
        <f t="shared" si="6337"/>
        <v>57</v>
      </c>
      <c r="E3144" s="95">
        <f t="shared" ref="E3144" si="6444">plan_id</f>
        <v>390</v>
      </c>
      <c r="F3144" s="95">
        <f t="shared" ca="1" si="6060"/>
        <v>2002</v>
      </c>
      <c r="G3144" s="95">
        <f t="shared" ref="G3144" ca="1" si="6445">VLOOKUP(INDIRECT(CHAR(39)&amp;$A3144&amp;CHAR(39)&amp;"!r2c"&amp;$C3144,0),variables,2,0)</f>
        <v>9669</v>
      </c>
      <c r="H3144" s="98">
        <f t="array" aca="1" ref="H3144" ca="1">IF(AND(G3144&gt;=10861,G3144&lt;=10863),TEXT(INDIRECT(CHAR(39)&amp;$A3144&amp;CHAR(39)&amp;"!r"&amp;$B3144&amp;"c"&amp;$C3144,0),"dd-mmm-yyyy"),(INDIRECT(CHAR(39)&amp;$A3144&amp;CHAR(39)&amp;"!r"&amp;$B3144&amp;"c"&amp;$C3144,0)))</f>
        <v>0</v>
      </c>
    </row>
    <row r="3145" spans="1:8" x14ac:dyDescent="0.3">
      <c r="A3145" s="40" t="s">
        <v>1081</v>
      </c>
      <c r="B3145" s="95">
        <f t="shared" si="6334"/>
        <v>4</v>
      </c>
      <c r="C3145" s="95">
        <f t="shared" si="6337"/>
        <v>58</v>
      </c>
      <c r="E3145" s="95">
        <f t="shared" ref="E3145" si="6446">plan_id</f>
        <v>390</v>
      </c>
      <c r="F3145" s="95">
        <f t="shared" ca="1" si="6060"/>
        <v>2002</v>
      </c>
      <c r="G3145" s="95">
        <f t="shared" ref="G3145" ca="1" si="6447">VLOOKUP(INDIRECT(CHAR(39)&amp;$A3145&amp;CHAR(39)&amp;"!r2c"&amp;$C3145,0),variables,2,0)</f>
        <v>9851</v>
      </c>
      <c r="H3145" s="98">
        <f t="array" aca="1" ref="H3145" ca="1">IF(AND(G3145&gt;=10861,G3145&lt;=10863),TEXT(INDIRECT(CHAR(39)&amp;$A3145&amp;CHAR(39)&amp;"!r"&amp;$B3145&amp;"c"&amp;$C3145,0),"dd-mmm-yyyy"),(INDIRECT(CHAR(39)&amp;$A3145&amp;CHAR(39)&amp;"!r"&amp;$B3145&amp;"c"&amp;$C3145,0)))</f>
        <v>0</v>
      </c>
    </row>
    <row r="3146" spans="1:8" x14ac:dyDescent="0.3">
      <c r="A3146" s="40" t="s">
        <v>1081</v>
      </c>
      <c r="B3146" s="95">
        <f t="shared" si="6334"/>
        <v>4</v>
      </c>
      <c r="C3146" s="95">
        <f t="shared" si="6337"/>
        <v>59</v>
      </c>
      <c r="E3146" s="95">
        <f t="shared" ref="E3146" si="6448">plan_id</f>
        <v>390</v>
      </c>
      <c r="F3146" s="95">
        <f t="shared" ca="1" si="6060"/>
        <v>2002</v>
      </c>
      <c r="G3146" s="95">
        <f t="shared" ref="G3146" ca="1" si="6449">VLOOKUP(INDIRECT(CHAR(39)&amp;$A3146&amp;CHAR(39)&amp;"!r2c"&amp;$C3146,0),variables,2,0)</f>
        <v>9890</v>
      </c>
      <c r="H3146" s="98">
        <f t="array" aca="1" ref="H3146" ca="1">IF(AND(G3146&gt;=10861,G3146&lt;=10863),TEXT(INDIRECT(CHAR(39)&amp;$A3146&amp;CHAR(39)&amp;"!r"&amp;$B3146&amp;"c"&amp;$C3146,0),"dd-mmm-yyyy"),(INDIRECT(CHAR(39)&amp;$A3146&amp;CHAR(39)&amp;"!r"&amp;$B3146&amp;"c"&amp;$C3146,0)))</f>
        <v>0</v>
      </c>
    </row>
    <row r="3147" spans="1:8" x14ac:dyDescent="0.3">
      <c r="A3147" s="40" t="s">
        <v>1081</v>
      </c>
      <c r="B3147" s="95">
        <f t="shared" si="6334"/>
        <v>4</v>
      </c>
      <c r="C3147" s="95">
        <f t="shared" si="6337"/>
        <v>60</v>
      </c>
      <c r="E3147" s="95">
        <f t="shared" ref="E3147" si="6450">plan_id</f>
        <v>390</v>
      </c>
      <c r="F3147" s="95">
        <f t="shared" ca="1" si="6060"/>
        <v>2002</v>
      </c>
      <c r="G3147" s="95">
        <f t="shared" ref="G3147" ca="1" si="6451">VLOOKUP(INDIRECT(CHAR(39)&amp;$A3147&amp;CHAR(39)&amp;"!r2c"&amp;$C3147,0),variables,2,0)</f>
        <v>9893</v>
      </c>
      <c r="H3147" s="98">
        <f t="array" aca="1" ref="H3147" ca="1">IF(AND(G3147&gt;=10861,G3147&lt;=10863),TEXT(INDIRECT(CHAR(39)&amp;$A3147&amp;CHAR(39)&amp;"!r"&amp;$B3147&amp;"c"&amp;$C3147,0),"dd-mmm-yyyy"),(INDIRECT(CHAR(39)&amp;$A3147&amp;CHAR(39)&amp;"!r"&amp;$B3147&amp;"c"&amp;$C3147,0)))</f>
        <v>0</v>
      </c>
    </row>
    <row r="3148" spans="1:8" x14ac:dyDescent="0.3">
      <c r="A3148" s="40" t="s">
        <v>1081</v>
      </c>
      <c r="B3148" s="95">
        <f t="shared" si="6334"/>
        <v>4</v>
      </c>
      <c r="C3148" s="95">
        <f t="shared" si="6337"/>
        <v>61</v>
      </c>
      <c r="E3148" s="95">
        <f t="shared" ref="E3148" si="6452">plan_id</f>
        <v>390</v>
      </c>
      <c r="F3148" s="95">
        <f t="shared" ca="1" si="6060"/>
        <v>2002</v>
      </c>
      <c r="G3148" s="95">
        <f t="shared" ref="G3148" ca="1" si="6453">VLOOKUP(INDIRECT(CHAR(39)&amp;$A3148&amp;CHAR(39)&amp;"!r2c"&amp;$C3148,0),variables,2,0)</f>
        <v>9896</v>
      </c>
      <c r="H3148" s="98">
        <f t="array" aca="1" ref="H3148" ca="1">IF(AND(G3148&gt;=10861,G3148&lt;=10863),TEXT(INDIRECT(CHAR(39)&amp;$A3148&amp;CHAR(39)&amp;"!r"&amp;$B3148&amp;"c"&amp;$C3148,0),"dd-mmm-yyyy"),(INDIRECT(CHAR(39)&amp;$A3148&amp;CHAR(39)&amp;"!r"&amp;$B3148&amp;"c"&amp;$C3148,0)))</f>
        <v>0</v>
      </c>
    </row>
    <row r="3149" spans="1:8" x14ac:dyDescent="0.3">
      <c r="A3149" s="40" t="s">
        <v>1081</v>
      </c>
      <c r="B3149" s="95">
        <f t="shared" si="6334"/>
        <v>4</v>
      </c>
      <c r="C3149" s="95">
        <f t="shared" si="6337"/>
        <v>62</v>
      </c>
      <c r="E3149" s="95">
        <f t="shared" ref="E3149" si="6454">plan_id</f>
        <v>390</v>
      </c>
      <c r="F3149" s="95">
        <f t="shared" ca="1" si="6060"/>
        <v>2002</v>
      </c>
      <c r="G3149" s="95">
        <f t="shared" ref="G3149" ca="1" si="6455">VLOOKUP(INDIRECT(CHAR(39)&amp;$A3149&amp;CHAR(39)&amp;"!r2c"&amp;$C3149,0),variables,2,0)</f>
        <v>9660</v>
      </c>
      <c r="H3149" s="98">
        <f t="array" aca="1" ref="H3149" ca="1">IF(AND(G3149&gt;=10861,G3149&lt;=10863),TEXT(INDIRECT(CHAR(39)&amp;$A3149&amp;CHAR(39)&amp;"!r"&amp;$B3149&amp;"c"&amp;$C3149,0),"dd-mmm-yyyy"),(INDIRECT(CHAR(39)&amp;$A3149&amp;CHAR(39)&amp;"!r"&amp;$B3149&amp;"c"&amp;$C3149,0)))</f>
        <v>0</v>
      </c>
    </row>
    <row r="3150" spans="1:8" x14ac:dyDescent="0.3">
      <c r="A3150" s="40" t="s">
        <v>1081</v>
      </c>
      <c r="B3150" s="95">
        <f t="shared" si="6334"/>
        <v>4</v>
      </c>
      <c r="C3150" s="95">
        <f t="shared" si="6337"/>
        <v>63</v>
      </c>
      <c r="E3150" s="95">
        <f t="shared" ref="E3150" si="6456">plan_id</f>
        <v>390</v>
      </c>
      <c r="F3150" s="95">
        <f t="shared" ca="1" si="6060"/>
        <v>2002</v>
      </c>
      <c r="G3150" s="95">
        <f t="shared" ref="G3150" ca="1" si="6457">VLOOKUP(INDIRECT(CHAR(39)&amp;$A3150&amp;CHAR(39)&amp;"!r2c"&amp;$C3150,0),variables,2,0)</f>
        <v>9701</v>
      </c>
      <c r="H3150" s="98">
        <f t="array" aca="1" ref="H3150" ca="1">IF(AND(G3150&gt;=10861,G3150&lt;=10863),TEXT(INDIRECT(CHAR(39)&amp;$A3150&amp;CHAR(39)&amp;"!r"&amp;$B3150&amp;"c"&amp;$C3150,0),"dd-mmm-yyyy"),(INDIRECT(CHAR(39)&amp;$A3150&amp;CHAR(39)&amp;"!r"&amp;$B3150&amp;"c"&amp;$C3150,0)))</f>
        <v>0</v>
      </c>
    </row>
    <row r="3151" spans="1:8" x14ac:dyDescent="0.3">
      <c r="A3151" s="40" t="s">
        <v>1081</v>
      </c>
      <c r="B3151" s="95">
        <f t="shared" si="6334"/>
        <v>4</v>
      </c>
      <c r="C3151" s="95">
        <f t="shared" si="6337"/>
        <v>64</v>
      </c>
      <c r="E3151" s="95">
        <f t="shared" ref="E3151" si="6458">plan_id</f>
        <v>390</v>
      </c>
      <c r="F3151" s="95">
        <f t="shared" ca="1" si="6060"/>
        <v>2002</v>
      </c>
      <c r="G3151" s="95">
        <f t="shared" ref="G3151" ca="1" si="6459">VLOOKUP(INDIRECT(CHAR(39)&amp;$A3151&amp;CHAR(39)&amp;"!r2c"&amp;$C3151,0),variables,2,0)</f>
        <v>9728</v>
      </c>
      <c r="H3151" s="98">
        <f t="array" aca="1" ref="H3151" ca="1">IF(AND(G3151&gt;=10861,G3151&lt;=10863),TEXT(INDIRECT(CHAR(39)&amp;$A3151&amp;CHAR(39)&amp;"!r"&amp;$B3151&amp;"c"&amp;$C3151,0),"dd-mmm-yyyy"),(INDIRECT(CHAR(39)&amp;$A3151&amp;CHAR(39)&amp;"!r"&amp;$B3151&amp;"c"&amp;$C3151,0)))</f>
        <v>0</v>
      </c>
    </row>
    <row r="3152" spans="1:8" x14ac:dyDescent="0.3">
      <c r="A3152" s="40" t="s">
        <v>1081</v>
      </c>
      <c r="B3152" s="95">
        <f t="shared" si="6334"/>
        <v>4</v>
      </c>
      <c r="C3152" s="95">
        <f t="shared" si="6337"/>
        <v>65</v>
      </c>
      <c r="E3152" s="95">
        <f t="shared" ref="E3152" si="6460">plan_id</f>
        <v>390</v>
      </c>
      <c r="F3152" s="95">
        <f t="shared" ca="1" si="6060"/>
        <v>2002</v>
      </c>
      <c r="G3152" s="95">
        <f t="shared" ref="G3152" ca="1" si="6461">VLOOKUP(INDIRECT(CHAR(39)&amp;$A3152&amp;CHAR(39)&amp;"!r2c"&amp;$C3152,0),variables,2,0)</f>
        <v>9731</v>
      </c>
      <c r="H3152" s="98">
        <f t="array" aca="1" ref="H3152" ca="1">IF(AND(G3152&gt;=10861,G3152&lt;=10863),TEXT(INDIRECT(CHAR(39)&amp;$A3152&amp;CHAR(39)&amp;"!r"&amp;$B3152&amp;"c"&amp;$C3152,0),"dd-mmm-yyyy"),(INDIRECT(CHAR(39)&amp;$A3152&amp;CHAR(39)&amp;"!r"&amp;$B3152&amp;"c"&amp;$C3152,0)))</f>
        <v>0</v>
      </c>
    </row>
    <row r="3153" spans="1:8" x14ac:dyDescent="0.3">
      <c r="A3153" s="40" t="s">
        <v>1081</v>
      </c>
      <c r="B3153" s="95">
        <f t="shared" si="6334"/>
        <v>4</v>
      </c>
      <c r="C3153" s="95">
        <f t="shared" si="6337"/>
        <v>66</v>
      </c>
      <c r="E3153" s="95">
        <f t="shared" ref="E3153" si="6462">plan_id</f>
        <v>390</v>
      </c>
      <c r="F3153" s="95">
        <f t="shared" ca="1" si="6060"/>
        <v>2002</v>
      </c>
      <c r="G3153" s="95">
        <f t="shared" ref="G3153" ca="1" si="6463">VLOOKUP(INDIRECT(CHAR(39)&amp;$A3153&amp;CHAR(39)&amp;"!r2c"&amp;$C3153,0),variables,2,0)</f>
        <v>9737</v>
      </c>
      <c r="H3153" s="98">
        <f t="array" aca="1" ref="H3153" ca="1">IF(AND(G3153&gt;=10861,G3153&lt;=10863),TEXT(INDIRECT(CHAR(39)&amp;$A3153&amp;CHAR(39)&amp;"!r"&amp;$B3153&amp;"c"&amp;$C3153,0),"dd-mmm-yyyy"),(INDIRECT(CHAR(39)&amp;$A3153&amp;CHAR(39)&amp;"!r"&amp;$B3153&amp;"c"&amp;$C3153,0)))</f>
        <v>0</v>
      </c>
    </row>
    <row r="3154" spans="1:8" x14ac:dyDescent="0.3">
      <c r="A3154" s="40" t="s">
        <v>1081</v>
      </c>
      <c r="B3154" s="95">
        <f t="shared" ref="B3154:B3217" si="6464">B3066+1</f>
        <v>4</v>
      </c>
      <c r="C3154" s="95">
        <f t="shared" si="6337"/>
        <v>67</v>
      </c>
      <c r="E3154" s="95">
        <f t="shared" ref="E3154" si="6465">plan_id</f>
        <v>390</v>
      </c>
      <c r="F3154" s="95">
        <f t="shared" ca="1" si="6060"/>
        <v>2002</v>
      </c>
      <c r="G3154" s="95">
        <f t="shared" ref="G3154" ca="1" si="6466">VLOOKUP(INDIRECT(CHAR(39)&amp;$A3154&amp;CHAR(39)&amp;"!r2c"&amp;$C3154,0),variables,2,0)</f>
        <v>9740</v>
      </c>
      <c r="H3154" s="98">
        <f t="array" aca="1" ref="H3154" ca="1">IF(AND(G3154&gt;=10861,G3154&lt;=10863),TEXT(INDIRECT(CHAR(39)&amp;$A3154&amp;CHAR(39)&amp;"!r"&amp;$B3154&amp;"c"&amp;$C3154,0),"dd-mmm-yyyy"),(INDIRECT(CHAR(39)&amp;$A3154&amp;CHAR(39)&amp;"!r"&amp;$B3154&amp;"c"&amp;$C3154,0)))</f>
        <v>0</v>
      </c>
    </row>
    <row r="3155" spans="1:8" x14ac:dyDescent="0.3">
      <c r="A3155" s="40" t="s">
        <v>1081</v>
      </c>
      <c r="B3155" s="95">
        <f t="shared" si="6464"/>
        <v>4</v>
      </c>
      <c r="C3155" s="95">
        <f t="shared" ref="C3155:C3218" si="6467">C3067</f>
        <v>68</v>
      </c>
      <c r="E3155" s="95">
        <f t="shared" ref="E3155" si="6468">plan_id</f>
        <v>390</v>
      </c>
      <c r="F3155" s="95">
        <f t="shared" ca="1" si="6060"/>
        <v>2002</v>
      </c>
      <c r="G3155" s="95">
        <f t="shared" ref="G3155" ca="1" si="6469">VLOOKUP(INDIRECT(CHAR(39)&amp;$A3155&amp;CHAR(39)&amp;"!r2c"&amp;$C3155,0),variables,2,0)</f>
        <v>9752</v>
      </c>
      <c r="H3155" s="98">
        <f t="array" aca="1" ref="H3155" ca="1">IF(AND(G3155&gt;=10861,G3155&lt;=10863),TEXT(INDIRECT(CHAR(39)&amp;$A3155&amp;CHAR(39)&amp;"!r"&amp;$B3155&amp;"c"&amp;$C3155,0),"dd-mmm-yyyy"),(INDIRECT(CHAR(39)&amp;$A3155&amp;CHAR(39)&amp;"!r"&amp;$B3155&amp;"c"&amp;$C3155,0)))</f>
        <v>0</v>
      </c>
    </row>
    <row r="3156" spans="1:8" x14ac:dyDescent="0.3">
      <c r="A3156" s="40" t="s">
        <v>1081</v>
      </c>
      <c r="B3156" s="95">
        <f t="shared" si="6464"/>
        <v>4</v>
      </c>
      <c r="C3156" s="95">
        <f t="shared" si="6467"/>
        <v>69</v>
      </c>
      <c r="E3156" s="95">
        <f t="shared" ref="E3156" si="6470">plan_id</f>
        <v>390</v>
      </c>
      <c r="F3156" s="95">
        <f t="shared" ca="1" si="6060"/>
        <v>2002</v>
      </c>
      <c r="G3156" s="95">
        <f t="shared" ref="G3156" ca="1" si="6471">VLOOKUP(INDIRECT(CHAR(39)&amp;$A3156&amp;CHAR(39)&amp;"!r2c"&amp;$C3156,0),variables,2,0)</f>
        <v>9791</v>
      </c>
      <c r="H3156" s="98">
        <f t="array" aca="1" ref="H3156" ca="1">IF(AND(G3156&gt;=10861,G3156&lt;=10863),TEXT(INDIRECT(CHAR(39)&amp;$A3156&amp;CHAR(39)&amp;"!r"&amp;$B3156&amp;"c"&amp;$C3156,0),"dd-mmm-yyyy"),(INDIRECT(CHAR(39)&amp;$A3156&amp;CHAR(39)&amp;"!r"&amp;$B3156&amp;"c"&amp;$C3156,0)))</f>
        <v>0</v>
      </c>
    </row>
    <row r="3157" spans="1:8" x14ac:dyDescent="0.3">
      <c r="A3157" s="40" t="s">
        <v>1081</v>
      </c>
      <c r="B3157" s="95">
        <f t="shared" si="6464"/>
        <v>4</v>
      </c>
      <c r="C3157" s="95">
        <f t="shared" si="6467"/>
        <v>70</v>
      </c>
      <c r="E3157" s="95">
        <f t="shared" ref="E3157" si="6472">plan_id</f>
        <v>390</v>
      </c>
      <c r="F3157" s="95">
        <f t="shared" ca="1" si="6060"/>
        <v>2002</v>
      </c>
      <c r="G3157" s="95">
        <f t="shared" ref="G3157" ca="1" si="6473">VLOOKUP(INDIRECT(CHAR(39)&amp;$A3157&amp;CHAR(39)&amp;"!r2c"&amp;$C3157,0),variables,2,0)</f>
        <v>9800</v>
      </c>
      <c r="H3157" s="98">
        <f t="array" aca="1" ref="H3157" ca="1">IF(AND(G3157&gt;=10861,G3157&lt;=10863),TEXT(INDIRECT(CHAR(39)&amp;$A3157&amp;CHAR(39)&amp;"!r"&amp;$B3157&amp;"c"&amp;$C3157,0),"dd-mmm-yyyy"),(INDIRECT(CHAR(39)&amp;$A3157&amp;CHAR(39)&amp;"!r"&amp;$B3157&amp;"c"&amp;$C3157,0)))</f>
        <v>0</v>
      </c>
    </row>
    <row r="3158" spans="1:8" x14ac:dyDescent="0.3">
      <c r="A3158" s="40" t="s">
        <v>1081</v>
      </c>
      <c r="B3158" s="95">
        <f t="shared" si="6464"/>
        <v>4</v>
      </c>
      <c r="C3158" s="95">
        <f t="shared" si="6467"/>
        <v>71</v>
      </c>
      <c r="E3158" s="95">
        <f t="shared" ref="E3158" si="6474">plan_id</f>
        <v>390</v>
      </c>
      <c r="F3158" s="95">
        <f t="shared" ca="1" si="6060"/>
        <v>2002</v>
      </c>
      <c r="G3158" s="95">
        <f t="shared" ref="G3158" ca="1" si="6475">VLOOKUP(INDIRECT(CHAR(39)&amp;$A3158&amp;CHAR(39)&amp;"!r2c"&amp;$C3158,0),variables,2,0)</f>
        <v>9842</v>
      </c>
      <c r="H3158" s="98">
        <f t="array" aca="1" ref="H3158" ca="1">IF(AND(G3158&gt;=10861,G3158&lt;=10863),TEXT(INDIRECT(CHAR(39)&amp;$A3158&amp;CHAR(39)&amp;"!r"&amp;$B3158&amp;"c"&amp;$C3158,0),"dd-mmm-yyyy"),(INDIRECT(CHAR(39)&amp;$A3158&amp;CHAR(39)&amp;"!r"&amp;$B3158&amp;"c"&amp;$C3158,0)))</f>
        <v>0</v>
      </c>
    </row>
    <row r="3159" spans="1:8" x14ac:dyDescent="0.3">
      <c r="A3159" s="40" t="s">
        <v>1081</v>
      </c>
      <c r="B3159" s="95">
        <f t="shared" si="6464"/>
        <v>4</v>
      </c>
      <c r="C3159" s="95">
        <f t="shared" si="6467"/>
        <v>72</v>
      </c>
      <c r="E3159" s="95">
        <f t="shared" ref="E3159" si="6476">plan_id</f>
        <v>390</v>
      </c>
      <c r="F3159" s="95">
        <f t="shared" ca="1" si="6060"/>
        <v>2002</v>
      </c>
      <c r="G3159" s="95">
        <f t="shared" ref="G3159" ca="1" si="6477">VLOOKUP(INDIRECT(CHAR(39)&amp;$A3159&amp;CHAR(39)&amp;"!r2c"&amp;$C3159,0),variables,2,0)</f>
        <v>9854</v>
      </c>
      <c r="H3159" s="98">
        <f t="array" aca="1" ref="H3159" ca="1">IF(AND(G3159&gt;=10861,G3159&lt;=10863),TEXT(INDIRECT(CHAR(39)&amp;$A3159&amp;CHAR(39)&amp;"!r"&amp;$B3159&amp;"c"&amp;$C3159,0),"dd-mmm-yyyy"),(INDIRECT(CHAR(39)&amp;$A3159&amp;CHAR(39)&amp;"!r"&amp;$B3159&amp;"c"&amp;$C3159,0)))</f>
        <v>0</v>
      </c>
    </row>
    <row r="3160" spans="1:8" x14ac:dyDescent="0.3">
      <c r="A3160" s="40" t="s">
        <v>1081</v>
      </c>
      <c r="B3160" s="95">
        <f t="shared" si="6464"/>
        <v>4</v>
      </c>
      <c r="C3160" s="95">
        <f t="shared" si="6467"/>
        <v>73</v>
      </c>
      <c r="E3160" s="95">
        <f t="shared" ref="E3160" si="6478">plan_id</f>
        <v>390</v>
      </c>
      <c r="F3160" s="95">
        <f t="shared" ca="1" si="6060"/>
        <v>2002</v>
      </c>
      <c r="G3160" s="95">
        <f t="shared" ref="G3160" ca="1" si="6479">VLOOKUP(INDIRECT(CHAR(39)&amp;$A3160&amp;CHAR(39)&amp;"!r2c"&amp;$C3160,0),variables,2,0)</f>
        <v>9869</v>
      </c>
      <c r="H3160" s="98">
        <f t="array" aca="1" ref="H3160" ca="1">IF(AND(G3160&gt;=10861,G3160&lt;=10863),TEXT(INDIRECT(CHAR(39)&amp;$A3160&amp;CHAR(39)&amp;"!r"&amp;$B3160&amp;"c"&amp;$C3160,0),"dd-mmm-yyyy"),(INDIRECT(CHAR(39)&amp;$A3160&amp;CHAR(39)&amp;"!r"&amp;$B3160&amp;"c"&amp;$C3160,0)))</f>
        <v>0</v>
      </c>
    </row>
    <row r="3161" spans="1:8" x14ac:dyDescent="0.3">
      <c r="A3161" s="40" t="s">
        <v>1081</v>
      </c>
      <c r="B3161" s="95">
        <f t="shared" si="6464"/>
        <v>4</v>
      </c>
      <c r="C3161" s="95">
        <f t="shared" si="6467"/>
        <v>74</v>
      </c>
      <c r="E3161" s="95">
        <f t="shared" ref="E3161" si="6480">plan_id</f>
        <v>390</v>
      </c>
      <c r="F3161" s="95">
        <f t="shared" ca="1" si="6060"/>
        <v>2002</v>
      </c>
      <c r="G3161" s="95">
        <f t="shared" ref="G3161" ca="1" si="6481">VLOOKUP(INDIRECT(CHAR(39)&amp;$A3161&amp;CHAR(39)&amp;"!r2c"&amp;$C3161,0),variables,2,0)</f>
        <v>9873</v>
      </c>
      <c r="H3161" s="98">
        <f t="array" aca="1" ref="H3161" ca="1">IF(AND(G3161&gt;=10861,G3161&lt;=10863),TEXT(INDIRECT(CHAR(39)&amp;$A3161&amp;CHAR(39)&amp;"!r"&amp;$B3161&amp;"c"&amp;$C3161,0),"dd-mmm-yyyy"),(INDIRECT(CHAR(39)&amp;$A3161&amp;CHAR(39)&amp;"!r"&amp;$B3161&amp;"c"&amp;$C3161,0)))</f>
        <v>0</v>
      </c>
    </row>
    <row r="3162" spans="1:8" x14ac:dyDescent="0.3">
      <c r="A3162" s="40" t="s">
        <v>1081</v>
      </c>
      <c r="B3162" s="95">
        <f t="shared" si="6464"/>
        <v>4</v>
      </c>
      <c r="C3162" s="95">
        <f t="shared" si="6467"/>
        <v>75</v>
      </c>
      <c r="E3162" s="95">
        <f t="shared" ref="E3162" si="6482">plan_id</f>
        <v>390</v>
      </c>
      <c r="F3162" s="95">
        <f t="shared" ca="1" si="6060"/>
        <v>2002</v>
      </c>
      <c r="G3162" s="95">
        <f t="shared" ref="G3162" ca="1" si="6483">VLOOKUP(INDIRECT(CHAR(39)&amp;$A3162&amp;CHAR(39)&amp;"!r2c"&amp;$C3162,0),variables,2,0)</f>
        <v>9881</v>
      </c>
      <c r="H3162" s="98">
        <f t="array" aca="1" ref="H3162" ca="1">IF(AND(G3162&gt;=10861,G3162&lt;=10863),TEXT(INDIRECT(CHAR(39)&amp;$A3162&amp;CHAR(39)&amp;"!r"&amp;$B3162&amp;"c"&amp;$C3162,0),"dd-mmm-yyyy"),(INDIRECT(CHAR(39)&amp;$A3162&amp;CHAR(39)&amp;"!r"&amp;$B3162&amp;"c"&amp;$C3162,0)))</f>
        <v>0</v>
      </c>
    </row>
    <row r="3163" spans="1:8" x14ac:dyDescent="0.3">
      <c r="A3163" s="40" t="s">
        <v>1081</v>
      </c>
      <c r="B3163" s="95">
        <f t="shared" si="6464"/>
        <v>4</v>
      </c>
      <c r="C3163" s="95">
        <f t="shared" si="6467"/>
        <v>76</v>
      </c>
      <c r="E3163" s="95">
        <f t="shared" ref="E3163" si="6484">plan_id</f>
        <v>390</v>
      </c>
      <c r="F3163" s="95">
        <f t="shared" ca="1" si="6060"/>
        <v>2002</v>
      </c>
      <c r="G3163" s="95">
        <f t="shared" ref="G3163" ca="1" si="6485">VLOOKUP(INDIRECT(CHAR(39)&amp;$A3163&amp;CHAR(39)&amp;"!r2c"&amp;$C3163,0),variables,2,0)</f>
        <v>9908</v>
      </c>
      <c r="H3163" s="98">
        <f t="array" aca="1" ref="H3163" ca="1">IF(AND(G3163&gt;=10861,G3163&lt;=10863),TEXT(INDIRECT(CHAR(39)&amp;$A3163&amp;CHAR(39)&amp;"!r"&amp;$B3163&amp;"c"&amp;$C3163,0),"dd-mmm-yyyy"),(INDIRECT(CHAR(39)&amp;$A3163&amp;CHAR(39)&amp;"!r"&amp;$B3163&amp;"c"&amp;$C3163,0)))</f>
        <v>0</v>
      </c>
    </row>
    <row r="3164" spans="1:8" x14ac:dyDescent="0.3">
      <c r="A3164" s="40" t="s">
        <v>1081</v>
      </c>
      <c r="B3164" s="95">
        <f t="shared" si="6464"/>
        <v>4</v>
      </c>
      <c r="C3164" s="95">
        <f t="shared" si="6467"/>
        <v>77</v>
      </c>
      <c r="E3164" s="95">
        <f t="shared" ref="E3164" si="6486">plan_id</f>
        <v>390</v>
      </c>
      <c r="F3164" s="95">
        <f t="shared" ca="1" si="6060"/>
        <v>2002</v>
      </c>
      <c r="G3164" s="95">
        <f t="shared" ref="G3164" ca="1" si="6487">VLOOKUP(INDIRECT(CHAR(39)&amp;$A3164&amp;CHAR(39)&amp;"!r2c"&amp;$C3164,0),variables,2,0)</f>
        <v>9911</v>
      </c>
      <c r="H3164" s="98">
        <f t="array" aca="1" ref="H3164" ca="1">IF(AND(G3164&gt;=10861,G3164&lt;=10863),TEXT(INDIRECT(CHAR(39)&amp;$A3164&amp;CHAR(39)&amp;"!r"&amp;$B3164&amp;"c"&amp;$C3164,0),"dd-mmm-yyyy"),(INDIRECT(CHAR(39)&amp;$A3164&amp;CHAR(39)&amp;"!r"&amp;$B3164&amp;"c"&amp;$C3164,0)))</f>
        <v>0</v>
      </c>
    </row>
    <row r="3165" spans="1:8" x14ac:dyDescent="0.3">
      <c r="A3165" s="40" t="s">
        <v>1081</v>
      </c>
      <c r="B3165" s="95">
        <f t="shared" si="6464"/>
        <v>4</v>
      </c>
      <c r="C3165" s="95">
        <f t="shared" si="6467"/>
        <v>78</v>
      </c>
      <c r="E3165" s="95">
        <f t="shared" ref="E3165" si="6488">plan_id</f>
        <v>390</v>
      </c>
      <c r="F3165" s="95">
        <f t="shared" ca="1" si="6060"/>
        <v>2002</v>
      </c>
      <c r="G3165" s="95">
        <f t="shared" ref="G3165" ca="1" si="6489">VLOOKUP(INDIRECT(CHAR(39)&amp;$A3165&amp;CHAR(39)&amp;"!r2c"&amp;$C3165,0),variables,2,0)</f>
        <v>9663</v>
      </c>
      <c r="H3165" s="98">
        <f t="array" aca="1" ref="H3165" ca="1">IF(AND(G3165&gt;=10861,G3165&lt;=10863),TEXT(INDIRECT(CHAR(39)&amp;$A3165&amp;CHAR(39)&amp;"!r"&amp;$B3165&amp;"c"&amp;$C3165,0),"dd-mmm-yyyy"),(INDIRECT(CHAR(39)&amp;$A3165&amp;CHAR(39)&amp;"!r"&amp;$B3165&amp;"c"&amp;$C3165,0)))</f>
        <v>0</v>
      </c>
    </row>
    <row r="3166" spans="1:8" x14ac:dyDescent="0.3">
      <c r="A3166" s="40" t="s">
        <v>1081</v>
      </c>
      <c r="B3166" s="95">
        <f t="shared" si="6464"/>
        <v>4</v>
      </c>
      <c r="C3166" s="95">
        <f t="shared" si="6467"/>
        <v>79</v>
      </c>
      <c r="E3166" s="95">
        <f t="shared" ref="E3166" si="6490">plan_id</f>
        <v>390</v>
      </c>
      <c r="F3166" s="95">
        <f t="shared" ca="1" si="6060"/>
        <v>2002</v>
      </c>
      <c r="G3166" s="95">
        <f t="shared" ref="G3166" ca="1" si="6491">VLOOKUP(INDIRECT(CHAR(39)&amp;$A3166&amp;CHAR(39)&amp;"!r2c"&amp;$C3166,0),variables,2,0)</f>
        <v>9710</v>
      </c>
      <c r="H3166" s="98">
        <f t="array" aca="1" ref="H3166" ca="1">IF(AND(G3166&gt;=10861,G3166&lt;=10863),TEXT(INDIRECT(CHAR(39)&amp;$A3166&amp;CHAR(39)&amp;"!r"&amp;$B3166&amp;"c"&amp;$C3166,0),"dd-mmm-yyyy"),(INDIRECT(CHAR(39)&amp;$A3166&amp;CHAR(39)&amp;"!r"&amp;$B3166&amp;"c"&amp;$C3166,0)))</f>
        <v>0</v>
      </c>
    </row>
    <row r="3167" spans="1:8" x14ac:dyDescent="0.3">
      <c r="A3167" s="40" t="s">
        <v>1081</v>
      </c>
      <c r="B3167" s="95">
        <f t="shared" si="6464"/>
        <v>4</v>
      </c>
      <c r="C3167" s="95">
        <f t="shared" si="6467"/>
        <v>80</v>
      </c>
      <c r="E3167" s="95">
        <f t="shared" ref="E3167" si="6492">plan_id</f>
        <v>390</v>
      </c>
      <c r="F3167" s="95">
        <f t="shared" ca="1" si="6060"/>
        <v>2002</v>
      </c>
      <c r="G3167" s="95">
        <f t="shared" ref="G3167" ca="1" si="6493">VLOOKUP(INDIRECT(CHAR(39)&amp;$A3167&amp;CHAR(39)&amp;"!r2c"&amp;$C3167,0),variables,2,0)</f>
        <v>9758</v>
      </c>
      <c r="H3167" s="98">
        <f t="array" aca="1" ref="H3167" ca="1">IF(AND(G3167&gt;=10861,G3167&lt;=10863),TEXT(INDIRECT(CHAR(39)&amp;$A3167&amp;CHAR(39)&amp;"!r"&amp;$B3167&amp;"c"&amp;$C3167,0),"dd-mmm-yyyy"),(INDIRECT(CHAR(39)&amp;$A3167&amp;CHAR(39)&amp;"!r"&amp;$B3167&amp;"c"&amp;$C3167,0)))</f>
        <v>0</v>
      </c>
    </row>
    <row r="3168" spans="1:8" x14ac:dyDescent="0.3">
      <c r="A3168" s="40" t="s">
        <v>1081</v>
      </c>
      <c r="B3168" s="95">
        <f t="shared" si="6464"/>
        <v>4</v>
      </c>
      <c r="C3168" s="95">
        <f t="shared" si="6467"/>
        <v>81</v>
      </c>
      <c r="E3168" s="95">
        <f t="shared" ref="E3168" si="6494">plan_id</f>
        <v>390</v>
      </c>
      <c r="F3168" s="95">
        <f t="shared" ca="1" si="6060"/>
        <v>2002</v>
      </c>
      <c r="G3168" s="95">
        <f t="shared" ref="G3168" ca="1" si="6495">VLOOKUP(INDIRECT(CHAR(39)&amp;$A3168&amp;CHAR(39)&amp;"!r2c"&amp;$C3168,0),variables,2,0)</f>
        <v>9803</v>
      </c>
      <c r="H3168" s="98">
        <f t="array" aca="1" ref="H3168" ca="1">IF(AND(G3168&gt;=10861,G3168&lt;=10863),TEXT(INDIRECT(CHAR(39)&amp;$A3168&amp;CHAR(39)&amp;"!r"&amp;$B3168&amp;"c"&amp;$C3168,0),"dd-mmm-yyyy"),(INDIRECT(CHAR(39)&amp;$A3168&amp;CHAR(39)&amp;"!r"&amp;$B3168&amp;"c"&amp;$C3168,0)))</f>
        <v>0</v>
      </c>
    </row>
    <row r="3169" spans="1:8" x14ac:dyDescent="0.3">
      <c r="A3169" s="40" t="s">
        <v>1081</v>
      </c>
      <c r="B3169" s="95">
        <f t="shared" si="6464"/>
        <v>4</v>
      </c>
      <c r="C3169" s="95">
        <f t="shared" si="6467"/>
        <v>82</v>
      </c>
      <c r="E3169" s="95">
        <f t="shared" ref="E3169" si="6496">plan_id</f>
        <v>390</v>
      </c>
      <c r="F3169" s="95">
        <f t="shared" ca="1" si="6060"/>
        <v>2002</v>
      </c>
      <c r="G3169" s="95">
        <f t="shared" ref="G3169" ca="1" si="6497">VLOOKUP(INDIRECT(CHAR(39)&amp;$A3169&amp;CHAR(39)&amp;"!r2c"&amp;$C3169,0),variables,2,0)</f>
        <v>9857</v>
      </c>
      <c r="H3169" s="98">
        <f t="array" aca="1" ref="H3169" ca="1">IF(AND(G3169&gt;=10861,G3169&lt;=10863),TEXT(INDIRECT(CHAR(39)&amp;$A3169&amp;CHAR(39)&amp;"!r"&amp;$B3169&amp;"c"&amp;$C3169,0),"dd-mmm-yyyy"),(INDIRECT(CHAR(39)&amp;$A3169&amp;CHAR(39)&amp;"!r"&amp;$B3169&amp;"c"&amp;$C3169,0)))</f>
        <v>0</v>
      </c>
    </row>
    <row r="3170" spans="1:8" x14ac:dyDescent="0.3">
      <c r="A3170" s="40" t="s">
        <v>1081</v>
      </c>
      <c r="B3170" s="95">
        <f t="shared" si="6464"/>
        <v>4</v>
      </c>
      <c r="C3170" s="95">
        <f t="shared" si="6467"/>
        <v>83</v>
      </c>
      <c r="E3170" s="95">
        <f t="shared" ref="E3170" si="6498">plan_id</f>
        <v>390</v>
      </c>
      <c r="F3170" s="95">
        <f t="shared" ca="1" si="6060"/>
        <v>2002</v>
      </c>
      <c r="G3170" s="95">
        <f t="shared" ref="G3170" ca="1" si="6499">VLOOKUP(INDIRECT(CHAR(39)&amp;$A3170&amp;CHAR(39)&amp;"!r2c"&amp;$C3170,0),variables,2,0)</f>
        <v>9902</v>
      </c>
      <c r="H3170" s="98">
        <f t="array" aca="1" ref="H3170" ca="1">IF(AND(G3170&gt;=10861,G3170&lt;=10863),TEXT(INDIRECT(CHAR(39)&amp;$A3170&amp;CHAR(39)&amp;"!r"&amp;$B3170&amp;"c"&amp;$C3170,0),"dd-mmm-yyyy"),(INDIRECT(CHAR(39)&amp;$A3170&amp;CHAR(39)&amp;"!r"&amp;$B3170&amp;"c"&amp;$C3170,0)))</f>
        <v>0</v>
      </c>
    </row>
    <row r="3171" spans="1:8" x14ac:dyDescent="0.3">
      <c r="A3171" s="40" t="s">
        <v>1081</v>
      </c>
      <c r="B3171" s="95">
        <f t="shared" si="6464"/>
        <v>4</v>
      </c>
      <c r="C3171" s="95">
        <f t="shared" si="6467"/>
        <v>84</v>
      </c>
      <c r="E3171" s="95">
        <f t="shared" ref="E3171" si="6500">plan_id</f>
        <v>390</v>
      </c>
      <c r="F3171" s="95">
        <f t="shared" ca="1" si="6060"/>
        <v>2002</v>
      </c>
      <c r="G3171" s="95">
        <f t="shared" ref="G3171" ca="1" si="6501">VLOOKUP(INDIRECT(CHAR(39)&amp;$A3171&amp;CHAR(39)&amp;"!r2c"&amp;$C3171,0),variables,2,0)</f>
        <v>9926</v>
      </c>
      <c r="H3171" s="98">
        <f t="array" aca="1" ref="H3171" ca="1">IF(AND(G3171&gt;=10861,G3171&lt;=10863),TEXT(INDIRECT(CHAR(39)&amp;$A3171&amp;CHAR(39)&amp;"!r"&amp;$B3171&amp;"c"&amp;$C3171,0),"dd-mmm-yyyy"),(INDIRECT(CHAR(39)&amp;$A3171&amp;CHAR(39)&amp;"!r"&amp;$B3171&amp;"c"&amp;$C3171,0)))</f>
        <v>0</v>
      </c>
    </row>
    <row r="3172" spans="1:8" x14ac:dyDescent="0.3">
      <c r="A3172" s="40" t="s">
        <v>1081</v>
      </c>
      <c r="B3172" s="95">
        <f t="shared" si="6464"/>
        <v>4</v>
      </c>
      <c r="C3172" s="95">
        <f t="shared" si="6467"/>
        <v>85</v>
      </c>
      <c r="E3172" s="95">
        <f t="shared" ref="E3172" si="6502">plan_id</f>
        <v>390</v>
      </c>
      <c r="F3172" s="95">
        <f t="shared" ca="1" si="6060"/>
        <v>2002</v>
      </c>
      <c r="G3172" s="95">
        <f t="shared" ref="G3172" ca="1" si="6503">VLOOKUP(INDIRECT(CHAR(39)&amp;$A3172&amp;CHAR(39)&amp;"!r2c"&amp;$C3172,0),variables,2,0)</f>
        <v>9666</v>
      </c>
      <c r="H3172" s="98">
        <f t="array" aca="1" ref="H3172" ca="1">IF(AND(G3172&gt;=10861,G3172&lt;=10863),TEXT(INDIRECT(CHAR(39)&amp;$A3172&amp;CHAR(39)&amp;"!r"&amp;$B3172&amp;"c"&amp;$C3172,0),"dd-mmm-yyyy"),(INDIRECT(CHAR(39)&amp;$A3172&amp;CHAR(39)&amp;"!r"&amp;$B3172&amp;"c"&amp;$C3172,0)))</f>
        <v>0</v>
      </c>
    </row>
    <row r="3173" spans="1:8" x14ac:dyDescent="0.3">
      <c r="A3173" s="40" t="s">
        <v>1081</v>
      </c>
      <c r="B3173" s="95">
        <f t="shared" si="6464"/>
        <v>4</v>
      </c>
      <c r="C3173" s="95">
        <f t="shared" si="6467"/>
        <v>86</v>
      </c>
      <c r="E3173" s="95">
        <f t="shared" ref="E3173" si="6504">plan_id</f>
        <v>390</v>
      </c>
      <c r="F3173" s="95">
        <f t="shared" ca="1" si="6060"/>
        <v>2002</v>
      </c>
      <c r="G3173" s="95">
        <f t="shared" ref="G3173" ca="1" si="6505">VLOOKUP(INDIRECT(CHAR(39)&amp;$A3173&amp;CHAR(39)&amp;"!r2c"&amp;$C3173,0),variables,2,0)</f>
        <v>9827</v>
      </c>
      <c r="H3173" s="98">
        <f t="array" aca="1" ref="H3173" ca="1">IF(AND(G3173&gt;=10861,G3173&lt;=10863),TEXT(INDIRECT(CHAR(39)&amp;$A3173&amp;CHAR(39)&amp;"!r"&amp;$B3173&amp;"c"&amp;$C3173,0),"dd-mmm-yyyy"),(INDIRECT(CHAR(39)&amp;$A3173&amp;CHAR(39)&amp;"!r"&amp;$B3173&amp;"c"&amp;$C3173,0)))</f>
        <v>0</v>
      </c>
    </row>
    <row r="3174" spans="1:8" x14ac:dyDescent="0.3">
      <c r="A3174" s="40" t="s">
        <v>1081</v>
      </c>
      <c r="B3174" s="95">
        <f t="shared" si="6464"/>
        <v>4</v>
      </c>
      <c r="C3174" s="95">
        <f t="shared" si="6467"/>
        <v>87</v>
      </c>
      <c r="E3174" s="95">
        <f t="shared" ref="E3174" si="6506">plan_id</f>
        <v>390</v>
      </c>
      <c r="F3174" s="95">
        <f t="shared" ca="1" si="6060"/>
        <v>2002</v>
      </c>
      <c r="G3174" s="95">
        <f t="shared" ref="G3174" ca="1" si="6507">VLOOKUP(INDIRECT(CHAR(39)&amp;$A3174&amp;CHAR(39)&amp;"!r2c"&amp;$C3174,0),variables,2,0)</f>
        <v>9657</v>
      </c>
      <c r="H3174" s="98">
        <f t="array" aca="1" ref="H3174" ca="1">IF(AND(G3174&gt;=10861,G3174&lt;=10863),TEXT(INDIRECT(CHAR(39)&amp;$A3174&amp;CHAR(39)&amp;"!r"&amp;$B3174&amp;"c"&amp;$C3174,0),"dd-mmm-yyyy"),(INDIRECT(CHAR(39)&amp;$A3174&amp;CHAR(39)&amp;"!r"&amp;$B3174&amp;"c"&amp;$C3174,0)))</f>
        <v>0</v>
      </c>
    </row>
    <row r="3175" spans="1:8" x14ac:dyDescent="0.3">
      <c r="A3175" s="40" t="s">
        <v>1081</v>
      </c>
      <c r="B3175" s="95">
        <f t="shared" si="6464"/>
        <v>4</v>
      </c>
      <c r="C3175" s="95">
        <f t="shared" si="6467"/>
        <v>88</v>
      </c>
      <c r="E3175" s="95">
        <f t="shared" ref="E3175" si="6508">plan_id</f>
        <v>390</v>
      </c>
      <c r="F3175" s="95">
        <f t="shared" ca="1" si="6060"/>
        <v>2002</v>
      </c>
      <c r="G3175" s="95">
        <f t="shared" ref="G3175" ca="1" si="6509">VLOOKUP(INDIRECT(CHAR(39)&amp;$A3175&amp;CHAR(39)&amp;"!r2c"&amp;$C3175,0),variables,2,0)</f>
        <v>9834</v>
      </c>
      <c r="H3175" s="98">
        <f t="array" aca="1" ref="H3175" ca="1">IF(AND(G3175&gt;=10861,G3175&lt;=10863),TEXT(INDIRECT(CHAR(39)&amp;$A3175&amp;CHAR(39)&amp;"!r"&amp;$B3175&amp;"c"&amp;$C3175,0),"dd-mmm-yyyy"),(INDIRECT(CHAR(39)&amp;$A3175&amp;CHAR(39)&amp;"!r"&amp;$B3175&amp;"c"&amp;$C3175,0)))</f>
        <v>0</v>
      </c>
    </row>
    <row r="3176" spans="1:8" x14ac:dyDescent="0.3">
      <c r="A3176" s="40" t="s">
        <v>1081</v>
      </c>
      <c r="B3176" s="95">
        <f t="shared" si="6464"/>
        <v>4</v>
      </c>
      <c r="C3176" s="95">
        <f t="shared" si="6467"/>
        <v>89</v>
      </c>
      <c r="E3176" s="95">
        <f t="shared" ref="E3176" si="6510">plan_id</f>
        <v>390</v>
      </c>
      <c r="F3176" s="95">
        <f t="shared" ca="1" si="6060"/>
        <v>2002</v>
      </c>
      <c r="G3176" s="95">
        <f t="shared" ref="G3176" ca="1" si="6511">VLOOKUP(INDIRECT(CHAR(39)&amp;$A3176&amp;CHAR(39)&amp;"!r2c"&amp;$C3176,0),variables,2,0)</f>
        <v>9884</v>
      </c>
      <c r="H3176" s="98">
        <f t="array" aca="1" ref="H3176" ca="1">IF(AND(G3176&gt;=10861,G3176&lt;=10863),TEXT(INDIRECT(CHAR(39)&amp;$A3176&amp;CHAR(39)&amp;"!r"&amp;$B3176&amp;"c"&amp;$C3176,0),"dd-mmm-yyyy"),(INDIRECT(CHAR(39)&amp;$A3176&amp;CHAR(39)&amp;"!r"&amp;$B3176&amp;"c"&amp;$C3176,0)))</f>
        <v>0</v>
      </c>
    </row>
    <row r="3177" spans="1:8" x14ac:dyDescent="0.3">
      <c r="A3177" s="40" t="s">
        <v>1081</v>
      </c>
      <c r="B3177" s="95">
        <f t="shared" si="6464"/>
        <v>4</v>
      </c>
      <c r="C3177" s="95">
        <f t="shared" si="6467"/>
        <v>90</v>
      </c>
      <c r="E3177" s="95">
        <f t="shared" ref="E3177" si="6512">plan_id</f>
        <v>390</v>
      </c>
      <c r="F3177" s="95">
        <f t="shared" ca="1" si="6060"/>
        <v>2002</v>
      </c>
      <c r="G3177" s="95">
        <f t="shared" ref="G3177" ca="1" si="6513">VLOOKUP(INDIRECT(CHAR(39)&amp;$A3177&amp;CHAR(39)&amp;"!r2c"&amp;$C3177,0),variables,2,0)</f>
        <v>9672</v>
      </c>
      <c r="H3177" s="98">
        <f t="array" aca="1" ref="H3177" ca="1">IF(AND(G3177&gt;=10861,G3177&lt;=10863),TEXT(INDIRECT(CHAR(39)&amp;$A3177&amp;CHAR(39)&amp;"!r"&amp;$B3177&amp;"c"&amp;$C3177,0),"dd-mmm-yyyy"),(INDIRECT(CHAR(39)&amp;$A3177&amp;CHAR(39)&amp;"!r"&amp;$B3177&amp;"c"&amp;$C3177,0)))</f>
        <v>0</v>
      </c>
    </row>
    <row r="3178" spans="1:8" x14ac:dyDescent="0.3">
      <c r="A3178" s="40" t="s">
        <v>1081</v>
      </c>
      <c r="B3178" s="95">
        <f t="shared" si="6464"/>
        <v>5</v>
      </c>
      <c r="C3178" s="95">
        <f t="shared" si="6467"/>
        <v>3</v>
      </c>
      <c r="E3178" s="95">
        <f t="shared" ref="E3178" si="6514">plan_id</f>
        <v>390</v>
      </c>
      <c r="F3178" s="95">
        <f t="shared" ca="1" si="6060"/>
        <v>2003</v>
      </c>
      <c r="G3178" s="95">
        <f t="shared" ref="G3178" ca="1" si="6515">VLOOKUP(INDIRECT(CHAR(39)&amp;$A3178&amp;CHAR(39)&amp;"!r2c"&amp;$C3178,0),variables,2,0)</f>
        <v>9704</v>
      </c>
      <c r="H3178" s="98">
        <f t="array" aca="1" ref="H3178" ca="1">IF(AND(G3178&gt;=10861,G3178&lt;=10863),TEXT(INDIRECT(CHAR(39)&amp;$A3178&amp;CHAR(39)&amp;"!r"&amp;$B3178&amp;"c"&amp;$C3178,0),"dd-mmm-yyyy"),(INDIRECT(CHAR(39)&amp;$A3178&amp;CHAR(39)&amp;"!r"&amp;$B3178&amp;"c"&amp;$C3178,0)))</f>
        <v>0</v>
      </c>
    </row>
    <row r="3179" spans="1:8" x14ac:dyDescent="0.3">
      <c r="A3179" s="40" t="s">
        <v>1081</v>
      </c>
      <c r="B3179" s="95">
        <f t="shared" si="6464"/>
        <v>5</v>
      </c>
      <c r="C3179" s="95">
        <f t="shared" si="6467"/>
        <v>4</v>
      </c>
      <c r="E3179" s="95">
        <f t="shared" ref="E3179" si="6516">plan_id</f>
        <v>390</v>
      </c>
      <c r="F3179" s="95">
        <f t="shared" ca="1" si="6060"/>
        <v>2003</v>
      </c>
      <c r="G3179" s="95">
        <f t="shared" ref="G3179" ca="1" si="6517">VLOOKUP(INDIRECT(CHAR(39)&amp;$A3179&amp;CHAR(39)&amp;"!r2c"&amp;$C3179,0),variables,2,0)</f>
        <v>9716</v>
      </c>
      <c r="H3179" s="98">
        <f t="array" aca="1" ref="H3179" ca="1">IF(AND(G3179&gt;=10861,G3179&lt;=10863),TEXT(INDIRECT(CHAR(39)&amp;$A3179&amp;CHAR(39)&amp;"!r"&amp;$B3179&amp;"c"&amp;$C3179,0),"dd-mmm-yyyy"),(INDIRECT(CHAR(39)&amp;$A3179&amp;CHAR(39)&amp;"!r"&amp;$B3179&amp;"c"&amp;$C3179,0)))</f>
        <v>0</v>
      </c>
    </row>
    <row r="3180" spans="1:8" x14ac:dyDescent="0.3">
      <c r="A3180" s="40" t="s">
        <v>1081</v>
      </c>
      <c r="B3180" s="95">
        <f t="shared" si="6464"/>
        <v>5</v>
      </c>
      <c r="C3180" s="95">
        <f t="shared" si="6467"/>
        <v>5</v>
      </c>
      <c r="E3180" s="95">
        <f t="shared" ref="E3180" si="6518">plan_id</f>
        <v>390</v>
      </c>
      <c r="F3180" s="95">
        <f t="shared" ca="1" si="6060"/>
        <v>2003</v>
      </c>
      <c r="G3180" s="95">
        <f t="shared" ref="G3180" ca="1" si="6519">VLOOKUP(INDIRECT(CHAR(39)&amp;$A3180&amp;CHAR(39)&amp;"!r2c"&amp;$C3180,0),variables,2,0)</f>
        <v>9734</v>
      </c>
      <c r="H3180" s="98">
        <f t="array" aca="1" ref="H3180" ca="1">IF(AND(G3180&gt;=10861,G3180&lt;=10863),TEXT(INDIRECT(CHAR(39)&amp;$A3180&amp;CHAR(39)&amp;"!r"&amp;$B3180&amp;"c"&amp;$C3180,0),"dd-mmm-yyyy"),(INDIRECT(CHAR(39)&amp;$A3180&amp;CHAR(39)&amp;"!r"&amp;$B3180&amp;"c"&amp;$C3180,0)))</f>
        <v>0</v>
      </c>
    </row>
    <row r="3181" spans="1:8" x14ac:dyDescent="0.3">
      <c r="A3181" s="40" t="s">
        <v>1081</v>
      </c>
      <c r="B3181" s="95">
        <f t="shared" si="6464"/>
        <v>5</v>
      </c>
      <c r="C3181" s="95">
        <f t="shared" si="6467"/>
        <v>6</v>
      </c>
      <c r="E3181" s="95">
        <f t="shared" ref="E3181" si="6520">plan_id</f>
        <v>390</v>
      </c>
      <c r="F3181" s="95">
        <f t="shared" ca="1" si="6060"/>
        <v>2003</v>
      </c>
      <c r="G3181" s="95">
        <f t="shared" ref="G3181" ca="1" si="6521">VLOOKUP(INDIRECT(CHAR(39)&amp;$A3181&amp;CHAR(39)&amp;"!r2c"&amp;$C3181,0),variables,2,0)</f>
        <v>9749</v>
      </c>
      <c r="H3181" s="98">
        <f t="array" aca="1" ref="H3181" ca="1">IF(AND(G3181&gt;=10861,G3181&lt;=10863),TEXT(INDIRECT(CHAR(39)&amp;$A3181&amp;CHAR(39)&amp;"!r"&amp;$B3181&amp;"c"&amp;$C3181,0),"dd-mmm-yyyy"),(INDIRECT(CHAR(39)&amp;$A3181&amp;CHAR(39)&amp;"!r"&amp;$B3181&amp;"c"&amp;$C3181,0)))</f>
        <v>0</v>
      </c>
    </row>
    <row r="3182" spans="1:8" x14ac:dyDescent="0.3">
      <c r="A3182" s="40" t="s">
        <v>1081</v>
      </c>
      <c r="B3182" s="95">
        <f t="shared" si="6464"/>
        <v>5</v>
      </c>
      <c r="C3182" s="95">
        <f t="shared" si="6467"/>
        <v>7</v>
      </c>
      <c r="E3182" s="95">
        <f t="shared" ref="E3182" si="6522">plan_id</f>
        <v>390</v>
      </c>
      <c r="F3182" s="95">
        <f t="shared" ca="1" si="6060"/>
        <v>2003</v>
      </c>
      <c r="G3182" s="95">
        <f t="shared" ref="G3182" ca="1" si="6523">VLOOKUP(INDIRECT(CHAR(39)&amp;$A3182&amp;CHAR(39)&amp;"!r2c"&amp;$C3182,0),variables,2,0)</f>
        <v>9755</v>
      </c>
      <c r="H3182" s="98">
        <f t="array" aca="1" ref="H3182" ca="1">IF(AND(G3182&gt;=10861,G3182&lt;=10863),TEXT(INDIRECT(CHAR(39)&amp;$A3182&amp;CHAR(39)&amp;"!r"&amp;$B3182&amp;"c"&amp;$C3182,0),"dd-mmm-yyyy"),(INDIRECT(CHAR(39)&amp;$A3182&amp;CHAR(39)&amp;"!r"&amp;$B3182&amp;"c"&amp;$C3182,0)))</f>
        <v>0</v>
      </c>
    </row>
    <row r="3183" spans="1:8" x14ac:dyDescent="0.3">
      <c r="A3183" s="40" t="s">
        <v>1081</v>
      </c>
      <c r="B3183" s="95">
        <f t="shared" si="6464"/>
        <v>5</v>
      </c>
      <c r="C3183" s="95">
        <f t="shared" si="6467"/>
        <v>8</v>
      </c>
      <c r="E3183" s="95">
        <f t="shared" ref="E3183" si="6524">plan_id</f>
        <v>390</v>
      </c>
      <c r="F3183" s="95">
        <f t="shared" ca="1" si="6060"/>
        <v>2003</v>
      </c>
      <c r="G3183" s="95">
        <f t="shared" ref="G3183" ca="1" si="6525">VLOOKUP(INDIRECT(CHAR(39)&amp;$A3183&amp;CHAR(39)&amp;"!r2c"&amp;$C3183,0),variables,2,0)</f>
        <v>9782</v>
      </c>
      <c r="H3183" s="98">
        <f t="array" aca="1" ref="H3183" ca="1">IF(AND(G3183&gt;=10861,G3183&lt;=10863),TEXT(INDIRECT(CHAR(39)&amp;$A3183&amp;CHAR(39)&amp;"!r"&amp;$B3183&amp;"c"&amp;$C3183,0),"dd-mmm-yyyy"),(INDIRECT(CHAR(39)&amp;$A3183&amp;CHAR(39)&amp;"!r"&amp;$B3183&amp;"c"&amp;$C3183,0)))</f>
        <v>0</v>
      </c>
    </row>
    <row r="3184" spans="1:8" x14ac:dyDescent="0.3">
      <c r="A3184" s="40" t="s">
        <v>1081</v>
      </c>
      <c r="B3184" s="95">
        <f t="shared" si="6464"/>
        <v>5</v>
      </c>
      <c r="C3184" s="95">
        <f t="shared" si="6467"/>
        <v>9</v>
      </c>
      <c r="E3184" s="95">
        <f t="shared" ref="E3184" si="6526">plan_id</f>
        <v>390</v>
      </c>
      <c r="F3184" s="95">
        <f t="shared" ca="1" si="6060"/>
        <v>2003</v>
      </c>
      <c r="G3184" s="95">
        <f t="shared" ref="G3184" ca="1" si="6527">VLOOKUP(INDIRECT(CHAR(39)&amp;$A3184&amp;CHAR(39)&amp;"!r2c"&amp;$C3184,0),variables,2,0)</f>
        <v>9788</v>
      </c>
      <c r="H3184" s="98">
        <f t="array" aca="1" ref="H3184" ca="1">IF(AND(G3184&gt;=10861,G3184&lt;=10863),TEXT(INDIRECT(CHAR(39)&amp;$A3184&amp;CHAR(39)&amp;"!r"&amp;$B3184&amp;"c"&amp;$C3184,0),"dd-mmm-yyyy"),(INDIRECT(CHAR(39)&amp;$A3184&amp;CHAR(39)&amp;"!r"&amp;$B3184&amp;"c"&amp;$C3184,0)))</f>
        <v>0</v>
      </c>
    </row>
    <row r="3185" spans="1:8" x14ac:dyDescent="0.3">
      <c r="A3185" s="40" t="s">
        <v>1081</v>
      </c>
      <c r="B3185" s="95">
        <f t="shared" si="6464"/>
        <v>5</v>
      </c>
      <c r="C3185" s="95">
        <f t="shared" si="6467"/>
        <v>10</v>
      </c>
      <c r="E3185" s="95">
        <f t="shared" ref="E3185" si="6528">plan_id</f>
        <v>390</v>
      </c>
      <c r="F3185" s="95">
        <f t="shared" ca="1" si="6060"/>
        <v>2003</v>
      </c>
      <c r="G3185" s="95">
        <f t="shared" ref="G3185" ca="1" si="6529">VLOOKUP(INDIRECT(CHAR(39)&amp;$A3185&amp;CHAR(39)&amp;"!r2c"&amp;$C3185,0),variables,2,0)</f>
        <v>9812</v>
      </c>
      <c r="H3185" s="98">
        <f t="array" aca="1" ref="H3185" ca="1">IF(AND(G3185&gt;=10861,G3185&lt;=10863),TEXT(INDIRECT(CHAR(39)&amp;$A3185&amp;CHAR(39)&amp;"!r"&amp;$B3185&amp;"c"&amp;$C3185,0),"dd-mmm-yyyy"),(INDIRECT(CHAR(39)&amp;$A3185&amp;CHAR(39)&amp;"!r"&amp;$B3185&amp;"c"&amp;$C3185,0)))</f>
        <v>0</v>
      </c>
    </row>
    <row r="3186" spans="1:8" x14ac:dyDescent="0.3">
      <c r="A3186" s="40" t="s">
        <v>1081</v>
      </c>
      <c r="B3186" s="95">
        <f t="shared" si="6464"/>
        <v>5</v>
      </c>
      <c r="C3186" s="95">
        <f t="shared" si="6467"/>
        <v>11</v>
      </c>
      <c r="E3186" s="95">
        <f t="shared" ref="E3186" si="6530">plan_id</f>
        <v>390</v>
      </c>
      <c r="F3186" s="95">
        <f t="shared" ca="1" si="6060"/>
        <v>2003</v>
      </c>
      <c r="G3186" s="95">
        <f t="shared" ref="G3186" ca="1" si="6531">VLOOKUP(INDIRECT(CHAR(39)&amp;$A3186&amp;CHAR(39)&amp;"!r2c"&amp;$C3186,0),variables,2,0)</f>
        <v>9815</v>
      </c>
      <c r="H3186" s="98">
        <f t="array" aca="1" ref="H3186" ca="1">IF(AND(G3186&gt;=10861,G3186&lt;=10863),TEXT(INDIRECT(CHAR(39)&amp;$A3186&amp;CHAR(39)&amp;"!r"&amp;$B3186&amp;"c"&amp;$C3186,0),"dd-mmm-yyyy"),(INDIRECT(CHAR(39)&amp;$A3186&amp;CHAR(39)&amp;"!r"&amp;$B3186&amp;"c"&amp;$C3186,0)))</f>
        <v>0</v>
      </c>
    </row>
    <row r="3187" spans="1:8" x14ac:dyDescent="0.3">
      <c r="A3187" s="40" t="s">
        <v>1081</v>
      </c>
      <c r="B3187" s="95">
        <f t="shared" si="6464"/>
        <v>5</v>
      </c>
      <c r="C3187" s="95">
        <f t="shared" si="6467"/>
        <v>12</v>
      </c>
      <c r="E3187" s="95">
        <f t="shared" ref="E3187" si="6532">plan_id</f>
        <v>390</v>
      </c>
      <c r="F3187" s="95">
        <f t="shared" ca="1" si="6060"/>
        <v>2003</v>
      </c>
      <c r="G3187" s="95">
        <f t="shared" ref="G3187" ca="1" si="6533">VLOOKUP(INDIRECT(CHAR(39)&amp;$A3187&amp;CHAR(39)&amp;"!r2c"&amp;$C3187,0),variables,2,0)</f>
        <v>9821</v>
      </c>
      <c r="H3187" s="98">
        <f t="array" aca="1" ref="H3187" ca="1">IF(AND(G3187&gt;=10861,G3187&lt;=10863),TEXT(INDIRECT(CHAR(39)&amp;$A3187&amp;CHAR(39)&amp;"!r"&amp;$B3187&amp;"c"&amp;$C3187,0),"dd-mmm-yyyy"),(INDIRECT(CHAR(39)&amp;$A3187&amp;CHAR(39)&amp;"!r"&amp;$B3187&amp;"c"&amp;$C3187,0)))</f>
        <v>0</v>
      </c>
    </row>
    <row r="3188" spans="1:8" x14ac:dyDescent="0.3">
      <c r="A3188" s="40" t="s">
        <v>1081</v>
      </c>
      <c r="B3188" s="95">
        <f t="shared" si="6464"/>
        <v>5</v>
      </c>
      <c r="C3188" s="95">
        <f t="shared" si="6467"/>
        <v>13</v>
      </c>
      <c r="E3188" s="95">
        <f t="shared" ref="E3188" si="6534">plan_id</f>
        <v>390</v>
      </c>
      <c r="F3188" s="95">
        <f t="shared" ca="1" si="6060"/>
        <v>2003</v>
      </c>
      <c r="G3188" s="95">
        <f t="shared" ref="G3188" ca="1" si="6535">VLOOKUP(INDIRECT(CHAR(39)&amp;$A3188&amp;CHAR(39)&amp;"!r2c"&amp;$C3188,0),variables,2,0)</f>
        <v>9824</v>
      </c>
      <c r="H3188" s="98">
        <f t="array" aca="1" ref="H3188" ca="1">IF(AND(G3188&gt;=10861,G3188&lt;=10863),TEXT(INDIRECT(CHAR(39)&amp;$A3188&amp;CHAR(39)&amp;"!r"&amp;$B3188&amp;"c"&amp;$C3188,0),"dd-mmm-yyyy"),(INDIRECT(CHAR(39)&amp;$A3188&amp;CHAR(39)&amp;"!r"&amp;$B3188&amp;"c"&amp;$C3188,0)))</f>
        <v>0</v>
      </c>
    </row>
    <row r="3189" spans="1:8" x14ac:dyDescent="0.3">
      <c r="A3189" s="40" t="s">
        <v>1081</v>
      </c>
      <c r="B3189" s="95">
        <f t="shared" si="6464"/>
        <v>5</v>
      </c>
      <c r="C3189" s="95">
        <f t="shared" si="6467"/>
        <v>14</v>
      </c>
      <c r="E3189" s="95">
        <f t="shared" ref="E3189" si="6536">plan_id</f>
        <v>390</v>
      </c>
      <c r="F3189" s="95">
        <f t="shared" ca="1" si="6060"/>
        <v>2003</v>
      </c>
      <c r="G3189" s="95">
        <f t="shared" ref="G3189" ca="1" si="6537">VLOOKUP(INDIRECT(CHAR(39)&amp;$A3189&amp;CHAR(39)&amp;"!r2c"&amp;$C3189,0),variables,2,0)</f>
        <v>9830</v>
      </c>
      <c r="H3189" s="98">
        <f t="array" aca="1" ref="H3189" ca="1">IF(AND(G3189&gt;=10861,G3189&lt;=10863),TEXT(INDIRECT(CHAR(39)&amp;$A3189&amp;CHAR(39)&amp;"!r"&amp;$B3189&amp;"c"&amp;$C3189,0),"dd-mmm-yyyy"),(INDIRECT(CHAR(39)&amp;$A3189&amp;CHAR(39)&amp;"!r"&amp;$B3189&amp;"c"&amp;$C3189,0)))</f>
        <v>0</v>
      </c>
    </row>
    <row r="3190" spans="1:8" x14ac:dyDescent="0.3">
      <c r="A3190" s="40" t="s">
        <v>1081</v>
      </c>
      <c r="B3190" s="95">
        <f t="shared" si="6464"/>
        <v>5</v>
      </c>
      <c r="C3190" s="95">
        <f t="shared" si="6467"/>
        <v>15</v>
      </c>
      <c r="E3190" s="95">
        <f t="shared" ref="E3190" si="6538">plan_id</f>
        <v>390</v>
      </c>
      <c r="F3190" s="95">
        <f t="shared" ca="1" si="6060"/>
        <v>2003</v>
      </c>
      <c r="G3190" s="95">
        <f t="shared" ref="G3190" ca="1" si="6539">VLOOKUP(INDIRECT(CHAR(39)&amp;$A3190&amp;CHAR(39)&amp;"!r2c"&amp;$C3190,0),variables,2,0)</f>
        <v>9833</v>
      </c>
      <c r="H3190" s="98">
        <f t="array" aca="1" ref="H3190" ca="1">IF(AND(G3190&gt;=10861,G3190&lt;=10863),TEXT(INDIRECT(CHAR(39)&amp;$A3190&amp;CHAR(39)&amp;"!r"&amp;$B3190&amp;"c"&amp;$C3190,0),"dd-mmm-yyyy"),(INDIRECT(CHAR(39)&amp;$A3190&amp;CHAR(39)&amp;"!r"&amp;$B3190&amp;"c"&amp;$C3190,0)))</f>
        <v>0</v>
      </c>
    </row>
    <row r="3191" spans="1:8" x14ac:dyDescent="0.3">
      <c r="A3191" s="40" t="s">
        <v>1081</v>
      </c>
      <c r="B3191" s="95">
        <f t="shared" si="6464"/>
        <v>5</v>
      </c>
      <c r="C3191" s="95">
        <f t="shared" si="6467"/>
        <v>16</v>
      </c>
      <c r="E3191" s="95">
        <f t="shared" ref="E3191" si="6540">plan_id</f>
        <v>390</v>
      </c>
      <c r="F3191" s="95">
        <f t="shared" ca="1" si="6060"/>
        <v>2003</v>
      </c>
      <c r="G3191" s="95">
        <f t="shared" ref="G3191" ca="1" si="6541">VLOOKUP(INDIRECT(CHAR(39)&amp;$A3191&amp;CHAR(39)&amp;"!r2c"&amp;$C3191,0),variables,2,0)</f>
        <v>9845</v>
      </c>
      <c r="H3191" s="98">
        <f t="array" aca="1" ref="H3191" ca="1">IF(AND(G3191&gt;=10861,G3191&lt;=10863),TEXT(INDIRECT(CHAR(39)&amp;$A3191&amp;CHAR(39)&amp;"!r"&amp;$B3191&amp;"c"&amp;$C3191,0),"dd-mmm-yyyy"),(INDIRECT(CHAR(39)&amp;$A3191&amp;CHAR(39)&amp;"!r"&amp;$B3191&amp;"c"&amp;$C3191,0)))</f>
        <v>0</v>
      </c>
    </row>
    <row r="3192" spans="1:8" x14ac:dyDescent="0.3">
      <c r="A3192" s="40" t="s">
        <v>1081</v>
      </c>
      <c r="B3192" s="95">
        <f t="shared" si="6464"/>
        <v>5</v>
      </c>
      <c r="C3192" s="95">
        <f t="shared" si="6467"/>
        <v>17</v>
      </c>
      <c r="E3192" s="95">
        <f t="shared" ref="E3192" si="6542">plan_id</f>
        <v>390</v>
      </c>
      <c r="F3192" s="95">
        <f t="shared" ca="1" si="6060"/>
        <v>2003</v>
      </c>
      <c r="G3192" s="95">
        <f t="shared" ref="G3192" ca="1" si="6543">VLOOKUP(INDIRECT(CHAR(39)&amp;$A3192&amp;CHAR(39)&amp;"!r2c"&amp;$C3192,0),variables,2,0)</f>
        <v>9872</v>
      </c>
      <c r="H3192" s="98">
        <f t="array" aca="1" ref="H3192" ca="1">IF(AND(G3192&gt;=10861,G3192&lt;=10863),TEXT(INDIRECT(CHAR(39)&amp;$A3192&amp;CHAR(39)&amp;"!r"&amp;$B3192&amp;"c"&amp;$C3192,0),"dd-mmm-yyyy"),(INDIRECT(CHAR(39)&amp;$A3192&amp;CHAR(39)&amp;"!r"&amp;$B3192&amp;"c"&amp;$C3192,0)))</f>
        <v>0</v>
      </c>
    </row>
    <row r="3193" spans="1:8" x14ac:dyDescent="0.3">
      <c r="A3193" s="40" t="s">
        <v>1081</v>
      </c>
      <c r="B3193" s="95">
        <f t="shared" si="6464"/>
        <v>5</v>
      </c>
      <c r="C3193" s="95">
        <f t="shared" si="6467"/>
        <v>18</v>
      </c>
      <c r="E3193" s="95">
        <f t="shared" ref="E3193" si="6544">plan_id</f>
        <v>390</v>
      </c>
      <c r="F3193" s="95">
        <f t="shared" ca="1" si="6060"/>
        <v>2003</v>
      </c>
      <c r="G3193" s="95">
        <f t="shared" ref="G3193" ca="1" si="6545">VLOOKUP(INDIRECT(CHAR(39)&amp;$A3193&amp;CHAR(39)&amp;"!r2c"&amp;$C3193,0),variables,2,0)</f>
        <v>9887</v>
      </c>
      <c r="H3193" s="98">
        <f t="array" aca="1" ref="H3193" ca="1">IF(AND(G3193&gt;=10861,G3193&lt;=10863),TEXT(INDIRECT(CHAR(39)&amp;$A3193&amp;CHAR(39)&amp;"!r"&amp;$B3193&amp;"c"&amp;$C3193,0),"dd-mmm-yyyy"),(INDIRECT(CHAR(39)&amp;$A3193&amp;CHAR(39)&amp;"!r"&amp;$B3193&amp;"c"&amp;$C3193,0)))</f>
        <v>0</v>
      </c>
    </row>
    <row r="3194" spans="1:8" x14ac:dyDescent="0.3">
      <c r="A3194" s="40" t="s">
        <v>1081</v>
      </c>
      <c r="B3194" s="95">
        <f t="shared" si="6464"/>
        <v>5</v>
      </c>
      <c r="C3194" s="95">
        <f t="shared" si="6467"/>
        <v>19</v>
      </c>
      <c r="E3194" s="95">
        <f t="shared" ref="E3194" si="6546">plan_id</f>
        <v>390</v>
      </c>
      <c r="F3194" s="95">
        <f t="shared" ca="1" si="6060"/>
        <v>2003</v>
      </c>
      <c r="G3194" s="95">
        <f t="shared" ref="G3194" ca="1" si="6547">VLOOKUP(INDIRECT(CHAR(39)&amp;$A3194&amp;CHAR(39)&amp;"!r2c"&amp;$C3194,0),variables,2,0)</f>
        <v>9914</v>
      </c>
      <c r="H3194" s="98">
        <f t="array" aca="1" ref="H3194" ca="1">IF(AND(G3194&gt;=10861,G3194&lt;=10863),TEXT(INDIRECT(CHAR(39)&amp;$A3194&amp;CHAR(39)&amp;"!r"&amp;$B3194&amp;"c"&amp;$C3194,0),"dd-mmm-yyyy"),(INDIRECT(CHAR(39)&amp;$A3194&amp;CHAR(39)&amp;"!r"&amp;$B3194&amp;"c"&amp;$C3194,0)))</f>
        <v>0</v>
      </c>
    </row>
    <row r="3195" spans="1:8" x14ac:dyDescent="0.3">
      <c r="A3195" s="40" t="s">
        <v>1081</v>
      </c>
      <c r="B3195" s="95">
        <f t="shared" si="6464"/>
        <v>5</v>
      </c>
      <c r="C3195" s="95">
        <f t="shared" si="6467"/>
        <v>20</v>
      </c>
      <c r="E3195" s="95">
        <f t="shared" ref="E3195" si="6548">plan_id</f>
        <v>390</v>
      </c>
      <c r="F3195" s="95">
        <f t="shared" ca="1" si="6060"/>
        <v>2003</v>
      </c>
      <c r="G3195" s="95">
        <f t="shared" ref="G3195" ca="1" si="6549">VLOOKUP(INDIRECT(CHAR(39)&amp;$A3195&amp;CHAR(39)&amp;"!r2c"&amp;$C3195,0),variables,2,0)</f>
        <v>9917</v>
      </c>
      <c r="H3195" s="98">
        <f t="array" aca="1" ref="H3195" ca="1">IF(AND(G3195&gt;=10861,G3195&lt;=10863),TEXT(INDIRECT(CHAR(39)&amp;$A3195&amp;CHAR(39)&amp;"!r"&amp;$B3195&amp;"c"&amp;$C3195,0),"dd-mmm-yyyy"),(INDIRECT(CHAR(39)&amp;$A3195&amp;CHAR(39)&amp;"!r"&amp;$B3195&amp;"c"&amp;$C3195,0)))</f>
        <v>0</v>
      </c>
    </row>
    <row r="3196" spans="1:8" x14ac:dyDescent="0.3">
      <c r="A3196" s="40" t="s">
        <v>1081</v>
      </c>
      <c r="B3196" s="95">
        <f t="shared" si="6464"/>
        <v>5</v>
      </c>
      <c r="C3196" s="95">
        <f t="shared" si="6467"/>
        <v>21</v>
      </c>
      <c r="E3196" s="95">
        <f t="shared" ref="E3196" si="6550">plan_id</f>
        <v>390</v>
      </c>
      <c r="F3196" s="95">
        <f t="shared" ca="1" si="6060"/>
        <v>2003</v>
      </c>
      <c r="G3196" s="95">
        <f t="shared" ref="G3196" ca="1" si="6551">VLOOKUP(INDIRECT(CHAR(39)&amp;$A3196&amp;CHAR(39)&amp;"!r2c"&amp;$C3196,0),variables,2,0)</f>
        <v>9920</v>
      </c>
      <c r="H3196" s="98">
        <f t="array" aca="1" ref="H3196" ca="1">IF(AND(G3196&gt;=10861,G3196&lt;=10863),TEXT(INDIRECT(CHAR(39)&amp;$A3196&amp;CHAR(39)&amp;"!r"&amp;$B3196&amp;"c"&amp;$C3196,0),"dd-mmm-yyyy"),(INDIRECT(CHAR(39)&amp;$A3196&amp;CHAR(39)&amp;"!r"&amp;$B3196&amp;"c"&amp;$C3196,0)))</f>
        <v>0</v>
      </c>
    </row>
    <row r="3197" spans="1:8" x14ac:dyDescent="0.3">
      <c r="A3197" s="40" t="s">
        <v>1081</v>
      </c>
      <c r="B3197" s="95">
        <f t="shared" si="6464"/>
        <v>5</v>
      </c>
      <c r="C3197" s="95">
        <f t="shared" si="6467"/>
        <v>22</v>
      </c>
      <c r="E3197" s="95">
        <f t="shared" ref="E3197" si="6552">plan_id</f>
        <v>390</v>
      </c>
      <c r="F3197" s="95">
        <f t="shared" ca="1" si="6060"/>
        <v>2003</v>
      </c>
      <c r="G3197" s="95">
        <f t="shared" ref="G3197" ca="1" si="6553">VLOOKUP(INDIRECT(CHAR(39)&amp;$A3197&amp;CHAR(39)&amp;"!r2c"&amp;$C3197,0),variables,2,0)</f>
        <v>9648</v>
      </c>
      <c r="H3197" s="98">
        <f t="array" aca="1" ref="H3197" ca="1">IF(AND(G3197&gt;=10861,G3197&lt;=10863),TEXT(INDIRECT(CHAR(39)&amp;$A3197&amp;CHAR(39)&amp;"!r"&amp;$B3197&amp;"c"&amp;$C3197,0),"dd-mmm-yyyy"),(INDIRECT(CHAR(39)&amp;$A3197&amp;CHAR(39)&amp;"!r"&amp;$B3197&amp;"c"&amp;$C3197,0)))</f>
        <v>0</v>
      </c>
    </row>
    <row r="3198" spans="1:8" x14ac:dyDescent="0.3">
      <c r="A3198" s="40" t="s">
        <v>1081</v>
      </c>
      <c r="B3198" s="95">
        <f t="shared" si="6464"/>
        <v>5</v>
      </c>
      <c r="C3198" s="95">
        <f t="shared" si="6467"/>
        <v>23</v>
      </c>
      <c r="E3198" s="95">
        <f t="shared" ref="E3198" si="6554">plan_id</f>
        <v>390</v>
      </c>
      <c r="F3198" s="95">
        <f t="shared" ca="1" si="6060"/>
        <v>2003</v>
      </c>
      <c r="G3198" s="95">
        <f t="shared" ref="G3198" ca="1" si="6555">VLOOKUP(INDIRECT(CHAR(39)&amp;$A3198&amp;CHAR(39)&amp;"!r2c"&amp;$C3198,0),variables,2,0)</f>
        <v>9713</v>
      </c>
      <c r="H3198" s="98">
        <f t="array" aca="1" ref="H3198" ca="1">IF(AND(G3198&gt;=10861,G3198&lt;=10863),TEXT(INDIRECT(CHAR(39)&amp;$A3198&amp;CHAR(39)&amp;"!r"&amp;$B3198&amp;"c"&amp;$C3198,0),"dd-mmm-yyyy"),(INDIRECT(CHAR(39)&amp;$A3198&amp;CHAR(39)&amp;"!r"&amp;$B3198&amp;"c"&amp;$C3198,0)))</f>
        <v>0</v>
      </c>
    </row>
    <row r="3199" spans="1:8" x14ac:dyDescent="0.3">
      <c r="A3199" s="40" t="s">
        <v>1081</v>
      </c>
      <c r="B3199" s="95">
        <f t="shared" si="6464"/>
        <v>5</v>
      </c>
      <c r="C3199" s="95">
        <f t="shared" si="6467"/>
        <v>24</v>
      </c>
      <c r="E3199" s="95">
        <f t="shared" ref="E3199" si="6556">plan_id</f>
        <v>390</v>
      </c>
      <c r="F3199" s="95">
        <f t="shared" ca="1" si="6060"/>
        <v>2003</v>
      </c>
      <c r="G3199" s="95">
        <f t="shared" ref="G3199" ca="1" si="6557">VLOOKUP(INDIRECT(CHAR(39)&amp;$A3199&amp;CHAR(39)&amp;"!r2c"&amp;$C3199,0),variables,2,0)</f>
        <v>9719</v>
      </c>
      <c r="H3199" s="98">
        <f t="array" aca="1" ref="H3199" ca="1">IF(AND(G3199&gt;=10861,G3199&lt;=10863),TEXT(INDIRECT(CHAR(39)&amp;$A3199&amp;CHAR(39)&amp;"!r"&amp;$B3199&amp;"c"&amp;$C3199,0),"dd-mmm-yyyy"),(INDIRECT(CHAR(39)&amp;$A3199&amp;CHAR(39)&amp;"!r"&amp;$B3199&amp;"c"&amp;$C3199,0)))</f>
        <v>0</v>
      </c>
    </row>
    <row r="3200" spans="1:8" x14ac:dyDescent="0.3">
      <c r="A3200" s="40" t="s">
        <v>1081</v>
      </c>
      <c r="B3200" s="95">
        <f t="shared" si="6464"/>
        <v>5</v>
      </c>
      <c r="C3200" s="95">
        <f t="shared" si="6467"/>
        <v>25</v>
      </c>
      <c r="E3200" s="95">
        <f t="shared" ref="E3200" si="6558">plan_id</f>
        <v>390</v>
      </c>
      <c r="F3200" s="95">
        <f t="shared" ca="1" si="6060"/>
        <v>2003</v>
      </c>
      <c r="G3200" s="95">
        <f t="shared" ref="G3200" ca="1" si="6559">VLOOKUP(INDIRECT(CHAR(39)&amp;$A3200&amp;CHAR(39)&amp;"!r2c"&amp;$C3200,0),variables,2,0)</f>
        <v>9725</v>
      </c>
      <c r="H3200" s="98">
        <f t="array" aca="1" ref="H3200" ca="1">IF(AND(G3200&gt;=10861,G3200&lt;=10863),TEXT(INDIRECT(CHAR(39)&amp;$A3200&amp;CHAR(39)&amp;"!r"&amp;$B3200&amp;"c"&amp;$C3200,0),"dd-mmm-yyyy"),(INDIRECT(CHAR(39)&amp;$A3200&amp;CHAR(39)&amp;"!r"&amp;$B3200&amp;"c"&amp;$C3200,0)))</f>
        <v>0</v>
      </c>
    </row>
    <row r="3201" spans="1:8" x14ac:dyDescent="0.3">
      <c r="A3201" s="40" t="s">
        <v>1081</v>
      </c>
      <c r="B3201" s="95">
        <f t="shared" si="6464"/>
        <v>5</v>
      </c>
      <c r="C3201" s="95">
        <f t="shared" si="6467"/>
        <v>26</v>
      </c>
      <c r="E3201" s="95">
        <f t="shared" ref="E3201" si="6560">plan_id</f>
        <v>390</v>
      </c>
      <c r="F3201" s="95">
        <f t="shared" ref="F3201:F3264" ca="1" si="6561">INDIRECT(CHAR(39)&amp;$A3201&amp;CHAR(39)&amp;"!r"&amp;$B3201&amp;"c2",0)</f>
        <v>2003</v>
      </c>
      <c r="G3201" s="95">
        <f t="shared" ref="G3201" ca="1" si="6562">VLOOKUP(INDIRECT(CHAR(39)&amp;$A3201&amp;CHAR(39)&amp;"!r2c"&amp;$C3201,0),variables,2,0)</f>
        <v>9743</v>
      </c>
      <c r="H3201" s="98">
        <f t="array" aca="1" ref="H3201" ca="1">IF(AND(G3201&gt;=10861,G3201&lt;=10863),TEXT(INDIRECT(CHAR(39)&amp;$A3201&amp;CHAR(39)&amp;"!r"&amp;$B3201&amp;"c"&amp;$C3201,0),"dd-mmm-yyyy"),(INDIRECT(CHAR(39)&amp;$A3201&amp;CHAR(39)&amp;"!r"&amp;$B3201&amp;"c"&amp;$C3201,0)))</f>
        <v>0</v>
      </c>
    </row>
    <row r="3202" spans="1:8" x14ac:dyDescent="0.3">
      <c r="A3202" s="40" t="s">
        <v>1081</v>
      </c>
      <c r="B3202" s="95">
        <f t="shared" si="6464"/>
        <v>5</v>
      </c>
      <c r="C3202" s="95">
        <f t="shared" si="6467"/>
        <v>27</v>
      </c>
      <c r="E3202" s="95">
        <f t="shared" ref="E3202" si="6563">plan_id</f>
        <v>390</v>
      </c>
      <c r="F3202" s="95">
        <f t="shared" ca="1" si="6561"/>
        <v>2003</v>
      </c>
      <c r="G3202" s="95">
        <f t="shared" ref="G3202" ca="1" si="6564">VLOOKUP(INDIRECT(CHAR(39)&amp;$A3202&amp;CHAR(39)&amp;"!r2c"&amp;$C3202,0),variables,2,0)</f>
        <v>9746</v>
      </c>
      <c r="H3202" s="98">
        <f t="array" aca="1" ref="H3202" ca="1">IF(AND(G3202&gt;=10861,G3202&lt;=10863),TEXT(INDIRECT(CHAR(39)&amp;$A3202&amp;CHAR(39)&amp;"!r"&amp;$B3202&amp;"c"&amp;$C3202,0),"dd-mmm-yyyy"),(INDIRECT(CHAR(39)&amp;$A3202&amp;CHAR(39)&amp;"!r"&amp;$B3202&amp;"c"&amp;$C3202,0)))</f>
        <v>0</v>
      </c>
    </row>
    <row r="3203" spans="1:8" x14ac:dyDescent="0.3">
      <c r="A3203" s="40" t="s">
        <v>1081</v>
      </c>
      <c r="B3203" s="95">
        <f t="shared" si="6464"/>
        <v>5</v>
      </c>
      <c r="C3203" s="95">
        <f t="shared" si="6467"/>
        <v>28</v>
      </c>
      <c r="E3203" s="95">
        <f t="shared" ref="E3203" si="6565">plan_id</f>
        <v>390</v>
      </c>
      <c r="F3203" s="95">
        <f t="shared" ca="1" si="6561"/>
        <v>2003</v>
      </c>
      <c r="G3203" s="95">
        <f t="shared" ref="G3203" ca="1" si="6566">VLOOKUP(INDIRECT(CHAR(39)&amp;$A3203&amp;CHAR(39)&amp;"!r2c"&amp;$C3203,0),variables,2,0)</f>
        <v>9761</v>
      </c>
      <c r="H3203" s="98">
        <f t="array" aca="1" ref="H3203" ca="1">IF(AND(G3203&gt;=10861,G3203&lt;=10863),TEXT(INDIRECT(CHAR(39)&amp;$A3203&amp;CHAR(39)&amp;"!r"&amp;$B3203&amp;"c"&amp;$C3203,0),"dd-mmm-yyyy"),(INDIRECT(CHAR(39)&amp;$A3203&amp;CHAR(39)&amp;"!r"&amp;$B3203&amp;"c"&amp;$C3203,0)))</f>
        <v>0</v>
      </c>
    </row>
    <row r="3204" spans="1:8" x14ac:dyDescent="0.3">
      <c r="A3204" s="40" t="s">
        <v>1081</v>
      </c>
      <c r="B3204" s="95">
        <f t="shared" si="6464"/>
        <v>5</v>
      </c>
      <c r="C3204" s="95">
        <f t="shared" si="6467"/>
        <v>29</v>
      </c>
      <c r="E3204" s="95">
        <f t="shared" ref="E3204" si="6567">plan_id</f>
        <v>390</v>
      </c>
      <c r="F3204" s="95">
        <f t="shared" ca="1" si="6561"/>
        <v>2003</v>
      </c>
      <c r="G3204" s="95">
        <f t="shared" ref="G3204" ca="1" si="6568">VLOOKUP(INDIRECT(CHAR(39)&amp;$A3204&amp;CHAR(39)&amp;"!r2c"&amp;$C3204,0),variables,2,0)</f>
        <v>9764</v>
      </c>
      <c r="H3204" s="98">
        <f t="array" aca="1" ref="H3204" ca="1">IF(AND(G3204&gt;=10861,G3204&lt;=10863),TEXT(INDIRECT(CHAR(39)&amp;$A3204&amp;CHAR(39)&amp;"!r"&amp;$B3204&amp;"c"&amp;$C3204,0),"dd-mmm-yyyy"),(INDIRECT(CHAR(39)&amp;$A3204&amp;CHAR(39)&amp;"!r"&amp;$B3204&amp;"c"&amp;$C3204,0)))</f>
        <v>0</v>
      </c>
    </row>
    <row r="3205" spans="1:8" x14ac:dyDescent="0.3">
      <c r="A3205" s="40" t="s">
        <v>1081</v>
      </c>
      <c r="B3205" s="95">
        <f t="shared" si="6464"/>
        <v>5</v>
      </c>
      <c r="C3205" s="95">
        <f t="shared" si="6467"/>
        <v>30</v>
      </c>
      <c r="E3205" s="95">
        <f t="shared" ref="E3205" si="6569">plan_id</f>
        <v>390</v>
      </c>
      <c r="F3205" s="95">
        <f t="shared" ca="1" si="6561"/>
        <v>2003</v>
      </c>
      <c r="G3205" s="95">
        <f t="shared" ref="G3205" ca="1" si="6570">VLOOKUP(INDIRECT(CHAR(39)&amp;$A3205&amp;CHAR(39)&amp;"!r2c"&amp;$C3205,0),variables,2,0)</f>
        <v>9767</v>
      </c>
      <c r="H3205" s="98">
        <f t="array" aca="1" ref="H3205" ca="1">IF(AND(G3205&gt;=10861,G3205&lt;=10863),TEXT(INDIRECT(CHAR(39)&amp;$A3205&amp;CHAR(39)&amp;"!r"&amp;$B3205&amp;"c"&amp;$C3205,0),"dd-mmm-yyyy"),(INDIRECT(CHAR(39)&amp;$A3205&amp;CHAR(39)&amp;"!r"&amp;$B3205&amp;"c"&amp;$C3205,0)))</f>
        <v>0</v>
      </c>
    </row>
    <row r="3206" spans="1:8" x14ac:dyDescent="0.3">
      <c r="A3206" s="40" t="s">
        <v>1081</v>
      </c>
      <c r="B3206" s="95">
        <f t="shared" si="6464"/>
        <v>5</v>
      </c>
      <c r="C3206" s="95">
        <f t="shared" si="6467"/>
        <v>31</v>
      </c>
      <c r="E3206" s="95">
        <f t="shared" ref="E3206" si="6571">plan_id</f>
        <v>390</v>
      </c>
      <c r="F3206" s="95">
        <f t="shared" ca="1" si="6561"/>
        <v>2003</v>
      </c>
      <c r="G3206" s="95">
        <f t="shared" ref="G3206" ca="1" si="6572">VLOOKUP(INDIRECT(CHAR(39)&amp;$A3206&amp;CHAR(39)&amp;"!r2c"&amp;$C3206,0),variables,2,0)</f>
        <v>9770</v>
      </c>
      <c r="H3206" s="98">
        <f t="array" aca="1" ref="H3206" ca="1">IF(AND(G3206&gt;=10861,G3206&lt;=10863),TEXT(INDIRECT(CHAR(39)&amp;$A3206&amp;CHAR(39)&amp;"!r"&amp;$B3206&amp;"c"&amp;$C3206,0),"dd-mmm-yyyy"),(INDIRECT(CHAR(39)&amp;$A3206&amp;CHAR(39)&amp;"!r"&amp;$B3206&amp;"c"&amp;$C3206,0)))</f>
        <v>0</v>
      </c>
    </row>
    <row r="3207" spans="1:8" x14ac:dyDescent="0.3">
      <c r="A3207" s="40" t="s">
        <v>1081</v>
      </c>
      <c r="B3207" s="95">
        <f t="shared" si="6464"/>
        <v>5</v>
      </c>
      <c r="C3207" s="95">
        <f t="shared" si="6467"/>
        <v>32</v>
      </c>
      <c r="E3207" s="95">
        <f t="shared" ref="E3207" si="6573">plan_id</f>
        <v>390</v>
      </c>
      <c r="F3207" s="95">
        <f t="shared" ca="1" si="6561"/>
        <v>2003</v>
      </c>
      <c r="G3207" s="95">
        <f t="shared" ref="G3207" ca="1" si="6574">VLOOKUP(INDIRECT(CHAR(39)&amp;$A3207&amp;CHAR(39)&amp;"!r2c"&amp;$C3207,0),variables,2,0)</f>
        <v>9773</v>
      </c>
      <c r="H3207" s="98">
        <f t="array" aca="1" ref="H3207" ca="1">IF(AND(G3207&gt;=10861,G3207&lt;=10863),TEXT(INDIRECT(CHAR(39)&amp;$A3207&amp;CHAR(39)&amp;"!r"&amp;$B3207&amp;"c"&amp;$C3207,0),"dd-mmm-yyyy"),(INDIRECT(CHAR(39)&amp;$A3207&amp;CHAR(39)&amp;"!r"&amp;$B3207&amp;"c"&amp;$C3207,0)))</f>
        <v>0</v>
      </c>
    </row>
    <row r="3208" spans="1:8" x14ac:dyDescent="0.3">
      <c r="A3208" s="40" t="s">
        <v>1081</v>
      </c>
      <c r="B3208" s="95">
        <f t="shared" si="6464"/>
        <v>5</v>
      </c>
      <c r="C3208" s="95">
        <f t="shared" si="6467"/>
        <v>33</v>
      </c>
      <c r="E3208" s="95">
        <f t="shared" ref="E3208" si="6575">plan_id</f>
        <v>390</v>
      </c>
      <c r="F3208" s="95">
        <f t="shared" ca="1" si="6561"/>
        <v>2003</v>
      </c>
      <c r="G3208" s="95">
        <f t="shared" ref="G3208" ca="1" si="6576">VLOOKUP(INDIRECT(CHAR(39)&amp;$A3208&amp;CHAR(39)&amp;"!r2c"&amp;$C3208,0),variables,2,0)</f>
        <v>9776</v>
      </c>
      <c r="H3208" s="98">
        <f t="array" aca="1" ref="H3208" ca="1">IF(AND(G3208&gt;=10861,G3208&lt;=10863),TEXT(INDIRECT(CHAR(39)&amp;$A3208&amp;CHAR(39)&amp;"!r"&amp;$B3208&amp;"c"&amp;$C3208,0),"dd-mmm-yyyy"),(INDIRECT(CHAR(39)&amp;$A3208&amp;CHAR(39)&amp;"!r"&amp;$B3208&amp;"c"&amp;$C3208,0)))</f>
        <v>0</v>
      </c>
    </row>
    <row r="3209" spans="1:8" x14ac:dyDescent="0.3">
      <c r="A3209" s="40" t="s">
        <v>1081</v>
      </c>
      <c r="B3209" s="95">
        <f t="shared" si="6464"/>
        <v>5</v>
      </c>
      <c r="C3209" s="95">
        <f t="shared" si="6467"/>
        <v>34</v>
      </c>
      <c r="E3209" s="95">
        <f t="shared" ref="E3209" si="6577">plan_id</f>
        <v>390</v>
      </c>
      <c r="F3209" s="95">
        <f t="shared" ca="1" si="6561"/>
        <v>2003</v>
      </c>
      <c r="G3209" s="95">
        <f t="shared" ref="G3209" ca="1" si="6578">VLOOKUP(INDIRECT(CHAR(39)&amp;$A3209&amp;CHAR(39)&amp;"!r2c"&amp;$C3209,0),variables,2,0)</f>
        <v>9779</v>
      </c>
      <c r="H3209" s="98">
        <f t="array" aca="1" ref="H3209" ca="1">IF(AND(G3209&gt;=10861,G3209&lt;=10863),TEXT(INDIRECT(CHAR(39)&amp;$A3209&amp;CHAR(39)&amp;"!r"&amp;$B3209&amp;"c"&amp;$C3209,0),"dd-mmm-yyyy"),(INDIRECT(CHAR(39)&amp;$A3209&amp;CHAR(39)&amp;"!r"&amp;$B3209&amp;"c"&amp;$C3209,0)))</f>
        <v>0</v>
      </c>
    </row>
    <row r="3210" spans="1:8" x14ac:dyDescent="0.3">
      <c r="A3210" s="40" t="s">
        <v>1081</v>
      </c>
      <c r="B3210" s="95">
        <f t="shared" si="6464"/>
        <v>5</v>
      </c>
      <c r="C3210" s="95">
        <f t="shared" si="6467"/>
        <v>35</v>
      </c>
      <c r="E3210" s="95">
        <f t="shared" ref="E3210" si="6579">plan_id</f>
        <v>390</v>
      </c>
      <c r="F3210" s="95">
        <f t="shared" ca="1" si="6561"/>
        <v>2003</v>
      </c>
      <c r="G3210" s="95">
        <f t="shared" ref="G3210" ca="1" si="6580">VLOOKUP(INDIRECT(CHAR(39)&amp;$A3210&amp;CHAR(39)&amp;"!r2c"&amp;$C3210,0),variables,2,0)</f>
        <v>9785</v>
      </c>
      <c r="H3210" s="98">
        <f t="array" aca="1" ref="H3210" ca="1">IF(AND(G3210&gt;=10861,G3210&lt;=10863),TEXT(INDIRECT(CHAR(39)&amp;$A3210&amp;CHAR(39)&amp;"!r"&amp;$B3210&amp;"c"&amp;$C3210,0),"dd-mmm-yyyy"),(INDIRECT(CHAR(39)&amp;$A3210&amp;CHAR(39)&amp;"!r"&amp;$B3210&amp;"c"&amp;$C3210,0)))</f>
        <v>0</v>
      </c>
    </row>
    <row r="3211" spans="1:8" x14ac:dyDescent="0.3">
      <c r="A3211" s="40" t="s">
        <v>1081</v>
      </c>
      <c r="B3211" s="95">
        <f t="shared" si="6464"/>
        <v>5</v>
      </c>
      <c r="C3211" s="95">
        <f t="shared" si="6467"/>
        <v>36</v>
      </c>
      <c r="E3211" s="95">
        <f t="shared" ref="E3211" si="6581">plan_id</f>
        <v>390</v>
      </c>
      <c r="F3211" s="95">
        <f t="shared" ca="1" si="6561"/>
        <v>2003</v>
      </c>
      <c r="G3211" s="95">
        <f t="shared" ref="G3211" ca="1" si="6582">VLOOKUP(INDIRECT(CHAR(39)&amp;$A3211&amp;CHAR(39)&amp;"!r2c"&amp;$C3211,0),variables,2,0)</f>
        <v>9794</v>
      </c>
      <c r="H3211" s="98">
        <f t="array" aca="1" ref="H3211" ca="1">IF(AND(G3211&gt;=10861,G3211&lt;=10863),TEXT(INDIRECT(CHAR(39)&amp;$A3211&amp;CHAR(39)&amp;"!r"&amp;$B3211&amp;"c"&amp;$C3211,0),"dd-mmm-yyyy"),(INDIRECT(CHAR(39)&amp;$A3211&amp;CHAR(39)&amp;"!r"&amp;$B3211&amp;"c"&amp;$C3211,0)))</f>
        <v>0</v>
      </c>
    </row>
    <row r="3212" spans="1:8" x14ac:dyDescent="0.3">
      <c r="A3212" s="40" t="s">
        <v>1081</v>
      </c>
      <c r="B3212" s="95">
        <f t="shared" si="6464"/>
        <v>5</v>
      </c>
      <c r="C3212" s="95">
        <f t="shared" si="6467"/>
        <v>37</v>
      </c>
      <c r="E3212" s="95">
        <f t="shared" ref="E3212" si="6583">plan_id</f>
        <v>390</v>
      </c>
      <c r="F3212" s="95">
        <f t="shared" ca="1" si="6561"/>
        <v>2003</v>
      </c>
      <c r="G3212" s="95">
        <f t="shared" ref="G3212" ca="1" si="6584">VLOOKUP(INDIRECT(CHAR(39)&amp;$A3212&amp;CHAR(39)&amp;"!r2c"&amp;$C3212,0),variables,2,0)</f>
        <v>9797</v>
      </c>
      <c r="H3212" s="98">
        <f t="array" aca="1" ref="H3212" ca="1">IF(AND(G3212&gt;=10861,G3212&lt;=10863),TEXT(INDIRECT(CHAR(39)&amp;$A3212&amp;CHAR(39)&amp;"!r"&amp;$B3212&amp;"c"&amp;$C3212,0),"dd-mmm-yyyy"),(INDIRECT(CHAR(39)&amp;$A3212&amp;CHAR(39)&amp;"!r"&amp;$B3212&amp;"c"&amp;$C3212,0)))</f>
        <v>0</v>
      </c>
    </row>
    <row r="3213" spans="1:8" x14ac:dyDescent="0.3">
      <c r="A3213" s="40" t="s">
        <v>1081</v>
      </c>
      <c r="B3213" s="95">
        <f t="shared" si="6464"/>
        <v>5</v>
      </c>
      <c r="C3213" s="95">
        <f t="shared" si="6467"/>
        <v>38</v>
      </c>
      <c r="E3213" s="95">
        <f t="shared" ref="E3213" si="6585">plan_id</f>
        <v>390</v>
      </c>
      <c r="F3213" s="95">
        <f t="shared" ca="1" si="6561"/>
        <v>2003</v>
      </c>
      <c r="G3213" s="95">
        <f t="shared" ref="G3213" ca="1" si="6586">VLOOKUP(INDIRECT(CHAR(39)&amp;$A3213&amp;CHAR(39)&amp;"!r2c"&amp;$C3213,0),variables,2,0)</f>
        <v>9806</v>
      </c>
      <c r="H3213" s="98">
        <f t="array" aca="1" ref="H3213" ca="1">IF(AND(G3213&gt;=10861,G3213&lt;=10863),TEXT(INDIRECT(CHAR(39)&amp;$A3213&amp;CHAR(39)&amp;"!r"&amp;$B3213&amp;"c"&amp;$C3213,0),"dd-mmm-yyyy"),(INDIRECT(CHAR(39)&amp;$A3213&amp;CHAR(39)&amp;"!r"&amp;$B3213&amp;"c"&amp;$C3213,0)))</f>
        <v>0</v>
      </c>
    </row>
    <row r="3214" spans="1:8" x14ac:dyDescent="0.3">
      <c r="A3214" s="40" t="s">
        <v>1081</v>
      </c>
      <c r="B3214" s="95">
        <f t="shared" si="6464"/>
        <v>5</v>
      </c>
      <c r="C3214" s="95">
        <f t="shared" si="6467"/>
        <v>39</v>
      </c>
      <c r="E3214" s="95">
        <f t="shared" ref="E3214" si="6587">plan_id</f>
        <v>390</v>
      </c>
      <c r="F3214" s="95">
        <f t="shared" ca="1" si="6561"/>
        <v>2003</v>
      </c>
      <c r="G3214" s="95">
        <f t="shared" ref="G3214" ca="1" si="6588">VLOOKUP(INDIRECT(CHAR(39)&amp;$A3214&amp;CHAR(39)&amp;"!r2c"&amp;$C3214,0),variables,2,0)</f>
        <v>9809</v>
      </c>
      <c r="H3214" s="98">
        <f t="array" aca="1" ref="H3214" ca="1">IF(AND(G3214&gt;=10861,G3214&lt;=10863),TEXT(INDIRECT(CHAR(39)&amp;$A3214&amp;CHAR(39)&amp;"!r"&amp;$B3214&amp;"c"&amp;$C3214,0),"dd-mmm-yyyy"),(INDIRECT(CHAR(39)&amp;$A3214&amp;CHAR(39)&amp;"!r"&amp;$B3214&amp;"c"&amp;$C3214,0)))</f>
        <v>0</v>
      </c>
    </row>
    <row r="3215" spans="1:8" x14ac:dyDescent="0.3">
      <c r="A3215" s="40" t="s">
        <v>1081</v>
      </c>
      <c r="B3215" s="95">
        <f t="shared" si="6464"/>
        <v>5</v>
      </c>
      <c r="C3215" s="95">
        <f t="shared" si="6467"/>
        <v>40</v>
      </c>
      <c r="E3215" s="95">
        <f t="shared" ref="E3215" si="6589">plan_id</f>
        <v>390</v>
      </c>
      <c r="F3215" s="95">
        <f t="shared" ca="1" si="6561"/>
        <v>2003</v>
      </c>
      <c r="G3215" s="95">
        <f t="shared" ref="G3215" ca="1" si="6590">VLOOKUP(INDIRECT(CHAR(39)&amp;$A3215&amp;CHAR(39)&amp;"!r2c"&amp;$C3215,0),variables,2,0)</f>
        <v>9818</v>
      </c>
      <c r="H3215" s="98">
        <f t="array" aca="1" ref="H3215" ca="1">IF(AND(G3215&gt;=10861,G3215&lt;=10863),TEXT(INDIRECT(CHAR(39)&amp;$A3215&amp;CHAR(39)&amp;"!r"&amp;$B3215&amp;"c"&amp;$C3215,0),"dd-mmm-yyyy"),(INDIRECT(CHAR(39)&amp;$A3215&amp;CHAR(39)&amp;"!r"&amp;$B3215&amp;"c"&amp;$C3215,0)))</f>
        <v>0</v>
      </c>
    </row>
    <row r="3216" spans="1:8" x14ac:dyDescent="0.3">
      <c r="A3216" s="40" t="s">
        <v>1081</v>
      </c>
      <c r="B3216" s="95">
        <f t="shared" si="6464"/>
        <v>5</v>
      </c>
      <c r="C3216" s="95">
        <f t="shared" si="6467"/>
        <v>41</v>
      </c>
      <c r="E3216" s="95">
        <f t="shared" ref="E3216" si="6591">plan_id</f>
        <v>390</v>
      </c>
      <c r="F3216" s="95">
        <f t="shared" ca="1" si="6561"/>
        <v>2003</v>
      </c>
      <c r="G3216" s="95">
        <f t="shared" ref="G3216" ca="1" si="6592">VLOOKUP(INDIRECT(CHAR(39)&amp;$A3216&amp;CHAR(39)&amp;"!r2c"&amp;$C3216,0),variables,2,0)</f>
        <v>9839</v>
      </c>
      <c r="H3216" s="98">
        <f t="array" aca="1" ref="H3216" ca="1">IF(AND(G3216&gt;=10861,G3216&lt;=10863),TEXT(INDIRECT(CHAR(39)&amp;$A3216&amp;CHAR(39)&amp;"!r"&amp;$B3216&amp;"c"&amp;$C3216,0),"dd-mmm-yyyy"),(INDIRECT(CHAR(39)&amp;$A3216&amp;CHAR(39)&amp;"!r"&amp;$B3216&amp;"c"&amp;$C3216,0)))</f>
        <v>0</v>
      </c>
    </row>
    <row r="3217" spans="1:8" x14ac:dyDescent="0.3">
      <c r="A3217" s="40" t="s">
        <v>1081</v>
      </c>
      <c r="B3217" s="95">
        <f t="shared" si="6464"/>
        <v>5</v>
      </c>
      <c r="C3217" s="95">
        <f t="shared" si="6467"/>
        <v>42</v>
      </c>
      <c r="E3217" s="95">
        <f t="shared" ref="E3217" si="6593">plan_id</f>
        <v>390</v>
      </c>
      <c r="F3217" s="95">
        <f t="shared" ca="1" si="6561"/>
        <v>2003</v>
      </c>
      <c r="G3217" s="95">
        <f t="shared" ref="G3217" ca="1" si="6594">VLOOKUP(INDIRECT(CHAR(39)&amp;$A3217&amp;CHAR(39)&amp;"!r2c"&amp;$C3217,0),variables,2,0)</f>
        <v>9860</v>
      </c>
      <c r="H3217" s="98">
        <f t="array" aca="1" ref="H3217" ca="1">IF(AND(G3217&gt;=10861,G3217&lt;=10863),TEXT(INDIRECT(CHAR(39)&amp;$A3217&amp;CHAR(39)&amp;"!r"&amp;$B3217&amp;"c"&amp;$C3217,0),"dd-mmm-yyyy"),(INDIRECT(CHAR(39)&amp;$A3217&amp;CHAR(39)&amp;"!r"&amp;$B3217&amp;"c"&amp;$C3217,0)))</f>
        <v>0</v>
      </c>
    </row>
    <row r="3218" spans="1:8" x14ac:dyDescent="0.3">
      <c r="A3218" s="40" t="s">
        <v>1081</v>
      </c>
      <c r="B3218" s="95">
        <f t="shared" ref="B3218:B3281" si="6595">B3130+1</f>
        <v>5</v>
      </c>
      <c r="C3218" s="95">
        <f t="shared" si="6467"/>
        <v>43</v>
      </c>
      <c r="E3218" s="95">
        <f t="shared" ref="E3218" si="6596">plan_id</f>
        <v>390</v>
      </c>
      <c r="F3218" s="95">
        <f t="shared" ca="1" si="6561"/>
        <v>2003</v>
      </c>
      <c r="G3218" s="95">
        <f t="shared" ref="G3218" ca="1" si="6597">VLOOKUP(INDIRECT(CHAR(39)&amp;$A3218&amp;CHAR(39)&amp;"!r2c"&amp;$C3218,0),variables,2,0)</f>
        <v>9863</v>
      </c>
      <c r="H3218" s="98">
        <f t="array" aca="1" ref="H3218" ca="1">IF(AND(G3218&gt;=10861,G3218&lt;=10863),TEXT(INDIRECT(CHAR(39)&amp;$A3218&amp;CHAR(39)&amp;"!r"&amp;$B3218&amp;"c"&amp;$C3218,0),"dd-mmm-yyyy"),(INDIRECT(CHAR(39)&amp;$A3218&amp;CHAR(39)&amp;"!r"&amp;$B3218&amp;"c"&amp;$C3218,0)))</f>
        <v>0</v>
      </c>
    </row>
    <row r="3219" spans="1:8" x14ac:dyDescent="0.3">
      <c r="A3219" s="40" t="s">
        <v>1081</v>
      </c>
      <c r="B3219" s="95">
        <f t="shared" si="6595"/>
        <v>5</v>
      </c>
      <c r="C3219" s="95">
        <f t="shared" ref="C3219:C3282" si="6598">C3131</f>
        <v>44</v>
      </c>
      <c r="E3219" s="95">
        <f t="shared" ref="E3219" si="6599">plan_id</f>
        <v>390</v>
      </c>
      <c r="F3219" s="95">
        <f t="shared" ca="1" si="6561"/>
        <v>2003</v>
      </c>
      <c r="G3219" s="95">
        <f t="shared" ref="G3219" ca="1" si="6600">VLOOKUP(INDIRECT(CHAR(39)&amp;$A3219&amp;CHAR(39)&amp;"!r2c"&amp;$C3219,0),variables,2,0)</f>
        <v>9878</v>
      </c>
      <c r="H3219" s="98">
        <f t="array" aca="1" ref="H3219" ca="1">IF(AND(G3219&gt;=10861,G3219&lt;=10863),TEXT(INDIRECT(CHAR(39)&amp;$A3219&amp;CHAR(39)&amp;"!r"&amp;$B3219&amp;"c"&amp;$C3219,0),"dd-mmm-yyyy"),(INDIRECT(CHAR(39)&amp;$A3219&amp;CHAR(39)&amp;"!r"&amp;$B3219&amp;"c"&amp;$C3219,0)))</f>
        <v>0</v>
      </c>
    </row>
    <row r="3220" spans="1:8" x14ac:dyDescent="0.3">
      <c r="A3220" s="40" t="s">
        <v>1081</v>
      </c>
      <c r="B3220" s="95">
        <f t="shared" si="6595"/>
        <v>5</v>
      </c>
      <c r="C3220" s="95">
        <f t="shared" si="6598"/>
        <v>45</v>
      </c>
      <c r="E3220" s="95">
        <f t="shared" ref="E3220" si="6601">plan_id</f>
        <v>390</v>
      </c>
      <c r="F3220" s="95">
        <f t="shared" ca="1" si="6561"/>
        <v>2003</v>
      </c>
      <c r="G3220" s="95">
        <f t="shared" ref="G3220" ca="1" si="6602">VLOOKUP(INDIRECT(CHAR(39)&amp;$A3220&amp;CHAR(39)&amp;"!r2c"&amp;$C3220,0),variables,2,0)</f>
        <v>9923</v>
      </c>
      <c r="H3220" s="98">
        <f t="array" aca="1" ref="H3220" ca="1">IF(AND(G3220&gt;=10861,G3220&lt;=10863),TEXT(INDIRECT(CHAR(39)&amp;$A3220&amp;CHAR(39)&amp;"!r"&amp;$B3220&amp;"c"&amp;$C3220,0),"dd-mmm-yyyy"),(INDIRECT(CHAR(39)&amp;$A3220&amp;CHAR(39)&amp;"!r"&amp;$B3220&amp;"c"&amp;$C3220,0)))</f>
        <v>0</v>
      </c>
    </row>
    <row r="3221" spans="1:8" x14ac:dyDescent="0.3">
      <c r="A3221" s="40" t="s">
        <v>1081</v>
      </c>
      <c r="B3221" s="95">
        <f t="shared" si="6595"/>
        <v>5</v>
      </c>
      <c r="C3221" s="95">
        <f t="shared" si="6598"/>
        <v>46</v>
      </c>
      <c r="E3221" s="95">
        <f t="shared" ref="E3221" si="6603">plan_id</f>
        <v>390</v>
      </c>
      <c r="F3221" s="95">
        <f t="shared" ca="1" si="6561"/>
        <v>2003</v>
      </c>
      <c r="G3221" s="95">
        <f t="shared" ref="G3221" ca="1" si="6604">VLOOKUP(INDIRECT(CHAR(39)&amp;$A3221&amp;CHAR(39)&amp;"!r2c"&amp;$C3221,0),variables,2,0)</f>
        <v>9932</v>
      </c>
      <c r="H3221" s="98">
        <f t="array" aca="1" ref="H3221" ca="1">IF(AND(G3221&gt;=10861,G3221&lt;=10863),TEXT(INDIRECT(CHAR(39)&amp;$A3221&amp;CHAR(39)&amp;"!r"&amp;$B3221&amp;"c"&amp;$C3221,0),"dd-mmm-yyyy"),(INDIRECT(CHAR(39)&amp;$A3221&amp;CHAR(39)&amp;"!r"&amp;$B3221&amp;"c"&amp;$C3221,0)))</f>
        <v>0</v>
      </c>
    </row>
    <row r="3222" spans="1:8" x14ac:dyDescent="0.3">
      <c r="A3222" s="40" t="s">
        <v>1081</v>
      </c>
      <c r="B3222" s="95">
        <f t="shared" si="6595"/>
        <v>5</v>
      </c>
      <c r="C3222" s="95">
        <f t="shared" si="6598"/>
        <v>47</v>
      </c>
      <c r="E3222" s="95">
        <f t="shared" ref="E3222" si="6605">plan_id</f>
        <v>390</v>
      </c>
      <c r="F3222" s="95">
        <f t="shared" ca="1" si="6561"/>
        <v>2003</v>
      </c>
      <c r="G3222" s="95">
        <f t="shared" ref="G3222" ca="1" si="6606">VLOOKUP(INDIRECT(CHAR(39)&amp;$A3222&amp;CHAR(39)&amp;"!r2c"&amp;$C3222,0),variables,2,0)</f>
        <v>9935</v>
      </c>
      <c r="H3222" s="98">
        <f t="array" aca="1" ref="H3222" ca="1">IF(AND(G3222&gt;=10861,G3222&lt;=10863),TEXT(INDIRECT(CHAR(39)&amp;$A3222&amp;CHAR(39)&amp;"!r"&amp;$B3222&amp;"c"&amp;$C3222,0),"dd-mmm-yyyy"),(INDIRECT(CHAR(39)&amp;$A3222&amp;CHAR(39)&amp;"!r"&amp;$B3222&amp;"c"&amp;$C3222,0)))</f>
        <v>0</v>
      </c>
    </row>
    <row r="3223" spans="1:8" x14ac:dyDescent="0.3">
      <c r="A3223" s="40" t="s">
        <v>1081</v>
      </c>
      <c r="B3223" s="95">
        <f t="shared" si="6595"/>
        <v>5</v>
      </c>
      <c r="C3223" s="95">
        <f t="shared" si="6598"/>
        <v>48</v>
      </c>
      <c r="E3223" s="95">
        <f t="shared" ref="E3223" si="6607">plan_id</f>
        <v>390</v>
      </c>
      <c r="F3223" s="95">
        <f t="shared" ca="1" si="6561"/>
        <v>2003</v>
      </c>
      <c r="G3223" s="95">
        <f t="shared" ref="G3223" ca="1" si="6608">VLOOKUP(INDIRECT(CHAR(39)&amp;$A3223&amp;CHAR(39)&amp;"!r2c"&amp;$C3223,0),variables,2,0)</f>
        <v>9651</v>
      </c>
      <c r="H3223" s="98">
        <f t="array" aca="1" ref="H3223" ca="1">IF(AND(G3223&gt;=10861,G3223&lt;=10863),TEXT(INDIRECT(CHAR(39)&amp;$A3223&amp;CHAR(39)&amp;"!r"&amp;$B3223&amp;"c"&amp;$C3223,0),"dd-mmm-yyyy"),(INDIRECT(CHAR(39)&amp;$A3223&amp;CHAR(39)&amp;"!r"&amp;$B3223&amp;"c"&amp;$C3223,0)))</f>
        <v>0</v>
      </c>
    </row>
    <row r="3224" spans="1:8" x14ac:dyDescent="0.3">
      <c r="A3224" s="40" t="s">
        <v>1081</v>
      </c>
      <c r="B3224" s="95">
        <f t="shared" si="6595"/>
        <v>5</v>
      </c>
      <c r="C3224" s="95">
        <f t="shared" si="6598"/>
        <v>49</v>
      </c>
      <c r="E3224" s="95">
        <f t="shared" ref="E3224" si="6609">plan_id</f>
        <v>390</v>
      </c>
      <c r="F3224" s="95">
        <f t="shared" ca="1" si="6561"/>
        <v>2003</v>
      </c>
      <c r="G3224" s="95">
        <f t="shared" ref="G3224" ca="1" si="6610">VLOOKUP(INDIRECT(CHAR(39)&amp;$A3224&amp;CHAR(39)&amp;"!r2c"&amp;$C3224,0),variables,2,0)</f>
        <v>9722</v>
      </c>
      <c r="H3224" s="98">
        <f t="array" aca="1" ref="H3224" ca="1">IF(AND(G3224&gt;=10861,G3224&lt;=10863),TEXT(INDIRECT(CHAR(39)&amp;$A3224&amp;CHAR(39)&amp;"!r"&amp;$B3224&amp;"c"&amp;$C3224,0),"dd-mmm-yyyy"),(INDIRECT(CHAR(39)&amp;$A3224&amp;CHAR(39)&amp;"!r"&amp;$B3224&amp;"c"&amp;$C3224,0)))</f>
        <v>0</v>
      </c>
    </row>
    <row r="3225" spans="1:8" x14ac:dyDescent="0.3">
      <c r="A3225" s="40" t="s">
        <v>1081</v>
      </c>
      <c r="B3225" s="95">
        <f t="shared" si="6595"/>
        <v>5</v>
      </c>
      <c r="C3225" s="95">
        <f t="shared" si="6598"/>
        <v>50</v>
      </c>
      <c r="E3225" s="95">
        <f t="shared" ref="E3225" si="6611">plan_id</f>
        <v>390</v>
      </c>
      <c r="F3225" s="95">
        <f t="shared" ca="1" si="6561"/>
        <v>2003</v>
      </c>
      <c r="G3225" s="95">
        <f t="shared" ref="G3225" ca="1" si="6612">VLOOKUP(INDIRECT(CHAR(39)&amp;$A3225&amp;CHAR(39)&amp;"!r2c"&amp;$C3225,0),variables,2,0)</f>
        <v>9848</v>
      </c>
      <c r="H3225" s="98">
        <f t="array" aca="1" ref="H3225" ca="1">IF(AND(G3225&gt;=10861,G3225&lt;=10863),TEXT(INDIRECT(CHAR(39)&amp;$A3225&amp;CHAR(39)&amp;"!r"&amp;$B3225&amp;"c"&amp;$C3225,0),"dd-mmm-yyyy"),(INDIRECT(CHAR(39)&amp;$A3225&amp;CHAR(39)&amp;"!r"&amp;$B3225&amp;"c"&amp;$C3225,0)))</f>
        <v>0</v>
      </c>
    </row>
    <row r="3226" spans="1:8" x14ac:dyDescent="0.3">
      <c r="A3226" s="40" t="s">
        <v>1081</v>
      </c>
      <c r="B3226" s="95">
        <f t="shared" si="6595"/>
        <v>5</v>
      </c>
      <c r="C3226" s="95">
        <f t="shared" si="6598"/>
        <v>51</v>
      </c>
      <c r="E3226" s="95">
        <f t="shared" ref="E3226" si="6613">plan_id</f>
        <v>390</v>
      </c>
      <c r="F3226" s="95">
        <f t="shared" ca="1" si="6561"/>
        <v>2003</v>
      </c>
      <c r="G3226" s="95">
        <f t="shared" ref="G3226" ca="1" si="6614">VLOOKUP(INDIRECT(CHAR(39)&amp;$A3226&amp;CHAR(39)&amp;"!r2c"&amp;$C3226,0),variables,2,0)</f>
        <v>9866</v>
      </c>
      <c r="H3226" s="98">
        <f t="array" aca="1" ref="H3226" ca="1">IF(AND(G3226&gt;=10861,G3226&lt;=10863),TEXT(INDIRECT(CHAR(39)&amp;$A3226&amp;CHAR(39)&amp;"!r"&amp;$B3226&amp;"c"&amp;$C3226,0),"dd-mmm-yyyy"),(INDIRECT(CHAR(39)&amp;$A3226&amp;CHAR(39)&amp;"!r"&amp;$B3226&amp;"c"&amp;$C3226,0)))</f>
        <v>0</v>
      </c>
    </row>
    <row r="3227" spans="1:8" x14ac:dyDescent="0.3">
      <c r="A3227" s="40" t="s">
        <v>1081</v>
      </c>
      <c r="B3227" s="95">
        <f t="shared" si="6595"/>
        <v>5</v>
      </c>
      <c r="C3227" s="95">
        <f t="shared" si="6598"/>
        <v>52</v>
      </c>
      <c r="E3227" s="95">
        <f t="shared" ref="E3227" si="6615">plan_id</f>
        <v>390</v>
      </c>
      <c r="F3227" s="95">
        <f t="shared" ca="1" si="6561"/>
        <v>2003</v>
      </c>
      <c r="G3227" s="95">
        <f t="shared" ref="G3227" ca="1" si="6616">VLOOKUP(INDIRECT(CHAR(39)&amp;$A3227&amp;CHAR(39)&amp;"!r2c"&amp;$C3227,0),variables,2,0)</f>
        <v>9899</v>
      </c>
      <c r="H3227" s="98">
        <f t="array" aca="1" ref="H3227" ca="1">IF(AND(G3227&gt;=10861,G3227&lt;=10863),TEXT(INDIRECT(CHAR(39)&amp;$A3227&amp;CHAR(39)&amp;"!r"&amp;$B3227&amp;"c"&amp;$C3227,0),"dd-mmm-yyyy"),(INDIRECT(CHAR(39)&amp;$A3227&amp;CHAR(39)&amp;"!r"&amp;$B3227&amp;"c"&amp;$C3227,0)))</f>
        <v>0</v>
      </c>
    </row>
    <row r="3228" spans="1:8" x14ac:dyDescent="0.3">
      <c r="A3228" s="40" t="s">
        <v>1081</v>
      </c>
      <c r="B3228" s="95">
        <f t="shared" si="6595"/>
        <v>5</v>
      </c>
      <c r="C3228" s="95">
        <f t="shared" si="6598"/>
        <v>53</v>
      </c>
      <c r="E3228" s="95">
        <f t="shared" ref="E3228" si="6617">plan_id</f>
        <v>390</v>
      </c>
      <c r="F3228" s="95">
        <f t="shared" ca="1" si="6561"/>
        <v>2003</v>
      </c>
      <c r="G3228" s="95">
        <f t="shared" ref="G3228" ca="1" si="6618">VLOOKUP(INDIRECT(CHAR(39)&amp;$A3228&amp;CHAR(39)&amp;"!r2c"&amp;$C3228,0),variables,2,0)</f>
        <v>9905</v>
      </c>
      <c r="H3228" s="98">
        <f t="array" aca="1" ref="H3228" ca="1">IF(AND(G3228&gt;=10861,G3228&lt;=10863),TEXT(INDIRECT(CHAR(39)&amp;$A3228&amp;CHAR(39)&amp;"!r"&amp;$B3228&amp;"c"&amp;$C3228,0),"dd-mmm-yyyy"),(INDIRECT(CHAR(39)&amp;$A3228&amp;CHAR(39)&amp;"!r"&amp;$B3228&amp;"c"&amp;$C3228,0)))</f>
        <v>0</v>
      </c>
    </row>
    <row r="3229" spans="1:8" x14ac:dyDescent="0.3">
      <c r="A3229" s="40" t="s">
        <v>1081</v>
      </c>
      <c r="B3229" s="95">
        <f t="shared" si="6595"/>
        <v>5</v>
      </c>
      <c r="C3229" s="95">
        <f t="shared" si="6598"/>
        <v>54</v>
      </c>
      <c r="E3229" s="95">
        <f t="shared" ref="E3229" si="6619">plan_id</f>
        <v>390</v>
      </c>
      <c r="F3229" s="95">
        <f t="shared" ca="1" si="6561"/>
        <v>2003</v>
      </c>
      <c r="G3229" s="95">
        <f t="shared" ref="G3229" ca="1" si="6620">VLOOKUP(INDIRECT(CHAR(39)&amp;$A3229&amp;CHAR(39)&amp;"!r2c"&amp;$C3229,0),variables,2,0)</f>
        <v>9929</v>
      </c>
      <c r="H3229" s="98">
        <f t="array" aca="1" ref="H3229" ca="1">IF(AND(G3229&gt;=10861,G3229&lt;=10863),TEXT(INDIRECT(CHAR(39)&amp;$A3229&amp;CHAR(39)&amp;"!r"&amp;$B3229&amp;"c"&amp;$C3229,0),"dd-mmm-yyyy"),(INDIRECT(CHAR(39)&amp;$A3229&amp;CHAR(39)&amp;"!r"&amp;$B3229&amp;"c"&amp;$C3229,0)))</f>
        <v>0</v>
      </c>
    </row>
    <row r="3230" spans="1:8" x14ac:dyDescent="0.3">
      <c r="A3230" s="40" t="s">
        <v>1081</v>
      </c>
      <c r="B3230" s="95">
        <f t="shared" si="6595"/>
        <v>5</v>
      </c>
      <c r="C3230" s="95">
        <f t="shared" si="6598"/>
        <v>55</v>
      </c>
      <c r="E3230" s="95">
        <f t="shared" ref="E3230" si="6621">plan_id</f>
        <v>390</v>
      </c>
      <c r="F3230" s="95">
        <f t="shared" ca="1" si="6561"/>
        <v>2003</v>
      </c>
      <c r="G3230" s="95">
        <f t="shared" ref="G3230" ca="1" si="6622">VLOOKUP(INDIRECT(CHAR(39)&amp;$A3230&amp;CHAR(39)&amp;"!r2c"&amp;$C3230,0),variables,2,0)</f>
        <v>9654</v>
      </c>
      <c r="H3230" s="98">
        <f t="array" aca="1" ref="H3230" ca="1">IF(AND(G3230&gt;=10861,G3230&lt;=10863),TEXT(INDIRECT(CHAR(39)&amp;$A3230&amp;CHAR(39)&amp;"!r"&amp;$B3230&amp;"c"&amp;$C3230,0),"dd-mmm-yyyy"),(INDIRECT(CHAR(39)&amp;$A3230&amp;CHAR(39)&amp;"!r"&amp;$B3230&amp;"c"&amp;$C3230,0)))</f>
        <v>0</v>
      </c>
    </row>
    <row r="3231" spans="1:8" x14ac:dyDescent="0.3">
      <c r="A3231" s="40" t="s">
        <v>1081</v>
      </c>
      <c r="B3231" s="95">
        <f t="shared" si="6595"/>
        <v>5</v>
      </c>
      <c r="C3231" s="95">
        <f t="shared" si="6598"/>
        <v>56</v>
      </c>
      <c r="E3231" s="95">
        <f t="shared" ref="E3231" si="6623">plan_id</f>
        <v>390</v>
      </c>
      <c r="F3231" s="95">
        <f t="shared" ca="1" si="6561"/>
        <v>2003</v>
      </c>
      <c r="G3231" s="95">
        <f t="shared" ref="G3231" ca="1" si="6624">VLOOKUP(INDIRECT(CHAR(39)&amp;$A3231&amp;CHAR(39)&amp;"!r2c"&amp;$C3231,0),variables,2,0)</f>
        <v>9707</v>
      </c>
      <c r="H3231" s="98">
        <f t="array" aca="1" ref="H3231" ca="1">IF(AND(G3231&gt;=10861,G3231&lt;=10863),TEXT(INDIRECT(CHAR(39)&amp;$A3231&amp;CHAR(39)&amp;"!r"&amp;$B3231&amp;"c"&amp;$C3231,0),"dd-mmm-yyyy"),(INDIRECT(CHAR(39)&amp;$A3231&amp;CHAR(39)&amp;"!r"&amp;$B3231&amp;"c"&amp;$C3231,0)))</f>
        <v>0</v>
      </c>
    </row>
    <row r="3232" spans="1:8" x14ac:dyDescent="0.3">
      <c r="A3232" s="40" t="s">
        <v>1081</v>
      </c>
      <c r="B3232" s="95">
        <f t="shared" si="6595"/>
        <v>5</v>
      </c>
      <c r="C3232" s="95">
        <f t="shared" si="6598"/>
        <v>57</v>
      </c>
      <c r="E3232" s="95">
        <f t="shared" ref="E3232" si="6625">plan_id</f>
        <v>390</v>
      </c>
      <c r="F3232" s="95">
        <f t="shared" ca="1" si="6561"/>
        <v>2003</v>
      </c>
      <c r="G3232" s="95">
        <f t="shared" ref="G3232" ca="1" si="6626">VLOOKUP(INDIRECT(CHAR(39)&amp;$A3232&amp;CHAR(39)&amp;"!r2c"&amp;$C3232,0),variables,2,0)</f>
        <v>9669</v>
      </c>
      <c r="H3232" s="98">
        <f t="array" aca="1" ref="H3232" ca="1">IF(AND(G3232&gt;=10861,G3232&lt;=10863),TEXT(INDIRECT(CHAR(39)&amp;$A3232&amp;CHAR(39)&amp;"!r"&amp;$B3232&amp;"c"&amp;$C3232,0),"dd-mmm-yyyy"),(INDIRECT(CHAR(39)&amp;$A3232&amp;CHAR(39)&amp;"!r"&amp;$B3232&amp;"c"&amp;$C3232,0)))</f>
        <v>0</v>
      </c>
    </row>
    <row r="3233" spans="1:8" x14ac:dyDescent="0.3">
      <c r="A3233" s="40" t="s">
        <v>1081</v>
      </c>
      <c r="B3233" s="95">
        <f t="shared" si="6595"/>
        <v>5</v>
      </c>
      <c r="C3233" s="95">
        <f t="shared" si="6598"/>
        <v>58</v>
      </c>
      <c r="E3233" s="95">
        <f t="shared" ref="E3233" si="6627">plan_id</f>
        <v>390</v>
      </c>
      <c r="F3233" s="95">
        <f t="shared" ca="1" si="6561"/>
        <v>2003</v>
      </c>
      <c r="G3233" s="95">
        <f t="shared" ref="G3233" ca="1" si="6628">VLOOKUP(INDIRECT(CHAR(39)&amp;$A3233&amp;CHAR(39)&amp;"!r2c"&amp;$C3233,0),variables,2,0)</f>
        <v>9851</v>
      </c>
      <c r="H3233" s="98">
        <f t="array" aca="1" ref="H3233" ca="1">IF(AND(G3233&gt;=10861,G3233&lt;=10863),TEXT(INDIRECT(CHAR(39)&amp;$A3233&amp;CHAR(39)&amp;"!r"&amp;$B3233&amp;"c"&amp;$C3233,0),"dd-mmm-yyyy"),(INDIRECT(CHAR(39)&amp;$A3233&amp;CHAR(39)&amp;"!r"&amp;$B3233&amp;"c"&amp;$C3233,0)))</f>
        <v>0</v>
      </c>
    </row>
    <row r="3234" spans="1:8" x14ac:dyDescent="0.3">
      <c r="A3234" s="40" t="s">
        <v>1081</v>
      </c>
      <c r="B3234" s="95">
        <f t="shared" si="6595"/>
        <v>5</v>
      </c>
      <c r="C3234" s="95">
        <f t="shared" si="6598"/>
        <v>59</v>
      </c>
      <c r="E3234" s="95">
        <f t="shared" ref="E3234" si="6629">plan_id</f>
        <v>390</v>
      </c>
      <c r="F3234" s="95">
        <f t="shared" ca="1" si="6561"/>
        <v>2003</v>
      </c>
      <c r="G3234" s="95">
        <f t="shared" ref="G3234" ca="1" si="6630">VLOOKUP(INDIRECT(CHAR(39)&amp;$A3234&amp;CHAR(39)&amp;"!r2c"&amp;$C3234,0),variables,2,0)</f>
        <v>9890</v>
      </c>
      <c r="H3234" s="98">
        <f t="array" aca="1" ref="H3234" ca="1">IF(AND(G3234&gt;=10861,G3234&lt;=10863),TEXT(INDIRECT(CHAR(39)&amp;$A3234&amp;CHAR(39)&amp;"!r"&amp;$B3234&amp;"c"&amp;$C3234,0),"dd-mmm-yyyy"),(INDIRECT(CHAR(39)&amp;$A3234&amp;CHAR(39)&amp;"!r"&amp;$B3234&amp;"c"&amp;$C3234,0)))</f>
        <v>0</v>
      </c>
    </row>
    <row r="3235" spans="1:8" x14ac:dyDescent="0.3">
      <c r="A3235" s="40" t="s">
        <v>1081</v>
      </c>
      <c r="B3235" s="95">
        <f t="shared" si="6595"/>
        <v>5</v>
      </c>
      <c r="C3235" s="95">
        <f t="shared" si="6598"/>
        <v>60</v>
      </c>
      <c r="E3235" s="95">
        <f t="shared" ref="E3235" si="6631">plan_id</f>
        <v>390</v>
      </c>
      <c r="F3235" s="95">
        <f t="shared" ca="1" si="6561"/>
        <v>2003</v>
      </c>
      <c r="G3235" s="95">
        <f t="shared" ref="G3235" ca="1" si="6632">VLOOKUP(INDIRECT(CHAR(39)&amp;$A3235&amp;CHAR(39)&amp;"!r2c"&amp;$C3235,0),variables,2,0)</f>
        <v>9893</v>
      </c>
      <c r="H3235" s="98">
        <f t="array" aca="1" ref="H3235" ca="1">IF(AND(G3235&gt;=10861,G3235&lt;=10863),TEXT(INDIRECT(CHAR(39)&amp;$A3235&amp;CHAR(39)&amp;"!r"&amp;$B3235&amp;"c"&amp;$C3235,0),"dd-mmm-yyyy"),(INDIRECT(CHAR(39)&amp;$A3235&amp;CHAR(39)&amp;"!r"&amp;$B3235&amp;"c"&amp;$C3235,0)))</f>
        <v>0</v>
      </c>
    </row>
    <row r="3236" spans="1:8" x14ac:dyDescent="0.3">
      <c r="A3236" s="40" t="s">
        <v>1081</v>
      </c>
      <c r="B3236" s="95">
        <f t="shared" si="6595"/>
        <v>5</v>
      </c>
      <c r="C3236" s="95">
        <f t="shared" si="6598"/>
        <v>61</v>
      </c>
      <c r="E3236" s="95">
        <f t="shared" ref="E3236" si="6633">plan_id</f>
        <v>390</v>
      </c>
      <c r="F3236" s="95">
        <f t="shared" ca="1" si="6561"/>
        <v>2003</v>
      </c>
      <c r="G3236" s="95">
        <f t="shared" ref="G3236" ca="1" si="6634">VLOOKUP(INDIRECT(CHAR(39)&amp;$A3236&amp;CHAR(39)&amp;"!r2c"&amp;$C3236,0),variables,2,0)</f>
        <v>9896</v>
      </c>
      <c r="H3236" s="98">
        <f t="array" aca="1" ref="H3236" ca="1">IF(AND(G3236&gt;=10861,G3236&lt;=10863),TEXT(INDIRECT(CHAR(39)&amp;$A3236&amp;CHAR(39)&amp;"!r"&amp;$B3236&amp;"c"&amp;$C3236,0),"dd-mmm-yyyy"),(INDIRECT(CHAR(39)&amp;$A3236&amp;CHAR(39)&amp;"!r"&amp;$B3236&amp;"c"&amp;$C3236,0)))</f>
        <v>0</v>
      </c>
    </row>
    <row r="3237" spans="1:8" x14ac:dyDescent="0.3">
      <c r="A3237" s="40" t="s">
        <v>1081</v>
      </c>
      <c r="B3237" s="95">
        <f t="shared" si="6595"/>
        <v>5</v>
      </c>
      <c r="C3237" s="95">
        <f t="shared" si="6598"/>
        <v>62</v>
      </c>
      <c r="E3237" s="95">
        <f t="shared" ref="E3237" si="6635">plan_id</f>
        <v>390</v>
      </c>
      <c r="F3237" s="95">
        <f t="shared" ca="1" si="6561"/>
        <v>2003</v>
      </c>
      <c r="G3237" s="95">
        <f t="shared" ref="G3237" ca="1" si="6636">VLOOKUP(INDIRECT(CHAR(39)&amp;$A3237&amp;CHAR(39)&amp;"!r2c"&amp;$C3237,0),variables,2,0)</f>
        <v>9660</v>
      </c>
      <c r="H3237" s="98">
        <f t="array" aca="1" ref="H3237" ca="1">IF(AND(G3237&gt;=10861,G3237&lt;=10863),TEXT(INDIRECT(CHAR(39)&amp;$A3237&amp;CHAR(39)&amp;"!r"&amp;$B3237&amp;"c"&amp;$C3237,0),"dd-mmm-yyyy"),(INDIRECT(CHAR(39)&amp;$A3237&amp;CHAR(39)&amp;"!r"&amp;$B3237&amp;"c"&amp;$C3237,0)))</f>
        <v>0</v>
      </c>
    </row>
    <row r="3238" spans="1:8" x14ac:dyDescent="0.3">
      <c r="A3238" s="40" t="s">
        <v>1081</v>
      </c>
      <c r="B3238" s="95">
        <f t="shared" si="6595"/>
        <v>5</v>
      </c>
      <c r="C3238" s="95">
        <f t="shared" si="6598"/>
        <v>63</v>
      </c>
      <c r="E3238" s="95">
        <f t="shared" ref="E3238" si="6637">plan_id</f>
        <v>390</v>
      </c>
      <c r="F3238" s="95">
        <f t="shared" ca="1" si="6561"/>
        <v>2003</v>
      </c>
      <c r="G3238" s="95">
        <f t="shared" ref="G3238" ca="1" si="6638">VLOOKUP(INDIRECT(CHAR(39)&amp;$A3238&amp;CHAR(39)&amp;"!r2c"&amp;$C3238,0),variables,2,0)</f>
        <v>9701</v>
      </c>
      <c r="H3238" s="98">
        <f t="array" aca="1" ref="H3238" ca="1">IF(AND(G3238&gt;=10861,G3238&lt;=10863),TEXT(INDIRECT(CHAR(39)&amp;$A3238&amp;CHAR(39)&amp;"!r"&amp;$B3238&amp;"c"&amp;$C3238,0),"dd-mmm-yyyy"),(INDIRECT(CHAR(39)&amp;$A3238&amp;CHAR(39)&amp;"!r"&amp;$B3238&amp;"c"&amp;$C3238,0)))</f>
        <v>0</v>
      </c>
    </row>
    <row r="3239" spans="1:8" x14ac:dyDescent="0.3">
      <c r="A3239" s="40" t="s">
        <v>1081</v>
      </c>
      <c r="B3239" s="95">
        <f t="shared" si="6595"/>
        <v>5</v>
      </c>
      <c r="C3239" s="95">
        <f t="shared" si="6598"/>
        <v>64</v>
      </c>
      <c r="E3239" s="95">
        <f t="shared" ref="E3239" si="6639">plan_id</f>
        <v>390</v>
      </c>
      <c r="F3239" s="95">
        <f t="shared" ca="1" si="6561"/>
        <v>2003</v>
      </c>
      <c r="G3239" s="95">
        <f t="shared" ref="G3239" ca="1" si="6640">VLOOKUP(INDIRECT(CHAR(39)&amp;$A3239&amp;CHAR(39)&amp;"!r2c"&amp;$C3239,0),variables,2,0)</f>
        <v>9728</v>
      </c>
      <c r="H3239" s="98">
        <f t="array" aca="1" ref="H3239" ca="1">IF(AND(G3239&gt;=10861,G3239&lt;=10863),TEXT(INDIRECT(CHAR(39)&amp;$A3239&amp;CHAR(39)&amp;"!r"&amp;$B3239&amp;"c"&amp;$C3239,0),"dd-mmm-yyyy"),(INDIRECT(CHAR(39)&amp;$A3239&amp;CHAR(39)&amp;"!r"&amp;$B3239&amp;"c"&amp;$C3239,0)))</f>
        <v>0</v>
      </c>
    </row>
    <row r="3240" spans="1:8" x14ac:dyDescent="0.3">
      <c r="A3240" s="40" t="s">
        <v>1081</v>
      </c>
      <c r="B3240" s="95">
        <f t="shared" si="6595"/>
        <v>5</v>
      </c>
      <c r="C3240" s="95">
        <f t="shared" si="6598"/>
        <v>65</v>
      </c>
      <c r="E3240" s="95">
        <f t="shared" ref="E3240" si="6641">plan_id</f>
        <v>390</v>
      </c>
      <c r="F3240" s="95">
        <f t="shared" ca="1" si="6561"/>
        <v>2003</v>
      </c>
      <c r="G3240" s="95">
        <f t="shared" ref="G3240" ca="1" si="6642">VLOOKUP(INDIRECT(CHAR(39)&amp;$A3240&amp;CHAR(39)&amp;"!r2c"&amp;$C3240,0),variables,2,0)</f>
        <v>9731</v>
      </c>
      <c r="H3240" s="98">
        <f t="array" aca="1" ref="H3240" ca="1">IF(AND(G3240&gt;=10861,G3240&lt;=10863),TEXT(INDIRECT(CHAR(39)&amp;$A3240&amp;CHAR(39)&amp;"!r"&amp;$B3240&amp;"c"&amp;$C3240,0),"dd-mmm-yyyy"),(INDIRECT(CHAR(39)&amp;$A3240&amp;CHAR(39)&amp;"!r"&amp;$B3240&amp;"c"&amp;$C3240,0)))</f>
        <v>0</v>
      </c>
    </row>
    <row r="3241" spans="1:8" x14ac:dyDescent="0.3">
      <c r="A3241" s="40" t="s">
        <v>1081</v>
      </c>
      <c r="B3241" s="95">
        <f t="shared" si="6595"/>
        <v>5</v>
      </c>
      <c r="C3241" s="95">
        <f t="shared" si="6598"/>
        <v>66</v>
      </c>
      <c r="E3241" s="95">
        <f t="shared" ref="E3241" si="6643">plan_id</f>
        <v>390</v>
      </c>
      <c r="F3241" s="95">
        <f t="shared" ca="1" si="6561"/>
        <v>2003</v>
      </c>
      <c r="G3241" s="95">
        <f t="shared" ref="G3241" ca="1" si="6644">VLOOKUP(INDIRECT(CHAR(39)&amp;$A3241&amp;CHAR(39)&amp;"!r2c"&amp;$C3241,0),variables,2,0)</f>
        <v>9737</v>
      </c>
      <c r="H3241" s="98">
        <f t="array" aca="1" ref="H3241" ca="1">IF(AND(G3241&gt;=10861,G3241&lt;=10863),TEXT(INDIRECT(CHAR(39)&amp;$A3241&amp;CHAR(39)&amp;"!r"&amp;$B3241&amp;"c"&amp;$C3241,0),"dd-mmm-yyyy"),(INDIRECT(CHAR(39)&amp;$A3241&amp;CHAR(39)&amp;"!r"&amp;$B3241&amp;"c"&amp;$C3241,0)))</f>
        <v>0</v>
      </c>
    </row>
    <row r="3242" spans="1:8" x14ac:dyDescent="0.3">
      <c r="A3242" s="40" t="s">
        <v>1081</v>
      </c>
      <c r="B3242" s="95">
        <f t="shared" si="6595"/>
        <v>5</v>
      </c>
      <c r="C3242" s="95">
        <f t="shared" si="6598"/>
        <v>67</v>
      </c>
      <c r="E3242" s="95">
        <f t="shared" ref="E3242" si="6645">plan_id</f>
        <v>390</v>
      </c>
      <c r="F3242" s="95">
        <f t="shared" ca="1" si="6561"/>
        <v>2003</v>
      </c>
      <c r="G3242" s="95">
        <f t="shared" ref="G3242" ca="1" si="6646">VLOOKUP(INDIRECT(CHAR(39)&amp;$A3242&amp;CHAR(39)&amp;"!r2c"&amp;$C3242,0),variables,2,0)</f>
        <v>9740</v>
      </c>
      <c r="H3242" s="98">
        <f t="array" aca="1" ref="H3242" ca="1">IF(AND(G3242&gt;=10861,G3242&lt;=10863),TEXT(INDIRECT(CHAR(39)&amp;$A3242&amp;CHAR(39)&amp;"!r"&amp;$B3242&amp;"c"&amp;$C3242,0),"dd-mmm-yyyy"),(INDIRECT(CHAR(39)&amp;$A3242&amp;CHAR(39)&amp;"!r"&amp;$B3242&amp;"c"&amp;$C3242,0)))</f>
        <v>0</v>
      </c>
    </row>
    <row r="3243" spans="1:8" x14ac:dyDescent="0.3">
      <c r="A3243" s="40" t="s">
        <v>1081</v>
      </c>
      <c r="B3243" s="95">
        <f t="shared" si="6595"/>
        <v>5</v>
      </c>
      <c r="C3243" s="95">
        <f t="shared" si="6598"/>
        <v>68</v>
      </c>
      <c r="E3243" s="95">
        <f t="shared" ref="E3243" si="6647">plan_id</f>
        <v>390</v>
      </c>
      <c r="F3243" s="95">
        <f t="shared" ca="1" si="6561"/>
        <v>2003</v>
      </c>
      <c r="G3243" s="95">
        <f t="shared" ref="G3243" ca="1" si="6648">VLOOKUP(INDIRECT(CHAR(39)&amp;$A3243&amp;CHAR(39)&amp;"!r2c"&amp;$C3243,0),variables,2,0)</f>
        <v>9752</v>
      </c>
      <c r="H3243" s="98">
        <f t="array" aca="1" ref="H3243" ca="1">IF(AND(G3243&gt;=10861,G3243&lt;=10863),TEXT(INDIRECT(CHAR(39)&amp;$A3243&amp;CHAR(39)&amp;"!r"&amp;$B3243&amp;"c"&amp;$C3243,0),"dd-mmm-yyyy"),(INDIRECT(CHAR(39)&amp;$A3243&amp;CHAR(39)&amp;"!r"&amp;$B3243&amp;"c"&amp;$C3243,0)))</f>
        <v>0</v>
      </c>
    </row>
    <row r="3244" spans="1:8" x14ac:dyDescent="0.3">
      <c r="A3244" s="40" t="s">
        <v>1081</v>
      </c>
      <c r="B3244" s="95">
        <f t="shared" si="6595"/>
        <v>5</v>
      </c>
      <c r="C3244" s="95">
        <f t="shared" si="6598"/>
        <v>69</v>
      </c>
      <c r="E3244" s="95">
        <f t="shared" ref="E3244" si="6649">plan_id</f>
        <v>390</v>
      </c>
      <c r="F3244" s="95">
        <f t="shared" ca="1" si="6561"/>
        <v>2003</v>
      </c>
      <c r="G3244" s="95">
        <f t="shared" ref="G3244" ca="1" si="6650">VLOOKUP(INDIRECT(CHAR(39)&amp;$A3244&amp;CHAR(39)&amp;"!r2c"&amp;$C3244,0),variables,2,0)</f>
        <v>9791</v>
      </c>
      <c r="H3244" s="98">
        <f t="array" aca="1" ref="H3244" ca="1">IF(AND(G3244&gt;=10861,G3244&lt;=10863),TEXT(INDIRECT(CHAR(39)&amp;$A3244&amp;CHAR(39)&amp;"!r"&amp;$B3244&amp;"c"&amp;$C3244,0),"dd-mmm-yyyy"),(INDIRECT(CHAR(39)&amp;$A3244&amp;CHAR(39)&amp;"!r"&amp;$B3244&amp;"c"&amp;$C3244,0)))</f>
        <v>0</v>
      </c>
    </row>
    <row r="3245" spans="1:8" x14ac:dyDescent="0.3">
      <c r="A3245" s="40" t="s">
        <v>1081</v>
      </c>
      <c r="B3245" s="95">
        <f t="shared" si="6595"/>
        <v>5</v>
      </c>
      <c r="C3245" s="95">
        <f t="shared" si="6598"/>
        <v>70</v>
      </c>
      <c r="E3245" s="95">
        <f t="shared" ref="E3245" si="6651">plan_id</f>
        <v>390</v>
      </c>
      <c r="F3245" s="95">
        <f t="shared" ca="1" si="6561"/>
        <v>2003</v>
      </c>
      <c r="G3245" s="95">
        <f t="shared" ref="G3245" ca="1" si="6652">VLOOKUP(INDIRECT(CHAR(39)&amp;$A3245&amp;CHAR(39)&amp;"!r2c"&amp;$C3245,0),variables,2,0)</f>
        <v>9800</v>
      </c>
      <c r="H3245" s="98">
        <f t="array" aca="1" ref="H3245" ca="1">IF(AND(G3245&gt;=10861,G3245&lt;=10863),TEXT(INDIRECT(CHAR(39)&amp;$A3245&amp;CHAR(39)&amp;"!r"&amp;$B3245&amp;"c"&amp;$C3245,0),"dd-mmm-yyyy"),(INDIRECT(CHAR(39)&amp;$A3245&amp;CHAR(39)&amp;"!r"&amp;$B3245&amp;"c"&amp;$C3245,0)))</f>
        <v>0</v>
      </c>
    </row>
    <row r="3246" spans="1:8" x14ac:dyDescent="0.3">
      <c r="A3246" s="40" t="s">
        <v>1081</v>
      </c>
      <c r="B3246" s="95">
        <f t="shared" si="6595"/>
        <v>5</v>
      </c>
      <c r="C3246" s="95">
        <f t="shared" si="6598"/>
        <v>71</v>
      </c>
      <c r="E3246" s="95">
        <f t="shared" ref="E3246" si="6653">plan_id</f>
        <v>390</v>
      </c>
      <c r="F3246" s="95">
        <f t="shared" ca="1" si="6561"/>
        <v>2003</v>
      </c>
      <c r="G3246" s="95">
        <f t="shared" ref="G3246" ca="1" si="6654">VLOOKUP(INDIRECT(CHAR(39)&amp;$A3246&amp;CHAR(39)&amp;"!r2c"&amp;$C3246,0),variables,2,0)</f>
        <v>9842</v>
      </c>
      <c r="H3246" s="98">
        <f t="array" aca="1" ref="H3246" ca="1">IF(AND(G3246&gt;=10861,G3246&lt;=10863),TEXT(INDIRECT(CHAR(39)&amp;$A3246&amp;CHAR(39)&amp;"!r"&amp;$B3246&amp;"c"&amp;$C3246,0),"dd-mmm-yyyy"),(INDIRECT(CHAR(39)&amp;$A3246&amp;CHAR(39)&amp;"!r"&amp;$B3246&amp;"c"&amp;$C3246,0)))</f>
        <v>0</v>
      </c>
    </row>
    <row r="3247" spans="1:8" x14ac:dyDescent="0.3">
      <c r="A3247" s="40" t="s">
        <v>1081</v>
      </c>
      <c r="B3247" s="95">
        <f t="shared" si="6595"/>
        <v>5</v>
      </c>
      <c r="C3247" s="95">
        <f t="shared" si="6598"/>
        <v>72</v>
      </c>
      <c r="E3247" s="95">
        <f t="shared" ref="E3247" si="6655">plan_id</f>
        <v>390</v>
      </c>
      <c r="F3247" s="95">
        <f t="shared" ca="1" si="6561"/>
        <v>2003</v>
      </c>
      <c r="G3247" s="95">
        <f t="shared" ref="G3247" ca="1" si="6656">VLOOKUP(INDIRECT(CHAR(39)&amp;$A3247&amp;CHAR(39)&amp;"!r2c"&amp;$C3247,0),variables,2,0)</f>
        <v>9854</v>
      </c>
      <c r="H3247" s="98">
        <f t="array" aca="1" ref="H3247" ca="1">IF(AND(G3247&gt;=10861,G3247&lt;=10863),TEXT(INDIRECT(CHAR(39)&amp;$A3247&amp;CHAR(39)&amp;"!r"&amp;$B3247&amp;"c"&amp;$C3247,0),"dd-mmm-yyyy"),(INDIRECT(CHAR(39)&amp;$A3247&amp;CHAR(39)&amp;"!r"&amp;$B3247&amp;"c"&amp;$C3247,0)))</f>
        <v>0</v>
      </c>
    </row>
    <row r="3248" spans="1:8" x14ac:dyDescent="0.3">
      <c r="A3248" s="40" t="s">
        <v>1081</v>
      </c>
      <c r="B3248" s="95">
        <f t="shared" si="6595"/>
        <v>5</v>
      </c>
      <c r="C3248" s="95">
        <f t="shared" si="6598"/>
        <v>73</v>
      </c>
      <c r="E3248" s="95">
        <f t="shared" ref="E3248" si="6657">plan_id</f>
        <v>390</v>
      </c>
      <c r="F3248" s="95">
        <f t="shared" ca="1" si="6561"/>
        <v>2003</v>
      </c>
      <c r="G3248" s="95">
        <f t="shared" ref="G3248" ca="1" si="6658">VLOOKUP(INDIRECT(CHAR(39)&amp;$A3248&amp;CHAR(39)&amp;"!r2c"&amp;$C3248,0),variables,2,0)</f>
        <v>9869</v>
      </c>
      <c r="H3248" s="98">
        <f t="array" aca="1" ref="H3248" ca="1">IF(AND(G3248&gt;=10861,G3248&lt;=10863),TEXT(INDIRECT(CHAR(39)&amp;$A3248&amp;CHAR(39)&amp;"!r"&amp;$B3248&amp;"c"&amp;$C3248,0),"dd-mmm-yyyy"),(INDIRECT(CHAR(39)&amp;$A3248&amp;CHAR(39)&amp;"!r"&amp;$B3248&amp;"c"&amp;$C3248,0)))</f>
        <v>0</v>
      </c>
    </row>
    <row r="3249" spans="1:8" x14ac:dyDescent="0.3">
      <c r="A3249" s="40" t="s">
        <v>1081</v>
      </c>
      <c r="B3249" s="95">
        <f t="shared" si="6595"/>
        <v>5</v>
      </c>
      <c r="C3249" s="95">
        <f t="shared" si="6598"/>
        <v>74</v>
      </c>
      <c r="E3249" s="95">
        <f t="shared" ref="E3249" si="6659">plan_id</f>
        <v>390</v>
      </c>
      <c r="F3249" s="95">
        <f t="shared" ca="1" si="6561"/>
        <v>2003</v>
      </c>
      <c r="G3249" s="95">
        <f t="shared" ref="G3249" ca="1" si="6660">VLOOKUP(INDIRECT(CHAR(39)&amp;$A3249&amp;CHAR(39)&amp;"!r2c"&amp;$C3249,0),variables,2,0)</f>
        <v>9873</v>
      </c>
      <c r="H3249" s="98">
        <f t="array" aca="1" ref="H3249" ca="1">IF(AND(G3249&gt;=10861,G3249&lt;=10863),TEXT(INDIRECT(CHAR(39)&amp;$A3249&amp;CHAR(39)&amp;"!r"&amp;$B3249&amp;"c"&amp;$C3249,0),"dd-mmm-yyyy"),(INDIRECT(CHAR(39)&amp;$A3249&amp;CHAR(39)&amp;"!r"&amp;$B3249&amp;"c"&amp;$C3249,0)))</f>
        <v>0</v>
      </c>
    </row>
    <row r="3250" spans="1:8" x14ac:dyDescent="0.3">
      <c r="A3250" s="40" t="s">
        <v>1081</v>
      </c>
      <c r="B3250" s="95">
        <f t="shared" si="6595"/>
        <v>5</v>
      </c>
      <c r="C3250" s="95">
        <f t="shared" si="6598"/>
        <v>75</v>
      </c>
      <c r="E3250" s="95">
        <f t="shared" ref="E3250" si="6661">plan_id</f>
        <v>390</v>
      </c>
      <c r="F3250" s="95">
        <f t="shared" ca="1" si="6561"/>
        <v>2003</v>
      </c>
      <c r="G3250" s="95">
        <f t="shared" ref="G3250" ca="1" si="6662">VLOOKUP(INDIRECT(CHAR(39)&amp;$A3250&amp;CHAR(39)&amp;"!r2c"&amp;$C3250,0),variables,2,0)</f>
        <v>9881</v>
      </c>
      <c r="H3250" s="98">
        <f t="array" aca="1" ref="H3250" ca="1">IF(AND(G3250&gt;=10861,G3250&lt;=10863),TEXT(INDIRECT(CHAR(39)&amp;$A3250&amp;CHAR(39)&amp;"!r"&amp;$B3250&amp;"c"&amp;$C3250,0),"dd-mmm-yyyy"),(INDIRECT(CHAR(39)&amp;$A3250&amp;CHAR(39)&amp;"!r"&amp;$B3250&amp;"c"&amp;$C3250,0)))</f>
        <v>0</v>
      </c>
    </row>
    <row r="3251" spans="1:8" x14ac:dyDescent="0.3">
      <c r="A3251" s="40" t="s">
        <v>1081</v>
      </c>
      <c r="B3251" s="95">
        <f t="shared" si="6595"/>
        <v>5</v>
      </c>
      <c r="C3251" s="95">
        <f t="shared" si="6598"/>
        <v>76</v>
      </c>
      <c r="E3251" s="95">
        <f t="shared" ref="E3251" si="6663">plan_id</f>
        <v>390</v>
      </c>
      <c r="F3251" s="95">
        <f t="shared" ca="1" si="6561"/>
        <v>2003</v>
      </c>
      <c r="G3251" s="95">
        <f t="shared" ref="G3251" ca="1" si="6664">VLOOKUP(INDIRECT(CHAR(39)&amp;$A3251&amp;CHAR(39)&amp;"!r2c"&amp;$C3251,0),variables,2,0)</f>
        <v>9908</v>
      </c>
      <c r="H3251" s="98">
        <f t="array" aca="1" ref="H3251" ca="1">IF(AND(G3251&gt;=10861,G3251&lt;=10863),TEXT(INDIRECT(CHAR(39)&amp;$A3251&amp;CHAR(39)&amp;"!r"&amp;$B3251&amp;"c"&amp;$C3251,0),"dd-mmm-yyyy"),(INDIRECT(CHAR(39)&amp;$A3251&amp;CHAR(39)&amp;"!r"&amp;$B3251&amp;"c"&amp;$C3251,0)))</f>
        <v>0</v>
      </c>
    </row>
    <row r="3252" spans="1:8" x14ac:dyDescent="0.3">
      <c r="A3252" s="40" t="s">
        <v>1081</v>
      </c>
      <c r="B3252" s="95">
        <f t="shared" si="6595"/>
        <v>5</v>
      </c>
      <c r="C3252" s="95">
        <f t="shared" si="6598"/>
        <v>77</v>
      </c>
      <c r="E3252" s="95">
        <f t="shared" ref="E3252" si="6665">plan_id</f>
        <v>390</v>
      </c>
      <c r="F3252" s="95">
        <f t="shared" ca="1" si="6561"/>
        <v>2003</v>
      </c>
      <c r="G3252" s="95">
        <f t="shared" ref="G3252" ca="1" si="6666">VLOOKUP(INDIRECT(CHAR(39)&amp;$A3252&amp;CHAR(39)&amp;"!r2c"&amp;$C3252,0),variables,2,0)</f>
        <v>9911</v>
      </c>
      <c r="H3252" s="98">
        <f t="array" aca="1" ref="H3252" ca="1">IF(AND(G3252&gt;=10861,G3252&lt;=10863),TEXT(INDIRECT(CHAR(39)&amp;$A3252&amp;CHAR(39)&amp;"!r"&amp;$B3252&amp;"c"&amp;$C3252,0),"dd-mmm-yyyy"),(INDIRECT(CHAR(39)&amp;$A3252&amp;CHAR(39)&amp;"!r"&amp;$B3252&amp;"c"&amp;$C3252,0)))</f>
        <v>0</v>
      </c>
    </row>
    <row r="3253" spans="1:8" x14ac:dyDescent="0.3">
      <c r="A3253" s="40" t="s">
        <v>1081</v>
      </c>
      <c r="B3253" s="95">
        <f t="shared" si="6595"/>
        <v>5</v>
      </c>
      <c r="C3253" s="95">
        <f t="shared" si="6598"/>
        <v>78</v>
      </c>
      <c r="E3253" s="95">
        <f t="shared" ref="E3253" si="6667">plan_id</f>
        <v>390</v>
      </c>
      <c r="F3253" s="95">
        <f t="shared" ca="1" si="6561"/>
        <v>2003</v>
      </c>
      <c r="G3253" s="95">
        <f t="shared" ref="G3253" ca="1" si="6668">VLOOKUP(INDIRECT(CHAR(39)&amp;$A3253&amp;CHAR(39)&amp;"!r2c"&amp;$C3253,0),variables,2,0)</f>
        <v>9663</v>
      </c>
      <c r="H3253" s="98">
        <f t="array" aca="1" ref="H3253" ca="1">IF(AND(G3253&gt;=10861,G3253&lt;=10863),TEXT(INDIRECT(CHAR(39)&amp;$A3253&amp;CHAR(39)&amp;"!r"&amp;$B3253&amp;"c"&amp;$C3253,0),"dd-mmm-yyyy"),(INDIRECT(CHAR(39)&amp;$A3253&amp;CHAR(39)&amp;"!r"&amp;$B3253&amp;"c"&amp;$C3253,0)))</f>
        <v>0</v>
      </c>
    </row>
    <row r="3254" spans="1:8" x14ac:dyDescent="0.3">
      <c r="A3254" s="40" t="s">
        <v>1081</v>
      </c>
      <c r="B3254" s="95">
        <f t="shared" si="6595"/>
        <v>5</v>
      </c>
      <c r="C3254" s="95">
        <f t="shared" si="6598"/>
        <v>79</v>
      </c>
      <c r="E3254" s="95">
        <f t="shared" ref="E3254" si="6669">plan_id</f>
        <v>390</v>
      </c>
      <c r="F3254" s="95">
        <f t="shared" ca="1" si="6561"/>
        <v>2003</v>
      </c>
      <c r="G3254" s="95">
        <f t="shared" ref="G3254" ca="1" si="6670">VLOOKUP(INDIRECT(CHAR(39)&amp;$A3254&amp;CHAR(39)&amp;"!r2c"&amp;$C3254,0),variables,2,0)</f>
        <v>9710</v>
      </c>
      <c r="H3254" s="98">
        <f t="array" aca="1" ref="H3254" ca="1">IF(AND(G3254&gt;=10861,G3254&lt;=10863),TEXT(INDIRECT(CHAR(39)&amp;$A3254&amp;CHAR(39)&amp;"!r"&amp;$B3254&amp;"c"&amp;$C3254,0),"dd-mmm-yyyy"),(INDIRECT(CHAR(39)&amp;$A3254&amp;CHAR(39)&amp;"!r"&amp;$B3254&amp;"c"&amp;$C3254,0)))</f>
        <v>0</v>
      </c>
    </row>
    <row r="3255" spans="1:8" x14ac:dyDescent="0.3">
      <c r="A3255" s="40" t="s">
        <v>1081</v>
      </c>
      <c r="B3255" s="95">
        <f t="shared" si="6595"/>
        <v>5</v>
      </c>
      <c r="C3255" s="95">
        <f t="shared" si="6598"/>
        <v>80</v>
      </c>
      <c r="E3255" s="95">
        <f t="shared" ref="E3255" si="6671">plan_id</f>
        <v>390</v>
      </c>
      <c r="F3255" s="95">
        <f t="shared" ca="1" si="6561"/>
        <v>2003</v>
      </c>
      <c r="G3255" s="95">
        <f t="shared" ref="G3255" ca="1" si="6672">VLOOKUP(INDIRECT(CHAR(39)&amp;$A3255&amp;CHAR(39)&amp;"!r2c"&amp;$C3255,0),variables,2,0)</f>
        <v>9758</v>
      </c>
      <c r="H3255" s="98">
        <f t="array" aca="1" ref="H3255" ca="1">IF(AND(G3255&gt;=10861,G3255&lt;=10863),TEXT(INDIRECT(CHAR(39)&amp;$A3255&amp;CHAR(39)&amp;"!r"&amp;$B3255&amp;"c"&amp;$C3255,0),"dd-mmm-yyyy"),(INDIRECT(CHAR(39)&amp;$A3255&amp;CHAR(39)&amp;"!r"&amp;$B3255&amp;"c"&amp;$C3255,0)))</f>
        <v>0</v>
      </c>
    </row>
    <row r="3256" spans="1:8" x14ac:dyDescent="0.3">
      <c r="A3256" s="40" t="s">
        <v>1081</v>
      </c>
      <c r="B3256" s="95">
        <f t="shared" si="6595"/>
        <v>5</v>
      </c>
      <c r="C3256" s="95">
        <f t="shared" si="6598"/>
        <v>81</v>
      </c>
      <c r="E3256" s="95">
        <f t="shared" ref="E3256" si="6673">plan_id</f>
        <v>390</v>
      </c>
      <c r="F3256" s="95">
        <f t="shared" ca="1" si="6561"/>
        <v>2003</v>
      </c>
      <c r="G3256" s="95">
        <f t="shared" ref="G3256" ca="1" si="6674">VLOOKUP(INDIRECT(CHAR(39)&amp;$A3256&amp;CHAR(39)&amp;"!r2c"&amp;$C3256,0),variables,2,0)</f>
        <v>9803</v>
      </c>
      <c r="H3256" s="98">
        <f t="array" aca="1" ref="H3256" ca="1">IF(AND(G3256&gt;=10861,G3256&lt;=10863),TEXT(INDIRECT(CHAR(39)&amp;$A3256&amp;CHAR(39)&amp;"!r"&amp;$B3256&amp;"c"&amp;$C3256,0),"dd-mmm-yyyy"),(INDIRECT(CHAR(39)&amp;$A3256&amp;CHAR(39)&amp;"!r"&amp;$B3256&amp;"c"&amp;$C3256,0)))</f>
        <v>0</v>
      </c>
    </row>
    <row r="3257" spans="1:8" x14ac:dyDescent="0.3">
      <c r="A3257" s="40" t="s">
        <v>1081</v>
      </c>
      <c r="B3257" s="95">
        <f t="shared" si="6595"/>
        <v>5</v>
      </c>
      <c r="C3257" s="95">
        <f t="shared" si="6598"/>
        <v>82</v>
      </c>
      <c r="E3257" s="95">
        <f t="shared" ref="E3257" si="6675">plan_id</f>
        <v>390</v>
      </c>
      <c r="F3257" s="95">
        <f t="shared" ca="1" si="6561"/>
        <v>2003</v>
      </c>
      <c r="G3257" s="95">
        <f t="shared" ref="G3257" ca="1" si="6676">VLOOKUP(INDIRECT(CHAR(39)&amp;$A3257&amp;CHAR(39)&amp;"!r2c"&amp;$C3257,0),variables,2,0)</f>
        <v>9857</v>
      </c>
      <c r="H3257" s="98">
        <f t="array" aca="1" ref="H3257" ca="1">IF(AND(G3257&gt;=10861,G3257&lt;=10863),TEXT(INDIRECT(CHAR(39)&amp;$A3257&amp;CHAR(39)&amp;"!r"&amp;$B3257&amp;"c"&amp;$C3257,0),"dd-mmm-yyyy"),(INDIRECT(CHAR(39)&amp;$A3257&amp;CHAR(39)&amp;"!r"&amp;$B3257&amp;"c"&amp;$C3257,0)))</f>
        <v>0</v>
      </c>
    </row>
    <row r="3258" spans="1:8" x14ac:dyDescent="0.3">
      <c r="A3258" s="40" t="s">
        <v>1081</v>
      </c>
      <c r="B3258" s="95">
        <f t="shared" si="6595"/>
        <v>5</v>
      </c>
      <c r="C3258" s="95">
        <f t="shared" si="6598"/>
        <v>83</v>
      </c>
      <c r="E3258" s="95">
        <f t="shared" ref="E3258" si="6677">plan_id</f>
        <v>390</v>
      </c>
      <c r="F3258" s="95">
        <f t="shared" ca="1" si="6561"/>
        <v>2003</v>
      </c>
      <c r="G3258" s="95">
        <f t="shared" ref="G3258" ca="1" si="6678">VLOOKUP(INDIRECT(CHAR(39)&amp;$A3258&amp;CHAR(39)&amp;"!r2c"&amp;$C3258,0),variables,2,0)</f>
        <v>9902</v>
      </c>
      <c r="H3258" s="98">
        <f t="array" aca="1" ref="H3258" ca="1">IF(AND(G3258&gt;=10861,G3258&lt;=10863),TEXT(INDIRECT(CHAR(39)&amp;$A3258&amp;CHAR(39)&amp;"!r"&amp;$B3258&amp;"c"&amp;$C3258,0),"dd-mmm-yyyy"),(INDIRECT(CHAR(39)&amp;$A3258&amp;CHAR(39)&amp;"!r"&amp;$B3258&amp;"c"&amp;$C3258,0)))</f>
        <v>0</v>
      </c>
    </row>
    <row r="3259" spans="1:8" x14ac:dyDescent="0.3">
      <c r="A3259" s="40" t="s">
        <v>1081</v>
      </c>
      <c r="B3259" s="95">
        <f t="shared" si="6595"/>
        <v>5</v>
      </c>
      <c r="C3259" s="95">
        <f t="shared" si="6598"/>
        <v>84</v>
      </c>
      <c r="E3259" s="95">
        <f t="shared" ref="E3259" si="6679">plan_id</f>
        <v>390</v>
      </c>
      <c r="F3259" s="95">
        <f t="shared" ca="1" si="6561"/>
        <v>2003</v>
      </c>
      <c r="G3259" s="95">
        <f t="shared" ref="G3259" ca="1" si="6680">VLOOKUP(INDIRECT(CHAR(39)&amp;$A3259&amp;CHAR(39)&amp;"!r2c"&amp;$C3259,0),variables,2,0)</f>
        <v>9926</v>
      </c>
      <c r="H3259" s="98">
        <f t="array" aca="1" ref="H3259" ca="1">IF(AND(G3259&gt;=10861,G3259&lt;=10863),TEXT(INDIRECT(CHAR(39)&amp;$A3259&amp;CHAR(39)&amp;"!r"&amp;$B3259&amp;"c"&amp;$C3259,0),"dd-mmm-yyyy"),(INDIRECT(CHAR(39)&amp;$A3259&amp;CHAR(39)&amp;"!r"&amp;$B3259&amp;"c"&amp;$C3259,0)))</f>
        <v>0</v>
      </c>
    </row>
    <row r="3260" spans="1:8" x14ac:dyDescent="0.3">
      <c r="A3260" s="40" t="s">
        <v>1081</v>
      </c>
      <c r="B3260" s="95">
        <f t="shared" si="6595"/>
        <v>5</v>
      </c>
      <c r="C3260" s="95">
        <f t="shared" si="6598"/>
        <v>85</v>
      </c>
      <c r="E3260" s="95">
        <f t="shared" ref="E3260" si="6681">plan_id</f>
        <v>390</v>
      </c>
      <c r="F3260" s="95">
        <f t="shared" ca="1" si="6561"/>
        <v>2003</v>
      </c>
      <c r="G3260" s="95">
        <f t="shared" ref="G3260" ca="1" si="6682">VLOOKUP(INDIRECT(CHAR(39)&amp;$A3260&amp;CHAR(39)&amp;"!r2c"&amp;$C3260,0),variables,2,0)</f>
        <v>9666</v>
      </c>
      <c r="H3260" s="98">
        <f t="array" aca="1" ref="H3260" ca="1">IF(AND(G3260&gt;=10861,G3260&lt;=10863),TEXT(INDIRECT(CHAR(39)&amp;$A3260&amp;CHAR(39)&amp;"!r"&amp;$B3260&amp;"c"&amp;$C3260,0),"dd-mmm-yyyy"),(INDIRECT(CHAR(39)&amp;$A3260&amp;CHAR(39)&amp;"!r"&amp;$B3260&amp;"c"&amp;$C3260,0)))</f>
        <v>0</v>
      </c>
    </row>
    <row r="3261" spans="1:8" x14ac:dyDescent="0.3">
      <c r="A3261" s="40" t="s">
        <v>1081</v>
      </c>
      <c r="B3261" s="95">
        <f t="shared" si="6595"/>
        <v>5</v>
      </c>
      <c r="C3261" s="95">
        <f t="shared" si="6598"/>
        <v>86</v>
      </c>
      <c r="E3261" s="95">
        <f t="shared" ref="E3261" si="6683">plan_id</f>
        <v>390</v>
      </c>
      <c r="F3261" s="95">
        <f t="shared" ca="1" si="6561"/>
        <v>2003</v>
      </c>
      <c r="G3261" s="95">
        <f t="shared" ref="G3261" ca="1" si="6684">VLOOKUP(INDIRECT(CHAR(39)&amp;$A3261&amp;CHAR(39)&amp;"!r2c"&amp;$C3261,0),variables,2,0)</f>
        <v>9827</v>
      </c>
      <c r="H3261" s="98">
        <f t="array" aca="1" ref="H3261" ca="1">IF(AND(G3261&gt;=10861,G3261&lt;=10863),TEXT(INDIRECT(CHAR(39)&amp;$A3261&amp;CHAR(39)&amp;"!r"&amp;$B3261&amp;"c"&amp;$C3261,0),"dd-mmm-yyyy"),(INDIRECT(CHAR(39)&amp;$A3261&amp;CHAR(39)&amp;"!r"&amp;$B3261&amp;"c"&amp;$C3261,0)))</f>
        <v>0</v>
      </c>
    </row>
    <row r="3262" spans="1:8" x14ac:dyDescent="0.3">
      <c r="A3262" s="40" t="s">
        <v>1081</v>
      </c>
      <c r="B3262" s="95">
        <f t="shared" si="6595"/>
        <v>5</v>
      </c>
      <c r="C3262" s="95">
        <f t="shared" si="6598"/>
        <v>87</v>
      </c>
      <c r="E3262" s="95">
        <f t="shared" ref="E3262" si="6685">plan_id</f>
        <v>390</v>
      </c>
      <c r="F3262" s="95">
        <f t="shared" ca="1" si="6561"/>
        <v>2003</v>
      </c>
      <c r="G3262" s="95">
        <f t="shared" ref="G3262" ca="1" si="6686">VLOOKUP(INDIRECT(CHAR(39)&amp;$A3262&amp;CHAR(39)&amp;"!r2c"&amp;$C3262,0),variables,2,0)</f>
        <v>9657</v>
      </c>
      <c r="H3262" s="98">
        <f t="array" aca="1" ref="H3262" ca="1">IF(AND(G3262&gt;=10861,G3262&lt;=10863),TEXT(INDIRECT(CHAR(39)&amp;$A3262&amp;CHAR(39)&amp;"!r"&amp;$B3262&amp;"c"&amp;$C3262,0),"dd-mmm-yyyy"),(INDIRECT(CHAR(39)&amp;$A3262&amp;CHAR(39)&amp;"!r"&amp;$B3262&amp;"c"&amp;$C3262,0)))</f>
        <v>0</v>
      </c>
    </row>
    <row r="3263" spans="1:8" x14ac:dyDescent="0.3">
      <c r="A3263" s="40" t="s">
        <v>1081</v>
      </c>
      <c r="B3263" s="95">
        <f t="shared" si="6595"/>
        <v>5</v>
      </c>
      <c r="C3263" s="95">
        <f t="shared" si="6598"/>
        <v>88</v>
      </c>
      <c r="E3263" s="95">
        <f t="shared" ref="E3263" si="6687">plan_id</f>
        <v>390</v>
      </c>
      <c r="F3263" s="95">
        <f t="shared" ca="1" si="6561"/>
        <v>2003</v>
      </c>
      <c r="G3263" s="95">
        <f t="shared" ref="G3263" ca="1" si="6688">VLOOKUP(INDIRECT(CHAR(39)&amp;$A3263&amp;CHAR(39)&amp;"!r2c"&amp;$C3263,0),variables,2,0)</f>
        <v>9834</v>
      </c>
      <c r="H3263" s="98">
        <f t="array" aca="1" ref="H3263" ca="1">IF(AND(G3263&gt;=10861,G3263&lt;=10863),TEXT(INDIRECT(CHAR(39)&amp;$A3263&amp;CHAR(39)&amp;"!r"&amp;$B3263&amp;"c"&amp;$C3263,0),"dd-mmm-yyyy"),(INDIRECT(CHAR(39)&amp;$A3263&amp;CHAR(39)&amp;"!r"&amp;$B3263&amp;"c"&amp;$C3263,0)))</f>
        <v>0</v>
      </c>
    </row>
    <row r="3264" spans="1:8" x14ac:dyDescent="0.3">
      <c r="A3264" s="40" t="s">
        <v>1081</v>
      </c>
      <c r="B3264" s="95">
        <f t="shared" si="6595"/>
        <v>5</v>
      </c>
      <c r="C3264" s="95">
        <f t="shared" si="6598"/>
        <v>89</v>
      </c>
      <c r="E3264" s="95">
        <f t="shared" ref="E3264" si="6689">plan_id</f>
        <v>390</v>
      </c>
      <c r="F3264" s="95">
        <f t="shared" ca="1" si="6561"/>
        <v>2003</v>
      </c>
      <c r="G3264" s="95">
        <f t="shared" ref="G3264" ca="1" si="6690">VLOOKUP(INDIRECT(CHAR(39)&amp;$A3264&amp;CHAR(39)&amp;"!r2c"&amp;$C3264,0),variables,2,0)</f>
        <v>9884</v>
      </c>
      <c r="H3264" s="98">
        <f t="array" aca="1" ref="H3264" ca="1">IF(AND(G3264&gt;=10861,G3264&lt;=10863),TEXT(INDIRECT(CHAR(39)&amp;$A3264&amp;CHAR(39)&amp;"!r"&amp;$B3264&amp;"c"&amp;$C3264,0),"dd-mmm-yyyy"),(INDIRECT(CHAR(39)&amp;$A3264&amp;CHAR(39)&amp;"!r"&amp;$B3264&amp;"c"&amp;$C3264,0)))</f>
        <v>0</v>
      </c>
    </row>
    <row r="3265" spans="1:8" x14ac:dyDescent="0.3">
      <c r="A3265" s="40" t="s">
        <v>1081</v>
      </c>
      <c r="B3265" s="95">
        <f t="shared" si="6595"/>
        <v>5</v>
      </c>
      <c r="C3265" s="95">
        <f t="shared" si="6598"/>
        <v>90</v>
      </c>
      <c r="E3265" s="95">
        <f t="shared" ref="E3265" si="6691">plan_id</f>
        <v>390</v>
      </c>
      <c r="F3265" s="95">
        <f t="shared" ref="F3265:F3328" ca="1" si="6692">INDIRECT(CHAR(39)&amp;$A3265&amp;CHAR(39)&amp;"!r"&amp;$B3265&amp;"c2",0)</f>
        <v>2003</v>
      </c>
      <c r="G3265" s="95">
        <f t="shared" ref="G3265" ca="1" si="6693">VLOOKUP(INDIRECT(CHAR(39)&amp;$A3265&amp;CHAR(39)&amp;"!r2c"&amp;$C3265,0),variables,2,0)</f>
        <v>9672</v>
      </c>
      <c r="H3265" s="98">
        <f t="array" aca="1" ref="H3265" ca="1">IF(AND(G3265&gt;=10861,G3265&lt;=10863),TEXT(INDIRECT(CHAR(39)&amp;$A3265&amp;CHAR(39)&amp;"!r"&amp;$B3265&amp;"c"&amp;$C3265,0),"dd-mmm-yyyy"),(INDIRECT(CHAR(39)&amp;$A3265&amp;CHAR(39)&amp;"!r"&amp;$B3265&amp;"c"&amp;$C3265,0)))</f>
        <v>0</v>
      </c>
    </row>
    <row r="3266" spans="1:8" x14ac:dyDescent="0.3">
      <c r="A3266" s="40" t="s">
        <v>1081</v>
      </c>
      <c r="B3266" s="95">
        <f t="shared" si="6595"/>
        <v>6</v>
      </c>
      <c r="C3266" s="95">
        <f t="shared" si="6598"/>
        <v>3</v>
      </c>
      <c r="E3266" s="95">
        <f t="shared" ref="E3266" si="6694">plan_id</f>
        <v>390</v>
      </c>
      <c r="F3266" s="95">
        <f t="shared" ca="1" si="6692"/>
        <v>2004</v>
      </c>
      <c r="G3266" s="95">
        <f t="shared" ref="G3266" ca="1" si="6695">VLOOKUP(INDIRECT(CHAR(39)&amp;$A3266&amp;CHAR(39)&amp;"!r2c"&amp;$C3266,0),variables,2,0)</f>
        <v>9704</v>
      </c>
      <c r="H3266" s="98">
        <f t="array" aca="1" ref="H3266" ca="1">IF(AND(G3266&gt;=10861,G3266&lt;=10863),TEXT(INDIRECT(CHAR(39)&amp;$A3266&amp;CHAR(39)&amp;"!r"&amp;$B3266&amp;"c"&amp;$C3266,0),"dd-mmm-yyyy"),(INDIRECT(CHAR(39)&amp;$A3266&amp;CHAR(39)&amp;"!r"&amp;$B3266&amp;"c"&amp;$C3266,0)))</f>
        <v>0</v>
      </c>
    </row>
    <row r="3267" spans="1:8" x14ac:dyDescent="0.3">
      <c r="A3267" s="40" t="s">
        <v>1081</v>
      </c>
      <c r="B3267" s="95">
        <f t="shared" si="6595"/>
        <v>6</v>
      </c>
      <c r="C3267" s="95">
        <f t="shared" si="6598"/>
        <v>4</v>
      </c>
      <c r="E3267" s="95">
        <f t="shared" ref="E3267" si="6696">plan_id</f>
        <v>390</v>
      </c>
      <c r="F3267" s="95">
        <f t="shared" ca="1" si="6692"/>
        <v>2004</v>
      </c>
      <c r="G3267" s="95">
        <f t="shared" ref="G3267" ca="1" si="6697">VLOOKUP(INDIRECT(CHAR(39)&amp;$A3267&amp;CHAR(39)&amp;"!r2c"&amp;$C3267,0),variables,2,0)</f>
        <v>9716</v>
      </c>
      <c r="H3267" s="98">
        <f t="array" aca="1" ref="H3267" ca="1">IF(AND(G3267&gt;=10861,G3267&lt;=10863),TEXT(INDIRECT(CHAR(39)&amp;$A3267&amp;CHAR(39)&amp;"!r"&amp;$B3267&amp;"c"&amp;$C3267,0),"dd-mmm-yyyy"),(INDIRECT(CHAR(39)&amp;$A3267&amp;CHAR(39)&amp;"!r"&amp;$B3267&amp;"c"&amp;$C3267,0)))</f>
        <v>0</v>
      </c>
    </row>
    <row r="3268" spans="1:8" x14ac:dyDescent="0.3">
      <c r="A3268" s="40" t="s">
        <v>1081</v>
      </c>
      <c r="B3268" s="95">
        <f t="shared" si="6595"/>
        <v>6</v>
      </c>
      <c r="C3268" s="95">
        <f t="shared" si="6598"/>
        <v>5</v>
      </c>
      <c r="E3268" s="95">
        <f t="shared" ref="E3268" si="6698">plan_id</f>
        <v>390</v>
      </c>
      <c r="F3268" s="95">
        <f t="shared" ca="1" si="6692"/>
        <v>2004</v>
      </c>
      <c r="G3268" s="95">
        <f t="shared" ref="G3268" ca="1" si="6699">VLOOKUP(INDIRECT(CHAR(39)&amp;$A3268&amp;CHAR(39)&amp;"!r2c"&amp;$C3268,0),variables,2,0)</f>
        <v>9734</v>
      </c>
      <c r="H3268" s="98">
        <f t="array" aca="1" ref="H3268" ca="1">IF(AND(G3268&gt;=10861,G3268&lt;=10863),TEXT(INDIRECT(CHAR(39)&amp;$A3268&amp;CHAR(39)&amp;"!r"&amp;$B3268&amp;"c"&amp;$C3268,0),"dd-mmm-yyyy"),(INDIRECT(CHAR(39)&amp;$A3268&amp;CHAR(39)&amp;"!r"&amp;$B3268&amp;"c"&amp;$C3268,0)))</f>
        <v>0</v>
      </c>
    </row>
    <row r="3269" spans="1:8" x14ac:dyDescent="0.3">
      <c r="A3269" s="40" t="s">
        <v>1081</v>
      </c>
      <c r="B3269" s="95">
        <f t="shared" si="6595"/>
        <v>6</v>
      </c>
      <c r="C3269" s="95">
        <f t="shared" si="6598"/>
        <v>6</v>
      </c>
      <c r="E3269" s="95">
        <f t="shared" ref="E3269" si="6700">plan_id</f>
        <v>390</v>
      </c>
      <c r="F3269" s="95">
        <f t="shared" ca="1" si="6692"/>
        <v>2004</v>
      </c>
      <c r="G3269" s="95">
        <f t="shared" ref="G3269" ca="1" si="6701">VLOOKUP(INDIRECT(CHAR(39)&amp;$A3269&amp;CHAR(39)&amp;"!r2c"&amp;$C3269,0),variables,2,0)</f>
        <v>9749</v>
      </c>
      <c r="H3269" s="98">
        <f t="array" aca="1" ref="H3269" ca="1">IF(AND(G3269&gt;=10861,G3269&lt;=10863),TEXT(INDIRECT(CHAR(39)&amp;$A3269&amp;CHAR(39)&amp;"!r"&amp;$B3269&amp;"c"&amp;$C3269,0),"dd-mmm-yyyy"),(INDIRECT(CHAR(39)&amp;$A3269&amp;CHAR(39)&amp;"!r"&amp;$B3269&amp;"c"&amp;$C3269,0)))</f>
        <v>0</v>
      </c>
    </row>
    <row r="3270" spans="1:8" x14ac:dyDescent="0.3">
      <c r="A3270" s="40" t="s">
        <v>1081</v>
      </c>
      <c r="B3270" s="95">
        <f t="shared" si="6595"/>
        <v>6</v>
      </c>
      <c r="C3270" s="95">
        <f t="shared" si="6598"/>
        <v>7</v>
      </c>
      <c r="E3270" s="95">
        <f t="shared" ref="E3270" si="6702">plan_id</f>
        <v>390</v>
      </c>
      <c r="F3270" s="95">
        <f t="shared" ca="1" si="6692"/>
        <v>2004</v>
      </c>
      <c r="G3270" s="95">
        <f t="shared" ref="G3270" ca="1" si="6703">VLOOKUP(INDIRECT(CHAR(39)&amp;$A3270&amp;CHAR(39)&amp;"!r2c"&amp;$C3270,0),variables,2,0)</f>
        <v>9755</v>
      </c>
      <c r="H3270" s="98">
        <f t="array" aca="1" ref="H3270" ca="1">IF(AND(G3270&gt;=10861,G3270&lt;=10863),TEXT(INDIRECT(CHAR(39)&amp;$A3270&amp;CHAR(39)&amp;"!r"&amp;$B3270&amp;"c"&amp;$C3270,0),"dd-mmm-yyyy"),(INDIRECT(CHAR(39)&amp;$A3270&amp;CHAR(39)&amp;"!r"&amp;$B3270&amp;"c"&amp;$C3270,0)))</f>
        <v>0</v>
      </c>
    </row>
    <row r="3271" spans="1:8" x14ac:dyDescent="0.3">
      <c r="A3271" s="40" t="s">
        <v>1081</v>
      </c>
      <c r="B3271" s="95">
        <f t="shared" si="6595"/>
        <v>6</v>
      </c>
      <c r="C3271" s="95">
        <f t="shared" si="6598"/>
        <v>8</v>
      </c>
      <c r="E3271" s="95">
        <f t="shared" ref="E3271" si="6704">plan_id</f>
        <v>390</v>
      </c>
      <c r="F3271" s="95">
        <f t="shared" ca="1" si="6692"/>
        <v>2004</v>
      </c>
      <c r="G3271" s="95">
        <f t="shared" ref="G3271" ca="1" si="6705">VLOOKUP(INDIRECT(CHAR(39)&amp;$A3271&amp;CHAR(39)&amp;"!r2c"&amp;$C3271,0),variables,2,0)</f>
        <v>9782</v>
      </c>
      <c r="H3271" s="98">
        <f t="array" aca="1" ref="H3271" ca="1">IF(AND(G3271&gt;=10861,G3271&lt;=10863),TEXT(INDIRECT(CHAR(39)&amp;$A3271&amp;CHAR(39)&amp;"!r"&amp;$B3271&amp;"c"&amp;$C3271,0),"dd-mmm-yyyy"),(INDIRECT(CHAR(39)&amp;$A3271&amp;CHAR(39)&amp;"!r"&amp;$B3271&amp;"c"&amp;$C3271,0)))</f>
        <v>0</v>
      </c>
    </row>
    <row r="3272" spans="1:8" x14ac:dyDescent="0.3">
      <c r="A3272" s="40" t="s">
        <v>1081</v>
      </c>
      <c r="B3272" s="95">
        <f t="shared" si="6595"/>
        <v>6</v>
      </c>
      <c r="C3272" s="95">
        <f t="shared" si="6598"/>
        <v>9</v>
      </c>
      <c r="E3272" s="95">
        <f t="shared" ref="E3272" si="6706">plan_id</f>
        <v>390</v>
      </c>
      <c r="F3272" s="95">
        <f t="shared" ca="1" si="6692"/>
        <v>2004</v>
      </c>
      <c r="G3272" s="95">
        <f t="shared" ref="G3272" ca="1" si="6707">VLOOKUP(INDIRECT(CHAR(39)&amp;$A3272&amp;CHAR(39)&amp;"!r2c"&amp;$C3272,0),variables,2,0)</f>
        <v>9788</v>
      </c>
      <c r="H3272" s="98">
        <f t="array" aca="1" ref="H3272" ca="1">IF(AND(G3272&gt;=10861,G3272&lt;=10863),TEXT(INDIRECT(CHAR(39)&amp;$A3272&amp;CHAR(39)&amp;"!r"&amp;$B3272&amp;"c"&amp;$C3272,0),"dd-mmm-yyyy"),(INDIRECT(CHAR(39)&amp;$A3272&amp;CHAR(39)&amp;"!r"&amp;$B3272&amp;"c"&amp;$C3272,0)))</f>
        <v>0</v>
      </c>
    </row>
    <row r="3273" spans="1:8" x14ac:dyDescent="0.3">
      <c r="A3273" s="40" t="s">
        <v>1081</v>
      </c>
      <c r="B3273" s="95">
        <f t="shared" si="6595"/>
        <v>6</v>
      </c>
      <c r="C3273" s="95">
        <f t="shared" si="6598"/>
        <v>10</v>
      </c>
      <c r="E3273" s="95">
        <f t="shared" ref="E3273" si="6708">plan_id</f>
        <v>390</v>
      </c>
      <c r="F3273" s="95">
        <f t="shared" ca="1" si="6692"/>
        <v>2004</v>
      </c>
      <c r="G3273" s="95">
        <f t="shared" ref="G3273" ca="1" si="6709">VLOOKUP(INDIRECT(CHAR(39)&amp;$A3273&amp;CHAR(39)&amp;"!r2c"&amp;$C3273,0),variables,2,0)</f>
        <v>9812</v>
      </c>
      <c r="H3273" s="98">
        <f t="array" aca="1" ref="H3273" ca="1">IF(AND(G3273&gt;=10861,G3273&lt;=10863),TEXT(INDIRECT(CHAR(39)&amp;$A3273&amp;CHAR(39)&amp;"!r"&amp;$B3273&amp;"c"&amp;$C3273,0),"dd-mmm-yyyy"),(INDIRECT(CHAR(39)&amp;$A3273&amp;CHAR(39)&amp;"!r"&amp;$B3273&amp;"c"&amp;$C3273,0)))</f>
        <v>0</v>
      </c>
    </row>
    <row r="3274" spans="1:8" x14ac:dyDescent="0.3">
      <c r="A3274" s="40" t="s">
        <v>1081</v>
      </c>
      <c r="B3274" s="95">
        <f t="shared" si="6595"/>
        <v>6</v>
      </c>
      <c r="C3274" s="95">
        <f t="shared" si="6598"/>
        <v>11</v>
      </c>
      <c r="E3274" s="95">
        <f t="shared" ref="E3274" si="6710">plan_id</f>
        <v>390</v>
      </c>
      <c r="F3274" s="95">
        <f t="shared" ca="1" si="6692"/>
        <v>2004</v>
      </c>
      <c r="G3274" s="95">
        <f t="shared" ref="G3274" ca="1" si="6711">VLOOKUP(INDIRECT(CHAR(39)&amp;$A3274&amp;CHAR(39)&amp;"!r2c"&amp;$C3274,0),variables,2,0)</f>
        <v>9815</v>
      </c>
      <c r="H3274" s="98">
        <f t="array" aca="1" ref="H3274" ca="1">IF(AND(G3274&gt;=10861,G3274&lt;=10863),TEXT(INDIRECT(CHAR(39)&amp;$A3274&amp;CHAR(39)&amp;"!r"&amp;$B3274&amp;"c"&amp;$C3274,0),"dd-mmm-yyyy"),(INDIRECT(CHAR(39)&amp;$A3274&amp;CHAR(39)&amp;"!r"&amp;$B3274&amp;"c"&amp;$C3274,0)))</f>
        <v>0</v>
      </c>
    </row>
    <row r="3275" spans="1:8" x14ac:dyDescent="0.3">
      <c r="A3275" s="40" t="s">
        <v>1081</v>
      </c>
      <c r="B3275" s="95">
        <f t="shared" si="6595"/>
        <v>6</v>
      </c>
      <c r="C3275" s="95">
        <f t="shared" si="6598"/>
        <v>12</v>
      </c>
      <c r="E3275" s="95">
        <f t="shared" ref="E3275" si="6712">plan_id</f>
        <v>390</v>
      </c>
      <c r="F3275" s="95">
        <f t="shared" ca="1" si="6692"/>
        <v>2004</v>
      </c>
      <c r="G3275" s="95">
        <f t="shared" ref="G3275" ca="1" si="6713">VLOOKUP(INDIRECT(CHAR(39)&amp;$A3275&amp;CHAR(39)&amp;"!r2c"&amp;$C3275,0),variables,2,0)</f>
        <v>9821</v>
      </c>
      <c r="H3275" s="98">
        <f t="array" aca="1" ref="H3275" ca="1">IF(AND(G3275&gt;=10861,G3275&lt;=10863),TEXT(INDIRECT(CHAR(39)&amp;$A3275&amp;CHAR(39)&amp;"!r"&amp;$B3275&amp;"c"&amp;$C3275,0),"dd-mmm-yyyy"),(INDIRECT(CHAR(39)&amp;$A3275&amp;CHAR(39)&amp;"!r"&amp;$B3275&amp;"c"&amp;$C3275,0)))</f>
        <v>0</v>
      </c>
    </row>
    <row r="3276" spans="1:8" x14ac:dyDescent="0.3">
      <c r="A3276" s="40" t="s">
        <v>1081</v>
      </c>
      <c r="B3276" s="95">
        <f t="shared" si="6595"/>
        <v>6</v>
      </c>
      <c r="C3276" s="95">
        <f t="shared" si="6598"/>
        <v>13</v>
      </c>
      <c r="E3276" s="95">
        <f t="shared" ref="E3276" si="6714">plan_id</f>
        <v>390</v>
      </c>
      <c r="F3276" s="95">
        <f t="shared" ca="1" si="6692"/>
        <v>2004</v>
      </c>
      <c r="G3276" s="95">
        <f t="shared" ref="G3276" ca="1" si="6715">VLOOKUP(INDIRECT(CHAR(39)&amp;$A3276&amp;CHAR(39)&amp;"!r2c"&amp;$C3276,0),variables,2,0)</f>
        <v>9824</v>
      </c>
      <c r="H3276" s="98">
        <f t="array" aca="1" ref="H3276" ca="1">IF(AND(G3276&gt;=10861,G3276&lt;=10863),TEXT(INDIRECT(CHAR(39)&amp;$A3276&amp;CHAR(39)&amp;"!r"&amp;$B3276&amp;"c"&amp;$C3276,0),"dd-mmm-yyyy"),(INDIRECT(CHAR(39)&amp;$A3276&amp;CHAR(39)&amp;"!r"&amp;$B3276&amp;"c"&amp;$C3276,0)))</f>
        <v>0</v>
      </c>
    </row>
    <row r="3277" spans="1:8" x14ac:dyDescent="0.3">
      <c r="A3277" s="40" t="s">
        <v>1081</v>
      </c>
      <c r="B3277" s="95">
        <f t="shared" si="6595"/>
        <v>6</v>
      </c>
      <c r="C3277" s="95">
        <f t="shared" si="6598"/>
        <v>14</v>
      </c>
      <c r="E3277" s="95">
        <f t="shared" ref="E3277" si="6716">plan_id</f>
        <v>390</v>
      </c>
      <c r="F3277" s="95">
        <f t="shared" ca="1" si="6692"/>
        <v>2004</v>
      </c>
      <c r="G3277" s="95">
        <f t="shared" ref="G3277" ca="1" si="6717">VLOOKUP(INDIRECT(CHAR(39)&amp;$A3277&amp;CHAR(39)&amp;"!r2c"&amp;$C3277,0),variables,2,0)</f>
        <v>9830</v>
      </c>
      <c r="H3277" s="98">
        <f t="array" aca="1" ref="H3277" ca="1">IF(AND(G3277&gt;=10861,G3277&lt;=10863),TEXT(INDIRECT(CHAR(39)&amp;$A3277&amp;CHAR(39)&amp;"!r"&amp;$B3277&amp;"c"&amp;$C3277,0),"dd-mmm-yyyy"),(INDIRECT(CHAR(39)&amp;$A3277&amp;CHAR(39)&amp;"!r"&amp;$B3277&amp;"c"&amp;$C3277,0)))</f>
        <v>0</v>
      </c>
    </row>
    <row r="3278" spans="1:8" x14ac:dyDescent="0.3">
      <c r="A3278" s="40" t="s">
        <v>1081</v>
      </c>
      <c r="B3278" s="95">
        <f t="shared" si="6595"/>
        <v>6</v>
      </c>
      <c r="C3278" s="95">
        <f t="shared" si="6598"/>
        <v>15</v>
      </c>
      <c r="E3278" s="95">
        <f t="shared" ref="E3278" si="6718">plan_id</f>
        <v>390</v>
      </c>
      <c r="F3278" s="95">
        <f t="shared" ca="1" si="6692"/>
        <v>2004</v>
      </c>
      <c r="G3278" s="95">
        <f t="shared" ref="G3278" ca="1" si="6719">VLOOKUP(INDIRECT(CHAR(39)&amp;$A3278&amp;CHAR(39)&amp;"!r2c"&amp;$C3278,0),variables,2,0)</f>
        <v>9833</v>
      </c>
      <c r="H3278" s="98">
        <f t="array" aca="1" ref="H3278" ca="1">IF(AND(G3278&gt;=10861,G3278&lt;=10863),TEXT(INDIRECT(CHAR(39)&amp;$A3278&amp;CHAR(39)&amp;"!r"&amp;$B3278&amp;"c"&amp;$C3278,0),"dd-mmm-yyyy"),(INDIRECT(CHAR(39)&amp;$A3278&amp;CHAR(39)&amp;"!r"&amp;$B3278&amp;"c"&amp;$C3278,0)))</f>
        <v>0</v>
      </c>
    </row>
    <row r="3279" spans="1:8" x14ac:dyDescent="0.3">
      <c r="A3279" s="40" t="s">
        <v>1081</v>
      </c>
      <c r="B3279" s="95">
        <f t="shared" si="6595"/>
        <v>6</v>
      </c>
      <c r="C3279" s="95">
        <f t="shared" si="6598"/>
        <v>16</v>
      </c>
      <c r="E3279" s="95">
        <f t="shared" ref="E3279" si="6720">plan_id</f>
        <v>390</v>
      </c>
      <c r="F3279" s="95">
        <f t="shared" ca="1" si="6692"/>
        <v>2004</v>
      </c>
      <c r="G3279" s="95">
        <f t="shared" ref="G3279" ca="1" si="6721">VLOOKUP(INDIRECT(CHAR(39)&amp;$A3279&amp;CHAR(39)&amp;"!r2c"&amp;$C3279,0),variables,2,0)</f>
        <v>9845</v>
      </c>
      <c r="H3279" s="98">
        <f t="array" aca="1" ref="H3279" ca="1">IF(AND(G3279&gt;=10861,G3279&lt;=10863),TEXT(INDIRECT(CHAR(39)&amp;$A3279&amp;CHAR(39)&amp;"!r"&amp;$B3279&amp;"c"&amp;$C3279,0),"dd-mmm-yyyy"),(INDIRECT(CHAR(39)&amp;$A3279&amp;CHAR(39)&amp;"!r"&amp;$B3279&amp;"c"&amp;$C3279,0)))</f>
        <v>0</v>
      </c>
    </row>
    <row r="3280" spans="1:8" x14ac:dyDescent="0.3">
      <c r="A3280" s="40" t="s">
        <v>1081</v>
      </c>
      <c r="B3280" s="95">
        <f t="shared" si="6595"/>
        <v>6</v>
      </c>
      <c r="C3280" s="95">
        <f t="shared" si="6598"/>
        <v>17</v>
      </c>
      <c r="E3280" s="95">
        <f t="shared" ref="E3280" si="6722">plan_id</f>
        <v>390</v>
      </c>
      <c r="F3280" s="95">
        <f t="shared" ca="1" si="6692"/>
        <v>2004</v>
      </c>
      <c r="G3280" s="95">
        <f t="shared" ref="G3280" ca="1" si="6723">VLOOKUP(INDIRECT(CHAR(39)&amp;$A3280&amp;CHAR(39)&amp;"!r2c"&amp;$C3280,0),variables,2,0)</f>
        <v>9872</v>
      </c>
      <c r="H3280" s="98">
        <f t="array" aca="1" ref="H3280" ca="1">IF(AND(G3280&gt;=10861,G3280&lt;=10863),TEXT(INDIRECT(CHAR(39)&amp;$A3280&amp;CHAR(39)&amp;"!r"&amp;$B3280&amp;"c"&amp;$C3280,0),"dd-mmm-yyyy"),(INDIRECT(CHAR(39)&amp;$A3280&amp;CHAR(39)&amp;"!r"&amp;$B3280&amp;"c"&amp;$C3280,0)))</f>
        <v>0</v>
      </c>
    </row>
    <row r="3281" spans="1:8" x14ac:dyDescent="0.3">
      <c r="A3281" s="40" t="s">
        <v>1081</v>
      </c>
      <c r="B3281" s="95">
        <f t="shared" si="6595"/>
        <v>6</v>
      </c>
      <c r="C3281" s="95">
        <f t="shared" si="6598"/>
        <v>18</v>
      </c>
      <c r="E3281" s="95">
        <f t="shared" ref="E3281" si="6724">plan_id</f>
        <v>390</v>
      </c>
      <c r="F3281" s="95">
        <f t="shared" ca="1" si="6692"/>
        <v>2004</v>
      </c>
      <c r="G3281" s="95">
        <f t="shared" ref="G3281" ca="1" si="6725">VLOOKUP(INDIRECT(CHAR(39)&amp;$A3281&amp;CHAR(39)&amp;"!r2c"&amp;$C3281,0),variables,2,0)</f>
        <v>9887</v>
      </c>
      <c r="H3281" s="98">
        <f t="array" aca="1" ref="H3281" ca="1">IF(AND(G3281&gt;=10861,G3281&lt;=10863),TEXT(INDIRECT(CHAR(39)&amp;$A3281&amp;CHAR(39)&amp;"!r"&amp;$B3281&amp;"c"&amp;$C3281,0),"dd-mmm-yyyy"),(INDIRECT(CHAR(39)&amp;$A3281&amp;CHAR(39)&amp;"!r"&amp;$B3281&amp;"c"&amp;$C3281,0)))</f>
        <v>0</v>
      </c>
    </row>
    <row r="3282" spans="1:8" x14ac:dyDescent="0.3">
      <c r="A3282" s="40" t="s">
        <v>1081</v>
      </c>
      <c r="B3282" s="95">
        <f t="shared" ref="B3282:B3345" si="6726">B3194+1</f>
        <v>6</v>
      </c>
      <c r="C3282" s="95">
        <f t="shared" si="6598"/>
        <v>19</v>
      </c>
      <c r="E3282" s="95">
        <f t="shared" ref="E3282" si="6727">plan_id</f>
        <v>390</v>
      </c>
      <c r="F3282" s="95">
        <f t="shared" ca="1" si="6692"/>
        <v>2004</v>
      </c>
      <c r="G3282" s="95">
        <f t="shared" ref="G3282" ca="1" si="6728">VLOOKUP(INDIRECT(CHAR(39)&amp;$A3282&amp;CHAR(39)&amp;"!r2c"&amp;$C3282,0),variables,2,0)</f>
        <v>9914</v>
      </c>
      <c r="H3282" s="98">
        <f t="array" aca="1" ref="H3282" ca="1">IF(AND(G3282&gt;=10861,G3282&lt;=10863),TEXT(INDIRECT(CHAR(39)&amp;$A3282&amp;CHAR(39)&amp;"!r"&amp;$B3282&amp;"c"&amp;$C3282,0),"dd-mmm-yyyy"),(INDIRECT(CHAR(39)&amp;$A3282&amp;CHAR(39)&amp;"!r"&amp;$B3282&amp;"c"&amp;$C3282,0)))</f>
        <v>0</v>
      </c>
    </row>
    <row r="3283" spans="1:8" x14ac:dyDescent="0.3">
      <c r="A3283" s="40" t="s">
        <v>1081</v>
      </c>
      <c r="B3283" s="95">
        <f t="shared" si="6726"/>
        <v>6</v>
      </c>
      <c r="C3283" s="95">
        <f t="shared" ref="C3283:C3346" si="6729">C3195</f>
        <v>20</v>
      </c>
      <c r="E3283" s="95">
        <f t="shared" ref="E3283" si="6730">plan_id</f>
        <v>390</v>
      </c>
      <c r="F3283" s="95">
        <f t="shared" ca="1" si="6692"/>
        <v>2004</v>
      </c>
      <c r="G3283" s="95">
        <f t="shared" ref="G3283" ca="1" si="6731">VLOOKUP(INDIRECT(CHAR(39)&amp;$A3283&amp;CHAR(39)&amp;"!r2c"&amp;$C3283,0),variables,2,0)</f>
        <v>9917</v>
      </c>
      <c r="H3283" s="98">
        <f t="array" aca="1" ref="H3283" ca="1">IF(AND(G3283&gt;=10861,G3283&lt;=10863),TEXT(INDIRECT(CHAR(39)&amp;$A3283&amp;CHAR(39)&amp;"!r"&amp;$B3283&amp;"c"&amp;$C3283,0),"dd-mmm-yyyy"),(INDIRECT(CHAR(39)&amp;$A3283&amp;CHAR(39)&amp;"!r"&amp;$B3283&amp;"c"&amp;$C3283,0)))</f>
        <v>0</v>
      </c>
    </row>
    <row r="3284" spans="1:8" x14ac:dyDescent="0.3">
      <c r="A3284" s="40" t="s">
        <v>1081</v>
      </c>
      <c r="B3284" s="95">
        <f t="shared" si="6726"/>
        <v>6</v>
      </c>
      <c r="C3284" s="95">
        <f t="shared" si="6729"/>
        <v>21</v>
      </c>
      <c r="E3284" s="95">
        <f t="shared" ref="E3284" si="6732">plan_id</f>
        <v>390</v>
      </c>
      <c r="F3284" s="95">
        <f t="shared" ca="1" si="6692"/>
        <v>2004</v>
      </c>
      <c r="G3284" s="95">
        <f t="shared" ref="G3284" ca="1" si="6733">VLOOKUP(INDIRECT(CHAR(39)&amp;$A3284&amp;CHAR(39)&amp;"!r2c"&amp;$C3284,0),variables,2,0)</f>
        <v>9920</v>
      </c>
      <c r="H3284" s="98">
        <f t="array" aca="1" ref="H3284" ca="1">IF(AND(G3284&gt;=10861,G3284&lt;=10863),TEXT(INDIRECT(CHAR(39)&amp;$A3284&amp;CHAR(39)&amp;"!r"&amp;$B3284&amp;"c"&amp;$C3284,0),"dd-mmm-yyyy"),(INDIRECT(CHAR(39)&amp;$A3284&amp;CHAR(39)&amp;"!r"&amp;$B3284&amp;"c"&amp;$C3284,0)))</f>
        <v>0</v>
      </c>
    </row>
    <row r="3285" spans="1:8" x14ac:dyDescent="0.3">
      <c r="A3285" s="40" t="s">
        <v>1081</v>
      </c>
      <c r="B3285" s="95">
        <f t="shared" si="6726"/>
        <v>6</v>
      </c>
      <c r="C3285" s="95">
        <f t="shared" si="6729"/>
        <v>22</v>
      </c>
      <c r="E3285" s="95">
        <f t="shared" ref="E3285" si="6734">plan_id</f>
        <v>390</v>
      </c>
      <c r="F3285" s="95">
        <f t="shared" ca="1" si="6692"/>
        <v>2004</v>
      </c>
      <c r="G3285" s="95">
        <f t="shared" ref="G3285" ca="1" si="6735">VLOOKUP(INDIRECT(CHAR(39)&amp;$A3285&amp;CHAR(39)&amp;"!r2c"&amp;$C3285,0),variables,2,0)</f>
        <v>9648</v>
      </c>
      <c r="H3285" s="98">
        <f t="array" aca="1" ref="H3285" ca="1">IF(AND(G3285&gt;=10861,G3285&lt;=10863),TEXT(INDIRECT(CHAR(39)&amp;$A3285&amp;CHAR(39)&amp;"!r"&amp;$B3285&amp;"c"&amp;$C3285,0),"dd-mmm-yyyy"),(INDIRECT(CHAR(39)&amp;$A3285&amp;CHAR(39)&amp;"!r"&amp;$B3285&amp;"c"&amp;$C3285,0)))</f>
        <v>0</v>
      </c>
    </row>
    <row r="3286" spans="1:8" x14ac:dyDescent="0.3">
      <c r="A3286" s="40" t="s">
        <v>1081</v>
      </c>
      <c r="B3286" s="95">
        <f t="shared" si="6726"/>
        <v>6</v>
      </c>
      <c r="C3286" s="95">
        <f t="shared" si="6729"/>
        <v>23</v>
      </c>
      <c r="E3286" s="95">
        <f t="shared" ref="E3286" si="6736">plan_id</f>
        <v>390</v>
      </c>
      <c r="F3286" s="95">
        <f t="shared" ca="1" si="6692"/>
        <v>2004</v>
      </c>
      <c r="G3286" s="95">
        <f t="shared" ref="G3286" ca="1" si="6737">VLOOKUP(INDIRECT(CHAR(39)&amp;$A3286&amp;CHAR(39)&amp;"!r2c"&amp;$C3286,0),variables,2,0)</f>
        <v>9713</v>
      </c>
      <c r="H3286" s="98">
        <f t="array" aca="1" ref="H3286" ca="1">IF(AND(G3286&gt;=10861,G3286&lt;=10863),TEXT(INDIRECT(CHAR(39)&amp;$A3286&amp;CHAR(39)&amp;"!r"&amp;$B3286&amp;"c"&amp;$C3286,0),"dd-mmm-yyyy"),(INDIRECT(CHAR(39)&amp;$A3286&amp;CHAR(39)&amp;"!r"&amp;$B3286&amp;"c"&amp;$C3286,0)))</f>
        <v>0</v>
      </c>
    </row>
    <row r="3287" spans="1:8" x14ac:dyDescent="0.3">
      <c r="A3287" s="40" t="s">
        <v>1081</v>
      </c>
      <c r="B3287" s="95">
        <f t="shared" si="6726"/>
        <v>6</v>
      </c>
      <c r="C3287" s="95">
        <f t="shared" si="6729"/>
        <v>24</v>
      </c>
      <c r="E3287" s="95">
        <f t="shared" ref="E3287" si="6738">plan_id</f>
        <v>390</v>
      </c>
      <c r="F3287" s="95">
        <f t="shared" ca="1" si="6692"/>
        <v>2004</v>
      </c>
      <c r="G3287" s="95">
        <f t="shared" ref="G3287" ca="1" si="6739">VLOOKUP(INDIRECT(CHAR(39)&amp;$A3287&amp;CHAR(39)&amp;"!r2c"&amp;$C3287,0),variables,2,0)</f>
        <v>9719</v>
      </c>
      <c r="H3287" s="98">
        <f t="array" aca="1" ref="H3287" ca="1">IF(AND(G3287&gt;=10861,G3287&lt;=10863),TEXT(INDIRECT(CHAR(39)&amp;$A3287&amp;CHAR(39)&amp;"!r"&amp;$B3287&amp;"c"&amp;$C3287,0),"dd-mmm-yyyy"),(INDIRECT(CHAR(39)&amp;$A3287&amp;CHAR(39)&amp;"!r"&amp;$B3287&amp;"c"&amp;$C3287,0)))</f>
        <v>0</v>
      </c>
    </row>
    <row r="3288" spans="1:8" x14ac:dyDescent="0.3">
      <c r="A3288" s="40" t="s">
        <v>1081</v>
      </c>
      <c r="B3288" s="95">
        <f t="shared" si="6726"/>
        <v>6</v>
      </c>
      <c r="C3288" s="95">
        <f t="shared" si="6729"/>
        <v>25</v>
      </c>
      <c r="E3288" s="95">
        <f t="shared" ref="E3288" si="6740">plan_id</f>
        <v>390</v>
      </c>
      <c r="F3288" s="95">
        <f t="shared" ca="1" si="6692"/>
        <v>2004</v>
      </c>
      <c r="G3288" s="95">
        <f t="shared" ref="G3288" ca="1" si="6741">VLOOKUP(INDIRECT(CHAR(39)&amp;$A3288&amp;CHAR(39)&amp;"!r2c"&amp;$C3288,0),variables,2,0)</f>
        <v>9725</v>
      </c>
      <c r="H3288" s="98">
        <f t="array" aca="1" ref="H3288" ca="1">IF(AND(G3288&gt;=10861,G3288&lt;=10863),TEXT(INDIRECT(CHAR(39)&amp;$A3288&amp;CHAR(39)&amp;"!r"&amp;$B3288&amp;"c"&amp;$C3288,0),"dd-mmm-yyyy"),(INDIRECT(CHAR(39)&amp;$A3288&amp;CHAR(39)&amp;"!r"&amp;$B3288&amp;"c"&amp;$C3288,0)))</f>
        <v>0</v>
      </c>
    </row>
    <row r="3289" spans="1:8" x14ac:dyDescent="0.3">
      <c r="A3289" s="40" t="s">
        <v>1081</v>
      </c>
      <c r="B3289" s="95">
        <f t="shared" si="6726"/>
        <v>6</v>
      </c>
      <c r="C3289" s="95">
        <f t="shared" si="6729"/>
        <v>26</v>
      </c>
      <c r="E3289" s="95">
        <f t="shared" ref="E3289" si="6742">plan_id</f>
        <v>390</v>
      </c>
      <c r="F3289" s="95">
        <f t="shared" ca="1" si="6692"/>
        <v>2004</v>
      </c>
      <c r="G3289" s="95">
        <f t="shared" ref="G3289" ca="1" si="6743">VLOOKUP(INDIRECT(CHAR(39)&amp;$A3289&amp;CHAR(39)&amp;"!r2c"&amp;$C3289,0),variables,2,0)</f>
        <v>9743</v>
      </c>
      <c r="H3289" s="98">
        <f t="array" aca="1" ref="H3289" ca="1">IF(AND(G3289&gt;=10861,G3289&lt;=10863),TEXT(INDIRECT(CHAR(39)&amp;$A3289&amp;CHAR(39)&amp;"!r"&amp;$B3289&amp;"c"&amp;$C3289,0),"dd-mmm-yyyy"),(INDIRECT(CHAR(39)&amp;$A3289&amp;CHAR(39)&amp;"!r"&amp;$B3289&amp;"c"&amp;$C3289,0)))</f>
        <v>0</v>
      </c>
    </row>
    <row r="3290" spans="1:8" x14ac:dyDescent="0.3">
      <c r="A3290" s="40" t="s">
        <v>1081</v>
      </c>
      <c r="B3290" s="95">
        <f t="shared" si="6726"/>
        <v>6</v>
      </c>
      <c r="C3290" s="95">
        <f t="shared" si="6729"/>
        <v>27</v>
      </c>
      <c r="E3290" s="95">
        <f t="shared" ref="E3290" si="6744">plan_id</f>
        <v>390</v>
      </c>
      <c r="F3290" s="95">
        <f t="shared" ca="1" si="6692"/>
        <v>2004</v>
      </c>
      <c r="G3290" s="95">
        <f t="shared" ref="G3290" ca="1" si="6745">VLOOKUP(INDIRECT(CHAR(39)&amp;$A3290&amp;CHAR(39)&amp;"!r2c"&amp;$C3290,0),variables,2,0)</f>
        <v>9746</v>
      </c>
      <c r="H3290" s="98">
        <f t="array" aca="1" ref="H3290" ca="1">IF(AND(G3290&gt;=10861,G3290&lt;=10863),TEXT(INDIRECT(CHAR(39)&amp;$A3290&amp;CHAR(39)&amp;"!r"&amp;$B3290&amp;"c"&amp;$C3290,0),"dd-mmm-yyyy"),(INDIRECT(CHAR(39)&amp;$A3290&amp;CHAR(39)&amp;"!r"&amp;$B3290&amp;"c"&amp;$C3290,0)))</f>
        <v>0</v>
      </c>
    </row>
    <row r="3291" spans="1:8" x14ac:dyDescent="0.3">
      <c r="A3291" s="40" t="s">
        <v>1081</v>
      </c>
      <c r="B3291" s="95">
        <f t="shared" si="6726"/>
        <v>6</v>
      </c>
      <c r="C3291" s="95">
        <f t="shared" si="6729"/>
        <v>28</v>
      </c>
      <c r="E3291" s="95">
        <f t="shared" ref="E3291" si="6746">plan_id</f>
        <v>390</v>
      </c>
      <c r="F3291" s="95">
        <f t="shared" ca="1" si="6692"/>
        <v>2004</v>
      </c>
      <c r="G3291" s="95">
        <f t="shared" ref="G3291" ca="1" si="6747">VLOOKUP(INDIRECT(CHAR(39)&amp;$A3291&amp;CHAR(39)&amp;"!r2c"&amp;$C3291,0),variables,2,0)</f>
        <v>9761</v>
      </c>
      <c r="H3291" s="98">
        <f t="array" aca="1" ref="H3291" ca="1">IF(AND(G3291&gt;=10861,G3291&lt;=10863),TEXT(INDIRECT(CHAR(39)&amp;$A3291&amp;CHAR(39)&amp;"!r"&amp;$B3291&amp;"c"&amp;$C3291,0),"dd-mmm-yyyy"),(INDIRECT(CHAR(39)&amp;$A3291&amp;CHAR(39)&amp;"!r"&amp;$B3291&amp;"c"&amp;$C3291,0)))</f>
        <v>0</v>
      </c>
    </row>
    <row r="3292" spans="1:8" x14ac:dyDescent="0.3">
      <c r="A3292" s="40" t="s">
        <v>1081</v>
      </c>
      <c r="B3292" s="95">
        <f t="shared" si="6726"/>
        <v>6</v>
      </c>
      <c r="C3292" s="95">
        <f t="shared" si="6729"/>
        <v>29</v>
      </c>
      <c r="E3292" s="95">
        <f t="shared" ref="E3292" si="6748">plan_id</f>
        <v>390</v>
      </c>
      <c r="F3292" s="95">
        <f t="shared" ca="1" si="6692"/>
        <v>2004</v>
      </c>
      <c r="G3292" s="95">
        <f t="shared" ref="G3292" ca="1" si="6749">VLOOKUP(INDIRECT(CHAR(39)&amp;$A3292&amp;CHAR(39)&amp;"!r2c"&amp;$C3292,0),variables,2,0)</f>
        <v>9764</v>
      </c>
      <c r="H3292" s="98">
        <f t="array" aca="1" ref="H3292" ca="1">IF(AND(G3292&gt;=10861,G3292&lt;=10863),TEXT(INDIRECT(CHAR(39)&amp;$A3292&amp;CHAR(39)&amp;"!r"&amp;$B3292&amp;"c"&amp;$C3292,0),"dd-mmm-yyyy"),(INDIRECT(CHAR(39)&amp;$A3292&amp;CHAR(39)&amp;"!r"&amp;$B3292&amp;"c"&amp;$C3292,0)))</f>
        <v>0</v>
      </c>
    </row>
    <row r="3293" spans="1:8" x14ac:dyDescent="0.3">
      <c r="A3293" s="40" t="s">
        <v>1081</v>
      </c>
      <c r="B3293" s="95">
        <f t="shared" si="6726"/>
        <v>6</v>
      </c>
      <c r="C3293" s="95">
        <f t="shared" si="6729"/>
        <v>30</v>
      </c>
      <c r="E3293" s="95">
        <f t="shared" ref="E3293" si="6750">plan_id</f>
        <v>390</v>
      </c>
      <c r="F3293" s="95">
        <f t="shared" ca="1" si="6692"/>
        <v>2004</v>
      </c>
      <c r="G3293" s="95">
        <f t="shared" ref="G3293" ca="1" si="6751">VLOOKUP(INDIRECT(CHAR(39)&amp;$A3293&amp;CHAR(39)&amp;"!r2c"&amp;$C3293,0),variables,2,0)</f>
        <v>9767</v>
      </c>
      <c r="H3293" s="98">
        <f t="array" aca="1" ref="H3293" ca="1">IF(AND(G3293&gt;=10861,G3293&lt;=10863),TEXT(INDIRECT(CHAR(39)&amp;$A3293&amp;CHAR(39)&amp;"!r"&amp;$B3293&amp;"c"&amp;$C3293,0),"dd-mmm-yyyy"),(INDIRECT(CHAR(39)&amp;$A3293&amp;CHAR(39)&amp;"!r"&amp;$B3293&amp;"c"&amp;$C3293,0)))</f>
        <v>0</v>
      </c>
    </row>
    <row r="3294" spans="1:8" x14ac:dyDescent="0.3">
      <c r="A3294" s="40" t="s">
        <v>1081</v>
      </c>
      <c r="B3294" s="95">
        <f t="shared" si="6726"/>
        <v>6</v>
      </c>
      <c r="C3294" s="95">
        <f t="shared" si="6729"/>
        <v>31</v>
      </c>
      <c r="E3294" s="95">
        <f t="shared" ref="E3294" si="6752">plan_id</f>
        <v>390</v>
      </c>
      <c r="F3294" s="95">
        <f t="shared" ca="1" si="6692"/>
        <v>2004</v>
      </c>
      <c r="G3294" s="95">
        <f t="shared" ref="G3294" ca="1" si="6753">VLOOKUP(INDIRECT(CHAR(39)&amp;$A3294&amp;CHAR(39)&amp;"!r2c"&amp;$C3294,0),variables,2,0)</f>
        <v>9770</v>
      </c>
      <c r="H3294" s="98">
        <f t="array" aca="1" ref="H3294" ca="1">IF(AND(G3294&gt;=10861,G3294&lt;=10863),TEXT(INDIRECT(CHAR(39)&amp;$A3294&amp;CHAR(39)&amp;"!r"&amp;$B3294&amp;"c"&amp;$C3294,0),"dd-mmm-yyyy"),(INDIRECT(CHAR(39)&amp;$A3294&amp;CHAR(39)&amp;"!r"&amp;$B3294&amp;"c"&amp;$C3294,0)))</f>
        <v>0</v>
      </c>
    </row>
    <row r="3295" spans="1:8" x14ac:dyDescent="0.3">
      <c r="A3295" s="40" t="s">
        <v>1081</v>
      </c>
      <c r="B3295" s="95">
        <f t="shared" si="6726"/>
        <v>6</v>
      </c>
      <c r="C3295" s="95">
        <f t="shared" si="6729"/>
        <v>32</v>
      </c>
      <c r="E3295" s="95">
        <f t="shared" ref="E3295" si="6754">plan_id</f>
        <v>390</v>
      </c>
      <c r="F3295" s="95">
        <f t="shared" ca="1" si="6692"/>
        <v>2004</v>
      </c>
      <c r="G3295" s="95">
        <f t="shared" ref="G3295" ca="1" si="6755">VLOOKUP(INDIRECT(CHAR(39)&amp;$A3295&amp;CHAR(39)&amp;"!r2c"&amp;$C3295,0),variables,2,0)</f>
        <v>9773</v>
      </c>
      <c r="H3295" s="98">
        <f t="array" aca="1" ref="H3295" ca="1">IF(AND(G3295&gt;=10861,G3295&lt;=10863),TEXT(INDIRECT(CHAR(39)&amp;$A3295&amp;CHAR(39)&amp;"!r"&amp;$B3295&amp;"c"&amp;$C3295,0),"dd-mmm-yyyy"),(INDIRECT(CHAR(39)&amp;$A3295&amp;CHAR(39)&amp;"!r"&amp;$B3295&amp;"c"&amp;$C3295,0)))</f>
        <v>0</v>
      </c>
    </row>
    <row r="3296" spans="1:8" x14ac:dyDescent="0.3">
      <c r="A3296" s="40" t="s">
        <v>1081</v>
      </c>
      <c r="B3296" s="95">
        <f t="shared" si="6726"/>
        <v>6</v>
      </c>
      <c r="C3296" s="95">
        <f t="shared" si="6729"/>
        <v>33</v>
      </c>
      <c r="E3296" s="95">
        <f t="shared" ref="E3296" si="6756">plan_id</f>
        <v>390</v>
      </c>
      <c r="F3296" s="95">
        <f t="shared" ca="1" si="6692"/>
        <v>2004</v>
      </c>
      <c r="G3296" s="95">
        <f t="shared" ref="G3296" ca="1" si="6757">VLOOKUP(INDIRECT(CHAR(39)&amp;$A3296&amp;CHAR(39)&amp;"!r2c"&amp;$C3296,0),variables,2,0)</f>
        <v>9776</v>
      </c>
      <c r="H3296" s="98">
        <f t="array" aca="1" ref="H3296" ca="1">IF(AND(G3296&gt;=10861,G3296&lt;=10863),TEXT(INDIRECT(CHAR(39)&amp;$A3296&amp;CHAR(39)&amp;"!r"&amp;$B3296&amp;"c"&amp;$C3296,0),"dd-mmm-yyyy"),(INDIRECT(CHAR(39)&amp;$A3296&amp;CHAR(39)&amp;"!r"&amp;$B3296&amp;"c"&amp;$C3296,0)))</f>
        <v>0</v>
      </c>
    </row>
    <row r="3297" spans="1:8" x14ac:dyDescent="0.3">
      <c r="A3297" s="40" t="s">
        <v>1081</v>
      </c>
      <c r="B3297" s="95">
        <f t="shared" si="6726"/>
        <v>6</v>
      </c>
      <c r="C3297" s="95">
        <f t="shared" si="6729"/>
        <v>34</v>
      </c>
      <c r="E3297" s="95">
        <f t="shared" ref="E3297" si="6758">plan_id</f>
        <v>390</v>
      </c>
      <c r="F3297" s="95">
        <f t="shared" ca="1" si="6692"/>
        <v>2004</v>
      </c>
      <c r="G3297" s="95">
        <f t="shared" ref="G3297" ca="1" si="6759">VLOOKUP(INDIRECT(CHAR(39)&amp;$A3297&amp;CHAR(39)&amp;"!r2c"&amp;$C3297,0),variables,2,0)</f>
        <v>9779</v>
      </c>
      <c r="H3297" s="98">
        <f t="array" aca="1" ref="H3297" ca="1">IF(AND(G3297&gt;=10861,G3297&lt;=10863),TEXT(INDIRECT(CHAR(39)&amp;$A3297&amp;CHAR(39)&amp;"!r"&amp;$B3297&amp;"c"&amp;$C3297,0),"dd-mmm-yyyy"),(INDIRECT(CHAR(39)&amp;$A3297&amp;CHAR(39)&amp;"!r"&amp;$B3297&amp;"c"&amp;$C3297,0)))</f>
        <v>0</v>
      </c>
    </row>
    <row r="3298" spans="1:8" x14ac:dyDescent="0.3">
      <c r="A3298" s="40" t="s">
        <v>1081</v>
      </c>
      <c r="B3298" s="95">
        <f t="shared" si="6726"/>
        <v>6</v>
      </c>
      <c r="C3298" s="95">
        <f t="shared" si="6729"/>
        <v>35</v>
      </c>
      <c r="E3298" s="95">
        <f t="shared" ref="E3298" si="6760">plan_id</f>
        <v>390</v>
      </c>
      <c r="F3298" s="95">
        <f t="shared" ca="1" si="6692"/>
        <v>2004</v>
      </c>
      <c r="G3298" s="95">
        <f t="shared" ref="G3298" ca="1" si="6761">VLOOKUP(INDIRECT(CHAR(39)&amp;$A3298&amp;CHAR(39)&amp;"!r2c"&amp;$C3298,0),variables,2,0)</f>
        <v>9785</v>
      </c>
      <c r="H3298" s="98">
        <f t="array" aca="1" ref="H3298" ca="1">IF(AND(G3298&gt;=10861,G3298&lt;=10863),TEXT(INDIRECT(CHAR(39)&amp;$A3298&amp;CHAR(39)&amp;"!r"&amp;$B3298&amp;"c"&amp;$C3298,0),"dd-mmm-yyyy"),(INDIRECT(CHAR(39)&amp;$A3298&amp;CHAR(39)&amp;"!r"&amp;$B3298&amp;"c"&amp;$C3298,0)))</f>
        <v>0</v>
      </c>
    </row>
    <row r="3299" spans="1:8" x14ac:dyDescent="0.3">
      <c r="A3299" s="40" t="s">
        <v>1081</v>
      </c>
      <c r="B3299" s="95">
        <f t="shared" si="6726"/>
        <v>6</v>
      </c>
      <c r="C3299" s="95">
        <f t="shared" si="6729"/>
        <v>36</v>
      </c>
      <c r="E3299" s="95">
        <f t="shared" ref="E3299" si="6762">plan_id</f>
        <v>390</v>
      </c>
      <c r="F3299" s="95">
        <f t="shared" ca="1" si="6692"/>
        <v>2004</v>
      </c>
      <c r="G3299" s="95">
        <f t="shared" ref="G3299" ca="1" si="6763">VLOOKUP(INDIRECT(CHAR(39)&amp;$A3299&amp;CHAR(39)&amp;"!r2c"&amp;$C3299,0),variables,2,0)</f>
        <v>9794</v>
      </c>
      <c r="H3299" s="98">
        <f t="array" aca="1" ref="H3299" ca="1">IF(AND(G3299&gt;=10861,G3299&lt;=10863),TEXT(INDIRECT(CHAR(39)&amp;$A3299&amp;CHAR(39)&amp;"!r"&amp;$B3299&amp;"c"&amp;$C3299,0),"dd-mmm-yyyy"),(INDIRECT(CHAR(39)&amp;$A3299&amp;CHAR(39)&amp;"!r"&amp;$B3299&amp;"c"&amp;$C3299,0)))</f>
        <v>0</v>
      </c>
    </row>
    <row r="3300" spans="1:8" x14ac:dyDescent="0.3">
      <c r="A3300" s="40" t="s">
        <v>1081</v>
      </c>
      <c r="B3300" s="95">
        <f t="shared" si="6726"/>
        <v>6</v>
      </c>
      <c r="C3300" s="95">
        <f t="shared" si="6729"/>
        <v>37</v>
      </c>
      <c r="E3300" s="95">
        <f t="shared" ref="E3300" si="6764">plan_id</f>
        <v>390</v>
      </c>
      <c r="F3300" s="95">
        <f t="shared" ca="1" si="6692"/>
        <v>2004</v>
      </c>
      <c r="G3300" s="95">
        <f t="shared" ref="G3300" ca="1" si="6765">VLOOKUP(INDIRECT(CHAR(39)&amp;$A3300&amp;CHAR(39)&amp;"!r2c"&amp;$C3300,0),variables,2,0)</f>
        <v>9797</v>
      </c>
      <c r="H3300" s="98">
        <f t="array" aca="1" ref="H3300" ca="1">IF(AND(G3300&gt;=10861,G3300&lt;=10863),TEXT(INDIRECT(CHAR(39)&amp;$A3300&amp;CHAR(39)&amp;"!r"&amp;$B3300&amp;"c"&amp;$C3300,0),"dd-mmm-yyyy"),(INDIRECT(CHAR(39)&amp;$A3300&amp;CHAR(39)&amp;"!r"&amp;$B3300&amp;"c"&amp;$C3300,0)))</f>
        <v>0</v>
      </c>
    </row>
    <row r="3301" spans="1:8" x14ac:dyDescent="0.3">
      <c r="A3301" s="40" t="s">
        <v>1081</v>
      </c>
      <c r="B3301" s="95">
        <f t="shared" si="6726"/>
        <v>6</v>
      </c>
      <c r="C3301" s="95">
        <f t="shared" si="6729"/>
        <v>38</v>
      </c>
      <c r="E3301" s="95">
        <f t="shared" ref="E3301" si="6766">plan_id</f>
        <v>390</v>
      </c>
      <c r="F3301" s="95">
        <f t="shared" ca="1" si="6692"/>
        <v>2004</v>
      </c>
      <c r="G3301" s="95">
        <f t="shared" ref="G3301" ca="1" si="6767">VLOOKUP(INDIRECT(CHAR(39)&amp;$A3301&amp;CHAR(39)&amp;"!r2c"&amp;$C3301,0),variables,2,0)</f>
        <v>9806</v>
      </c>
      <c r="H3301" s="98">
        <f t="array" aca="1" ref="H3301" ca="1">IF(AND(G3301&gt;=10861,G3301&lt;=10863),TEXT(INDIRECT(CHAR(39)&amp;$A3301&amp;CHAR(39)&amp;"!r"&amp;$B3301&amp;"c"&amp;$C3301,0),"dd-mmm-yyyy"),(INDIRECT(CHAR(39)&amp;$A3301&amp;CHAR(39)&amp;"!r"&amp;$B3301&amp;"c"&amp;$C3301,0)))</f>
        <v>0</v>
      </c>
    </row>
    <row r="3302" spans="1:8" x14ac:dyDescent="0.3">
      <c r="A3302" s="40" t="s">
        <v>1081</v>
      </c>
      <c r="B3302" s="95">
        <f t="shared" si="6726"/>
        <v>6</v>
      </c>
      <c r="C3302" s="95">
        <f t="shared" si="6729"/>
        <v>39</v>
      </c>
      <c r="E3302" s="95">
        <f t="shared" ref="E3302" si="6768">plan_id</f>
        <v>390</v>
      </c>
      <c r="F3302" s="95">
        <f t="shared" ca="1" si="6692"/>
        <v>2004</v>
      </c>
      <c r="G3302" s="95">
        <f t="shared" ref="G3302" ca="1" si="6769">VLOOKUP(INDIRECT(CHAR(39)&amp;$A3302&amp;CHAR(39)&amp;"!r2c"&amp;$C3302,0),variables,2,0)</f>
        <v>9809</v>
      </c>
      <c r="H3302" s="98">
        <f t="array" aca="1" ref="H3302" ca="1">IF(AND(G3302&gt;=10861,G3302&lt;=10863),TEXT(INDIRECT(CHAR(39)&amp;$A3302&amp;CHAR(39)&amp;"!r"&amp;$B3302&amp;"c"&amp;$C3302,0),"dd-mmm-yyyy"),(INDIRECT(CHAR(39)&amp;$A3302&amp;CHAR(39)&amp;"!r"&amp;$B3302&amp;"c"&amp;$C3302,0)))</f>
        <v>0</v>
      </c>
    </row>
    <row r="3303" spans="1:8" x14ac:dyDescent="0.3">
      <c r="A3303" s="40" t="s">
        <v>1081</v>
      </c>
      <c r="B3303" s="95">
        <f t="shared" si="6726"/>
        <v>6</v>
      </c>
      <c r="C3303" s="95">
        <f t="shared" si="6729"/>
        <v>40</v>
      </c>
      <c r="E3303" s="95">
        <f t="shared" ref="E3303" si="6770">plan_id</f>
        <v>390</v>
      </c>
      <c r="F3303" s="95">
        <f t="shared" ca="1" si="6692"/>
        <v>2004</v>
      </c>
      <c r="G3303" s="95">
        <f t="shared" ref="G3303" ca="1" si="6771">VLOOKUP(INDIRECT(CHAR(39)&amp;$A3303&amp;CHAR(39)&amp;"!r2c"&amp;$C3303,0),variables,2,0)</f>
        <v>9818</v>
      </c>
      <c r="H3303" s="98">
        <f t="array" aca="1" ref="H3303" ca="1">IF(AND(G3303&gt;=10861,G3303&lt;=10863),TEXT(INDIRECT(CHAR(39)&amp;$A3303&amp;CHAR(39)&amp;"!r"&amp;$B3303&amp;"c"&amp;$C3303,0),"dd-mmm-yyyy"),(INDIRECT(CHAR(39)&amp;$A3303&amp;CHAR(39)&amp;"!r"&amp;$B3303&amp;"c"&amp;$C3303,0)))</f>
        <v>0</v>
      </c>
    </row>
    <row r="3304" spans="1:8" x14ac:dyDescent="0.3">
      <c r="A3304" s="40" t="s">
        <v>1081</v>
      </c>
      <c r="B3304" s="95">
        <f t="shared" si="6726"/>
        <v>6</v>
      </c>
      <c r="C3304" s="95">
        <f t="shared" si="6729"/>
        <v>41</v>
      </c>
      <c r="E3304" s="95">
        <f t="shared" ref="E3304" si="6772">plan_id</f>
        <v>390</v>
      </c>
      <c r="F3304" s="95">
        <f t="shared" ca="1" si="6692"/>
        <v>2004</v>
      </c>
      <c r="G3304" s="95">
        <f t="shared" ref="G3304" ca="1" si="6773">VLOOKUP(INDIRECT(CHAR(39)&amp;$A3304&amp;CHAR(39)&amp;"!r2c"&amp;$C3304,0),variables,2,0)</f>
        <v>9839</v>
      </c>
      <c r="H3304" s="98">
        <f t="array" aca="1" ref="H3304" ca="1">IF(AND(G3304&gt;=10861,G3304&lt;=10863),TEXT(INDIRECT(CHAR(39)&amp;$A3304&amp;CHAR(39)&amp;"!r"&amp;$B3304&amp;"c"&amp;$C3304,0),"dd-mmm-yyyy"),(INDIRECT(CHAR(39)&amp;$A3304&amp;CHAR(39)&amp;"!r"&amp;$B3304&amp;"c"&amp;$C3304,0)))</f>
        <v>0</v>
      </c>
    </row>
    <row r="3305" spans="1:8" x14ac:dyDescent="0.3">
      <c r="A3305" s="40" t="s">
        <v>1081</v>
      </c>
      <c r="B3305" s="95">
        <f t="shared" si="6726"/>
        <v>6</v>
      </c>
      <c r="C3305" s="95">
        <f t="shared" si="6729"/>
        <v>42</v>
      </c>
      <c r="E3305" s="95">
        <f t="shared" ref="E3305" si="6774">plan_id</f>
        <v>390</v>
      </c>
      <c r="F3305" s="95">
        <f t="shared" ca="1" si="6692"/>
        <v>2004</v>
      </c>
      <c r="G3305" s="95">
        <f t="shared" ref="G3305" ca="1" si="6775">VLOOKUP(INDIRECT(CHAR(39)&amp;$A3305&amp;CHAR(39)&amp;"!r2c"&amp;$C3305,0),variables,2,0)</f>
        <v>9860</v>
      </c>
      <c r="H3305" s="98">
        <f t="array" aca="1" ref="H3305" ca="1">IF(AND(G3305&gt;=10861,G3305&lt;=10863),TEXT(INDIRECT(CHAR(39)&amp;$A3305&amp;CHAR(39)&amp;"!r"&amp;$B3305&amp;"c"&amp;$C3305,0),"dd-mmm-yyyy"),(INDIRECT(CHAR(39)&amp;$A3305&amp;CHAR(39)&amp;"!r"&amp;$B3305&amp;"c"&amp;$C3305,0)))</f>
        <v>0</v>
      </c>
    </row>
    <row r="3306" spans="1:8" x14ac:dyDescent="0.3">
      <c r="A3306" s="40" t="s">
        <v>1081</v>
      </c>
      <c r="B3306" s="95">
        <f t="shared" si="6726"/>
        <v>6</v>
      </c>
      <c r="C3306" s="95">
        <f t="shared" si="6729"/>
        <v>43</v>
      </c>
      <c r="E3306" s="95">
        <f t="shared" ref="E3306" si="6776">plan_id</f>
        <v>390</v>
      </c>
      <c r="F3306" s="95">
        <f t="shared" ca="1" si="6692"/>
        <v>2004</v>
      </c>
      <c r="G3306" s="95">
        <f t="shared" ref="G3306" ca="1" si="6777">VLOOKUP(INDIRECT(CHAR(39)&amp;$A3306&amp;CHAR(39)&amp;"!r2c"&amp;$C3306,0),variables,2,0)</f>
        <v>9863</v>
      </c>
      <c r="H3306" s="98">
        <f t="array" aca="1" ref="H3306" ca="1">IF(AND(G3306&gt;=10861,G3306&lt;=10863),TEXT(INDIRECT(CHAR(39)&amp;$A3306&amp;CHAR(39)&amp;"!r"&amp;$B3306&amp;"c"&amp;$C3306,0),"dd-mmm-yyyy"),(INDIRECT(CHAR(39)&amp;$A3306&amp;CHAR(39)&amp;"!r"&amp;$B3306&amp;"c"&amp;$C3306,0)))</f>
        <v>0</v>
      </c>
    </row>
    <row r="3307" spans="1:8" x14ac:dyDescent="0.3">
      <c r="A3307" s="40" t="s">
        <v>1081</v>
      </c>
      <c r="B3307" s="95">
        <f t="shared" si="6726"/>
        <v>6</v>
      </c>
      <c r="C3307" s="95">
        <f t="shared" si="6729"/>
        <v>44</v>
      </c>
      <c r="E3307" s="95">
        <f t="shared" ref="E3307" si="6778">plan_id</f>
        <v>390</v>
      </c>
      <c r="F3307" s="95">
        <f t="shared" ca="1" si="6692"/>
        <v>2004</v>
      </c>
      <c r="G3307" s="95">
        <f t="shared" ref="G3307" ca="1" si="6779">VLOOKUP(INDIRECT(CHAR(39)&amp;$A3307&amp;CHAR(39)&amp;"!r2c"&amp;$C3307,0),variables,2,0)</f>
        <v>9878</v>
      </c>
      <c r="H3307" s="98">
        <f t="array" aca="1" ref="H3307" ca="1">IF(AND(G3307&gt;=10861,G3307&lt;=10863),TEXT(INDIRECT(CHAR(39)&amp;$A3307&amp;CHAR(39)&amp;"!r"&amp;$B3307&amp;"c"&amp;$C3307,0),"dd-mmm-yyyy"),(INDIRECT(CHAR(39)&amp;$A3307&amp;CHAR(39)&amp;"!r"&amp;$B3307&amp;"c"&amp;$C3307,0)))</f>
        <v>0</v>
      </c>
    </row>
    <row r="3308" spans="1:8" x14ac:dyDescent="0.3">
      <c r="A3308" s="40" t="s">
        <v>1081</v>
      </c>
      <c r="B3308" s="95">
        <f t="shared" si="6726"/>
        <v>6</v>
      </c>
      <c r="C3308" s="95">
        <f t="shared" si="6729"/>
        <v>45</v>
      </c>
      <c r="E3308" s="95">
        <f t="shared" ref="E3308" si="6780">plan_id</f>
        <v>390</v>
      </c>
      <c r="F3308" s="95">
        <f t="shared" ca="1" si="6692"/>
        <v>2004</v>
      </c>
      <c r="G3308" s="95">
        <f t="shared" ref="G3308" ca="1" si="6781">VLOOKUP(INDIRECT(CHAR(39)&amp;$A3308&amp;CHAR(39)&amp;"!r2c"&amp;$C3308,0),variables,2,0)</f>
        <v>9923</v>
      </c>
      <c r="H3308" s="98">
        <f t="array" aca="1" ref="H3308" ca="1">IF(AND(G3308&gt;=10861,G3308&lt;=10863),TEXT(INDIRECT(CHAR(39)&amp;$A3308&amp;CHAR(39)&amp;"!r"&amp;$B3308&amp;"c"&amp;$C3308,0),"dd-mmm-yyyy"),(INDIRECT(CHAR(39)&amp;$A3308&amp;CHAR(39)&amp;"!r"&amp;$B3308&amp;"c"&amp;$C3308,0)))</f>
        <v>0</v>
      </c>
    </row>
    <row r="3309" spans="1:8" x14ac:dyDescent="0.3">
      <c r="A3309" s="40" t="s">
        <v>1081</v>
      </c>
      <c r="B3309" s="95">
        <f t="shared" si="6726"/>
        <v>6</v>
      </c>
      <c r="C3309" s="95">
        <f t="shared" si="6729"/>
        <v>46</v>
      </c>
      <c r="E3309" s="95">
        <f t="shared" ref="E3309" si="6782">plan_id</f>
        <v>390</v>
      </c>
      <c r="F3309" s="95">
        <f t="shared" ca="1" si="6692"/>
        <v>2004</v>
      </c>
      <c r="G3309" s="95">
        <f t="shared" ref="G3309" ca="1" si="6783">VLOOKUP(INDIRECT(CHAR(39)&amp;$A3309&amp;CHAR(39)&amp;"!r2c"&amp;$C3309,0),variables,2,0)</f>
        <v>9932</v>
      </c>
      <c r="H3309" s="98">
        <f t="array" aca="1" ref="H3309" ca="1">IF(AND(G3309&gt;=10861,G3309&lt;=10863),TEXT(INDIRECT(CHAR(39)&amp;$A3309&amp;CHAR(39)&amp;"!r"&amp;$B3309&amp;"c"&amp;$C3309,0),"dd-mmm-yyyy"),(INDIRECT(CHAR(39)&amp;$A3309&amp;CHAR(39)&amp;"!r"&amp;$B3309&amp;"c"&amp;$C3309,0)))</f>
        <v>0</v>
      </c>
    </row>
    <row r="3310" spans="1:8" x14ac:dyDescent="0.3">
      <c r="A3310" s="40" t="s">
        <v>1081</v>
      </c>
      <c r="B3310" s="95">
        <f t="shared" si="6726"/>
        <v>6</v>
      </c>
      <c r="C3310" s="95">
        <f t="shared" si="6729"/>
        <v>47</v>
      </c>
      <c r="E3310" s="95">
        <f t="shared" ref="E3310" si="6784">plan_id</f>
        <v>390</v>
      </c>
      <c r="F3310" s="95">
        <f t="shared" ca="1" si="6692"/>
        <v>2004</v>
      </c>
      <c r="G3310" s="95">
        <f t="shared" ref="G3310" ca="1" si="6785">VLOOKUP(INDIRECT(CHAR(39)&amp;$A3310&amp;CHAR(39)&amp;"!r2c"&amp;$C3310,0),variables,2,0)</f>
        <v>9935</v>
      </c>
      <c r="H3310" s="98">
        <f t="array" aca="1" ref="H3310" ca="1">IF(AND(G3310&gt;=10861,G3310&lt;=10863),TEXT(INDIRECT(CHAR(39)&amp;$A3310&amp;CHAR(39)&amp;"!r"&amp;$B3310&amp;"c"&amp;$C3310,0),"dd-mmm-yyyy"),(INDIRECT(CHAR(39)&amp;$A3310&amp;CHAR(39)&amp;"!r"&amp;$B3310&amp;"c"&amp;$C3310,0)))</f>
        <v>0</v>
      </c>
    </row>
    <row r="3311" spans="1:8" x14ac:dyDescent="0.3">
      <c r="A3311" s="40" t="s">
        <v>1081</v>
      </c>
      <c r="B3311" s="95">
        <f t="shared" si="6726"/>
        <v>6</v>
      </c>
      <c r="C3311" s="95">
        <f t="shared" si="6729"/>
        <v>48</v>
      </c>
      <c r="E3311" s="95">
        <f t="shared" ref="E3311" si="6786">plan_id</f>
        <v>390</v>
      </c>
      <c r="F3311" s="95">
        <f t="shared" ca="1" si="6692"/>
        <v>2004</v>
      </c>
      <c r="G3311" s="95">
        <f t="shared" ref="G3311" ca="1" si="6787">VLOOKUP(INDIRECT(CHAR(39)&amp;$A3311&amp;CHAR(39)&amp;"!r2c"&amp;$C3311,0),variables,2,0)</f>
        <v>9651</v>
      </c>
      <c r="H3311" s="98">
        <f t="array" aca="1" ref="H3311" ca="1">IF(AND(G3311&gt;=10861,G3311&lt;=10863),TEXT(INDIRECT(CHAR(39)&amp;$A3311&amp;CHAR(39)&amp;"!r"&amp;$B3311&amp;"c"&amp;$C3311,0),"dd-mmm-yyyy"),(INDIRECT(CHAR(39)&amp;$A3311&amp;CHAR(39)&amp;"!r"&amp;$B3311&amp;"c"&amp;$C3311,0)))</f>
        <v>0</v>
      </c>
    </row>
    <row r="3312" spans="1:8" x14ac:dyDescent="0.3">
      <c r="A3312" s="40" t="s">
        <v>1081</v>
      </c>
      <c r="B3312" s="95">
        <f t="shared" si="6726"/>
        <v>6</v>
      </c>
      <c r="C3312" s="95">
        <f t="shared" si="6729"/>
        <v>49</v>
      </c>
      <c r="E3312" s="95">
        <f t="shared" ref="E3312" si="6788">plan_id</f>
        <v>390</v>
      </c>
      <c r="F3312" s="95">
        <f t="shared" ca="1" si="6692"/>
        <v>2004</v>
      </c>
      <c r="G3312" s="95">
        <f t="shared" ref="G3312" ca="1" si="6789">VLOOKUP(INDIRECT(CHAR(39)&amp;$A3312&amp;CHAR(39)&amp;"!r2c"&amp;$C3312,0),variables,2,0)</f>
        <v>9722</v>
      </c>
      <c r="H3312" s="98">
        <f t="array" aca="1" ref="H3312" ca="1">IF(AND(G3312&gt;=10861,G3312&lt;=10863),TEXT(INDIRECT(CHAR(39)&amp;$A3312&amp;CHAR(39)&amp;"!r"&amp;$B3312&amp;"c"&amp;$C3312,0),"dd-mmm-yyyy"),(INDIRECT(CHAR(39)&amp;$A3312&amp;CHAR(39)&amp;"!r"&amp;$B3312&amp;"c"&amp;$C3312,0)))</f>
        <v>0</v>
      </c>
    </row>
    <row r="3313" spans="1:8" x14ac:dyDescent="0.3">
      <c r="A3313" s="40" t="s">
        <v>1081</v>
      </c>
      <c r="B3313" s="95">
        <f t="shared" si="6726"/>
        <v>6</v>
      </c>
      <c r="C3313" s="95">
        <f t="shared" si="6729"/>
        <v>50</v>
      </c>
      <c r="E3313" s="95">
        <f t="shared" ref="E3313" si="6790">plan_id</f>
        <v>390</v>
      </c>
      <c r="F3313" s="95">
        <f t="shared" ca="1" si="6692"/>
        <v>2004</v>
      </c>
      <c r="G3313" s="95">
        <f t="shared" ref="G3313" ca="1" si="6791">VLOOKUP(INDIRECT(CHAR(39)&amp;$A3313&amp;CHAR(39)&amp;"!r2c"&amp;$C3313,0),variables,2,0)</f>
        <v>9848</v>
      </c>
      <c r="H3313" s="98">
        <f t="array" aca="1" ref="H3313" ca="1">IF(AND(G3313&gt;=10861,G3313&lt;=10863),TEXT(INDIRECT(CHAR(39)&amp;$A3313&amp;CHAR(39)&amp;"!r"&amp;$B3313&amp;"c"&amp;$C3313,0),"dd-mmm-yyyy"),(INDIRECT(CHAR(39)&amp;$A3313&amp;CHAR(39)&amp;"!r"&amp;$B3313&amp;"c"&amp;$C3313,0)))</f>
        <v>0</v>
      </c>
    </row>
    <row r="3314" spans="1:8" x14ac:dyDescent="0.3">
      <c r="A3314" s="40" t="s">
        <v>1081</v>
      </c>
      <c r="B3314" s="95">
        <f t="shared" si="6726"/>
        <v>6</v>
      </c>
      <c r="C3314" s="95">
        <f t="shared" si="6729"/>
        <v>51</v>
      </c>
      <c r="E3314" s="95">
        <f t="shared" ref="E3314" si="6792">plan_id</f>
        <v>390</v>
      </c>
      <c r="F3314" s="95">
        <f t="shared" ca="1" si="6692"/>
        <v>2004</v>
      </c>
      <c r="G3314" s="95">
        <f t="shared" ref="G3314" ca="1" si="6793">VLOOKUP(INDIRECT(CHAR(39)&amp;$A3314&amp;CHAR(39)&amp;"!r2c"&amp;$C3314,0),variables,2,0)</f>
        <v>9866</v>
      </c>
      <c r="H3314" s="98">
        <f t="array" aca="1" ref="H3314" ca="1">IF(AND(G3314&gt;=10861,G3314&lt;=10863),TEXT(INDIRECT(CHAR(39)&amp;$A3314&amp;CHAR(39)&amp;"!r"&amp;$B3314&amp;"c"&amp;$C3314,0),"dd-mmm-yyyy"),(INDIRECT(CHAR(39)&amp;$A3314&amp;CHAR(39)&amp;"!r"&amp;$B3314&amp;"c"&amp;$C3314,0)))</f>
        <v>0</v>
      </c>
    </row>
    <row r="3315" spans="1:8" x14ac:dyDescent="0.3">
      <c r="A3315" s="40" t="s">
        <v>1081</v>
      </c>
      <c r="B3315" s="95">
        <f t="shared" si="6726"/>
        <v>6</v>
      </c>
      <c r="C3315" s="95">
        <f t="shared" si="6729"/>
        <v>52</v>
      </c>
      <c r="E3315" s="95">
        <f t="shared" ref="E3315" si="6794">plan_id</f>
        <v>390</v>
      </c>
      <c r="F3315" s="95">
        <f t="shared" ca="1" si="6692"/>
        <v>2004</v>
      </c>
      <c r="G3315" s="95">
        <f t="shared" ref="G3315" ca="1" si="6795">VLOOKUP(INDIRECT(CHAR(39)&amp;$A3315&amp;CHAR(39)&amp;"!r2c"&amp;$C3315,0),variables,2,0)</f>
        <v>9899</v>
      </c>
      <c r="H3315" s="98">
        <f t="array" aca="1" ref="H3315" ca="1">IF(AND(G3315&gt;=10861,G3315&lt;=10863),TEXT(INDIRECT(CHAR(39)&amp;$A3315&amp;CHAR(39)&amp;"!r"&amp;$B3315&amp;"c"&amp;$C3315,0),"dd-mmm-yyyy"),(INDIRECT(CHAR(39)&amp;$A3315&amp;CHAR(39)&amp;"!r"&amp;$B3315&amp;"c"&amp;$C3315,0)))</f>
        <v>0</v>
      </c>
    </row>
    <row r="3316" spans="1:8" x14ac:dyDescent="0.3">
      <c r="A3316" s="40" t="s">
        <v>1081</v>
      </c>
      <c r="B3316" s="95">
        <f t="shared" si="6726"/>
        <v>6</v>
      </c>
      <c r="C3316" s="95">
        <f t="shared" si="6729"/>
        <v>53</v>
      </c>
      <c r="E3316" s="95">
        <f t="shared" ref="E3316" si="6796">plan_id</f>
        <v>390</v>
      </c>
      <c r="F3316" s="95">
        <f t="shared" ca="1" si="6692"/>
        <v>2004</v>
      </c>
      <c r="G3316" s="95">
        <f t="shared" ref="G3316" ca="1" si="6797">VLOOKUP(INDIRECT(CHAR(39)&amp;$A3316&amp;CHAR(39)&amp;"!r2c"&amp;$C3316,0),variables,2,0)</f>
        <v>9905</v>
      </c>
      <c r="H3316" s="98">
        <f t="array" aca="1" ref="H3316" ca="1">IF(AND(G3316&gt;=10861,G3316&lt;=10863),TEXT(INDIRECT(CHAR(39)&amp;$A3316&amp;CHAR(39)&amp;"!r"&amp;$B3316&amp;"c"&amp;$C3316,0),"dd-mmm-yyyy"),(INDIRECT(CHAR(39)&amp;$A3316&amp;CHAR(39)&amp;"!r"&amp;$B3316&amp;"c"&amp;$C3316,0)))</f>
        <v>0</v>
      </c>
    </row>
    <row r="3317" spans="1:8" x14ac:dyDescent="0.3">
      <c r="A3317" s="40" t="s">
        <v>1081</v>
      </c>
      <c r="B3317" s="95">
        <f t="shared" si="6726"/>
        <v>6</v>
      </c>
      <c r="C3317" s="95">
        <f t="shared" si="6729"/>
        <v>54</v>
      </c>
      <c r="E3317" s="95">
        <f t="shared" ref="E3317" si="6798">plan_id</f>
        <v>390</v>
      </c>
      <c r="F3317" s="95">
        <f t="shared" ca="1" si="6692"/>
        <v>2004</v>
      </c>
      <c r="G3317" s="95">
        <f t="shared" ref="G3317" ca="1" si="6799">VLOOKUP(INDIRECT(CHAR(39)&amp;$A3317&amp;CHAR(39)&amp;"!r2c"&amp;$C3317,0),variables,2,0)</f>
        <v>9929</v>
      </c>
      <c r="H3317" s="98">
        <f t="array" aca="1" ref="H3317" ca="1">IF(AND(G3317&gt;=10861,G3317&lt;=10863),TEXT(INDIRECT(CHAR(39)&amp;$A3317&amp;CHAR(39)&amp;"!r"&amp;$B3317&amp;"c"&amp;$C3317,0),"dd-mmm-yyyy"),(INDIRECT(CHAR(39)&amp;$A3317&amp;CHAR(39)&amp;"!r"&amp;$B3317&amp;"c"&amp;$C3317,0)))</f>
        <v>0</v>
      </c>
    </row>
    <row r="3318" spans="1:8" x14ac:dyDescent="0.3">
      <c r="A3318" s="40" t="s">
        <v>1081</v>
      </c>
      <c r="B3318" s="95">
        <f t="shared" si="6726"/>
        <v>6</v>
      </c>
      <c r="C3318" s="95">
        <f t="shared" si="6729"/>
        <v>55</v>
      </c>
      <c r="E3318" s="95">
        <f t="shared" ref="E3318" si="6800">plan_id</f>
        <v>390</v>
      </c>
      <c r="F3318" s="95">
        <f t="shared" ca="1" si="6692"/>
        <v>2004</v>
      </c>
      <c r="G3318" s="95">
        <f t="shared" ref="G3318" ca="1" si="6801">VLOOKUP(INDIRECT(CHAR(39)&amp;$A3318&amp;CHAR(39)&amp;"!r2c"&amp;$C3318,0),variables,2,0)</f>
        <v>9654</v>
      </c>
      <c r="H3318" s="98">
        <f t="array" aca="1" ref="H3318" ca="1">IF(AND(G3318&gt;=10861,G3318&lt;=10863),TEXT(INDIRECT(CHAR(39)&amp;$A3318&amp;CHAR(39)&amp;"!r"&amp;$B3318&amp;"c"&amp;$C3318,0),"dd-mmm-yyyy"),(INDIRECT(CHAR(39)&amp;$A3318&amp;CHAR(39)&amp;"!r"&amp;$B3318&amp;"c"&amp;$C3318,0)))</f>
        <v>0</v>
      </c>
    </row>
    <row r="3319" spans="1:8" x14ac:dyDescent="0.3">
      <c r="A3319" s="40" t="s">
        <v>1081</v>
      </c>
      <c r="B3319" s="95">
        <f t="shared" si="6726"/>
        <v>6</v>
      </c>
      <c r="C3319" s="95">
        <f t="shared" si="6729"/>
        <v>56</v>
      </c>
      <c r="E3319" s="95">
        <f t="shared" ref="E3319" si="6802">plan_id</f>
        <v>390</v>
      </c>
      <c r="F3319" s="95">
        <f t="shared" ca="1" si="6692"/>
        <v>2004</v>
      </c>
      <c r="G3319" s="95">
        <f t="shared" ref="G3319" ca="1" si="6803">VLOOKUP(INDIRECT(CHAR(39)&amp;$A3319&amp;CHAR(39)&amp;"!r2c"&amp;$C3319,0),variables,2,0)</f>
        <v>9707</v>
      </c>
      <c r="H3319" s="98">
        <f t="array" aca="1" ref="H3319" ca="1">IF(AND(G3319&gt;=10861,G3319&lt;=10863),TEXT(INDIRECT(CHAR(39)&amp;$A3319&amp;CHAR(39)&amp;"!r"&amp;$B3319&amp;"c"&amp;$C3319,0),"dd-mmm-yyyy"),(INDIRECT(CHAR(39)&amp;$A3319&amp;CHAR(39)&amp;"!r"&amp;$B3319&amp;"c"&amp;$C3319,0)))</f>
        <v>0</v>
      </c>
    </row>
    <row r="3320" spans="1:8" x14ac:dyDescent="0.3">
      <c r="A3320" s="40" t="s">
        <v>1081</v>
      </c>
      <c r="B3320" s="95">
        <f t="shared" si="6726"/>
        <v>6</v>
      </c>
      <c r="C3320" s="95">
        <f t="shared" si="6729"/>
        <v>57</v>
      </c>
      <c r="E3320" s="95">
        <f t="shared" ref="E3320" si="6804">plan_id</f>
        <v>390</v>
      </c>
      <c r="F3320" s="95">
        <f t="shared" ca="1" si="6692"/>
        <v>2004</v>
      </c>
      <c r="G3320" s="95">
        <f t="shared" ref="G3320" ca="1" si="6805">VLOOKUP(INDIRECT(CHAR(39)&amp;$A3320&amp;CHAR(39)&amp;"!r2c"&amp;$C3320,0),variables,2,0)</f>
        <v>9669</v>
      </c>
      <c r="H3320" s="98">
        <f t="array" aca="1" ref="H3320" ca="1">IF(AND(G3320&gt;=10861,G3320&lt;=10863),TEXT(INDIRECT(CHAR(39)&amp;$A3320&amp;CHAR(39)&amp;"!r"&amp;$B3320&amp;"c"&amp;$C3320,0),"dd-mmm-yyyy"),(INDIRECT(CHAR(39)&amp;$A3320&amp;CHAR(39)&amp;"!r"&amp;$B3320&amp;"c"&amp;$C3320,0)))</f>
        <v>0</v>
      </c>
    </row>
    <row r="3321" spans="1:8" x14ac:dyDescent="0.3">
      <c r="A3321" s="40" t="s">
        <v>1081</v>
      </c>
      <c r="B3321" s="95">
        <f t="shared" si="6726"/>
        <v>6</v>
      </c>
      <c r="C3321" s="95">
        <f t="shared" si="6729"/>
        <v>58</v>
      </c>
      <c r="E3321" s="95">
        <f t="shared" ref="E3321" si="6806">plan_id</f>
        <v>390</v>
      </c>
      <c r="F3321" s="95">
        <f t="shared" ca="1" si="6692"/>
        <v>2004</v>
      </c>
      <c r="G3321" s="95">
        <f t="shared" ref="G3321" ca="1" si="6807">VLOOKUP(INDIRECT(CHAR(39)&amp;$A3321&amp;CHAR(39)&amp;"!r2c"&amp;$C3321,0),variables,2,0)</f>
        <v>9851</v>
      </c>
      <c r="H3321" s="98">
        <f t="array" aca="1" ref="H3321" ca="1">IF(AND(G3321&gt;=10861,G3321&lt;=10863),TEXT(INDIRECT(CHAR(39)&amp;$A3321&amp;CHAR(39)&amp;"!r"&amp;$B3321&amp;"c"&amp;$C3321,0),"dd-mmm-yyyy"),(INDIRECT(CHAR(39)&amp;$A3321&amp;CHAR(39)&amp;"!r"&amp;$B3321&amp;"c"&amp;$C3321,0)))</f>
        <v>0</v>
      </c>
    </row>
    <row r="3322" spans="1:8" x14ac:dyDescent="0.3">
      <c r="A3322" s="40" t="s">
        <v>1081</v>
      </c>
      <c r="B3322" s="95">
        <f t="shared" si="6726"/>
        <v>6</v>
      </c>
      <c r="C3322" s="95">
        <f t="shared" si="6729"/>
        <v>59</v>
      </c>
      <c r="E3322" s="95">
        <f t="shared" ref="E3322" si="6808">plan_id</f>
        <v>390</v>
      </c>
      <c r="F3322" s="95">
        <f t="shared" ca="1" si="6692"/>
        <v>2004</v>
      </c>
      <c r="G3322" s="95">
        <f t="shared" ref="G3322" ca="1" si="6809">VLOOKUP(INDIRECT(CHAR(39)&amp;$A3322&amp;CHAR(39)&amp;"!r2c"&amp;$C3322,0),variables,2,0)</f>
        <v>9890</v>
      </c>
      <c r="H3322" s="98">
        <f t="array" aca="1" ref="H3322" ca="1">IF(AND(G3322&gt;=10861,G3322&lt;=10863),TEXT(INDIRECT(CHAR(39)&amp;$A3322&amp;CHAR(39)&amp;"!r"&amp;$B3322&amp;"c"&amp;$C3322,0),"dd-mmm-yyyy"),(INDIRECT(CHAR(39)&amp;$A3322&amp;CHAR(39)&amp;"!r"&amp;$B3322&amp;"c"&amp;$C3322,0)))</f>
        <v>0</v>
      </c>
    </row>
    <row r="3323" spans="1:8" x14ac:dyDescent="0.3">
      <c r="A3323" s="40" t="s">
        <v>1081</v>
      </c>
      <c r="B3323" s="95">
        <f t="shared" si="6726"/>
        <v>6</v>
      </c>
      <c r="C3323" s="95">
        <f t="shared" si="6729"/>
        <v>60</v>
      </c>
      <c r="E3323" s="95">
        <f t="shared" ref="E3323" si="6810">plan_id</f>
        <v>390</v>
      </c>
      <c r="F3323" s="95">
        <f t="shared" ca="1" si="6692"/>
        <v>2004</v>
      </c>
      <c r="G3323" s="95">
        <f t="shared" ref="G3323" ca="1" si="6811">VLOOKUP(INDIRECT(CHAR(39)&amp;$A3323&amp;CHAR(39)&amp;"!r2c"&amp;$C3323,0),variables,2,0)</f>
        <v>9893</v>
      </c>
      <c r="H3323" s="98">
        <f t="array" aca="1" ref="H3323" ca="1">IF(AND(G3323&gt;=10861,G3323&lt;=10863),TEXT(INDIRECT(CHAR(39)&amp;$A3323&amp;CHAR(39)&amp;"!r"&amp;$B3323&amp;"c"&amp;$C3323,0),"dd-mmm-yyyy"),(INDIRECT(CHAR(39)&amp;$A3323&amp;CHAR(39)&amp;"!r"&amp;$B3323&amp;"c"&amp;$C3323,0)))</f>
        <v>0</v>
      </c>
    </row>
    <row r="3324" spans="1:8" x14ac:dyDescent="0.3">
      <c r="A3324" s="40" t="s">
        <v>1081</v>
      </c>
      <c r="B3324" s="95">
        <f t="shared" si="6726"/>
        <v>6</v>
      </c>
      <c r="C3324" s="95">
        <f t="shared" si="6729"/>
        <v>61</v>
      </c>
      <c r="E3324" s="95">
        <f t="shared" ref="E3324" si="6812">plan_id</f>
        <v>390</v>
      </c>
      <c r="F3324" s="95">
        <f t="shared" ca="1" si="6692"/>
        <v>2004</v>
      </c>
      <c r="G3324" s="95">
        <f t="shared" ref="G3324" ca="1" si="6813">VLOOKUP(INDIRECT(CHAR(39)&amp;$A3324&amp;CHAR(39)&amp;"!r2c"&amp;$C3324,0),variables,2,0)</f>
        <v>9896</v>
      </c>
      <c r="H3324" s="98">
        <f t="array" aca="1" ref="H3324" ca="1">IF(AND(G3324&gt;=10861,G3324&lt;=10863),TEXT(INDIRECT(CHAR(39)&amp;$A3324&amp;CHAR(39)&amp;"!r"&amp;$B3324&amp;"c"&amp;$C3324,0),"dd-mmm-yyyy"),(INDIRECT(CHAR(39)&amp;$A3324&amp;CHAR(39)&amp;"!r"&amp;$B3324&amp;"c"&amp;$C3324,0)))</f>
        <v>0</v>
      </c>
    </row>
    <row r="3325" spans="1:8" x14ac:dyDescent="0.3">
      <c r="A3325" s="40" t="s">
        <v>1081</v>
      </c>
      <c r="B3325" s="95">
        <f t="shared" si="6726"/>
        <v>6</v>
      </c>
      <c r="C3325" s="95">
        <f t="shared" si="6729"/>
        <v>62</v>
      </c>
      <c r="E3325" s="95">
        <f t="shared" ref="E3325" si="6814">plan_id</f>
        <v>390</v>
      </c>
      <c r="F3325" s="95">
        <f t="shared" ca="1" si="6692"/>
        <v>2004</v>
      </c>
      <c r="G3325" s="95">
        <f t="shared" ref="G3325" ca="1" si="6815">VLOOKUP(INDIRECT(CHAR(39)&amp;$A3325&amp;CHAR(39)&amp;"!r2c"&amp;$C3325,0),variables,2,0)</f>
        <v>9660</v>
      </c>
      <c r="H3325" s="98">
        <f t="array" aca="1" ref="H3325" ca="1">IF(AND(G3325&gt;=10861,G3325&lt;=10863),TEXT(INDIRECT(CHAR(39)&amp;$A3325&amp;CHAR(39)&amp;"!r"&amp;$B3325&amp;"c"&amp;$C3325,0),"dd-mmm-yyyy"),(INDIRECT(CHAR(39)&amp;$A3325&amp;CHAR(39)&amp;"!r"&amp;$B3325&amp;"c"&amp;$C3325,0)))</f>
        <v>0</v>
      </c>
    </row>
    <row r="3326" spans="1:8" x14ac:dyDescent="0.3">
      <c r="A3326" s="40" t="s">
        <v>1081</v>
      </c>
      <c r="B3326" s="95">
        <f t="shared" si="6726"/>
        <v>6</v>
      </c>
      <c r="C3326" s="95">
        <f t="shared" si="6729"/>
        <v>63</v>
      </c>
      <c r="E3326" s="95">
        <f t="shared" ref="E3326" si="6816">plan_id</f>
        <v>390</v>
      </c>
      <c r="F3326" s="95">
        <f t="shared" ca="1" si="6692"/>
        <v>2004</v>
      </c>
      <c r="G3326" s="95">
        <f t="shared" ref="G3326" ca="1" si="6817">VLOOKUP(INDIRECT(CHAR(39)&amp;$A3326&amp;CHAR(39)&amp;"!r2c"&amp;$C3326,0),variables,2,0)</f>
        <v>9701</v>
      </c>
      <c r="H3326" s="98">
        <f t="array" aca="1" ref="H3326" ca="1">IF(AND(G3326&gt;=10861,G3326&lt;=10863),TEXT(INDIRECT(CHAR(39)&amp;$A3326&amp;CHAR(39)&amp;"!r"&amp;$B3326&amp;"c"&amp;$C3326,0),"dd-mmm-yyyy"),(INDIRECT(CHAR(39)&amp;$A3326&amp;CHAR(39)&amp;"!r"&amp;$B3326&amp;"c"&amp;$C3326,0)))</f>
        <v>0</v>
      </c>
    </row>
    <row r="3327" spans="1:8" x14ac:dyDescent="0.3">
      <c r="A3327" s="40" t="s">
        <v>1081</v>
      </c>
      <c r="B3327" s="95">
        <f t="shared" si="6726"/>
        <v>6</v>
      </c>
      <c r="C3327" s="95">
        <f t="shared" si="6729"/>
        <v>64</v>
      </c>
      <c r="E3327" s="95">
        <f t="shared" ref="E3327" si="6818">plan_id</f>
        <v>390</v>
      </c>
      <c r="F3327" s="95">
        <f t="shared" ca="1" si="6692"/>
        <v>2004</v>
      </c>
      <c r="G3327" s="95">
        <f t="shared" ref="G3327" ca="1" si="6819">VLOOKUP(INDIRECT(CHAR(39)&amp;$A3327&amp;CHAR(39)&amp;"!r2c"&amp;$C3327,0),variables,2,0)</f>
        <v>9728</v>
      </c>
      <c r="H3327" s="98">
        <f t="array" aca="1" ref="H3327" ca="1">IF(AND(G3327&gt;=10861,G3327&lt;=10863),TEXT(INDIRECT(CHAR(39)&amp;$A3327&amp;CHAR(39)&amp;"!r"&amp;$B3327&amp;"c"&amp;$C3327,0),"dd-mmm-yyyy"),(INDIRECT(CHAR(39)&amp;$A3327&amp;CHAR(39)&amp;"!r"&amp;$B3327&amp;"c"&amp;$C3327,0)))</f>
        <v>0</v>
      </c>
    </row>
    <row r="3328" spans="1:8" x14ac:dyDescent="0.3">
      <c r="A3328" s="40" t="s">
        <v>1081</v>
      </c>
      <c r="B3328" s="95">
        <f t="shared" si="6726"/>
        <v>6</v>
      </c>
      <c r="C3328" s="95">
        <f t="shared" si="6729"/>
        <v>65</v>
      </c>
      <c r="E3328" s="95">
        <f t="shared" ref="E3328" si="6820">plan_id</f>
        <v>390</v>
      </c>
      <c r="F3328" s="95">
        <f t="shared" ca="1" si="6692"/>
        <v>2004</v>
      </c>
      <c r="G3328" s="95">
        <f t="shared" ref="G3328" ca="1" si="6821">VLOOKUP(INDIRECT(CHAR(39)&amp;$A3328&amp;CHAR(39)&amp;"!r2c"&amp;$C3328,0),variables,2,0)</f>
        <v>9731</v>
      </c>
      <c r="H3328" s="98">
        <f t="array" aca="1" ref="H3328" ca="1">IF(AND(G3328&gt;=10861,G3328&lt;=10863),TEXT(INDIRECT(CHAR(39)&amp;$A3328&amp;CHAR(39)&amp;"!r"&amp;$B3328&amp;"c"&amp;$C3328,0),"dd-mmm-yyyy"),(INDIRECT(CHAR(39)&amp;$A3328&amp;CHAR(39)&amp;"!r"&amp;$B3328&amp;"c"&amp;$C3328,0)))</f>
        <v>0</v>
      </c>
    </row>
    <row r="3329" spans="1:8" x14ac:dyDescent="0.3">
      <c r="A3329" s="40" t="s">
        <v>1081</v>
      </c>
      <c r="B3329" s="95">
        <f t="shared" si="6726"/>
        <v>6</v>
      </c>
      <c r="C3329" s="95">
        <f t="shared" si="6729"/>
        <v>66</v>
      </c>
      <c r="E3329" s="95">
        <f t="shared" ref="E3329" si="6822">plan_id</f>
        <v>390</v>
      </c>
      <c r="F3329" s="95">
        <f t="shared" ref="F3329:F3392" ca="1" si="6823">INDIRECT(CHAR(39)&amp;$A3329&amp;CHAR(39)&amp;"!r"&amp;$B3329&amp;"c2",0)</f>
        <v>2004</v>
      </c>
      <c r="G3329" s="95">
        <f t="shared" ref="G3329" ca="1" si="6824">VLOOKUP(INDIRECT(CHAR(39)&amp;$A3329&amp;CHAR(39)&amp;"!r2c"&amp;$C3329,0),variables,2,0)</f>
        <v>9737</v>
      </c>
      <c r="H3329" s="98">
        <f t="array" aca="1" ref="H3329" ca="1">IF(AND(G3329&gt;=10861,G3329&lt;=10863),TEXT(INDIRECT(CHAR(39)&amp;$A3329&amp;CHAR(39)&amp;"!r"&amp;$B3329&amp;"c"&amp;$C3329,0),"dd-mmm-yyyy"),(INDIRECT(CHAR(39)&amp;$A3329&amp;CHAR(39)&amp;"!r"&amp;$B3329&amp;"c"&amp;$C3329,0)))</f>
        <v>0</v>
      </c>
    </row>
    <row r="3330" spans="1:8" x14ac:dyDescent="0.3">
      <c r="A3330" s="40" t="s">
        <v>1081</v>
      </c>
      <c r="B3330" s="95">
        <f t="shared" si="6726"/>
        <v>6</v>
      </c>
      <c r="C3330" s="95">
        <f t="shared" si="6729"/>
        <v>67</v>
      </c>
      <c r="E3330" s="95">
        <f t="shared" ref="E3330" si="6825">plan_id</f>
        <v>390</v>
      </c>
      <c r="F3330" s="95">
        <f t="shared" ca="1" si="6823"/>
        <v>2004</v>
      </c>
      <c r="G3330" s="95">
        <f t="shared" ref="G3330" ca="1" si="6826">VLOOKUP(INDIRECT(CHAR(39)&amp;$A3330&amp;CHAR(39)&amp;"!r2c"&amp;$C3330,0),variables,2,0)</f>
        <v>9740</v>
      </c>
      <c r="H3330" s="98">
        <f t="array" aca="1" ref="H3330" ca="1">IF(AND(G3330&gt;=10861,G3330&lt;=10863),TEXT(INDIRECT(CHAR(39)&amp;$A3330&amp;CHAR(39)&amp;"!r"&amp;$B3330&amp;"c"&amp;$C3330,0),"dd-mmm-yyyy"),(INDIRECT(CHAR(39)&amp;$A3330&amp;CHAR(39)&amp;"!r"&amp;$B3330&amp;"c"&amp;$C3330,0)))</f>
        <v>0</v>
      </c>
    </row>
    <row r="3331" spans="1:8" x14ac:dyDescent="0.3">
      <c r="A3331" s="40" t="s">
        <v>1081</v>
      </c>
      <c r="B3331" s="95">
        <f t="shared" si="6726"/>
        <v>6</v>
      </c>
      <c r="C3331" s="95">
        <f t="shared" si="6729"/>
        <v>68</v>
      </c>
      <c r="E3331" s="95">
        <f t="shared" ref="E3331" si="6827">plan_id</f>
        <v>390</v>
      </c>
      <c r="F3331" s="95">
        <f t="shared" ca="1" si="6823"/>
        <v>2004</v>
      </c>
      <c r="G3331" s="95">
        <f t="shared" ref="G3331" ca="1" si="6828">VLOOKUP(INDIRECT(CHAR(39)&amp;$A3331&amp;CHAR(39)&amp;"!r2c"&amp;$C3331,0),variables,2,0)</f>
        <v>9752</v>
      </c>
      <c r="H3331" s="98">
        <f t="array" aca="1" ref="H3331" ca="1">IF(AND(G3331&gt;=10861,G3331&lt;=10863),TEXT(INDIRECT(CHAR(39)&amp;$A3331&amp;CHAR(39)&amp;"!r"&amp;$B3331&amp;"c"&amp;$C3331,0),"dd-mmm-yyyy"),(INDIRECT(CHAR(39)&amp;$A3331&amp;CHAR(39)&amp;"!r"&amp;$B3331&amp;"c"&amp;$C3331,0)))</f>
        <v>0</v>
      </c>
    </row>
    <row r="3332" spans="1:8" x14ac:dyDescent="0.3">
      <c r="A3332" s="40" t="s">
        <v>1081</v>
      </c>
      <c r="B3332" s="95">
        <f t="shared" si="6726"/>
        <v>6</v>
      </c>
      <c r="C3332" s="95">
        <f t="shared" si="6729"/>
        <v>69</v>
      </c>
      <c r="E3332" s="95">
        <f t="shared" ref="E3332" si="6829">plan_id</f>
        <v>390</v>
      </c>
      <c r="F3332" s="95">
        <f t="shared" ca="1" si="6823"/>
        <v>2004</v>
      </c>
      <c r="G3332" s="95">
        <f t="shared" ref="G3332" ca="1" si="6830">VLOOKUP(INDIRECT(CHAR(39)&amp;$A3332&amp;CHAR(39)&amp;"!r2c"&amp;$C3332,0),variables,2,0)</f>
        <v>9791</v>
      </c>
      <c r="H3332" s="98">
        <f t="array" aca="1" ref="H3332" ca="1">IF(AND(G3332&gt;=10861,G3332&lt;=10863),TEXT(INDIRECT(CHAR(39)&amp;$A3332&amp;CHAR(39)&amp;"!r"&amp;$B3332&amp;"c"&amp;$C3332,0),"dd-mmm-yyyy"),(INDIRECT(CHAR(39)&amp;$A3332&amp;CHAR(39)&amp;"!r"&amp;$B3332&amp;"c"&amp;$C3332,0)))</f>
        <v>0</v>
      </c>
    </row>
    <row r="3333" spans="1:8" x14ac:dyDescent="0.3">
      <c r="A3333" s="40" t="s">
        <v>1081</v>
      </c>
      <c r="B3333" s="95">
        <f t="shared" si="6726"/>
        <v>6</v>
      </c>
      <c r="C3333" s="95">
        <f t="shared" si="6729"/>
        <v>70</v>
      </c>
      <c r="E3333" s="95">
        <f t="shared" ref="E3333" si="6831">plan_id</f>
        <v>390</v>
      </c>
      <c r="F3333" s="95">
        <f t="shared" ca="1" si="6823"/>
        <v>2004</v>
      </c>
      <c r="G3333" s="95">
        <f t="shared" ref="G3333" ca="1" si="6832">VLOOKUP(INDIRECT(CHAR(39)&amp;$A3333&amp;CHAR(39)&amp;"!r2c"&amp;$C3333,0),variables,2,0)</f>
        <v>9800</v>
      </c>
      <c r="H3333" s="98">
        <f t="array" aca="1" ref="H3333" ca="1">IF(AND(G3333&gt;=10861,G3333&lt;=10863),TEXT(INDIRECT(CHAR(39)&amp;$A3333&amp;CHAR(39)&amp;"!r"&amp;$B3333&amp;"c"&amp;$C3333,0),"dd-mmm-yyyy"),(INDIRECT(CHAR(39)&amp;$A3333&amp;CHAR(39)&amp;"!r"&amp;$B3333&amp;"c"&amp;$C3333,0)))</f>
        <v>0</v>
      </c>
    </row>
    <row r="3334" spans="1:8" x14ac:dyDescent="0.3">
      <c r="A3334" s="40" t="s">
        <v>1081</v>
      </c>
      <c r="B3334" s="95">
        <f t="shared" si="6726"/>
        <v>6</v>
      </c>
      <c r="C3334" s="95">
        <f t="shared" si="6729"/>
        <v>71</v>
      </c>
      <c r="E3334" s="95">
        <f t="shared" ref="E3334" si="6833">plan_id</f>
        <v>390</v>
      </c>
      <c r="F3334" s="95">
        <f t="shared" ca="1" si="6823"/>
        <v>2004</v>
      </c>
      <c r="G3334" s="95">
        <f t="shared" ref="G3334" ca="1" si="6834">VLOOKUP(INDIRECT(CHAR(39)&amp;$A3334&amp;CHAR(39)&amp;"!r2c"&amp;$C3334,0),variables,2,0)</f>
        <v>9842</v>
      </c>
      <c r="H3334" s="98">
        <f t="array" aca="1" ref="H3334" ca="1">IF(AND(G3334&gt;=10861,G3334&lt;=10863),TEXT(INDIRECT(CHAR(39)&amp;$A3334&amp;CHAR(39)&amp;"!r"&amp;$B3334&amp;"c"&amp;$C3334,0),"dd-mmm-yyyy"),(INDIRECT(CHAR(39)&amp;$A3334&amp;CHAR(39)&amp;"!r"&amp;$B3334&amp;"c"&amp;$C3334,0)))</f>
        <v>0</v>
      </c>
    </row>
    <row r="3335" spans="1:8" x14ac:dyDescent="0.3">
      <c r="A3335" s="40" t="s">
        <v>1081</v>
      </c>
      <c r="B3335" s="95">
        <f t="shared" si="6726"/>
        <v>6</v>
      </c>
      <c r="C3335" s="95">
        <f t="shared" si="6729"/>
        <v>72</v>
      </c>
      <c r="E3335" s="95">
        <f t="shared" ref="E3335" si="6835">plan_id</f>
        <v>390</v>
      </c>
      <c r="F3335" s="95">
        <f t="shared" ca="1" si="6823"/>
        <v>2004</v>
      </c>
      <c r="G3335" s="95">
        <f t="shared" ref="G3335" ca="1" si="6836">VLOOKUP(INDIRECT(CHAR(39)&amp;$A3335&amp;CHAR(39)&amp;"!r2c"&amp;$C3335,0),variables,2,0)</f>
        <v>9854</v>
      </c>
      <c r="H3335" s="98">
        <f t="array" aca="1" ref="H3335" ca="1">IF(AND(G3335&gt;=10861,G3335&lt;=10863),TEXT(INDIRECT(CHAR(39)&amp;$A3335&amp;CHAR(39)&amp;"!r"&amp;$B3335&amp;"c"&amp;$C3335,0),"dd-mmm-yyyy"),(INDIRECT(CHAR(39)&amp;$A3335&amp;CHAR(39)&amp;"!r"&amp;$B3335&amp;"c"&amp;$C3335,0)))</f>
        <v>0</v>
      </c>
    </row>
    <row r="3336" spans="1:8" x14ac:dyDescent="0.3">
      <c r="A3336" s="40" t="s">
        <v>1081</v>
      </c>
      <c r="B3336" s="95">
        <f t="shared" si="6726"/>
        <v>6</v>
      </c>
      <c r="C3336" s="95">
        <f t="shared" si="6729"/>
        <v>73</v>
      </c>
      <c r="E3336" s="95">
        <f t="shared" ref="E3336" si="6837">plan_id</f>
        <v>390</v>
      </c>
      <c r="F3336" s="95">
        <f t="shared" ca="1" si="6823"/>
        <v>2004</v>
      </c>
      <c r="G3336" s="95">
        <f t="shared" ref="G3336" ca="1" si="6838">VLOOKUP(INDIRECT(CHAR(39)&amp;$A3336&amp;CHAR(39)&amp;"!r2c"&amp;$C3336,0),variables,2,0)</f>
        <v>9869</v>
      </c>
      <c r="H3336" s="98">
        <f t="array" aca="1" ref="H3336" ca="1">IF(AND(G3336&gt;=10861,G3336&lt;=10863),TEXT(INDIRECT(CHAR(39)&amp;$A3336&amp;CHAR(39)&amp;"!r"&amp;$B3336&amp;"c"&amp;$C3336,0),"dd-mmm-yyyy"),(INDIRECT(CHAR(39)&amp;$A3336&amp;CHAR(39)&amp;"!r"&amp;$B3336&amp;"c"&amp;$C3336,0)))</f>
        <v>0</v>
      </c>
    </row>
    <row r="3337" spans="1:8" x14ac:dyDescent="0.3">
      <c r="A3337" s="40" t="s">
        <v>1081</v>
      </c>
      <c r="B3337" s="95">
        <f t="shared" si="6726"/>
        <v>6</v>
      </c>
      <c r="C3337" s="95">
        <f t="shared" si="6729"/>
        <v>74</v>
      </c>
      <c r="E3337" s="95">
        <f t="shared" ref="E3337" si="6839">plan_id</f>
        <v>390</v>
      </c>
      <c r="F3337" s="95">
        <f t="shared" ca="1" si="6823"/>
        <v>2004</v>
      </c>
      <c r="G3337" s="95">
        <f t="shared" ref="G3337" ca="1" si="6840">VLOOKUP(INDIRECT(CHAR(39)&amp;$A3337&amp;CHAR(39)&amp;"!r2c"&amp;$C3337,0),variables,2,0)</f>
        <v>9873</v>
      </c>
      <c r="H3337" s="98">
        <f t="array" aca="1" ref="H3337" ca="1">IF(AND(G3337&gt;=10861,G3337&lt;=10863),TEXT(INDIRECT(CHAR(39)&amp;$A3337&amp;CHAR(39)&amp;"!r"&amp;$B3337&amp;"c"&amp;$C3337,0),"dd-mmm-yyyy"),(INDIRECT(CHAR(39)&amp;$A3337&amp;CHAR(39)&amp;"!r"&amp;$B3337&amp;"c"&amp;$C3337,0)))</f>
        <v>0</v>
      </c>
    </row>
    <row r="3338" spans="1:8" x14ac:dyDescent="0.3">
      <c r="A3338" s="40" t="s">
        <v>1081</v>
      </c>
      <c r="B3338" s="95">
        <f t="shared" si="6726"/>
        <v>6</v>
      </c>
      <c r="C3338" s="95">
        <f t="shared" si="6729"/>
        <v>75</v>
      </c>
      <c r="E3338" s="95">
        <f t="shared" ref="E3338" si="6841">plan_id</f>
        <v>390</v>
      </c>
      <c r="F3338" s="95">
        <f t="shared" ca="1" si="6823"/>
        <v>2004</v>
      </c>
      <c r="G3338" s="95">
        <f t="shared" ref="G3338" ca="1" si="6842">VLOOKUP(INDIRECT(CHAR(39)&amp;$A3338&amp;CHAR(39)&amp;"!r2c"&amp;$C3338,0),variables,2,0)</f>
        <v>9881</v>
      </c>
      <c r="H3338" s="98">
        <f t="array" aca="1" ref="H3338" ca="1">IF(AND(G3338&gt;=10861,G3338&lt;=10863),TEXT(INDIRECT(CHAR(39)&amp;$A3338&amp;CHAR(39)&amp;"!r"&amp;$B3338&amp;"c"&amp;$C3338,0),"dd-mmm-yyyy"),(INDIRECT(CHAR(39)&amp;$A3338&amp;CHAR(39)&amp;"!r"&amp;$B3338&amp;"c"&amp;$C3338,0)))</f>
        <v>0</v>
      </c>
    </row>
    <row r="3339" spans="1:8" x14ac:dyDescent="0.3">
      <c r="A3339" s="40" t="s">
        <v>1081</v>
      </c>
      <c r="B3339" s="95">
        <f t="shared" si="6726"/>
        <v>6</v>
      </c>
      <c r="C3339" s="95">
        <f t="shared" si="6729"/>
        <v>76</v>
      </c>
      <c r="E3339" s="95">
        <f t="shared" ref="E3339" si="6843">plan_id</f>
        <v>390</v>
      </c>
      <c r="F3339" s="95">
        <f t="shared" ca="1" si="6823"/>
        <v>2004</v>
      </c>
      <c r="G3339" s="95">
        <f t="shared" ref="G3339" ca="1" si="6844">VLOOKUP(INDIRECT(CHAR(39)&amp;$A3339&amp;CHAR(39)&amp;"!r2c"&amp;$C3339,0),variables,2,0)</f>
        <v>9908</v>
      </c>
      <c r="H3339" s="98">
        <f t="array" aca="1" ref="H3339" ca="1">IF(AND(G3339&gt;=10861,G3339&lt;=10863),TEXT(INDIRECT(CHAR(39)&amp;$A3339&amp;CHAR(39)&amp;"!r"&amp;$B3339&amp;"c"&amp;$C3339,0),"dd-mmm-yyyy"),(INDIRECT(CHAR(39)&amp;$A3339&amp;CHAR(39)&amp;"!r"&amp;$B3339&amp;"c"&amp;$C3339,0)))</f>
        <v>0</v>
      </c>
    </row>
    <row r="3340" spans="1:8" x14ac:dyDescent="0.3">
      <c r="A3340" s="40" t="s">
        <v>1081</v>
      </c>
      <c r="B3340" s="95">
        <f t="shared" si="6726"/>
        <v>6</v>
      </c>
      <c r="C3340" s="95">
        <f t="shared" si="6729"/>
        <v>77</v>
      </c>
      <c r="E3340" s="95">
        <f t="shared" ref="E3340" si="6845">plan_id</f>
        <v>390</v>
      </c>
      <c r="F3340" s="95">
        <f t="shared" ca="1" si="6823"/>
        <v>2004</v>
      </c>
      <c r="G3340" s="95">
        <f t="shared" ref="G3340" ca="1" si="6846">VLOOKUP(INDIRECT(CHAR(39)&amp;$A3340&amp;CHAR(39)&amp;"!r2c"&amp;$C3340,0),variables,2,0)</f>
        <v>9911</v>
      </c>
      <c r="H3340" s="98">
        <f t="array" aca="1" ref="H3340" ca="1">IF(AND(G3340&gt;=10861,G3340&lt;=10863),TEXT(INDIRECT(CHAR(39)&amp;$A3340&amp;CHAR(39)&amp;"!r"&amp;$B3340&amp;"c"&amp;$C3340,0),"dd-mmm-yyyy"),(INDIRECT(CHAR(39)&amp;$A3340&amp;CHAR(39)&amp;"!r"&amp;$B3340&amp;"c"&amp;$C3340,0)))</f>
        <v>0</v>
      </c>
    </row>
    <row r="3341" spans="1:8" x14ac:dyDescent="0.3">
      <c r="A3341" s="40" t="s">
        <v>1081</v>
      </c>
      <c r="B3341" s="95">
        <f t="shared" si="6726"/>
        <v>6</v>
      </c>
      <c r="C3341" s="95">
        <f t="shared" si="6729"/>
        <v>78</v>
      </c>
      <c r="E3341" s="95">
        <f t="shared" ref="E3341" si="6847">plan_id</f>
        <v>390</v>
      </c>
      <c r="F3341" s="95">
        <f t="shared" ca="1" si="6823"/>
        <v>2004</v>
      </c>
      <c r="G3341" s="95">
        <f t="shared" ref="G3341" ca="1" si="6848">VLOOKUP(INDIRECT(CHAR(39)&amp;$A3341&amp;CHAR(39)&amp;"!r2c"&amp;$C3341,0),variables,2,0)</f>
        <v>9663</v>
      </c>
      <c r="H3341" s="98">
        <f t="array" aca="1" ref="H3341" ca="1">IF(AND(G3341&gt;=10861,G3341&lt;=10863),TEXT(INDIRECT(CHAR(39)&amp;$A3341&amp;CHAR(39)&amp;"!r"&amp;$B3341&amp;"c"&amp;$C3341,0),"dd-mmm-yyyy"),(INDIRECT(CHAR(39)&amp;$A3341&amp;CHAR(39)&amp;"!r"&amp;$B3341&amp;"c"&amp;$C3341,0)))</f>
        <v>0</v>
      </c>
    </row>
    <row r="3342" spans="1:8" x14ac:dyDescent="0.3">
      <c r="A3342" s="40" t="s">
        <v>1081</v>
      </c>
      <c r="B3342" s="95">
        <f t="shared" si="6726"/>
        <v>6</v>
      </c>
      <c r="C3342" s="95">
        <f t="shared" si="6729"/>
        <v>79</v>
      </c>
      <c r="E3342" s="95">
        <f t="shared" ref="E3342" si="6849">plan_id</f>
        <v>390</v>
      </c>
      <c r="F3342" s="95">
        <f t="shared" ca="1" si="6823"/>
        <v>2004</v>
      </c>
      <c r="G3342" s="95">
        <f t="shared" ref="G3342" ca="1" si="6850">VLOOKUP(INDIRECT(CHAR(39)&amp;$A3342&amp;CHAR(39)&amp;"!r2c"&amp;$C3342,0),variables,2,0)</f>
        <v>9710</v>
      </c>
      <c r="H3342" s="98">
        <f t="array" aca="1" ref="H3342" ca="1">IF(AND(G3342&gt;=10861,G3342&lt;=10863),TEXT(INDIRECT(CHAR(39)&amp;$A3342&amp;CHAR(39)&amp;"!r"&amp;$B3342&amp;"c"&amp;$C3342,0),"dd-mmm-yyyy"),(INDIRECT(CHAR(39)&amp;$A3342&amp;CHAR(39)&amp;"!r"&amp;$B3342&amp;"c"&amp;$C3342,0)))</f>
        <v>0</v>
      </c>
    </row>
    <row r="3343" spans="1:8" x14ac:dyDescent="0.3">
      <c r="A3343" s="40" t="s">
        <v>1081</v>
      </c>
      <c r="B3343" s="95">
        <f t="shared" si="6726"/>
        <v>6</v>
      </c>
      <c r="C3343" s="95">
        <f t="shared" si="6729"/>
        <v>80</v>
      </c>
      <c r="E3343" s="95">
        <f t="shared" ref="E3343" si="6851">plan_id</f>
        <v>390</v>
      </c>
      <c r="F3343" s="95">
        <f t="shared" ca="1" si="6823"/>
        <v>2004</v>
      </c>
      <c r="G3343" s="95">
        <f t="shared" ref="G3343" ca="1" si="6852">VLOOKUP(INDIRECT(CHAR(39)&amp;$A3343&amp;CHAR(39)&amp;"!r2c"&amp;$C3343,0),variables,2,0)</f>
        <v>9758</v>
      </c>
      <c r="H3343" s="98">
        <f t="array" aca="1" ref="H3343" ca="1">IF(AND(G3343&gt;=10861,G3343&lt;=10863),TEXT(INDIRECT(CHAR(39)&amp;$A3343&amp;CHAR(39)&amp;"!r"&amp;$B3343&amp;"c"&amp;$C3343,0),"dd-mmm-yyyy"),(INDIRECT(CHAR(39)&amp;$A3343&amp;CHAR(39)&amp;"!r"&amp;$B3343&amp;"c"&amp;$C3343,0)))</f>
        <v>0</v>
      </c>
    </row>
    <row r="3344" spans="1:8" x14ac:dyDescent="0.3">
      <c r="A3344" s="40" t="s">
        <v>1081</v>
      </c>
      <c r="B3344" s="95">
        <f t="shared" si="6726"/>
        <v>6</v>
      </c>
      <c r="C3344" s="95">
        <f t="shared" si="6729"/>
        <v>81</v>
      </c>
      <c r="E3344" s="95">
        <f t="shared" ref="E3344" si="6853">plan_id</f>
        <v>390</v>
      </c>
      <c r="F3344" s="95">
        <f t="shared" ca="1" si="6823"/>
        <v>2004</v>
      </c>
      <c r="G3344" s="95">
        <f t="shared" ref="G3344" ca="1" si="6854">VLOOKUP(INDIRECT(CHAR(39)&amp;$A3344&amp;CHAR(39)&amp;"!r2c"&amp;$C3344,0),variables,2,0)</f>
        <v>9803</v>
      </c>
      <c r="H3344" s="98">
        <f t="array" aca="1" ref="H3344" ca="1">IF(AND(G3344&gt;=10861,G3344&lt;=10863),TEXT(INDIRECT(CHAR(39)&amp;$A3344&amp;CHAR(39)&amp;"!r"&amp;$B3344&amp;"c"&amp;$C3344,0),"dd-mmm-yyyy"),(INDIRECT(CHAR(39)&amp;$A3344&amp;CHAR(39)&amp;"!r"&amp;$B3344&amp;"c"&amp;$C3344,0)))</f>
        <v>0</v>
      </c>
    </row>
    <row r="3345" spans="1:8" x14ac:dyDescent="0.3">
      <c r="A3345" s="40" t="s">
        <v>1081</v>
      </c>
      <c r="B3345" s="95">
        <f t="shared" si="6726"/>
        <v>6</v>
      </c>
      <c r="C3345" s="95">
        <f t="shared" si="6729"/>
        <v>82</v>
      </c>
      <c r="E3345" s="95">
        <f t="shared" ref="E3345" si="6855">plan_id</f>
        <v>390</v>
      </c>
      <c r="F3345" s="95">
        <f t="shared" ca="1" si="6823"/>
        <v>2004</v>
      </c>
      <c r="G3345" s="95">
        <f t="shared" ref="G3345" ca="1" si="6856">VLOOKUP(INDIRECT(CHAR(39)&amp;$A3345&amp;CHAR(39)&amp;"!r2c"&amp;$C3345,0),variables,2,0)</f>
        <v>9857</v>
      </c>
      <c r="H3345" s="98">
        <f t="array" aca="1" ref="H3345" ca="1">IF(AND(G3345&gt;=10861,G3345&lt;=10863),TEXT(INDIRECT(CHAR(39)&amp;$A3345&amp;CHAR(39)&amp;"!r"&amp;$B3345&amp;"c"&amp;$C3345,0),"dd-mmm-yyyy"),(INDIRECT(CHAR(39)&amp;$A3345&amp;CHAR(39)&amp;"!r"&amp;$B3345&amp;"c"&amp;$C3345,0)))</f>
        <v>0</v>
      </c>
    </row>
    <row r="3346" spans="1:8" x14ac:dyDescent="0.3">
      <c r="A3346" s="40" t="s">
        <v>1081</v>
      </c>
      <c r="B3346" s="95">
        <f t="shared" ref="B3346:B3409" si="6857">B3258+1</f>
        <v>6</v>
      </c>
      <c r="C3346" s="95">
        <f t="shared" si="6729"/>
        <v>83</v>
      </c>
      <c r="E3346" s="95">
        <f t="shared" ref="E3346" si="6858">plan_id</f>
        <v>390</v>
      </c>
      <c r="F3346" s="95">
        <f t="shared" ca="1" si="6823"/>
        <v>2004</v>
      </c>
      <c r="G3346" s="95">
        <f t="shared" ref="G3346" ca="1" si="6859">VLOOKUP(INDIRECT(CHAR(39)&amp;$A3346&amp;CHAR(39)&amp;"!r2c"&amp;$C3346,0),variables,2,0)</f>
        <v>9902</v>
      </c>
      <c r="H3346" s="98">
        <f t="array" aca="1" ref="H3346" ca="1">IF(AND(G3346&gt;=10861,G3346&lt;=10863),TEXT(INDIRECT(CHAR(39)&amp;$A3346&amp;CHAR(39)&amp;"!r"&amp;$B3346&amp;"c"&amp;$C3346,0),"dd-mmm-yyyy"),(INDIRECT(CHAR(39)&amp;$A3346&amp;CHAR(39)&amp;"!r"&amp;$B3346&amp;"c"&amp;$C3346,0)))</f>
        <v>0</v>
      </c>
    </row>
    <row r="3347" spans="1:8" x14ac:dyDescent="0.3">
      <c r="A3347" s="40" t="s">
        <v>1081</v>
      </c>
      <c r="B3347" s="95">
        <f t="shared" si="6857"/>
        <v>6</v>
      </c>
      <c r="C3347" s="95">
        <f t="shared" ref="C3347:C3410" si="6860">C3259</f>
        <v>84</v>
      </c>
      <c r="E3347" s="95">
        <f t="shared" ref="E3347" si="6861">plan_id</f>
        <v>390</v>
      </c>
      <c r="F3347" s="95">
        <f t="shared" ca="1" si="6823"/>
        <v>2004</v>
      </c>
      <c r="G3347" s="95">
        <f t="shared" ref="G3347" ca="1" si="6862">VLOOKUP(INDIRECT(CHAR(39)&amp;$A3347&amp;CHAR(39)&amp;"!r2c"&amp;$C3347,0),variables,2,0)</f>
        <v>9926</v>
      </c>
      <c r="H3347" s="98">
        <f t="array" aca="1" ref="H3347" ca="1">IF(AND(G3347&gt;=10861,G3347&lt;=10863),TEXT(INDIRECT(CHAR(39)&amp;$A3347&amp;CHAR(39)&amp;"!r"&amp;$B3347&amp;"c"&amp;$C3347,0),"dd-mmm-yyyy"),(INDIRECT(CHAR(39)&amp;$A3347&amp;CHAR(39)&amp;"!r"&amp;$B3347&amp;"c"&amp;$C3347,0)))</f>
        <v>0</v>
      </c>
    </row>
    <row r="3348" spans="1:8" x14ac:dyDescent="0.3">
      <c r="A3348" s="40" t="s">
        <v>1081</v>
      </c>
      <c r="B3348" s="95">
        <f t="shared" si="6857"/>
        <v>6</v>
      </c>
      <c r="C3348" s="95">
        <f t="shared" si="6860"/>
        <v>85</v>
      </c>
      <c r="E3348" s="95">
        <f t="shared" ref="E3348" si="6863">plan_id</f>
        <v>390</v>
      </c>
      <c r="F3348" s="95">
        <f t="shared" ca="1" si="6823"/>
        <v>2004</v>
      </c>
      <c r="G3348" s="95">
        <f t="shared" ref="G3348" ca="1" si="6864">VLOOKUP(INDIRECT(CHAR(39)&amp;$A3348&amp;CHAR(39)&amp;"!r2c"&amp;$C3348,0),variables,2,0)</f>
        <v>9666</v>
      </c>
      <c r="H3348" s="98">
        <f t="array" aca="1" ref="H3348" ca="1">IF(AND(G3348&gt;=10861,G3348&lt;=10863),TEXT(INDIRECT(CHAR(39)&amp;$A3348&amp;CHAR(39)&amp;"!r"&amp;$B3348&amp;"c"&amp;$C3348,0),"dd-mmm-yyyy"),(INDIRECT(CHAR(39)&amp;$A3348&amp;CHAR(39)&amp;"!r"&amp;$B3348&amp;"c"&amp;$C3348,0)))</f>
        <v>0</v>
      </c>
    </row>
    <row r="3349" spans="1:8" x14ac:dyDescent="0.3">
      <c r="A3349" s="40" t="s">
        <v>1081</v>
      </c>
      <c r="B3349" s="95">
        <f t="shared" si="6857"/>
        <v>6</v>
      </c>
      <c r="C3349" s="95">
        <f t="shared" si="6860"/>
        <v>86</v>
      </c>
      <c r="E3349" s="95">
        <f t="shared" ref="E3349" si="6865">plan_id</f>
        <v>390</v>
      </c>
      <c r="F3349" s="95">
        <f t="shared" ca="1" si="6823"/>
        <v>2004</v>
      </c>
      <c r="G3349" s="95">
        <f t="shared" ref="G3349" ca="1" si="6866">VLOOKUP(INDIRECT(CHAR(39)&amp;$A3349&amp;CHAR(39)&amp;"!r2c"&amp;$C3349,0),variables,2,0)</f>
        <v>9827</v>
      </c>
      <c r="H3349" s="98">
        <f t="array" aca="1" ref="H3349" ca="1">IF(AND(G3349&gt;=10861,G3349&lt;=10863),TEXT(INDIRECT(CHAR(39)&amp;$A3349&amp;CHAR(39)&amp;"!r"&amp;$B3349&amp;"c"&amp;$C3349,0),"dd-mmm-yyyy"),(INDIRECT(CHAR(39)&amp;$A3349&amp;CHAR(39)&amp;"!r"&amp;$B3349&amp;"c"&amp;$C3349,0)))</f>
        <v>0</v>
      </c>
    </row>
    <row r="3350" spans="1:8" x14ac:dyDescent="0.3">
      <c r="A3350" s="40" t="s">
        <v>1081</v>
      </c>
      <c r="B3350" s="95">
        <f t="shared" si="6857"/>
        <v>6</v>
      </c>
      <c r="C3350" s="95">
        <f t="shared" si="6860"/>
        <v>87</v>
      </c>
      <c r="E3350" s="95">
        <f t="shared" ref="E3350" si="6867">plan_id</f>
        <v>390</v>
      </c>
      <c r="F3350" s="95">
        <f t="shared" ca="1" si="6823"/>
        <v>2004</v>
      </c>
      <c r="G3350" s="95">
        <f t="shared" ref="G3350" ca="1" si="6868">VLOOKUP(INDIRECT(CHAR(39)&amp;$A3350&amp;CHAR(39)&amp;"!r2c"&amp;$C3350,0),variables,2,0)</f>
        <v>9657</v>
      </c>
      <c r="H3350" s="98">
        <f t="array" aca="1" ref="H3350" ca="1">IF(AND(G3350&gt;=10861,G3350&lt;=10863),TEXT(INDIRECT(CHAR(39)&amp;$A3350&amp;CHAR(39)&amp;"!r"&amp;$B3350&amp;"c"&amp;$C3350,0),"dd-mmm-yyyy"),(INDIRECT(CHAR(39)&amp;$A3350&amp;CHAR(39)&amp;"!r"&amp;$B3350&amp;"c"&amp;$C3350,0)))</f>
        <v>0</v>
      </c>
    </row>
    <row r="3351" spans="1:8" x14ac:dyDescent="0.3">
      <c r="A3351" s="40" t="s">
        <v>1081</v>
      </c>
      <c r="B3351" s="95">
        <f t="shared" si="6857"/>
        <v>6</v>
      </c>
      <c r="C3351" s="95">
        <f t="shared" si="6860"/>
        <v>88</v>
      </c>
      <c r="E3351" s="95">
        <f t="shared" ref="E3351" si="6869">plan_id</f>
        <v>390</v>
      </c>
      <c r="F3351" s="95">
        <f t="shared" ca="1" si="6823"/>
        <v>2004</v>
      </c>
      <c r="G3351" s="95">
        <f t="shared" ref="G3351" ca="1" si="6870">VLOOKUP(INDIRECT(CHAR(39)&amp;$A3351&amp;CHAR(39)&amp;"!r2c"&amp;$C3351,0),variables,2,0)</f>
        <v>9834</v>
      </c>
      <c r="H3351" s="98">
        <f t="array" aca="1" ref="H3351" ca="1">IF(AND(G3351&gt;=10861,G3351&lt;=10863),TEXT(INDIRECT(CHAR(39)&amp;$A3351&amp;CHAR(39)&amp;"!r"&amp;$B3351&amp;"c"&amp;$C3351,0),"dd-mmm-yyyy"),(INDIRECT(CHAR(39)&amp;$A3351&amp;CHAR(39)&amp;"!r"&amp;$B3351&amp;"c"&amp;$C3351,0)))</f>
        <v>0</v>
      </c>
    </row>
    <row r="3352" spans="1:8" x14ac:dyDescent="0.3">
      <c r="A3352" s="40" t="s">
        <v>1081</v>
      </c>
      <c r="B3352" s="95">
        <f t="shared" si="6857"/>
        <v>6</v>
      </c>
      <c r="C3352" s="95">
        <f t="shared" si="6860"/>
        <v>89</v>
      </c>
      <c r="E3352" s="95">
        <f t="shared" ref="E3352" si="6871">plan_id</f>
        <v>390</v>
      </c>
      <c r="F3352" s="95">
        <f t="shared" ca="1" si="6823"/>
        <v>2004</v>
      </c>
      <c r="G3352" s="95">
        <f t="shared" ref="G3352" ca="1" si="6872">VLOOKUP(INDIRECT(CHAR(39)&amp;$A3352&amp;CHAR(39)&amp;"!r2c"&amp;$C3352,0),variables,2,0)</f>
        <v>9884</v>
      </c>
      <c r="H3352" s="98">
        <f t="array" aca="1" ref="H3352" ca="1">IF(AND(G3352&gt;=10861,G3352&lt;=10863),TEXT(INDIRECT(CHAR(39)&amp;$A3352&amp;CHAR(39)&amp;"!r"&amp;$B3352&amp;"c"&amp;$C3352,0),"dd-mmm-yyyy"),(INDIRECT(CHAR(39)&amp;$A3352&amp;CHAR(39)&amp;"!r"&amp;$B3352&amp;"c"&amp;$C3352,0)))</f>
        <v>0</v>
      </c>
    </row>
    <row r="3353" spans="1:8" x14ac:dyDescent="0.3">
      <c r="A3353" s="40" t="s">
        <v>1081</v>
      </c>
      <c r="B3353" s="95">
        <f t="shared" si="6857"/>
        <v>6</v>
      </c>
      <c r="C3353" s="95">
        <f t="shared" si="6860"/>
        <v>90</v>
      </c>
      <c r="E3353" s="95">
        <f t="shared" ref="E3353" si="6873">plan_id</f>
        <v>390</v>
      </c>
      <c r="F3353" s="95">
        <f t="shared" ca="1" si="6823"/>
        <v>2004</v>
      </c>
      <c r="G3353" s="95">
        <f t="shared" ref="G3353" ca="1" si="6874">VLOOKUP(INDIRECT(CHAR(39)&amp;$A3353&amp;CHAR(39)&amp;"!r2c"&amp;$C3353,0),variables,2,0)</f>
        <v>9672</v>
      </c>
      <c r="H3353" s="98">
        <f t="array" aca="1" ref="H3353" ca="1">IF(AND(G3353&gt;=10861,G3353&lt;=10863),TEXT(INDIRECT(CHAR(39)&amp;$A3353&amp;CHAR(39)&amp;"!r"&amp;$B3353&amp;"c"&amp;$C3353,0),"dd-mmm-yyyy"),(INDIRECT(CHAR(39)&amp;$A3353&amp;CHAR(39)&amp;"!r"&amp;$B3353&amp;"c"&amp;$C3353,0)))</f>
        <v>0</v>
      </c>
    </row>
    <row r="3354" spans="1:8" x14ac:dyDescent="0.3">
      <c r="A3354" s="40" t="s">
        <v>1081</v>
      </c>
      <c r="B3354" s="95">
        <f t="shared" si="6857"/>
        <v>7</v>
      </c>
      <c r="C3354" s="95">
        <f t="shared" si="6860"/>
        <v>3</v>
      </c>
      <c r="E3354" s="95">
        <f t="shared" ref="E3354" si="6875">plan_id</f>
        <v>390</v>
      </c>
      <c r="F3354" s="95">
        <f t="shared" ca="1" si="6823"/>
        <v>2005</v>
      </c>
      <c r="G3354" s="95">
        <f t="shared" ref="G3354" ca="1" si="6876">VLOOKUP(INDIRECT(CHAR(39)&amp;$A3354&amp;CHAR(39)&amp;"!r2c"&amp;$C3354,0),variables,2,0)</f>
        <v>9704</v>
      </c>
      <c r="H3354" s="98">
        <f t="array" aca="1" ref="H3354" ca="1">IF(AND(G3354&gt;=10861,G3354&lt;=10863),TEXT(INDIRECT(CHAR(39)&amp;$A3354&amp;CHAR(39)&amp;"!r"&amp;$B3354&amp;"c"&amp;$C3354,0),"dd-mmm-yyyy"),(INDIRECT(CHAR(39)&amp;$A3354&amp;CHAR(39)&amp;"!r"&amp;$B3354&amp;"c"&amp;$C3354,0)))</f>
        <v>0</v>
      </c>
    </row>
    <row r="3355" spans="1:8" x14ac:dyDescent="0.3">
      <c r="A3355" s="40" t="s">
        <v>1081</v>
      </c>
      <c r="B3355" s="95">
        <f t="shared" si="6857"/>
        <v>7</v>
      </c>
      <c r="C3355" s="95">
        <f t="shared" si="6860"/>
        <v>4</v>
      </c>
      <c r="E3355" s="95">
        <f t="shared" ref="E3355" si="6877">plan_id</f>
        <v>390</v>
      </c>
      <c r="F3355" s="95">
        <f t="shared" ca="1" si="6823"/>
        <v>2005</v>
      </c>
      <c r="G3355" s="95">
        <f t="shared" ref="G3355" ca="1" si="6878">VLOOKUP(INDIRECT(CHAR(39)&amp;$A3355&amp;CHAR(39)&amp;"!r2c"&amp;$C3355,0),variables,2,0)</f>
        <v>9716</v>
      </c>
      <c r="H3355" s="98">
        <f t="array" aca="1" ref="H3355" ca="1">IF(AND(G3355&gt;=10861,G3355&lt;=10863),TEXT(INDIRECT(CHAR(39)&amp;$A3355&amp;CHAR(39)&amp;"!r"&amp;$B3355&amp;"c"&amp;$C3355,0),"dd-mmm-yyyy"),(INDIRECT(CHAR(39)&amp;$A3355&amp;CHAR(39)&amp;"!r"&amp;$B3355&amp;"c"&amp;$C3355,0)))</f>
        <v>0</v>
      </c>
    </row>
    <row r="3356" spans="1:8" x14ac:dyDescent="0.3">
      <c r="A3356" s="40" t="s">
        <v>1081</v>
      </c>
      <c r="B3356" s="95">
        <f t="shared" si="6857"/>
        <v>7</v>
      </c>
      <c r="C3356" s="95">
        <f t="shared" si="6860"/>
        <v>5</v>
      </c>
      <c r="E3356" s="95">
        <f t="shared" ref="E3356" si="6879">plan_id</f>
        <v>390</v>
      </c>
      <c r="F3356" s="95">
        <f t="shared" ca="1" si="6823"/>
        <v>2005</v>
      </c>
      <c r="G3356" s="95">
        <f t="shared" ref="G3356" ca="1" si="6880">VLOOKUP(INDIRECT(CHAR(39)&amp;$A3356&amp;CHAR(39)&amp;"!r2c"&amp;$C3356,0),variables,2,0)</f>
        <v>9734</v>
      </c>
      <c r="H3356" s="98">
        <f t="array" aca="1" ref="H3356" ca="1">IF(AND(G3356&gt;=10861,G3356&lt;=10863),TEXT(INDIRECT(CHAR(39)&amp;$A3356&amp;CHAR(39)&amp;"!r"&amp;$B3356&amp;"c"&amp;$C3356,0),"dd-mmm-yyyy"),(INDIRECT(CHAR(39)&amp;$A3356&amp;CHAR(39)&amp;"!r"&amp;$B3356&amp;"c"&amp;$C3356,0)))</f>
        <v>0</v>
      </c>
    </row>
    <row r="3357" spans="1:8" x14ac:dyDescent="0.3">
      <c r="A3357" s="40" t="s">
        <v>1081</v>
      </c>
      <c r="B3357" s="95">
        <f t="shared" si="6857"/>
        <v>7</v>
      </c>
      <c r="C3357" s="95">
        <f t="shared" si="6860"/>
        <v>6</v>
      </c>
      <c r="E3357" s="95">
        <f t="shared" ref="E3357" si="6881">plan_id</f>
        <v>390</v>
      </c>
      <c r="F3357" s="95">
        <f t="shared" ca="1" si="6823"/>
        <v>2005</v>
      </c>
      <c r="G3357" s="95">
        <f t="shared" ref="G3357" ca="1" si="6882">VLOOKUP(INDIRECT(CHAR(39)&amp;$A3357&amp;CHAR(39)&amp;"!r2c"&amp;$C3357,0),variables,2,0)</f>
        <v>9749</v>
      </c>
      <c r="H3357" s="98">
        <f t="array" aca="1" ref="H3357" ca="1">IF(AND(G3357&gt;=10861,G3357&lt;=10863),TEXT(INDIRECT(CHAR(39)&amp;$A3357&amp;CHAR(39)&amp;"!r"&amp;$B3357&amp;"c"&amp;$C3357,0),"dd-mmm-yyyy"),(INDIRECT(CHAR(39)&amp;$A3357&amp;CHAR(39)&amp;"!r"&amp;$B3357&amp;"c"&amp;$C3357,0)))</f>
        <v>0</v>
      </c>
    </row>
    <row r="3358" spans="1:8" x14ac:dyDescent="0.3">
      <c r="A3358" s="40" t="s">
        <v>1081</v>
      </c>
      <c r="B3358" s="95">
        <f t="shared" si="6857"/>
        <v>7</v>
      </c>
      <c r="C3358" s="95">
        <f t="shared" si="6860"/>
        <v>7</v>
      </c>
      <c r="E3358" s="95">
        <f t="shared" ref="E3358" si="6883">plan_id</f>
        <v>390</v>
      </c>
      <c r="F3358" s="95">
        <f t="shared" ca="1" si="6823"/>
        <v>2005</v>
      </c>
      <c r="G3358" s="95">
        <f t="shared" ref="G3358" ca="1" si="6884">VLOOKUP(INDIRECT(CHAR(39)&amp;$A3358&amp;CHAR(39)&amp;"!r2c"&amp;$C3358,0),variables,2,0)</f>
        <v>9755</v>
      </c>
      <c r="H3358" s="98">
        <f t="array" aca="1" ref="H3358" ca="1">IF(AND(G3358&gt;=10861,G3358&lt;=10863),TEXT(INDIRECT(CHAR(39)&amp;$A3358&amp;CHAR(39)&amp;"!r"&amp;$B3358&amp;"c"&amp;$C3358,0),"dd-mmm-yyyy"),(INDIRECT(CHAR(39)&amp;$A3358&amp;CHAR(39)&amp;"!r"&amp;$B3358&amp;"c"&amp;$C3358,0)))</f>
        <v>0</v>
      </c>
    </row>
    <row r="3359" spans="1:8" x14ac:dyDescent="0.3">
      <c r="A3359" s="40" t="s">
        <v>1081</v>
      </c>
      <c r="B3359" s="95">
        <f t="shared" si="6857"/>
        <v>7</v>
      </c>
      <c r="C3359" s="95">
        <f t="shared" si="6860"/>
        <v>8</v>
      </c>
      <c r="E3359" s="95">
        <f t="shared" ref="E3359" si="6885">plan_id</f>
        <v>390</v>
      </c>
      <c r="F3359" s="95">
        <f t="shared" ca="1" si="6823"/>
        <v>2005</v>
      </c>
      <c r="G3359" s="95">
        <f t="shared" ref="G3359" ca="1" si="6886">VLOOKUP(INDIRECT(CHAR(39)&amp;$A3359&amp;CHAR(39)&amp;"!r2c"&amp;$C3359,0),variables,2,0)</f>
        <v>9782</v>
      </c>
      <c r="H3359" s="98">
        <f t="array" aca="1" ref="H3359" ca="1">IF(AND(G3359&gt;=10861,G3359&lt;=10863),TEXT(INDIRECT(CHAR(39)&amp;$A3359&amp;CHAR(39)&amp;"!r"&amp;$B3359&amp;"c"&amp;$C3359,0),"dd-mmm-yyyy"),(INDIRECT(CHAR(39)&amp;$A3359&amp;CHAR(39)&amp;"!r"&amp;$B3359&amp;"c"&amp;$C3359,0)))</f>
        <v>0</v>
      </c>
    </row>
    <row r="3360" spans="1:8" x14ac:dyDescent="0.3">
      <c r="A3360" s="40" t="s">
        <v>1081</v>
      </c>
      <c r="B3360" s="95">
        <f t="shared" si="6857"/>
        <v>7</v>
      </c>
      <c r="C3360" s="95">
        <f t="shared" si="6860"/>
        <v>9</v>
      </c>
      <c r="E3360" s="95">
        <f t="shared" ref="E3360" si="6887">plan_id</f>
        <v>390</v>
      </c>
      <c r="F3360" s="95">
        <f t="shared" ca="1" si="6823"/>
        <v>2005</v>
      </c>
      <c r="G3360" s="95">
        <f t="shared" ref="G3360" ca="1" si="6888">VLOOKUP(INDIRECT(CHAR(39)&amp;$A3360&amp;CHAR(39)&amp;"!r2c"&amp;$C3360,0),variables,2,0)</f>
        <v>9788</v>
      </c>
      <c r="H3360" s="98">
        <f t="array" aca="1" ref="H3360" ca="1">IF(AND(G3360&gt;=10861,G3360&lt;=10863),TEXT(INDIRECT(CHAR(39)&amp;$A3360&amp;CHAR(39)&amp;"!r"&amp;$B3360&amp;"c"&amp;$C3360,0),"dd-mmm-yyyy"),(INDIRECT(CHAR(39)&amp;$A3360&amp;CHAR(39)&amp;"!r"&amp;$B3360&amp;"c"&amp;$C3360,0)))</f>
        <v>0</v>
      </c>
    </row>
    <row r="3361" spans="1:8" x14ac:dyDescent="0.3">
      <c r="A3361" s="40" t="s">
        <v>1081</v>
      </c>
      <c r="B3361" s="95">
        <f t="shared" si="6857"/>
        <v>7</v>
      </c>
      <c r="C3361" s="95">
        <f t="shared" si="6860"/>
        <v>10</v>
      </c>
      <c r="E3361" s="95">
        <f t="shared" ref="E3361" si="6889">plan_id</f>
        <v>390</v>
      </c>
      <c r="F3361" s="95">
        <f t="shared" ca="1" si="6823"/>
        <v>2005</v>
      </c>
      <c r="G3361" s="95">
        <f t="shared" ref="G3361" ca="1" si="6890">VLOOKUP(INDIRECT(CHAR(39)&amp;$A3361&amp;CHAR(39)&amp;"!r2c"&amp;$C3361,0),variables,2,0)</f>
        <v>9812</v>
      </c>
      <c r="H3361" s="98">
        <f t="array" aca="1" ref="H3361" ca="1">IF(AND(G3361&gt;=10861,G3361&lt;=10863),TEXT(INDIRECT(CHAR(39)&amp;$A3361&amp;CHAR(39)&amp;"!r"&amp;$B3361&amp;"c"&amp;$C3361,0),"dd-mmm-yyyy"),(INDIRECT(CHAR(39)&amp;$A3361&amp;CHAR(39)&amp;"!r"&amp;$B3361&amp;"c"&amp;$C3361,0)))</f>
        <v>0</v>
      </c>
    </row>
    <row r="3362" spans="1:8" x14ac:dyDescent="0.3">
      <c r="A3362" s="40" t="s">
        <v>1081</v>
      </c>
      <c r="B3362" s="95">
        <f t="shared" si="6857"/>
        <v>7</v>
      </c>
      <c r="C3362" s="95">
        <f t="shared" si="6860"/>
        <v>11</v>
      </c>
      <c r="E3362" s="95">
        <f t="shared" ref="E3362" si="6891">plan_id</f>
        <v>390</v>
      </c>
      <c r="F3362" s="95">
        <f t="shared" ca="1" si="6823"/>
        <v>2005</v>
      </c>
      <c r="G3362" s="95">
        <f t="shared" ref="G3362" ca="1" si="6892">VLOOKUP(INDIRECT(CHAR(39)&amp;$A3362&amp;CHAR(39)&amp;"!r2c"&amp;$C3362,0),variables,2,0)</f>
        <v>9815</v>
      </c>
      <c r="H3362" s="98">
        <f t="array" aca="1" ref="H3362" ca="1">IF(AND(G3362&gt;=10861,G3362&lt;=10863),TEXT(INDIRECT(CHAR(39)&amp;$A3362&amp;CHAR(39)&amp;"!r"&amp;$B3362&amp;"c"&amp;$C3362,0),"dd-mmm-yyyy"),(INDIRECT(CHAR(39)&amp;$A3362&amp;CHAR(39)&amp;"!r"&amp;$B3362&amp;"c"&amp;$C3362,0)))</f>
        <v>0</v>
      </c>
    </row>
    <row r="3363" spans="1:8" x14ac:dyDescent="0.3">
      <c r="A3363" s="40" t="s">
        <v>1081</v>
      </c>
      <c r="B3363" s="95">
        <f t="shared" si="6857"/>
        <v>7</v>
      </c>
      <c r="C3363" s="95">
        <f t="shared" si="6860"/>
        <v>12</v>
      </c>
      <c r="E3363" s="95">
        <f t="shared" ref="E3363" si="6893">plan_id</f>
        <v>390</v>
      </c>
      <c r="F3363" s="95">
        <f t="shared" ca="1" si="6823"/>
        <v>2005</v>
      </c>
      <c r="G3363" s="95">
        <f t="shared" ref="G3363" ca="1" si="6894">VLOOKUP(INDIRECT(CHAR(39)&amp;$A3363&amp;CHAR(39)&amp;"!r2c"&amp;$C3363,0),variables,2,0)</f>
        <v>9821</v>
      </c>
      <c r="H3363" s="98">
        <f t="array" aca="1" ref="H3363" ca="1">IF(AND(G3363&gt;=10861,G3363&lt;=10863),TEXT(INDIRECT(CHAR(39)&amp;$A3363&amp;CHAR(39)&amp;"!r"&amp;$B3363&amp;"c"&amp;$C3363,0),"dd-mmm-yyyy"),(INDIRECT(CHAR(39)&amp;$A3363&amp;CHAR(39)&amp;"!r"&amp;$B3363&amp;"c"&amp;$C3363,0)))</f>
        <v>0</v>
      </c>
    </row>
    <row r="3364" spans="1:8" x14ac:dyDescent="0.3">
      <c r="A3364" s="40" t="s">
        <v>1081</v>
      </c>
      <c r="B3364" s="95">
        <f t="shared" si="6857"/>
        <v>7</v>
      </c>
      <c r="C3364" s="95">
        <f t="shared" si="6860"/>
        <v>13</v>
      </c>
      <c r="E3364" s="95">
        <f t="shared" ref="E3364" si="6895">plan_id</f>
        <v>390</v>
      </c>
      <c r="F3364" s="95">
        <f t="shared" ca="1" si="6823"/>
        <v>2005</v>
      </c>
      <c r="G3364" s="95">
        <f t="shared" ref="G3364" ca="1" si="6896">VLOOKUP(INDIRECT(CHAR(39)&amp;$A3364&amp;CHAR(39)&amp;"!r2c"&amp;$C3364,0),variables,2,0)</f>
        <v>9824</v>
      </c>
      <c r="H3364" s="98">
        <f t="array" aca="1" ref="H3364" ca="1">IF(AND(G3364&gt;=10861,G3364&lt;=10863),TEXT(INDIRECT(CHAR(39)&amp;$A3364&amp;CHAR(39)&amp;"!r"&amp;$B3364&amp;"c"&amp;$C3364,0),"dd-mmm-yyyy"),(INDIRECT(CHAR(39)&amp;$A3364&amp;CHAR(39)&amp;"!r"&amp;$B3364&amp;"c"&amp;$C3364,0)))</f>
        <v>0</v>
      </c>
    </row>
    <row r="3365" spans="1:8" x14ac:dyDescent="0.3">
      <c r="A3365" s="40" t="s">
        <v>1081</v>
      </c>
      <c r="B3365" s="95">
        <f t="shared" si="6857"/>
        <v>7</v>
      </c>
      <c r="C3365" s="95">
        <f t="shared" si="6860"/>
        <v>14</v>
      </c>
      <c r="E3365" s="95">
        <f t="shared" ref="E3365" si="6897">plan_id</f>
        <v>390</v>
      </c>
      <c r="F3365" s="95">
        <f t="shared" ca="1" si="6823"/>
        <v>2005</v>
      </c>
      <c r="G3365" s="95">
        <f t="shared" ref="G3365" ca="1" si="6898">VLOOKUP(INDIRECT(CHAR(39)&amp;$A3365&amp;CHAR(39)&amp;"!r2c"&amp;$C3365,0),variables,2,0)</f>
        <v>9830</v>
      </c>
      <c r="H3365" s="98">
        <f t="array" aca="1" ref="H3365" ca="1">IF(AND(G3365&gt;=10861,G3365&lt;=10863),TEXT(INDIRECT(CHAR(39)&amp;$A3365&amp;CHAR(39)&amp;"!r"&amp;$B3365&amp;"c"&amp;$C3365,0),"dd-mmm-yyyy"),(INDIRECT(CHAR(39)&amp;$A3365&amp;CHAR(39)&amp;"!r"&amp;$B3365&amp;"c"&amp;$C3365,0)))</f>
        <v>0</v>
      </c>
    </row>
    <row r="3366" spans="1:8" x14ac:dyDescent="0.3">
      <c r="A3366" s="40" t="s">
        <v>1081</v>
      </c>
      <c r="B3366" s="95">
        <f t="shared" si="6857"/>
        <v>7</v>
      </c>
      <c r="C3366" s="95">
        <f t="shared" si="6860"/>
        <v>15</v>
      </c>
      <c r="E3366" s="95">
        <f t="shared" ref="E3366" si="6899">plan_id</f>
        <v>390</v>
      </c>
      <c r="F3366" s="95">
        <f t="shared" ca="1" si="6823"/>
        <v>2005</v>
      </c>
      <c r="G3366" s="95">
        <f t="shared" ref="G3366" ca="1" si="6900">VLOOKUP(INDIRECT(CHAR(39)&amp;$A3366&amp;CHAR(39)&amp;"!r2c"&amp;$C3366,0),variables,2,0)</f>
        <v>9833</v>
      </c>
      <c r="H3366" s="98">
        <f t="array" aca="1" ref="H3366" ca="1">IF(AND(G3366&gt;=10861,G3366&lt;=10863),TEXT(INDIRECT(CHAR(39)&amp;$A3366&amp;CHAR(39)&amp;"!r"&amp;$B3366&amp;"c"&amp;$C3366,0),"dd-mmm-yyyy"),(INDIRECT(CHAR(39)&amp;$A3366&amp;CHAR(39)&amp;"!r"&amp;$B3366&amp;"c"&amp;$C3366,0)))</f>
        <v>0</v>
      </c>
    </row>
    <row r="3367" spans="1:8" x14ac:dyDescent="0.3">
      <c r="A3367" s="40" t="s">
        <v>1081</v>
      </c>
      <c r="B3367" s="95">
        <f t="shared" si="6857"/>
        <v>7</v>
      </c>
      <c r="C3367" s="95">
        <f t="shared" si="6860"/>
        <v>16</v>
      </c>
      <c r="E3367" s="95">
        <f t="shared" ref="E3367" si="6901">plan_id</f>
        <v>390</v>
      </c>
      <c r="F3367" s="95">
        <f t="shared" ca="1" si="6823"/>
        <v>2005</v>
      </c>
      <c r="G3367" s="95">
        <f t="shared" ref="G3367" ca="1" si="6902">VLOOKUP(INDIRECT(CHAR(39)&amp;$A3367&amp;CHAR(39)&amp;"!r2c"&amp;$C3367,0),variables,2,0)</f>
        <v>9845</v>
      </c>
      <c r="H3367" s="98">
        <f t="array" aca="1" ref="H3367" ca="1">IF(AND(G3367&gt;=10861,G3367&lt;=10863),TEXT(INDIRECT(CHAR(39)&amp;$A3367&amp;CHAR(39)&amp;"!r"&amp;$B3367&amp;"c"&amp;$C3367,0),"dd-mmm-yyyy"),(INDIRECT(CHAR(39)&amp;$A3367&amp;CHAR(39)&amp;"!r"&amp;$B3367&amp;"c"&amp;$C3367,0)))</f>
        <v>0</v>
      </c>
    </row>
    <row r="3368" spans="1:8" x14ac:dyDescent="0.3">
      <c r="A3368" s="40" t="s">
        <v>1081</v>
      </c>
      <c r="B3368" s="95">
        <f t="shared" si="6857"/>
        <v>7</v>
      </c>
      <c r="C3368" s="95">
        <f t="shared" si="6860"/>
        <v>17</v>
      </c>
      <c r="E3368" s="95">
        <f t="shared" ref="E3368" si="6903">plan_id</f>
        <v>390</v>
      </c>
      <c r="F3368" s="95">
        <f t="shared" ca="1" si="6823"/>
        <v>2005</v>
      </c>
      <c r="G3368" s="95">
        <f t="shared" ref="G3368" ca="1" si="6904">VLOOKUP(INDIRECT(CHAR(39)&amp;$A3368&amp;CHAR(39)&amp;"!r2c"&amp;$C3368,0),variables,2,0)</f>
        <v>9872</v>
      </c>
      <c r="H3368" s="98">
        <f t="array" aca="1" ref="H3368" ca="1">IF(AND(G3368&gt;=10861,G3368&lt;=10863),TEXT(INDIRECT(CHAR(39)&amp;$A3368&amp;CHAR(39)&amp;"!r"&amp;$B3368&amp;"c"&amp;$C3368,0),"dd-mmm-yyyy"),(INDIRECT(CHAR(39)&amp;$A3368&amp;CHAR(39)&amp;"!r"&amp;$B3368&amp;"c"&amp;$C3368,0)))</f>
        <v>0</v>
      </c>
    </row>
    <row r="3369" spans="1:8" x14ac:dyDescent="0.3">
      <c r="A3369" s="40" t="s">
        <v>1081</v>
      </c>
      <c r="B3369" s="95">
        <f t="shared" si="6857"/>
        <v>7</v>
      </c>
      <c r="C3369" s="95">
        <f t="shared" si="6860"/>
        <v>18</v>
      </c>
      <c r="E3369" s="95">
        <f t="shared" ref="E3369" si="6905">plan_id</f>
        <v>390</v>
      </c>
      <c r="F3369" s="95">
        <f t="shared" ca="1" si="6823"/>
        <v>2005</v>
      </c>
      <c r="G3369" s="95">
        <f t="shared" ref="G3369" ca="1" si="6906">VLOOKUP(INDIRECT(CHAR(39)&amp;$A3369&amp;CHAR(39)&amp;"!r2c"&amp;$C3369,0),variables,2,0)</f>
        <v>9887</v>
      </c>
      <c r="H3369" s="98">
        <f t="array" aca="1" ref="H3369" ca="1">IF(AND(G3369&gt;=10861,G3369&lt;=10863),TEXT(INDIRECT(CHAR(39)&amp;$A3369&amp;CHAR(39)&amp;"!r"&amp;$B3369&amp;"c"&amp;$C3369,0),"dd-mmm-yyyy"),(INDIRECT(CHAR(39)&amp;$A3369&amp;CHAR(39)&amp;"!r"&amp;$B3369&amp;"c"&amp;$C3369,0)))</f>
        <v>0</v>
      </c>
    </row>
    <row r="3370" spans="1:8" x14ac:dyDescent="0.3">
      <c r="A3370" s="40" t="s">
        <v>1081</v>
      </c>
      <c r="B3370" s="95">
        <f t="shared" si="6857"/>
        <v>7</v>
      </c>
      <c r="C3370" s="95">
        <f t="shared" si="6860"/>
        <v>19</v>
      </c>
      <c r="E3370" s="95">
        <f t="shared" ref="E3370" si="6907">plan_id</f>
        <v>390</v>
      </c>
      <c r="F3370" s="95">
        <f t="shared" ca="1" si="6823"/>
        <v>2005</v>
      </c>
      <c r="G3370" s="95">
        <f t="shared" ref="G3370" ca="1" si="6908">VLOOKUP(INDIRECT(CHAR(39)&amp;$A3370&amp;CHAR(39)&amp;"!r2c"&amp;$C3370,0),variables,2,0)</f>
        <v>9914</v>
      </c>
      <c r="H3370" s="98">
        <f t="array" aca="1" ref="H3370" ca="1">IF(AND(G3370&gt;=10861,G3370&lt;=10863),TEXT(INDIRECT(CHAR(39)&amp;$A3370&amp;CHAR(39)&amp;"!r"&amp;$B3370&amp;"c"&amp;$C3370,0),"dd-mmm-yyyy"),(INDIRECT(CHAR(39)&amp;$A3370&amp;CHAR(39)&amp;"!r"&amp;$B3370&amp;"c"&amp;$C3370,0)))</f>
        <v>0</v>
      </c>
    </row>
    <row r="3371" spans="1:8" x14ac:dyDescent="0.3">
      <c r="A3371" s="40" t="s">
        <v>1081</v>
      </c>
      <c r="B3371" s="95">
        <f t="shared" si="6857"/>
        <v>7</v>
      </c>
      <c r="C3371" s="95">
        <f t="shared" si="6860"/>
        <v>20</v>
      </c>
      <c r="E3371" s="95">
        <f t="shared" ref="E3371" si="6909">plan_id</f>
        <v>390</v>
      </c>
      <c r="F3371" s="95">
        <f t="shared" ca="1" si="6823"/>
        <v>2005</v>
      </c>
      <c r="G3371" s="95">
        <f t="shared" ref="G3371" ca="1" si="6910">VLOOKUP(INDIRECT(CHAR(39)&amp;$A3371&amp;CHAR(39)&amp;"!r2c"&amp;$C3371,0),variables,2,0)</f>
        <v>9917</v>
      </c>
      <c r="H3371" s="98">
        <f t="array" aca="1" ref="H3371" ca="1">IF(AND(G3371&gt;=10861,G3371&lt;=10863),TEXT(INDIRECT(CHAR(39)&amp;$A3371&amp;CHAR(39)&amp;"!r"&amp;$B3371&amp;"c"&amp;$C3371,0),"dd-mmm-yyyy"),(INDIRECT(CHAR(39)&amp;$A3371&amp;CHAR(39)&amp;"!r"&amp;$B3371&amp;"c"&amp;$C3371,0)))</f>
        <v>0</v>
      </c>
    </row>
    <row r="3372" spans="1:8" x14ac:dyDescent="0.3">
      <c r="A3372" s="40" t="s">
        <v>1081</v>
      </c>
      <c r="B3372" s="95">
        <f t="shared" si="6857"/>
        <v>7</v>
      </c>
      <c r="C3372" s="95">
        <f t="shared" si="6860"/>
        <v>21</v>
      </c>
      <c r="E3372" s="95">
        <f t="shared" ref="E3372" si="6911">plan_id</f>
        <v>390</v>
      </c>
      <c r="F3372" s="95">
        <f t="shared" ca="1" si="6823"/>
        <v>2005</v>
      </c>
      <c r="G3372" s="95">
        <f t="shared" ref="G3372" ca="1" si="6912">VLOOKUP(INDIRECT(CHAR(39)&amp;$A3372&amp;CHAR(39)&amp;"!r2c"&amp;$C3372,0),variables,2,0)</f>
        <v>9920</v>
      </c>
      <c r="H3372" s="98">
        <f t="array" aca="1" ref="H3372" ca="1">IF(AND(G3372&gt;=10861,G3372&lt;=10863),TEXT(INDIRECT(CHAR(39)&amp;$A3372&amp;CHAR(39)&amp;"!r"&amp;$B3372&amp;"c"&amp;$C3372,0),"dd-mmm-yyyy"),(INDIRECT(CHAR(39)&amp;$A3372&amp;CHAR(39)&amp;"!r"&amp;$B3372&amp;"c"&amp;$C3372,0)))</f>
        <v>0</v>
      </c>
    </row>
    <row r="3373" spans="1:8" x14ac:dyDescent="0.3">
      <c r="A3373" s="40" t="s">
        <v>1081</v>
      </c>
      <c r="B3373" s="95">
        <f t="shared" si="6857"/>
        <v>7</v>
      </c>
      <c r="C3373" s="95">
        <f t="shared" si="6860"/>
        <v>22</v>
      </c>
      <c r="E3373" s="95">
        <f t="shared" ref="E3373" si="6913">plan_id</f>
        <v>390</v>
      </c>
      <c r="F3373" s="95">
        <f t="shared" ca="1" si="6823"/>
        <v>2005</v>
      </c>
      <c r="G3373" s="95">
        <f t="shared" ref="G3373" ca="1" si="6914">VLOOKUP(INDIRECT(CHAR(39)&amp;$A3373&amp;CHAR(39)&amp;"!r2c"&amp;$C3373,0),variables,2,0)</f>
        <v>9648</v>
      </c>
      <c r="H3373" s="98">
        <f t="array" aca="1" ref="H3373" ca="1">IF(AND(G3373&gt;=10861,G3373&lt;=10863),TEXT(INDIRECT(CHAR(39)&amp;$A3373&amp;CHAR(39)&amp;"!r"&amp;$B3373&amp;"c"&amp;$C3373,0),"dd-mmm-yyyy"),(INDIRECT(CHAR(39)&amp;$A3373&amp;CHAR(39)&amp;"!r"&amp;$B3373&amp;"c"&amp;$C3373,0)))</f>
        <v>0</v>
      </c>
    </row>
    <row r="3374" spans="1:8" x14ac:dyDescent="0.3">
      <c r="A3374" s="40" t="s">
        <v>1081</v>
      </c>
      <c r="B3374" s="95">
        <f t="shared" si="6857"/>
        <v>7</v>
      </c>
      <c r="C3374" s="95">
        <f t="shared" si="6860"/>
        <v>23</v>
      </c>
      <c r="E3374" s="95">
        <f t="shared" ref="E3374" si="6915">plan_id</f>
        <v>390</v>
      </c>
      <c r="F3374" s="95">
        <f t="shared" ca="1" si="6823"/>
        <v>2005</v>
      </c>
      <c r="G3374" s="95">
        <f t="shared" ref="G3374" ca="1" si="6916">VLOOKUP(INDIRECT(CHAR(39)&amp;$A3374&amp;CHAR(39)&amp;"!r2c"&amp;$C3374,0),variables,2,0)</f>
        <v>9713</v>
      </c>
      <c r="H3374" s="98">
        <f t="array" aca="1" ref="H3374" ca="1">IF(AND(G3374&gt;=10861,G3374&lt;=10863),TEXT(INDIRECT(CHAR(39)&amp;$A3374&amp;CHAR(39)&amp;"!r"&amp;$B3374&amp;"c"&amp;$C3374,0),"dd-mmm-yyyy"),(INDIRECT(CHAR(39)&amp;$A3374&amp;CHAR(39)&amp;"!r"&amp;$B3374&amp;"c"&amp;$C3374,0)))</f>
        <v>0</v>
      </c>
    </row>
    <row r="3375" spans="1:8" x14ac:dyDescent="0.3">
      <c r="A3375" s="40" t="s">
        <v>1081</v>
      </c>
      <c r="B3375" s="95">
        <f t="shared" si="6857"/>
        <v>7</v>
      </c>
      <c r="C3375" s="95">
        <f t="shared" si="6860"/>
        <v>24</v>
      </c>
      <c r="E3375" s="95">
        <f t="shared" ref="E3375" si="6917">plan_id</f>
        <v>390</v>
      </c>
      <c r="F3375" s="95">
        <f t="shared" ca="1" si="6823"/>
        <v>2005</v>
      </c>
      <c r="G3375" s="95">
        <f t="shared" ref="G3375" ca="1" si="6918">VLOOKUP(INDIRECT(CHAR(39)&amp;$A3375&amp;CHAR(39)&amp;"!r2c"&amp;$C3375,0),variables,2,0)</f>
        <v>9719</v>
      </c>
      <c r="H3375" s="98">
        <f t="array" aca="1" ref="H3375" ca="1">IF(AND(G3375&gt;=10861,G3375&lt;=10863),TEXT(INDIRECT(CHAR(39)&amp;$A3375&amp;CHAR(39)&amp;"!r"&amp;$B3375&amp;"c"&amp;$C3375,0),"dd-mmm-yyyy"),(INDIRECT(CHAR(39)&amp;$A3375&amp;CHAR(39)&amp;"!r"&amp;$B3375&amp;"c"&amp;$C3375,0)))</f>
        <v>0</v>
      </c>
    </row>
    <row r="3376" spans="1:8" x14ac:dyDescent="0.3">
      <c r="A3376" s="40" t="s">
        <v>1081</v>
      </c>
      <c r="B3376" s="95">
        <f t="shared" si="6857"/>
        <v>7</v>
      </c>
      <c r="C3376" s="95">
        <f t="shared" si="6860"/>
        <v>25</v>
      </c>
      <c r="E3376" s="95">
        <f t="shared" ref="E3376" si="6919">plan_id</f>
        <v>390</v>
      </c>
      <c r="F3376" s="95">
        <f t="shared" ca="1" si="6823"/>
        <v>2005</v>
      </c>
      <c r="G3376" s="95">
        <f t="shared" ref="G3376" ca="1" si="6920">VLOOKUP(INDIRECT(CHAR(39)&amp;$A3376&amp;CHAR(39)&amp;"!r2c"&amp;$C3376,0),variables,2,0)</f>
        <v>9725</v>
      </c>
      <c r="H3376" s="98">
        <f t="array" aca="1" ref="H3376" ca="1">IF(AND(G3376&gt;=10861,G3376&lt;=10863),TEXT(INDIRECT(CHAR(39)&amp;$A3376&amp;CHAR(39)&amp;"!r"&amp;$B3376&amp;"c"&amp;$C3376,0),"dd-mmm-yyyy"),(INDIRECT(CHAR(39)&amp;$A3376&amp;CHAR(39)&amp;"!r"&amp;$B3376&amp;"c"&amp;$C3376,0)))</f>
        <v>0</v>
      </c>
    </row>
    <row r="3377" spans="1:8" x14ac:dyDescent="0.3">
      <c r="A3377" s="40" t="s">
        <v>1081</v>
      </c>
      <c r="B3377" s="95">
        <f t="shared" si="6857"/>
        <v>7</v>
      </c>
      <c r="C3377" s="95">
        <f t="shared" si="6860"/>
        <v>26</v>
      </c>
      <c r="E3377" s="95">
        <f t="shared" ref="E3377" si="6921">plan_id</f>
        <v>390</v>
      </c>
      <c r="F3377" s="95">
        <f t="shared" ca="1" si="6823"/>
        <v>2005</v>
      </c>
      <c r="G3377" s="95">
        <f t="shared" ref="G3377" ca="1" si="6922">VLOOKUP(INDIRECT(CHAR(39)&amp;$A3377&amp;CHAR(39)&amp;"!r2c"&amp;$C3377,0),variables,2,0)</f>
        <v>9743</v>
      </c>
      <c r="H3377" s="98">
        <f t="array" aca="1" ref="H3377" ca="1">IF(AND(G3377&gt;=10861,G3377&lt;=10863),TEXT(INDIRECT(CHAR(39)&amp;$A3377&amp;CHAR(39)&amp;"!r"&amp;$B3377&amp;"c"&amp;$C3377,0),"dd-mmm-yyyy"),(INDIRECT(CHAR(39)&amp;$A3377&amp;CHAR(39)&amp;"!r"&amp;$B3377&amp;"c"&amp;$C3377,0)))</f>
        <v>0</v>
      </c>
    </row>
    <row r="3378" spans="1:8" x14ac:dyDescent="0.3">
      <c r="A3378" s="40" t="s">
        <v>1081</v>
      </c>
      <c r="B3378" s="95">
        <f t="shared" si="6857"/>
        <v>7</v>
      </c>
      <c r="C3378" s="95">
        <f t="shared" si="6860"/>
        <v>27</v>
      </c>
      <c r="E3378" s="95">
        <f t="shared" ref="E3378" si="6923">plan_id</f>
        <v>390</v>
      </c>
      <c r="F3378" s="95">
        <f t="shared" ca="1" si="6823"/>
        <v>2005</v>
      </c>
      <c r="G3378" s="95">
        <f t="shared" ref="G3378" ca="1" si="6924">VLOOKUP(INDIRECT(CHAR(39)&amp;$A3378&amp;CHAR(39)&amp;"!r2c"&amp;$C3378,0),variables,2,0)</f>
        <v>9746</v>
      </c>
      <c r="H3378" s="98">
        <f t="array" aca="1" ref="H3378" ca="1">IF(AND(G3378&gt;=10861,G3378&lt;=10863),TEXT(INDIRECT(CHAR(39)&amp;$A3378&amp;CHAR(39)&amp;"!r"&amp;$B3378&amp;"c"&amp;$C3378,0),"dd-mmm-yyyy"),(INDIRECT(CHAR(39)&amp;$A3378&amp;CHAR(39)&amp;"!r"&amp;$B3378&amp;"c"&amp;$C3378,0)))</f>
        <v>0</v>
      </c>
    </row>
    <row r="3379" spans="1:8" x14ac:dyDescent="0.3">
      <c r="A3379" s="40" t="s">
        <v>1081</v>
      </c>
      <c r="B3379" s="95">
        <f t="shared" si="6857"/>
        <v>7</v>
      </c>
      <c r="C3379" s="95">
        <f t="shared" si="6860"/>
        <v>28</v>
      </c>
      <c r="E3379" s="95">
        <f t="shared" ref="E3379" si="6925">plan_id</f>
        <v>390</v>
      </c>
      <c r="F3379" s="95">
        <f t="shared" ca="1" si="6823"/>
        <v>2005</v>
      </c>
      <c r="G3379" s="95">
        <f t="shared" ref="G3379" ca="1" si="6926">VLOOKUP(INDIRECT(CHAR(39)&amp;$A3379&amp;CHAR(39)&amp;"!r2c"&amp;$C3379,0),variables,2,0)</f>
        <v>9761</v>
      </c>
      <c r="H3379" s="98">
        <f t="array" aca="1" ref="H3379" ca="1">IF(AND(G3379&gt;=10861,G3379&lt;=10863),TEXT(INDIRECT(CHAR(39)&amp;$A3379&amp;CHAR(39)&amp;"!r"&amp;$B3379&amp;"c"&amp;$C3379,0),"dd-mmm-yyyy"),(INDIRECT(CHAR(39)&amp;$A3379&amp;CHAR(39)&amp;"!r"&amp;$B3379&amp;"c"&amp;$C3379,0)))</f>
        <v>0</v>
      </c>
    </row>
    <row r="3380" spans="1:8" x14ac:dyDescent="0.3">
      <c r="A3380" s="40" t="s">
        <v>1081</v>
      </c>
      <c r="B3380" s="95">
        <f t="shared" si="6857"/>
        <v>7</v>
      </c>
      <c r="C3380" s="95">
        <f t="shared" si="6860"/>
        <v>29</v>
      </c>
      <c r="E3380" s="95">
        <f t="shared" ref="E3380" si="6927">plan_id</f>
        <v>390</v>
      </c>
      <c r="F3380" s="95">
        <f t="shared" ca="1" si="6823"/>
        <v>2005</v>
      </c>
      <c r="G3380" s="95">
        <f t="shared" ref="G3380" ca="1" si="6928">VLOOKUP(INDIRECT(CHAR(39)&amp;$A3380&amp;CHAR(39)&amp;"!r2c"&amp;$C3380,0),variables,2,0)</f>
        <v>9764</v>
      </c>
      <c r="H3380" s="98">
        <f t="array" aca="1" ref="H3380" ca="1">IF(AND(G3380&gt;=10861,G3380&lt;=10863),TEXT(INDIRECT(CHAR(39)&amp;$A3380&amp;CHAR(39)&amp;"!r"&amp;$B3380&amp;"c"&amp;$C3380,0),"dd-mmm-yyyy"),(INDIRECT(CHAR(39)&amp;$A3380&amp;CHAR(39)&amp;"!r"&amp;$B3380&amp;"c"&amp;$C3380,0)))</f>
        <v>0</v>
      </c>
    </row>
    <row r="3381" spans="1:8" x14ac:dyDescent="0.3">
      <c r="A3381" s="40" t="s">
        <v>1081</v>
      </c>
      <c r="B3381" s="95">
        <f t="shared" si="6857"/>
        <v>7</v>
      </c>
      <c r="C3381" s="95">
        <f t="shared" si="6860"/>
        <v>30</v>
      </c>
      <c r="E3381" s="95">
        <f t="shared" ref="E3381" si="6929">plan_id</f>
        <v>390</v>
      </c>
      <c r="F3381" s="95">
        <f t="shared" ca="1" si="6823"/>
        <v>2005</v>
      </c>
      <c r="G3381" s="95">
        <f t="shared" ref="G3381" ca="1" si="6930">VLOOKUP(INDIRECT(CHAR(39)&amp;$A3381&amp;CHAR(39)&amp;"!r2c"&amp;$C3381,0),variables,2,0)</f>
        <v>9767</v>
      </c>
      <c r="H3381" s="98">
        <f t="array" aca="1" ref="H3381" ca="1">IF(AND(G3381&gt;=10861,G3381&lt;=10863),TEXT(INDIRECT(CHAR(39)&amp;$A3381&amp;CHAR(39)&amp;"!r"&amp;$B3381&amp;"c"&amp;$C3381,0),"dd-mmm-yyyy"),(INDIRECT(CHAR(39)&amp;$A3381&amp;CHAR(39)&amp;"!r"&amp;$B3381&amp;"c"&amp;$C3381,0)))</f>
        <v>0</v>
      </c>
    </row>
    <row r="3382" spans="1:8" x14ac:dyDescent="0.3">
      <c r="A3382" s="40" t="s">
        <v>1081</v>
      </c>
      <c r="B3382" s="95">
        <f t="shared" si="6857"/>
        <v>7</v>
      </c>
      <c r="C3382" s="95">
        <f t="shared" si="6860"/>
        <v>31</v>
      </c>
      <c r="E3382" s="95">
        <f t="shared" ref="E3382" si="6931">plan_id</f>
        <v>390</v>
      </c>
      <c r="F3382" s="95">
        <f t="shared" ca="1" si="6823"/>
        <v>2005</v>
      </c>
      <c r="G3382" s="95">
        <f t="shared" ref="G3382" ca="1" si="6932">VLOOKUP(INDIRECT(CHAR(39)&amp;$A3382&amp;CHAR(39)&amp;"!r2c"&amp;$C3382,0),variables,2,0)</f>
        <v>9770</v>
      </c>
      <c r="H3382" s="98">
        <f t="array" aca="1" ref="H3382" ca="1">IF(AND(G3382&gt;=10861,G3382&lt;=10863),TEXT(INDIRECT(CHAR(39)&amp;$A3382&amp;CHAR(39)&amp;"!r"&amp;$B3382&amp;"c"&amp;$C3382,0),"dd-mmm-yyyy"),(INDIRECT(CHAR(39)&amp;$A3382&amp;CHAR(39)&amp;"!r"&amp;$B3382&amp;"c"&amp;$C3382,0)))</f>
        <v>0</v>
      </c>
    </row>
    <row r="3383" spans="1:8" x14ac:dyDescent="0.3">
      <c r="A3383" s="40" t="s">
        <v>1081</v>
      </c>
      <c r="B3383" s="95">
        <f t="shared" si="6857"/>
        <v>7</v>
      </c>
      <c r="C3383" s="95">
        <f t="shared" si="6860"/>
        <v>32</v>
      </c>
      <c r="E3383" s="95">
        <f t="shared" ref="E3383" si="6933">plan_id</f>
        <v>390</v>
      </c>
      <c r="F3383" s="95">
        <f t="shared" ca="1" si="6823"/>
        <v>2005</v>
      </c>
      <c r="G3383" s="95">
        <f t="shared" ref="G3383" ca="1" si="6934">VLOOKUP(INDIRECT(CHAR(39)&amp;$A3383&amp;CHAR(39)&amp;"!r2c"&amp;$C3383,0),variables,2,0)</f>
        <v>9773</v>
      </c>
      <c r="H3383" s="98">
        <f t="array" aca="1" ref="H3383" ca="1">IF(AND(G3383&gt;=10861,G3383&lt;=10863),TEXT(INDIRECT(CHAR(39)&amp;$A3383&amp;CHAR(39)&amp;"!r"&amp;$B3383&amp;"c"&amp;$C3383,0),"dd-mmm-yyyy"),(INDIRECT(CHAR(39)&amp;$A3383&amp;CHAR(39)&amp;"!r"&amp;$B3383&amp;"c"&amp;$C3383,0)))</f>
        <v>0</v>
      </c>
    </row>
    <row r="3384" spans="1:8" x14ac:dyDescent="0.3">
      <c r="A3384" s="40" t="s">
        <v>1081</v>
      </c>
      <c r="B3384" s="95">
        <f t="shared" si="6857"/>
        <v>7</v>
      </c>
      <c r="C3384" s="95">
        <f t="shared" si="6860"/>
        <v>33</v>
      </c>
      <c r="E3384" s="95">
        <f t="shared" ref="E3384" si="6935">plan_id</f>
        <v>390</v>
      </c>
      <c r="F3384" s="95">
        <f t="shared" ca="1" si="6823"/>
        <v>2005</v>
      </c>
      <c r="G3384" s="95">
        <f t="shared" ref="G3384" ca="1" si="6936">VLOOKUP(INDIRECT(CHAR(39)&amp;$A3384&amp;CHAR(39)&amp;"!r2c"&amp;$C3384,0),variables,2,0)</f>
        <v>9776</v>
      </c>
      <c r="H3384" s="98">
        <f t="array" aca="1" ref="H3384" ca="1">IF(AND(G3384&gt;=10861,G3384&lt;=10863),TEXT(INDIRECT(CHAR(39)&amp;$A3384&amp;CHAR(39)&amp;"!r"&amp;$B3384&amp;"c"&amp;$C3384,0),"dd-mmm-yyyy"),(INDIRECT(CHAR(39)&amp;$A3384&amp;CHAR(39)&amp;"!r"&amp;$B3384&amp;"c"&amp;$C3384,0)))</f>
        <v>0</v>
      </c>
    </row>
    <row r="3385" spans="1:8" x14ac:dyDescent="0.3">
      <c r="A3385" s="40" t="s">
        <v>1081</v>
      </c>
      <c r="B3385" s="95">
        <f t="shared" si="6857"/>
        <v>7</v>
      </c>
      <c r="C3385" s="95">
        <f t="shared" si="6860"/>
        <v>34</v>
      </c>
      <c r="E3385" s="95">
        <f t="shared" ref="E3385" si="6937">plan_id</f>
        <v>390</v>
      </c>
      <c r="F3385" s="95">
        <f t="shared" ca="1" si="6823"/>
        <v>2005</v>
      </c>
      <c r="G3385" s="95">
        <f t="shared" ref="G3385" ca="1" si="6938">VLOOKUP(INDIRECT(CHAR(39)&amp;$A3385&amp;CHAR(39)&amp;"!r2c"&amp;$C3385,0),variables,2,0)</f>
        <v>9779</v>
      </c>
      <c r="H3385" s="98">
        <f t="array" aca="1" ref="H3385" ca="1">IF(AND(G3385&gt;=10861,G3385&lt;=10863),TEXT(INDIRECT(CHAR(39)&amp;$A3385&amp;CHAR(39)&amp;"!r"&amp;$B3385&amp;"c"&amp;$C3385,0),"dd-mmm-yyyy"),(INDIRECT(CHAR(39)&amp;$A3385&amp;CHAR(39)&amp;"!r"&amp;$B3385&amp;"c"&amp;$C3385,0)))</f>
        <v>0</v>
      </c>
    </row>
    <row r="3386" spans="1:8" x14ac:dyDescent="0.3">
      <c r="A3386" s="40" t="s">
        <v>1081</v>
      </c>
      <c r="B3386" s="95">
        <f t="shared" si="6857"/>
        <v>7</v>
      </c>
      <c r="C3386" s="95">
        <f t="shared" si="6860"/>
        <v>35</v>
      </c>
      <c r="E3386" s="95">
        <f t="shared" ref="E3386" si="6939">plan_id</f>
        <v>390</v>
      </c>
      <c r="F3386" s="95">
        <f t="shared" ca="1" si="6823"/>
        <v>2005</v>
      </c>
      <c r="G3386" s="95">
        <f t="shared" ref="G3386" ca="1" si="6940">VLOOKUP(INDIRECT(CHAR(39)&amp;$A3386&amp;CHAR(39)&amp;"!r2c"&amp;$C3386,0),variables,2,0)</f>
        <v>9785</v>
      </c>
      <c r="H3386" s="98">
        <f t="array" aca="1" ref="H3386" ca="1">IF(AND(G3386&gt;=10861,G3386&lt;=10863),TEXT(INDIRECT(CHAR(39)&amp;$A3386&amp;CHAR(39)&amp;"!r"&amp;$B3386&amp;"c"&amp;$C3386,0),"dd-mmm-yyyy"),(INDIRECT(CHAR(39)&amp;$A3386&amp;CHAR(39)&amp;"!r"&amp;$B3386&amp;"c"&amp;$C3386,0)))</f>
        <v>0</v>
      </c>
    </row>
    <row r="3387" spans="1:8" x14ac:dyDescent="0.3">
      <c r="A3387" s="40" t="s">
        <v>1081</v>
      </c>
      <c r="B3387" s="95">
        <f t="shared" si="6857"/>
        <v>7</v>
      </c>
      <c r="C3387" s="95">
        <f t="shared" si="6860"/>
        <v>36</v>
      </c>
      <c r="E3387" s="95">
        <f t="shared" ref="E3387" si="6941">plan_id</f>
        <v>390</v>
      </c>
      <c r="F3387" s="95">
        <f t="shared" ca="1" si="6823"/>
        <v>2005</v>
      </c>
      <c r="G3387" s="95">
        <f t="shared" ref="G3387" ca="1" si="6942">VLOOKUP(INDIRECT(CHAR(39)&amp;$A3387&amp;CHAR(39)&amp;"!r2c"&amp;$C3387,0),variables,2,0)</f>
        <v>9794</v>
      </c>
      <c r="H3387" s="98">
        <f t="array" aca="1" ref="H3387" ca="1">IF(AND(G3387&gt;=10861,G3387&lt;=10863),TEXT(INDIRECT(CHAR(39)&amp;$A3387&amp;CHAR(39)&amp;"!r"&amp;$B3387&amp;"c"&amp;$C3387,0),"dd-mmm-yyyy"),(INDIRECT(CHAR(39)&amp;$A3387&amp;CHAR(39)&amp;"!r"&amp;$B3387&amp;"c"&amp;$C3387,0)))</f>
        <v>0</v>
      </c>
    </row>
    <row r="3388" spans="1:8" x14ac:dyDescent="0.3">
      <c r="A3388" s="40" t="s">
        <v>1081</v>
      </c>
      <c r="B3388" s="95">
        <f t="shared" si="6857"/>
        <v>7</v>
      </c>
      <c r="C3388" s="95">
        <f t="shared" si="6860"/>
        <v>37</v>
      </c>
      <c r="E3388" s="95">
        <f t="shared" ref="E3388" si="6943">plan_id</f>
        <v>390</v>
      </c>
      <c r="F3388" s="95">
        <f t="shared" ca="1" si="6823"/>
        <v>2005</v>
      </c>
      <c r="G3388" s="95">
        <f t="shared" ref="G3388" ca="1" si="6944">VLOOKUP(INDIRECT(CHAR(39)&amp;$A3388&amp;CHAR(39)&amp;"!r2c"&amp;$C3388,0),variables,2,0)</f>
        <v>9797</v>
      </c>
      <c r="H3388" s="98">
        <f t="array" aca="1" ref="H3388" ca="1">IF(AND(G3388&gt;=10861,G3388&lt;=10863),TEXT(INDIRECT(CHAR(39)&amp;$A3388&amp;CHAR(39)&amp;"!r"&amp;$B3388&amp;"c"&amp;$C3388,0),"dd-mmm-yyyy"),(INDIRECT(CHAR(39)&amp;$A3388&amp;CHAR(39)&amp;"!r"&amp;$B3388&amp;"c"&amp;$C3388,0)))</f>
        <v>0</v>
      </c>
    </row>
    <row r="3389" spans="1:8" x14ac:dyDescent="0.3">
      <c r="A3389" s="40" t="s">
        <v>1081</v>
      </c>
      <c r="B3389" s="95">
        <f t="shared" si="6857"/>
        <v>7</v>
      </c>
      <c r="C3389" s="95">
        <f t="shared" si="6860"/>
        <v>38</v>
      </c>
      <c r="E3389" s="95">
        <f t="shared" ref="E3389" si="6945">plan_id</f>
        <v>390</v>
      </c>
      <c r="F3389" s="95">
        <f t="shared" ca="1" si="6823"/>
        <v>2005</v>
      </c>
      <c r="G3389" s="95">
        <f t="shared" ref="G3389" ca="1" si="6946">VLOOKUP(INDIRECT(CHAR(39)&amp;$A3389&amp;CHAR(39)&amp;"!r2c"&amp;$C3389,0),variables,2,0)</f>
        <v>9806</v>
      </c>
      <c r="H3389" s="98">
        <f t="array" aca="1" ref="H3389" ca="1">IF(AND(G3389&gt;=10861,G3389&lt;=10863),TEXT(INDIRECT(CHAR(39)&amp;$A3389&amp;CHAR(39)&amp;"!r"&amp;$B3389&amp;"c"&amp;$C3389,0),"dd-mmm-yyyy"),(INDIRECT(CHAR(39)&amp;$A3389&amp;CHAR(39)&amp;"!r"&amp;$B3389&amp;"c"&amp;$C3389,0)))</f>
        <v>0</v>
      </c>
    </row>
    <row r="3390" spans="1:8" x14ac:dyDescent="0.3">
      <c r="A3390" s="40" t="s">
        <v>1081</v>
      </c>
      <c r="B3390" s="95">
        <f t="shared" si="6857"/>
        <v>7</v>
      </c>
      <c r="C3390" s="95">
        <f t="shared" si="6860"/>
        <v>39</v>
      </c>
      <c r="E3390" s="95">
        <f t="shared" ref="E3390" si="6947">plan_id</f>
        <v>390</v>
      </c>
      <c r="F3390" s="95">
        <f t="shared" ca="1" si="6823"/>
        <v>2005</v>
      </c>
      <c r="G3390" s="95">
        <f t="shared" ref="G3390" ca="1" si="6948">VLOOKUP(INDIRECT(CHAR(39)&amp;$A3390&amp;CHAR(39)&amp;"!r2c"&amp;$C3390,0),variables,2,0)</f>
        <v>9809</v>
      </c>
      <c r="H3390" s="98">
        <f t="array" aca="1" ref="H3390" ca="1">IF(AND(G3390&gt;=10861,G3390&lt;=10863),TEXT(INDIRECT(CHAR(39)&amp;$A3390&amp;CHAR(39)&amp;"!r"&amp;$B3390&amp;"c"&amp;$C3390,0),"dd-mmm-yyyy"),(INDIRECT(CHAR(39)&amp;$A3390&amp;CHAR(39)&amp;"!r"&amp;$B3390&amp;"c"&amp;$C3390,0)))</f>
        <v>0</v>
      </c>
    </row>
    <row r="3391" spans="1:8" x14ac:dyDescent="0.3">
      <c r="A3391" s="40" t="s">
        <v>1081</v>
      </c>
      <c r="B3391" s="95">
        <f t="shared" si="6857"/>
        <v>7</v>
      </c>
      <c r="C3391" s="95">
        <f t="shared" si="6860"/>
        <v>40</v>
      </c>
      <c r="E3391" s="95">
        <f t="shared" ref="E3391" si="6949">plan_id</f>
        <v>390</v>
      </c>
      <c r="F3391" s="95">
        <f t="shared" ca="1" si="6823"/>
        <v>2005</v>
      </c>
      <c r="G3391" s="95">
        <f t="shared" ref="G3391" ca="1" si="6950">VLOOKUP(INDIRECT(CHAR(39)&amp;$A3391&amp;CHAR(39)&amp;"!r2c"&amp;$C3391,0),variables,2,0)</f>
        <v>9818</v>
      </c>
      <c r="H3391" s="98">
        <f t="array" aca="1" ref="H3391" ca="1">IF(AND(G3391&gt;=10861,G3391&lt;=10863),TEXT(INDIRECT(CHAR(39)&amp;$A3391&amp;CHAR(39)&amp;"!r"&amp;$B3391&amp;"c"&amp;$C3391,0),"dd-mmm-yyyy"),(INDIRECT(CHAR(39)&amp;$A3391&amp;CHAR(39)&amp;"!r"&amp;$B3391&amp;"c"&amp;$C3391,0)))</f>
        <v>0</v>
      </c>
    </row>
    <row r="3392" spans="1:8" x14ac:dyDescent="0.3">
      <c r="A3392" s="40" t="s">
        <v>1081</v>
      </c>
      <c r="B3392" s="95">
        <f t="shared" si="6857"/>
        <v>7</v>
      </c>
      <c r="C3392" s="95">
        <f t="shared" si="6860"/>
        <v>41</v>
      </c>
      <c r="E3392" s="95">
        <f t="shared" ref="E3392" si="6951">plan_id</f>
        <v>390</v>
      </c>
      <c r="F3392" s="95">
        <f t="shared" ca="1" si="6823"/>
        <v>2005</v>
      </c>
      <c r="G3392" s="95">
        <f t="shared" ref="G3392" ca="1" si="6952">VLOOKUP(INDIRECT(CHAR(39)&amp;$A3392&amp;CHAR(39)&amp;"!r2c"&amp;$C3392,0),variables,2,0)</f>
        <v>9839</v>
      </c>
      <c r="H3392" s="98">
        <f t="array" aca="1" ref="H3392" ca="1">IF(AND(G3392&gt;=10861,G3392&lt;=10863),TEXT(INDIRECT(CHAR(39)&amp;$A3392&amp;CHAR(39)&amp;"!r"&amp;$B3392&amp;"c"&amp;$C3392,0),"dd-mmm-yyyy"),(INDIRECT(CHAR(39)&amp;$A3392&amp;CHAR(39)&amp;"!r"&amp;$B3392&amp;"c"&amp;$C3392,0)))</f>
        <v>0</v>
      </c>
    </row>
    <row r="3393" spans="1:8" x14ac:dyDescent="0.3">
      <c r="A3393" s="40" t="s">
        <v>1081</v>
      </c>
      <c r="B3393" s="95">
        <f t="shared" si="6857"/>
        <v>7</v>
      </c>
      <c r="C3393" s="95">
        <f t="shared" si="6860"/>
        <v>42</v>
      </c>
      <c r="E3393" s="95">
        <f t="shared" ref="E3393" si="6953">plan_id</f>
        <v>390</v>
      </c>
      <c r="F3393" s="95">
        <f t="shared" ref="F3393:F3456" ca="1" si="6954">INDIRECT(CHAR(39)&amp;$A3393&amp;CHAR(39)&amp;"!r"&amp;$B3393&amp;"c2",0)</f>
        <v>2005</v>
      </c>
      <c r="G3393" s="95">
        <f t="shared" ref="G3393" ca="1" si="6955">VLOOKUP(INDIRECT(CHAR(39)&amp;$A3393&amp;CHAR(39)&amp;"!r2c"&amp;$C3393,0),variables,2,0)</f>
        <v>9860</v>
      </c>
      <c r="H3393" s="98">
        <f t="array" aca="1" ref="H3393" ca="1">IF(AND(G3393&gt;=10861,G3393&lt;=10863),TEXT(INDIRECT(CHAR(39)&amp;$A3393&amp;CHAR(39)&amp;"!r"&amp;$B3393&amp;"c"&amp;$C3393,0),"dd-mmm-yyyy"),(INDIRECT(CHAR(39)&amp;$A3393&amp;CHAR(39)&amp;"!r"&amp;$B3393&amp;"c"&amp;$C3393,0)))</f>
        <v>0</v>
      </c>
    </row>
    <row r="3394" spans="1:8" x14ac:dyDescent="0.3">
      <c r="A3394" s="40" t="s">
        <v>1081</v>
      </c>
      <c r="B3394" s="95">
        <f t="shared" si="6857"/>
        <v>7</v>
      </c>
      <c r="C3394" s="95">
        <f t="shared" si="6860"/>
        <v>43</v>
      </c>
      <c r="E3394" s="95">
        <f t="shared" ref="E3394" si="6956">plan_id</f>
        <v>390</v>
      </c>
      <c r="F3394" s="95">
        <f t="shared" ca="1" si="6954"/>
        <v>2005</v>
      </c>
      <c r="G3394" s="95">
        <f t="shared" ref="G3394" ca="1" si="6957">VLOOKUP(INDIRECT(CHAR(39)&amp;$A3394&amp;CHAR(39)&amp;"!r2c"&amp;$C3394,0),variables,2,0)</f>
        <v>9863</v>
      </c>
      <c r="H3394" s="98">
        <f t="array" aca="1" ref="H3394" ca="1">IF(AND(G3394&gt;=10861,G3394&lt;=10863),TEXT(INDIRECT(CHAR(39)&amp;$A3394&amp;CHAR(39)&amp;"!r"&amp;$B3394&amp;"c"&amp;$C3394,0),"dd-mmm-yyyy"),(INDIRECT(CHAR(39)&amp;$A3394&amp;CHAR(39)&amp;"!r"&amp;$B3394&amp;"c"&amp;$C3394,0)))</f>
        <v>0</v>
      </c>
    </row>
    <row r="3395" spans="1:8" x14ac:dyDescent="0.3">
      <c r="A3395" s="40" t="s">
        <v>1081</v>
      </c>
      <c r="B3395" s="95">
        <f t="shared" si="6857"/>
        <v>7</v>
      </c>
      <c r="C3395" s="95">
        <f t="shared" si="6860"/>
        <v>44</v>
      </c>
      <c r="E3395" s="95">
        <f t="shared" ref="E3395" si="6958">plan_id</f>
        <v>390</v>
      </c>
      <c r="F3395" s="95">
        <f t="shared" ca="1" si="6954"/>
        <v>2005</v>
      </c>
      <c r="G3395" s="95">
        <f t="shared" ref="G3395" ca="1" si="6959">VLOOKUP(INDIRECT(CHAR(39)&amp;$A3395&amp;CHAR(39)&amp;"!r2c"&amp;$C3395,0),variables,2,0)</f>
        <v>9878</v>
      </c>
      <c r="H3395" s="98">
        <f t="array" aca="1" ref="H3395" ca="1">IF(AND(G3395&gt;=10861,G3395&lt;=10863),TEXT(INDIRECT(CHAR(39)&amp;$A3395&amp;CHAR(39)&amp;"!r"&amp;$B3395&amp;"c"&amp;$C3395,0),"dd-mmm-yyyy"),(INDIRECT(CHAR(39)&amp;$A3395&amp;CHAR(39)&amp;"!r"&amp;$B3395&amp;"c"&amp;$C3395,0)))</f>
        <v>0</v>
      </c>
    </row>
    <row r="3396" spans="1:8" x14ac:dyDescent="0.3">
      <c r="A3396" s="40" t="s">
        <v>1081</v>
      </c>
      <c r="B3396" s="95">
        <f t="shared" si="6857"/>
        <v>7</v>
      </c>
      <c r="C3396" s="95">
        <f t="shared" si="6860"/>
        <v>45</v>
      </c>
      <c r="E3396" s="95">
        <f t="shared" ref="E3396" si="6960">plan_id</f>
        <v>390</v>
      </c>
      <c r="F3396" s="95">
        <f t="shared" ca="1" si="6954"/>
        <v>2005</v>
      </c>
      <c r="G3396" s="95">
        <f t="shared" ref="G3396" ca="1" si="6961">VLOOKUP(INDIRECT(CHAR(39)&amp;$A3396&amp;CHAR(39)&amp;"!r2c"&amp;$C3396,0),variables,2,0)</f>
        <v>9923</v>
      </c>
      <c r="H3396" s="98">
        <f t="array" aca="1" ref="H3396" ca="1">IF(AND(G3396&gt;=10861,G3396&lt;=10863),TEXT(INDIRECT(CHAR(39)&amp;$A3396&amp;CHAR(39)&amp;"!r"&amp;$B3396&amp;"c"&amp;$C3396,0),"dd-mmm-yyyy"),(INDIRECT(CHAR(39)&amp;$A3396&amp;CHAR(39)&amp;"!r"&amp;$B3396&amp;"c"&amp;$C3396,0)))</f>
        <v>0</v>
      </c>
    </row>
    <row r="3397" spans="1:8" x14ac:dyDescent="0.3">
      <c r="A3397" s="40" t="s">
        <v>1081</v>
      </c>
      <c r="B3397" s="95">
        <f t="shared" si="6857"/>
        <v>7</v>
      </c>
      <c r="C3397" s="95">
        <f t="shared" si="6860"/>
        <v>46</v>
      </c>
      <c r="E3397" s="95">
        <f t="shared" ref="E3397" si="6962">plan_id</f>
        <v>390</v>
      </c>
      <c r="F3397" s="95">
        <f t="shared" ca="1" si="6954"/>
        <v>2005</v>
      </c>
      <c r="G3397" s="95">
        <f t="shared" ref="G3397" ca="1" si="6963">VLOOKUP(INDIRECT(CHAR(39)&amp;$A3397&amp;CHAR(39)&amp;"!r2c"&amp;$C3397,0),variables,2,0)</f>
        <v>9932</v>
      </c>
      <c r="H3397" s="98">
        <f t="array" aca="1" ref="H3397" ca="1">IF(AND(G3397&gt;=10861,G3397&lt;=10863),TEXT(INDIRECT(CHAR(39)&amp;$A3397&amp;CHAR(39)&amp;"!r"&amp;$B3397&amp;"c"&amp;$C3397,0),"dd-mmm-yyyy"),(INDIRECT(CHAR(39)&amp;$A3397&amp;CHAR(39)&amp;"!r"&amp;$B3397&amp;"c"&amp;$C3397,0)))</f>
        <v>0</v>
      </c>
    </row>
    <row r="3398" spans="1:8" x14ac:dyDescent="0.3">
      <c r="A3398" s="40" t="s">
        <v>1081</v>
      </c>
      <c r="B3398" s="95">
        <f t="shared" si="6857"/>
        <v>7</v>
      </c>
      <c r="C3398" s="95">
        <f t="shared" si="6860"/>
        <v>47</v>
      </c>
      <c r="E3398" s="95">
        <f t="shared" ref="E3398" si="6964">plan_id</f>
        <v>390</v>
      </c>
      <c r="F3398" s="95">
        <f t="shared" ca="1" si="6954"/>
        <v>2005</v>
      </c>
      <c r="G3398" s="95">
        <f t="shared" ref="G3398" ca="1" si="6965">VLOOKUP(INDIRECT(CHAR(39)&amp;$A3398&amp;CHAR(39)&amp;"!r2c"&amp;$C3398,0),variables,2,0)</f>
        <v>9935</v>
      </c>
      <c r="H3398" s="98">
        <f t="array" aca="1" ref="H3398" ca="1">IF(AND(G3398&gt;=10861,G3398&lt;=10863),TEXT(INDIRECT(CHAR(39)&amp;$A3398&amp;CHAR(39)&amp;"!r"&amp;$B3398&amp;"c"&amp;$C3398,0),"dd-mmm-yyyy"),(INDIRECT(CHAR(39)&amp;$A3398&amp;CHAR(39)&amp;"!r"&amp;$B3398&amp;"c"&amp;$C3398,0)))</f>
        <v>0</v>
      </c>
    </row>
    <row r="3399" spans="1:8" x14ac:dyDescent="0.3">
      <c r="A3399" s="40" t="s">
        <v>1081</v>
      </c>
      <c r="B3399" s="95">
        <f t="shared" si="6857"/>
        <v>7</v>
      </c>
      <c r="C3399" s="95">
        <f t="shared" si="6860"/>
        <v>48</v>
      </c>
      <c r="E3399" s="95">
        <f t="shared" ref="E3399" si="6966">plan_id</f>
        <v>390</v>
      </c>
      <c r="F3399" s="95">
        <f t="shared" ca="1" si="6954"/>
        <v>2005</v>
      </c>
      <c r="G3399" s="95">
        <f t="shared" ref="G3399" ca="1" si="6967">VLOOKUP(INDIRECT(CHAR(39)&amp;$A3399&amp;CHAR(39)&amp;"!r2c"&amp;$C3399,0),variables,2,0)</f>
        <v>9651</v>
      </c>
      <c r="H3399" s="98">
        <f t="array" aca="1" ref="H3399" ca="1">IF(AND(G3399&gt;=10861,G3399&lt;=10863),TEXT(INDIRECT(CHAR(39)&amp;$A3399&amp;CHAR(39)&amp;"!r"&amp;$B3399&amp;"c"&amp;$C3399,0),"dd-mmm-yyyy"),(INDIRECT(CHAR(39)&amp;$A3399&amp;CHAR(39)&amp;"!r"&amp;$B3399&amp;"c"&amp;$C3399,0)))</f>
        <v>0</v>
      </c>
    </row>
    <row r="3400" spans="1:8" x14ac:dyDescent="0.3">
      <c r="A3400" s="40" t="s">
        <v>1081</v>
      </c>
      <c r="B3400" s="95">
        <f t="shared" si="6857"/>
        <v>7</v>
      </c>
      <c r="C3400" s="95">
        <f t="shared" si="6860"/>
        <v>49</v>
      </c>
      <c r="E3400" s="95">
        <f t="shared" ref="E3400" si="6968">plan_id</f>
        <v>390</v>
      </c>
      <c r="F3400" s="95">
        <f t="shared" ca="1" si="6954"/>
        <v>2005</v>
      </c>
      <c r="G3400" s="95">
        <f t="shared" ref="G3400" ca="1" si="6969">VLOOKUP(INDIRECT(CHAR(39)&amp;$A3400&amp;CHAR(39)&amp;"!r2c"&amp;$C3400,0),variables,2,0)</f>
        <v>9722</v>
      </c>
      <c r="H3400" s="98">
        <f t="array" aca="1" ref="H3400" ca="1">IF(AND(G3400&gt;=10861,G3400&lt;=10863),TEXT(INDIRECT(CHAR(39)&amp;$A3400&amp;CHAR(39)&amp;"!r"&amp;$B3400&amp;"c"&amp;$C3400,0),"dd-mmm-yyyy"),(INDIRECT(CHAR(39)&amp;$A3400&amp;CHAR(39)&amp;"!r"&amp;$B3400&amp;"c"&amp;$C3400,0)))</f>
        <v>0</v>
      </c>
    </row>
    <row r="3401" spans="1:8" x14ac:dyDescent="0.3">
      <c r="A3401" s="40" t="s">
        <v>1081</v>
      </c>
      <c r="B3401" s="95">
        <f t="shared" si="6857"/>
        <v>7</v>
      </c>
      <c r="C3401" s="95">
        <f t="shared" si="6860"/>
        <v>50</v>
      </c>
      <c r="E3401" s="95">
        <f t="shared" ref="E3401" si="6970">plan_id</f>
        <v>390</v>
      </c>
      <c r="F3401" s="95">
        <f t="shared" ca="1" si="6954"/>
        <v>2005</v>
      </c>
      <c r="G3401" s="95">
        <f t="shared" ref="G3401" ca="1" si="6971">VLOOKUP(INDIRECT(CHAR(39)&amp;$A3401&amp;CHAR(39)&amp;"!r2c"&amp;$C3401,0),variables,2,0)</f>
        <v>9848</v>
      </c>
      <c r="H3401" s="98">
        <f t="array" aca="1" ref="H3401" ca="1">IF(AND(G3401&gt;=10861,G3401&lt;=10863),TEXT(INDIRECT(CHAR(39)&amp;$A3401&amp;CHAR(39)&amp;"!r"&amp;$B3401&amp;"c"&amp;$C3401,0),"dd-mmm-yyyy"),(INDIRECT(CHAR(39)&amp;$A3401&amp;CHAR(39)&amp;"!r"&amp;$B3401&amp;"c"&amp;$C3401,0)))</f>
        <v>0</v>
      </c>
    </row>
    <row r="3402" spans="1:8" x14ac:dyDescent="0.3">
      <c r="A3402" s="40" t="s">
        <v>1081</v>
      </c>
      <c r="B3402" s="95">
        <f t="shared" si="6857"/>
        <v>7</v>
      </c>
      <c r="C3402" s="95">
        <f t="shared" si="6860"/>
        <v>51</v>
      </c>
      <c r="E3402" s="95">
        <f t="shared" ref="E3402" si="6972">plan_id</f>
        <v>390</v>
      </c>
      <c r="F3402" s="95">
        <f t="shared" ca="1" si="6954"/>
        <v>2005</v>
      </c>
      <c r="G3402" s="95">
        <f t="shared" ref="G3402" ca="1" si="6973">VLOOKUP(INDIRECT(CHAR(39)&amp;$A3402&amp;CHAR(39)&amp;"!r2c"&amp;$C3402,0),variables,2,0)</f>
        <v>9866</v>
      </c>
      <c r="H3402" s="98">
        <f t="array" aca="1" ref="H3402" ca="1">IF(AND(G3402&gt;=10861,G3402&lt;=10863),TEXT(INDIRECT(CHAR(39)&amp;$A3402&amp;CHAR(39)&amp;"!r"&amp;$B3402&amp;"c"&amp;$C3402,0),"dd-mmm-yyyy"),(INDIRECT(CHAR(39)&amp;$A3402&amp;CHAR(39)&amp;"!r"&amp;$B3402&amp;"c"&amp;$C3402,0)))</f>
        <v>0</v>
      </c>
    </row>
    <row r="3403" spans="1:8" x14ac:dyDescent="0.3">
      <c r="A3403" s="40" t="s">
        <v>1081</v>
      </c>
      <c r="B3403" s="95">
        <f t="shared" si="6857"/>
        <v>7</v>
      </c>
      <c r="C3403" s="95">
        <f t="shared" si="6860"/>
        <v>52</v>
      </c>
      <c r="E3403" s="95">
        <f t="shared" ref="E3403" si="6974">plan_id</f>
        <v>390</v>
      </c>
      <c r="F3403" s="95">
        <f t="shared" ca="1" si="6954"/>
        <v>2005</v>
      </c>
      <c r="G3403" s="95">
        <f t="shared" ref="G3403" ca="1" si="6975">VLOOKUP(INDIRECT(CHAR(39)&amp;$A3403&amp;CHAR(39)&amp;"!r2c"&amp;$C3403,0),variables,2,0)</f>
        <v>9899</v>
      </c>
      <c r="H3403" s="98">
        <f t="array" aca="1" ref="H3403" ca="1">IF(AND(G3403&gt;=10861,G3403&lt;=10863),TEXT(INDIRECT(CHAR(39)&amp;$A3403&amp;CHAR(39)&amp;"!r"&amp;$B3403&amp;"c"&amp;$C3403,0),"dd-mmm-yyyy"),(INDIRECT(CHAR(39)&amp;$A3403&amp;CHAR(39)&amp;"!r"&amp;$B3403&amp;"c"&amp;$C3403,0)))</f>
        <v>0</v>
      </c>
    </row>
    <row r="3404" spans="1:8" x14ac:dyDescent="0.3">
      <c r="A3404" s="40" t="s">
        <v>1081</v>
      </c>
      <c r="B3404" s="95">
        <f t="shared" si="6857"/>
        <v>7</v>
      </c>
      <c r="C3404" s="95">
        <f t="shared" si="6860"/>
        <v>53</v>
      </c>
      <c r="E3404" s="95">
        <f t="shared" ref="E3404" si="6976">plan_id</f>
        <v>390</v>
      </c>
      <c r="F3404" s="95">
        <f t="shared" ca="1" si="6954"/>
        <v>2005</v>
      </c>
      <c r="G3404" s="95">
        <f t="shared" ref="G3404" ca="1" si="6977">VLOOKUP(INDIRECT(CHAR(39)&amp;$A3404&amp;CHAR(39)&amp;"!r2c"&amp;$C3404,0),variables,2,0)</f>
        <v>9905</v>
      </c>
      <c r="H3404" s="98">
        <f t="array" aca="1" ref="H3404" ca="1">IF(AND(G3404&gt;=10861,G3404&lt;=10863),TEXT(INDIRECT(CHAR(39)&amp;$A3404&amp;CHAR(39)&amp;"!r"&amp;$B3404&amp;"c"&amp;$C3404,0),"dd-mmm-yyyy"),(INDIRECT(CHAR(39)&amp;$A3404&amp;CHAR(39)&amp;"!r"&amp;$B3404&amp;"c"&amp;$C3404,0)))</f>
        <v>0</v>
      </c>
    </row>
    <row r="3405" spans="1:8" x14ac:dyDescent="0.3">
      <c r="A3405" s="40" t="s">
        <v>1081</v>
      </c>
      <c r="B3405" s="95">
        <f t="shared" si="6857"/>
        <v>7</v>
      </c>
      <c r="C3405" s="95">
        <f t="shared" si="6860"/>
        <v>54</v>
      </c>
      <c r="E3405" s="95">
        <f t="shared" ref="E3405" si="6978">plan_id</f>
        <v>390</v>
      </c>
      <c r="F3405" s="95">
        <f t="shared" ca="1" si="6954"/>
        <v>2005</v>
      </c>
      <c r="G3405" s="95">
        <f t="shared" ref="G3405" ca="1" si="6979">VLOOKUP(INDIRECT(CHAR(39)&amp;$A3405&amp;CHAR(39)&amp;"!r2c"&amp;$C3405,0),variables,2,0)</f>
        <v>9929</v>
      </c>
      <c r="H3405" s="98">
        <f t="array" aca="1" ref="H3405" ca="1">IF(AND(G3405&gt;=10861,G3405&lt;=10863),TEXT(INDIRECT(CHAR(39)&amp;$A3405&amp;CHAR(39)&amp;"!r"&amp;$B3405&amp;"c"&amp;$C3405,0),"dd-mmm-yyyy"),(INDIRECT(CHAR(39)&amp;$A3405&amp;CHAR(39)&amp;"!r"&amp;$B3405&amp;"c"&amp;$C3405,0)))</f>
        <v>0</v>
      </c>
    </row>
    <row r="3406" spans="1:8" x14ac:dyDescent="0.3">
      <c r="A3406" s="40" t="s">
        <v>1081</v>
      </c>
      <c r="B3406" s="95">
        <f t="shared" si="6857"/>
        <v>7</v>
      </c>
      <c r="C3406" s="95">
        <f t="shared" si="6860"/>
        <v>55</v>
      </c>
      <c r="E3406" s="95">
        <f t="shared" ref="E3406" si="6980">plan_id</f>
        <v>390</v>
      </c>
      <c r="F3406" s="95">
        <f t="shared" ca="1" si="6954"/>
        <v>2005</v>
      </c>
      <c r="G3406" s="95">
        <f t="shared" ref="G3406" ca="1" si="6981">VLOOKUP(INDIRECT(CHAR(39)&amp;$A3406&amp;CHAR(39)&amp;"!r2c"&amp;$C3406,0),variables,2,0)</f>
        <v>9654</v>
      </c>
      <c r="H3406" s="98">
        <f t="array" aca="1" ref="H3406" ca="1">IF(AND(G3406&gt;=10861,G3406&lt;=10863),TEXT(INDIRECT(CHAR(39)&amp;$A3406&amp;CHAR(39)&amp;"!r"&amp;$B3406&amp;"c"&amp;$C3406,0),"dd-mmm-yyyy"),(INDIRECT(CHAR(39)&amp;$A3406&amp;CHAR(39)&amp;"!r"&amp;$B3406&amp;"c"&amp;$C3406,0)))</f>
        <v>0</v>
      </c>
    </row>
    <row r="3407" spans="1:8" x14ac:dyDescent="0.3">
      <c r="A3407" s="40" t="s">
        <v>1081</v>
      </c>
      <c r="B3407" s="95">
        <f t="shared" si="6857"/>
        <v>7</v>
      </c>
      <c r="C3407" s="95">
        <f t="shared" si="6860"/>
        <v>56</v>
      </c>
      <c r="E3407" s="95">
        <f t="shared" ref="E3407" si="6982">plan_id</f>
        <v>390</v>
      </c>
      <c r="F3407" s="95">
        <f t="shared" ca="1" si="6954"/>
        <v>2005</v>
      </c>
      <c r="G3407" s="95">
        <f t="shared" ref="G3407" ca="1" si="6983">VLOOKUP(INDIRECT(CHAR(39)&amp;$A3407&amp;CHAR(39)&amp;"!r2c"&amp;$C3407,0),variables,2,0)</f>
        <v>9707</v>
      </c>
      <c r="H3407" s="98">
        <f t="array" aca="1" ref="H3407" ca="1">IF(AND(G3407&gt;=10861,G3407&lt;=10863),TEXT(INDIRECT(CHAR(39)&amp;$A3407&amp;CHAR(39)&amp;"!r"&amp;$B3407&amp;"c"&amp;$C3407,0),"dd-mmm-yyyy"),(INDIRECT(CHAR(39)&amp;$A3407&amp;CHAR(39)&amp;"!r"&amp;$B3407&amp;"c"&amp;$C3407,0)))</f>
        <v>0</v>
      </c>
    </row>
    <row r="3408" spans="1:8" x14ac:dyDescent="0.3">
      <c r="A3408" s="40" t="s">
        <v>1081</v>
      </c>
      <c r="B3408" s="95">
        <f t="shared" si="6857"/>
        <v>7</v>
      </c>
      <c r="C3408" s="95">
        <f t="shared" si="6860"/>
        <v>57</v>
      </c>
      <c r="E3408" s="95">
        <f t="shared" ref="E3408" si="6984">plan_id</f>
        <v>390</v>
      </c>
      <c r="F3408" s="95">
        <f t="shared" ca="1" si="6954"/>
        <v>2005</v>
      </c>
      <c r="G3408" s="95">
        <f t="shared" ref="G3408" ca="1" si="6985">VLOOKUP(INDIRECT(CHAR(39)&amp;$A3408&amp;CHAR(39)&amp;"!r2c"&amp;$C3408,0),variables,2,0)</f>
        <v>9669</v>
      </c>
      <c r="H3408" s="98">
        <f t="array" aca="1" ref="H3408" ca="1">IF(AND(G3408&gt;=10861,G3408&lt;=10863),TEXT(INDIRECT(CHAR(39)&amp;$A3408&amp;CHAR(39)&amp;"!r"&amp;$B3408&amp;"c"&amp;$C3408,0),"dd-mmm-yyyy"),(INDIRECT(CHAR(39)&amp;$A3408&amp;CHAR(39)&amp;"!r"&amp;$B3408&amp;"c"&amp;$C3408,0)))</f>
        <v>0</v>
      </c>
    </row>
    <row r="3409" spans="1:8" x14ac:dyDescent="0.3">
      <c r="A3409" s="40" t="s">
        <v>1081</v>
      </c>
      <c r="B3409" s="95">
        <f t="shared" si="6857"/>
        <v>7</v>
      </c>
      <c r="C3409" s="95">
        <f t="shared" si="6860"/>
        <v>58</v>
      </c>
      <c r="E3409" s="95">
        <f t="shared" ref="E3409" si="6986">plan_id</f>
        <v>390</v>
      </c>
      <c r="F3409" s="95">
        <f t="shared" ca="1" si="6954"/>
        <v>2005</v>
      </c>
      <c r="G3409" s="95">
        <f t="shared" ref="G3409" ca="1" si="6987">VLOOKUP(INDIRECT(CHAR(39)&amp;$A3409&amp;CHAR(39)&amp;"!r2c"&amp;$C3409,0),variables,2,0)</f>
        <v>9851</v>
      </c>
      <c r="H3409" s="98">
        <f t="array" aca="1" ref="H3409" ca="1">IF(AND(G3409&gt;=10861,G3409&lt;=10863),TEXT(INDIRECT(CHAR(39)&amp;$A3409&amp;CHAR(39)&amp;"!r"&amp;$B3409&amp;"c"&amp;$C3409,0),"dd-mmm-yyyy"),(INDIRECT(CHAR(39)&amp;$A3409&amp;CHAR(39)&amp;"!r"&amp;$B3409&amp;"c"&amp;$C3409,0)))</f>
        <v>0</v>
      </c>
    </row>
    <row r="3410" spans="1:8" x14ac:dyDescent="0.3">
      <c r="A3410" s="40" t="s">
        <v>1081</v>
      </c>
      <c r="B3410" s="95">
        <f t="shared" ref="B3410:B3473" si="6988">B3322+1</f>
        <v>7</v>
      </c>
      <c r="C3410" s="95">
        <f t="shared" si="6860"/>
        <v>59</v>
      </c>
      <c r="E3410" s="95">
        <f t="shared" ref="E3410" si="6989">plan_id</f>
        <v>390</v>
      </c>
      <c r="F3410" s="95">
        <f t="shared" ca="1" si="6954"/>
        <v>2005</v>
      </c>
      <c r="G3410" s="95">
        <f t="shared" ref="G3410" ca="1" si="6990">VLOOKUP(INDIRECT(CHAR(39)&amp;$A3410&amp;CHAR(39)&amp;"!r2c"&amp;$C3410,0),variables,2,0)</f>
        <v>9890</v>
      </c>
      <c r="H3410" s="98">
        <f t="array" aca="1" ref="H3410" ca="1">IF(AND(G3410&gt;=10861,G3410&lt;=10863),TEXT(INDIRECT(CHAR(39)&amp;$A3410&amp;CHAR(39)&amp;"!r"&amp;$B3410&amp;"c"&amp;$C3410,0),"dd-mmm-yyyy"),(INDIRECT(CHAR(39)&amp;$A3410&amp;CHAR(39)&amp;"!r"&amp;$B3410&amp;"c"&amp;$C3410,0)))</f>
        <v>0</v>
      </c>
    </row>
    <row r="3411" spans="1:8" x14ac:dyDescent="0.3">
      <c r="A3411" s="40" t="s">
        <v>1081</v>
      </c>
      <c r="B3411" s="95">
        <f t="shared" si="6988"/>
        <v>7</v>
      </c>
      <c r="C3411" s="95">
        <f t="shared" ref="C3411:C3474" si="6991">C3323</f>
        <v>60</v>
      </c>
      <c r="E3411" s="95">
        <f t="shared" ref="E3411" si="6992">plan_id</f>
        <v>390</v>
      </c>
      <c r="F3411" s="95">
        <f t="shared" ca="1" si="6954"/>
        <v>2005</v>
      </c>
      <c r="G3411" s="95">
        <f t="shared" ref="G3411" ca="1" si="6993">VLOOKUP(INDIRECT(CHAR(39)&amp;$A3411&amp;CHAR(39)&amp;"!r2c"&amp;$C3411,0),variables,2,0)</f>
        <v>9893</v>
      </c>
      <c r="H3411" s="98">
        <f t="array" aca="1" ref="H3411" ca="1">IF(AND(G3411&gt;=10861,G3411&lt;=10863),TEXT(INDIRECT(CHAR(39)&amp;$A3411&amp;CHAR(39)&amp;"!r"&amp;$B3411&amp;"c"&amp;$C3411,0),"dd-mmm-yyyy"),(INDIRECT(CHAR(39)&amp;$A3411&amp;CHAR(39)&amp;"!r"&amp;$B3411&amp;"c"&amp;$C3411,0)))</f>
        <v>0</v>
      </c>
    </row>
    <row r="3412" spans="1:8" x14ac:dyDescent="0.3">
      <c r="A3412" s="40" t="s">
        <v>1081</v>
      </c>
      <c r="B3412" s="95">
        <f t="shared" si="6988"/>
        <v>7</v>
      </c>
      <c r="C3412" s="95">
        <f t="shared" si="6991"/>
        <v>61</v>
      </c>
      <c r="E3412" s="95">
        <f t="shared" ref="E3412" si="6994">plan_id</f>
        <v>390</v>
      </c>
      <c r="F3412" s="95">
        <f t="shared" ca="1" si="6954"/>
        <v>2005</v>
      </c>
      <c r="G3412" s="95">
        <f t="shared" ref="G3412" ca="1" si="6995">VLOOKUP(INDIRECT(CHAR(39)&amp;$A3412&amp;CHAR(39)&amp;"!r2c"&amp;$C3412,0),variables,2,0)</f>
        <v>9896</v>
      </c>
      <c r="H3412" s="98">
        <f t="array" aca="1" ref="H3412" ca="1">IF(AND(G3412&gt;=10861,G3412&lt;=10863),TEXT(INDIRECT(CHAR(39)&amp;$A3412&amp;CHAR(39)&amp;"!r"&amp;$B3412&amp;"c"&amp;$C3412,0),"dd-mmm-yyyy"),(INDIRECT(CHAR(39)&amp;$A3412&amp;CHAR(39)&amp;"!r"&amp;$B3412&amp;"c"&amp;$C3412,0)))</f>
        <v>0</v>
      </c>
    </row>
    <row r="3413" spans="1:8" x14ac:dyDescent="0.3">
      <c r="A3413" s="40" t="s">
        <v>1081</v>
      </c>
      <c r="B3413" s="95">
        <f t="shared" si="6988"/>
        <v>7</v>
      </c>
      <c r="C3413" s="95">
        <f t="shared" si="6991"/>
        <v>62</v>
      </c>
      <c r="E3413" s="95">
        <f t="shared" ref="E3413" si="6996">plan_id</f>
        <v>390</v>
      </c>
      <c r="F3413" s="95">
        <f t="shared" ca="1" si="6954"/>
        <v>2005</v>
      </c>
      <c r="G3413" s="95">
        <f t="shared" ref="G3413" ca="1" si="6997">VLOOKUP(INDIRECT(CHAR(39)&amp;$A3413&amp;CHAR(39)&amp;"!r2c"&amp;$C3413,0),variables,2,0)</f>
        <v>9660</v>
      </c>
      <c r="H3413" s="98">
        <f t="array" aca="1" ref="H3413" ca="1">IF(AND(G3413&gt;=10861,G3413&lt;=10863),TEXT(INDIRECT(CHAR(39)&amp;$A3413&amp;CHAR(39)&amp;"!r"&amp;$B3413&amp;"c"&amp;$C3413,0),"dd-mmm-yyyy"),(INDIRECT(CHAR(39)&amp;$A3413&amp;CHAR(39)&amp;"!r"&amp;$B3413&amp;"c"&amp;$C3413,0)))</f>
        <v>0</v>
      </c>
    </row>
    <row r="3414" spans="1:8" x14ac:dyDescent="0.3">
      <c r="A3414" s="40" t="s">
        <v>1081</v>
      </c>
      <c r="B3414" s="95">
        <f t="shared" si="6988"/>
        <v>7</v>
      </c>
      <c r="C3414" s="95">
        <f t="shared" si="6991"/>
        <v>63</v>
      </c>
      <c r="E3414" s="95">
        <f t="shared" ref="E3414" si="6998">plan_id</f>
        <v>390</v>
      </c>
      <c r="F3414" s="95">
        <f t="shared" ca="1" si="6954"/>
        <v>2005</v>
      </c>
      <c r="G3414" s="95">
        <f t="shared" ref="G3414" ca="1" si="6999">VLOOKUP(INDIRECT(CHAR(39)&amp;$A3414&amp;CHAR(39)&amp;"!r2c"&amp;$C3414,0),variables,2,0)</f>
        <v>9701</v>
      </c>
      <c r="H3414" s="98">
        <f t="array" aca="1" ref="H3414" ca="1">IF(AND(G3414&gt;=10861,G3414&lt;=10863),TEXT(INDIRECT(CHAR(39)&amp;$A3414&amp;CHAR(39)&amp;"!r"&amp;$B3414&amp;"c"&amp;$C3414,0),"dd-mmm-yyyy"),(INDIRECT(CHAR(39)&amp;$A3414&amp;CHAR(39)&amp;"!r"&amp;$B3414&amp;"c"&amp;$C3414,0)))</f>
        <v>0</v>
      </c>
    </row>
    <row r="3415" spans="1:8" x14ac:dyDescent="0.3">
      <c r="A3415" s="40" t="s">
        <v>1081</v>
      </c>
      <c r="B3415" s="95">
        <f t="shared" si="6988"/>
        <v>7</v>
      </c>
      <c r="C3415" s="95">
        <f t="shared" si="6991"/>
        <v>64</v>
      </c>
      <c r="E3415" s="95">
        <f t="shared" ref="E3415" si="7000">plan_id</f>
        <v>390</v>
      </c>
      <c r="F3415" s="95">
        <f t="shared" ca="1" si="6954"/>
        <v>2005</v>
      </c>
      <c r="G3415" s="95">
        <f t="shared" ref="G3415" ca="1" si="7001">VLOOKUP(INDIRECT(CHAR(39)&amp;$A3415&amp;CHAR(39)&amp;"!r2c"&amp;$C3415,0),variables,2,0)</f>
        <v>9728</v>
      </c>
      <c r="H3415" s="98">
        <f t="array" aca="1" ref="H3415" ca="1">IF(AND(G3415&gt;=10861,G3415&lt;=10863),TEXT(INDIRECT(CHAR(39)&amp;$A3415&amp;CHAR(39)&amp;"!r"&amp;$B3415&amp;"c"&amp;$C3415,0),"dd-mmm-yyyy"),(INDIRECT(CHAR(39)&amp;$A3415&amp;CHAR(39)&amp;"!r"&amp;$B3415&amp;"c"&amp;$C3415,0)))</f>
        <v>0</v>
      </c>
    </row>
    <row r="3416" spans="1:8" x14ac:dyDescent="0.3">
      <c r="A3416" s="40" t="s">
        <v>1081</v>
      </c>
      <c r="B3416" s="95">
        <f t="shared" si="6988"/>
        <v>7</v>
      </c>
      <c r="C3416" s="95">
        <f t="shared" si="6991"/>
        <v>65</v>
      </c>
      <c r="E3416" s="95">
        <f t="shared" ref="E3416" si="7002">plan_id</f>
        <v>390</v>
      </c>
      <c r="F3416" s="95">
        <f t="shared" ca="1" si="6954"/>
        <v>2005</v>
      </c>
      <c r="G3416" s="95">
        <f t="shared" ref="G3416" ca="1" si="7003">VLOOKUP(INDIRECT(CHAR(39)&amp;$A3416&amp;CHAR(39)&amp;"!r2c"&amp;$C3416,0),variables,2,0)</f>
        <v>9731</v>
      </c>
      <c r="H3416" s="98">
        <f t="array" aca="1" ref="H3416" ca="1">IF(AND(G3416&gt;=10861,G3416&lt;=10863),TEXT(INDIRECT(CHAR(39)&amp;$A3416&amp;CHAR(39)&amp;"!r"&amp;$B3416&amp;"c"&amp;$C3416,0),"dd-mmm-yyyy"),(INDIRECT(CHAR(39)&amp;$A3416&amp;CHAR(39)&amp;"!r"&amp;$B3416&amp;"c"&amp;$C3416,0)))</f>
        <v>0</v>
      </c>
    </row>
    <row r="3417" spans="1:8" x14ac:dyDescent="0.3">
      <c r="A3417" s="40" t="s">
        <v>1081</v>
      </c>
      <c r="B3417" s="95">
        <f t="shared" si="6988"/>
        <v>7</v>
      </c>
      <c r="C3417" s="95">
        <f t="shared" si="6991"/>
        <v>66</v>
      </c>
      <c r="E3417" s="95">
        <f t="shared" ref="E3417" si="7004">plan_id</f>
        <v>390</v>
      </c>
      <c r="F3417" s="95">
        <f t="shared" ca="1" si="6954"/>
        <v>2005</v>
      </c>
      <c r="G3417" s="95">
        <f t="shared" ref="G3417" ca="1" si="7005">VLOOKUP(INDIRECT(CHAR(39)&amp;$A3417&amp;CHAR(39)&amp;"!r2c"&amp;$C3417,0),variables,2,0)</f>
        <v>9737</v>
      </c>
      <c r="H3417" s="98">
        <f t="array" aca="1" ref="H3417" ca="1">IF(AND(G3417&gt;=10861,G3417&lt;=10863),TEXT(INDIRECT(CHAR(39)&amp;$A3417&amp;CHAR(39)&amp;"!r"&amp;$B3417&amp;"c"&amp;$C3417,0),"dd-mmm-yyyy"),(INDIRECT(CHAR(39)&amp;$A3417&amp;CHAR(39)&amp;"!r"&amp;$B3417&amp;"c"&amp;$C3417,0)))</f>
        <v>0</v>
      </c>
    </row>
    <row r="3418" spans="1:8" x14ac:dyDescent="0.3">
      <c r="A3418" s="40" t="s">
        <v>1081</v>
      </c>
      <c r="B3418" s="95">
        <f t="shared" si="6988"/>
        <v>7</v>
      </c>
      <c r="C3418" s="95">
        <f t="shared" si="6991"/>
        <v>67</v>
      </c>
      <c r="E3418" s="95">
        <f t="shared" ref="E3418" si="7006">plan_id</f>
        <v>390</v>
      </c>
      <c r="F3418" s="95">
        <f t="shared" ca="1" si="6954"/>
        <v>2005</v>
      </c>
      <c r="G3418" s="95">
        <f t="shared" ref="G3418" ca="1" si="7007">VLOOKUP(INDIRECT(CHAR(39)&amp;$A3418&amp;CHAR(39)&amp;"!r2c"&amp;$C3418,0),variables,2,0)</f>
        <v>9740</v>
      </c>
      <c r="H3418" s="98">
        <f t="array" aca="1" ref="H3418" ca="1">IF(AND(G3418&gt;=10861,G3418&lt;=10863),TEXT(INDIRECT(CHAR(39)&amp;$A3418&amp;CHAR(39)&amp;"!r"&amp;$B3418&amp;"c"&amp;$C3418,0),"dd-mmm-yyyy"),(INDIRECT(CHAR(39)&amp;$A3418&amp;CHAR(39)&amp;"!r"&amp;$B3418&amp;"c"&amp;$C3418,0)))</f>
        <v>0</v>
      </c>
    </row>
    <row r="3419" spans="1:8" x14ac:dyDescent="0.3">
      <c r="A3419" s="40" t="s">
        <v>1081</v>
      </c>
      <c r="B3419" s="95">
        <f t="shared" si="6988"/>
        <v>7</v>
      </c>
      <c r="C3419" s="95">
        <f t="shared" si="6991"/>
        <v>68</v>
      </c>
      <c r="E3419" s="95">
        <f t="shared" ref="E3419" si="7008">plan_id</f>
        <v>390</v>
      </c>
      <c r="F3419" s="95">
        <f t="shared" ca="1" si="6954"/>
        <v>2005</v>
      </c>
      <c r="G3419" s="95">
        <f t="shared" ref="G3419" ca="1" si="7009">VLOOKUP(INDIRECT(CHAR(39)&amp;$A3419&amp;CHAR(39)&amp;"!r2c"&amp;$C3419,0),variables,2,0)</f>
        <v>9752</v>
      </c>
      <c r="H3419" s="98">
        <f t="array" aca="1" ref="H3419" ca="1">IF(AND(G3419&gt;=10861,G3419&lt;=10863),TEXT(INDIRECT(CHAR(39)&amp;$A3419&amp;CHAR(39)&amp;"!r"&amp;$B3419&amp;"c"&amp;$C3419,0),"dd-mmm-yyyy"),(INDIRECT(CHAR(39)&amp;$A3419&amp;CHAR(39)&amp;"!r"&amp;$B3419&amp;"c"&amp;$C3419,0)))</f>
        <v>0</v>
      </c>
    </row>
    <row r="3420" spans="1:8" x14ac:dyDescent="0.3">
      <c r="A3420" s="40" t="s">
        <v>1081</v>
      </c>
      <c r="B3420" s="95">
        <f t="shared" si="6988"/>
        <v>7</v>
      </c>
      <c r="C3420" s="95">
        <f t="shared" si="6991"/>
        <v>69</v>
      </c>
      <c r="E3420" s="95">
        <f t="shared" ref="E3420" si="7010">plan_id</f>
        <v>390</v>
      </c>
      <c r="F3420" s="95">
        <f t="shared" ca="1" si="6954"/>
        <v>2005</v>
      </c>
      <c r="G3420" s="95">
        <f t="shared" ref="G3420" ca="1" si="7011">VLOOKUP(INDIRECT(CHAR(39)&amp;$A3420&amp;CHAR(39)&amp;"!r2c"&amp;$C3420,0),variables,2,0)</f>
        <v>9791</v>
      </c>
      <c r="H3420" s="98">
        <f t="array" aca="1" ref="H3420" ca="1">IF(AND(G3420&gt;=10861,G3420&lt;=10863),TEXT(INDIRECT(CHAR(39)&amp;$A3420&amp;CHAR(39)&amp;"!r"&amp;$B3420&amp;"c"&amp;$C3420,0),"dd-mmm-yyyy"),(INDIRECT(CHAR(39)&amp;$A3420&amp;CHAR(39)&amp;"!r"&amp;$B3420&amp;"c"&amp;$C3420,0)))</f>
        <v>0</v>
      </c>
    </row>
    <row r="3421" spans="1:8" x14ac:dyDescent="0.3">
      <c r="A3421" s="40" t="s">
        <v>1081</v>
      </c>
      <c r="B3421" s="95">
        <f t="shared" si="6988"/>
        <v>7</v>
      </c>
      <c r="C3421" s="95">
        <f t="shared" si="6991"/>
        <v>70</v>
      </c>
      <c r="E3421" s="95">
        <f t="shared" ref="E3421" si="7012">plan_id</f>
        <v>390</v>
      </c>
      <c r="F3421" s="95">
        <f t="shared" ca="1" si="6954"/>
        <v>2005</v>
      </c>
      <c r="G3421" s="95">
        <f t="shared" ref="G3421" ca="1" si="7013">VLOOKUP(INDIRECT(CHAR(39)&amp;$A3421&amp;CHAR(39)&amp;"!r2c"&amp;$C3421,0),variables,2,0)</f>
        <v>9800</v>
      </c>
      <c r="H3421" s="98">
        <f t="array" aca="1" ref="H3421" ca="1">IF(AND(G3421&gt;=10861,G3421&lt;=10863),TEXT(INDIRECT(CHAR(39)&amp;$A3421&amp;CHAR(39)&amp;"!r"&amp;$B3421&amp;"c"&amp;$C3421,0),"dd-mmm-yyyy"),(INDIRECT(CHAR(39)&amp;$A3421&amp;CHAR(39)&amp;"!r"&amp;$B3421&amp;"c"&amp;$C3421,0)))</f>
        <v>0</v>
      </c>
    </row>
    <row r="3422" spans="1:8" x14ac:dyDescent="0.3">
      <c r="A3422" s="40" t="s">
        <v>1081</v>
      </c>
      <c r="B3422" s="95">
        <f t="shared" si="6988"/>
        <v>7</v>
      </c>
      <c r="C3422" s="95">
        <f t="shared" si="6991"/>
        <v>71</v>
      </c>
      <c r="E3422" s="95">
        <f t="shared" ref="E3422" si="7014">plan_id</f>
        <v>390</v>
      </c>
      <c r="F3422" s="95">
        <f t="shared" ca="1" si="6954"/>
        <v>2005</v>
      </c>
      <c r="G3422" s="95">
        <f t="shared" ref="G3422" ca="1" si="7015">VLOOKUP(INDIRECT(CHAR(39)&amp;$A3422&amp;CHAR(39)&amp;"!r2c"&amp;$C3422,0),variables,2,0)</f>
        <v>9842</v>
      </c>
      <c r="H3422" s="98">
        <f t="array" aca="1" ref="H3422" ca="1">IF(AND(G3422&gt;=10861,G3422&lt;=10863),TEXT(INDIRECT(CHAR(39)&amp;$A3422&amp;CHAR(39)&amp;"!r"&amp;$B3422&amp;"c"&amp;$C3422,0),"dd-mmm-yyyy"),(INDIRECT(CHAR(39)&amp;$A3422&amp;CHAR(39)&amp;"!r"&amp;$B3422&amp;"c"&amp;$C3422,0)))</f>
        <v>0</v>
      </c>
    </row>
    <row r="3423" spans="1:8" x14ac:dyDescent="0.3">
      <c r="A3423" s="40" t="s">
        <v>1081</v>
      </c>
      <c r="B3423" s="95">
        <f t="shared" si="6988"/>
        <v>7</v>
      </c>
      <c r="C3423" s="95">
        <f t="shared" si="6991"/>
        <v>72</v>
      </c>
      <c r="E3423" s="95">
        <f t="shared" ref="E3423" si="7016">plan_id</f>
        <v>390</v>
      </c>
      <c r="F3423" s="95">
        <f t="shared" ca="1" si="6954"/>
        <v>2005</v>
      </c>
      <c r="G3423" s="95">
        <f t="shared" ref="G3423" ca="1" si="7017">VLOOKUP(INDIRECT(CHAR(39)&amp;$A3423&amp;CHAR(39)&amp;"!r2c"&amp;$C3423,0),variables,2,0)</f>
        <v>9854</v>
      </c>
      <c r="H3423" s="98">
        <f t="array" aca="1" ref="H3423" ca="1">IF(AND(G3423&gt;=10861,G3423&lt;=10863),TEXT(INDIRECT(CHAR(39)&amp;$A3423&amp;CHAR(39)&amp;"!r"&amp;$B3423&amp;"c"&amp;$C3423,0),"dd-mmm-yyyy"),(INDIRECT(CHAR(39)&amp;$A3423&amp;CHAR(39)&amp;"!r"&amp;$B3423&amp;"c"&amp;$C3423,0)))</f>
        <v>0</v>
      </c>
    </row>
    <row r="3424" spans="1:8" x14ac:dyDescent="0.3">
      <c r="A3424" s="40" t="s">
        <v>1081</v>
      </c>
      <c r="B3424" s="95">
        <f t="shared" si="6988"/>
        <v>7</v>
      </c>
      <c r="C3424" s="95">
        <f t="shared" si="6991"/>
        <v>73</v>
      </c>
      <c r="E3424" s="95">
        <f t="shared" ref="E3424" si="7018">plan_id</f>
        <v>390</v>
      </c>
      <c r="F3424" s="95">
        <f t="shared" ca="1" si="6954"/>
        <v>2005</v>
      </c>
      <c r="G3424" s="95">
        <f t="shared" ref="G3424" ca="1" si="7019">VLOOKUP(INDIRECT(CHAR(39)&amp;$A3424&amp;CHAR(39)&amp;"!r2c"&amp;$C3424,0),variables,2,0)</f>
        <v>9869</v>
      </c>
      <c r="H3424" s="98">
        <f t="array" aca="1" ref="H3424" ca="1">IF(AND(G3424&gt;=10861,G3424&lt;=10863),TEXT(INDIRECT(CHAR(39)&amp;$A3424&amp;CHAR(39)&amp;"!r"&amp;$B3424&amp;"c"&amp;$C3424,0),"dd-mmm-yyyy"),(INDIRECT(CHAR(39)&amp;$A3424&amp;CHAR(39)&amp;"!r"&amp;$B3424&amp;"c"&amp;$C3424,0)))</f>
        <v>0</v>
      </c>
    </row>
    <row r="3425" spans="1:8" x14ac:dyDescent="0.3">
      <c r="A3425" s="40" t="s">
        <v>1081</v>
      </c>
      <c r="B3425" s="95">
        <f t="shared" si="6988"/>
        <v>7</v>
      </c>
      <c r="C3425" s="95">
        <f t="shared" si="6991"/>
        <v>74</v>
      </c>
      <c r="E3425" s="95">
        <f t="shared" ref="E3425" si="7020">plan_id</f>
        <v>390</v>
      </c>
      <c r="F3425" s="95">
        <f t="shared" ca="1" si="6954"/>
        <v>2005</v>
      </c>
      <c r="G3425" s="95">
        <f t="shared" ref="G3425" ca="1" si="7021">VLOOKUP(INDIRECT(CHAR(39)&amp;$A3425&amp;CHAR(39)&amp;"!r2c"&amp;$C3425,0),variables,2,0)</f>
        <v>9873</v>
      </c>
      <c r="H3425" s="98">
        <f t="array" aca="1" ref="H3425" ca="1">IF(AND(G3425&gt;=10861,G3425&lt;=10863),TEXT(INDIRECT(CHAR(39)&amp;$A3425&amp;CHAR(39)&amp;"!r"&amp;$B3425&amp;"c"&amp;$C3425,0),"dd-mmm-yyyy"),(INDIRECT(CHAR(39)&amp;$A3425&amp;CHAR(39)&amp;"!r"&amp;$B3425&amp;"c"&amp;$C3425,0)))</f>
        <v>0</v>
      </c>
    </row>
    <row r="3426" spans="1:8" x14ac:dyDescent="0.3">
      <c r="A3426" s="40" t="s">
        <v>1081</v>
      </c>
      <c r="B3426" s="95">
        <f t="shared" si="6988"/>
        <v>7</v>
      </c>
      <c r="C3426" s="95">
        <f t="shared" si="6991"/>
        <v>75</v>
      </c>
      <c r="E3426" s="95">
        <f t="shared" ref="E3426" si="7022">plan_id</f>
        <v>390</v>
      </c>
      <c r="F3426" s="95">
        <f t="shared" ca="1" si="6954"/>
        <v>2005</v>
      </c>
      <c r="G3426" s="95">
        <f t="shared" ref="G3426" ca="1" si="7023">VLOOKUP(INDIRECT(CHAR(39)&amp;$A3426&amp;CHAR(39)&amp;"!r2c"&amp;$C3426,0),variables,2,0)</f>
        <v>9881</v>
      </c>
      <c r="H3426" s="98">
        <f t="array" aca="1" ref="H3426" ca="1">IF(AND(G3426&gt;=10861,G3426&lt;=10863),TEXT(INDIRECT(CHAR(39)&amp;$A3426&amp;CHAR(39)&amp;"!r"&amp;$B3426&amp;"c"&amp;$C3426,0),"dd-mmm-yyyy"),(INDIRECT(CHAR(39)&amp;$A3426&amp;CHAR(39)&amp;"!r"&amp;$B3426&amp;"c"&amp;$C3426,0)))</f>
        <v>0</v>
      </c>
    </row>
    <row r="3427" spans="1:8" x14ac:dyDescent="0.3">
      <c r="A3427" s="40" t="s">
        <v>1081</v>
      </c>
      <c r="B3427" s="95">
        <f t="shared" si="6988"/>
        <v>7</v>
      </c>
      <c r="C3427" s="95">
        <f t="shared" si="6991"/>
        <v>76</v>
      </c>
      <c r="E3427" s="95">
        <f t="shared" ref="E3427" si="7024">plan_id</f>
        <v>390</v>
      </c>
      <c r="F3427" s="95">
        <f t="shared" ca="1" si="6954"/>
        <v>2005</v>
      </c>
      <c r="G3427" s="95">
        <f t="shared" ref="G3427" ca="1" si="7025">VLOOKUP(INDIRECT(CHAR(39)&amp;$A3427&amp;CHAR(39)&amp;"!r2c"&amp;$C3427,0),variables,2,0)</f>
        <v>9908</v>
      </c>
      <c r="H3427" s="98">
        <f t="array" aca="1" ref="H3427" ca="1">IF(AND(G3427&gt;=10861,G3427&lt;=10863),TEXT(INDIRECT(CHAR(39)&amp;$A3427&amp;CHAR(39)&amp;"!r"&amp;$B3427&amp;"c"&amp;$C3427,0),"dd-mmm-yyyy"),(INDIRECT(CHAR(39)&amp;$A3427&amp;CHAR(39)&amp;"!r"&amp;$B3427&amp;"c"&amp;$C3427,0)))</f>
        <v>0</v>
      </c>
    </row>
    <row r="3428" spans="1:8" x14ac:dyDescent="0.3">
      <c r="A3428" s="40" t="s">
        <v>1081</v>
      </c>
      <c r="B3428" s="95">
        <f t="shared" si="6988"/>
        <v>7</v>
      </c>
      <c r="C3428" s="95">
        <f t="shared" si="6991"/>
        <v>77</v>
      </c>
      <c r="E3428" s="95">
        <f t="shared" ref="E3428" si="7026">plan_id</f>
        <v>390</v>
      </c>
      <c r="F3428" s="95">
        <f t="shared" ca="1" si="6954"/>
        <v>2005</v>
      </c>
      <c r="G3428" s="95">
        <f t="shared" ref="G3428" ca="1" si="7027">VLOOKUP(INDIRECT(CHAR(39)&amp;$A3428&amp;CHAR(39)&amp;"!r2c"&amp;$C3428,0),variables,2,0)</f>
        <v>9911</v>
      </c>
      <c r="H3428" s="98">
        <f t="array" aca="1" ref="H3428" ca="1">IF(AND(G3428&gt;=10861,G3428&lt;=10863),TEXT(INDIRECT(CHAR(39)&amp;$A3428&amp;CHAR(39)&amp;"!r"&amp;$B3428&amp;"c"&amp;$C3428,0),"dd-mmm-yyyy"),(INDIRECT(CHAR(39)&amp;$A3428&amp;CHAR(39)&amp;"!r"&amp;$B3428&amp;"c"&amp;$C3428,0)))</f>
        <v>0</v>
      </c>
    </row>
    <row r="3429" spans="1:8" x14ac:dyDescent="0.3">
      <c r="A3429" s="40" t="s">
        <v>1081</v>
      </c>
      <c r="B3429" s="95">
        <f t="shared" si="6988"/>
        <v>7</v>
      </c>
      <c r="C3429" s="95">
        <f t="shared" si="6991"/>
        <v>78</v>
      </c>
      <c r="E3429" s="95">
        <f t="shared" ref="E3429" si="7028">plan_id</f>
        <v>390</v>
      </c>
      <c r="F3429" s="95">
        <f t="shared" ca="1" si="6954"/>
        <v>2005</v>
      </c>
      <c r="G3429" s="95">
        <f t="shared" ref="G3429" ca="1" si="7029">VLOOKUP(INDIRECT(CHAR(39)&amp;$A3429&amp;CHAR(39)&amp;"!r2c"&amp;$C3429,0),variables,2,0)</f>
        <v>9663</v>
      </c>
      <c r="H3429" s="98">
        <f t="array" aca="1" ref="H3429" ca="1">IF(AND(G3429&gt;=10861,G3429&lt;=10863),TEXT(INDIRECT(CHAR(39)&amp;$A3429&amp;CHAR(39)&amp;"!r"&amp;$B3429&amp;"c"&amp;$C3429,0),"dd-mmm-yyyy"),(INDIRECT(CHAR(39)&amp;$A3429&amp;CHAR(39)&amp;"!r"&amp;$B3429&amp;"c"&amp;$C3429,0)))</f>
        <v>0</v>
      </c>
    </row>
    <row r="3430" spans="1:8" x14ac:dyDescent="0.3">
      <c r="A3430" s="40" t="s">
        <v>1081</v>
      </c>
      <c r="B3430" s="95">
        <f t="shared" si="6988"/>
        <v>7</v>
      </c>
      <c r="C3430" s="95">
        <f t="shared" si="6991"/>
        <v>79</v>
      </c>
      <c r="E3430" s="95">
        <f t="shared" ref="E3430" si="7030">plan_id</f>
        <v>390</v>
      </c>
      <c r="F3430" s="95">
        <f t="shared" ca="1" si="6954"/>
        <v>2005</v>
      </c>
      <c r="G3430" s="95">
        <f t="shared" ref="G3430" ca="1" si="7031">VLOOKUP(INDIRECT(CHAR(39)&amp;$A3430&amp;CHAR(39)&amp;"!r2c"&amp;$C3430,0),variables,2,0)</f>
        <v>9710</v>
      </c>
      <c r="H3430" s="98">
        <f t="array" aca="1" ref="H3430" ca="1">IF(AND(G3430&gt;=10861,G3430&lt;=10863),TEXT(INDIRECT(CHAR(39)&amp;$A3430&amp;CHAR(39)&amp;"!r"&amp;$B3430&amp;"c"&amp;$C3430,0),"dd-mmm-yyyy"),(INDIRECT(CHAR(39)&amp;$A3430&amp;CHAR(39)&amp;"!r"&amp;$B3430&amp;"c"&amp;$C3430,0)))</f>
        <v>0</v>
      </c>
    </row>
    <row r="3431" spans="1:8" x14ac:dyDescent="0.3">
      <c r="A3431" s="40" t="s">
        <v>1081</v>
      </c>
      <c r="B3431" s="95">
        <f t="shared" si="6988"/>
        <v>7</v>
      </c>
      <c r="C3431" s="95">
        <f t="shared" si="6991"/>
        <v>80</v>
      </c>
      <c r="E3431" s="95">
        <f t="shared" ref="E3431" si="7032">plan_id</f>
        <v>390</v>
      </c>
      <c r="F3431" s="95">
        <f t="shared" ca="1" si="6954"/>
        <v>2005</v>
      </c>
      <c r="G3431" s="95">
        <f t="shared" ref="G3431" ca="1" si="7033">VLOOKUP(INDIRECT(CHAR(39)&amp;$A3431&amp;CHAR(39)&amp;"!r2c"&amp;$C3431,0),variables,2,0)</f>
        <v>9758</v>
      </c>
      <c r="H3431" s="98">
        <f t="array" aca="1" ref="H3431" ca="1">IF(AND(G3431&gt;=10861,G3431&lt;=10863),TEXT(INDIRECT(CHAR(39)&amp;$A3431&amp;CHAR(39)&amp;"!r"&amp;$B3431&amp;"c"&amp;$C3431,0),"dd-mmm-yyyy"),(INDIRECT(CHAR(39)&amp;$A3431&amp;CHAR(39)&amp;"!r"&amp;$B3431&amp;"c"&amp;$C3431,0)))</f>
        <v>0</v>
      </c>
    </row>
    <row r="3432" spans="1:8" x14ac:dyDescent="0.3">
      <c r="A3432" s="40" t="s">
        <v>1081</v>
      </c>
      <c r="B3432" s="95">
        <f t="shared" si="6988"/>
        <v>7</v>
      </c>
      <c r="C3432" s="95">
        <f t="shared" si="6991"/>
        <v>81</v>
      </c>
      <c r="E3432" s="95">
        <f t="shared" ref="E3432" si="7034">plan_id</f>
        <v>390</v>
      </c>
      <c r="F3432" s="95">
        <f t="shared" ca="1" si="6954"/>
        <v>2005</v>
      </c>
      <c r="G3432" s="95">
        <f t="shared" ref="G3432" ca="1" si="7035">VLOOKUP(INDIRECT(CHAR(39)&amp;$A3432&amp;CHAR(39)&amp;"!r2c"&amp;$C3432,0),variables,2,0)</f>
        <v>9803</v>
      </c>
      <c r="H3432" s="98">
        <f t="array" aca="1" ref="H3432" ca="1">IF(AND(G3432&gt;=10861,G3432&lt;=10863),TEXT(INDIRECT(CHAR(39)&amp;$A3432&amp;CHAR(39)&amp;"!r"&amp;$B3432&amp;"c"&amp;$C3432,0),"dd-mmm-yyyy"),(INDIRECT(CHAR(39)&amp;$A3432&amp;CHAR(39)&amp;"!r"&amp;$B3432&amp;"c"&amp;$C3432,0)))</f>
        <v>0</v>
      </c>
    </row>
    <row r="3433" spans="1:8" x14ac:dyDescent="0.3">
      <c r="A3433" s="40" t="s">
        <v>1081</v>
      </c>
      <c r="B3433" s="95">
        <f t="shared" si="6988"/>
        <v>7</v>
      </c>
      <c r="C3433" s="95">
        <f t="shared" si="6991"/>
        <v>82</v>
      </c>
      <c r="E3433" s="95">
        <f t="shared" ref="E3433" si="7036">plan_id</f>
        <v>390</v>
      </c>
      <c r="F3433" s="95">
        <f t="shared" ca="1" si="6954"/>
        <v>2005</v>
      </c>
      <c r="G3433" s="95">
        <f t="shared" ref="G3433" ca="1" si="7037">VLOOKUP(INDIRECT(CHAR(39)&amp;$A3433&amp;CHAR(39)&amp;"!r2c"&amp;$C3433,0),variables,2,0)</f>
        <v>9857</v>
      </c>
      <c r="H3433" s="98">
        <f t="array" aca="1" ref="H3433" ca="1">IF(AND(G3433&gt;=10861,G3433&lt;=10863),TEXT(INDIRECT(CHAR(39)&amp;$A3433&amp;CHAR(39)&amp;"!r"&amp;$B3433&amp;"c"&amp;$C3433,0),"dd-mmm-yyyy"),(INDIRECT(CHAR(39)&amp;$A3433&amp;CHAR(39)&amp;"!r"&amp;$B3433&amp;"c"&amp;$C3433,0)))</f>
        <v>0</v>
      </c>
    </row>
    <row r="3434" spans="1:8" x14ac:dyDescent="0.3">
      <c r="A3434" s="40" t="s">
        <v>1081</v>
      </c>
      <c r="B3434" s="95">
        <f t="shared" si="6988"/>
        <v>7</v>
      </c>
      <c r="C3434" s="95">
        <f t="shared" si="6991"/>
        <v>83</v>
      </c>
      <c r="E3434" s="95">
        <f t="shared" ref="E3434" si="7038">plan_id</f>
        <v>390</v>
      </c>
      <c r="F3434" s="95">
        <f t="shared" ca="1" si="6954"/>
        <v>2005</v>
      </c>
      <c r="G3434" s="95">
        <f t="shared" ref="G3434" ca="1" si="7039">VLOOKUP(INDIRECT(CHAR(39)&amp;$A3434&amp;CHAR(39)&amp;"!r2c"&amp;$C3434,0),variables,2,0)</f>
        <v>9902</v>
      </c>
      <c r="H3434" s="98">
        <f t="array" aca="1" ref="H3434" ca="1">IF(AND(G3434&gt;=10861,G3434&lt;=10863),TEXT(INDIRECT(CHAR(39)&amp;$A3434&amp;CHAR(39)&amp;"!r"&amp;$B3434&amp;"c"&amp;$C3434,0),"dd-mmm-yyyy"),(INDIRECT(CHAR(39)&amp;$A3434&amp;CHAR(39)&amp;"!r"&amp;$B3434&amp;"c"&amp;$C3434,0)))</f>
        <v>0</v>
      </c>
    </row>
    <row r="3435" spans="1:8" x14ac:dyDescent="0.3">
      <c r="A3435" s="40" t="s">
        <v>1081</v>
      </c>
      <c r="B3435" s="95">
        <f t="shared" si="6988"/>
        <v>7</v>
      </c>
      <c r="C3435" s="95">
        <f t="shared" si="6991"/>
        <v>84</v>
      </c>
      <c r="E3435" s="95">
        <f t="shared" ref="E3435" si="7040">plan_id</f>
        <v>390</v>
      </c>
      <c r="F3435" s="95">
        <f t="shared" ca="1" si="6954"/>
        <v>2005</v>
      </c>
      <c r="G3435" s="95">
        <f t="shared" ref="G3435" ca="1" si="7041">VLOOKUP(INDIRECT(CHAR(39)&amp;$A3435&amp;CHAR(39)&amp;"!r2c"&amp;$C3435,0),variables,2,0)</f>
        <v>9926</v>
      </c>
      <c r="H3435" s="98">
        <f t="array" aca="1" ref="H3435" ca="1">IF(AND(G3435&gt;=10861,G3435&lt;=10863),TEXT(INDIRECT(CHAR(39)&amp;$A3435&amp;CHAR(39)&amp;"!r"&amp;$B3435&amp;"c"&amp;$C3435,0),"dd-mmm-yyyy"),(INDIRECT(CHAR(39)&amp;$A3435&amp;CHAR(39)&amp;"!r"&amp;$B3435&amp;"c"&amp;$C3435,0)))</f>
        <v>0</v>
      </c>
    </row>
    <row r="3436" spans="1:8" x14ac:dyDescent="0.3">
      <c r="A3436" s="40" t="s">
        <v>1081</v>
      </c>
      <c r="B3436" s="95">
        <f t="shared" si="6988"/>
        <v>7</v>
      </c>
      <c r="C3436" s="95">
        <f t="shared" si="6991"/>
        <v>85</v>
      </c>
      <c r="E3436" s="95">
        <f t="shared" ref="E3436" si="7042">plan_id</f>
        <v>390</v>
      </c>
      <c r="F3436" s="95">
        <f t="shared" ca="1" si="6954"/>
        <v>2005</v>
      </c>
      <c r="G3436" s="95">
        <f t="shared" ref="G3436" ca="1" si="7043">VLOOKUP(INDIRECT(CHAR(39)&amp;$A3436&amp;CHAR(39)&amp;"!r2c"&amp;$C3436,0),variables,2,0)</f>
        <v>9666</v>
      </c>
      <c r="H3436" s="98">
        <f t="array" aca="1" ref="H3436" ca="1">IF(AND(G3436&gt;=10861,G3436&lt;=10863),TEXT(INDIRECT(CHAR(39)&amp;$A3436&amp;CHAR(39)&amp;"!r"&amp;$B3436&amp;"c"&amp;$C3436,0),"dd-mmm-yyyy"),(INDIRECT(CHAR(39)&amp;$A3436&amp;CHAR(39)&amp;"!r"&amp;$B3436&amp;"c"&amp;$C3436,0)))</f>
        <v>0</v>
      </c>
    </row>
    <row r="3437" spans="1:8" x14ac:dyDescent="0.3">
      <c r="A3437" s="40" t="s">
        <v>1081</v>
      </c>
      <c r="B3437" s="95">
        <f t="shared" si="6988"/>
        <v>7</v>
      </c>
      <c r="C3437" s="95">
        <f t="shared" si="6991"/>
        <v>86</v>
      </c>
      <c r="E3437" s="95">
        <f t="shared" ref="E3437" si="7044">plan_id</f>
        <v>390</v>
      </c>
      <c r="F3437" s="95">
        <f t="shared" ca="1" si="6954"/>
        <v>2005</v>
      </c>
      <c r="G3437" s="95">
        <f t="shared" ref="G3437" ca="1" si="7045">VLOOKUP(INDIRECT(CHAR(39)&amp;$A3437&amp;CHAR(39)&amp;"!r2c"&amp;$C3437,0),variables,2,0)</f>
        <v>9827</v>
      </c>
      <c r="H3437" s="98">
        <f t="array" aca="1" ref="H3437" ca="1">IF(AND(G3437&gt;=10861,G3437&lt;=10863),TEXT(INDIRECT(CHAR(39)&amp;$A3437&amp;CHAR(39)&amp;"!r"&amp;$B3437&amp;"c"&amp;$C3437,0),"dd-mmm-yyyy"),(INDIRECT(CHAR(39)&amp;$A3437&amp;CHAR(39)&amp;"!r"&amp;$B3437&amp;"c"&amp;$C3437,0)))</f>
        <v>0</v>
      </c>
    </row>
    <row r="3438" spans="1:8" x14ac:dyDescent="0.3">
      <c r="A3438" s="40" t="s">
        <v>1081</v>
      </c>
      <c r="B3438" s="95">
        <f t="shared" si="6988"/>
        <v>7</v>
      </c>
      <c r="C3438" s="95">
        <f t="shared" si="6991"/>
        <v>87</v>
      </c>
      <c r="E3438" s="95">
        <f t="shared" ref="E3438" si="7046">plan_id</f>
        <v>390</v>
      </c>
      <c r="F3438" s="95">
        <f t="shared" ca="1" si="6954"/>
        <v>2005</v>
      </c>
      <c r="G3438" s="95">
        <f t="shared" ref="G3438" ca="1" si="7047">VLOOKUP(INDIRECT(CHAR(39)&amp;$A3438&amp;CHAR(39)&amp;"!r2c"&amp;$C3438,0),variables,2,0)</f>
        <v>9657</v>
      </c>
      <c r="H3438" s="98">
        <f t="array" aca="1" ref="H3438" ca="1">IF(AND(G3438&gt;=10861,G3438&lt;=10863),TEXT(INDIRECT(CHAR(39)&amp;$A3438&amp;CHAR(39)&amp;"!r"&amp;$B3438&amp;"c"&amp;$C3438,0),"dd-mmm-yyyy"),(INDIRECT(CHAR(39)&amp;$A3438&amp;CHAR(39)&amp;"!r"&amp;$B3438&amp;"c"&amp;$C3438,0)))</f>
        <v>0</v>
      </c>
    </row>
    <row r="3439" spans="1:8" x14ac:dyDescent="0.3">
      <c r="A3439" s="40" t="s">
        <v>1081</v>
      </c>
      <c r="B3439" s="95">
        <f t="shared" si="6988"/>
        <v>7</v>
      </c>
      <c r="C3439" s="95">
        <f t="shared" si="6991"/>
        <v>88</v>
      </c>
      <c r="E3439" s="95">
        <f t="shared" ref="E3439" si="7048">plan_id</f>
        <v>390</v>
      </c>
      <c r="F3439" s="95">
        <f t="shared" ca="1" si="6954"/>
        <v>2005</v>
      </c>
      <c r="G3439" s="95">
        <f t="shared" ref="G3439" ca="1" si="7049">VLOOKUP(INDIRECT(CHAR(39)&amp;$A3439&amp;CHAR(39)&amp;"!r2c"&amp;$C3439,0),variables,2,0)</f>
        <v>9834</v>
      </c>
      <c r="H3439" s="98">
        <f t="array" aca="1" ref="H3439" ca="1">IF(AND(G3439&gt;=10861,G3439&lt;=10863),TEXT(INDIRECT(CHAR(39)&amp;$A3439&amp;CHAR(39)&amp;"!r"&amp;$B3439&amp;"c"&amp;$C3439,0),"dd-mmm-yyyy"),(INDIRECT(CHAR(39)&amp;$A3439&amp;CHAR(39)&amp;"!r"&amp;$B3439&amp;"c"&amp;$C3439,0)))</f>
        <v>0</v>
      </c>
    </row>
    <row r="3440" spans="1:8" x14ac:dyDescent="0.3">
      <c r="A3440" s="40" t="s">
        <v>1081</v>
      </c>
      <c r="B3440" s="95">
        <f t="shared" si="6988"/>
        <v>7</v>
      </c>
      <c r="C3440" s="95">
        <f t="shared" si="6991"/>
        <v>89</v>
      </c>
      <c r="E3440" s="95">
        <f t="shared" ref="E3440" si="7050">plan_id</f>
        <v>390</v>
      </c>
      <c r="F3440" s="95">
        <f t="shared" ca="1" si="6954"/>
        <v>2005</v>
      </c>
      <c r="G3440" s="95">
        <f t="shared" ref="G3440" ca="1" si="7051">VLOOKUP(INDIRECT(CHAR(39)&amp;$A3440&amp;CHAR(39)&amp;"!r2c"&amp;$C3440,0),variables,2,0)</f>
        <v>9884</v>
      </c>
      <c r="H3440" s="98">
        <f t="array" aca="1" ref="H3440" ca="1">IF(AND(G3440&gt;=10861,G3440&lt;=10863),TEXT(INDIRECT(CHAR(39)&amp;$A3440&amp;CHAR(39)&amp;"!r"&amp;$B3440&amp;"c"&amp;$C3440,0),"dd-mmm-yyyy"),(INDIRECT(CHAR(39)&amp;$A3440&amp;CHAR(39)&amp;"!r"&amp;$B3440&amp;"c"&amp;$C3440,0)))</f>
        <v>0</v>
      </c>
    </row>
    <row r="3441" spans="1:8" x14ac:dyDescent="0.3">
      <c r="A3441" s="40" t="s">
        <v>1081</v>
      </c>
      <c r="B3441" s="95">
        <f t="shared" si="6988"/>
        <v>7</v>
      </c>
      <c r="C3441" s="95">
        <f t="shared" si="6991"/>
        <v>90</v>
      </c>
      <c r="E3441" s="95">
        <f t="shared" ref="E3441" si="7052">plan_id</f>
        <v>390</v>
      </c>
      <c r="F3441" s="95">
        <f t="shared" ca="1" si="6954"/>
        <v>2005</v>
      </c>
      <c r="G3441" s="95">
        <f t="shared" ref="G3441" ca="1" si="7053">VLOOKUP(INDIRECT(CHAR(39)&amp;$A3441&amp;CHAR(39)&amp;"!r2c"&amp;$C3441,0),variables,2,0)</f>
        <v>9672</v>
      </c>
      <c r="H3441" s="98">
        <f t="array" aca="1" ref="H3441" ca="1">IF(AND(G3441&gt;=10861,G3441&lt;=10863),TEXT(INDIRECT(CHAR(39)&amp;$A3441&amp;CHAR(39)&amp;"!r"&amp;$B3441&amp;"c"&amp;$C3441,0),"dd-mmm-yyyy"),(INDIRECT(CHAR(39)&amp;$A3441&amp;CHAR(39)&amp;"!r"&amp;$B3441&amp;"c"&amp;$C3441,0)))</f>
        <v>0</v>
      </c>
    </row>
    <row r="3442" spans="1:8" x14ac:dyDescent="0.3">
      <c r="A3442" s="40" t="s">
        <v>1081</v>
      </c>
      <c r="B3442" s="95">
        <f t="shared" si="6988"/>
        <v>8</v>
      </c>
      <c r="C3442" s="95">
        <f t="shared" si="6991"/>
        <v>3</v>
      </c>
      <c r="E3442" s="95">
        <f t="shared" ref="E3442" si="7054">plan_id</f>
        <v>390</v>
      </c>
      <c r="F3442" s="95">
        <f t="shared" ca="1" si="6954"/>
        <v>2006</v>
      </c>
      <c r="G3442" s="95">
        <f t="shared" ref="G3442" ca="1" si="7055">VLOOKUP(INDIRECT(CHAR(39)&amp;$A3442&amp;CHAR(39)&amp;"!r2c"&amp;$C3442,0),variables,2,0)</f>
        <v>9704</v>
      </c>
      <c r="H3442" s="98">
        <f t="array" aca="1" ref="H3442" ca="1">IF(AND(G3442&gt;=10861,G3442&lt;=10863),TEXT(INDIRECT(CHAR(39)&amp;$A3442&amp;CHAR(39)&amp;"!r"&amp;$B3442&amp;"c"&amp;$C3442,0),"dd-mmm-yyyy"),(INDIRECT(CHAR(39)&amp;$A3442&amp;CHAR(39)&amp;"!r"&amp;$B3442&amp;"c"&amp;$C3442,0)))</f>
        <v>0</v>
      </c>
    </row>
    <row r="3443" spans="1:8" x14ac:dyDescent="0.3">
      <c r="A3443" s="40" t="s">
        <v>1081</v>
      </c>
      <c r="B3443" s="95">
        <f t="shared" si="6988"/>
        <v>8</v>
      </c>
      <c r="C3443" s="95">
        <f t="shared" si="6991"/>
        <v>4</v>
      </c>
      <c r="E3443" s="95">
        <f t="shared" ref="E3443" si="7056">plan_id</f>
        <v>390</v>
      </c>
      <c r="F3443" s="95">
        <f t="shared" ca="1" si="6954"/>
        <v>2006</v>
      </c>
      <c r="G3443" s="95">
        <f t="shared" ref="G3443" ca="1" si="7057">VLOOKUP(INDIRECT(CHAR(39)&amp;$A3443&amp;CHAR(39)&amp;"!r2c"&amp;$C3443,0),variables,2,0)</f>
        <v>9716</v>
      </c>
      <c r="H3443" s="98">
        <f t="array" aca="1" ref="H3443" ca="1">IF(AND(G3443&gt;=10861,G3443&lt;=10863),TEXT(INDIRECT(CHAR(39)&amp;$A3443&amp;CHAR(39)&amp;"!r"&amp;$B3443&amp;"c"&amp;$C3443,0),"dd-mmm-yyyy"),(INDIRECT(CHAR(39)&amp;$A3443&amp;CHAR(39)&amp;"!r"&amp;$B3443&amp;"c"&amp;$C3443,0)))</f>
        <v>0</v>
      </c>
    </row>
    <row r="3444" spans="1:8" x14ac:dyDescent="0.3">
      <c r="A3444" s="40" t="s">
        <v>1081</v>
      </c>
      <c r="B3444" s="95">
        <f t="shared" si="6988"/>
        <v>8</v>
      </c>
      <c r="C3444" s="95">
        <f t="shared" si="6991"/>
        <v>5</v>
      </c>
      <c r="E3444" s="95">
        <f t="shared" ref="E3444" si="7058">plan_id</f>
        <v>390</v>
      </c>
      <c r="F3444" s="95">
        <f t="shared" ca="1" si="6954"/>
        <v>2006</v>
      </c>
      <c r="G3444" s="95">
        <f t="shared" ref="G3444" ca="1" si="7059">VLOOKUP(INDIRECT(CHAR(39)&amp;$A3444&amp;CHAR(39)&amp;"!r2c"&amp;$C3444,0),variables,2,0)</f>
        <v>9734</v>
      </c>
      <c r="H3444" s="98">
        <f t="array" aca="1" ref="H3444" ca="1">IF(AND(G3444&gt;=10861,G3444&lt;=10863),TEXT(INDIRECT(CHAR(39)&amp;$A3444&amp;CHAR(39)&amp;"!r"&amp;$B3444&amp;"c"&amp;$C3444,0),"dd-mmm-yyyy"),(INDIRECT(CHAR(39)&amp;$A3444&amp;CHAR(39)&amp;"!r"&amp;$B3444&amp;"c"&amp;$C3444,0)))</f>
        <v>0</v>
      </c>
    </row>
    <row r="3445" spans="1:8" x14ac:dyDescent="0.3">
      <c r="A3445" s="40" t="s">
        <v>1081</v>
      </c>
      <c r="B3445" s="95">
        <f t="shared" si="6988"/>
        <v>8</v>
      </c>
      <c r="C3445" s="95">
        <f t="shared" si="6991"/>
        <v>6</v>
      </c>
      <c r="E3445" s="95">
        <f t="shared" ref="E3445" si="7060">plan_id</f>
        <v>390</v>
      </c>
      <c r="F3445" s="95">
        <f t="shared" ca="1" si="6954"/>
        <v>2006</v>
      </c>
      <c r="G3445" s="95">
        <f t="shared" ref="G3445" ca="1" si="7061">VLOOKUP(INDIRECT(CHAR(39)&amp;$A3445&amp;CHAR(39)&amp;"!r2c"&amp;$C3445,0),variables,2,0)</f>
        <v>9749</v>
      </c>
      <c r="H3445" s="98">
        <f t="array" aca="1" ref="H3445" ca="1">IF(AND(G3445&gt;=10861,G3445&lt;=10863),TEXT(INDIRECT(CHAR(39)&amp;$A3445&amp;CHAR(39)&amp;"!r"&amp;$B3445&amp;"c"&amp;$C3445,0),"dd-mmm-yyyy"),(INDIRECT(CHAR(39)&amp;$A3445&amp;CHAR(39)&amp;"!r"&amp;$B3445&amp;"c"&amp;$C3445,0)))</f>
        <v>0</v>
      </c>
    </row>
    <row r="3446" spans="1:8" x14ac:dyDescent="0.3">
      <c r="A3446" s="40" t="s">
        <v>1081</v>
      </c>
      <c r="B3446" s="95">
        <f t="shared" si="6988"/>
        <v>8</v>
      </c>
      <c r="C3446" s="95">
        <f t="shared" si="6991"/>
        <v>7</v>
      </c>
      <c r="E3446" s="95">
        <f t="shared" ref="E3446" si="7062">plan_id</f>
        <v>390</v>
      </c>
      <c r="F3446" s="95">
        <f t="shared" ca="1" si="6954"/>
        <v>2006</v>
      </c>
      <c r="G3446" s="95">
        <f t="shared" ref="G3446" ca="1" si="7063">VLOOKUP(INDIRECT(CHAR(39)&amp;$A3446&amp;CHAR(39)&amp;"!r2c"&amp;$C3446,0),variables,2,0)</f>
        <v>9755</v>
      </c>
      <c r="H3446" s="98">
        <f t="array" aca="1" ref="H3446" ca="1">IF(AND(G3446&gt;=10861,G3446&lt;=10863),TEXT(INDIRECT(CHAR(39)&amp;$A3446&amp;CHAR(39)&amp;"!r"&amp;$B3446&amp;"c"&amp;$C3446,0),"dd-mmm-yyyy"),(INDIRECT(CHAR(39)&amp;$A3446&amp;CHAR(39)&amp;"!r"&amp;$B3446&amp;"c"&amp;$C3446,0)))</f>
        <v>0</v>
      </c>
    </row>
    <row r="3447" spans="1:8" x14ac:dyDescent="0.3">
      <c r="A3447" s="40" t="s">
        <v>1081</v>
      </c>
      <c r="B3447" s="95">
        <f t="shared" si="6988"/>
        <v>8</v>
      </c>
      <c r="C3447" s="95">
        <f t="shared" si="6991"/>
        <v>8</v>
      </c>
      <c r="E3447" s="95">
        <f t="shared" ref="E3447" si="7064">plan_id</f>
        <v>390</v>
      </c>
      <c r="F3447" s="95">
        <f t="shared" ca="1" si="6954"/>
        <v>2006</v>
      </c>
      <c r="G3447" s="95">
        <f t="shared" ref="G3447" ca="1" si="7065">VLOOKUP(INDIRECT(CHAR(39)&amp;$A3447&amp;CHAR(39)&amp;"!r2c"&amp;$C3447,0),variables,2,0)</f>
        <v>9782</v>
      </c>
      <c r="H3447" s="98">
        <f t="array" aca="1" ref="H3447" ca="1">IF(AND(G3447&gt;=10861,G3447&lt;=10863),TEXT(INDIRECT(CHAR(39)&amp;$A3447&amp;CHAR(39)&amp;"!r"&amp;$B3447&amp;"c"&amp;$C3447,0),"dd-mmm-yyyy"),(INDIRECT(CHAR(39)&amp;$A3447&amp;CHAR(39)&amp;"!r"&amp;$B3447&amp;"c"&amp;$C3447,0)))</f>
        <v>0</v>
      </c>
    </row>
    <row r="3448" spans="1:8" x14ac:dyDescent="0.3">
      <c r="A3448" s="40" t="s">
        <v>1081</v>
      </c>
      <c r="B3448" s="95">
        <f t="shared" si="6988"/>
        <v>8</v>
      </c>
      <c r="C3448" s="95">
        <f t="shared" si="6991"/>
        <v>9</v>
      </c>
      <c r="E3448" s="95">
        <f t="shared" ref="E3448" si="7066">plan_id</f>
        <v>390</v>
      </c>
      <c r="F3448" s="95">
        <f t="shared" ca="1" si="6954"/>
        <v>2006</v>
      </c>
      <c r="G3448" s="95">
        <f t="shared" ref="G3448" ca="1" si="7067">VLOOKUP(INDIRECT(CHAR(39)&amp;$A3448&amp;CHAR(39)&amp;"!r2c"&amp;$C3448,0),variables,2,0)</f>
        <v>9788</v>
      </c>
      <c r="H3448" s="98">
        <f t="array" aca="1" ref="H3448" ca="1">IF(AND(G3448&gt;=10861,G3448&lt;=10863),TEXT(INDIRECT(CHAR(39)&amp;$A3448&amp;CHAR(39)&amp;"!r"&amp;$B3448&amp;"c"&amp;$C3448,0),"dd-mmm-yyyy"),(INDIRECT(CHAR(39)&amp;$A3448&amp;CHAR(39)&amp;"!r"&amp;$B3448&amp;"c"&amp;$C3448,0)))</f>
        <v>0</v>
      </c>
    </row>
    <row r="3449" spans="1:8" x14ac:dyDescent="0.3">
      <c r="A3449" s="40" t="s">
        <v>1081</v>
      </c>
      <c r="B3449" s="95">
        <f t="shared" si="6988"/>
        <v>8</v>
      </c>
      <c r="C3449" s="95">
        <f t="shared" si="6991"/>
        <v>10</v>
      </c>
      <c r="E3449" s="95">
        <f t="shared" ref="E3449" si="7068">plan_id</f>
        <v>390</v>
      </c>
      <c r="F3449" s="95">
        <f t="shared" ca="1" si="6954"/>
        <v>2006</v>
      </c>
      <c r="G3449" s="95">
        <f t="shared" ref="G3449" ca="1" si="7069">VLOOKUP(INDIRECT(CHAR(39)&amp;$A3449&amp;CHAR(39)&amp;"!r2c"&amp;$C3449,0),variables,2,0)</f>
        <v>9812</v>
      </c>
      <c r="H3449" s="98">
        <f t="array" aca="1" ref="H3449" ca="1">IF(AND(G3449&gt;=10861,G3449&lt;=10863),TEXT(INDIRECT(CHAR(39)&amp;$A3449&amp;CHAR(39)&amp;"!r"&amp;$B3449&amp;"c"&amp;$C3449,0),"dd-mmm-yyyy"),(INDIRECT(CHAR(39)&amp;$A3449&amp;CHAR(39)&amp;"!r"&amp;$B3449&amp;"c"&amp;$C3449,0)))</f>
        <v>0</v>
      </c>
    </row>
    <row r="3450" spans="1:8" x14ac:dyDescent="0.3">
      <c r="A3450" s="40" t="s">
        <v>1081</v>
      </c>
      <c r="B3450" s="95">
        <f t="shared" si="6988"/>
        <v>8</v>
      </c>
      <c r="C3450" s="95">
        <f t="shared" si="6991"/>
        <v>11</v>
      </c>
      <c r="E3450" s="95">
        <f t="shared" ref="E3450" si="7070">plan_id</f>
        <v>390</v>
      </c>
      <c r="F3450" s="95">
        <f t="shared" ca="1" si="6954"/>
        <v>2006</v>
      </c>
      <c r="G3450" s="95">
        <f t="shared" ref="G3450" ca="1" si="7071">VLOOKUP(INDIRECT(CHAR(39)&amp;$A3450&amp;CHAR(39)&amp;"!r2c"&amp;$C3450,0),variables,2,0)</f>
        <v>9815</v>
      </c>
      <c r="H3450" s="98">
        <f t="array" aca="1" ref="H3450" ca="1">IF(AND(G3450&gt;=10861,G3450&lt;=10863),TEXT(INDIRECT(CHAR(39)&amp;$A3450&amp;CHAR(39)&amp;"!r"&amp;$B3450&amp;"c"&amp;$C3450,0),"dd-mmm-yyyy"),(INDIRECT(CHAR(39)&amp;$A3450&amp;CHAR(39)&amp;"!r"&amp;$B3450&amp;"c"&amp;$C3450,0)))</f>
        <v>0</v>
      </c>
    </row>
    <row r="3451" spans="1:8" x14ac:dyDescent="0.3">
      <c r="A3451" s="40" t="s">
        <v>1081</v>
      </c>
      <c r="B3451" s="95">
        <f t="shared" si="6988"/>
        <v>8</v>
      </c>
      <c r="C3451" s="95">
        <f t="shared" si="6991"/>
        <v>12</v>
      </c>
      <c r="E3451" s="95">
        <f t="shared" ref="E3451" si="7072">plan_id</f>
        <v>390</v>
      </c>
      <c r="F3451" s="95">
        <f t="shared" ca="1" si="6954"/>
        <v>2006</v>
      </c>
      <c r="G3451" s="95">
        <f t="shared" ref="G3451" ca="1" si="7073">VLOOKUP(INDIRECT(CHAR(39)&amp;$A3451&amp;CHAR(39)&amp;"!r2c"&amp;$C3451,0),variables,2,0)</f>
        <v>9821</v>
      </c>
      <c r="H3451" s="98">
        <f t="array" aca="1" ref="H3451" ca="1">IF(AND(G3451&gt;=10861,G3451&lt;=10863),TEXT(INDIRECT(CHAR(39)&amp;$A3451&amp;CHAR(39)&amp;"!r"&amp;$B3451&amp;"c"&amp;$C3451,0),"dd-mmm-yyyy"),(INDIRECT(CHAR(39)&amp;$A3451&amp;CHAR(39)&amp;"!r"&amp;$B3451&amp;"c"&amp;$C3451,0)))</f>
        <v>0</v>
      </c>
    </row>
    <row r="3452" spans="1:8" x14ac:dyDescent="0.3">
      <c r="A3452" s="40" t="s">
        <v>1081</v>
      </c>
      <c r="B3452" s="95">
        <f t="shared" si="6988"/>
        <v>8</v>
      </c>
      <c r="C3452" s="95">
        <f t="shared" si="6991"/>
        <v>13</v>
      </c>
      <c r="E3452" s="95">
        <f t="shared" ref="E3452" si="7074">plan_id</f>
        <v>390</v>
      </c>
      <c r="F3452" s="95">
        <f t="shared" ca="1" si="6954"/>
        <v>2006</v>
      </c>
      <c r="G3452" s="95">
        <f t="shared" ref="G3452" ca="1" si="7075">VLOOKUP(INDIRECT(CHAR(39)&amp;$A3452&amp;CHAR(39)&amp;"!r2c"&amp;$C3452,0),variables,2,0)</f>
        <v>9824</v>
      </c>
      <c r="H3452" s="98">
        <f t="array" aca="1" ref="H3452" ca="1">IF(AND(G3452&gt;=10861,G3452&lt;=10863),TEXT(INDIRECT(CHAR(39)&amp;$A3452&amp;CHAR(39)&amp;"!r"&amp;$B3452&amp;"c"&amp;$C3452,0),"dd-mmm-yyyy"),(INDIRECT(CHAR(39)&amp;$A3452&amp;CHAR(39)&amp;"!r"&amp;$B3452&amp;"c"&amp;$C3452,0)))</f>
        <v>0</v>
      </c>
    </row>
    <row r="3453" spans="1:8" x14ac:dyDescent="0.3">
      <c r="A3453" s="40" t="s">
        <v>1081</v>
      </c>
      <c r="B3453" s="95">
        <f t="shared" si="6988"/>
        <v>8</v>
      </c>
      <c r="C3453" s="95">
        <f t="shared" si="6991"/>
        <v>14</v>
      </c>
      <c r="E3453" s="95">
        <f t="shared" ref="E3453" si="7076">plan_id</f>
        <v>390</v>
      </c>
      <c r="F3453" s="95">
        <f t="shared" ca="1" si="6954"/>
        <v>2006</v>
      </c>
      <c r="G3453" s="95">
        <f t="shared" ref="G3453" ca="1" si="7077">VLOOKUP(INDIRECT(CHAR(39)&amp;$A3453&amp;CHAR(39)&amp;"!r2c"&amp;$C3453,0),variables,2,0)</f>
        <v>9830</v>
      </c>
      <c r="H3453" s="98">
        <f t="array" aca="1" ref="H3453" ca="1">IF(AND(G3453&gt;=10861,G3453&lt;=10863),TEXT(INDIRECT(CHAR(39)&amp;$A3453&amp;CHAR(39)&amp;"!r"&amp;$B3453&amp;"c"&amp;$C3453,0),"dd-mmm-yyyy"),(INDIRECT(CHAR(39)&amp;$A3453&amp;CHAR(39)&amp;"!r"&amp;$B3453&amp;"c"&amp;$C3453,0)))</f>
        <v>0</v>
      </c>
    </row>
    <row r="3454" spans="1:8" x14ac:dyDescent="0.3">
      <c r="A3454" s="40" t="s">
        <v>1081</v>
      </c>
      <c r="B3454" s="95">
        <f t="shared" si="6988"/>
        <v>8</v>
      </c>
      <c r="C3454" s="95">
        <f t="shared" si="6991"/>
        <v>15</v>
      </c>
      <c r="E3454" s="95">
        <f t="shared" ref="E3454" si="7078">plan_id</f>
        <v>390</v>
      </c>
      <c r="F3454" s="95">
        <f t="shared" ca="1" si="6954"/>
        <v>2006</v>
      </c>
      <c r="G3454" s="95">
        <f t="shared" ref="G3454" ca="1" si="7079">VLOOKUP(INDIRECT(CHAR(39)&amp;$A3454&amp;CHAR(39)&amp;"!r2c"&amp;$C3454,0),variables,2,0)</f>
        <v>9833</v>
      </c>
      <c r="H3454" s="98">
        <f t="array" aca="1" ref="H3454" ca="1">IF(AND(G3454&gt;=10861,G3454&lt;=10863),TEXT(INDIRECT(CHAR(39)&amp;$A3454&amp;CHAR(39)&amp;"!r"&amp;$B3454&amp;"c"&amp;$C3454,0),"dd-mmm-yyyy"),(INDIRECT(CHAR(39)&amp;$A3454&amp;CHAR(39)&amp;"!r"&amp;$B3454&amp;"c"&amp;$C3454,0)))</f>
        <v>0</v>
      </c>
    </row>
    <row r="3455" spans="1:8" x14ac:dyDescent="0.3">
      <c r="A3455" s="40" t="s">
        <v>1081</v>
      </c>
      <c r="B3455" s="95">
        <f t="shared" si="6988"/>
        <v>8</v>
      </c>
      <c r="C3455" s="95">
        <f t="shared" si="6991"/>
        <v>16</v>
      </c>
      <c r="E3455" s="95">
        <f t="shared" ref="E3455" si="7080">plan_id</f>
        <v>390</v>
      </c>
      <c r="F3455" s="95">
        <f t="shared" ca="1" si="6954"/>
        <v>2006</v>
      </c>
      <c r="G3455" s="95">
        <f t="shared" ref="G3455" ca="1" si="7081">VLOOKUP(INDIRECT(CHAR(39)&amp;$A3455&amp;CHAR(39)&amp;"!r2c"&amp;$C3455,0),variables,2,0)</f>
        <v>9845</v>
      </c>
      <c r="H3455" s="98">
        <f t="array" aca="1" ref="H3455" ca="1">IF(AND(G3455&gt;=10861,G3455&lt;=10863),TEXT(INDIRECT(CHAR(39)&amp;$A3455&amp;CHAR(39)&amp;"!r"&amp;$B3455&amp;"c"&amp;$C3455,0),"dd-mmm-yyyy"),(INDIRECT(CHAR(39)&amp;$A3455&amp;CHAR(39)&amp;"!r"&amp;$B3455&amp;"c"&amp;$C3455,0)))</f>
        <v>0</v>
      </c>
    </row>
    <row r="3456" spans="1:8" x14ac:dyDescent="0.3">
      <c r="A3456" s="40" t="s">
        <v>1081</v>
      </c>
      <c r="B3456" s="95">
        <f t="shared" si="6988"/>
        <v>8</v>
      </c>
      <c r="C3456" s="95">
        <f t="shared" si="6991"/>
        <v>17</v>
      </c>
      <c r="E3456" s="95">
        <f t="shared" ref="E3456" si="7082">plan_id</f>
        <v>390</v>
      </c>
      <c r="F3456" s="95">
        <f t="shared" ca="1" si="6954"/>
        <v>2006</v>
      </c>
      <c r="G3456" s="95">
        <f t="shared" ref="G3456" ca="1" si="7083">VLOOKUP(INDIRECT(CHAR(39)&amp;$A3456&amp;CHAR(39)&amp;"!r2c"&amp;$C3456,0),variables,2,0)</f>
        <v>9872</v>
      </c>
      <c r="H3456" s="98">
        <f t="array" aca="1" ref="H3456" ca="1">IF(AND(G3456&gt;=10861,G3456&lt;=10863),TEXT(INDIRECT(CHAR(39)&amp;$A3456&amp;CHAR(39)&amp;"!r"&amp;$B3456&amp;"c"&amp;$C3456,0),"dd-mmm-yyyy"),(INDIRECT(CHAR(39)&amp;$A3456&amp;CHAR(39)&amp;"!r"&amp;$B3456&amp;"c"&amp;$C3456,0)))</f>
        <v>0</v>
      </c>
    </row>
    <row r="3457" spans="1:8" x14ac:dyDescent="0.3">
      <c r="A3457" s="40" t="s">
        <v>1081</v>
      </c>
      <c r="B3457" s="95">
        <f t="shared" si="6988"/>
        <v>8</v>
      </c>
      <c r="C3457" s="95">
        <f t="shared" si="6991"/>
        <v>18</v>
      </c>
      <c r="E3457" s="95">
        <f t="shared" ref="E3457" si="7084">plan_id</f>
        <v>390</v>
      </c>
      <c r="F3457" s="95">
        <f t="shared" ref="F3457:F3520" ca="1" si="7085">INDIRECT(CHAR(39)&amp;$A3457&amp;CHAR(39)&amp;"!r"&amp;$B3457&amp;"c2",0)</f>
        <v>2006</v>
      </c>
      <c r="G3457" s="95">
        <f t="shared" ref="G3457" ca="1" si="7086">VLOOKUP(INDIRECT(CHAR(39)&amp;$A3457&amp;CHAR(39)&amp;"!r2c"&amp;$C3457,0),variables,2,0)</f>
        <v>9887</v>
      </c>
      <c r="H3457" s="98">
        <f t="array" aca="1" ref="H3457" ca="1">IF(AND(G3457&gt;=10861,G3457&lt;=10863),TEXT(INDIRECT(CHAR(39)&amp;$A3457&amp;CHAR(39)&amp;"!r"&amp;$B3457&amp;"c"&amp;$C3457,0),"dd-mmm-yyyy"),(INDIRECT(CHAR(39)&amp;$A3457&amp;CHAR(39)&amp;"!r"&amp;$B3457&amp;"c"&amp;$C3457,0)))</f>
        <v>0</v>
      </c>
    </row>
    <row r="3458" spans="1:8" x14ac:dyDescent="0.3">
      <c r="A3458" s="40" t="s">
        <v>1081</v>
      </c>
      <c r="B3458" s="95">
        <f t="shared" si="6988"/>
        <v>8</v>
      </c>
      <c r="C3458" s="95">
        <f t="shared" si="6991"/>
        <v>19</v>
      </c>
      <c r="E3458" s="95">
        <f t="shared" ref="E3458" si="7087">plan_id</f>
        <v>390</v>
      </c>
      <c r="F3458" s="95">
        <f t="shared" ca="1" si="7085"/>
        <v>2006</v>
      </c>
      <c r="G3458" s="95">
        <f t="shared" ref="G3458" ca="1" si="7088">VLOOKUP(INDIRECT(CHAR(39)&amp;$A3458&amp;CHAR(39)&amp;"!r2c"&amp;$C3458,0),variables,2,0)</f>
        <v>9914</v>
      </c>
      <c r="H3458" s="98">
        <f t="array" aca="1" ref="H3458" ca="1">IF(AND(G3458&gt;=10861,G3458&lt;=10863),TEXT(INDIRECT(CHAR(39)&amp;$A3458&amp;CHAR(39)&amp;"!r"&amp;$B3458&amp;"c"&amp;$C3458,0),"dd-mmm-yyyy"),(INDIRECT(CHAR(39)&amp;$A3458&amp;CHAR(39)&amp;"!r"&amp;$B3458&amp;"c"&amp;$C3458,0)))</f>
        <v>0</v>
      </c>
    </row>
    <row r="3459" spans="1:8" x14ac:dyDescent="0.3">
      <c r="A3459" s="40" t="s">
        <v>1081</v>
      </c>
      <c r="B3459" s="95">
        <f t="shared" si="6988"/>
        <v>8</v>
      </c>
      <c r="C3459" s="95">
        <f t="shared" si="6991"/>
        <v>20</v>
      </c>
      <c r="E3459" s="95">
        <f t="shared" ref="E3459" si="7089">plan_id</f>
        <v>390</v>
      </c>
      <c r="F3459" s="95">
        <f t="shared" ca="1" si="7085"/>
        <v>2006</v>
      </c>
      <c r="G3459" s="95">
        <f t="shared" ref="G3459" ca="1" si="7090">VLOOKUP(INDIRECT(CHAR(39)&amp;$A3459&amp;CHAR(39)&amp;"!r2c"&amp;$C3459,0),variables,2,0)</f>
        <v>9917</v>
      </c>
      <c r="H3459" s="98">
        <f t="array" aca="1" ref="H3459" ca="1">IF(AND(G3459&gt;=10861,G3459&lt;=10863),TEXT(INDIRECT(CHAR(39)&amp;$A3459&amp;CHAR(39)&amp;"!r"&amp;$B3459&amp;"c"&amp;$C3459,0),"dd-mmm-yyyy"),(INDIRECT(CHAR(39)&amp;$A3459&amp;CHAR(39)&amp;"!r"&amp;$B3459&amp;"c"&amp;$C3459,0)))</f>
        <v>0</v>
      </c>
    </row>
    <row r="3460" spans="1:8" x14ac:dyDescent="0.3">
      <c r="A3460" s="40" t="s">
        <v>1081</v>
      </c>
      <c r="B3460" s="95">
        <f t="shared" si="6988"/>
        <v>8</v>
      </c>
      <c r="C3460" s="95">
        <f t="shared" si="6991"/>
        <v>21</v>
      </c>
      <c r="E3460" s="95">
        <f t="shared" ref="E3460" si="7091">plan_id</f>
        <v>390</v>
      </c>
      <c r="F3460" s="95">
        <f t="shared" ca="1" si="7085"/>
        <v>2006</v>
      </c>
      <c r="G3460" s="95">
        <f t="shared" ref="G3460" ca="1" si="7092">VLOOKUP(INDIRECT(CHAR(39)&amp;$A3460&amp;CHAR(39)&amp;"!r2c"&amp;$C3460,0),variables,2,0)</f>
        <v>9920</v>
      </c>
      <c r="H3460" s="98">
        <f t="array" aca="1" ref="H3460" ca="1">IF(AND(G3460&gt;=10861,G3460&lt;=10863),TEXT(INDIRECT(CHAR(39)&amp;$A3460&amp;CHAR(39)&amp;"!r"&amp;$B3460&amp;"c"&amp;$C3460,0),"dd-mmm-yyyy"),(INDIRECT(CHAR(39)&amp;$A3460&amp;CHAR(39)&amp;"!r"&amp;$B3460&amp;"c"&amp;$C3460,0)))</f>
        <v>0</v>
      </c>
    </row>
    <row r="3461" spans="1:8" x14ac:dyDescent="0.3">
      <c r="A3461" s="40" t="s">
        <v>1081</v>
      </c>
      <c r="B3461" s="95">
        <f t="shared" si="6988"/>
        <v>8</v>
      </c>
      <c r="C3461" s="95">
        <f t="shared" si="6991"/>
        <v>22</v>
      </c>
      <c r="E3461" s="95">
        <f t="shared" ref="E3461" si="7093">plan_id</f>
        <v>390</v>
      </c>
      <c r="F3461" s="95">
        <f t="shared" ca="1" si="7085"/>
        <v>2006</v>
      </c>
      <c r="G3461" s="95">
        <f t="shared" ref="G3461" ca="1" si="7094">VLOOKUP(INDIRECT(CHAR(39)&amp;$A3461&amp;CHAR(39)&amp;"!r2c"&amp;$C3461,0),variables,2,0)</f>
        <v>9648</v>
      </c>
      <c r="H3461" s="98">
        <f t="array" aca="1" ref="H3461" ca="1">IF(AND(G3461&gt;=10861,G3461&lt;=10863),TEXT(INDIRECT(CHAR(39)&amp;$A3461&amp;CHAR(39)&amp;"!r"&amp;$B3461&amp;"c"&amp;$C3461,0),"dd-mmm-yyyy"),(INDIRECT(CHAR(39)&amp;$A3461&amp;CHAR(39)&amp;"!r"&amp;$B3461&amp;"c"&amp;$C3461,0)))</f>
        <v>0</v>
      </c>
    </row>
    <row r="3462" spans="1:8" x14ac:dyDescent="0.3">
      <c r="A3462" s="40" t="s">
        <v>1081</v>
      </c>
      <c r="B3462" s="95">
        <f t="shared" si="6988"/>
        <v>8</v>
      </c>
      <c r="C3462" s="95">
        <f t="shared" si="6991"/>
        <v>23</v>
      </c>
      <c r="E3462" s="95">
        <f t="shared" ref="E3462" si="7095">plan_id</f>
        <v>390</v>
      </c>
      <c r="F3462" s="95">
        <f t="shared" ca="1" si="7085"/>
        <v>2006</v>
      </c>
      <c r="G3462" s="95">
        <f t="shared" ref="G3462" ca="1" si="7096">VLOOKUP(INDIRECT(CHAR(39)&amp;$A3462&amp;CHAR(39)&amp;"!r2c"&amp;$C3462,0),variables,2,0)</f>
        <v>9713</v>
      </c>
      <c r="H3462" s="98">
        <f t="array" aca="1" ref="H3462" ca="1">IF(AND(G3462&gt;=10861,G3462&lt;=10863),TEXT(INDIRECT(CHAR(39)&amp;$A3462&amp;CHAR(39)&amp;"!r"&amp;$B3462&amp;"c"&amp;$C3462,0),"dd-mmm-yyyy"),(INDIRECT(CHAR(39)&amp;$A3462&amp;CHAR(39)&amp;"!r"&amp;$B3462&amp;"c"&amp;$C3462,0)))</f>
        <v>0</v>
      </c>
    </row>
    <row r="3463" spans="1:8" x14ac:dyDescent="0.3">
      <c r="A3463" s="40" t="s">
        <v>1081</v>
      </c>
      <c r="B3463" s="95">
        <f t="shared" si="6988"/>
        <v>8</v>
      </c>
      <c r="C3463" s="95">
        <f t="shared" si="6991"/>
        <v>24</v>
      </c>
      <c r="E3463" s="95">
        <f t="shared" ref="E3463" si="7097">plan_id</f>
        <v>390</v>
      </c>
      <c r="F3463" s="95">
        <f t="shared" ca="1" si="7085"/>
        <v>2006</v>
      </c>
      <c r="G3463" s="95">
        <f t="shared" ref="G3463" ca="1" si="7098">VLOOKUP(INDIRECT(CHAR(39)&amp;$A3463&amp;CHAR(39)&amp;"!r2c"&amp;$C3463,0),variables,2,0)</f>
        <v>9719</v>
      </c>
      <c r="H3463" s="98">
        <f t="array" aca="1" ref="H3463" ca="1">IF(AND(G3463&gt;=10861,G3463&lt;=10863),TEXT(INDIRECT(CHAR(39)&amp;$A3463&amp;CHAR(39)&amp;"!r"&amp;$B3463&amp;"c"&amp;$C3463,0),"dd-mmm-yyyy"),(INDIRECT(CHAR(39)&amp;$A3463&amp;CHAR(39)&amp;"!r"&amp;$B3463&amp;"c"&amp;$C3463,0)))</f>
        <v>0</v>
      </c>
    </row>
    <row r="3464" spans="1:8" x14ac:dyDescent="0.3">
      <c r="A3464" s="40" t="s">
        <v>1081</v>
      </c>
      <c r="B3464" s="95">
        <f t="shared" si="6988"/>
        <v>8</v>
      </c>
      <c r="C3464" s="95">
        <f t="shared" si="6991"/>
        <v>25</v>
      </c>
      <c r="E3464" s="95">
        <f t="shared" ref="E3464" si="7099">plan_id</f>
        <v>390</v>
      </c>
      <c r="F3464" s="95">
        <f t="shared" ca="1" si="7085"/>
        <v>2006</v>
      </c>
      <c r="G3464" s="95">
        <f t="shared" ref="G3464" ca="1" si="7100">VLOOKUP(INDIRECT(CHAR(39)&amp;$A3464&amp;CHAR(39)&amp;"!r2c"&amp;$C3464,0),variables,2,0)</f>
        <v>9725</v>
      </c>
      <c r="H3464" s="98">
        <f t="array" aca="1" ref="H3464" ca="1">IF(AND(G3464&gt;=10861,G3464&lt;=10863),TEXT(INDIRECT(CHAR(39)&amp;$A3464&amp;CHAR(39)&amp;"!r"&amp;$B3464&amp;"c"&amp;$C3464,0),"dd-mmm-yyyy"),(INDIRECT(CHAR(39)&amp;$A3464&amp;CHAR(39)&amp;"!r"&amp;$B3464&amp;"c"&amp;$C3464,0)))</f>
        <v>0</v>
      </c>
    </row>
    <row r="3465" spans="1:8" x14ac:dyDescent="0.3">
      <c r="A3465" s="40" t="s">
        <v>1081</v>
      </c>
      <c r="B3465" s="95">
        <f t="shared" si="6988"/>
        <v>8</v>
      </c>
      <c r="C3465" s="95">
        <f t="shared" si="6991"/>
        <v>26</v>
      </c>
      <c r="E3465" s="95">
        <f t="shared" ref="E3465" si="7101">plan_id</f>
        <v>390</v>
      </c>
      <c r="F3465" s="95">
        <f t="shared" ca="1" si="7085"/>
        <v>2006</v>
      </c>
      <c r="G3465" s="95">
        <f t="shared" ref="G3465" ca="1" si="7102">VLOOKUP(INDIRECT(CHAR(39)&amp;$A3465&amp;CHAR(39)&amp;"!r2c"&amp;$C3465,0),variables,2,0)</f>
        <v>9743</v>
      </c>
      <c r="H3465" s="98">
        <f t="array" aca="1" ref="H3465" ca="1">IF(AND(G3465&gt;=10861,G3465&lt;=10863),TEXT(INDIRECT(CHAR(39)&amp;$A3465&amp;CHAR(39)&amp;"!r"&amp;$B3465&amp;"c"&amp;$C3465,0),"dd-mmm-yyyy"),(INDIRECT(CHAR(39)&amp;$A3465&amp;CHAR(39)&amp;"!r"&amp;$B3465&amp;"c"&amp;$C3465,0)))</f>
        <v>0</v>
      </c>
    </row>
    <row r="3466" spans="1:8" x14ac:dyDescent="0.3">
      <c r="A3466" s="40" t="s">
        <v>1081</v>
      </c>
      <c r="B3466" s="95">
        <f t="shared" si="6988"/>
        <v>8</v>
      </c>
      <c r="C3466" s="95">
        <f t="shared" si="6991"/>
        <v>27</v>
      </c>
      <c r="E3466" s="95">
        <f t="shared" ref="E3466" si="7103">plan_id</f>
        <v>390</v>
      </c>
      <c r="F3466" s="95">
        <f t="shared" ca="1" si="7085"/>
        <v>2006</v>
      </c>
      <c r="G3466" s="95">
        <f t="shared" ref="G3466" ca="1" si="7104">VLOOKUP(INDIRECT(CHAR(39)&amp;$A3466&amp;CHAR(39)&amp;"!r2c"&amp;$C3466,0),variables,2,0)</f>
        <v>9746</v>
      </c>
      <c r="H3466" s="98">
        <f t="array" aca="1" ref="H3466" ca="1">IF(AND(G3466&gt;=10861,G3466&lt;=10863),TEXT(INDIRECT(CHAR(39)&amp;$A3466&amp;CHAR(39)&amp;"!r"&amp;$B3466&amp;"c"&amp;$C3466,0),"dd-mmm-yyyy"),(INDIRECT(CHAR(39)&amp;$A3466&amp;CHAR(39)&amp;"!r"&amp;$B3466&amp;"c"&amp;$C3466,0)))</f>
        <v>0</v>
      </c>
    </row>
    <row r="3467" spans="1:8" x14ac:dyDescent="0.3">
      <c r="A3467" s="40" t="s">
        <v>1081</v>
      </c>
      <c r="B3467" s="95">
        <f t="shared" si="6988"/>
        <v>8</v>
      </c>
      <c r="C3467" s="95">
        <f t="shared" si="6991"/>
        <v>28</v>
      </c>
      <c r="E3467" s="95">
        <f t="shared" ref="E3467" si="7105">plan_id</f>
        <v>390</v>
      </c>
      <c r="F3467" s="95">
        <f t="shared" ca="1" si="7085"/>
        <v>2006</v>
      </c>
      <c r="G3467" s="95">
        <f t="shared" ref="G3467" ca="1" si="7106">VLOOKUP(INDIRECT(CHAR(39)&amp;$A3467&amp;CHAR(39)&amp;"!r2c"&amp;$C3467,0),variables,2,0)</f>
        <v>9761</v>
      </c>
      <c r="H3467" s="98">
        <f t="array" aca="1" ref="H3467" ca="1">IF(AND(G3467&gt;=10861,G3467&lt;=10863),TEXT(INDIRECT(CHAR(39)&amp;$A3467&amp;CHAR(39)&amp;"!r"&amp;$B3467&amp;"c"&amp;$C3467,0),"dd-mmm-yyyy"),(INDIRECT(CHAR(39)&amp;$A3467&amp;CHAR(39)&amp;"!r"&amp;$B3467&amp;"c"&amp;$C3467,0)))</f>
        <v>0</v>
      </c>
    </row>
    <row r="3468" spans="1:8" x14ac:dyDescent="0.3">
      <c r="A3468" s="40" t="s">
        <v>1081</v>
      </c>
      <c r="B3468" s="95">
        <f t="shared" si="6988"/>
        <v>8</v>
      </c>
      <c r="C3468" s="95">
        <f t="shared" si="6991"/>
        <v>29</v>
      </c>
      <c r="E3468" s="95">
        <f t="shared" ref="E3468" si="7107">plan_id</f>
        <v>390</v>
      </c>
      <c r="F3468" s="95">
        <f t="shared" ca="1" si="7085"/>
        <v>2006</v>
      </c>
      <c r="G3468" s="95">
        <f t="shared" ref="G3468" ca="1" si="7108">VLOOKUP(INDIRECT(CHAR(39)&amp;$A3468&amp;CHAR(39)&amp;"!r2c"&amp;$C3468,0),variables,2,0)</f>
        <v>9764</v>
      </c>
      <c r="H3468" s="98">
        <f t="array" aca="1" ref="H3468" ca="1">IF(AND(G3468&gt;=10861,G3468&lt;=10863),TEXT(INDIRECT(CHAR(39)&amp;$A3468&amp;CHAR(39)&amp;"!r"&amp;$B3468&amp;"c"&amp;$C3468,0),"dd-mmm-yyyy"),(INDIRECT(CHAR(39)&amp;$A3468&amp;CHAR(39)&amp;"!r"&amp;$B3468&amp;"c"&amp;$C3468,0)))</f>
        <v>0</v>
      </c>
    </row>
    <row r="3469" spans="1:8" x14ac:dyDescent="0.3">
      <c r="A3469" s="40" t="s">
        <v>1081</v>
      </c>
      <c r="B3469" s="95">
        <f t="shared" si="6988"/>
        <v>8</v>
      </c>
      <c r="C3469" s="95">
        <f t="shared" si="6991"/>
        <v>30</v>
      </c>
      <c r="E3469" s="95">
        <f t="shared" ref="E3469" si="7109">plan_id</f>
        <v>390</v>
      </c>
      <c r="F3469" s="95">
        <f t="shared" ca="1" si="7085"/>
        <v>2006</v>
      </c>
      <c r="G3469" s="95">
        <f t="shared" ref="G3469" ca="1" si="7110">VLOOKUP(INDIRECT(CHAR(39)&amp;$A3469&amp;CHAR(39)&amp;"!r2c"&amp;$C3469,0),variables,2,0)</f>
        <v>9767</v>
      </c>
      <c r="H3469" s="98">
        <f t="array" aca="1" ref="H3469" ca="1">IF(AND(G3469&gt;=10861,G3469&lt;=10863),TEXT(INDIRECT(CHAR(39)&amp;$A3469&amp;CHAR(39)&amp;"!r"&amp;$B3469&amp;"c"&amp;$C3469,0),"dd-mmm-yyyy"),(INDIRECT(CHAR(39)&amp;$A3469&amp;CHAR(39)&amp;"!r"&amp;$B3469&amp;"c"&amp;$C3469,0)))</f>
        <v>0</v>
      </c>
    </row>
    <row r="3470" spans="1:8" x14ac:dyDescent="0.3">
      <c r="A3470" s="40" t="s">
        <v>1081</v>
      </c>
      <c r="B3470" s="95">
        <f t="shared" si="6988"/>
        <v>8</v>
      </c>
      <c r="C3470" s="95">
        <f t="shared" si="6991"/>
        <v>31</v>
      </c>
      <c r="E3470" s="95">
        <f t="shared" ref="E3470" si="7111">plan_id</f>
        <v>390</v>
      </c>
      <c r="F3470" s="95">
        <f t="shared" ca="1" si="7085"/>
        <v>2006</v>
      </c>
      <c r="G3470" s="95">
        <f t="shared" ref="G3470" ca="1" si="7112">VLOOKUP(INDIRECT(CHAR(39)&amp;$A3470&amp;CHAR(39)&amp;"!r2c"&amp;$C3470,0),variables,2,0)</f>
        <v>9770</v>
      </c>
      <c r="H3470" s="98">
        <f t="array" aca="1" ref="H3470" ca="1">IF(AND(G3470&gt;=10861,G3470&lt;=10863),TEXT(INDIRECT(CHAR(39)&amp;$A3470&amp;CHAR(39)&amp;"!r"&amp;$B3470&amp;"c"&amp;$C3470,0),"dd-mmm-yyyy"),(INDIRECT(CHAR(39)&amp;$A3470&amp;CHAR(39)&amp;"!r"&amp;$B3470&amp;"c"&amp;$C3470,0)))</f>
        <v>0</v>
      </c>
    </row>
    <row r="3471" spans="1:8" x14ac:dyDescent="0.3">
      <c r="A3471" s="40" t="s">
        <v>1081</v>
      </c>
      <c r="B3471" s="95">
        <f t="shared" si="6988"/>
        <v>8</v>
      </c>
      <c r="C3471" s="95">
        <f t="shared" si="6991"/>
        <v>32</v>
      </c>
      <c r="E3471" s="95">
        <f t="shared" ref="E3471" si="7113">plan_id</f>
        <v>390</v>
      </c>
      <c r="F3471" s="95">
        <f t="shared" ca="1" si="7085"/>
        <v>2006</v>
      </c>
      <c r="G3471" s="95">
        <f t="shared" ref="G3471" ca="1" si="7114">VLOOKUP(INDIRECT(CHAR(39)&amp;$A3471&amp;CHAR(39)&amp;"!r2c"&amp;$C3471,0),variables,2,0)</f>
        <v>9773</v>
      </c>
      <c r="H3471" s="98">
        <f t="array" aca="1" ref="H3471" ca="1">IF(AND(G3471&gt;=10861,G3471&lt;=10863),TEXT(INDIRECT(CHAR(39)&amp;$A3471&amp;CHAR(39)&amp;"!r"&amp;$B3471&amp;"c"&amp;$C3471,0),"dd-mmm-yyyy"),(INDIRECT(CHAR(39)&amp;$A3471&amp;CHAR(39)&amp;"!r"&amp;$B3471&amp;"c"&amp;$C3471,0)))</f>
        <v>0</v>
      </c>
    </row>
    <row r="3472" spans="1:8" x14ac:dyDescent="0.3">
      <c r="A3472" s="40" t="s">
        <v>1081</v>
      </c>
      <c r="B3472" s="95">
        <f t="shared" si="6988"/>
        <v>8</v>
      </c>
      <c r="C3472" s="95">
        <f t="shared" si="6991"/>
        <v>33</v>
      </c>
      <c r="E3472" s="95">
        <f t="shared" ref="E3472" si="7115">plan_id</f>
        <v>390</v>
      </c>
      <c r="F3472" s="95">
        <f t="shared" ca="1" si="7085"/>
        <v>2006</v>
      </c>
      <c r="G3472" s="95">
        <f t="shared" ref="G3472" ca="1" si="7116">VLOOKUP(INDIRECT(CHAR(39)&amp;$A3472&amp;CHAR(39)&amp;"!r2c"&amp;$C3472,0),variables,2,0)</f>
        <v>9776</v>
      </c>
      <c r="H3472" s="98">
        <f t="array" aca="1" ref="H3472" ca="1">IF(AND(G3472&gt;=10861,G3472&lt;=10863),TEXT(INDIRECT(CHAR(39)&amp;$A3472&amp;CHAR(39)&amp;"!r"&amp;$B3472&amp;"c"&amp;$C3472,0),"dd-mmm-yyyy"),(INDIRECT(CHAR(39)&amp;$A3472&amp;CHAR(39)&amp;"!r"&amp;$B3472&amp;"c"&amp;$C3472,0)))</f>
        <v>0</v>
      </c>
    </row>
    <row r="3473" spans="1:8" x14ac:dyDescent="0.3">
      <c r="A3473" s="40" t="s">
        <v>1081</v>
      </c>
      <c r="B3473" s="95">
        <f t="shared" si="6988"/>
        <v>8</v>
      </c>
      <c r="C3473" s="95">
        <f t="shared" si="6991"/>
        <v>34</v>
      </c>
      <c r="E3473" s="95">
        <f t="shared" ref="E3473" si="7117">plan_id</f>
        <v>390</v>
      </c>
      <c r="F3473" s="95">
        <f t="shared" ca="1" si="7085"/>
        <v>2006</v>
      </c>
      <c r="G3473" s="95">
        <f t="shared" ref="G3473" ca="1" si="7118">VLOOKUP(INDIRECT(CHAR(39)&amp;$A3473&amp;CHAR(39)&amp;"!r2c"&amp;$C3473,0),variables,2,0)</f>
        <v>9779</v>
      </c>
      <c r="H3473" s="98">
        <f t="array" aca="1" ref="H3473" ca="1">IF(AND(G3473&gt;=10861,G3473&lt;=10863),TEXT(INDIRECT(CHAR(39)&amp;$A3473&amp;CHAR(39)&amp;"!r"&amp;$B3473&amp;"c"&amp;$C3473,0),"dd-mmm-yyyy"),(INDIRECT(CHAR(39)&amp;$A3473&amp;CHAR(39)&amp;"!r"&amp;$B3473&amp;"c"&amp;$C3473,0)))</f>
        <v>0</v>
      </c>
    </row>
    <row r="3474" spans="1:8" x14ac:dyDescent="0.3">
      <c r="A3474" s="40" t="s">
        <v>1081</v>
      </c>
      <c r="B3474" s="95">
        <f t="shared" ref="B3474:B3537" si="7119">B3386+1</f>
        <v>8</v>
      </c>
      <c r="C3474" s="95">
        <f t="shared" si="6991"/>
        <v>35</v>
      </c>
      <c r="E3474" s="95">
        <f t="shared" ref="E3474" si="7120">plan_id</f>
        <v>390</v>
      </c>
      <c r="F3474" s="95">
        <f t="shared" ca="1" si="7085"/>
        <v>2006</v>
      </c>
      <c r="G3474" s="95">
        <f t="shared" ref="G3474" ca="1" si="7121">VLOOKUP(INDIRECT(CHAR(39)&amp;$A3474&amp;CHAR(39)&amp;"!r2c"&amp;$C3474,0),variables,2,0)</f>
        <v>9785</v>
      </c>
      <c r="H3474" s="98">
        <f t="array" aca="1" ref="H3474" ca="1">IF(AND(G3474&gt;=10861,G3474&lt;=10863),TEXT(INDIRECT(CHAR(39)&amp;$A3474&amp;CHAR(39)&amp;"!r"&amp;$B3474&amp;"c"&amp;$C3474,0),"dd-mmm-yyyy"),(INDIRECT(CHAR(39)&amp;$A3474&amp;CHAR(39)&amp;"!r"&amp;$B3474&amp;"c"&amp;$C3474,0)))</f>
        <v>0</v>
      </c>
    </row>
    <row r="3475" spans="1:8" x14ac:dyDescent="0.3">
      <c r="A3475" s="40" t="s">
        <v>1081</v>
      </c>
      <c r="B3475" s="95">
        <f t="shared" si="7119"/>
        <v>8</v>
      </c>
      <c r="C3475" s="95">
        <f t="shared" ref="C3475:C3538" si="7122">C3387</f>
        <v>36</v>
      </c>
      <c r="E3475" s="95">
        <f t="shared" ref="E3475" si="7123">plan_id</f>
        <v>390</v>
      </c>
      <c r="F3475" s="95">
        <f t="shared" ca="1" si="7085"/>
        <v>2006</v>
      </c>
      <c r="G3475" s="95">
        <f t="shared" ref="G3475" ca="1" si="7124">VLOOKUP(INDIRECT(CHAR(39)&amp;$A3475&amp;CHAR(39)&amp;"!r2c"&amp;$C3475,0),variables,2,0)</f>
        <v>9794</v>
      </c>
      <c r="H3475" s="98">
        <f t="array" aca="1" ref="H3475" ca="1">IF(AND(G3475&gt;=10861,G3475&lt;=10863),TEXT(INDIRECT(CHAR(39)&amp;$A3475&amp;CHAR(39)&amp;"!r"&amp;$B3475&amp;"c"&amp;$C3475,0),"dd-mmm-yyyy"),(INDIRECT(CHAR(39)&amp;$A3475&amp;CHAR(39)&amp;"!r"&amp;$B3475&amp;"c"&amp;$C3475,0)))</f>
        <v>0</v>
      </c>
    </row>
    <row r="3476" spans="1:8" x14ac:dyDescent="0.3">
      <c r="A3476" s="40" t="s">
        <v>1081</v>
      </c>
      <c r="B3476" s="95">
        <f t="shared" si="7119"/>
        <v>8</v>
      </c>
      <c r="C3476" s="95">
        <f t="shared" si="7122"/>
        <v>37</v>
      </c>
      <c r="E3476" s="95">
        <f t="shared" ref="E3476" si="7125">plan_id</f>
        <v>390</v>
      </c>
      <c r="F3476" s="95">
        <f t="shared" ca="1" si="7085"/>
        <v>2006</v>
      </c>
      <c r="G3476" s="95">
        <f t="shared" ref="G3476" ca="1" si="7126">VLOOKUP(INDIRECT(CHAR(39)&amp;$A3476&amp;CHAR(39)&amp;"!r2c"&amp;$C3476,0),variables,2,0)</f>
        <v>9797</v>
      </c>
      <c r="H3476" s="98">
        <f t="array" aca="1" ref="H3476" ca="1">IF(AND(G3476&gt;=10861,G3476&lt;=10863),TEXT(INDIRECT(CHAR(39)&amp;$A3476&amp;CHAR(39)&amp;"!r"&amp;$B3476&amp;"c"&amp;$C3476,0),"dd-mmm-yyyy"),(INDIRECT(CHAR(39)&amp;$A3476&amp;CHAR(39)&amp;"!r"&amp;$B3476&amp;"c"&amp;$C3476,0)))</f>
        <v>0</v>
      </c>
    </row>
    <row r="3477" spans="1:8" x14ac:dyDescent="0.3">
      <c r="A3477" s="40" t="s">
        <v>1081</v>
      </c>
      <c r="B3477" s="95">
        <f t="shared" si="7119"/>
        <v>8</v>
      </c>
      <c r="C3477" s="95">
        <f t="shared" si="7122"/>
        <v>38</v>
      </c>
      <c r="E3477" s="95">
        <f t="shared" ref="E3477" si="7127">plan_id</f>
        <v>390</v>
      </c>
      <c r="F3477" s="95">
        <f t="shared" ca="1" si="7085"/>
        <v>2006</v>
      </c>
      <c r="G3477" s="95">
        <f t="shared" ref="G3477" ca="1" si="7128">VLOOKUP(INDIRECT(CHAR(39)&amp;$A3477&amp;CHAR(39)&amp;"!r2c"&amp;$C3477,0),variables,2,0)</f>
        <v>9806</v>
      </c>
      <c r="H3477" s="98">
        <f t="array" aca="1" ref="H3477" ca="1">IF(AND(G3477&gt;=10861,G3477&lt;=10863),TEXT(INDIRECT(CHAR(39)&amp;$A3477&amp;CHAR(39)&amp;"!r"&amp;$B3477&amp;"c"&amp;$C3477,0),"dd-mmm-yyyy"),(INDIRECT(CHAR(39)&amp;$A3477&amp;CHAR(39)&amp;"!r"&amp;$B3477&amp;"c"&amp;$C3477,0)))</f>
        <v>0</v>
      </c>
    </row>
    <row r="3478" spans="1:8" x14ac:dyDescent="0.3">
      <c r="A3478" s="40" t="s">
        <v>1081</v>
      </c>
      <c r="B3478" s="95">
        <f t="shared" si="7119"/>
        <v>8</v>
      </c>
      <c r="C3478" s="95">
        <f t="shared" si="7122"/>
        <v>39</v>
      </c>
      <c r="E3478" s="95">
        <f t="shared" ref="E3478" si="7129">plan_id</f>
        <v>390</v>
      </c>
      <c r="F3478" s="95">
        <f t="shared" ca="1" si="7085"/>
        <v>2006</v>
      </c>
      <c r="G3478" s="95">
        <f t="shared" ref="G3478" ca="1" si="7130">VLOOKUP(INDIRECT(CHAR(39)&amp;$A3478&amp;CHAR(39)&amp;"!r2c"&amp;$C3478,0),variables,2,0)</f>
        <v>9809</v>
      </c>
      <c r="H3478" s="98">
        <f t="array" aca="1" ref="H3478" ca="1">IF(AND(G3478&gt;=10861,G3478&lt;=10863),TEXT(INDIRECT(CHAR(39)&amp;$A3478&amp;CHAR(39)&amp;"!r"&amp;$B3478&amp;"c"&amp;$C3478,0),"dd-mmm-yyyy"),(INDIRECT(CHAR(39)&amp;$A3478&amp;CHAR(39)&amp;"!r"&amp;$B3478&amp;"c"&amp;$C3478,0)))</f>
        <v>0</v>
      </c>
    </row>
    <row r="3479" spans="1:8" x14ac:dyDescent="0.3">
      <c r="A3479" s="40" t="s">
        <v>1081</v>
      </c>
      <c r="B3479" s="95">
        <f t="shared" si="7119"/>
        <v>8</v>
      </c>
      <c r="C3479" s="95">
        <f t="shared" si="7122"/>
        <v>40</v>
      </c>
      <c r="E3479" s="95">
        <f t="shared" ref="E3479" si="7131">plan_id</f>
        <v>390</v>
      </c>
      <c r="F3479" s="95">
        <f t="shared" ca="1" si="7085"/>
        <v>2006</v>
      </c>
      <c r="G3479" s="95">
        <f t="shared" ref="G3479" ca="1" si="7132">VLOOKUP(INDIRECT(CHAR(39)&amp;$A3479&amp;CHAR(39)&amp;"!r2c"&amp;$C3479,0),variables,2,0)</f>
        <v>9818</v>
      </c>
      <c r="H3479" s="98">
        <f t="array" aca="1" ref="H3479" ca="1">IF(AND(G3479&gt;=10861,G3479&lt;=10863),TEXT(INDIRECT(CHAR(39)&amp;$A3479&amp;CHAR(39)&amp;"!r"&amp;$B3479&amp;"c"&amp;$C3479,0),"dd-mmm-yyyy"),(INDIRECT(CHAR(39)&amp;$A3479&amp;CHAR(39)&amp;"!r"&amp;$B3479&amp;"c"&amp;$C3479,0)))</f>
        <v>0</v>
      </c>
    </row>
    <row r="3480" spans="1:8" x14ac:dyDescent="0.3">
      <c r="A3480" s="40" t="s">
        <v>1081</v>
      </c>
      <c r="B3480" s="95">
        <f t="shared" si="7119"/>
        <v>8</v>
      </c>
      <c r="C3480" s="95">
        <f t="shared" si="7122"/>
        <v>41</v>
      </c>
      <c r="E3480" s="95">
        <f t="shared" ref="E3480" si="7133">plan_id</f>
        <v>390</v>
      </c>
      <c r="F3480" s="95">
        <f t="shared" ca="1" si="7085"/>
        <v>2006</v>
      </c>
      <c r="G3480" s="95">
        <f t="shared" ref="G3480" ca="1" si="7134">VLOOKUP(INDIRECT(CHAR(39)&amp;$A3480&amp;CHAR(39)&amp;"!r2c"&amp;$C3480,0),variables,2,0)</f>
        <v>9839</v>
      </c>
      <c r="H3480" s="98">
        <f t="array" aca="1" ref="H3480" ca="1">IF(AND(G3480&gt;=10861,G3480&lt;=10863),TEXT(INDIRECT(CHAR(39)&amp;$A3480&amp;CHAR(39)&amp;"!r"&amp;$B3480&amp;"c"&amp;$C3480,0),"dd-mmm-yyyy"),(INDIRECT(CHAR(39)&amp;$A3480&amp;CHAR(39)&amp;"!r"&amp;$B3480&amp;"c"&amp;$C3480,0)))</f>
        <v>0</v>
      </c>
    </row>
    <row r="3481" spans="1:8" x14ac:dyDescent="0.3">
      <c r="A3481" s="40" t="s">
        <v>1081</v>
      </c>
      <c r="B3481" s="95">
        <f t="shared" si="7119"/>
        <v>8</v>
      </c>
      <c r="C3481" s="95">
        <f t="shared" si="7122"/>
        <v>42</v>
      </c>
      <c r="E3481" s="95">
        <f t="shared" ref="E3481" si="7135">plan_id</f>
        <v>390</v>
      </c>
      <c r="F3481" s="95">
        <f t="shared" ca="1" si="7085"/>
        <v>2006</v>
      </c>
      <c r="G3481" s="95">
        <f t="shared" ref="G3481" ca="1" si="7136">VLOOKUP(INDIRECT(CHAR(39)&amp;$A3481&amp;CHAR(39)&amp;"!r2c"&amp;$C3481,0),variables,2,0)</f>
        <v>9860</v>
      </c>
      <c r="H3481" s="98">
        <f t="array" aca="1" ref="H3481" ca="1">IF(AND(G3481&gt;=10861,G3481&lt;=10863),TEXT(INDIRECT(CHAR(39)&amp;$A3481&amp;CHAR(39)&amp;"!r"&amp;$B3481&amp;"c"&amp;$C3481,0),"dd-mmm-yyyy"),(INDIRECT(CHAR(39)&amp;$A3481&amp;CHAR(39)&amp;"!r"&amp;$B3481&amp;"c"&amp;$C3481,0)))</f>
        <v>0</v>
      </c>
    </row>
    <row r="3482" spans="1:8" x14ac:dyDescent="0.3">
      <c r="A3482" s="40" t="s">
        <v>1081</v>
      </c>
      <c r="B3482" s="95">
        <f t="shared" si="7119"/>
        <v>8</v>
      </c>
      <c r="C3482" s="95">
        <f t="shared" si="7122"/>
        <v>43</v>
      </c>
      <c r="E3482" s="95">
        <f t="shared" ref="E3482" si="7137">plan_id</f>
        <v>390</v>
      </c>
      <c r="F3482" s="95">
        <f t="shared" ca="1" si="7085"/>
        <v>2006</v>
      </c>
      <c r="G3482" s="95">
        <f t="shared" ref="G3482" ca="1" si="7138">VLOOKUP(INDIRECT(CHAR(39)&amp;$A3482&amp;CHAR(39)&amp;"!r2c"&amp;$C3482,0),variables,2,0)</f>
        <v>9863</v>
      </c>
      <c r="H3482" s="98">
        <f t="array" aca="1" ref="H3482" ca="1">IF(AND(G3482&gt;=10861,G3482&lt;=10863),TEXT(INDIRECT(CHAR(39)&amp;$A3482&amp;CHAR(39)&amp;"!r"&amp;$B3482&amp;"c"&amp;$C3482,0),"dd-mmm-yyyy"),(INDIRECT(CHAR(39)&amp;$A3482&amp;CHAR(39)&amp;"!r"&amp;$B3482&amp;"c"&amp;$C3482,0)))</f>
        <v>0</v>
      </c>
    </row>
    <row r="3483" spans="1:8" x14ac:dyDescent="0.3">
      <c r="A3483" s="40" t="s">
        <v>1081</v>
      </c>
      <c r="B3483" s="95">
        <f t="shared" si="7119"/>
        <v>8</v>
      </c>
      <c r="C3483" s="95">
        <f t="shared" si="7122"/>
        <v>44</v>
      </c>
      <c r="E3483" s="95">
        <f t="shared" ref="E3483" si="7139">plan_id</f>
        <v>390</v>
      </c>
      <c r="F3483" s="95">
        <f t="shared" ca="1" si="7085"/>
        <v>2006</v>
      </c>
      <c r="G3483" s="95">
        <f t="shared" ref="G3483" ca="1" si="7140">VLOOKUP(INDIRECT(CHAR(39)&amp;$A3483&amp;CHAR(39)&amp;"!r2c"&amp;$C3483,0),variables,2,0)</f>
        <v>9878</v>
      </c>
      <c r="H3483" s="98">
        <f t="array" aca="1" ref="H3483" ca="1">IF(AND(G3483&gt;=10861,G3483&lt;=10863),TEXT(INDIRECT(CHAR(39)&amp;$A3483&amp;CHAR(39)&amp;"!r"&amp;$B3483&amp;"c"&amp;$C3483,0),"dd-mmm-yyyy"),(INDIRECT(CHAR(39)&amp;$A3483&amp;CHAR(39)&amp;"!r"&amp;$B3483&amp;"c"&amp;$C3483,0)))</f>
        <v>0</v>
      </c>
    </row>
    <row r="3484" spans="1:8" x14ac:dyDescent="0.3">
      <c r="A3484" s="40" t="s">
        <v>1081</v>
      </c>
      <c r="B3484" s="95">
        <f t="shared" si="7119"/>
        <v>8</v>
      </c>
      <c r="C3484" s="95">
        <f t="shared" si="7122"/>
        <v>45</v>
      </c>
      <c r="E3484" s="95">
        <f t="shared" ref="E3484" si="7141">plan_id</f>
        <v>390</v>
      </c>
      <c r="F3484" s="95">
        <f t="shared" ca="1" si="7085"/>
        <v>2006</v>
      </c>
      <c r="G3484" s="95">
        <f t="shared" ref="G3484" ca="1" si="7142">VLOOKUP(INDIRECT(CHAR(39)&amp;$A3484&amp;CHAR(39)&amp;"!r2c"&amp;$C3484,0),variables,2,0)</f>
        <v>9923</v>
      </c>
      <c r="H3484" s="98">
        <f t="array" aca="1" ref="H3484" ca="1">IF(AND(G3484&gt;=10861,G3484&lt;=10863),TEXT(INDIRECT(CHAR(39)&amp;$A3484&amp;CHAR(39)&amp;"!r"&amp;$B3484&amp;"c"&amp;$C3484,0),"dd-mmm-yyyy"),(INDIRECT(CHAR(39)&amp;$A3484&amp;CHAR(39)&amp;"!r"&amp;$B3484&amp;"c"&amp;$C3484,0)))</f>
        <v>0</v>
      </c>
    </row>
    <row r="3485" spans="1:8" x14ac:dyDescent="0.3">
      <c r="A3485" s="40" t="s">
        <v>1081</v>
      </c>
      <c r="B3485" s="95">
        <f t="shared" si="7119"/>
        <v>8</v>
      </c>
      <c r="C3485" s="95">
        <f t="shared" si="7122"/>
        <v>46</v>
      </c>
      <c r="E3485" s="95">
        <f t="shared" ref="E3485" si="7143">plan_id</f>
        <v>390</v>
      </c>
      <c r="F3485" s="95">
        <f t="shared" ca="1" si="7085"/>
        <v>2006</v>
      </c>
      <c r="G3485" s="95">
        <f t="shared" ref="G3485" ca="1" si="7144">VLOOKUP(INDIRECT(CHAR(39)&amp;$A3485&amp;CHAR(39)&amp;"!r2c"&amp;$C3485,0),variables,2,0)</f>
        <v>9932</v>
      </c>
      <c r="H3485" s="98">
        <f t="array" aca="1" ref="H3485" ca="1">IF(AND(G3485&gt;=10861,G3485&lt;=10863),TEXT(INDIRECT(CHAR(39)&amp;$A3485&amp;CHAR(39)&amp;"!r"&amp;$B3485&amp;"c"&amp;$C3485,0),"dd-mmm-yyyy"),(INDIRECT(CHAR(39)&amp;$A3485&amp;CHAR(39)&amp;"!r"&amp;$B3485&amp;"c"&amp;$C3485,0)))</f>
        <v>0</v>
      </c>
    </row>
    <row r="3486" spans="1:8" x14ac:dyDescent="0.3">
      <c r="A3486" s="40" t="s">
        <v>1081</v>
      </c>
      <c r="B3486" s="95">
        <f t="shared" si="7119"/>
        <v>8</v>
      </c>
      <c r="C3486" s="95">
        <f t="shared" si="7122"/>
        <v>47</v>
      </c>
      <c r="E3486" s="95">
        <f t="shared" ref="E3486" si="7145">plan_id</f>
        <v>390</v>
      </c>
      <c r="F3486" s="95">
        <f t="shared" ca="1" si="7085"/>
        <v>2006</v>
      </c>
      <c r="G3486" s="95">
        <f t="shared" ref="G3486" ca="1" si="7146">VLOOKUP(INDIRECT(CHAR(39)&amp;$A3486&amp;CHAR(39)&amp;"!r2c"&amp;$C3486,0),variables,2,0)</f>
        <v>9935</v>
      </c>
      <c r="H3486" s="98">
        <f t="array" aca="1" ref="H3486" ca="1">IF(AND(G3486&gt;=10861,G3486&lt;=10863),TEXT(INDIRECT(CHAR(39)&amp;$A3486&amp;CHAR(39)&amp;"!r"&amp;$B3486&amp;"c"&amp;$C3486,0),"dd-mmm-yyyy"),(INDIRECT(CHAR(39)&amp;$A3486&amp;CHAR(39)&amp;"!r"&amp;$B3486&amp;"c"&amp;$C3486,0)))</f>
        <v>0</v>
      </c>
    </row>
    <row r="3487" spans="1:8" x14ac:dyDescent="0.3">
      <c r="A3487" s="40" t="s">
        <v>1081</v>
      </c>
      <c r="B3487" s="95">
        <f t="shared" si="7119"/>
        <v>8</v>
      </c>
      <c r="C3487" s="95">
        <f t="shared" si="7122"/>
        <v>48</v>
      </c>
      <c r="E3487" s="95">
        <f t="shared" ref="E3487" si="7147">plan_id</f>
        <v>390</v>
      </c>
      <c r="F3487" s="95">
        <f t="shared" ca="1" si="7085"/>
        <v>2006</v>
      </c>
      <c r="G3487" s="95">
        <f t="shared" ref="G3487" ca="1" si="7148">VLOOKUP(INDIRECT(CHAR(39)&amp;$A3487&amp;CHAR(39)&amp;"!r2c"&amp;$C3487,0),variables,2,0)</f>
        <v>9651</v>
      </c>
      <c r="H3487" s="98">
        <f t="array" aca="1" ref="H3487" ca="1">IF(AND(G3487&gt;=10861,G3487&lt;=10863),TEXT(INDIRECT(CHAR(39)&amp;$A3487&amp;CHAR(39)&amp;"!r"&amp;$B3487&amp;"c"&amp;$C3487,0),"dd-mmm-yyyy"),(INDIRECT(CHAR(39)&amp;$A3487&amp;CHAR(39)&amp;"!r"&amp;$B3487&amp;"c"&amp;$C3487,0)))</f>
        <v>0</v>
      </c>
    </row>
    <row r="3488" spans="1:8" x14ac:dyDescent="0.3">
      <c r="A3488" s="40" t="s">
        <v>1081</v>
      </c>
      <c r="B3488" s="95">
        <f t="shared" si="7119"/>
        <v>8</v>
      </c>
      <c r="C3488" s="95">
        <f t="shared" si="7122"/>
        <v>49</v>
      </c>
      <c r="E3488" s="95">
        <f t="shared" ref="E3488" si="7149">plan_id</f>
        <v>390</v>
      </c>
      <c r="F3488" s="95">
        <f t="shared" ca="1" si="7085"/>
        <v>2006</v>
      </c>
      <c r="G3488" s="95">
        <f t="shared" ref="G3488" ca="1" si="7150">VLOOKUP(INDIRECT(CHAR(39)&amp;$A3488&amp;CHAR(39)&amp;"!r2c"&amp;$C3488,0),variables,2,0)</f>
        <v>9722</v>
      </c>
      <c r="H3488" s="98">
        <f t="array" aca="1" ref="H3488" ca="1">IF(AND(G3488&gt;=10861,G3488&lt;=10863),TEXT(INDIRECT(CHAR(39)&amp;$A3488&amp;CHAR(39)&amp;"!r"&amp;$B3488&amp;"c"&amp;$C3488,0),"dd-mmm-yyyy"),(INDIRECT(CHAR(39)&amp;$A3488&amp;CHAR(39)&amp;"!r"&amp;$B3488&amp;"c"&amp;$C3488,0)))</f>
        <v>0</v>
      </c>
    </row>
    <row r="3489" spans="1:8" x14ac:dyDescent="0.3">
      <c r="A3489" s="40" t="s">
        <v>1081</v>
      </c>
      <c r="B3489" s="95">
        <f t="shared" si="7119"/>
        <v>8</v>
      </c>
      <c r="C3489" s="95">
        <f t="shared" si="7122"/>
        <v>50</v>
      </c>
      <c r="E3489" s="95">
        <f t="shared" ref="E3489" si="7151">plan_id</f>
        <v>390</v>
      </c>
      <c r="F3489" s="95">
        <f t="shared" ca="1" si="7085"/>
        <v>2006</v>
      </c>
      <c r="G3489" s="95">
        <f t="shared" ref="G3489" ca="1" si="7152">VLOOKUP(INDIRECT(CHAR(39)&amp;$A3489&amp;CHAR(39)&amp;"!r2c"&amp;$C3489,0),variables,2,0)</f>
        <v>9848</v>
      </c>
      <c r="H3489" s="98">
        <f t="array" aca="1" ref="H3489" ca="1">IF(AND(G3489&gt;=10861,G3489&lt;=10863),TEXT(INDIRECT(CHAR(39)&amp;$A3489&amp;CHAR(39)&amp;"!r"&amp;$B3489&amp;"c"&amp;$C3489,0),"dd-mmm-yyyy"),(INDIRECT(CHAR(39)&amp;$A3489&amp;CHAR(39)&amp;"!r"&amp;$B3489&amp;"c"&amp;$C3489,0)))</f>
        <v>0</v>
      </c>
    </row>
    <row r="3490" spans="1:8" x14ac:dyDescent="0.3">
      <c r="A3490" s="40" t="s">
        <v>1081</v>
      </c>
      <c r="B3490" s="95">
        <f t="shared" si="7119"/>
        <v>8</v>
      </c>
      <c r="C3490" s="95">
        <f t="shared" si="7122"/>
        <v>51</v>
      </c>
      <c r="E3490" s="95">
        <f t="shared" ref="E3490" si="7153">plan_id</f>
        <v>390</v>
      </c>
      <c r="F3490" s="95">
        <f t="shared" ca="1" si="7085"/>
        <v>2006</v>
      </c>
      <c r="G3490" s="95">
        <f t="shared" ref="G3490" ca="1" si="7154">VLOOKUP(INDIRECT(CHAR(39)&amp;$A3490&amp;CHAR(39)&amp;"!r2c"&amp;$C3490,0),variables,2,0)</f>
        <v>9866</v>
      </c>
      <c r="H3490" s="98">
        <f t="array" aca="1" ref="H3490" ca="1">IF(AND(G3490&gt;=10861,G3490&lt;=10863),TEXT(INDIRECT(CHAR(39)&amp;$A3490&amp;CHAR(39)&amp;"!r"&amp;$B3490&amp;"c"&amp;$C3490,0),"dd-mmm-yyyy"),(INDIRECT(CHAR(39)&amp;$A3490&amp;CHAR(39)&amp;"!r"&amp;$B3490&amp;"c"&amp;$C3490,0)))</f>
        <v>0</v>
      </c>
    </row>
    <row r="3491" spans="1:8" x14ac:dyDescent="0.3">
      <c r="A3491" s="40" t="s">
        <v>1081</v>
      </c>
      <c r="B3491" s="95">
        <f t="shared" si="7119"/>
        <v>8</v>
      </c>
      <c r="C3491" s="95">
        <f t="shared" si="7122"/>
        <v>52</v>
      </c>
      <c r="E3491" s="95">
        <f t="shared" ref="E3491" si="7155">plan_id</f>
        <v>390</v>
      </c>
      <c r="F3491" s="95">
        <f t="shared" ca="1" si="7085"/>
        <v>2006</v>
      </c>
      <c r="G3491" s="95">
        <f t="shared" ref="G3491" ca="1" si="7156">VLOOKUP(INDIRECT(CHAR(39)&amp;$A3491&amp;CHAR(39)&amp;"!r2c"&amp;$C3491,0),variables,2,0)</f>
        <v>9899</v>
      </c>
      <c r="H3491" s="98">
        <f t="array" aca="1" ref="H3491" ca="1">IF(AND(G3491&gt;=10861,G3491&lt;=10863),TEXT(INDIRECT(CHAR(39)&amp;$A3491&amp;CHAR(39)&amp;"!r"&amp;$B3491&amp;"c"&amp;$C3491,0),"dd-mmm-yyyy"),(INDIRECT(CHAR(39)&amp;$A3491&amp;CHAR(39)&amp;"!r"&amp;$B3491&amp;"c"&amp;$C3491,0)))</f>
        <v>0</v>
      </c>
    </row>
    <row r="3492" spans="1:8" x14ac:dyDescent="0.3">
      <c r="A3492" s="40" t="s">
        <v>1081</v>
      </c>
      <c r="B3492" s="95">
        <f t="shared" si="7119"/>
        <v>8</v>
      </c>
      <c r="C3492" s="95">
        <f t="shared" si="7122"/>
        <v>53</v>
      </c>
      <c r="E3492" s="95">
        <f t="shared" ref="E3492" si="7157">plan_id</f>
        <v>390</v>
      </c>
      <c r="F3492" s="95">
        <f t="shared" ca="1" si="7085"/>
        <v>2006</v>
      </c>
      <c r="G3492" s="95">
        <f t="shared" ref="G3492" ca="1" si="7158">VLOOKUP(INDIRECT(CHAR(39)&amp;$A3492&amp;CHAR(39)&amp;"!r2c"&amp;$C3492,0),variables,2,0)</f>
        <v>9905</v>
      </c>
      <c r="H3492" s="98">
        <f t="array" aca="1" ref="H3492" ca="1">IF(AND(G3492&gt;=10861,G3492&lt;=10863),TEXT(INDIRECT(CHAR(39)&amp;$A3492&amp;CHAR(39)&amp;"!r"&amp;$B3492&amp;"c"&amp;$C3492,0),"dd-mmm-yyyy"),(INDIRECT(CHAR(39)&amp;$A3492&amp;CHAR(39)&amp;"!r"&amp;$B3492&amp;"c"&amp;$C3492,0)))</f>
        <v>0</v>
      </c>
    </row>
    <row r="3493" spans="1:8" x14ac:dyDescent="0.3">
      <c r="A3493" s="40" t="s">
        <v>1081</v>
      </c>
      <c r="B3493" s="95">
        <f t="shared" si="7119"/>
        <v>8</v>
      </c>
      <c r="C3493" s="95">
        <f t="shared" si="7122"/>
        <v>54</v>
      </c>
      <c r="E3493" s="95">
        <f t="shared" ref="E3493" si="7159">plan_id</f>
        <v>390</v>
      </c>
      <c r="F3493" s="95">
        <f t="shared" ca="1" si="7085"/>
        <v>2006</v>
      </c>
      <c r="G3493" s="95">
        <f t="shared" ref="G3493" ca="1" si="7160">VLOOKUP(INDIRECT(CHAR(39)&amp;$A3493&amp;CHAR(39)&amp;"!r2c"&amp;$C3493,0),variables,2,0)</f>
        <v>9929</v>
      </c>
      <c r="H3493" s="98">
        <f t="array" aca="1" ref="H3493" ca="1">IF(AND(G3493&gt;=10861,G3493&lt;=10863),TEXT(INDIRECT(CHAR(39)&amp;$A3493&amp;CHAR(39)&amp;"!r"&amp;$B3493&amp;"c"&amp;$C3493,0),"dd-mmm-yyyy"),(INDIRECT(CHAR(39)&amp;$A3493&amp;CHAR(39)&amp;"!r"&amp;$B3493&amp;"c"&amp;$C3493,0)))</f>
        <v>0</v>
      </c>
    </row>
    <row r="3494" spans="1:8" x14ac:dyDescent="0.3">
      <c r="A3494" s="40" t="s">
        <v>1081</v>
      </c>
      <c r="B3494" s="95">
        <f t="shared" si="7119"/>
        <v>8</v>
      </c>
      <c r="C3494" s="95">
        <f t="shared" si="7122"/>
        <v>55</v>
      </c>
      <c r="E3494" s="95">
        <f t="shared" ref="E3494" si="7161">plan_id</f>
        <v>390</v>
      </c>
      <c r="F3494" s="95">
        <f t="shared" ca="1" si="7085"/>
        <v>2006</v>
      </c>
      <c r="G3494" s="95">
        <f t="shared" ref="G3494" ca="1" si="7162">VLOOKUP(INDIRECT(CHAR(39)&amp;$A3494&amp;CHAR(39)&amp;"!r2c"&amp;$C3494,0),variables,2,0)</f>
        <v>9654</v>
      </c>
      <c r="H3494" s="98">
        <f t="array" aca="1" ref="H3494" ca="1">IF(AND(G3494&gt;=10861,G3494&lt;=10863),TEXT(INDIRECT(CHAR(39)&amp;$A3494&amp;CHAR(39)&amp;"!r"&amp;$B3494&amp;"c"&amp;$C3494,0),"dd-mmm-yyyy"),(INDIRECT(CHAR(39)&amp;$A3494&amp;CHAR(39)&amp;"!r"&amp;$B3494&amp;"c"&amp;$C3494,0)))</f>
        <v>0</v>
      </c>
    </row>
    <row r="3495" spans="1:8" x14ac:dyDescent="0.3">
      <c r="A3495" s="40" t="s">
        <v>1081</v>
      </c>
      <c r="B3495" s="95">
        <f t="shared" si="7119"/>
        <v>8</v>
      </c>
      <c r="C3495" s="95">
        <f t="shared" si="7122"/>
        <v>56</v>
      </c>
      <c r="E3495" s="95">
        <f t="shared" ref="E3495" si="7163">plan_id</f>
        <v>390</v>
      </c>
      <c r="F3495" s="95">
        <f t="shared" ca="1" si="7085"/>
        <v>2006</v>
      </c>
      <c r="G3495" s="95">
        <f t="shared" ref="G3495" ca="1" si="7164">VLOOKUP(INDIRECT(CHAR(39)&amp;$A3495&amp;CHAR(39)&amp;"!r2c"&amp;$C3495,0),variables,2,0)</f>
        <v>9707</v>
      </c>
      <c r="H3495" s="98">
        <f t="array" aca="1" ref="H3495" ca="1">IF(AND(G3495&gt;=10861,G3495&lt;=10863),TEXT(INDIRECT(CHAR(39)&amp;$A3495&amp;CHAR(39)&amp;"!r"&amp;$B3495&amp;"c"&amp;$C3495,0),"dd-mmm-yyyy"),(INDIRECT(CHAR(39)&amp;$A3495&amp;CHAR(39)&amp;"!r"&amp;$B3495&amp;"c"&amp;$C3495,0)))</f>
        <v>0</v>
      </c>
    </row>
    <row r="3496" spans="1:8" x14ac:dyDescent="0.3">
      <c r="A3496" s="40" t="s">
        <v>1081</v>
      </c>
      <c r="B3496" s="95">
        <f t="shared" si="7119"/>
        <v>8</v>
      </c>
      <c r="C3496" s="95">
        <f t="shared" si="7122"/>
        <v>57</v>
      </c>
      <c r="E3496" s="95">
        <f t="shared" ref="E3496" si="7165">plan_id</f>
        <v>390</v>
      </c>
      <c r="F3496" s="95">
        <f t="shared" ca="1" si="7085"/>
        <v>2006</v>
      </c>
      <c r="G3496" s="95">
        <f t="shared" ref="G3496" ca="1" si="7166">VLOOKUP(INDIRECT(CHAR(39)&amp;$A3496&amp;CHAR(39)&amp;"!r2c"&amp;$C3496,0),variables,2,0)</f>
        <v>9669</v>
      </c>
      <c r="H3496" s="98">
        <f t="array" aca="1" ref="H3496" ca="1">IF(AND(G3496&gt;=10861,G3496&lt;=10863),TEXT(INDIRECT(CHAR(39)&amp;$A3496&amp;CHAR(39)&amp;"!r"&amp;$B3496&amp;"c"&amp;$C3496,0),"dd-mmm-yyyy"),(INDIRECT(CHAR(39)&amp;$A3496&amp;CHAR(39)&amp;"!r"&amp;$B3496&amp;"c"&amp;$C3496,0)))</f>
        <v>0</v>
      </c>
    </row>
    <row r="3497" spans="1:8" x14ac:dyDescent="0.3">
      <c r="A3497" s="40" t="s">
        <v>1081</v>
      </c>
      <c r="B3497" s="95">
        <f t="shared" si="7119"/>
        <v>8</v>
      </c>
      <c r="C3497" s="95">
        <f t="shared" si="7122"/>
        <v>58</v>
      </c>
      <c r="E3497" s="95">
        <f t="shared" ref="E3497" si="7167">plan_id</f>
        <v>390</v>
      </c>
      <c r="F3497" s="95">
        <f t="shared" ca="1" si="7085"/>
        <v>2006</v>
      </c>
      <c r="G3497" s="95">
        <f t="shared" ref="G3497" ca="1" si="7168">VLOOKUP(INDIRECT(CHAR(39)&amp;$A3497&amp;CHAR(39)&amp;"!r2c"&amp;$C3497,0),variables,2,0)</f>
        <v>9851</v>
      </c>
      <c r="H3497" s="98">
        <f t="array" aca="1" ref="H3497" ca="1">IF(AND(G3497&gt;=10861,G3497&lt;=10863),TEXT(INDIRECT(CHAR(39)&amp;$A3497&amp;CHAR(39)&amp;"!r"&amp;$B3497&amp;"c"&amp;$C3497,0),"dd-mmm-yyyy"),(INDIRECT(CHAR(39)&amp;$A3497&amp;CHAR(39)&amp;"!r"&amp;$B3497&amp;"c"&amp;$C3497,0)))</f>
        <v>0</v>
      </c>
    </row>
    <row r="3498" spans="1:8" x14ac:dyDescent="0.3">
      <c r="A3498" s="40" t="s">
        <v>1081</v>
      </c>
      <c r="B3498" s="95">
        <f t="shared" si="7119"/>
        <v>8</v>
      </c>
      <c r="C3498" s="95">
        <f t="shared" si="7122"/>
        <v>59</v>
      </c>
      <c r="E3498" s="95">
        <f t="shared" ref="E3498" si="7169">plan_id</f>
        <v>390</v>
      </c>
      <c r="F3498" s="95">
        <f t="shared" ca="1" si="7085"/>
        <v>2006</v>
      </c>
      <c r="G3498" s="95">
        <f t="shared" ref="G3498" ca="1" si="7170">VLOOKUP(INDIRECT(CHAR(39)&amp;$A3498&amp;CHAR(39)&amp;"!r2c"&amp;$C3498,0),variables,2,0)</f>
        <v>9890</v>
      </c>
      <c r="H3498" s="98">
        <f t="array" aca="1" ref="H3498" ca="1">IF(AND(G3498&gt;=10861,G3498&lt;=10863),TEXT(INDIRECT(CHAR(39)&amp;$A3498&amp;CHAR(39)&amp;"!r"&amp;$B3498&amp;"c"&amp;$C3498,0),"dd-mmm-yyyy"),(INDIRECT(CHAR(39)&amp;$A3498&amp;CHAR(39)&amp;"!r"&amp;$B3498&amp;"c"&amp;$C3498,0)))</f>
        <v>0</v>
      </c>
    </row>
    <row r="3499" spans="1:8" x14ac:dyDescent="0.3">
      <c r="A3499" s="40" t="s">
        <v>1081</v>
      </c>
      <c r="B3499" s="95">
        <f t="shared" si="7119"/>
        <v>8</v>
      </c>
      <c r="C3499" s="95">
        <f t="shared" si="7122"/>
        <v>60</v>
      </c>
      <c r="E3499" s="95">
        <f t="shared" ref="E3499" si="7171">plan_id</f>
        <v>390</v>
      </c>
      <c r="F3499" s="95">
        <f t="shared" ca="1" si="7085"/>
        <v>2006</v>
      </c>
      <c r="G3499" s="95">
        <f t="shared" ref="G3499" ca="1" si="7172">VLOOKUP(INDIRECT(CHAR(39)&amp;$A3499&amp;CHAR(39)&amp;"!r2c"&amp;$C3499,0),variables,2,0)</f>
        <v>9893</v>
      </c>
      <c r="H3499" s="98">
        <f t="array" aca="1" ref="H3499" ca="1">IF(AND(G3499&gt;=10861,G3499&lt;=10863),TEXT(INDIRECT(CHAR(39)&amp;$A3499&amp;CHAR(39)&amp;"!r"&amp;$B3499&amp;"c"&amp;$C3499,0),"dd-mmm-yyyy"),(INDIRECT(CHAR(39)&amp;$A3499&amp;CHAR(39)&amp;"!r"&amp;$B3499&amp;"c"&amp;$C3499,0)))</f>
        <v>0</v>
      </c>
    </row>
    <row r="3500" spans="1:8" x14ac:dyDescent="0.3">
      <c r="A3500" s="40" t="s">
        <v>1081</v>
      </c>
      <c r="B3500" s="95">
        <f t="shared" si="7119"/>
        <v>8</v>
      </c>
      <c r="C3500" s="95">
        <f t="shared" si="7122"/>
        <v>61</v>
      </c>
      <c r="E3500" s="95">
        <f t="shared" ref="E3500" si="7173">plan_id</f>
        <v>390</v>
      </c>
      <c r="F3500" s="95">
        <f t="shared" ca="1" si="7085"/>
        <v>2006</v>
      </c>
      <c r="G3500" s="95">
        <f t="shared" ref="G3500" ca="1" si="7174">VLOOKUP(INDIRECT(CHAR(39)&amp;$A3500&amp;CHAR(39)&amp;"!r2c"&amp;$C3500,0),variables,2,0)</f>
        <v>9896</v>
      </c>
      <c r="H3500" s="98">
        <f t="array" aca="1" ref="H3500" ca="1">IF(AND(G3500&gt;=10861,G3500&lt;=10863),TEXT(INDIRECT(CHAR(39)&amp;$A3500&amp;CHAR(39)&amp;"!r"&amp;$B3500&amp;"c"&amp;$C3500,0),"dd-mmm-yyyy"),(INDIRECT(CHAR(39)&amp;$A3500&amp;CHAR(39)&amp;"!r"&amp;$B3500&amp;"c"&amp;$C3500,0)))</f>
        <v>0</v>
      </c>
    </row>
    <row r="3501" spans="1:8" x14ac:dyDescent="0.3">
      <c r="A3501" s="40" t="s">
        <v>1081</v>
      </c>
      <c r="B3501" s="95">
        <f t="shared" si="7119"/>
        <v>8</v>
      </c>
      <c r="C3501" s="95">
        <f t="shared" si="7122"/>
        <v>62</v>
      </c>
      <c r="E3501" s="95">
        <f t="shared" ref="E3501" si="7175">plan_id</f>
        <v>390</v>
      </c>
      <c r="F3501" s="95">
        <f t="shared" ca="1" si="7085"/>
        <v>2006</v>
      </c>
      <c r="G3501" s="95">
        <f t="shared" ref="G3501" ca="1" si="7176">VLOOKUP(INDIRECT(CHAR(39)&amp;$A3501&amp;CHAR(39)&amp;"!r2c"&amp;$C3501,0),variables,2,0)</f>
        <v>9660</v>
      </c>
      <c r="H3501" s="98">
        <f t="array" aca="1" ref="H3501" ca="1">IF(AND(G3501&gt;=10861,G3501&lt;=10863),TEXT(INDIRECT(CHAR(39)&amp;$A3501&amp;CHAR(39)&amp;"!r"&amp;$B3501&amp;"c"&amp;$C3501,0),"dd-mmm-yyyy"),(INDIRECT(CHAR(39)&amp;$A3501&amp;CHAR(39)&amp;"!r"&amp;$B3501&amp;"c"&amp;$C3501,0)))</f>
        <v>0</v>
      </c>
    </row>
    <row r="3502" spans="1:8" x14ac:dyDescent="0.3">
      <c r="A3502" s="40" t="s">
        <v>1081</v>
      </c>
      <c r="B3502" s="95">
        <f t="shared" si="7119"/>
        <v>8</v>
      </c>
      <c r="C3502" s="95">
        <f t="shared" si="7122"/>
        <v>63</v>
      </c>
      <c r="E3502" s="95">
        <f t="shared" ref="E3502" si="7177">plan_id</f>
        <v>390</v>
      </c>
      <c r="F3502" s="95">
        <f t="shared" ca="1" si="7085"/>
        <v>2006</v>
      </c>
      <c r="G3502" s="95">
        <f t="shared" ref="G3502" ca="1" si="7178">VLOOKUP(INDIRECT(CHAR(39)&amp;$A3502&amp;CHAR(39)&amp;"!r2c"&amp;$C3502,0),variables,2,0)</f>
        <v>9701</v>
      </c>
      <c r="H3502" s="98">
        <f t="array" aca="1" ref="H3502" ca="1">IF(AND(G3502&gt;=10861,G3502&lt;=10863),TEXT(INDIRECT(CHAR(39)&amp;$A3502&amp;CHAR(39)&amp;"!r"&amp;$B3502&amp;"c"&amp;$C3502,0),"dd-mmm-yyyy"),(INDIRECT(CHAR(39)&amp;$A3502&amp;CHAR(39)&amp;"!r"&amp;$B3502&amp;"c"&amp;$C3502,0)))</f>
        <v>0</v>
      </c>
    </row>
    <row r="3503" spans="1:8" x14ac:dyDescent="0.3">
      <c r="A3503" s="40" t="s">
        <v>1081</v>
      </c>
      <c r="B3503" s="95">
        <f t="shared" si="7119"/>
        <v>8</v>
      </c>
      <c r="C3503" s="95">
        <f t="shared" si="7122"/>
        <v>64</v>
      </c>
      <c r="E3503" s="95">
        <f t="shared" ref="E3503" si="7179">plan_id</f>
        <v>390</v>
      </c>
      <c r="F3503" s="95">
        <f t="shared" ca="1" si="7085"/>
        <v>2006</v>
      </c>
      <c r="G3503" s="95">
        <f t="shared" ref="G3503" ca="1" si="7180">VLOOKUP(INDIRECT(CHAR(39)&amp;$A3503&amp;CHAR(39)&amp;"!r2c"&amp;$C3503,0),variables,2,0)</f>
        <v>9728</v>
      </c>
      <c r="H3503" s="98">
        <f t="array" aca="1" ref="H3503" ca="1">IF(AND(G3503&gt;=10861,G3503&lt;=10863),TEXT(INDIRECT(CHAR(39)&amp;$A3503&amp;CHAR(39)&amp;"!r"&amp;$B3503&amp;"c"&amp;$C3503,0),"dd-mmm-yyyy"),(INDIRECT(CHAR(39)&amp;$A3503&amp;CHAR(39)&amp;"!r"&amp;$B3503&amp;"c"&amp;$C3503,0)))</f>
        <v>0</v>
      </c>
    </row>
    <row r="3504" spans="1:8" x14ac:dyDescent="0.3">
      <c r="A3504" s="40" t="s">
        <v>1081</v>
      </c>
      <c r="B3504" s="95">
        <f t="shared" si="7119"/>
        <v>8</v>
      </c>
      <c r="C3504" s="95">
        <f t="shared" si="7122"/>
        <v>65</v>
      </c>
      <c r="E3504" s="95">
        <f t="shared" ref="E3504" si="7181">plan_id</f>
        <v>390</v>
      </c>
      <c r="F3504" s="95">
        <f t="shared" ca="1" si="7085"/>
        <v>2006</v>
      </c>
      <c r="G3504" s="95">
        <f t="shared" ref="G3504" ca="1" si="7182">VLOOKUP(INDIRECT(CHAR(39)&amp;$A3504&amp;CHAR(39)&amp;"!r2c"&amp;$C3504,0),variables,2,0)</f>
        <v>9731</v>
      </c>
      <c r="H3504" s="98">
        <f t="array" aca="1" ref="H3504" ca="1">IF(AND(G3504&gt;=10861,G3504&lt;=10863),TEXT(INDIRECT(CHAR(39)&amp;$A3504&amp;CHAR(39)&amp;"!r"&amp;$B3504&amp;"c"&amp;$C3504,0),"dd-mmm-yyyy"),(INDIRECT(CHAR(39)&amp;$A3504&amp;CHAR(39)&amp;"!r"&amp;$B3504&amp;"c"&amp;$C3504,0)))</f>
        <v>0</v>
      </c>
    </row>
    <row r="3505" spans="1:8" x14ac:dyDescent="0.3">
      <c r="A3505" s="40" t="s">
        <v>1081</v>
      </c>
      <c r="B3505" s="95">
        <f t="shared" si="7119"/>
        <v>8</v>
      </c>
      <c r="C3505" s="95">
        <f t="shared" si="7122"/>
        <v>66</v>
      </c>
      <c r="E3505" s="95">
        <f t="shared" ref="E3505" si="7183">plan_id</f>
        <v>390</v>
      </c>
      <c r="F3505" s="95">
        <f t="shared" ca="1" si="7085"/>
        <v>2006</v>
      </c>
      <c r="G3505" s="95">
        <f t="shared" ref="G3505" ca="1" si="7184">VLOOKUP(INDIRECT(CHAR(39)&amp;$A3505&amp;CHAR(39)&amp;"!r2c"&amp;$C3505,0),variables,2,0)</f>
        <v>9737</v>
      </c>
      <c r="H3505" s="98">
        <f t="array" aca="1" ref="H3505" ca="1">IF(AND(G3505&gt;=10861,G3505&lt;=10863),TEXT(INDIRECT(CHAR(39)&amp;$A3505&amp;CHAR(39)&amp;"!r"&amp;$B3505&amp;"c"&amp;$C3505,0),"dd-mmm-yyyy"),(INDIRECT(CHAR(39)&amp;$A3505&amp;CHAR(39)&amp;"!r"&amp;$B3505&amp;"c"&amp;$C3505,0)))</f>
        <v>0</v>
      </c>
    </row>
    <row r="3506" spans="1:8" x14ac:dyDescent="0.3">
      <c r="A3506" s="40" t="s">
        <v>1081</v>
      </c>
      <c r="B3506" s="95">
        <f t="shared" si="7119"/>
        <v>8</v>
      </c>
      <c r="C3506" s="95">
        <f t="shared" si="7122"/>
        <v>67</v>
      </c>
      <c r="E3506" s="95">
        <f t="shared" ref="E3506" si="7185">plan_id</f>
        <v>390</v>
      </c>
      <c r="F3506" s="95">
        <f t="shared" ca="1" si="7085"/>
        <v>2006</v>
      </c>
      <c r="G3506" s="95">
        <f t="shared" ref="G3506" ca="1" si="7186">VLOOKUP(INDIRECT(CHAR(39)&amp;$A3506&amp;CHAR(39)&amp;"!r2c"&amp;$C3506,0),variables,2,0)</f>
        <v>9740</v>
      </c>
      <c r="H3506" s="98">
        <f t="array" aca="1" ref="H3506" ca="1">IF(AND(G3506&gt;=10861,G3506&lt;=10863),TEXT(INDIRECT(CHAR(39)&amp;$A3506&amp;CHAR(39)&amp;"!r"&amp;$B3506&amp;"c"&amp;$C3506,0),"dd-mmm-yyyy"),(INDIRECT(CHAR(39)&amp;$A3506&amp;CHAR(39)&amp;"!r"&amp;$B3506&amp;"c"&amp;$C3506,0)))</f>
        <v>0</v>
      </c>
    </row>
    <row r="3507" spans="1:8" x14ac:dyDescent="0.3">
      <c r="A3507" s="40" t="s">
        <v>1081</v>
      </c>
      <c r="B3507" s="95">
        <f t="shared" si="7119"/>
        <v>8</v>
      </c>
      <c r="C3507" s="95">
        <f t="shared" si="7122"/>
        <v>68</v>
      </c>
      <c r="E3507" s="95">
        <f t="shared" ref="E3507" si="7187">plan_id</f>
        <v>390</v>
      </c>
      <c r="F3507" s="95">
        <f t="shared" ca="1" si="7085"/>
        <v>2006</v>
      </c>
      <c r="G3507" s="95">
        <f t="shared" ref="G3507" ca="1" si="7188">VLOOKUP(INDIRECT(CHAR(39)&amp;$A3507&amp;CHAR(39)&amp;"!r2c"&amp;$C3507,0),variables,2,0)</f>
        <v>9752</v>
      </c>
      <c r="H3507" s="98">
        <f t="array" aca="1" ref="H3507" ca="1">IF(AND(G3507&gt;=10861,G3507&lt;=10863),TEXT(INDIRECT(CHAR(39)&amp;$A3507&amp;CHAR(39)&amp;"!r"&amp;$B3507&amp;"c"&amp;$C3507,0),"dd-mmm-yyyy"),(INDIRECT(CHAR(39)&amp;$A3507&amp;CHAR(39)&amp;"!r"&amp;$B3507&amp;"c"&amp;$C3507,0)))</f>
        <v>0</v>
      </c>
    </row>
    <row r="3508" spans="1:8" x14ac:dyDescent="0.3">
      <c r="A3508" s="40" t="s">
        <v>1081</v>
      </c>
      <c r="B3508" s="95">
        <f t="shared" si="7119"/>
        <v>8</v>
      </c>
      <c r="C3508" s="95">
        <f t="shared" si="7122"/>
        <v>69</v>
      </c>
      <c r="E3508" s="95">
        <f t="shared" ref="E3508" si="7189">plan_id</f>
        <v>390</v>
      </c>
      <c r="F3508" s="95">
        <f t="shared" ca="1" si="7085"/>
        <v>2006</v>
      </c>
      <c r="G3508" s="95">
        <f t="shared" ref="G3508" ca="1" si="7190">VLOOKUP(INDIRECT(CHAR(39)&amp;$A3508&amp;CHAR(39)&amp;"!r2c"&amp;$C3508,0),variables,2,0)</f>
        <v>9791</v>
      </c>
      <c r="H3508" s="98">
        <f t="array" aca="1" ref="H3508" ca="1">IF(AND(G3508&gt;=10861,G3508&lt;=10863),TEXT(INDIRECT(CHAR(39)&amp;$A3508&amp;CHAR(39)&amp;"!r"&amp;$B3508&amp;"c"&amp;$C3508,0),"dd-mmm-yyyy"),(INDIRECT(CHAR(39)&amp;$A3508&amp;CHAR(39)&amp;"!r"&amp;$B3508&amp;"c"&amp;$C3508,0)))</f>
        <v>0</v>
      </c>
    </row>
    <row r="3509" spans="1:8" x14ac:dyDescent="0.3">
      <c r="A3509" s="40" t="s">
        <v>1081</v>
      </c>
      <c r="B3509" s="95">
        <f t="shared" si="7119"/>
        <v>8</v>
      </c>
      <c r="C3509" s="95">
        <f t="shared" si="7122"/>
        <v>70</v>
      </c>
      <c r="E3509" s="95">
        <f t="shared" ref="E3509" si="7191">plan_id</f>
        <v>390</v>
      </c>
      <c r="F3509" s="95">
        <f t="shared" ca="1" si="7085"/>
        <v>2006</v>
      </c>
      <c r="G3509" s="95">
        <f t="shared" ref="G3509" ca="1" si="7192">VLOOKUP(INDIRECT(CHAR(39)&amp;$A3509&amp;CHAR(39)&amp;"!r2c"&amp;$C3509,0),variables,2,0)</f>
        <v>9800</v>
      </c>
      <c r="H3509" s="98">
        <f t="array" aca="1" ref="H3509" ca="1">IF(AND(G3509&gt;=10861,G3509&lt;=10863),TEXT(INDIRECT(CHAR(39)&amp;$A3509&amp;CHAR(39)&amp;"!r"&amp;$B3509&amp;"c"&amp;$C3509,0),"dd-mmm-yyyy"),(INDIRECT(CHAR(39)&amp;$A3509&amp;CHAR(39)&amp;"!r"&amp;$B3509&amp;"c"&amp;$C3509,0)))</f>
        <v>0</v>
      </c>
    </row>
    <row r="3510" spans="1:8" x14ac:dyDescent="0.3">
      <c r="A3510" s="40" t="s">
        <v>1081</v>
      </c>
      <c r="B3510" s="95">
        <f t="shared" si="7119"/>
        <v>8</v>
      </c>
      <c r="C3510" s="95">
        <f t="shared" si="7122"/>
        <v>71</v>
      </c>
      <c r="E3510" s="95">
        <f t="shared" ref="E3510" si="7193">plan_id</f>
        <v>390</v>
      </c>
      <c r="F3510" s="95">
        <f t="shared" ca="1" si="7085"/>
        <v>2006</v>
      </c>
      <c r="G3510" s="95">
        <f t="shared" ref="G3510" ca="1" si="7194">VLOOKUP(INDIRECT(CHAR(39)&amp;$A3510&amp;CHAR(39)&amp;"!r2c"&amp;$C3510,0),variables,2,0)</f>
        <v>9842</v>
      </c>
      <c r="H3510" s="98">
        <f t="array" aca="1" ref="H3510" ca="1">IF(AND(G3510&gt;=10861,G3510&lt;=10863),TEXT(INDIRECT(CHAR(39)&amp;$A3510&amp;CHAR(39)&amp;"!r"&amp;$B3510&amp;"c"&amp;$C3510,0),"dd-mmm-yyyy"),(INDIRECT(CHAR(39)&amp;$A3510&amp;CHAR(39)&amp;"!r"&amp;$B3510&amp;"c"&amp;$C3510,0)))</f>
        <v>0</v>
      </c>
    </row>
    <row r="3511" spans="1:8" x14ac:dyDescent="0.3">
      <c r="A3511" s="40" t="s">
        <v>1081</v>
      </c>
      <c r="B3511" s="95">
        <f t="shared" si="7119"/>
        <v>8</v>
      </c>
      <c r="C3511" s="95">
        <f t="shared" si="7122"/>
        <v>72</v>
      </c>
      <c r="E3511" s="95">
        <f t="shared" ref="E3511" si="7195">plan_id</f>
        <v>390</v>
      </c>
      <c r="F3511" s="95">
        <f t="shared" ca="1" si="7085"/>
        <v>2006</v>
      </c>
      <c r="G3511" s="95">
        <f t="shared" ref="G3511" ca="1" si="7196">VLOOKUP(INDIRECT(CHAR(39)&amp;$A3511&amp;CHAR(39)&amp;"!r2c"&amp;$C3511,0),variables,2,0)</f>
        <v>9854</v>
      </c>
      <c r="H3511" s="98">
        <f t="array" aca="1" ref="H3511" ca="1">IF(AND(G3511&gt;=10861,G3511&lt;=10863),TEXT(INDIRECT(CHAR(39)&amp;$A3511&amp;CHAR(39)&amp;"!r"&amp;$B3511&amp;"c"&amp;$C3511,0),"dd-mmm-yyyy"),(INDIRECT(CHAR(39)&amp;$A3511&amp;CHAR(39)&amp;"!r"&amp;$B3511&amp;"c"&amp;$C3511,0)))</f>
        <v>0</v>
      </c>
    </row>
    <row r="3512" spans="1:8" x14ac:dyDescent="0.3">
      <c r="A3512" s="40" t="s">
        <v>1081</v>
      </c>
      <c r="B3512" s="95">
        <f t="shared" si="7119"/>
        <v>8</v>
      </c>
      <c r="C3512" s="95">
        <f t="shared" si="7122"/>
        <v>73</v>
      </c>
      <c r="E3512" s="95">
        <f t="shared" ref="E3512" si="7197">plan_id</f>
        <v>390</v>
      </c>
      <c r="F3512" s="95">
        <f t="shared" ca="1" si="7085"/>
        <v>2006</v>
      </c>
      <c r="G3512" s="95">
        <f t="shared" ref="G3512" ca="1" si="7198">VLOOKUP(INDIRECT(CHAR(39)&amp;$A3512&amp;CHAR(39)&amp;"!r2c"&amp;$C3512,0),variables,2,0)</f>
        <v>9869</v>
      </c>
      <c r="H3512" s="98">
        <f t="array" aca="1" ref="H3512" ca="1">IF(AND(G3512&gt;=10861,G3512&lt;=10863),TEXT(INDIRECT(CHAR(39)&amp;$A3512&amp;CHAR(39)&amp;"!r"&amp;$B3512&amp;"c"&amp;$C3512,0),"dd-mmm-yyyy"),(INDIRECT(CHAR(39)&amp;$A3512&amp;CHAR(39)&amp;"!r"&amp;$B3512&amp;"c"&amp;$C3512,0)))</f>
        <v>0</v>
      </c>
    </row>
    <row r="3513" spans="1:8" x14ac:dyDescent="0.3">
      <c r="A3513" s="40" t="s">
        <v>1081</v>
      </c>
      <c r="B3513" s="95">
        <f t="shared" si="7119"/>
        <v>8</v>
      </c>
      <c r="C3513" s="95">
        <f t="shared" si="7122"/>
        <v>74</v>
      </c>
      <c r="E3513" s="95">
        <f t="shared" ref="E3513" si="7199">plan_id</f>
        <v>390</v>
      </c>
      <c r="F3513" s="95">
        <f t="shared" ca="1" si="7085"/>
        <v>2006</v>
      </c>
      <c r="G3513" s="95">
        <f t="shared" ref="G3513" ca="1" si="7200">VLOOKUP(INDIRECT(CHAR(39)&amp;$A3513&amp;CHAR(39)&amp;"!r2c"&amp;$C3513,0),variables,2,0)</f>
        <v>9873</v>
      </c>
      <c r="H3513" s="98">
        <f t="array" aca="1" ref="H3513" ca="1">IF(AND(G3513&gt;=10861,G3513&lt;=10863),TEXT(INDIRECT(CHAR(39)&amp;$A3513&amp;CHAR(39)&amp;"!r"&amp;$B3513&amp;"c"&amp;$C3513,0),"dd-mmm-yyyy"),(INDIRECT(CHAR(39)&amp;$A3513&amp;CHAR(39)&amp;"!r"&amp;$B3513&amp;"c"&amp;$C3513,0)))</f>
        <v>0</v>
      </c>
    </row>
    <row r="3514" spans="1:8" x14ac:dyDescent="0.3">
      <c r="A3514" s="40" t="s">
        <v>1081</v>
      </c>
      <c r="B3514" s="95">
        <f t="shared" si="7119"/>
        <v>8</v>
      </c>
      <c r="C3514" s="95">
        <f t="shared" si="7122"/>
        <v>75</v>
      </c>
      <c r="E3514" s="95">
        <f t="shared" ref="E3514" si="7201">plan_id</f>
        <v>390</v>
      </c>
      <c r="F3514" s="95">
        <f t="shared" ca="1" si="7085"/>
        <v>2006</v>
      </c>
      <c r="G3514" s="95">
        <f t="shared" ref="G3514" ca="1" si="7202">VLOOKUP(INDIRECT(CHAR(39)&amp;$A3514&amp;CHAR(39)&amp;"!r2c"&amp;$C3514,0),variables,2,0)</f>
        <v>9881</v>
      </c>
      <c r="H3514" s="98">
        <f t="array" aca="1" ref="H3514" ca="1">IF(AND(G3514&gt;=10861,G3514&lt;=10863),TEXT(INDIRECT(CHAR(39)&amp;$A3514&amp;CHAR(39)&amp;"!r"&amp;$B3514&amp;"c"&amp;$C3514,0),"dd-mmm-yyyy"),(INDIRECT(CHAR(39)&amp;$A3514&amp;CHAR(39)&amp;"!r"&amp;$B3514&amp;"c"&amp;$C3514,0)))</f>
        <v>0</v>
      </c>
    </row>
    <row r="3515" spans="1:8" x14ac:dyDescent="0.3">
      <c r="A3515" s="40" t="s">
        <v>1081</v>
      </c>
      <c r="B3515" s="95">
        <f t="shared" si="7119"/>
        <v>8</v>
      </c>
      <c r="C3515" s="95">
        <f t="shared" si="7122"/>
        <v>76</v>
      </c>
      <c r="E3515" s="95">
        <f t="shared" ref="E3515" si="7203">plan_id</f>
        <v>390</v>
      </c>
      <c r="F3515" s="95">
        <f t="shared" ca="1" si="7085"/>
        <v>2006</v>
      </c>
      <c r="G3515" s="95">
        <f t="shared" ref="G3515" ca="1" si="7204">VLOOKUP(INDIRECT(CHAR(39)&amp;$A3515&amp;CHAR(39)&amp;"!r2c"&amp;$C3515,0),variables,2,0)</f>
        <v>9908</v>
      </c>
      <c r="H3515" s="98">
        <f t="array" aca="1" ref="H3515" ca="1">IF(AND(G3515&gt;=10861,G3515&lt;=10863),TEXT(INDIRECT(CHAR(39)&amp;$A3515&amp;CHAR(39)&amp;"!r"&amp;$B3515&amp;"c"&amp;$C3515,0),"dd-mmm-yyyy"),(INDIRECT(CHAR(39)&amp;$A3515&amp;CHAR(39)&amp;"!r"&amp;$B3515&amp;"c"&amp;$C3515,0)))</f>
        <v>0</v>
      </c>
    </row>
    <row r="3516" spans="1:8" x14ac:dyDescent="0.3">
      <c r="A3516" s="40" t="s">
        <v>1081</v>
      </c>
      <c r="B3516" s="95">
        <f t="shared" si="7119"/>
        <v>8</v>
      </c>
      <c r="C3516" s="95">
        <f t="shared" si="7122"/>
        <v>77</v>
      </c>
      <c r="E3516" s="95">
        <f t="shared" ref="E3516" si="7205">plan_id</f>
        <v>390</v>
      </c>
      <c r="F3516" s="95">
        <f t="shared" ca="1" si="7085"/>
        <v>2006</v>
      </c>
      <c r="G3516" s="95">
        <f t="shared" ref="G3516" ca="1" si="7206">VLOOKUP(INDIRECT(CHAR(39)&amp;$A3516&amp;CHAR(39)&amp;"!r2c"&amp;$C3516,0),variables,2,0)</f>
        <v>9911</v>
      </c>
      <c r="H3516" s="98">
        <f t="array" aca="1" ref="H3516" ca="1">IF(AND(G3516&gt;=10861,G3516&lt;=10863),TEXT(INDIRECT(CHAR(39)&amp;$A3516&amp;CHAR(39)&amp;"!r"&amp;$B3516&amp;"c"&amp;$C3516,0),"dd-mmm-yyyy"),(INDIRECT(CHAR(39)&amp;$A3516&amp;CHAR(39)&amp;"!r"&amp;$B3516&amp;"c"&amp;$C3516,0)))</f>
        <v>0</v>
      </c>
    </row>
    <row r="3517" spans="1:8" x14ac:dyDescent="0.3">
      <c r="A3517" s="40" t="s">
        <v>1081</v>
      </c>
      <c r="B3517" s="95">
        <f t="shared" si="7119"/>
        <v>8</v>
      </c>
      <c r="C3517" s="95">
        <f t="shared" si="7122"/>
        <v>78</v>
      </c>
      <c r="E3517" s="95">
        <f t="shared" ref="E3517" si="7207">plan_id</f>
        <v>390</v>
      </c>
      <c r="F3517" s="95">
        <f t="shared" ca="1" si="7085"/>
        <v>2006</v>
      </c>
      <c r="G3517" s="95">
        <f t="shared" ref="G3517" ca="1" si="7208">VLOOKUP(INDIRECT(CHAR(39)&amp;$A3517&amp;CHAR(39)&amp;"!r2c"&amp;$C3517,0),variables,2,0)</f>
        <v>9663</v>
      </c>
      <c r="H3517" s="98">
        <f t="array" aca="1" ref="H3517" ca="1">IF(AND(G3517&gt;=10861,G3517&lt;=10863),TEXT(INDIRECT(CHAR(39)&amp;$A3517&amp;CHAR(39)&amp;"!r"&amp;$B3517&amp;"c"&amp;$C3517,0),"dd-mmm-yyyy"),(INDIRECT(CHAR(39)&amp;$A3517&amp;CHAR(39)&amp;"!r"&amp;$B3517&amp;"c"&amp;$C3517,0)))</f>
        <v>0</v>
      </c>
    </row>
    <row r="3518" spans="1:8" x14ac:dyDescent="0.3">
      <c r="A3518" s="40" t="s">
        <v>1081</v>
      </c>
      <c r="B3518" s="95">
        <f t="shared" si="7119"/>
        <v>8</v>
      </c>
      <c r="C3518" s="95">
        <f t="shared" si="7122"/>
        <v>79</v>
      </c>
      <c r="E3518" s="95">
        <f t="shared" ref="E3518" si="7209">plan_id</f>
        <v>390</v>
      </c>
      <c r="F3518" s="95">
        <f t="shared" ca="1" si="7085"/>
        <v>2006</v>
      </c>
      <c r="G3518" s="95">
        <f t="shared" ref="G3518" ca="1" si="7210">VLOOKUP(INDIRECT(CHAR(39)&amp;$A3518&amp;CHAR(39)&amp;"!r2c"&amp;$C3518,0),variables,2,0)</f>
        <v>9710</v>
      </c>
      <c r="H3518" s="98">
        <f t="array" aca="1" ref="H3518" ca="1">IF(AND(G3518&gt;=10861,G3518&lt;=10863),TEXT(INDIRECT(CHAR(39)&amp;$A3518&amp;CHAR(39)&amp;"!r"&amp;$B3518&amp;"c"&amp;$C3518,0),"dd-mmm-yyyy"),(INDIRECT(CHAR(39)&amp;$A3518&amp;CHAR(39)&amp;"!r"&amp;$B3518&amp;"c"&amp;$C3518,0)))</f>
        <v>0</v>
      </c>
    </row>
    <row r="3519" spans="1:8" x14ac:dyDescent="0.3">
      <c r="A3519" s="40" t="s">
        <v>1081</v>
      </c>
      <c r="B3519" s="95">
        <f t="shared" si="7119"/>
        <v>8</v>
      </c>
      <c r="C3519" s="95">
        <f t="shared" si="7122"/>
        <v>80</v>
      </c>
      <c r="E3519" s="95">
        <f t="shared" ref="E3519" si="7211">plan_id</f>
        <v>390</v>
      </c>
      <c r="F3519" s="95">
        <f t="shared" ca="1" si="7085"/>
        <v>2006</v>
      </c>
      <c r="G3519" s="95">
        <f t="shared" ref="G3519" ca="1" si="7212">VLOOKUP(INDIRECT(CHAR(39)&amp;$A3519&amp;CHAR(39)&amp;"!r2c"&amp;$C3519,0),variables,2,0)</f>
        <v>9758</v>
      </c>
      <c r="H3519" s="98">
        <f t="array" aca="1" ref="H3519" ca="1">IF(AND(G3519&gt;=10861,G3519&lt;=10863),TEXT(INDIRECT(CHAR(39)&amp;$A3519&amp;CHAR(39)&amp;"!r"&amp;$B3519&amp;"c"&amp;$C3519,0),"dd-mmm-yyyy"),(INDIRECT(CHAR(39)&amp;$A3519&amp;CHAR(39)&amp;"!r"&amp;$B3519&amp;"c"&amp;$C3519,0)))</f>
        <v>0</v>
      </c>
    </row>
    <row r="3520" spans="1:8" x14ac:dyDescent="0.3">
      <c r="A3520" s="40" t="s">
        <v>1081</v>
      </c>
      <c r="B3520" s="95">
        <f t="shared" si="7119"/>
        <v>8</v>
      </c>
      <c r="C3520" s="95">
        <f t="shared" si="7122"/>
        <v>81</v>
      </c>
      <c r="E3520" s="95">
        <f t="shared" ref="E3520" si="7213">plan_id</f>
        <v>390</v>
      </c>
      <c r="F3520" s="95">
        <f t="shared" ca="1" si="7085"/>
        <v>2006</v>
      </c>
      <c r="G3520" s="95">
        <f t="shared" ref="G3520" ca="1" si="7214">VLOOKUP(INDIRECT(CHAR(39)&amp;$A3520&amp;CHAR(39)&amp;"!r2c"&amp;$C3520,0),variables,2,0)</f>
        <v>9803</v>
      </c>
      <c r="H3520" s="98">
        <f t="array" aca="1" ref="H3520" ca="1">IF(AND(G3520&gt;=10861,G3520&lt;=10863),TEXT(INDIRECT(CHAR(39)&amp;$A3520&amp;CHAR(39)&amp;"!r"&amp;$B3520&amp;"c"&amp;$C3520,0),"dd-mmm-yyyy"),(INDIRECT(CHAR(39)&amp;$A3520&amp;CHAR(39)&amp;"!r"&amp;$B3520&amp;"c"&amp;$C3520,0)))</f>
        <v>0</v>
      </c>
    </row>
    <row r="3521" spans="1:8" x14ac:dyDescent="0.3">
      <c r="A3521" s="40" t="s">
        <v>1081</v>
      </c>
      <c r="B3521" s="95">
        <f t="shared" si="7119"/>
        <v>8</v>
      </c>
      <c r="C3521" s="95">
        <f t="shared" si="7122"/>
        <v>82</v>
      </c>
      <c r="E3521" s="95">
        <f t="shared" ref="E3521" si="7215">plan_id</f>
        <v>390</v>
      </c>
      <c r="F3521" s="95">
        <f t="shared" ref="F3521:F3584" ca="1" si="7216">INDIRECT(CHAR(39)&amp;$A3521&amp;CHAR(39)&amp;"!r"&amp;$B3521&amp;"c2",0)</f>
        <v>2006</v>
      </c>
      <c r="G3521" s="95">
        <f t="shared" ref="G3521" ca="1" si="7217">VLOOKUP(INDIRECT(CHAR(39)&amp;$A3521&amp;CHAR(39)&amp;"!r2c"&amp;$C3521,0),variables,2,0)</f>
        <v>9857</v>
      </c>
      <c r="H3521" s="98">
        <f t="array" aca="1" ref="H3521" ca="1">IF(AND(G3521&gt;=10861,G3521&lt;=10863),TEXT(INDIRECT(CHAR(39)&amp;$A3521&amp;CHAR(39)&amp;"!r"&amp;$B3521&amp;"c"&amp;$C3521,0),"dd-mmm-yyyy"),(INDIRECT(CHAR(39)&amp;$A3521&amp;CHAR(39)&amp;"!r"&amp;$B3521&amp;"c"&amp;$C3521,0)))</f>
        <v>0</v>
      </c>
    </row>
    <row r="3522" spans="1:8" x14ac:dyDescent="0.3">
      <c r="A3522" s="40" t="s">
        <v>1081</v>
      </c>
      <c r="B3522" s="95">
        <f t="shared" si="7119"/>
        <v>8</v>
      </c>
      <c r="C3522" s="95">
        <f t="shared" si="7122"/>
        <v>83</v>
      </c>
      <c r="E3522" s="95">
        <f t="shared" ref="E3522" si="7218">plan_id</f>
        <v>390</v>
      </c>
      <c r="F3522" s="95">
        <f t="shared" ca="1" si="7216"/>
        <v>2006</v>
      </c>
      <c r="G3522" s="95">
        <f t="shared" ref="G3522" ca="1" si="7219">VLOOKUP(INDIRECT(CHAR(39)&amp;$A3522&amp;CHAR(39)&amp;"!r2c"&amp;$C3522,0),variables,2,0)</f>
        <v>9902</v>
      </c>
      <c r="H3522" s="98">
        <f t="array" aca="1" ref="H3522" ca="1">IF(AND(G3522&gt;=10861,G3522&lt;=10863),TEXT(INDIRECT(CHAR(39)&amp;$A3522&amp;CHAR(39)&amp;"!r"&amp;$B3522&amp;"c"&amp;$C3522,0),"dd-mmm-yyyy"),(INDIRECT(CHAR(39)&amp;$A3522&amp;CHAR(39)&amp;"!r"&amp;$B3522&amp;"c"&amp;$C3522,0)))</f>
        <v>0</v>
      </c>
    </row>
    <row r="3523" spans="1:8" x14ac:dyDescent="0.3">
      <c r="A3523" s="40" t="s">
        <v>1081</v>
      </c>
      <c r="B3523" s="95">
        <f t="shared" si="7119"/>
        <v>8</v>
      </c>
      <c r="C3523" s="95">
        <f t="shared" si="7122"/>
        <v>84</v>
      </c>
      <c r="E3523" s="95">
        <f t="shared" ref="E3523" si="7220">plan_id</f>
        <v>390</v>
      </c>
      <c r="F3523" s="95">
        <f t="shared" ca="1" si="7216"/>
        <v>2006</v>
      </c>
      <c r="G3523" s="95">
        <f t="shared" ref="G3523" ca="1" si="7221">VLOOKUP(INDIRECT(CHAR(39)&amp;$A3523&amp;CHAR(39)&amp;"!r2c"&amp;$C3523,0),variables,2,0)</f>
        <v>9926</v>
      </c>
      <c r="H3523" s="98">
        <f t="array" aca="1" ref="H3523" ca="1">IF(AND(G3523&gt;=10861,G3523&lt;=10863),TEXT(INDIRECT(CHAR(39)&amp;$A3523&amp;CHAR(39)&amp;"!r"&amp;$B3523&amp;"c"&amp;$C3523,0),"dd-mmm-yyyy"),(INDIRECT(CHAR(39)&amp;$A3523&amp;CHAR(39)&amp;"!r"&amp;$B3523&amp;"c"&amp;$C3523,0)))</f>
        <v>0</v>
      </c>
    </row>
    <row r="3524" spans="1:8" x14ac:dyDescent="0.3">
      <c r="A3524" s="40" t="s">
        <v>1081</v>
      </c>
      <c r="B3524" s="95">
        <f t="shared" si="7119"/>
        <v>8</v>
      </c>
      <c r="C3524" s="95">
        <f t="shared" si="7122"/>
        <v>85</v>
      </c>
      <c r="E3524" s="95">
        <f t="shared" ref="E3524" si="7222">plan_id</f>
        <v>390</v>
      </c>
      <c r="F3524" s="95">
        <f t="shared" ca="1" si="7216"/>
        <v>2006</v>
      </c>
      <c r="G3524" s="95">
        <f t="shared" ref="G3524" ca="1" si="7223">VLOOKUP(INDIRECT(CHAR(39)&amp;$A3524&amp;CHAR(39)&amp;"!r2c"&amp;$C3524,0),variables,2,0)</f>
        <v>9666</v>
      </c>
      <c r="H3524" s="98">
        <f t="array" aca="1" ref="H3524" ca="1">IF(AND(G3524&gt;=10861,G3524&lt;=10863),TEXT(INDIRECT(CHAR(39)&amp;$A3524&amp;CHAR(39)&amp;"!r"&amp;$B3524&amp;"c"&amp;$C3524,0),"dd-mmm-yyyy"),(INDIRECT(CHAR(39)&amp;$A3524&amp;CHAR(39)&amp;"!r"&amp;$B3524&amp;"c"&amp;$C3524,0)))</f>
        <v>0</v>
      </c>
    </row>
    <row r="3525" spans="1:8" x14ac:dyDescent="0.3">
      <c r="A3525" s="40" t="s">
        <v>1081</v>
      </c>
      <c r="B3525" s="95">
        <f t="shared" si="7119"/>
        <v>8</v>
      </c>
      <c r="C3525" s="95">
        <f t="shared" si="7122"/>
        <v>86</v>
      </c>
      <c r="E3525" s="95">
        <f t="shared" ref="E3525" si="7224">plan_id</f>
        <v>390</v>
      </c>
      <c r="F3525" s="95">
        <f t="shared" ca="1" si="7216"/>
        <v>2006</v>
      </c>
      <c r="G3525" s="95">
        <f t="shared" ref="G3525" ca="1" si="7225">VLOOKUP(INDIRECT(CHAR(39)&amp;$A3525&amp;CHAR(39)&amp;"!r2c"&amp;$C3525,0),variables,2,0)</f>
        <v>9827</v>
      </c>
      <c r="H3525" s="98">
        <f t="array" aca="1" ref="H3525" ca="1">IF(AND(G3525&gt;=10861,G3525&lt;=10863),TEXT(INDIRECT(CHAR(39)&amp;$A3525&amp;CHAR(39)&amp;"!r"&amp;$B3525&amp;"c"&amp;$C3525,0),"dd-mmm-yyyy"),(INDIRECT(CHAR(39)&amp;$A3525&amp;CHAR(39)&amp;"!r"&amp;$B3525&amp;"c"&amp;$C3525,0)))</f>
        <v>0</v>
      </c>
    </row>
    <row r="3526" spans="1:8" x14ac:dyDescent="0.3">
      <c r="A3526" s="40" t="s">
        <v>1081</v>
      </c>
      <c r="B3526" s="95">
        <f t="shared" si="7119"/>
        <v>8</v>
      </c>
      <c r="C3526" s="95">
        <f t="shared" si="7122"/>
        <v>87</v>
      </c>
      <c r="E3526" s="95">
        <f t="shared" ref="E3526" si="7226">plan_id</f>
        <v>390</v>
      </c>
      <c r="F3526" s="95">
        <f t="shared" ca="1" si="7216"/>
        <v>2006</v>
      </c>
      <c r="G3526" s="95">
        <f t="shared" ref="G3526" ca="1" si="7227">VLOOKUP(INDIRECT(CHAR(39)&amp;$A3526&amp;CHAR(39)&amp;"!r2c"&amp;$C3526,0),variables,2,0)</f>
        <v>9657</v>
      </c>
      <c r="H3526" s="98">
        <f t="array" aca="1" ref="H3526" ca="1">IF(AND(G3526&gt;=10861,G3526&lt;=10863),TEXT(INDIRECT(CHAR(39)&amp;$A3526&amp;CHAR(39)&amp;"!r"&amp;$B3526&amp;"c"&amp;$C3526,0),"dd-mmm-yyyy"),(INDIRECT(CHAR(39)&amp;$A3526&amp;CHAR(39)&amp;"!r"&amp;$B3526&amp;"c"&amp;$C3526,0)))</f>
        <v>0</v>
      </c>
    </row>
    <row r="3527" spans="1:8" x14ac:dyDescent="0.3">
      <c r="A3527" s="40" t="s">
        <v>1081</v>
      </c>
      <c r="B3527" s="95">
        <f t="shared" si="7119"/>
        <v>8</v>
      </c>
      <c r="C3527" s="95">
        <f t="shared" si="7122"/>
        <v>88</v>
      </c>
      <c r="E3527" s="95">
        <f t="shared" ref="E3527" si="7228">plan_id</f>
        <v>390</v>
      </c>
      <c r="F3527" s="95">
        <f t="shared" ca="1" si="7216"/>
        <v>2006</v>
      </c>
      <c r="G3527" s="95">
        <f t="shared" ref="G3527" ca="1" si="7229">VLOOKUP(INDIRECT(CHAR(39)&amp;$A3527&amp;CHAR(39)&amp;"!r2c"&amp;$C3527,0),variables,2,0)</f>
        <v>9834</v>
      </c>
      <c r="H3527" s="98">
        <f t="array" aca="1" ref="H3527" ca="1">IF(AND(G3527&gt;=10861,G3527&lt;=10863),TEXT(INDIRECT(CHAR(39)&amp;$A3527&amp;CHAR(39)&amp;"!r"&amp;$B3527&amp;"c"&amp;$C3527,0),"dd-mmm-yyyy"),(INDIRECT(CHAR(39)&amp;$A3527&amp;CHAR(39)&amp;"!r"&amp;$B3527&amp;"c"&amp;$C3527,0)))</f>
        <v>0</v>
      </c>
    </row>
    <row r="3528" spans="1:8" x14ac:dyDescent="0.3">
      <c r="A3528" s="40" t="s">
        <v>1081</v>
      </c>
      <c r="B3528" s="95">
        <f t="shared" si="7119"/>
        <v>8</v>
      </c>
      <c r="C3528" s="95">
        <f t="shared" si="7122"/>
        <v>89</v>
      </c>
      <c r="E3528" s="95">
        <f t="shared" ref="E3528" si="7230">plan_id</f>
        <v>390</v>
      </c>
      <c r="F3528" s="95">
        <f t="shared" ca="1" si="7216"/>
        <v>2006</v>
      </c>
      <c r="G3528" s="95">
        <f t="shared" ref="G3528" ca="1" si="7231">VLOOKUP(INDIRECT(CHAR(39)&amp;$A3528&amp;CHAR(39)&amp;"!r2c"&amp;$C3528,0),variables,2,0)</f>
        <v>9884</v>
      </c>
      <c r="H3528" s="98">
        <f t="array" aca="1" ref="H3528" ca="1">IF(AND(G3528&gt;=10861,G3528&lt;=10863),TEXT(INDIRECT(CHAR(39)&amp;$A3528&amp;CHAR(39)&amp;"!r"&amp;$B3528&amp;"c"&amp;$C3528,0),"dd-mmm-yyyy"),(INDIRECT(CHAR(39)&amp;$A3528&amp;CHAR(39)&amp;"!r"&amp;$B3528&amp;"c"&amp;$C3528,0)))</f>
        <v>0</v>
      </c>
    </row>
    <row r="3529" spans="1:8" x14ac:dyDescent="0.3">
      <c r="A3529" s="40" t="s">
        <v>1081</v>
      </c>
      <c r="B3529" s="95">
        <f t="shared" si="7119"/>
        <v>8</v>
      </c>
      <c r="C3529" s="95">
        <f t="shared" si="7122"/>
        <v>90</v>
      </c>
      <c r="E3529" s="95">
        <f t="shared" ref="E3529" si="7232">plan_id</f>
        <v>390</v>
      </c>
      <c r="F3529" s="95">
        <f t="shared" ca="1" si="7216"/>
        <v>2006</v>
      </c>
      <c r="G3529" s="95">
        <f t="shared" ref="G3529" ca="1" si="7233">VLOOKUP(INDIRECT(CHAR(39)&amp;$A3529&amp;CHAR(39)&amp;"!r2c"&amp;$C3529,0),variables,2,0)</f>
        <v>9672</v>
      </c>
      <c r="H3529" s="98">
        <f t="array" aca="1" ref="H3529" ca="1">IF(AND(G3529&gt;=10861,G3529&lt;=10863),TEXT(INDIRECT(CHAR(39)&amp;$A3529&amp;CHAR(39)&amp;"!r"&amp;$B3529&amp;"c"&amp;$C3529,0),"dd-mmm-yyyy"),(INDIRECT(CHAR(39)&amp;$A3529&amp;CHAR(39)&amp;"!r"&amp;$B3529&amp;"c"&amp;$C3529,0)))</f>
        <v>0</v>
      </c>
    </row>
    <row r="3530" spans="1:8" x14ac:dyDescent="0.3">
      <c r="A3530" s="40" t="s">
        <v>1081</v>
      </c>
      <c r="B3530" s="95">
        <f t="shared" si="7119"/>
        <v>9</v>
      </c>
      <c r="C3530" s="95">
        <f t="shared" si="7122"/>
        <v>3</v>
      </c>
      <c r="E3530" s="95">
        <f t="shared" ref="E3530" si="7234">plan_id</f>
        <v>390</v>
      </c>
      <c r="F3530" s="95">
        <f t="shared" ca="1" si="7216"/>
        <v>2007</v>
      </c>
      <c r="G3530" s="95">
        <f t="shared" ref="G3530" ca="1" si="7235">VLOOKUP(INDIRECT(CHAR(39)&amp;$A3530&amp;CHAR(39)&amp;"!r2c"&amp;$C3530,0),variables,2,0)</f>
        <v>9704</v>
      </c>
      <c r="H3530" s="98">
        <f t="array" aca="1" ref="H3530" ca="1">IF(AND(G3530&gt;=10861,G3530&lt;=10863),TEXT(INDIRECT(CHAR(39)&amp;$A3530&amp;CHAR(39)&amp;"!r"&amp;$B3530&amp;"c"&amp;$C3530,0),"dd-mmm-yyyy"),(INDIRECT(CHAR(39)&amp;$A3530&amp;CHAR(39)&amp;"!r"&amp;$B3530&amp;"c"&amp;$C3530,0)))</f>
        <v>0</v>
      </c>
    </row>
    <row r="3531" spans="1:8" x14ac:dyDescent="0.3">
      <c r="A3531" s="40" t="s">
        <v>1081</v>
      </c>
      <c r="B3531" s="95">
        <f t="shared" si="7119"/>
        <v>9</v>
      </c>
      <c r="C3531" s="95">
        <f t="shared" si="7122"/>
        <v>4</v>
      </c>
      <c r="E3531" s="95">
        <f t="shared" ref="E3531" si="7236">plan_id</f>
        <v>390</v>
      </c>
      <c r="F3531" s="95">
        <f t="shared" ca="1" si="7216"/>
        <v>2007</v>
      </c>
      <c r="G3531" s="95">
        <f t="shared" ref="G3531" ca="1" si="7237">VLOOKUP(INDIRECT(CHAR(39)&amp;$A3531&amp;CHAR(39)&amp;"!r2c"&amp;$C3531,0),variables,2,0)</f>
        <v>9716</v>
      </c>
      <c r="H3531" s="98">
        <f t="array" aca="1" ref="H3531" ca="1">IF(AND(G3531&gt;=10861,G3531&lt;=10863),TEXT(INDIRECT(CHAR(39)&amp;$A3531&amp;CHAR(39)&amp;"!r"&amp;$B3531&amp;"c"&amp;$C3531,0),"dd-mmm-yyyy"),(INDIRECT(CHAR(39)&amp;$A3531&amp;CHAR(39)&amp;"!r"&amp;$B3531&amp;"c"&amp;$C3531,0)))</f>
        <v>0</v>
      </c>
    </row>
    <row r="3532" spans="1:8" x14ac:dyDescent="0.3">
      <c r="A3532" s="40" t="s">
        <v>1081</v>
      </c>
      <c r="B3532" s="95">
        <f t="shared" si="7119"/>
        <v>9</v>
      </c>
      <c r="C3532" s="95">
        <f t="shared" si="7122"/>
        <v>5</v>
      </c>
      <c r="E3532" s="95">
        <f t="shared" ref="E3532" si="7238">plan_id</f>
        <v>390</v>
      </c>
      <c r="F3532" s="95">
        <f t="shared" ca="1" si="7216"/>
        <v>2007</v>
      </c>
      <c r="G3532" s="95">
        <f t="shared" ref="G3532" ca="1" si="7239">VLOOKUP(INDIRECT(CHAR(39)&amp;$A3532&amp;CHAR(39)&amp;"!r2c"&amp;$C3532,0),variables,2,0)</f>
        <v>9734</v>
      </c>
      <c r="H3532" s="98">
        <f t="array" aca="1" ref="H3532" ca="1">IF(AND(G3532&gt;=10861,G3532&lt;=10863),TEXT(INDIRECT(CHAR(39)&amp;$A3532&amp;CHAR(39)&amp;"!r"&amp;$B3532&amp;"c"&amp;$C3532,0),"dd-mmm-yyyy"),(INDIRECT(CHAR(39)&amp;$A3532&amp;CHAR(39)&amp;"!r"&amp;$B3532&amp;"c"&amp;$C3532,0)))</f>
        <v>0</v>
      </c>
    </row>
    <row r="3533" spans="1:8" x14ac:dyDescent="0.3">
      <c r="A3533" s="40" t="s">
        <v>1081</v>
      </c>
      <c r="B3533" s="95">
        <f t="shared" si="7119"/>
        <v>9</v>
      </c>
      <c r="C3533" s="95">
        <f t="shared" si="7122"/>
        <v>6</v>
      </c>
      <c r="E3533" s="95">
        <f t="shared" ref="E3533" si="7240">plan_id</f>
        <v>390</v>
      </c>
      <c r="F3533" s="95">
        <f t="shared" ca="1" si="7216"/>
        <v>2007</v>
      </c>
      <c r="G3533" s="95">
        <f t="shared" ref="G3533" ca="1" si="7241">VLOOKUP(INDIRECT(CHAR(39)&amp;$A3533&amp;CHAR(39)&amp;"!r2c"&amp;$C3533,0),variables,2,0)</f>
        <v>9749</v>
      </c>
      <c r="H3533" s="98">
        <f t="array" aca="1" ref="H3533" ca="1">IF(AND(G3533&gt;=10861,G3533&lt;=10863),TEXT(INDIRECT(CHAR(39)&amp;$A3533&amp;CHAR(39)&amp;"!r"&amp;$B3533&amp;"c"&amp;$C3533,0),"dd-mmm-yyyy"),(INDIRECT(CHAR(39)&amp;$A3533&amp;CHAR(39)&amp;"!r"&amp;$B3533&amp;"c"&amp;$C3533,0)))</f>
        <v>0</v>
      </c>
    </row>
    <row r="3534" spans="1:8" x14ac:dyDescent="0.3">
      <c r="A3534" s="40" t="s">
        <v>1081</v>
      </c>
      <c r="B3534" s="95">
        <f t="shared" si="7119"/>
        <v>9</v>
      </c>
      <c r="C3534" s="95">
        <f t="shared" si="7122"/>
        <v>7</v>
      </c>
      <c r="E3534" s="95">
        <f t="shared" ref="E3534" si="7242">plan_id</f>
        <v>390</v>
      </c>
      <c r="F3534" s="95">
        <f t="shared" ca="1" si="7216"/>
        <v>2007</v>
      </c>
      <c r="G3534" s="95">
        <f t="shared" ref="G3534" ca="1" si="7243">VLOOKUP(INDIRECT(CHAR(39)&amp;$A3534&amp;CHAR(39)&amp;"!r2c"&amp;$C3534,0),variables,2,0)</f>
        <v>9755</v>
      </c>
      <c r="H3534" s="98">
        <f t="array" aca="1" ref="H3534" ca="1">IF(AND(G3534&gt;=10861,G3534&lt;=10863),TEXT(INDIRECT(CHAR(39)&amp;$A3534&amp;CHAR(39)&amp;"!r"&amp;$B3534&amp;"c"&amp;$C3534,0),"dd-mmm-yyyy"),(INDIRECT(CHAR(39)&amp;$A3534&amp;CHAR(39)&amp;"!r"&amp;$B3534&amp;"c"&amp;$C3534,0)))</f>
        <v>0</v>
      </c>
    </row>
    <row r="3535" spans="1:8" x14ac:dyDescent="0.3">
      <c r="A3535" s="40" t="s">
        <v>1081</v>
      </c>
      <c r="B3535" s="95">
        <f t="shared" si="7119"/>
        <v>9</v>
      </c>
      <c r="C3535" s="95">
        <f t="shared" si="7122"/>
        <v>8</v>
      </c>
      <c r="E3535" s="95">
        <f t="shared" ref="E3535" si="7244">plan_id</f>
        <v>390</v>
      </c>
      <c r="F3535" s="95">
        <f t="shared" ca="1" si="7216"/>
        <v>2007</v>
      </c>
      <c r="G3535" s="95">
        <f t="shared" ref="G3535" ca="1" si="7245">VLOOKUP(INDIRECT(CHAR(39)&amp;$A3535&amp;CHAR(39)&amp;"!r2c"&amp;$C3535,0),variables,2,0)</f>
        <v>9782</v>
      </c>
      <c r="H3535" s="98">
        <f t="array" aca="1" ref="H3535" ca="1">IF(AND(G3535&gt;=10861,G3535&lt;=10863),TEXT(INDIRECT(CHAR(39)&amp;$A3535&amp;CHAR(39)&amp;"!r"&amp;$B3535&amp;"c"&amp;$C3535,0),"dd-mmm-yyyy"),(INDIRECT(CHAR(39)&amp;$A3535&amp;CHAR(39)&amp;"!r"&amp;$B3535&amp;"c"&amp;$C3535,0)))</f>
        <v>0</v>
      </c>
    </row>
    <row r="3536" spans="1:8" x14ac:dyDescent="0.3">
      <c r="A3536" s="40" t="s">
        <v>1081</v>
      </c>
      <c r="B3536" s="95">
        <f t="shared" si="7119"/>
        <v>9</v>
      </c>
      <c r="C3536" s="95">
        <f t="shared" si="7122"/>
        <v>9</v>
      </c>
      <c r="E3536" s="95">
        <f t="shared" ref="E3536" si="7246">plan_id</f>
        <v>390</v>
      </c>
      <c r="F3536" s="95">
        <f t="shared" ca="1" si="7216"/>
        <v>2007</v>
      </c>
      <c r="G3536" s="95">
        <f t="shared" ref="G3536" ca="1" si="7247">VLOOKUP(INDIRECT(CHAR(39)&amp;$A3536&amp;CHAR(39)&amp;"!r2c"&amp;$C3536,0),variables,2,0)</f>
        <v>9788</v>
      </c>
      <c r="H3536" s="98">
        <f t="array" aca="1" ref="H3536" ca="1">IF(AND(G3536&gt;=10861,G3536&lt;=10863),TEXT(INDIRECT(CHAR(39)&amp;$A3536&amp;CHAR(39)&amp;"!r"&amp;$B3536&amp;"c"&amp;$C3536,0),"dd-mmm-yyyy"),(INDIRECT(CHAR(39)&amp;$A3536&amp;CHAR(39)&amp;"!r"&amp;$B3536&amp;"c"&amp;$C3536,0)))</f>
        <v>0</v>
      </c>
    </row>
    <row r="3537" spans="1:8" x14ac:dyDescent="0.3">
      <c r="A3537" s="40" t="s">
        <v>1081</v>
      </c>
      <c r="B3537" s="95">
        <f t="shared" si="7119"/>
        <v>9</v>
      </c>
      <c r="C3537" s="95">
        <f t="shared" si="7122"/>
        <v>10</v>
      </c>
      <c r="E3537" s="95">
        <f t="shared" ref="E3537" si="7248">plan_id</f>
        <v>390</v>
      </c>
      <c r="F3537" s="95">
        <f t="shared" ca="1" si="7216"/>
        <v>2007</v>
      </c>
      <c r="G3537" s="95">
        <f t="shared" ref="G3537" ca="1" si="7249">VLOOKUP(INDIRECT(CHAR(39)&amp;$A3537&amp;CHAR(39)&amp;"!r2c"&amp;$C3537,0),variables,2,0)</f>
        <v>9812</v>
      </c>
      <c r="H3537" s="98">
        <f t="array" aca="1" ref="H3537" ca="1">IF(AND(G3537&gt;=10861,G3537&lt;=10863),TEXT(INDIRECT(CHAR(39)&amp;$A3537&amp;CHAR(39)&amp;"!r"&amp;$B3537&amp;"c"&amp;$C3537,0),"dd-mmm-yyyy"),(INDIRECT(CHAR(39)&amp;$A3537&amp;CHAR(39)&amp;"!r"&amp;$B3537&amp;"c"&amp;$C3537,0)))</f>
        <v>0</v>
      </c>
    </row>
    <row r="3538" spans="1:8" x14ac:dyDescent="0.3">
      <c r="A3538" s="40" t="s">
        <v>1081</v>
      </c>
      <c r="B3538" s="95">
        <f t="shared" ref="B3538:B3601" si="7250">B3450+1</f>
        <v>9</v>
      </c>
      <c r="C3538" s="95">
        <f t="shared" si="7122"/>
        <v>11</v>
      </c>
      <c r="E3538" s="95">
        <f t="shared" ref="E3538" si="7251">plan_id</f>
        <v>390</v>
      </c>
      <c r="F3538" s="95">
        <f t="shared" ca="1" si="7216"/>
        <v>2007</v>
      </c>
      <c r="G3538" s="95">
        <f t="shared" ref="G3538" ca="1" si="7252">VLOOKUP(INDIRECT(CHAR(39)&amp;$A3538&amp;CHAR(39)&amp;"!r2c"&amp;$C3538,0),variables,2,0)</f>
        <v>9815</v>
      </c>
      <c r="H3538" s="98">
        <f t="array" aca="1" ref="H3538" ca="1">IF(AND(G3538&gt;=10861,G3538&lt;=10863),TEXT(INDIRECT(CHAR(39)&amp;$A3538&amp;CHAR(39)&amp;"!r"&amp;$B3538&amp;"c"&amp;$C3538,0),"dd-mmm-yyyy"),(INDIRECT(CHAR(39)&amp;$A3538&amp;CHAR(39)&amp;"!r"&amp;$B3538&amp;"c"&amp;$C3538,0)))</f>
        <v>0</v>
      </c>
    </row>
    <row r="3539" spans="1:8" x14ac:dyDescent="0.3">
      <c r="A3539" s="40" t="s">
        <v>1081</v>
      </c>
      <c r="B3539" s="95">
        <f t="shared" si="7250"/>
        <v>9</v>
      </c>
      <c r="C3539" s="95">
        <f t="shared" ref="C3539:C3602" si="7253">C3451</f>
        <v>12</v>
      </c>
      <c r="E3539" s="95">
        <f t="shared" ref="E3539" si="7254">plan_id</f>
        <v>390</v>
      </c>
      <c r="F3539" s="95">
        <f t="shared" ca="1" si="7216"/>
        <v>2007</v>
      </c>
      <c r="G3539" s="95">
        <f t="shared" ref="G3539" ca="1" si="7255">VLOOKUP(INDIRECT(CHAR(39)&amp;$A3539&amp;CHAR(39)&amp;"!r2c"&amp;$C3539,0),variables,2,0)</f>
        <v>9821</v>
      </c>
      <c r="H3539" s="98">
        <f t="array" aca="1" ref="H3539" ca="1">IF(AND(G3539&gt;=10861,G3539&lt;=10863),TEXT(INDIRECT(CHAR(39)&amp;$A3539&amp;CHAR(39)&amp;"!r"&amp;$B3539&amp;"c"&amp;$C3539,0),"dd-mmm-yyyy"),(INDIRECT(CHAR(39)&amp;$A3539&amp;CHAR(39)&amp;"!r"&amp;$B3539&amp;"c"&amp;$C3539,0)))</f>
        <v>0</v>
      </c>
    </row>
    <row r="3540" spans="1:8" x14ac:dyDescent="0.3">
      <c r="A3540" s="40" t="s">
        <v>1081</v>
      </c>
      <c r="B3540" s="95">
        <f t="shared" si="7250"/>
        <v>9</v>
      </c>
      <c r="C3540" s="95">
        <f t="shared" si="7253"/>
        <v>13</v>
      </c>
      <c r="E3540" s="95">
        <f t="shared" ref="E3540" si="7256">plan_id</f>
        <v>390</v>
      </c>
      <c r="F3540" s="95">
        <f t="shared" ca="1" si="7216"/>
        <v>2007</v>
      </c>
      <c r="G3540" s="95">
        <f t="shared" ref="G3540" ca="1" si="7257">VLOOKUP(INDIRECT(CHAR(39)&amp;$A3540&amp;CHAR(39)&amp;"!r2c"&amp;$C3540,0),variables,2,0)</f>
        <v>9824</v>
      </c>
      <c r="H3540" s="98">
        <f t="array" aca="1" ref="H3540" ca="1">IF(AND(G3540&gt;=10861,G3540&lt;=10863),TEXT(INDIRECT(CHAR(39)&amp;$A3540&amp;CHAR(39)&amp;"!r"&amp;$B3540&amp;"c"&amp;$C3540,0),"dd-mmm-yyyy"),(INDIRECT(CHAR(39)&amp;$A3540&amp;CHAR(39)&amp;"!r"&amp;$B3540&amp;"c"&amp;$C3540,0)))</f>
        <v>0</v>
      </c>
    </row>
    <row r="3541" spans="1:8" x14ac:dyDescent="0.3">
      <c r="A3541" s="40" t="s">
        <v>1081</v>
      </c>
      <c r="B3541" s="95">
        <f t="shared" si="7250"/>
        <v>9</v>
      </c>
      <c r="C3541" s="95">
        <f t="shared" si="7253"/>
        <v>14</v>
      </c>
      <c r="E3541" s="95">
        <f t="shared" ref="E3541" si="7258">plan_id</f>
        <v>390</v>
      </c>
      <c r="F3541" s="95">
        <f t="shared" ca="1" si="7216"/>
        <v>2007</v>
      </c>
      <c r="G3541" s="95">
        <f t="shared" ref="G3541" ca="1" si="7259">VLOOKUP(INDIRECT(CHAR(39)&amp;$A3541&amp;CHAR(39)&amp;"!r2c"&amp;$C3541,0),variables,2,0)</f>
        <v>9830</v>
      </c>
      <c r="H3541" s="98">
        <f t="array" aca="1" ref="H3541" ca="1">IF(AND(G3541&gt;=10861,G3541&lt;=10863),TEXT(INDIRECT(CHAR(39)&amp;$A3541&amp;CHAR(39)&amp;"!r"&amp;$B3541&amp;"c"&amp;$C3541,0),"dd-mmm-yyyy"),(INDIRECT(CHAR(39)&amp;$A3541&amp;CHAR(39)&amp;"!r"&amp;$B3541&amp;"c"&amp;$C3541,0)))</f>
        <v>0</v>
      </c>
    </row>
    <row r="3542" spans="1:8" x14ac:dyDescent="0.3">
      <c r="A3542" s="40" t="s">
        <v>1081</v>
      </c>
      <c r="B3542" s="95">
        <f t="shared" si="7250"/>
        <v>9</v>
      </c>
      <c r="C3542" s="95">
        <f t="shared" si="7253"/>
        <v>15</v>
      </c>
      <c r="E3542" s="95">
        <f t="shared" ref="E3542" si="7260">plan_id</f>
        <v>390</v>
      </c>
      <c r="F3542" s="95">
        <f t="shared" ca="1" si="7216"/>
        <v>2007</v>
      </c>
      <c r="G3542" s="95">
        <f t="shared" ref="G3542" ca="1" si="7261">VLOOKUP(INDIRECT(CHAR(39)&amp;$A3542&amp;CHAR(39)&amp;"!r2c"&amp;$C3542,0),variables,2,0)</f>
        <v>9833</v>
      </c>
      <c r="H3542" s="98">
        <f t="array" aca="1" ref="H3542" ca="1">IF(AND(G3542&gt;=10861,G3542&lt;=10863),TEXT(INDIRECT(CHAR(39)&amp;$A3542&amp;CHAR(39)&amp;"!r"&amp;$B3542&amp;"c"&amp;$C3542,0),"dd-mmm-yyyy"),(INDIRECT(CHAR(39)&amp;$A3542&amp;CHAR(39)&amp;"!r"&amp;$B3542&amp;"c"&amp;$C3542,0)))</f>
        <v>0</v>
      </c>
    </row>
    <row r="3543" spans="1:8" x14ac:dyDescent="0.3">
      <c r="A3543" s="40" t="s">
        <v>1081</v>
      </c>
      <c r="B3543" s="95">
        <f t="shared" si="7250"/>
        <v>9</v>
      </c>
      <c r="C3543" s="95">
        <f t="shared" si="7253"/>
        <v>16</v>
      </c>
      <c r="E3543" s="95">
        <f t="shared" ref="E3543" si="7262">plan_id</f>
        <v>390</v>
      </c>
      <c r="F3543" s="95">
        <f t="shared" ca="1" si="7216"/>
        <v>2007</v>
      </c>
      <c r="G3543" s="95">
        <f t="shared" ref="G3543" ca="1" si="7263">VLOOKUP(INDIRECT(CHAR(39)&amp;$A3543&amp;CHAR(39)&amp;"!r2c"&amp;$C3543,0),variables,2,0)</f>
        <v>9845</v>
      </c>
      <c r="H3543" s="98">
        <f t="array" aca="1" ref="H3543" ca="1">IF(AND(G3543&gt;=10861,G3543&lt;=10863),TEXT(INDIRECT(CHAR(39)&amp;$A3543&amp;CHAR(39)&amp;"!r"&amp;$B3543&amp;"c"&amp;$C3543,0),"dd-mmm-yyyy"),(INDIRECT(CHAR(39)&amp;$A3543&amp;CHAR(39)&amp;"!r"&amp;$B3543&amp;"c"&amp;$C3543,0)))</f>
        <v>0</v>
      </c>
    </row>
    <row r="3544" spans="1:8" x14ac:dyDescent="0.3">
      <c r="A3544" s="40" t="s">
        <v>1081</v>
      </c>
      <c r="B3544" s="95">
        <f t="shared" si="7250"/>
        <v>9</v>
      </c>
      <c r="C3544" s="95">
        <f t="shared" si="7253"/>
        <v>17</v>
      </c>
      <c r="E3544" s="95">
        <f t="shared" ref="E3544" si="7264">plan_id</f>
        <v>390</v>
      </c>
      <c r="F3544" s="95">
        <f t="shared" ca="1" si="7216"/>
        <v>2007</v>
      </c>
      <c r="G3544" s="95">
        <f t="shared" ref="G3544" ca="1" si="7265">VLOOKUP(INDIRECT(CHAR(39)&amp;$A3544&amp;CHAR(39)&amp;"!r2c"&amp;$C3544,0),variables,2,0)</f>
        <v>9872</v>
      </c>
      <c r="H3544" s="98">
        <f t="array" aca="1" ref="H3544" ca="1">IF(AND(G3544&gt;=10861,G3544&lt;=10863),TEXT(INDIRECT(CHAR(39)&amp;$A3544&amp;CHAR(39)&amp;"!r"&amp;$B3544&amp;"c"&amp;$C3544,0),"dd-mmm-yyyy"),(INDIRECT(CHAR(39)&amp;$A3544&amp;CHAR(39)&amp;"!r"&amp;$B3544&amp;"c"&amp;$C3544,0)))</f>
        <v>0</v>
      </c>
    </row>
    <row r="3545" spans="1:8" x14ac:dyDescent="0.3">
      <c r="A3545" s="40" t="s">
        <v>1081</v>
      </c>
      <c r="B3545" s="95">
        <f t="shared" si="7250"/>
        <v>9</v>
      </c>
      <c r="C3545" s="95">
        <f t="shared" si="7253"/>
        <v>18</v>
      </c>
      <c r="E3545" s="95">
        <f t="shared" ref="E3545" si="7266">plan_id</f>
        <v>390</v>
      </c>
      <c r="F3545" s="95">
        <f t="shared" ca="1" si="7216"/>
        <v>2007</v>
      </c>
      <c r="G3545" s="95">
        <f t="shared" ref="G3545" ca="1" si="7267">VLOOKUP(INDIRECT(CHAR(39)&amp;$A3545&amp;CHAR(39)&amp;"!r2c"&amp;$C3545,0),variables,2,0)</f>
        <v>9887</v>
      </c>
      <c r="H3545" s="98">
        <f t="array" aca="1" ref="H3545" ca="1">IF(AND(G3545&gt;=10861,G3545&lt;=10863),TEXT(INDIRECT(CHAR(39)&amp;$A3545&amp;CHAR(39)&amp;"!r"&amp;$B3545&amp;"c"&amp;$C3545,0),"dd-mmm-yyyy"),(INDIRECT(CHAR(39)&amp;$A3545&amp;CHAR(39)&amp;"!r"&amp;$B3545&amp;"c"&amp;$C3545,0)))</f>
        <v>0</v>
      </c>
    </row>
    <row r="3546" spans="1:8" x14ac:dyDescent="0.3">
      <c r="A3546" s="40" t="s">
        <v>1081</v>
      </c>
      <c r="B3546" s="95">
        <f t="shared" si="7250"/>
        <v>9</v>
      </c>
      <c r="C3546" s="95">
        <f t="shared" si="7253"/>
        <v>19</v>
      </c>
      <c r="E3546" s="95">
        <f t="shared" ref="E3546" si="7268">plan_id</f>
        <v>390</v>
      </c>
      <c r="F3546" s="95">
        <f t="shared" ca="1" si="7216"/>
        <v>2007</v>
      </c>
      <c r="G3546" s="95">
        <f t="shared" ref="G3546" ca="1" si="7269">VLOOKUP(INDIRECT(CHAR(39)&amp;$A3546&amp;CHAR(39)&amp;"!r2c"&amp;$C3546,0),variables,2,0)</f>
        <v>9914</v>
      </c>
      <c r="H3546" s="98">
        <f t="array" aca="1" ref="H3546" ca="1">IF(AND(G3546&gt;=10861,G3546&lt;=10863),TEXT(INDIRECT(CHAR(39)&amp;$A3546&amp;CHAR(39)&amp;"!r"&amp;$B3546&amp;"c"&amp;$C3546,0),"dd-mmm-yyyy"),(INDIRECT(CHAR(39)&amp;$A3546&amp;CHAR(39)&amp;"!r"&amp;$B3546&amp;"c"&amp;$C3546,0)))</f>
        <v>0</v>
      </c>
    </row>
    <row r="3547" spans="1:8" x14ac:dyDescent="0.3">
      <c r="A3547" s="40" t="s">
        <v>1081</v>
      </c>
      <c r="B3547" s="95">
        <f t="shared" si="7250"/>
        <v>9</v>
      </c>
      <c r="C3547" s="95">
        <f t="shared" si="7253"/>
        <v>20</v>
      </c>
      <c r="E3547" s="95">
        <f t="shared" ref="E3547" si="7270">plan_id</f>
        <v>390</v>
      </c>
      <c r="F3547" s="95">
        <f t="shared" ca="1" si="7216"/>
        <v>2007</v>
      </c>
      <c r="G3547" s="95">
        <f t="shared" ref="G3547" ca="1" si="7271">VLOOKUP(INDIRECT(CHAR(39)&amp;$A3547&amp;CHAR(39)&amp;"!r2c"&amp;$C3547,0),variables,2,0)</f>
        <v>9917</v>
      </c>
      <c r="H3547" s="98">
        <f t="array" aca="1" ref="H3547" ca="1">IF(AND(G3547&gt;=10861,G3547&lt;=10863),TEXT(INDIRECT(CHAR(39)&amp;$A3547&amp;CHAR(39)&amp;"!r"&amp;$B3547&amp;"c"&amp;$C3547,0),"dd-mmm-yyyy"),(INDIRECT(CHAR(39)&amp;$A3547&amp;CHAR(39)&amp;"!r"&amp;$B3547&amp;"c"&amp;$C3547,0)))</f>
        <v>0</v>
      </c>
    </row>
    <row r="3548" spans="1:8" x14ac:dyDescent="0.3">
      <c r="A3548" s="40" t="s">
        <v>1081</v>
      </c>
      <c r="B3548" s="95">
        <f t="shared" si="7250"/>
        <v>9</v>
      </c>
      <c r="C3548" s="95">
        <f t="shared" si="7253"/>
        <v>21</v>
      </c>
      <c r="E3548" s="95">
        <f t="shared" ref="E3548" si="7272">plan_id</f>
        <v>390</v>
      </c>
      <c r="F3548" s="95">
        <f t="shared" ca="1" si="7216"/>
        <v>2007</v>
      </c>
      <c r="G3548" s="95">
        <f t="shared" ref="G3548" ca="1" si="7273">VLOOKUP(INDIRECT(CHAR(39)&amp;$A3548&amp;CHAR(39)&amp;"!r2c"&amp;$C3548,0),variables,2,0)</f>
        <v>9920</v>
      </c>
      <c r="H3548" s="98">
        <f t="array" aca="1" ref="H3548" ca="1">IF(AND(G3548&gt;=10861,G3548&lt;=10863),TEXT(INDIRECT(CHAR(39)&amp;$A3548&amp;CHAR(39)&amp;"!r"&amp;$B3548&amp;"c"&amp;$C3548,0),"dd-mmm-yyyy"),(INDIRECT(CHAR(39)&amp;$A3548&amp;CHAR(39)&amp;"!r"&amp;$B3548&amp;"c"&amp;$C3548,0)))</f>
        <v>0</v>
      </c>
    </row>
    <row r="3549" spans="1:8" x14ac:dyDescent="0.3">
      <c r="A3549" s="40" t="s">
        <v>1081</v>
      </c>
      <c r="B3549" s="95">
        <f t="shared" si="7250"/>
        <v>9</v>
      </c>
      <c r="C3549" s="95">
        <f t="shared" si="7253"/>
        <v>22</v>
      </c>
      <c r="E3549" s="95">
        <f t="shared" ref="E3549" si="7274">plan_id</f>
        <v>390</v>
      </c>
      <c r="F3549" s="95">
        <f t="shared" ca="1" si="7216"/>
        <v>2007</v>
      </c>
      <c r="G3549" s="95">
        <f t="shared" ref="G3549" ca="1" si="7275">VLOOKUP(INDIRECT(CHAR(39)&amp;$A3549&amp;CHAR(39)&amp;"!r2c"&amp;$C3549,0),variables,2,0)</f>
        <v>9648</v>
      </c>
      <c r="H3549" s="98">
        <f t="array" aca="1" ref="H3549" ca="1">IF(AND(G3549&gt;=10861,G3549&lt;=10863),TEXT(INDIRECT(CHAR(39)&amp;$A3549&amp;CHAR(39)&amp;"!r"&amp;$B3549&amp;"c"&amp;$C3549,0),"dd-mmm-yyyy"),(INDIRECT(CHAR(39)&amp;$A3549&amp;CHAR(39)&amp;"!r"&amp;$B3549&amp;"c"&amp;$C3549,0)))</f>
        <v>0</v>
      </c>
    </row>
    <row r="3550" spans="1:8" x14ac:dyDescent="0.3">
      <c r="A3550" s="40" t="s">
        <v>1081</v>
      </c>
      <c r="B3550" s="95">
        <f t="shared" si="7250"/>
        <v>9</v>
      </c>
      <c r="C3550" s="95">
        <f t="shared" si="7253"/>
        <v>23</v>
      </c>
      <c r="E3550" s="95">
        <f t="shared" ref="E3550" si="7276">plan_id</f>
        <v>390</v>
      </c>
      <c r="F3550" s="95">
        <f t="shared" ca="1" si="7216"/>
        <v>2007</v>
      </c>
      <c r="G3550" s="95">
        <f t="shared" ref="G3550" ca="1" si="7277">VLOOKUP(INDIRECT(CHAR(39)&amp;$A3550&amp;CHAR(39)&amp;"!r2c"&amp;$C3550,0),variables,2,0)</f>
        <v>9713</v>
      </c>
      <c r="H3550" s="98">
        <f t="array" aca="1" ref="H3550" ca="1">IF(AND(G3550&gt;=10861,G3550&lt;=10863),TEXT(INDIRECT(CHAR(39)&amp;$A3550&amp;CHAR(39)&amp;"!r"&amp;$B3550&amp;"c"&amp;$C3550,0),"dd-mmm-yyyy"),(INDIRECT(CHAR(39)&amp;$A3550&amp;CHAR(39)&amp;"!r"&amp;$B3550&amp;"c"&amp;$C3550,0)))</f>
        <v>0</v>
      </c>
    </row>
    <row r="3551" spans="1:8" x14ac:dyDescent="0.3">
      <c r="A3551" s="40" t="s">
        <v>1081</v>
      </c>
      <c r="B3551" s="95">
        <f t="shared" si="7250"/>
        <v>9</v>
      </c>
      <c r="C3551" s="95">
        <f t="shared" si="7253"/>
        <v>24</v>
      </c>
      <c r="E3551" s="95">
        <f t="shared" ref="E3551" si="7278">plan_id</f>
        <v>390</v>
      </c>
      <c r="F3551" s="95">
        <f t="shared" ca="1" si="7216"/>
        <v>2007</v>
      </c>
      <c r="G3551" s="95">
        <f t="shared" ref="G3551" ca="1" si="7279">VLOOKUP(INDIRECT(CHAR(39)&amp;$A3551&amp;CHAR(39)&amp;"!r2c"&amp;$C3551,0),variables,2,0)</f>
        <v>9719</v>
      </c>
      <c r="H3551" s="98">
        <f t="array" aca="1" ref="H3551" ca="1">IF(AND(G3551&gt;=10861,G3551&lt;=10863),TEXT(INDIRECT(CHAR(39)&amp;$A3551&amp;CHAR(39)&amp;"!r"&amp;$B3551&amp;"c"&amp;$C3551,0),"dd-mmm-yyyy"),(INDIRECT(CHAR(39)&amp;$A3551&amp;CHAR(39)&amp;"!r"&amp;$B3551&amp;"c"&amp;$C3551,0)))</f>
        <v>0</v>
      </c>
    </row>
    <row r="3552" spans="1:8" x14ac:dyDescent="0.3">
      <c r="A3552" s="40" t="s">
        <v>1081</v>
      </c>
      <c r="B3552" s="95">
        <f t="shared" si="7250"/>
        <v>9</v>
      </c>
      <c r="C3552" s="95">
        <f t="shared" si="7253"/>
        <v>25</v>
      </c>
      <c r="E3552" s="95">
        <f t="shared" ref="E3552" si="7280">plan_id</f>
        <v>390</v>
      </c>
      <c r="F3552" s="95">
        <f t="shared" ca="1" si="7216"/>
        <v>2007</v>
      </c>
      <c r="G3552" s="95">
        <f t="shared" ref="G3552" ca="1" si="7281">VLOOKUP(INDIRECT(CHAR(39)&amp;$A3552&amp;CHAR(39)&amp;"!r2c"&amp;$C3552,0),variables,2,0)</f>
        <v>9725</v>
      </c>
      <c r="H3552" s="98">
        <f t="array" aca="1" ref="H3552" ca="1">IF(AND(G3552&gt;=10861,G3552&lt;=10863),TEXT(INDIRECT(CHAR(39)&amp;$A3552&amp;CHAR(39)&amp;"!r"&amp;$B3552&amp;"c"&amp;$C3552,0),"dd-mmm-yyyy"),(INDIRECT(CHAR(39)&amp;$A3552&amp;CHAR(39)&amp;"!r"&amp;$B3552&amp;"c"&amp;$C3552,0)))</f>
        <v>0</v>
      </c>
    </row>
    <row r="3553" spans="1:8" x14ac:dyDescent="0.3">
      <c r="A3553" s="40" t="s">
        <v>1081</v>
      </c>
      <c r="B3553" s="95">
        <f t="shared" si="7250"/>
        <v>9</v>
      </c>
      <c r="C3553" s="95">
        <f t="shared" si="7253"/>
        <v>26</v>
      </c>
      <c r="E3553" s="95">
        <f t="shared" ref="E3553" si="7282">plan_id</f>
        <v>390</v>
      </c>
      <c r="F3553" s="95">
        <f t="shared" ca="1" si="7216"/>
        <v>2007</v>
      </c>
      <c r="G3553" s="95">
        <f t="shared" ref="G3553" ca="1" si="7283">VLOOKUP(INDIRECT(CHAR(39)&amp;$A3553&amp;CHAR(39)&amp;"!r2c"&amp;$C3553,0),variables,2,0)</f>
        <v>9743</v>
      </c>
      <c r="H3553" s="98">
        <f t="array" aca="1" ref="H3553" ca="1">IF(AND(G3553&gt;=10861,G3553&lt;=10863),TEXT(INDIRECT(CHAR(39)&amp;$A3553&amp;CHAR(39)&amp;"!r"&amp;$B3553&amp;"c"&amp;$C3553,0),"dd-mmm-yyyy"),(INDIRECT(CHAR(39)&amp;$A3553&amp;CHAR(39)&amp;"!r"&amp;$B3553&amp;"c"&amp;$C3553,0)))</f>
        <v>0</v>
      </c>
    </row>
    <row r="3554" spans="1:8" x14ac:dyDescent="0.3">
      <c r="A3554" s="40" t="s">
        <v>1081</v>
      </c>
      <c r="B3554" s="95">
        <f t="shared" si="7250"/>
        <v>9</v>
      </c>
      <c r="C3554" s="95">
        <f t="shared" si="7253"/>
        <v>27</v>
      </c>
      <c r="E3554" s="95">
        <f t="shared" ref="E3554" si="7284">plan_id</f>
        <v>390</v>
      </c>
      <c r="F3554" s="95">
        <f t="shared" ca="1" si="7216"/>
        <v>2007</v>
      </c>
      <c r="G3554" s="95">
        <f t="shared" ref="G3554" ca="1" si="7285">VLOOKUP(INDIRECT(CHAR(39)&amp;$A3554&amp;CHAR(39)&amp;"!r2c"&amp;$C3554,0),variables,2,0)</f>
        <v>9746</v>
      </c>
      <c r="H3554" s="98">
        <f t="array" aca="1" ref="H3554" ca="1">IF(AND(G3554&gt;=10861,G3554&lt;=10863),TEXT(INDIRECT(CHAR(39)&amp;$A3554&amp;CHAR(39)&amp;"!r"&amp;$B3554&amp;"c"&amp;$C3554,0),"dd-mmm-yyyy"),(INDIRECT(CHAR(39)&amp;$A3554&amp;CHAR(39)&amp;"!r"&amp;$B3554&amp;"c"&amp;$C3554,0)))</f>
        <v>0</v>
      </c>
    </row>
    <row r="3555" spans="1:8" x14ac:dyDescent="0.3">
      <c r="A3555" s="40" t="s">
        <v>1081</v>
      </c>
      <c r="B3555" s="95">
        <f t="shared" si="7250"/>
        <v>9</v>
      </c>
      <c r="C3555" s="95">
        <f t="shared" si="7253"/>
        <v>28</v>
      </c>
      <c r="E3555" s="95">
        <f t="shared" ref="E3555" si="7286">plan_id</f>
        <v>390</v>
      </c>
      <c r="F3555" s="95">
        <f t="shared" ca="1" si="7216"/>
        <v>2007</v>
      </c>
      <c r="G3555" s="95">
        <f t="shared" ref="G3555" ca="1" si="7287">VLOOKUP(INDIRECT(CHAR(39)&amp;$A3555&amp;CHAR(39)&amp;"!r2c"&amp;$C3555,0),variables,2,0)</f>
        <v>9761</v>
      </c>
      <c r="H3555" s="98">
        <f t="array" aca="1" ref="H3555" ca="1">IF(AND(G3555&gt;=10861,G3555&lt;=10863),TEXT(INDIRECT(CHAR(39)&amp;$A3555&amp;CHAR(39)&amp;"!r"&amp;$B3555&amp;"c"&amp;$C3555,0),"dd-mmm-yyyy"),(INDIRECT(CHAR(39)&amp;$A3555&amp;CHAR(39)&amp;"!r"&amp;$B3555&amp;"c"&amp;$C3555,0)))</f>
        <v>0</v>
      </c>
    </row>
    <row r="3556" spans="1:8" x14ac:dyDescent="0.3">
      <c r="A3556" s="40" t="s">
        <v>1081</v>
      </c>
      <c r="B3556" s="95">
        <f t="shared" si="7250"/>
        <v>9</v>
      </c>
      <c r="C3556" s="95">
        <f t="shared" si="7253"/>
        <v>29</v>
      </c>
      <c r="E3556" s="95">
        <f t="shared" ref="E3556" si="7288">plan_id</f>
        <v>390</v>
      </c>
      <c r="F3556" s="95">
        <f t="shared" ca="1" si="7216"/>
        <v>2007</v>
      </c>
      <c r="G3556" s="95">
        <f t="shared" ref="G3556" ca="1" si="7289">VLOOKUP(INDIRECT(CHAR(39)&amp;$A3556&amp;CHAR(39)&amp;"!r2c"&amp;$C3556,0),variables,2,0)</f>
        <v>9764</v>
      </c>
      <c r="H3556" s="98">
        <f t="array" aca="1" ref="H3556" ca="1">IF(AND(G3556&gt;=10861,G3556&lt;=10863),TEXT(INDIRECT(CHAR(39)&amp;$A3556&amp;CHAR(39)&amp;"!r"&amp;$B3556&amp;"c"&amp;$C3556,0),"dd-mmm-yyyy"),(INDIRECT(CHAR(39)&amp;$A3556&amp;CHAR(39)&amp;"!r"&amp;$B3556&amp;"c"&amp;$C3556,0)))</f>
        <v>0</v>
      </c>
    </row>
    <row r="3557" spans="1:8" x14ac:dyDescent="0.3">
      <c r="A3557" s="40" t="s">
        <v>1081</v>
      </c>
      <c r="B3557" s="95">
        <f t="shared" si="7250"/>
        <v>9</v>
      </c>
      <c r="C3557" s="95">
        <f t="shared" si="7253"/>
        <v>30</v>
      </c>
      <c r="E3557" s="95">
        <f t="shared" ref="E3557" si="7290">plan_id</f>
        <v>390</v>
      </c>
      <c r="F3557" s="95">
        <f t="shared" ca="1" si="7216"/>
        <v>2007</v>
      </c>
      <c r="G3557" s="95">
        <f t="shared" ref="G3557" ca="1" si="7291">VLOOKUP(INDIRECT(CHAR(39)&amp;$A3557&amp;CHAR(39)&amp;"!r2c"&amp;$C3557,0),variables,2,0)</f>
        <v>9767</v>
      </c>
      <c r="H3557" s="98">
        <f t="array" aca="1" ref="H3557" ca="1">IF(AND(G3557&gt;=10861,G3557&lt;=10863),TEXT(INDIRECT(CHAR(39)&amp;$A3557&amp;CHAR(39)&amp;"!r"&amp;$B3557&amp;"c"&amp;$C3557,0),"dd-mmm-yyyy"),(INDIRECT(CHAR(39)&amp;$A3557&amp;CHAR(39)&amp;"!r"&amp;$B3557&amp;"c"&amp;$C3557,0)))</f>
        <v>0</v>
      </c>
    </row>
    <row r="3558" spans="1:8" x14ac:dyDescent="0.3">
      <c r="A3558" s="40" t="s">
        <v>1081</v>
      </c>
      <c r="B3558" s="95">
        <f t="shared" si="7250"/>
        <v>9</v>
      </c>
      <c r="C3558" s="95">
        <f t="shared" si="7253"/>
        <v>31</v>
      </c>
      <c r="E3558" s="95">
        <f t="shared" ref="E3558" si="7292">plan_id</f>
        <v>390</v>
      </c>
      <c r="F3558" s="95">
        <f t="shared" ca="1" si="7216"/>
        <v>2007</v>
      </c>
      <c r="G3558" s="95">
        <f t="shared" ref="G3558" ca="1" si="7293">VLOOKUP(INDIRECT(CHAR(39)&amp;$A3558&amp;CHAR(39)&amp;"!r2c"&amp;$C3558,0),variables,2,0)</f>
        <v>9770</v>
      </c>
      <c r="H3558" s="98">
        <f t="array" aca="1" ref="H3558" ca="1">IF(AND(G3558&gt;=10861,G3558&lt;=10863),TEXT(INDIRECT(CHAR(39)&amp;$A3558&amp;CHAR(39)&amp;"!r"&amp;$B3558&amp;"c"&amp;$C3558,0),"dd-mmm-yyyy"),(INDIRECT(CHAR(39)&amp;$A3558&amp;CHAR(39)&amp;"!r"&amp;$B3558&amp;"c"&amp;$C3558,0)))</f>
        <v>0</v>
      </c>
    </row>
    <row r="3559" spans="1:8" x14ac:dyDescent="0.3">
      <c r="A3559" s="40" t="s">
        <v>1081</v>
      </c>
      <c r="B3559" s="95">
        <f t="shared" si="7250"/>
        <v>9</v>
      </c>
      <c r="C3559" s="95">
        <f t="shared" si="7253"/>
        <v>32</v>
      </c>
      <c r="E3559" s="95">
        <f t="shared" ref="E3559" si="7294">plan_id</f>
        <v>390</v>
      </c>
      <c r="F3559" s="95">
        <f t="shared" ca="1" si="7216"/>
        <v>2007</v>
      </c>
      <c r="G3559" s="95">
        <f t="shared" ref="G3559" ca="1" si="7295">VLOOKUP(INDIRECT(CHAR(39)&amp;$A3559&amp;CHAR(39)&amp;"!r2c"&amp;$C3559,0),variables,2,0)</f>
        <v>9773</v>
      </c>
      <c r="H3559" s="98">
        <f t="array" aca="1" ref="H3559" ca="1">IF(AND(G3559&gt;=10861,G3559&lt;=10863),TEXT(INDIRECT(CHAR(39)&amp;$A3559&amp;CHAR(39)&amp;"!r"&amp;$B3559&amp;"c"&amp;$C3559,0),"dd-mmm-yyyy"),(INDIRECT(CHAR(39)&amp;$A3559&amp;CHAR(39)&amp;"!r"&amp;$B3559&amp;"c"&amp;$C3559,0)))</f>
        <v>0</v>
      </c>
    </row>
    <row r="3560" spans="1:8" x14ac:dyDescent="0.3">
      <c r="A3560" s="40" t="s">
        <v>1081</v>
      </c>
      <c r="B3560" s="95">
        <f t="shared" si="7250"/>
        <v>9</v>
      </c>
      <c r="C3560" s="95">
        <f t="shared" si="7253"/>
        <v>33</v>
      </c>
      <c r="E3560" s="95">
        <f t="shared" ref="E3560" si="7296">plan_id</f>
        <v>390</v>
      </c>
      <c r="F3560" s="95">
        <f t="shared" ca="1" si="7216"/>
        <v>2007</v>
      </c>
      <c r="G3560" s="95">
        <f t="shared" ref="G3560" ca="1" si="7297">VLOOKUP(INDIRECT(CHAR(39)&amp;$A3560&amp;CHAR(39)&amp;"!r2c"&amp;$C3560,0),variables,2,0)</f>
        <v>9776</v>
      </c>
      <c r="H3560" s="98">
        <f t="array" aca="1" ref="H3560" ca="1">IF(AND(G3560&gt;=10861,G3560&lt;=10863),TEXT(INDIRECT(CHAR(39)&amp;$A3560&amp;CHAR(39)&amp;"!r"&amp;$B3560&amp;"c"&amp;$C3560,0),"dd-mmm-yyyy"),(INDIRECT(CHAR(39)&amp;$A3560&amp;CHAR(39)&amp;"!r"&amp;$B3560&amp;"c"&amp;$C3560,0)))</f>
        <v>0</v>
      </c>
    </row>
    <row r="3561" spans="1:8" x14ac:dyDescent="0.3">
      <c r="A3561" s="40" t="s">
        <v>1081</v>
      </c>
      <c r="B3561" s="95">
        <f t="shared" si="7250"/>
        <v>9</v>
      </c>
      <c r="C3561" s="95">
        <f t="shared" si="7253"/>
        <v>34</v>
      </c>
      <c r="E3561" s="95">
        <f t="shared" ref="E3561" si="7298">plan_id</f>
        <v>390</v>
      </c>
      <c r="F3561" s="95">
        <f t="shared" ca="1" si="7216"/>
        <v>2007</v>
      </c>
      <c r="G3561" s="95">
        <f t="shared" ref="G3561" ca="1" si="7299">VLOOKUP(INDIRECT(CHAR(39)&amp;$A3561&amp;CHAR(39)&amp;"!r2c"&amp;$C3561,0),variables,2,0)</f>
        <v>9779</v>
      </c>
      <c r="H3561" s="98">
        <f t="array" aca="1" ref="H3561" ca="1">IF(AND(G3561&gt;=10861,G3561&lt;=10863),TEXT(INDIRECT(CHAR(39)&amp;$A3561&amp;CHAR(39)&amp;"!r"&amp;$B3561&amp;"c"&amp;$C3561,0),"dd-mmm-yyyy"),(INDIRECT(CHAR(39)&amp;$A3561&amp;CHAR(39)&amp;"!r"&amp;$B3561&amp;"c"&amp;$C3561,0)))</f>
        <v>0</v>
      </c>
    </row>
    <row r="3562" spans="1:8" x14ac:dyDescent="0.3">
      <c r="A3562" s="40" t="s">
        <v>1081</v>
      </c>
      <c r="B3562" s="95">
        <f t="shared" si="7250"/>
        <v>9</v>
      </c>
      <c r="C3562" s="95">
        <f t="shared" si="7253"/>
        <v>35</v>
      </c>
      <c r="E3562" s="95">
        <f t="shared" ref="E3562" si="7300">plan_id</f>
        <v>390</v>
      </c>
      <c r="F3562" s="95">
        <f t="shared" ca="1" si="7216"/>
        <v>2007</v>
      </c>
      <c r="G3562" s="95">
        <f t="shared" ref="G3562" ca="1" si="7301">VLOOKUP(INDIRECT(CHAR(39)&amp;$A3562&amp;CHAR(39)&amp;"!r2c"&amp;$C3562,0),variables,2,0)</f>
        <v>9785</v>
      </c>
      <c r="H3562" s="98">
        <f t="array" aca="1" ref="H3562" ca="1">IF(AND(G3562&gt;=10861,G3562&lt;=10863),TEXT(INDIRECT(CHAR(39)&amp;$A3562&amp;CHAR(39)&amp;"!r"&amp;$B3562&amp;"c"&amp;$C3562,0),"dd-mmm-yyyy"),(INDIRECT(CHAR(39)&amp;$A3562&amp;CHAR(39)&amp;"!r"&amp;$B3562&amp;"c"&amp;$C3562,0)))</f>
        <v>0</v>
      </c>
    </row>
    <row r="3563" spans="1:8" x14ac:dyDescent="0.3">
      <c r="A3563" s="40" t="s">
        <v>1081</v>
      </c>
      <c r="B3563" s="95">
        <f t="shared" si="7250"/>
        <v>9</v>
      </c>
      <c r="C3563" s="95">
        <f t="shared" si="7253"/>
        <v>36</v>
      </c>
      <c r="E3563" s="95">
        <f t="shared" ref="E3563" si="7302">plan_id</f>
        <v>390</v>
      </c>
      <c r="F3563" s="95">
        <f t="shared" ca="1" si="7216"/>
        <v>2007</v>
      </c>
      <c r="G3563" s="95">
        <f t="shared" ref="G3563" ca="1" si="7303">VLOOKUP(INDIRECT(CHAR(39)&amp;$A3563&amp;CHAR(39)&amp;"!r2c"&amp;$C3563,0),variables,2,0)</f>
        <v>9794</v>
      </c>
      <c r="H3563" s="98">
        <f t="array" aca="1" ref="H3563" ca="1">IF(AND(G3563&gt;=10861,G3563&lt;=10863),TEXT(INDIRECT(CHAR(39)&amp;$A3563&amp;CHAR(39)&amp;"!r"&amp;$B3563&amp;"c"&amp;$C3563,0),"dd-mmm-yyyy"),(INDIRECT(CHAR(39)&amp;$A3563&amp;CHAR(39)&amp;"!r"&amp;$B3563&amp;"c"&amp;$C3563,0)))</f>
        <v>0</v>
      </c>
    </row>
    <row r="3564" spans="1:8" x14ac:dyDescent="0.3">
      <c r="A3564" s="40" t="s">
        <v>1081</v>
      </c>
      <c r="B3564" s="95">
        <f t="shared" si="7250"/>
        <v>9</v>
      </c>
      <c r="C3564" s="95">
        <f t="shared" si="7253"/>
        <v>37</v>
      </c>
      <c r="E3564" s="95">
        <f t="shared" ref="E3564" si="7304">plan_id</f>
        <v>390</v>
      </c>
      <c r="F3564" s="95">
        <f t="shared" ca="1" si="7216"/>
        <v>2007</v>
      </c>
      <c r="G3564" s="95">
        <f t="shared" ref="G3564" ca="1" si="7305">VLOOKUP(INDIRECT(CHAR(39)&amp;$A3564&amp;CHAR(39)&amp;"!r2c"&amp;$C3564,0),variables,2,0)</f>
        <v>9797</v>
      </c>
      <c r="H3564" s="98">
        <f t="array" aca="1" ref="H3564" ca="1">IF(AND(G3564&gt;=10861,G3564&lt;=10863),TEXT(INDIRECT(CHAR(39)&amp;$A3564&amp;CHAR(39)&amp;"!r"&amp;$B3564&amp;"c"&amp;$C3564,0),"dd-mmm-yyyy"),(INDIRECT(CHAR(39)&amp;$A3564&amp;CHAR(39)&amp;"!r"&amp;$B3564&amp;"c"&amp;$C3564,0)))</f>
        <v>0</v>
      </c>
    </row>
    <row r="3565" spans="1:8" x14ac:dyDescent="0.3">
      <c r="A3565" s="40" t="s">
        <v>1081</v>
      </c>
      <c r="B3565" s="95">
        <f t="shared" si="7250"/>
        <v>9</v>
      </c>
      <c r="C3565" s="95">
        <f t="shared" si="7253"/>
        <v>38</v>
      </c>
      <c r="E3565" s="95">
        <f t="shared" ref="E3565" si="7306">plan_id</f>
        <v>390</v>
      </c>
      <c r="F3565" s="95">
        <f t="shared" ca="1" si="7216"/>
        <v>2007</v>
      </c>
      <c r="G3565" s="95">
        <f t="shared" ref="G3565" ca="1" si="7307">VLOOKUP(INDIRECT(CHAR(39)&amp;$A3565&amp;CHAR(39)&amp;"!r2c"&amp;$C3565,0),variables,2,0)</f>
        <v>9806</v>
      </c>
      <c r="H3565" s="98">
        <f t="array" aca="1" ref="H3565" ca="1">IF(AND(G3565&gt;=10861,G3565&lt;=10863),TEXT(INDIRECT(CHAR(39)&amp;$A3565&amp;CHAR(39)&amp;"!r"&amp;$B3565&amp;"c"&amp;$C3565,0),"dd-mmm-yyyy"),(INDIRECT(CHAR(39)&amp;$A3565&amp;CHAR(39)&amp;"!r"&amp;$B3565&amp;"c"&amp;$C3565,0)))</f>
        <v>0</v>
      </c>
    </row>
    <row r="3566" spans="1:8" x14ac:dyDescent="0.3">
      <c r="A3566" s="40" t="s">
        <v>1081</v>
      </c>
      <c r="B3566" s="95">
        <f t="shared" si="7250"/>
        <v>9</v>
      </c>
      <c r="C3566" s="95">
        <f t="shared" si="7253"/>
        <v>39</v>
      </c>
      <c r="E3566" s="95">
        <f t="shared" ref="E3566" si="7308">plan_id</f>
        <v>390</v>
      </c>
      <c r="F3566" s="95">
        <f t="shared" ca="1" si="7216"/>
        <v>2007</v>
      </c>
      <c r="G3566" s="95">
        <f t="shared" ref="G3566" ca="1" si="7309">VLOOKUP(INDIRECT(CHAR(39)&amp;$A3566&amp;CHAR(39)&amp;"!r2c"&amp;$C3566,0),variables,2,0)</f>
        <v>9809</v>
      </c>
      <c r="H3566" s="98">
        <f t="array" aca="1" ref="H3566" ca="1">IF(AND(G3566&gt;=10861,G3566&lt;=10863),TEXT(INDIRECT(CHAR(39)&amp;$A3566&amp;CHAR(39)&amp;"!r"&amp;$B3566&amp;"c"&amp;$C3566,0),"dd-mmm-yyyy"),(INDIRECT(CHAR(39)&amp;$A3566&amp;CHAR(39)&amp;"!r"&amp;$B3566&amp;"c"&amp;$C3566,0)))</f>
        <v>0</v>
      </c>
    </row>
    <row r="3567" spans="1:8" x14ac:dyDescent="0.3">
      <c r="A3567" s="40" t="s">
        <v>1081</v>
      </c>
      <c r="B3567" s="95">
        <f t="shared" si="7250"/>
        <v>9</v>
      </c>
      <c r="C3567" s="95">
        <f t="shared" si="7253"/>
        <v>40</v>
      </c>
      <c r="E3567" s="95">
        <f t="shared" ref="E3567" si="7310">plan_id</f>
        <v>390</v>
      </c>
      <c r="F3567" s="95">
        <f t="shared" ca="1" si="7216"/>
        <v>2007</v>
      </c>
      <c r="G3567" s="95">
        <f t="shared" ref="G3567" ca="1" si="7311">VLOOKUP(INDIRECT(CHAR(39)&amp;$A3567&amp;CHAR(39)&amp;"!r2c"&amp;$C3567,0),variables,2,0)</f>
        <v>9818</v>
      </c>
      <c r="H3567" s="98">
        <f t="array" aca="1" ref="H3567" ca="1">IF(AND(G3567&gt;=10861,G3567&lt;=10863),TEXT(INDIRECT(CHAR(39)&amp;$A3567&amp;CHAR(39)&amp;"!r"&amp;$B3567&amp;"c"&amp;$C3567,0),"dd-mmm-yyyy"),(INDIRECT(CHAR(39)&amp;$A3567&amp;CHAR(39)&amp;"!r"&amp;$B3567&amp;"c"&amp;$C3567,0)))</f>
        <v>0</v>
      </c>
    </row>
    <row r="3568" spans="1:8" x14ac:dyDescent="0.3">
      <c r="A3568" s="40" t="s">
        <v>1081</v>
      </c>
      <c r="B3568" s="95">
        <f t="shared" si="7250"/>
        <v>9</v>
      </c>
      <c r="C3568" s="95">
        <f t="shared" si="7253"/>
        <v>41</v>
      </c>
      <c r="E3568" s="95">
        <f t="shared" ref="E3568" si="7312">plan_id</f>
        <v>390</v>
      </c>
      <c r="F3568" s="95">
        <f t="shared" ca="1" si="7216"/>
        <v>2007</v>
      </c>
      <c r="G3568" s="95">
        <f t="shared" ref="G3568" ca="1" si="7313">VLOOKUP(INDIRECT(CHAR(39)&amp;$A3568&amp;CHAR(39)&amp;"!r2c"&amp;$C3568,0),variables,2,0)</f>
        <v>9839</v>
      </c>
      <c r="H3568" s="98">
        <f t="array" aca="1" ref="H3568" ca="1">IF(AND(G3568&gt;=10861,G3568&lt;=10863),TEXT(INDIRECT(CHAR(39)&amp;$A3568&amp;CHAR(39)&amp;"!r"&amp;$B3568&amp;"c"&amp;$C3568,0),"dd-mmm-yyyy"),(INDIRECT(CHAR(39)&amp;$A3568&amp;CHAR(39)&amp;"!r"&amp;$B3568&amp;"c"&amp;$C3568,0)))</f>
        <v>0</v>
      </c>
    </row>
    <row r="3569" spans="1:8" x14ac:dyDescent="0.3">
      <c r="A3569" s="40" t="s">
        <v>1081</v>
      </c>
      <c r="B3569" s="95">
        <f t="shared" si="7250"/>
        <v>9</v>
      </c>
      <c r="C3569" s="95">
        <f t="shared" si="7253"/>
        <v>42</v>
      </c>
      <c r="E3569" s="95">
        <f t="shared" ref="E3569" si="7314">plan_id</f>
        <v>390</v>
      </c>
      <c r="F3569" s="95">
        <f t="shared" ca="1" si="7216"/>
        <v>2007</v>
      </c>
      <c r="G3569" s="95">
        <f t="shared" ref="G3569" ca="1" si="7315">VLOOKUP(INDIRECT(CHAR(39)&amp;$A3569&amp;CHAR(39)&amp;"!r2c"&amp;$C3569,0),variables,2,0)</f>
        <v>9860</v>
      </c>
      <c r="H3569" s="98">
        <f t="array" aca="1" ref="H3569" ca="1">IF(AND(G3569&gt;=10861,G3569&lt;=10863),TEXT(INDIRECT(CHAR(39)&amp;$A3569&amp;CHAR(39)&amp;"!r"&amp;$B3569&amp;"c"&amp;$C3569,0),"dd-mmm-yyyy"),(INDIRECT(CHAR(39)&amp;$A3569&amp;CHAR(39)&amp;"!r"&amp;$B3569&amp;"c"&amp;$C3569,0)))</f>
        <v>0</v>
      </c>
    </row>
    <row r="3570" spans="1:8" x14ac:dyDescent="0.3">
      <c r="A3570" s="40" t="s">
        <v>1081</v>
      </c>
      <c r="B3570" s="95">
        <f t="shared" si="7250"/>
        <v>9</v>
      </c>
      <c r="C3570" s="95">
        <f t="shared" si="7253"/>
        <v>43</v>
      </c>
      <c r="E3570" s="95">
        <f t="shared" ref="E3570" si="7316">plan_id</f>
        <v>390</v>
      </c>
      <c r="F3570" s="95">
        <f t="shared" ca="1" si="7216"/>
        <v>2007</v>
      </c>
      <c r="G3570" s="95">
        <f t="shared" ref="G3570" ca="1" si="7317">VLOOKUP(INDIRECT(CHAR(39)&amp;$A3570&amp;CHAR(39)&amp;"!r2c"&amp;$C3570,0),variables,2,0)</f>
        <v>9863</v>
      </c>
      <c r="H3570" s="98">
        <f t="array" aca="1" ref="H3570" ca="1">IF(AND(G3570&gt;=10861,G3570&lt;=10863),TEXT(INDIRECT(CHAR(39)&amp;$A3570&amp;CHAR(39)&amp;"!r"&amp;$B3570&amp;"c"&amp;$C3570,0),"dd-mmm-yyyy"),(INDIRECT(CHAR(39)&amp;$A3570&amp;CHAR(39)&amp;"!r"&amp;$B3570&amp;"c"&amp;$C3570,0)))</f>
        <v>0</v>
      </c>
    </row>
    <row r="3571" spans="1:8" x14ac:dyDescent="0.3">
      <c r="A3571" s="40" t="s">
        <v>1081</v>
      </c>
      <c r="B3571" s="95">
        <f t="shared" si="7250"/>
        <v>9</v>
      </c>
      <c r="C3571" s="95">
        <f t="shared" si="7253"/>
        <v>44</v>
      </c>
      <c r="E3571" s="95">
        <f t="shared" ref="E3571" si="7318">plan_id</f>
        <v>390</v>
      </c>
      <c r="F3571" s="95">
        <f t="shared" ca="1" si="7216"/>
        <v>2007</v>
      </c>
      <c r="G3571" s="95">
        <f t="shared" ref="G3571" ca="1" si="7319">VLOOKUP(INDIRECT(CHAR(39)&amp;$A3571&amp;CHAR(39)&amp;"!r2c"&amp;$C3571,0),variables,2,0)</f>
        <v>9878</v>
      </c>
      <c r="H3571" s="98">
        <f t="array" aca="1" ref="H3571" ca="1">IF(AND(G3571&gt;=10861,G3571&lt;=10863),TEXT(INDIRECT(CHAR(39)&amp;$A3571&amp;CHAR(39)&amp;"!r"&amp;$B3571&amp;"c"&amp;$C3571,0),"dd-mmm-yyyy"),(INDIRECT(CHAR(39)&amp;$A3571&amp;CHAR(39)&amp;"!r"&amp;$B3571&amp;"c"&amp;$C3571,0)))</f>
        <v>0</v>
      </c>
    </row>
    <row r="3572" spans="1:8" x14ac:dyDescent="0.3">
      <c r="A3572" s="40" t="s">
        <v>1081</v>
      </c>
      <c r="B3572" s="95">
        <f t="shared" si="7250"/>
        <v>9</v>
      </c>
      <c r="C3572" s="95">
        <f t="shared" si="7253"/>
        <v>45</v>
      </c>
      <c r="E3572" s="95">
        <f t="shared" ref="E3572" si="7320">plan_id</f>
        <v>390</v>
      </c>
      <c r="F3572" s="95">
        <f t="shared" ca="1" si="7216"/>
        <v>2007</v>
      </c>
      <c r="G3572" s="95">
        <f t="shared" ref="G3572" ca="1" si="7321">VLOOKUP(INDIRECT(CHAR(39)&amp;$A3572&amp;CHAR(39)&amp;"!r2c"&amp;$C3572,0),variables,2,0)</f>
        <v>9923</v>
      </c>
      <c r="H3572" s="98">
        <f t="array" aca="1" ref="H3572" ca="1">IF(AND(G3572&gt;=10861,G3572&lt;=10863),TEXT(INDIRECT(CHAR(39)&amp;$A3572&amp;CHAR(39)&amp;"!r"&amp;$B3572&amp;"c"&amp;$C3572,0),"dd-mmm-yyyy"),(INDIRECT(CHAR(39)&amp;$A3572&amp;CHAR(39)&amp;"!r"&amp;$B3572&amp;"c"&amp;$C3572,0)))</f>
        <v>0</v>
      </c>
    </row>
    <row r="3573" spans="1:8" x14ac:dyDescent="0.3">
      <c r="A3573" s="40" t="s">
        <v>1081</v>
      </c>
      <c r="B3573" s="95">
        <f t="shared" si="7250"/>
        <v>9</v>
      </c>
      <c r="C3573" s="95">
        <f t="shared" si="7253"/>
        <v>46</v>
      </c>
      <c r="E3573" s="95">
        <f t="shared" ref="E3573" si="7322">plan_id</f>
        <v>390</v>
      </c>
      <c r="F3573" s="95">
        <f t="shared" ca="1" si="7216"/>
        <v>2007</v>
      </c>
      <c r="G3573" s="95">
        <f t="shared" ref="G3573" ca="1" si="7323">VLOOKUP(INDIRECT(CHAR(39)&amp;$A3573&amp;CHAR(39)&amp;"!r2c"&amp;$C3573,0),variables,2,0)</f>
        <v>9932</v>
      </c>
      <c r="H3573" s="98">
        <f t="array" aca="1" ref="H3573" ca="1">IF(AND(G3573&gt;=10861,G3573&lt;=10863),TEXT(INDIRECT(CHAR(39)&amp;$A3573&amp;CHAR(39)&amp;"!r"&amp;$B3573&amp;"c"&amp;$C3573,0),"dd-mmm-yyyy"),(INDIRECT(CHAR(39)&amp;$A3573&amp;CHAR(39)&amp;"!r"&amp;$B3573&amp;"c"&amp;$C3573,0)))</f>
        <v>0</v>
      </c>
    </row>
    <row r="3574" spans="1:8" x14ac:dyDescent="0.3">
      <c r="A3574" s="40" t="s">
        <v>1081</v>
      </c>
      <c r="B3574" s="95">
        <f t="shared" si="7250"/>
        <v>9</v>
      </c>
      <c r="C3574" s="95">
        <f t="shared" si="7253"/>
        <v>47</v>
      </c>
      <c r="E3574" s="95">
        <f t="shared" ref="E3574" si="7324">plan_id</f>
        <v>390</v>
      </c>
      <c r="F3574" s="95">
        <f t="shared" ca="1" si="7216"/>
        <v>2007</v>
      </c>
      <c r="G3574" s="95">
        <f t="shared" ref="G3574" ca="1" si="7325">VLOOKUP(INDIRECT(CHAR(39)&amp;$A3574&amp;CHAR(39)&amp;"!r2c"&amp;$C3574,0),variables,2,0)</f>
        <v>9935</v>
      </c>
      <c r="H3574" s="98">
        <f t="array" aca="1" ref="H3574" ca="1">IF(AND(G3574&gt;=10861,G3574&lt;=10863),TEXT(INDIRECT(CHAR(39)&amp;$A3574&amp;CHAR(39)&amp;"!r"&amp;$B3574&amp;"c"&amp;$C3574,0),"dd-mmm-yyyy"),(INDIRECT(CHAR(39)&amp;$A3574&amp;CHAR(39)&amp;"!r"&amp;$B3574&amp;"c"&amp;$C3574,0)))</f>
        <v>0</v>
      </c>
    </row>
    <row r="3575" spans="1:8" x14ac:dyDescent="0.3">
      <c r="A3575" s="40" t="s">
        <v>1081</v>
      </c>
      <c r="B3575" s="95">
        <f t="shared" si="7250"/>
        <v>9</v>
      </c>
      <c r="C3575" s="95">
        <f t="shared" si="7253"/>
        <v>48</v>
      </c>
      <c r="E3575" s="95">
        <f t="shared" ref="E3575" si="7326">plan_id</f>
        <v>390</v>
      </c>
      <c r="F3575" s="95">
        <f t="shared" ca="1" si="7216"/>
        <v>2007</v>
      </c>
      <c r="G3575" s="95">
        <f t="shared" ref="G3575" ca="1" si="7327">VLOOKUP(INDIRECT(CHAR(39)&amp;$A3575&amp;CHAR(39)&amp;"!r2c"&amp;$C3575,0),variables,2,0)</f>
        <v>9651</v>
      </c>
      <c r="H3575" s="98">
        <f t="array" aca="1" ref="H3575" ca="1">IF(AND(G3575&gt;=10861,G3575&lt;=10863),TEXT(INDIRECT(CHAR(39)&amp;$A3575&amp;CHAR(39)&amp;"!r"&amp;$B3575&amp;"c"&amp;$C3575,0),"dd-mmm-yyyy"),(INDIRECT(CHAR(39)&amp;$A3575&amp;CHAR(39)&amp;"!r"&amp;$B3575&amp;"c"&amp;$C3575,0)))</f>
        <v>0</v>
      </c>
    </row>
    <row r="3576" spans="1:8" x14ac:dyDescent="0.3">
      <c r="A3576" s="40" t="s">
        <v>1081</v>
      </c>
      <c r="B3576" s="95">
        <f t="shared" si="7250"/>
        <v>9</v>
      </c>
      <c r="C3576" s="95">
        <f t="shared" si="7253"/>
        <v>49</v>
      </c>
      <c r="E3576" s="95">
        <f t="shared" ref="E3576" si="7328">plan_id</f>
        <v>390</v>
      </c>
      <c r="F3576" s="95">
        <f t="shared" ca="1" si="7216"/>
        <v>2007</v>
      </c>
      <c r="G3576" s="95">
        <f t="shared" ref="G3576" ca="1" si="7329">VLOOKUP(INDIRECT(CHAR(39)&amp;$A3576&amp;CHAR(39)&amp;"!r2c"&amp;$C3576,0),variables,2,0)</f>
        <v>9722</v>
      </c>
      <c r="H3576" s="98">
        <f t="array" aca="1" ref="H3576" ca="1">IF(AND(G3576&gt;=10861,G3576&lt;=10863),TEXT(INDIRECT(CHAR(39)&amp;$A3576&amp;CHAR(39)&amp;"!r"&amp;$B3576&amp;"c"&amp;$C3576,0),"dd-mmm-yyyy"),(INDIRECT(CHAR(39)&amp;$A3576&amp;CHAR(39)&amp;"!r"&amp;$B3576&amp;"c"&amp;$C3576,0)))</f>
        <v>0</v>
      </c>
    </row>
    <row r="3577" spans="1:8" x14ac:dyDescent="0.3">
      <c r="A3577" s="40" t="s">
        <v>1081</v>
      </c>
      <c r="B3577" s="95">
        <f t="shared" si="7250"/>
        <v>9</v>
      </c>
      <c r="C3577" s="95">
        <f t="shared" si="7253"/>
        <v>50</v>
      </c>
      <c r="E3577" s="95">
        <f t="shared" ref="E3577" si="7330">plan_id</f>
        <v>390</v>
      </c>
      <c r="F3577" s="95">
        <f t="shared" ca="1" si="7216"/>
        <v>2007</v>
      </c>
      <c r="G3577" s="95">
        <f t="shared" ref="G3577" ca="1" si="7331">VLOOKUP(INDIRECT(CHAR(39)&amp;$A3577&amp;CHAR(39)&amp;"!r2c"&amp;$C3577,0),variables,2,0)</f>
        <v>9848</v>
      </c>
      <c r="H3577" s="98">
        <f t="array" aca="1" ref="H3577" ca="1">IF(AND(G3577&gt;=10861,G3577&lt;=10863),TEXT(INDIRECT(CHAR(39)&amp;$A3577&amp;CHAR(39)&amp;"!r"&amp;$B3577&amp;"c"&amp;$C3577,0),"dd-mmm-yyyy"),(INDIRECT(CHAR(39)&amp;$A3577&amp;CHAR(39)&amp;"!r"&amp;$B3577&amp;"c"&amp;$C3577,0)))</f>
        <v>0</v>
      </c>
    </row>
    <row r="3578" spans="1:8" x14ac:dyDescent="0.3">
      <c r="A3578" s="40" t="s">
        <v>1081</v>
      </c>
      <c r="B3578" s="95">
        <f t="shared" si="7250"/>
        <v>9</v>
      </c>
      <c r="C3578" s="95">
        <f t="shared" si="7253"/>
        <v>51</v>
      </c>
      <c r="E3578" s="95">
        <f t="shared" ref="E3578" si="7332">plan_id</f>
        <v>390</v>
      </c>
      <c r="F3578" s="95">
        <f t="shared" ca="1" si="7216"/>
        <v>2007</v>
      </c>
      <c r="G3578" s="95">
        <f t="shared" ref="G3578" ca="1" si="7333">VLOOKUP(INDIRECT(CHAR(39)&amp;$A3578&amp;CHAR(39)&amp;"!r2c"&amp;$C3578,0),variables,2,0)</f>
        <v>9866</v>
      </c>
      <c r="H3578" s="98">
        <f t="array" aca="1" ref="H3578" ca="1">IF(AND(G3578&gt;=10861,G3578&lt;=10863),TEXT(INDIRECT(CHAR(39)&amp;$A3578&amp;CHAR(39)&amp;"!r"&amp;$B3578&amp;"c"&amp;$C3578,0),"dd-mmm-yyyy"),(INDIRECT(CHAR(39)&amp;$A3578&amp;CHAR(39)&amp;"!r"&amp;$B3578&amp;"c"&amp;$C3578,0)))</f>
        <v>0</v>
      </c>
    </row>
    <row r="3579" spans="1:8" x14ac:dyDescent="0.3">
      <c r="A3579" s="40" t="s">
        <v>1081</v>
      </c>
      <c r="B3579" s="95">
        <f t="shared" si="7250"/>
        <v>9</v>
      </c>
      <c r="C3579" s="95">
        <f t="shared" si="7253"/>
        <v>52</v>
      </c>
      <c r="E3579" s="95">
        <f t="shared" ref="E3579" si="7334">plan_id</f>
        <v>390</v>
      </c>
      <c r="F3579" s="95">
        <f t="shared" ca="1" si="7216"/>
        <v>2007</v>
      </c>
      <c r="G3579" s="95">
        <f t="shared" ref="G3579" ca="1" si="7335">VLOOKUP(INDIRECT(CHAR(39)&amp;$A3579&amp;CHAR(39)&amp;"!r2c"&amp;$C3579,0),variables,2,0)</f>
        <v>9899</v>
      </c>
      <c r="H3579" s="98">
        <f t="array" aca="1" ref="H3579" ca="1">IF(AND(G3579&gt;=10861,G3579&lt;=10863),TEXT(INDIRECT(CHAR(39)&amp;$A3579&amp;CHAR(39)&amp;"!r"&amp;$B3579&amp;"c"&amp;$C3579,0),"dd-mmm-yyyy"),(INDIRECT(CHAR(39)&amp;$A3579&amp;CHAR(39)&amp;"!r"&amp;$B3579&amp;"c"&amp;$C3579,0)))</f>
        <v>0</v>
      </c>
    </row>
    <row r="3580" spans="1:8" x14ac:dyDescent="0.3">
      <c r="A3580" s="40" t="s">
        <v>1081</v>
      </c>
      <c r="B3580" s="95">
        <f t="shared" si="7250"/>
        <v>9</v>
      </c>
      <c r="C3580" s="95">
        <f t="shared" si="7253"/>
        <v>53</v>
      </c>
      <c r="E3580" s="95">
        <f t="shared" ref="E3580" si="7336">plan_id</f>
        <v>390</v>
      </c>
      <c r="F3580" s="95">
        <f t="shared" ca="1" si="7216"/>
        <v>2007</v>
      </c>
      <c r="G3580" s="95">
        <f t="shared" ref="G3580" ca="1" si="7337">VLOOKUP(INDIRECT(CHAR(39)&amp;$A3580&amp;CHAR(39)&amp;"!r2c"&amp;$C3580,0),variables,2,0)</f>
        <v>9905</v>
      </c>
      <c r="H3580" s="98">
        <f t="array" aca="1" ref="H3580" ca="1">IF(AND(G3580&gt;=10861,G3580&lt;=10863),TEXT(INDIRECT(CHAR(39)&amp;$A3580&amp;CHAR(39)&amp;"!r"&amp;$B3580&amp;"c"&amp;$C3580,0),"dd-mmm-yyyy"),(INDIRECT(CHAR(39)&amp;$A3580&amp;CHAR(39)&amp;"!r"&amp;$B3580&amp;"c"&amp;$C3580,0)))</f>
        <v>0</v>
      </c>
    </row>
    <row r="3581" spans="1:8" x14ac:dyDescent="0.3">
      <c r="A3581" s="40" t="s">
        <v>1081</v>
      </c>
      <c r="B3581" s="95">
        <f t="shared" si="7250"/>
        <v>9</v>
      </c>
      <c r="C3581" s="95">
        <f t="shared" si="7253"/>
        <v>54</v>
      </c>
      <c r="E3581" s="95">
        <f t="shared" ref="E3581" si="7338">plan_id</f>
        <v>390</v>
      </c>
      <c r="F3581" s="95">
        <f t="shared" ca="1" si="7216"/>
        <v>2007</v>
      </c>
      <c r="G3581" s="95">
        <f t="shared" ref="G3581" ca="1" si="7339">VLOOKUP(INDIRECT(CHAR(39)&amp;$A3581&amp;CHAR(39)&amp;"!r2c"&amp;$C3581,0),variables,2,0)</f>
        <v>9929</v>
      </c>
      <c r="H3581" s="98">
        <f t="array" aca="1" ref="H3581" ca="1">IF(AND(G3581&gt;=10861,G3581&lt;=10863),TEXT(INDIRECT(CHAR(39)&amp;$A3581&amp;CHAR(39)&amp;"!r"&amp;$B3581&amp;"c"&amp;$C3581,0),"dd-mmm-yyyy"),(INDIRECT(CHAR(39)&amp;$A3581&amp;CHAR(39)&amp;"!r"&amp;$B3581&amp;"c"&amp;$C3581,0)))</f>
        <v>0</v>
      </c>
    </row>
    <row r="3582" spans="1:8" x14ac:dyDescent="0.3">
      <c r="A3582" s="40" t="s">
        <v>1081</v>
      </c>
      <c r="B3582" s="95">
        <f t="shared" si="7250"/>
        <v>9</v>
      </c>
      <c r="C3582" s="95">
        <f t="shared" si="7253"/>
        <v>55</v>
      </c>
      <c r="E3582" s="95">
        <f t="shared" ref="E3582" si="7340">plan_id</f>
        <v>390</v>
      </c>
      <c r="F3582" s="95">
        <f t="shared" ca="1" si="7216"/>
        <v>2007</v>
      </c>
      <c r="G3582" s="95">
        <f t="shared" ref="G3582" ca="1" si="7341">VLOOKUP(INDIRECT(CHAR(39)&amp;$A3582&amp;CHAR(39)&amp;"!r2c"&amp;$C3582,0),variables,2,0)</f>
        <v>9654</v>
      </c>
      <c r="H3582" s="98">
        <f t="array" aca="1" ref="H3582" ca="1">IF(AND(G3582&gt;=10861,G3582&lt;=10863),TEXT(INDIRECT(CHAR(39)&amp;$A3582&amp;CHAR(39)&amp;"!r"&amp;$B3582&amp;"c"&amp;$C3582,0),"dd-mmm-yyyy"),(INDIRECT(CHAR(39)&amp;$A3582&amp;CHAR(39)&amp;"!r"&amp;$B3582&amp;"c"&amp;$C3582,0)))</f>
        <v>0</v>
      </c>
    </row>
    <row r="3583" spans="1:8" x14ac:dyDescent="0.3">
      <c r="A3583" s="40" t="s">
        <v>1081</v>
      </c>
      <c r="B3583" s="95">
        <f t="shared" si="7250"/>
        <v>9</v>
      </c>
      <c r="C3583" s="95">
        <f t="shared" si="7253"/>
        <v>56</v>
      </c>
      <c r="E3583" s="95">
        <f t="shared" ref="E3583" si="7342">plan_id</f>
        <v>390</v>
      </c>
      <c r="F3583" s="95">
        <f t="shared" ca="1" si="7216"/>
        <v>2007</v>
      </c>
      <c r="G3583" s="95">
        <f t="shared" ref="G3583" ca="1" si="7343">VLOOKUP(INDIRECT(CHAR(39)&amp;$A3583&amp;CHAR(39)&amp;"!r2c"&amp;$C3583,0),variables,2,0)</f>
        <v>9707</v>
      </c>
      <c r="H3583" s="98">
        <f t="array" aca="1" ref="H3583" ca="1">IF(AND(G3583&gt;=10861,G3583&lt;=10863),TEXT(INDIRECT(CHAR(39)&amp;$A3583&amp;CHAR(39)&amp;"!r"&amp;$B3583&amp;"c"&amp;$C3583,0),"dd-mmm-yyyy"),(INDIRECT(CHAR(39)&amp;$A3583&amp;CHAR(39)&amp;"!r"&amp;$B3583&amp;"c"&amp;$C3583,0)))</f>
        <v>0</v>
      </c>
    </row>
    <row r="3584" spans="1:8" x14ac:dyDescent="0.3">
      <c r="A3584" s="40" t="s">
        <v>1081</v>
      </c>
      <c r="B3584" s="95">
        <f t="shared" si="7250"/>
        <v>9</v>
      </c>
      <c r="C3584" s="95">
        <f t="shared" si="7253"/>
        <v>57</v>
      </c>
      <c r="E3584" s="95">
        <f t="shared" ref="E3584" si="7344">plan_id</f>
        <v>390</v>
      </c>
      <c r="F3584" s="95">
        <f t="shared" ca="1" si="7216"/>
        <v>2007</v>
      </c>
      <c r="G3584" s="95">
        <f t="shared" ref="G3584" ca="1" si="7345">VLOOKUP(INDIRECT(CHAR(39)&amp;$A3584&amp;CHAR(39)&amp;"!r2c"&amp;$C3584,0),variables,2,0)</f>
        <v>9669</v>
      </c>
      <c r="H3584" s="98">
        <f t="array" aca="1" ref="H3584" ca="1">IF(AND(G3584&gt;=10861,G3584&lt;=10863),TEXT(INDIRECT(CHAR(39)&amp;$A3584&amp;CHAR(39)&amp;"!r"&amp;$B3584&amp;"c"&amp;$C3584,0),"dd-mmm-yyyy"),(INDIRECT(CHAR(39)&amp;$A3584&amp;CHAR(39)&amp;"!r"&amp;$B3584&amp;"c"&amp;$C3584,0)))</f>
        <v>0</v>
      </c>
    </row>
    <row r="3585" spans="1:8" x14ac:dyDescent="0.3">
      <c r="A3585" s="40" t="s">
        <v>1081</v>
      </c>
      <c r="B3585" s="95">
        <f t="shared" si="7250"/>
        <v>9</v>
      </c>
      <c r="C3585" s="95">
        <f t="shared" si="7253"/>
        <v>58</v>
      </c>
      <c r="E3585" s="95">
        <f t="shared" ref="E3585" si="7346">plan_id</f>
        <v>390</v>
      </c>
      <c r="F3585" s="95">
        <f t="shared" ref="F3585:F3648" ca="1" si="7347">INDIRECT(CHAR(39)&amp;$A3585&amp;CHAR(39)&amp;"!r"&amp;$B3585&amp;"c2",0)</f>
        <v>2007</v>
      </c>
      <c r="G3585" s="95">
        <f t="shared" ref="G3585" ca="1" si="7348">VLOOKUP(INDIRECT(CHAR(39)&amp;$A3585&amp;CHAR(39)&amp;"!r2c"&amp;$C3585,0),variables,2,0)</f>
        <v>9851</v>
      </c>
      <c r="H3585" s="98">
        <f t="array" aca="1" ref="H3585" ca="1">IF(AND(G3585&gt;=10861,G3585&lt;=10863),TEXT(INDIRECT(CHAR(39)&amp;$A3585&amp;CHAR(39)&amp;"!r"&amp;$B3585&amp;"c"&amp;$C3585,0),"dd-mmm-yyyy"),(INDIRECT(CHAR(39)&amp;$A3585&amp;CHAR(39)&amp;"!r"&amp;$B3585&amp;"c"&amp;$C3585,0)))</f>
        <v>0</v>
      </c>
    </row>
    <row r="3586" spans="1:8" x14ac:dyDescent="0.3">
      <c r="A3586" s="40" t="s">
        <v>1081</v>
      </c>
      <c r="B3586" s="95">
        <f t="shared" si="7250"/>
        <v>9</v>
      </c>
      <c r="C3586" s="95">
        <f t="shared" si="7253"/>
        <v>59</v>
      </c>
      <c r="E3586" s="95">
        <f t="shared" ref="E3586" si="7349">plan_id</f>
        <v>390</v>
      </c>
      <c r="F3586" s="95">
        <f t="shared" ca="1" si="7347"/>
        <v>2007</v>
      </c>
      <c r="G3586" s="95">
        <f t="shared" ref="G3586" ca="1" si="7350">VLOOKUP(INDIRECT(CHAR(39)&amp;$A3586&amp;CHAR(39)&amp;"!r2c"&amp;$C3586,0),variables,2,0)</f>
        <v>9890</v>
      </c>
      <c r="H3586" s="98">
        <f t="array" aca="1" ref="H3586" ca="1">IF(AND(G3586&gt;=10861,G3586&lt;=10863),TEXT(INDIRECT(CHAR(39)&amp;$A3586&amp;CHAR(39)&amp;"!r"&amp;$B3586&amp;"c"&amp;$C3586,0),"dd-mmm-yyyy"),(INDIRECT(CHAR(39)&amp;$A3586&amp;CHAR(39)&amp;"!r"&amp;$B3586&amp;"c"&amp;$C3586,0)))</f>
        <v>0</v>
      </c>
    </row>
    <row r="3587" spans="1:8" x14ac:dyDescent="0.3">
      <c r="A3587" s="40" t="s">
        <v>1081</v>
      </c>
      <c r="B3587" s="95">
        <f t="shared" si="7250"/>
        <v>9</v>
      </c>
      <c r="C3587" s="95">
        <f t="shared" si="7253"/>
        <v>60</v>
      </c>
      <c r="E3587" s="95">
        <f t="shared" ref="E3587" si="7351">plan_id</f>
        <v>390</v>
      </c>
      <c r="F3587" s="95">
        <f t="shared" ca="1" si="7347"/>
        <v>2007</v>
      </c>
      <c r="G3587" s="95">
        <f t="shared" ref="G3587" ca="1" si="7352">VLOOKUP(INDIRECT(CHAR(39)&amp;$A3587&amp;CHAR(39)&amp;"!r2c"&amp;$C3587,0),variables,2,0)</f>
        <v>9893</v>
      </c>
      <c r="H3587" s="98">
        <f t="array" aca="1" ref="H3587" ca="1">IF(AND(G3587&gt;=10861,G3587&lt;=10863),TEXT(INDIRECT(CHAR(39)&amp;$A3587&amp;CHAR(39)&amp;"!r"&amp;$B3587&amp;"c"&amp;$C3587,0),"dd-mmm-yyyy"),(INDIRECT(CHAR(39)&amp;$A3587&amp;CHAR(39)&amp;"!r"&amp;$B3587&amp;"c"&amp;$C3587,0)))</f>
        <v>0</v>
      </c>
    </row>
    <row r="3588" spans="1:8" x14ac:dyDescent="0.3">
      <c r="A3588" s="40" t="s">
        <v>1081</v>
      </c>
      <c r="B3588" s="95">
        <f t="shared" si="7250"/>
        <v>9</v>
      </c>
      <c r="C3588" s="95">
        <f t="shared" si="7253"/>
        <v>61</v>
      </c>
      <c r="E3588" s="95">
        <f t="shared" ref="E3588" si="7353">plan_id</f>
        <v>390</v>
      </c>
      <c r="F3588" s="95">
        <f t="shared" ca="1" si="7347"/>
        <v>2007</v>
      </c>
      <c r="G3588" s="95">
        <f t="shared" ref="G3588" ca="1" si="7354">VLOOKUP(INDIRECT(CHAR(39)&amp;$A3588&amp;CHAR(39)&amp;"!r2c"&amp;$C3588,0),variables,2,0)</f>
        <v>9896</v>
      </c>
      <c r="H3588" s="98">
        <f t="array" aca="1" ref="H3588" ca="1">IF(AND(G3588&gt;=10861,G3588&lt;=10863),TEXT(INDIRECT(CHAR(39)&amp;$A3588&amp;CHAR(39)&amp;"!r"&amp;$B3588&amp;"c"&amp;$C3588,0),"dd-mmm-yyyy"),(INDIRECT(CHAR(39)&amp;$A3588&amp;CHAR(39)&amp;"!r"&amp;$B3588&amp;"c"&amp;$C3588,0)))</f>
        <v>0</v>
      </c>
    </row>
    <row r="3589" spans="1:8" x14ac:dyDescent="0.3">
      <c r="A3589" s="40" t="s">
        <v>1081</v>
      </c>
      <c r="B3589" s="95">
        <f t="shared" si="7250"/>
        <v>9</v>
      </c>
      <c r="C3589" s="95">
        <f t="shared" si="7253"/>
        <v>62</v>
      </c>
      <c r="E3589" s="95">
        <f t="shared" ref="E3589" si="7355">plan_id</f>
        <v>390</v>
      </c>
      <c r="F3589" s="95">
        <f t="shared" ca="1" si="7347"/>
        <v>2007</v>
      </c>
      <c r="G3589" s="95">
        <f t="shared" ref="G3589" ca="1" si="7356">VLOOKUP(INDIRECT(CHAR(39)&amp;$A3589&amp;CHAR(39)&amp;"!r2c"&amp;$C3589,0),variables,2,0)</f>
        <v>9660</v>
      </c>
      <c r="H3589" s="98">
        <f t="array" aca="1" ref="H3589" ca="1">IF(AND(G3589&gt;=10861,G3589&lt;=10863),TEXT(INDIRECT(CHAR(39)&amp;$A3589&amp;CHAR(39)&amp;"!r"&amp;$B3589&amp;"c"&amp;$C3589,0),"dd-mmm-yyyy"),(INDIRECT(CHAR(39)&amp;$A3589&amp;CHAR(39)&amp;"!r"&amp;$B3589&amp;"c"&amp;$C3589,0)))</f>
        <v>0</v>
      </c>
    </row>
    <row r="3590" spans="1:8" x14ac:dyDescent="0.3">
      <c r="A3590" s="40" t="s">
        <v>1081</v>
      </c>
      <c r="B3590" s="95">
        <f t="shared" si="7250"/>
        <v>9</v>
      </c>
      <c r="C3590" s="95">
        <f t="shared" si="7253"/>
        <v>63</v>
      </c>
      <c r="E3590" s="95">
        <f t="shared" ref="E3590" si="7357">plan_id</f>
        <v>390</v>
      </c>
      <c r="F3590" s="95">
        <f t="shared" ca="1" si="7347"/>
        <v>2007</v>
      </c>
      <c r="G3590" s="95">
        <f t="shared" ref="G3590" ca="1" si="7358">VLOOKUP(INDIRECT(CHAR(39)&amp;$A3590&amp;CHAR(39)&amp;"!r2c"&amp;$C3590,0),variables,2,0)</f>
        <v>9701</v>
      </c>
      <c r="H3590" s="98">
        <f t="array" aca="1" ref="H3590" ca="1">IF(AND(G3590&gt;=10861,G3590&lt;=10863),TEXT(INDIRECT(CHAR(39)&amp;$A3590&amp;CHAR(39)&amp;"!r"&amp;$B3590&amp;"c"&amp;$C3590,0),"dd-mmm-yyyy"),(INDIRECT(CHAR(39)&amp;$A3590&amp;CHAR(39)&amp;"!r"&amp;$B3590&amp;"c"&amp;$C3590,0)))</f>
        <v>0</v>
      </c>
    </row>
    <row r="3591" spans="1:8" x14ac:dyDescent="0.3">
      <c r="A3591" s="40" t="s">
        <v>1081</v>
      </c>
      <c r="B3591" s="95">
        <f t="shared" si="7250"/>
        <v>9</v>
      </c>
      <c r="C3591" s="95">
        <f t="shared" si="7253"/>
        <v>64</v>
      </c>
      <c r="E3591" s="95">
        <f t="shared" ref="E3591" si="7359">plan_id</f>
        <v>390</v>
      </c>
      <c r="F3591" s="95">
        <f t="shared" ca="1" si="7347"/>
        <v>2007</v>
      </c>
      <c r="G3591" s="95">
        <f t="shared" ref="G3591" ca="1" si="7360">VLOOKUP(INDIRECT(CHAR(39)&amp;$A3591&amp;CHAR(39)&amp;"!r2c"&amp;$C3591,0),variables,2,0)</f>
        <v>9728</v>
      </c>
      <c r="H3591" s="98">
        <f t="array" aca="1" ref="H3591" ca="1">IF(AND(G3591&gt;=10861,G3591&lt;=10863),TEXT(INDIRECT(CHAR(39)&amp;$A3591&amp;CHAR(39)&amp;"!r"&amp;$B3591&amp;"c"&amp;$C3591,0),"dd-mmm-yyyy"),(INDIRECT(CHAR(39)&amp;$A3591&amp;CHAR(39)&amp;"!r"&amp;$B3591&amp;"c"&amp;$C3591,0)))</f>
        <v>0</v>
      </c>
    </row>
    <row r="3592" spans="1:8" x14ac:dyDescent="0.3">
      <c r="A3592" s="40" t="s">
        <v>1081</v>
      </c>
      <c r="B3592" s="95">
        <f t="shared" si="7250"/>
        <v>9</v>
      </c>
      <c r="C3592" s="95">
        <f t="shared" si="7253"/>
        <v>65</v>
      </c>
      <c r="E3592" s="95">
        <f t="shared" ref="E3592" si="7361">plan_id</f>
        <v>390</v>
      </c>
      <c r="F3592" s="95">
        <f t="shared" ca="1" si="7347"/>
        <v>2007</v>
      </c>
      <c r="G3592" s="95">
        <f t="shared" ref="G3592" ca="1" si="7362">VLOOKUP(INDIRECT(CHAR(39)&amp;$A3592&amp;CHAR(39)&amp;"!r2c"&amp;$C3592,0),variables,2,0)</f>
        <v>9731</v>
      </c>
      <c r="H3592" s="98">
        <f t="array" aca="1" ref="H3592" ca="1">IF(AND(G3592&gt;=10861,G3592&lt;=10863),TEXT(INDIRECT(CHAR(39)&amp;$A3592&amp;CHAR(39)&amp;"!r"&amp;$B3592&amp;"c"&amp;$C3592,0),"dd-mmm-yyyy"),(INDIRECT(CHAR(39)&amp;$A3592&amp;CHAR(39)&amp;"!r"&amp;$B3592&amp;"c"&amp;$C3592,0)))</f>
        <v>0</v>
      </c>
    </row>
    <row r="3593" spans="1:8" x14ac:dyDescent="0.3">
      <c r="A3593" s="40" t="s">
        <v>1081</v>
      </c>
      <c r="B3593" s="95">
        <f t="shared" si="7250"/>
        <v>9</v>
      </c>
      <c r="C3593" s="95">
        <f t="shared" si="7253"/>
        <v>66</v>
      </c>
      <c r="E3593" s="95">
        <f t="shared" ref="E3593" si="7363">plan_id</f>
        <v>390</v>
      </c>
      <c r="F3593" s="95">
        <f t="shared" ca="1" si="7347"/>
        <v>2007</v>
      </c>
      <c r="G3593" s="95">
        <f t="shared" ref="G3593" ca="1" si="7364">VLOOKUP(INDIRECT(CHAR(39)&amp;$A3593&amp;CHAR(39)&amp;"!r2c"&amp;$C3593,0),variables,2,0)</f>
        <v>9737</v>
      </c>
      <c r="H3593" s="98">
        <f t="array" aca="1" ref="H3593" ca="1">IF(AND(G3593&gt;=10861,G3593&lt;=10863),TEXT(INDIRECT(CHAR(39)&amp;$A3593&amp;CHAR(39)&amp;"!r"&amp;$B3593&amp;"c"&amp;$C3593,0),"dd-mmm-yyyy"),(INDIRECT(CHAR(39)&amp;$A3593&amp;CHAR(39)&amp;"!r"&amp;$B3593&amp;"c"&amp;$C3593,0)))</f>
        <v>0</v>
      </c>
    </row>
    <row r="3594" spans="1:8" x14ac:dyDescent="0.3">
      <c r="A3594" s="40" t="s">
        <v>1081</v>
      </c>
      <c r="B3594" s="95">
        <f t="shared" si="7250"/>
        <v>9</v>
      </c>
      <c r="C3594" s="95">
        <f t="shared" si="7253"/>
        <v>67</v>
      </c>
      <c r="E3594" s="95">
        <f t="shared" ref="E3594" si="7365">plan_id</f>
        <v>390</v>
      </c>
      <c r="F3594" s="95">
        <f t="shared" ca="1" si="7347"/>
        <v>2007</v>
      </c>
      <c r="G3594" s="95">
        <f t="shared" ref="G3594" ca="1" si="7366">VLOOKUP(INDIRECT(CHAR(39)&amp;$A3594&amp;CHAR(39)&amp;"!r2c"&amp;$C3594,0),variables,2,0)</f>
        <v>9740</v>
      </c>
      <c r="H3594" s="98">
        <f t="array" aca="1" ref="H3594" ca="1">IF(AND(G3594&gt;=10861,G3594&lt;=10863),TEXT(INDIRECT(CHAR(39)&amp;$A3594&amp;CHAR(39)&amp;"!r"&amp;$B3594&amp;"c"&amp;$C3594,0),"dd-mmm-yyyy"),(INDIRECT(CHAR(39)&amp;$A3594&amp;CHAR(39)&amp;"!r"&amp;$B3594&amp;"c"&amp;$C3594,0)))</f>
        <v>0</v>
      </c>
    </row>
    <row r="3595" spans="1:8" x14ac:dyDescent="0.3">
      <c r="A3595" s="40" t="s">
        <v>1081</v>
      </c>
      <c r="B3595" s="95">
        <f t="shared" si="7250"/>
        <v>9</v>
      </c>
      <c r="C3595" s="95">
        <f t="shared" si="7253"/>
        <v>68</v>
      </c>
      <c r="E3595" s="95">
        <f t="shared" ref="E3595" si="7367">plan_id</f>
        <v>390</v>
      </c>
      <c r="F3595" s="95">
        <f t="shared" ca="1" si="7347"/>
        <v>2007</v>
      </c>
      <c r="G3595" s="95">
        <f t="shared" ref="G3595" ca="1" si="7368">VLOOKUP(INDIRECT(CHAR(39)&amp;$A3595&amp;CHAR(39)&amp;"!r2c"&amp;$C3595,0),variables,2,0)</f>
        <v>9752</v>
      </c>
      <c r="H3595" s="98">
        <f t="array" aca="1" ref="H3595" ca="1">IF(AND(G3595&gt;=10861,G3595&lt;=10863),TEXT(INDIRECT(CHAR(39)&amp;$A3595&amp;CHAR(39)&amp;"!r"&amp;$B3595&amp;"c"&amp;$C3595,0),"dd-mmm-yyyy"),(INDIRECT(CHAR(39)&amp;$A3595&amp;CHAR(39)&amp;"!r"&amp;$B3595&amp;"c"&amp;$C3595,0)))</f>
        <v>0</v>
      </c>
    </row>
    <row r="3596" spans="1:8" x14ac:dyDescent="0.3">
      <c r="A3596" s="40" t="s">
        <v>1081</v>
      </c>
      <c r="B3596" s="95">
        <f t="shared" si="7250"/>
        <v>9</v>
      </c>
      <c r="C3596" s="95">
        <f t="shared" si="7253"/>
        <v>69</v>
      </c>
      <c r="E3596" s="95">
        <f t="shared" ref="E3596" si="7369">plan_id</f>
        <v>390</v>
      </c>
      <c r="F3596" s="95">
        <f t="shared" ca="1" si="7347"/>
        <v>2007</v>
      </c>
      <c r="G3596" s="95">
        <f t="shared" ref="G3596" ca="1" si="7370">VLOOKUP(INDIRECT(CHAR(39)&amp;$A3596&amp;CHAR(39)&amp;"!r2c"&amp;$C3596,0),variables,2,0)</f>
        <v>9791</v>
      </c>
      <c r="H3596" s="98">
        <f t="array" aca="1" ref="H3596" ca="1">IF(AND(G3596&gt;=10861,G3596&lt;=10863),TEXT(INDIRECT(CHAR(39)&amp;$A3596&amp;CHAR(39)&amp;"!r"&amp;$B3596&amp;"c"&amp;$C3596,0),"dd-mmm-yyyy"),(INDIRECT(CHAR(39)&amp;$A3596&amp;CHAR(39)&amp;"!r"&amp;$B3596&amp;"c"&amp;$C3596,0)))</f>
        <v>0</v>
      </c>
    </row>
    <row r="3597" spans="1:8" x14ac:dyDescent="0.3">
      <c r="A3597" s="40" t="s">
        <v>1081</v>
      </c>
      <c r="B3597" s="95">
        <f t="shared" si="7250"/>
        <v>9</v>
      </c>
      <c r="C3597" s="95">
        <f t="shared" si="7253"/>
        <v>70</v>
      </c>
      <c r="E3597" s="95">
        <f t="shared" ref="E3597" si="7371">plan_id</f>
        <v>390</v>
      </c>
      <c r="F3597" s="95">
        <f t="shared" ca="1" si="7347"/>
        <v>2007</v>
      </c>
      <c r="G3597" s="95">
        <f t="shared" ref="G3597" ca="1" si="7372">VLOOKUP(INDIRECT(CHAR(39)&amp;$A3597&amp;CHAR(39)&amp;"!r2c"&amp;$C3597,0),variables,2,0)</f>
        <v>9800</v>
      </c>
      <c r="H3597" s="98">
        <f t="array" aca="1" ref="H3597" ca="1">IF(AND(G3597&gt;=10861,G3597&lt;=10863),TEXT(INDIRECT(CHAR(39)&amp;$A3597&amp;CHAR(39)&amp;"!r"&amp;$B3597&amp;"c"&amp;$C3597,0),"dd-mmm-yyyy"),(INDIRECT(CHAR(39)&amp;$A3597&amp;CHAR(39)&amp;"!r"&amp;$B3597&amp;"c"&amp;$C3597,0)))</f>
        <v>0</v>
      </c>
    </row>
    <row r="3598" spans="1:8" x14ac:dyDescent="0.3">
      <c r="A3598" s="40" t="s">
        <v>1081</v>
      </c>
      <c r="B3598" s="95">
        <f t="shared" si="7250"/>
        <v>9</v>
      </c>
      <c r="C3598" s="95">
        <f t="shared" si="7253"/>
        <v>71</v>
      </c>
      <c r="E3598" s="95">
        <f t="shared" ref="E3598" si="7373">plan_id</f>
        <v>390</v>
      </c>
      <c r="F3598" s="95">
        <f t="shared" ca="1" si="7347"/>
        <v>2007</v>
      </c>
      <c r="G3598" s="95">
        <f t="shared" ref="G3598" ca="1" si="7374">VLOOKUP(INDIRECT(CHAR(39)&amp;$A3598&amp;CHAR(39)&amp;"!r2c"&amp;$C3598,0),variables,2,0)</f>
        <v>9842</v>
      </c>
      <c r="H3598" s="98">
        <f t="array" aca="1" ref="H3598" ca="1">IF(AND(G3598&gt;=10861,G3598&lt;=10863),TEXT(INDIRECT(CHAR(39)&amp;$A3598&amp;CHAR(39)&amp;"!r"&amp;$B3598&amp;"c"&amp;$C3598,0),"dd-mmm-yyyy"),(INDIRECT(CHAR(39)&amp;$A3598&amp;CHAR(39)&amp;"!r"&amp;$B3598&amp;"c"&amp;$C3598,0)))</f>
        <v>0</v>
      </c>
    </row>
    <row r="3599" spans="1:8" x14ac:dyDescent="0.3">
      <c r="A3599" s="40" t="s">
        <v>1081</v>
      </c>
      <c r="B3599" s="95">
        <f t="shared" si="7250"/>
        <v>9</v>
      </c>
      <c r="C3599" s="95">
        <f t="shared" si="7253"/>
        <v>72</v>
      </c>
      <c r="E3599" s="95">
        <f t="shared" ref="E3599" si="7375">plan_id</f>
        <v>390</v>
      </c>
      <c r="F3599" s="95">
        <f t="shared" ca="1" si="7347"/>
        <v>2007</v>
      </c>
      <c r="G3599" s="95">
        <f t="shared" ref="G3599" ca="1" si="7376">VLOOKUP(INDIRECT(CHAR(39)&amp;$A3599&amp;CHAR(39)&amp;"!r2c"&amp;$C3599,0),variables,2,0)</f>
        <v>9854</v>
      </c>
      <c r="H3599" s="98">
        <f t="array" aca="1" ref="H3599" ca="1">IF(AND(G3599&gt;=10861,G3599&lt;=10863),TEXT(INDIRECT(CHAR(39)&amp;$A3599&amp;CHAR(39)&amp;"!r"&amp;$B3599&amp;"c"&amp;$C3599,0),"dd-mmm-yyyy"),(INDIRECT(CHAR(39)&amp;$A3599&amp;CHAR(39)&amp;"!r"&amp;$B3599&amp;"c"&amp;$C3599,0)))</f>
        <v>0</v>
      </c>
    </row>
    <row r="3600" spans="1:8" x14ac:dyDescent="0.3">
      <c r="A3600" s="40" t="s">
        <v>1081</v>
      </c>
      <c r="B3600" s="95">
        <f t="shared" si="7250"/>
        <v>9</v>
      </c>
      <c r="C3600" s="95">
        <f t="shared" si="7253"/>
        <v>73</v>
      </c>
      <c r="E3600" s="95">
        <f t="shared" ref="E3600" si="7377">plan_id</f>
        <v>390</v>
      </c>
      <c r="F3600" s="95">
        <f t="shared" ca="1" si="7347"/>
        <v>2007</v>
      </c>
      <c r="G3600" s="95">
        <f t="shared" ref="G3600" ca="1" si="7378">VLOOKUP(INDIRECT(CHAR(39)&amp;$A3600&amp;CHAR(39)&amp;"!r2c"&amp;$C3600,0),variables,2,0)</f>
        <v>9869</v>
      </c>
      <c r="H3600" s="98">
        <f t="array" aca="1" ref="H3600" ca="1">IF(AND(G3600&gt;=10861,G3600&lt;=10863),TEXT(INDIRECT(CHAR(39)&amp;$A3600&amp;CHAR(39)&amp;"!r"&amp;$B3600&amp;"c"&amp;$C3600,0),"dd-mmm-yyyy"),(INDIRECT(CHAR(39)&amp;$A3600&amp;CHAR(39)&amp;"!r"&amp;$B3600&amp;"c"&amp;$C3600,0)))</f>
        <v>0</v>
      </c>
    </row>
    <row r="3601" spans="1:8" x14ac:dyDescent="0.3">
      <c r="A3601" s="40" t="s">
        <v>1081</v>
      </c>
      <c r="B3601" s="95">
        <f t="shared" si="7250"/>
        <v>9</v>
      </c>
      <c r="C3601" s="95">
        <f t="shared" si="7253"/>
        <v>74</v>
      </c>
      <c r="E3601" s="95">
        <f t="shared" ref="E3601" si="7379">plan_id</f>
        <v>390</v>
      </c>
      <c r="F3601" s="95">
        <f t="shared" ca="1" si="7347"/>
        <v>2007</v>
      </c>
      <c r="G3601" s="95">
        <f t="shared" ref="G3601" ca="1" si="7380">VLOOKUP(INDIRECT(CHAR(39)&amp;$A3601&amp;CHAR(39)&amp;"!r2c"&amp;$C3601,0),variables,2,0)</f>
        <v>9873</v>
      </c>
      <c r="H3601" s="98">
        <f t="array" aca="1" ref="H3601" ca="1">IF(AND(G3601&gt;=10861,G3601&lt;=10863),TEXT(INDIRECT(CHAR(39)&amp;$A3601&amp;CHAR(39)&amp;"!r"&amp;$B3601&amp;"c"&amp;$C3601,0),"dd-mmm-yyyy"),(INDIRECT(CHAR(39)&amp;$A3601&amp;CHAR(39)&amp;"!r"&amp;$B3601&amp;"c"&amp;$C3601,0)))</f>
        <v>0</v>
      </c>
    </row>
    <row r="3602" spans="1:8" x14ac:dyDescent="0.3">
      <c r="A3602" s="40" t="s">
        <v>1081</v>
      </c>
      <c r="B3602" s="95">
        <f t="shared" ref="B3602:B3665" si="7381">B3514+1</f>
        <v>9</v>
      </c>
      <c r="C3602" s="95">
        <f t="shared" si="7253"/>
        <v>75</v>
      </c>
      <c r="E3602" s="95">
        <f t="shared" ref="E3602" si="7382">plan_id</f>
        <v>390</v>
      </c>
      <c r="F3602" s="95">
        <f t="shared" ca="1" si="7347"/>
        <v>2007</v>
      </c>
      <c r="G3602" s="95">
        <f t="shared" ref="G3602" ca="1" si="7383">VLOOKUP(INDIRECT(CHAR(39)&amp;$A3602&amp;CHAR(39)&amp;"!r2c"&amp;$C3602,0),variables,2,0)</f>
        <v>9881</v>
      </c>
      <c r="H3602" s="98">
        <f t="array" aca="1" ref="H3602" ca="1">IF(AND(G3602&gt;=10861,G3602&lt;=10863),TEXT(INDIRECT(CHAR(39)&amp;$A3602&amp;CHAR(39)&amp;"!r"&amp;$B3602&amp;"c"&amp;$C3602,0),"dd-mmm-yyyy"),(INDIRECT(CHAR(39)&amp;$A3602&amp;CHAR(39)&amp;"!r"&amp;$B3602&amp;"c"&amp;$C3602,0)))</f>
        <v>0</v>
      </c>
    </row>
    <row r="3603" spans="1:8" x14ac:dyDescent="0.3">
      <c r="A3603" s="40" t="s">
        <v>1081</v>
      </c>
      <c r="B3603" s="95">
        <f t="shared" si="7381"/>
        <v>9</v>
      </c>
      <c r="C3603" s="95">
        <f t="shared" ref="C3603:C3666" si="7384">C3515</f>
        <v>76</v>
      </c>
      <c r="E3603" s="95">
        <f t="shared" ref="E3603" si="7385">plan_id</f>
        <v>390</v>
      </c>
      <c r="F3603" s="95">
        <f t="shared" ca="1" si="7347"/>
        <v>2007</v>
      </c>
      <c r="G3603" s="95">
        <f t="shared" ref="G3603" ca="1" si="7386">VLOOKUP(INDIRECT(CHAR(39)&amp;$A3603&amp;CHAR(39)&amp;"!r2c"&amp;$C3603,0),variables,2,0)</f>
        <v>9908</v>
      </c>
      <c r="H3603" s="98">
        <f t="array" aca="1" ref="H3603" ca="1">IF(AND(G3603&gt;=10861,G3603&lt;=10863),TEXT(INDIRECT(CHAR(39)&amp;$A3603&amp;CHAR(39)&amp;"!r"&amp;$B3603&amp;"c"&amp;$C3603,0),"dd-mmm-yyyy"),(INDIRECT(CHAR(39)&amp;$A3603&amp;CHAR(39)&amp;"!r"&amp;$B3603&amp;"c"&amp;$C3603,0)))</f>
        <v>0</v>
      </c>
    </row>
    <row r="3604" spans="1:8" x14ac:dyDescent="0.3">
      <c r="A3604" s="40" t="s">
        <v>1081</v>
      </c>
      <c r="B3604" s="95">
        <f t="shared" si="7381"/>
        <v>9</v>
      </c>
      <c r="C3604" s="95">
        <f t="shared" si="7384"/>
        <v>77</v>
      </c>
      <c r="E3604" s="95">
        <f t="shared" ref="E3604" si="7387">plan_id</f>
        <v>390</v>
      </c>
      <c r="F3604" s="95">
        <f t="shared" ca="1" si="7347"/>
        <v>2007</v>
      </c>
      <c r="G3604" s="95">
        <f t="shared" ref="G3604" ca="1" si="7388">VLOOKUP(INDIRECT(CHAR(39)&amp;$A3604&amp;CHAR(39)&amp;"!r2c"&amp;$C3604,0),variables,2,0)</f>
        <v>9911</v>
      </c>
      <c r="H3604" s="98">
        <f t="array" aca="1" ref="H3604" ca="1">IF(AND(G3604&gt;=10861,G3604&lt;=10863),TEXT(INDIRECT(CHAR(39)&amp;$A3604&amp;CHAR(39)&amp;"!r"&amp;$B3604&amp;"c"&amp;$C3604,0),"dd-mmm-yyyy"),(INDIRECT(CHAR(39)&amp;$A3604&amp;CHAR(39)&amp;"!r"&amp;$B3604&amp;"c"&amp;$C3604,0)))</f>
        <v>0</v>
      </c>
    </row>
    <row r="3605" spans="1:8" x14ac:dyDescent="0.3">
      <c r="A3605" s="40" t="s">
        <v>1081</v>
      </c>
      <c r="B3605" s="95">
        <f t="shared" si="7381"/>
        <v>9</v>
      </c>
      <c r="C3605" s="95">
        <f t="shared" si="7384"/>
        <v>78</v>
      </c>
      <c r="E3605" s="95">
        <f t="shared" ref="E3605" si="7389">plan_id</f>
        <v>390</v>
      </c>
      <c r="F3605" s="95">
        <f t="shared" ca="1" si="7347"/>
        <v>2007</v>
      </c>
      <c r="G3605" s="95">
        <f t="shared" ref="G3605" ca="1" si="7390">VLOOKUP(INDIRECT(CHAR(39)&amp;$A3605&amp;CHAR(39)&amp;"!r2c"&amp;$C3605,0),variables,2,0)</f>
        <v>9663</v>
      </c>
      <c r="H3605" s="98">
        <f t="array" aca="1" ref="H3605" ca="1">IF(AND(G3605&gt;=10861,G3605&lt;=10863),TEXT(INDIRECT(CHAR(39)&amp;$A3605&amp;CHAR(39)&amp;"!r"&amp;$B3605&amp;"c"&amp;$C3605,0),"dd-mmm-yyyy"),(INDIRECT(CHAR(39)&amp;$A3605&amp;CHAR(39)&amp;"!r"&amp;$B3605&amp;"c"&amp;$C3605,0)))</f>
        <v>0</v>
      </c>
    </row>
    <row r="3606" spans="1:8" x14ac:dyDescent="0.3">
      <c r="A3606" s="40" t="s">
        <v>1081</v>
      </c>
      <c r="B3606" s="95">
        <f t="shared" si="7381"/>
        <v>9</v>
      </c>
      <c r="C3606" s="95">
        <f t="shared" si="7384"/>
        <v>79</v>
      </c>
      <c r="E3606" s="95">
        <f t="shared" ref="E3606" si="7391">plan_id</f>
        <v>390</v>
      </c>
      <c r="F3606" s="95">
        <f t="shared" ca="1" si="7347"/>
        <v>2007</v>
      </c>
      <c r="G3606" s="95">
        <f t="shared" ref="G3606" ca="1" si="7392">VLOOKUP(INDIRECT(CHAR(39)&amp;$A3606&amp;CHAR(39)&amp;"!r2c"&amp;$C3606,0),variables,2,0)</f>
        <v>9710</v>
      </c>
      <c r="H3606" s="98">
        <f t="array" aca="1" ref="H3606" ca="1">IF(AND(G3606&gt;=10861,G3606&lt;=10863),TEXT(INDIRECT(CHAR(39)&amp;$A3606&amp;CHAR(39)&amp;"!r"&amp;$B3606&amp;"c"&amp;$C3606,0),"dd-mmm-yyyy"),(INDIRECT(CHAR(39)&amp;$A3606&amp;CHAR(39)&amp;"!r"&amp;$B3606&amp;"c"&amp;$C3606,0)))</f>
        <v>0</v>
      </c>
    </row>
    <row r="3607" spans="1:8" x14ac:dyDescent="0.3">
      <c r="A3607" s="40" t="s">
        <v>1081</v>
      </c>
      <c r="B3607" s="95">
        <f t="shared" si="7381"/>
        <v>9</v>
      </c>
      <c r="C3607" s="95">
        <f t="shared" si="7384"/>
        <v>80</v>
      </c>
      <c r="E3607" s="95">
        <f t="shared" ref="E3607" si="7393">plan_id</f>
        <v>390</v>
      </c>
      <c r="F3607" s="95">
        <f t="shared" ca="1" si="7347"/>
        <v>2007</v>
      </c>
      <c r="G3607" s="95">
        <f t="shared" ref="G3607" ca="1" si="7394">VLOOKUP(INDIRECT(CHAR(39)&amp;$A3607&amp;CHAR(39)&amp;"!r2c"&amp;$C3607,0),variables,2,0)</f>
        <v>9758</v>
      </c>
      <c r="H3607" s="98">
        <f t="array" aca="1" ref="H3607" ca="1">IF(AND(G3607&gt;=10861,G3607&lt;=10863),TEXT(INDIRECT(CHAR(39)&amp;$A3607&amp;CHAR(39)&amp;"!r"&amp;$B3607&amp;"c"&amp;$C3607,0),"dd-mmm-yyyy"),(INDIRECT(CHAR(39)&amp;$A3607&amp;CHAR(39)&amp;"!r"&amp;$B3607&amp;"c"&amp;$C3607,0)))</f>
        <v>0</v>
      </c>
    </row>
    <row r="3608" spans="1:8" x14ac:dyDescent="0.3">
      <c r="A3608" s="40" t="s">
        <v>1081</v>
      </c>
      <c r="B3608" s="95">
        <f t="shared" si="7381"/>
        <v>9</v>
      </c>
      <c r="C3608" s="95">
        <f t="shared" si="7384"/>
        <v>81</v>
      </c>
      <c r="E3608" s="95">
        <f t="shared" ref="E3608" si="7395">plan_id</f>
        <v>390</v>
      </c>
      <c r="F3608" s="95">
        <f t="shared" ca="1" si="7347"/>
        <v>2007</v>
      </c>
      <c r="G3608" s="95">
        <f t="shared" ref="G3608" ca="1" si="7396">VLOOKUP(INDIRECT(CHAR(39)&amp;$A3608&amp;CHAR(39)&amp;"!r2c"&amp;$C3608,0),variables,2,0)</f>
        <v>9803</v>
      </c>
      <c r="H3608" s="98">
        <f t="array" aca="1" ref="H3608" ca="1">IF(AND(G3608&gt;=10861,G3608&lt;=10863),TEXT(INDIRECT(CHAR(39)&amp;$A3608&amp;CHAR(39)&amp;"!r"&amp;$B3608&amp;"c"&amp;$C3608,0),"dd-mmm-yyyy"),(INDIRECT(CHAR(39)&amp;$A3608&amp;CHAR(39)&amp;"!r"&amp;$B3608&amp;"c"&amp;$C3608,0)))</f>
        <v>0</v>
      </c>
    </row>
    <row r="3609" spans="1:8" x14ac:dyDescent="0.3">
      <c r="A3609" s="40" t="s">
        <v>1081</v>
      </c>
      <c r="B3609" s="95">
        <f t="shared" si="7381"/>
        <v>9</v>
      </c>
      <c r="C3609" s="95">
        <f t="shared" si="7384"/>
        <v>82</v>
      </c>
      <c r="E3609" s="95">
        <f t="shared" ref="E3609" si="7397">plan_id</f>
        <v>390</v>
      </c>
      <c r="F3609" s="95">
        <f t="shared" ca="1" si="7347"/>
        <v>2007</v>
      </c>
      <c r="G3609" s="95">
        <f t="shared" ref="G3609" ca="1" si="7398">VLOOKUP(INDIRECT(CHAR(39)&amp;$A3609&amp;CHAR(39)&amp;"!r2c"&amp;$C3609,0),variables,2,0)</f>
        <v>9857</v>
      </c>
      <c r="H3609" s="98">
        <f t="array" aca="1" ref="H3609" ca="1">IF(AND(G3609&gt;=10861,G3609&lt;=10863),TEXT(INDIRECT(CHAR(39)&amp;$A3609&amp;CHAR(39)&amp;"!r"&amp;$B3609&amp;"c"&amp;$C3609,0),"dd-mmm-yyyy"),(INDIRECT(CHAR(39)&amp;$A3609&amp;CHAR(39)&amp;"!r"&amp;$B3609&amp;"c"&amp;$C3609,0)))</f>
        <v>0</v>
      </c>
    </row>
    <row r="3610" spans="1:8" x14ac:dyDescent="0.3">
      <c r="A3610" s="40" t="s">
        <v>1081</v>
      </c>
      <c r="B3610" s="95">
        <f t="shared" si="7381"/>
        <v>9</v>
      </c>
      <c r="C3610" s="95">
        <f t="shared" si="7384"/>
        <v>83</v>
      </c>
      <c r="E3610" s="95">
        <f t="shared" ref="E3610" si="7399">plan_id</f>
        <v>390</v>
      </c>
      <c r="F3610" s="95">
        <f t="shared" ca="1" si="7347"/>
        <v>2007</v>
      </c>
      <c r="G3610" s="95">
        <f t="shared" ref="G3610" ca="1" si="7400">VLOOKUP(INDIRECT(CHAR(39)&amp;$A3610&amp;CHAR(39)&amp;"!r2c"&amp;$C3610,0),variables,2,0)</f>
        <v>9902</v>
      </c>
      <c r="H3610" s="98">
        <f t="array" aca="1" ref="H3610" ca="1">IF(AND(G3610&gt;=10861,G3610&lt;=10863),TEXT(INDIRECT(CHAR(39)&amp;$A3610&amp;CHAR(39)&amp;"!r"&amp;$B3610&amp;"c"&amp;$C3610,0),"dd-mmm-yyyy"),(INDIRECT(CHAR(39)&amp;$A3610&amp;CHAR(39)&amp;"!r"&amp;$B3610&amp;"c"&amp;$C3610,0)))</f>
        <v>0</v>
      </c>
    </row>
    <row r="3611" spans="1:8" x14ac:dyDescent="0.3">
      <c r="A3611" s="40" t="s">
        <v>1081</v>
      </c>
      <c r="B3611" s="95">
        <f t="shared" si="7381"/>
        <v>9</v>
      </c>
      <c r="C3611" s="95">
        <f t="shared" si="7384"/>
        <v>84</v>
      </c>
      <c r="E3611" s="95">
        <f t="shared" ref="E3611" si="7401">plan_id</f>
        <v>390</v>
      </c>
      <c r="F3611" s="95">
        <f t="shared" ca="1" si="7347"/>
        <v>2007</v>
      </c>
      <c r="G3611" s="95">
        <f t="shared" ref="G3611" ca="1" si="7402">VLOOKUP(INDIRECT(CHAR(39)&amp;$A3611&amp;CHAR(39)&amp;"!r2c"&amp;$C3611,0),variables,2,0)</f>
        <v>9926</v>
      </c>
      <c r="H3611" s="98">
        <f t="array" aca="1" ref="H3611" ca="1">IF(AND(G3611&gt;=10861,G3611&lt;=10863),TEXT(INDIRECT(CHAR(39)&amp;$A3611&amp;CHAR(39)&amp;"!r"&amp;$B3611&amp;"c"&amp;$C3611,0),"dd-mmm-yyyy"),(INDIRECT(CHAR(39)&amp;$A3611&amp;CHAR(39)&amp;"!r"&amp;$B3611&amp;"c"&amp;$C3611,0)))</f>
        <v>0</v>
      </c>
    </row>
    <row r="3612" spans="1:8" x14ac:dyDescent="0.3">
      <c r="A3612" s="40" t="s">
        <v>1081</v>
      </c>
      <c r="B3612" s="95">
        <f t="shared" si="7381"/>
        <v>9</v>
      </c>
      <c r="C3612" s="95">
        <f t="shared" si="7384"/>
        <v>85</v>
      </c>
      <c r="E3612" s="95">
        <f t="shared" ref="E3612" si="7403">plan_id</f>
        <v>390</v>
      </c>
      <c r="F3612" s="95">
        <f t="shared" ca="1" si="7347"/>
        <v>2007</v>
      </c>
      <c r="G3612" s="95">
        <f t="shared" ref="G3612" ca="1" si="7404">VLOOKUP(INDIRECT(CHAR(39)&amp;$A3612&amp;CHAR(39)&amp;"!r2c"&amp;$C3612,0),variables,2,0)</f>
        <v>9666</v>
      </c>
      <c r="H3612" s="98">
        <f t="array" aca="1" ref="H3612" ca="1">IF(AND(G3612&gt;=10861,G3612&lt;=10863),TEXT(INDIRECT(CHAR(39)&amp;$A3612&amp;CHAR(39)&amp;"!r"&amp;$B3612&amp;"c"&amp;$C3612,0),"dd-mmm-yyyy"),(INDIRECT(CHAR(39)&amp;$A3612&amp;CHAR(39)&amp;"!r"&amp;$B3612&amp;"c"&amp;$C3612,0)))</f>
        <v>0</v>
      </c>
    </row>
    <row r="3613" spans="1:8" x14ac:dyDescent="0.3">
      <c r="A3613" s="40" t="s">
        <v>1081</v>
      </c>
      <c r="B3613" s="95">
        <f t="shared" si="7381"/>
        <v>9</v>
      </c>
      <c r="C3613" s="95">
        <f t="shared" si="7384"/>
        <v>86</v>
      </c>
      <c r="E3613" s="95">
        <f t="shared" ref="E3613" si="7405">plan_id</f>
        <v>390</v>
      </c>
      <c r="F3613" s="95">
        <f t="shared" ca="1" si="7347"/>
        <v>2007</v>
      </c>
      <c r="G3613" s="95">
        <f t="shared" ref="G3613" ca="1" si="7406">VLOOKUP(INDIRECT(CHAR(39)&amp;$A3613&amp;CHAR(39)&amp;"!r2c"&amp;$C3613,0),variables,2,0)</f>
        <v>9827</v>
      </c>
      <c r="H3613" s="98">
        <f t="array" aca="1" ref="H3613" ca="1">IF(AND(G3613&gt;=10861,G3613&lt;=10863),TEXT(INDIRECT(CHAR(39)&amp;$A3613&amp;CHAR(39)&amp;"!r"&amp;$B3613&amp;"c"&amp;$C3613,0),"dd-mmm-yyyy"),(INDIRECT(CHAR(39)&amp;$A3613&amp;CHAR(39)&amp;"!r"&amp;$B3613&amp;"c"&amp;$C3613,0)))</f>
        <v>0</v>
      </c>
    </row>
    <row r="3614" spans="1:8" x14ac:dyDescent="0.3">
      <c r="A3614" s="40" t="s">
        <v>1081</v>
      </c>
      <c r="B3614" s="95">
        <f t="shared" si="7381"/>
        <v>9</v>
      </c>
      <c r="C3614" s="95">
        <f t="shared" si="7384"/>
        <v>87</v>
      </c>
      <c r="E3614" s="95">
        <f t="shared" ref="E3614" si="7407">plan_id</f>
        <v>390</v>
      </c>
      <c r="F3614" s="95">
        <f t="shared" ca="1" si="7347"/>
        <v>2007</v>
      </c>
      <c r="G3614" s="95">
        <f t="shared" ref="G3614" ca="1" si="7408">VLOOKUP(INDIRECT(CHAR(39)&amp;$A3614&amp;CHAR(39)&amp;"!r2c"&amp;$C3614,0),variables,2,0)</f>
        <v>9657</v>
      </c>
      <c r="H3614" s="98">
        <f t="array" aca="1" ref="H3614" ca="1">IF(AND(G3614&gt;=10861,G3614&lt;=10863),TEXT(INDIRECT(CHAR(39)&amp;$A3614&amp;CHAR(39)&amp;"!r"&amp;$B3614&amp;"c"&amp;$C3614,0),"dd-mmm-yyyy"),(INDIRECT(CHAR(39)&amp;$A3614&amp;CHAR(39)&amp;"!r"&amp;$B3614&amp;"c"&amp;$C3614,0)))</f>
        <v>0</v>
      </c>
    </row>
    <row r="3615" spans="1:8" x14ac:dyDescent="0.3">
      <c r="A3615" s="40" t="s">
        <v>1081</v>
      </c>
      <c r="B3615" s="95">
        <f t="shared" si="7381"/>
        <v>9</v>
      </c>
      <c r="C3615" s="95">
        <f t="shared" si="7384"/>
        <v>88</v>
      </c>
      <c r="E3615" s="95">
        <f t="shared" ref="E3615" si="7409">plan_id</f>
        <v>390</v>
      </c>
      <c r="F3615" s="95">
        <f t="shared" ca="1" si="7347"/>
        <v>2007</v>
      </c>
      <c r="G3615" s="95">
        <f t="shared" ref="G3615" ca="1" si="7410">VLOOKUP(INDIRECT(CHAR(39)&amp;$A3615&amp;CHAR(39)&amp;"!r2c"&amp;$C3615,0),variables,2,0)</f>
        <v>9834</v>
      </c>
      <c r="H3615" s="98">
        <f t="array" aca="1" ref="H3615" ca="1">IF(AND(G3615&gt;=10861,G3615&lt;=10863),TEXT(INDIRECT(CHAR(39)&amp;$A3615&amp;CHAR(39)&amp;"!r"&amp;$B3615&amp;"c"&amp;$C3615,0),"dd-mmm-yyyy"),(INDIRECT(CHAR(39)&amp;$A3615&amp;CHAR(39)&amp;"!r"&amp;$B3615&amp;"c"&amp;$C3615,0)))</f>
        <v>0</v>
      </c>
    </row>
    <row r="3616" spans="1:8" x14ac:dyDescent="0.3">
      <c r="A3616" s="40" t="s">
        <v>1081</v>
      </c>
      <c r="B3616" s="95">
        <f t="shared" si="7381"/>
        <v>9</v>
      </c>
      <c r="C3616" s="95">
        <f t="shared" si="7384"/>
        <v>89</v>
      </c>
      <c r="E3616" s="95">
        <f t="shared" ref="E3616" si="7411">plan_id</f>
        <v>390</v>
      </c>
      <c r="F3616" s="95">
        <f t="shared" ca="1" si="7347"/>
        <v>2007</v>
      </c>
      <c r="G3616" s="95">
        <f t="shared" ref="G3616" ca="1" si="7412">VLOOKUP(INDIRECT(CHAR(39)&amp;$A3616&amp;CHAR(39)&amp;"!r2c"&amp;$C3616,0),variables,2,0)</f>
        <v>9884</v>
      </c>
      <c r="H3616" s="98">
        <f t="array" aca="1" ref="H3616" ca="1">IF(AND(G3616&gt;=10861,G3616&lt;=10863),TEXT(INDIRECT(CHAR(39)&amp;$A3616&amp;CHAR(39)&amp;"!r"&amp;$B3616&amp;"c"&amp;$C3616,0),"dd-mmm-yyyy"),(INDIRECT(CHAR(39)&amp;$A3616&amp;CHAR(39)&amp;"!r"&amp;$B3616&amp;"c"&amp;$C3616,0)))</f>
        <v>0</v>
      </c>
    </row>
    <row r="3617" spans="1:8" x14ac:dyDescent="0.3">
      <c r="A3617" s="40" t="s">
        <v>1081</v>
      </c>
      <c r="B3617" s="95">
        <f t="shared" si="7381"/>
        <v>9</v>
      </c>
      <c r="C3617" s="95">
        <f t="shared" si="7384"/>
        <v>90</v>
      </c>
      <c r="E3617" s="95">
        <f t="shared" ref="E3617" si="7413">plan_id</f>
        <v>390</v>
      </c>
      <c r="F3617" s="95">
        <f t="shared" ca="1" si="7347"/>
        <v>2007</v>
      </c>
      <c r="G3617" s="95">
        <f t="shared" ref="G3617" ca="1" si="7414">VLOOKUP(INDIRECT(CHAR(39)&amp;$A3617&amp;CHAR(39)&amp;"!r2c"&amp;$C3617,0),variables,2,0)</f>
        <v>9672</v>
      </c>
      <c r="H3617" s="98">
        <f t="array" aca="1" ref="H3617" ca="1">IF(AND(G3617&gt;=10861,G3617&lt;=10863),TEXT(INDIRECT(CHAR(39)&amp;$A3617&amp;CHAR(39)&amp;"!r"&amp;$B3617&amp;"c"&amp;$C3617,0),"dd-mmm-yyyy"),(INDIRECT(CHAR(39)&amp;$A3617&amp;CHAR(39)&amp;"!r"&amp;$B3617&amp;"c"&amp;$C3617,0)))</f>
        <v>0</v>
      </c>
    </row>
    <row r="3618" spans="1:8" x14ac:dyDescent="0.3">
      <c r="A3618" s="40" t="s">
        <v>1081</v>
      </c>
      <c r="B3618" s="95">
        <f t="shared" si="7381"/>
        <v>10</v>
      </c>
      <c r="C3618" s="95">
        <f t="shared" si="7384"/>
        <v>3</v>
      </c>
      <c r="E3618" s="95">
        <f t="shared" ref="E3618" si="7415">plan_id</f>
        <v>390</v>
      </c>
      <c r="F3618" s="95">
        <f t="shared" ca="1" si="7347"/>
        <v>2008</v>
      </c>
      <c r="G3618" s="95">
        <f t="shared" ref="G3618" ca="1" si="7416">VLOOKUP(INDIRECT(CHAR(39)&amp;$A3618&amp;CHAR(39)&amp;"!r2c"&amp;$C3618,0),variables,2,0)</f>
        <v>9704</v>
      </c>
      <c r="H3618" s="98">
        <f t="array" aca="1" ref="H3618" ca="1">IF(AND(G3618&gt;=10861,G3618&lt;=10863),TEXT(INDIRECT(CHAR(39)&amp;$A3618&amp;CHAR(39)&amp;"!r"&amp;$B3618&amp;"c"&amp;$C3618,0),"dd-mmm-yyyy"),(INDIRECT(CHAR(39)&amp;$A3618&amp;CHAR(39)&amp;"!r"&amp;$B3618&amp;"c"&amp;$C3618,0)))</f>
        <v>0</v>
      </c>
    </row>
    <row r="3619" spans="1:8" x14ac:dyDescent="0.3">
      <c r="A3619" s="40" t="s">
        <v>1081</v>
      </c>
      <c r="B3619" s="95">
        <f t="shared" si="7381"/>
        <v>10</v>
      </c>
      <c r="C3619" s="95">
        <f t="shared" si="7384"/>
        <v>4</v>
      </c>
      <c r="E3619" s="95">
        <f t="shared" ref="E3619" si="7417">plan_id</f>
        <v>390</v>
      </c>
      <c r="F3619" s="95">
        <f t="shared" ca="1" si="7347"/>
        <v>2008</v>
      </c>
      <c r="G3619" s="95">
        <f t="shared" ref="G3619" ca="1" si="7418">VLOOKUP(INDIRECT(CHAR(39)&amp;$A3619&amp;CHAR(39)&amp;"!r2c"&amp;$C3619,0),variables,2,0)</f>
        <v>9716</v>
      </c>
      <c r="H3619" s="98">
        <f t="array" aca="1" ref="H3619" ca="1">IF(AND(G3619&gt;=10861,G3619&lt;=10863),TEXT(INDIRECT(CHAR(39)&amp;$A3619&amp;CHAR(39)&amp;"!r"&amp;$B3619&amp;"c"&amp;$C3619,0),"dd-mmm-yyyy"),(INDIRECT(CHAR(39)&amp;$A3619&amp;CHAR(39)&amp;"!r"&amp;$B3619&amp;"c"&amp;$C3619,0)))</f>
        <v>0</v>
      </c>
    </row>
    <row r="3620" spans="1:8" x14ac:dyDescent="0.3">
      <c r="A3620" s="40" t="s">
        <v>1081</v>
      </c>
      <c r="B3620" s="95">
        <f t="shared" si="7381"/>
        <v>10</v>
      </c>
      <c r="C3620" s="95">
        <f t="shared" si="7384"/>
        <v>5</v>
      </c>
      <c r="E3620" s="95">
        <f t="shared" ref="E3620" si="7419">plan_id</f>
        <v>390</v>
      </c>
      <c r="F3620" s="95">
        <f t="shared" ca="1" si="7347"/>
        <v>2008</v>
      </c>
      <c r="G3620" s="95">
        <f t="shared" ref="G3620" ca="1" si="7420">VLOOKUP(INDIRECT(CHAR(39)&amp;$A3620&amp;CHAR(39)&amp;"!r2c"&amp;$C3620,0),variables,2,0)</f>
        <v>9734</v>
      </c>
      <c r="H3620" s="98">
        <f t="array" aca="1" ref="H3620" ca="1">IF(AND(G3620&gt;=10861,G3620&lt;=10863),TEXT(INDIRECT(CHAR(39)&amp;$A3620&amp;CHAR(39)&amp;"!r"&amp;$B3620&amp;"c"&amp;$C3620,0),"dd-mmm-yyyy"),(INDIRECT(CHAR(39)&amp;$A3620&amp;CHAR(39)&amp;"!r"&amp;$B3620&amp;"c"&amp;$C3620,0)))</f>
        <v>0</v>
      </c>
    </row>
    <row r="3621" spans="1:8" x14ac:dyDescent="0.3">
      <c r="A3621" s="40" t="s">
        <v>1081</v>
      </c>
      <c r="B3621" s="95">
        <f t="shared" si="7381"/>
        <v>10</v>
      </c>
      <c r="C3621" s="95">
        <f t="shared" si="7384"/>
        <v>6</v>
      </c>
      <c r="E3621" s="95">
        <f t="shared" ref="E3621" si="7421">plan_id</f>
        <v>390</v>
      </c>
      <c r="F3621" s="95">
        <f t="shared" ca="1" si="7347"/>
        <v>2008</v>
      </c>
      <c r="G3621" s="95">
        <f t="shared" ref="G3621" ca="1" si="7422">VLOOKUP(INDIRECT(CHAR(39)&amp;$A3621&amp;CHAR(39)&amp;"!r2c"&amp;$C3621,0),variables,2,0)</f>
        <v>9749</v>
      </c>
      <c r="H3621" s="98">
        <f t="array" aca="1" ref="H3621" ca="1">IF(AND(G3621&gt;=10861,G3621&lt;=10863),TEXT(INDIRECT(CHAR(39)&amp;$A3621&amp;CHAR(39)&amp;"!r"&amp;$B3621&amp;"c"&amp;$C3621,0),"dd-mmm-yyyy"),(INDIRECT(CHAR(39)&amp;$A3621&amp;CHAR(39)&amp;"!r"&amp;$B3621&amp;"c"&amp;$C3621,0)))</f>
        <v>0</v>
      </c>
    </row>
    <row r="3622" spans="1:8" x14ac:dyDescent="0.3">
      <c r="A3622" s="40" t="s">
        <v>1081</v>
      </c>
      <c r="B3622" s="95">
        <f t="shared" si="7381"/>
        <v>10</v>
      </c>
      <c r="C3622" s="95">
        <f t="shared" si="7384"/>
        <v>7</v>
      </c>
      <c r="E3622" s="95">
        <f t="shared" ref="E3622" si="7423">plan_id</f>
        <v>390</v>
      </c>
      <c r="F3622" s="95">
        <f t="shared" ca="1" si="7347"/>
        <v>2008</v>
      </c>
      <c r="G3622" s="95">
        <f t="shared" ref="G3622" ca="1" si="7424">VLOOKUP(INDIRECT(CHAR(39)&amp;$A3622&amp;CHAR(39)&amp;"!r2c"&amp;$C3622,0),variables,2,0)</f>
        <v>9755</v>
      </c>
      <c r="H3622" s="98">
        <f t="array" aca="1" ref="H3622" ca="1">IF(AND(G3622&gt;=10861,G3622&lt;=10863),TEXT(INDIRECT(CHAR(39)&amp;$A3622&amp;CHAR(39)&amp;"!r"&amp;$B3622&amp;"c"&amp;$C3622,0),"dd-mmm-yyyy"),(INDIRECT(CHAR(39)&amp;$A3622&amp;CHAR(39)&amp;"!r"&amp;$B3622&amp;"c"&amp;$C3622,0)))</f>
        <v>0</v>
      </c>
    </row>
    <row r="3623" spans="1:8" x14ac:dyDescent="0.3">
      <c r="A3623" s="40" t="s">
        <v>1081</v>
      </c>
      <c r="B3623" s="95">
        <f t="shared" si="7381"/>
        <v>10</v>
      </c>
      <c r="C3623" s="95">
        <f t="shared" si="7384"/>
        <v>8</v>
      </c>
      <c r="E3623" s="95">
        <f t="shared" ref="E3623" si="7425">plan_id</f>
        <v>390</v>
      </c>
      <c r="F3623" s="95">
        <f t="shared" ca="1" si="7347"/>
        <v>2008</v>
      </c>
      <c r="G3623" s="95">
        <f t="shared" ref="G3623" ca="1" si="7426">VLOOKUP(INDIRECT(CHAR(39)&amp;$A3623&amp;CHAR(39)&amp;"!r2c"&amp;$C3623,0),variables,2,0)</f>
        <v>9782</v>
      </c>
      <c r="H3623" s="98">
        <f t="array" aca="1" ref="H3623" ca="1">IF(AND(G3623&gt;=10861,G3623&lt;=10863),TEXT(INDIRECT(CHAR(39)&amp;$A3623&amp;CHAR(39)&amp;"!r"&amp;$B3623&amp;"c"&amp;$C3623,0),"dd-mmm-yyyy"),(INDIRECT(CHAR(39)&amp;$A3623&amp;CHAR(39)&amp;"!r"&amp;$B3623&amp;"c"&amp;$C3623,0)))</f>
        <v>0</v>
      </c>
    </row>
    <row r="3624" spans="1:8" x14ac:dyDescent="0.3">
      <c r="A3624" s="40" t="s">
        <v>1081</v>
      </c>
      <c r="B3624" s="95">
        <f t="shared" si="7381"/>
        <v>10</v>
      </c>
      <c r="C3624" s="95">
        <f t="shared" si="7384"/>
        <v>9</v>
      </c>
      <c r="E3624" s="95">
        <f t="shared" ref="E3624" si="7427">plan_id</f>
        <v>390</v>
      </c>
      <c r="F3624" s="95">
        <f t="shared" ca="1" si="7347"/>
        <v>2008</v>
      </c>
      <c r="G3624" s="95">
        <f t="shared" ref="G3624" ca="1" si="7428">VLOOKUP(INDIRECT(CHAR(39)&amp;$A3624&amp;CHAR(39)&amp;"!r2c"&amp;$C3624,0),variables,2,0)</f>
        <v>9788</v>
      </c>
      <c r="H3624" s="98">
        <f t="array" aca="1" ref="H3624" ca="1">IF(AND(G3624&gt;=10861,G3624&lt;=10863),TEXT(INDIRECT(CHAR(39)&amp;$A3624&amp;CHAR(39)&amp;"!r"&amp;$B3624&amp;"c"&amp;$C3624,0),"dd-mmm-yyyy"),(INDIRECT(CHAR(39)&amp;$A3624&amp;CHAR(39)&amp;"!r"&amp;$B3624&amp;"c"&amp;$C3624,0)))</f>
        <v>0</v>
      </c>
    </row>
    <row r="3625" spans="1:8" x14ac:dyDescent="0.3">
      <c r="A3625" s="40" t="s">
        <v>1081</v>
      </c>
      <c r="B3625" s="95">
        <f t="shared" si="7381"/>
        <v>10</v>
      </c>
      <c r="C3625" s="95">
        <f t="shared" si="7384"/>
        <v>10</v>
      </c>
      <c r="E3625" s="95">
        <f t="shared" ref="E3625" si="7429">plan_id</f>
        <v>390</v>
      </c>
      <c r="F3625" s="95">
        <f t="shared" ca="1" si="7347"/>
        <v>2008</v>
      </c>
      <c r="G3625" s="95">
        <f t="shared" ref="G3625" ca="1" si="7430">VLOOKUP(INDIRECT(CHAR(39)&amp;$A3625&amp;CHAR(39)&amp;"!r2c"&amp;$C3625,0),variables,2,0)</f>
        <v>9812</v>
      </c>
      <c r="H3625" s="98">
        <f t="array" aca="1" ref="H3625" ca="1">IF(AND(G3625&gt;=10861,G3625&lt;=10863),TEXT(INDIRECT(CHAR(39)&amp;$A3625&amp;CHAR(39)&amp;"!r"&amp;$B3625&amp;"c"&amp;$C3625,0),"dd-mmm-yyyy"),(INDIRECT(CHAR(39)&amp;$A3625&amp;CHAR(39)&amp;"!r"&amp;$B3625&amp;"c"&amp;$C3625,0)))</f>
        <v>0</v>
      </c>
    </row>
    <row r="3626" spans="1:8" x14ac:dyDescent="0.3">
      <c r="A3626" s="40" t="s">
        <v>1081</v>
      </c>
      <c r="B3626" s="95">
        <f t="shared" si="7381"/>
        <v>10</v>
      </c>
      <c r="C3626" s="95">
        <f t="shared" si="7384"/>
        <v>11</v>
      </c>
      <c r="E3626" s="95">
        <f t="shared" ref="E3626" si="7431">plan_id</f>
        <v>390</v>
      </c>
      <c r="F3626" s="95">
        <f t="shared" ca="1" si="7347"/>
        <v>2008</v>
      </c>
      <c r="G3626" s="95">
        <f t="shared" ref="G3626" ca="1" si="7432">VLOOKUP(INDIRECT(CHAR(39)&amp;$A3626&amp;CHAR(39)&amp;"!r2c"&amp;$C3626,0),variables,2,0)</f>
        <v>9815</v>
      </c>
      <c r="H3626" s="98">
        <f t="array" aca="1" ref="H3626" ca="1">IF(AND(G3626&gt;=10861,G3626&lt;=10863),TEXT(INDIRECT(CHAR(39)&amp;$A3626&amp;CHAR(39)&amp;"!r"&amp;$B3626&amp;"c"&amp;$C3626,0),"dd-mmm-yyyy"),(INDIRECT(CHAR(39)&amp;$A3626&amp;CHAR(39)&amp;"!r"&amp;$B3626&amp;"c"&amp;$C3626,0)))</f>
        <v>0</v>
      </c>
    </row>
    <row r="3627" spans="1:8" x14ac:dyDescent="0.3">
      <c r="A3627" s="40" t="s">
        <v>1081</v>
      </c>
      <c r="B3627" s="95">
        <f t="shared" si="7381"/>
        <v>10</v>
      </c>
      <c r="C3627" s="95">
        <f t="shared" si="7384"/>
        <v>12</v>
      </c>
      <c r="E3627" s="95">
        <f t="shared" ref="E3627" si="7433">plan_id</f>
        <v>390</v>
      </c>
      <c r="F3627" s="95">
        <f t="shared" ca="1" si="7347"/>
        <v>2008</v>
      </c>
      <c r="G3627" s="95">
        <f t="shared" ref="G3627" ca="1" si="7434">VLOOKUP(INDIRECT(CHAR(39)&amp;$A3627&amp;CHAR(39)&amp;"!r2c"&amp;$C3627,0),variables,2,0)</f>
        <v>9821</v>
      </c>
      <c r="H3627" s="98">
        <f t="array" aca="1" ref="H3627" ca="1">IF(AND(G3627&gt;=10861,G3627&lt;=10863),TEXT(INDIRECT(CHAR(39)&amp;$A3627&amp;CHAR(39)&amp;"!r"&amp;$B3627&amp;"c"&amp;$C3627,0),"dd-mmm-yyyy"),(INDIRECT(CHAR(39)&amp;$A3627&amp;CHAR(39)&amp;"!r"&amp;$B3627&amp;"c"&amp;$C3627,0)))</f>
        <v>0</v>
      </c>
    </row>
    <row r="3628" spans="1:8" x14ac:dyDescent="0.3">
      <c r="A3628" s="40" t="s">
        <v>1081</v>
      </c>
      <c r="B3628" s="95">
        <f t="shared" si="7381"/>
        <v>10</v>
      </c>
      <c r="C3628" s="95">
        <f t="shared" si="7384"/>
        <v>13</v>
      </c>
      <c r="E3628" s="95">
        <f t="shared" ref="E3628" si="7435">plan_id</f>
        <v>390</v>
      </c>
      <c r="F3628" s="95">
        <f t="shared" ca="1" si="7347"/>
        <v>2008</v>
      </c>
      <c r="G3628" s="95">
        <f t="shared" ref="G3628" ca="1" si="7436">VLOOKUP(INDIRECT(CHAR(39)&amp;$A3628&amp;CHAR(39)&amp;"!r2c"&amp;$C3628,0),variables,2,0)</f>
        <v>9824</v>
      </c>
      <c r="H3628" s="98">
        <f t="array" aca="1" ref="H3628" ca="1">IF(AND(G3628&gt;=10861,G3628&lt;=10863),TEXT(INDIRECT(CHAR(39)&amp;$A3628&amp;CHAR(39)&amp;"!r"&amp;$B3628&amp;"c"&amp;$C3628,0),"dd-mmm-yyyy"),(INDIRECT(CHAR(39)&amp;$A3628&amp;CHAR(39)&amp;"!r"&amp;$B3628&amp;"c"&amp;$C3628,0)))</f>
        <v>0</v>
      </c>
    </row>
    <row r="3629" spans="1:8" x14ac:dyDescent="0.3">
      <c r="A3629" s="40" t="s">
        <v>1081</v>
      </c>
      <c r="B3629" s="95">
        <f t="shared" si="7381"/>
        <v>10</v>
      </c>
      <c r="C3629" s="95">
        <f t="shared" si="7384"/>
        <v>14</v>
      </c>
      <c r="E3629" s="95">
        <f t="shared" ref="E3629" si="7437">plan_id</f>
        <v>390</v>
      </c>
      <c r="F3629" s="95">
        <f t="shared" ca="1" si="7347"/>
        <v>2008</v>
      </c>
      <c r="G3629" s="95">
        <f t="shared" ref="G3629" ca="1" si="7438">VLOOKUP(INDIRECT(CHAR(39)&amp;$A3629&amp;CHAR(39)&amp;"!r2c"&amp;$C3629,0),variables,2,0)</f>
        <v>9830</v>
      </c>
      <c r="H3629" s="98">
        <f t="array" aca="1" ref="H3629" ca="1">IF(AND(G3629&gt;=10861,G3629&lt;=10863),TEXT(INDIRECT(CHAR(39)&amp;$A3629&amp;CHAR(39)&amp;"!r"&amp;$B3629&amp;"c"&amp;$C3629,0),"dd-mmm-yyyy"),(INDIRECT(CHAR(39)&amp;$A3629&amp;CHAR(39)&amp;"!r"&amp;$B3629&amp;"c"&amp;$C3629,0)))</f>
        <v>0</v>
      </c>
    </row>
    <row r="3630" spans="1:8" x14ac:dyDescent="0.3">
      <c r="A3630" s="40" t="s">
        <v>1081</v>
      </c>
      <c r="B3630" s="95">
        <f t="shared" si="7381"/>
        <v>10</v>
      </c>
      <c r="C3630" s="95">
        <f t="shared" si="7384"/>
        <v>15</v>
      </c>
      <c r="E3630" s="95">
        <f t="shared" ref="E3630" si="7439">plan_id</f>
        <v>390</v>
      </c>
      <c r="F3630" s="95">
        <f t="shared" ca="1" si="7347"/>
        <v>2008</v>
      </c>
      <c r="G3630" s="95">
        <f t="shared" ref="G3630" ca="1" si="7440">VLOOKUP(INDIRECT(CHAR(39)&amp;$A3630&amp;CHAR(39)&amp;"!r2c"&amp;$C3630,0),variables,2,0)</f>
        <v>9833</v>
      </c>
      <c r="H3630" s="98">
        <f t="array" aca="1" ref="H3630" ca="1">IF(AND(G3630&gt;=10861,G3630&lt;=10863),TEXT(INDIRECT(CHAR(39)&amp;$A3630&amp;CHAR(39)&amp;"!r"&amp;$B3630&amp;"c"&amp;$C3630,0),"dd-mmm-yyyy"),(INDIRECT(CHAR(39)&amp;$A3630&amp;CHAR(39)&amp;"!r"&amp;$B3630&amp;"c"&amp;$C3630,0)))</f>
        <v>0</v>
      </c>
    </row>
    <row r="3631" spans="1:8" x14ac:dyDescent="0.3">
      <c r="A3631" s="40" t="s">
        <v>1081</v>
      </c>
      <c r="B3631" s="95">
        <f t="shared" si="7381"/>
        <v>10</v>
      </c>
      <c r="C3631" s="95">
        <f t="shared" si="7384"/>
        <v>16</v>
      </c>
      <c r="E3631" s="95">
        <f t="shared" ref="E3631" si="7441">plan_id</f>
        <v>390</v>
      </c>
      <c r="F3631" s="95">
        <f t="shared" ca="1" si="7347"/>
        <v>2008</v>
      </c>
      <c r="G3631" s="95">
        <f t="shared" ref="G3631" ca="1" si="7442">VLOOKUP(INDIRECT(CHAR(39)&amp;$A3631&amp;CHAR(39)&amp;"!r2c"&amp;$C3631,0),variables,2,0)</f>
        <v>9845</v>
      </c>
      <c r="H3631" s="98">
        <f t="array" aca="1" ref="H3631" ca="1">IF(AND(G3631&gt;=10861,G3631&lt;=10863),TEXT(INDIRECT(CHAR(39)&amp;$A3631&amp;CHAR(39)&amp;"!r"&amp;$B3631&amp;"c"&amp;$C3631,0),"dd-mmm-yyyy"),(INDIRECT(CHAR(39)&amp;$A3631&amp;CHAR(39)&amp;"!r"&amp;$B3631&amp;"c"&amp;$C3631,0)))</f>
        <v>0</v>
      </c>
    </row>
    <row r="3632" spans="1:8" x14ac:dyDescent="0.3">
      <c r="A3632" s="40" t="s">
        <v>1081</v>
      </c>
      <c r="B3632" s="95">
        <f t="shared" si="7381"/>
        <v>10</v>
      </c>
      <c r="C3632" s="95">
        <f t="shared" si="7384"/>
        <v>17</v>
      </c>
      <c r="E3632" s="95">
        <f t="shared" ref="E3632" si="7443">plan_id</f>
        <v>390</v>
      </c>
      <c r="F3632" s="95">
        <f t="shared" ca="1" si="7347"/>
        <v>2008</v>
      </c>
      <c r="G3632" s="95">
        <f t="shared" ref="G3632" ca="1" si="7444">VLOOKUP(INDIRECT(CHAR(39)&amp;$A3632&amp;CHAR(39)&amp;"!r2c"&amp;$C3632,0),variables,2,0)</f>
        <v>9872</v>
      </c>
      <c r="H3632" s="98">
        <f t="array" aca="1" ref="H3632" ca="1">IF(AND(G3632&gt;=10861,G3632&lt;=10863),TEXT(INDIRECT(CHAR(39)&amp;$A3632&amp;CHAR(39)&amp;"!r"&amp;$B3632&amp;"c"&amp;$C3632,0),"dd-mmm-yyyy"),(INDIRECT(CHAR(39)&amp;$A3632&amp;CHAR(39)&amp;"!r"&amp;$B3632&amp;"c"&amp;$C3632,0)))</f>
        <v>0</v>
      </c>
    </row>
    <row r="3633" spans="1:8" x14ac:dyDescent="0.3">
      <c r="A3633" s="40" t="s">
        <v>1081</v>
      </c>
      <c r="B3633" s="95">
        <f t="shared" si="7381"/>
        <v>10</v>
      </c>
      <c r="C3633" s="95">
        <f t="shared" si="7384"/>
        <v>18</v>
      </c>
      <c r="E3633" s="95">
        <f t="shared" ref="E3633" si="7445">plan_id</f>
        <v>390</v>
      </c>
      <c r="F3633" s="95">
        <f t="shared" ca="1" si="7347"/>
        <v>2008</v>
      </c>
      <c r="G3633" s="95">
        <f t="shared" ref="G3633" ca="1" si="7446">VLOOKUP(INDIRECT(CHAR(39)&amp;$A3633&amp;CHAR(39)&amp;"!r2c"&amp;$C3633,0),variables,2,0)</f>
        <v>9887</v>
      </c>
      <c r="H3633" s="98">
        <f t="array" aca="1" ref="H3633" ca="1">IF(AND(G3633&gt;=10861,G3633&lt;=10863),TEXT(INDIRECT(CHAR(39)&amp;$A3633&amp;CHAR(39)&amp;"!r"&amp;$B3633&amp;"c"&amp;$C3633,0),"dd-mmm-yyyy"),(INDIRECT(CHAR(39)&amp;$A3633&amp;CHAR(39)&amp;"!r"&amp;$B3633&amp;"c"&amp;$C3633,0)))</f>
        <v>0</v>
      </c>
    </row>
    <row r="3634" spans="1:8" x14ac:dyDescent="0.3">
      <c r="A3634" s="40" t="s">
        <v>1081</v>
      </c>
      <c r="B3634" s="95">
        <f t="shared" si="7381"/>
        <v>10</v>
      </c>
      <c r="C3634" s="95">
        <f t="shared" si="7384"/>
        <v>19</v>
      </c>
      <c r="E3634" s="95">
        <f t="shared" ref="E3634" si="7447">plan_id</f>
        <v>390</v>
      </c>
      <c r="F3634" s="95">
        <f t="shared" ca="1" si="7347"/>
        <v>2008</v>
      </c>
      <c r="G3634" s="95">
        <f t="shared" ref="G3634" ca="1" si="7448">VLOOKUP(INDIRECT(CHAR(39)&amp;$A3634&amp;CHAR(39)&amp;"!r2c"&amp;$C3634,0),variables,2,0)</f>
        <v>9914</v>
      </c>
      <c r="H3634" s="98">
        <f t="array" aca="1" ref="H3634" ca="1">IF(AND(G3634&gt;=10861,G3634&lt;=10863),TEXT(INDIRECT(CHAR(39)&amp;$A3634&amp;CHAR(39)&amp;"!r"&amp;$B3634&amp;"c"&amp;$C3634,0),"dd-mmm-yyyy"),(INDIRECT(CHAR(39)&amp;$A3634&amp;CHAR(39)&amp;"!r"&amp;$B3634&amp;"c"&amp;$C3634,0)))</f>
        <v>0</v>
      </c>
    </row>
    <row r="3635" spans="1:8" x14ac:dyDescent="0.3">
      <c r="A3635" s="40" t="s">
        <v>1081</v>
      </c>
      <c r="B3635" s="95">
        <f t="shared" si="7381"/>
        <v>10</v>
      </c>
      <c r="C3635" s="95">
        <f t="shared" si="7384"/>
        <v>20</v>
      </c>
      <c r="E3635" s="95">
        <f t="shared" ref="E3635" si="7449">plan_id</f>
        <v>390</v>
      </c>
      <c r="F3635" s="95">
        <f t="shared" ca="1" si="7347"/>
        <v>2008</v>
      </c>
      <c r="G3635" s="95">
        <f t="shared" ref="G3635" ca="1" si="7450">VLOOKUP(INDIRECT(CHAR(39)&amp;$A3635&amp;CHAR(39)&amp;"!r2c"&amp;$C3635,0),variables,2,0)</f>
        <v>9917</v>
      </c>
      <c r="H3635" s="98">
        <f t="array" aca="1" ref="H3635" ca="1">IF(AND(G3635&gt;=10861,G3635&lt;=10863),TEXT(INDIRECT(CHAR(39)&amp;$A3635&amp;CHAR(39)&amp;"!r"&amp;$B3635&amp;"c"&amp;$C3635,0),"dd-mmm-yyyy"),(INDIRECT(CHAR(39)&amp;$A3635&amp;CHAR(39)&amp;"!r"&amp;$B3635&amp;"c"&amp;$C3635,0)))</f>
        <v>0</v>
      </c>
    </row>
    <row r="3636" spans="1:8" x14ac:dyDescent="0.3">
      <c r="A3636" s="40" t="s">
        <v>1081</v>
      </c>
      <c r="B3636" s="95">
        <f t="shared" si="7381"/>
        <v>10</v>
      </c>
      <c r="C3636" s="95">
        <f t="shared" si="7384"/>
        <v>21</v>
      </c>
      <c r="E3636" s="95">
        <f t="shared" ref="E3636" si="7451">plan_id</f>
        <v>390</v>
      </c>
      <c r="F3636" s="95">
        <f t="shared" ca="1" si="7347"/>
        <v>2008</v>
      </c>
      <c r="G3636" s="95">
        <f t="shared" ref="G3636" ca="1" si="7452">VLOOKUP(INDIRECT(CHAR(39)&amp;$A3636&amp;CHAR(39)&amp;"!r2c"&amp;$C3636,0),variables,2,0)</f>
        <v>9920</v>
      </c>
      <c r="H3636" s="98">
        <f t="array" aca="1" ref="H3636" ca="1">IF(AND(G3636&gt;=10861,G3636&lt;=10863),TEXT(INDIRECT(CHAR(39)&amp;$A3636&amp;CHAR(39)&amp;"!r"&amp;$B3636&amp;"c"&amp;$C3636,0),"dd-mmm-yyyy"),(INDIRECT(CHAR(39)&amp;$A3636&amp;CHAR(39)&amp;"!r"&amp;$B3636&amp;"c"&amp;$C3636,0)))</f>
        <v>0</v>
      </c>
    </row>
    <row r="3637" spans="1:8" x14ac:dyDescent="0.3">
      <c r="A3637" s="40" t="s">
        <v>1081</v>
      </c>
      <c r="B3637" s="95">
        <f t="shared" si="7381"/>
        <v>10</v>
      </c>
      <c r="C3637" s="95">
        <f t="shared" si="7384"/>
        <v>22</v>
      </c>
      <c r="E3637" s="95">
        <f t="shared" ref="E3637" si="7453">plan_id</f>
        <v>390</v>
      </c>
      <c r="F3637" s="95">
        <f t="shared" ca="1" si="7347"/>
        <v>2008</v>
      </c>
      <c r="G3637" s="95">
        <f t="shared" ref="G3637" ca="1" si="7454">VLOOKUP(INDIRECT(CHAR(39)&amp;$A3637&amp;CHAR(39)&amp;"!r2c"&amp;$C3637,0),variables,2,0)</f>
        <v>9648</v>
      </c>
      <c r="H3637" s="98">
        <f t="array" aca="1" ref="H3637" ca="1">IF(AND(G3637&gt;=10861,G3637&lt;=10863),TEXT(INDIRECT(CHAR(39)&amp;$A3637&amp;CHAR(39)&amp;"!r"&amp;$B3637&amp;"c"&amp;$C3637,0),"dd-mmm-yyyy"),(INDIRECT(CHAR(39)&amp;$A3637&amp;CHAR(39)&amp;"!r"&amp;$B3637&amp;"c"&amp;$C3637,0)))</f>
        <v>0</v>
      </c>
    </row>
    <row r="3638" spans="1:8" x14ac:dyDescent="0.3">
      <c r="A3638" s="40" t="s">
        <v>1081</v>
      </c>
      <c r="B3638" s="95">
        <f t="shared" si="7381"/>
        <v>10</v>
      </c>
      <c r="C3638" s="95">
        <f t="shared" si="7384"/>
        <v>23</v>
      </c>
      <c r="E3638" s="95">
        <f t="shared" ref="E3638" si="7455">plan_id</f>
        <v>390</v>
      </c>
      <c r="F3638" s="95">
        <f t="shared" ca="1" si="7347"/>
        <v>2008</v>
      </c>
      <c r="G3638" s="95">
        <f t="shared" ref="G3638" ca="1" si="7456">VLOOKUP(INDIRECT(CHAR(39)&amp;$A3638&amp;CHAR(39)&amp;"!r2c"&amp;$C3638,0),variables,2,0)</f>
        <v>9713</v>
      </c>
      <c r="H3638" s="98">
        <f t="array" aca="1" ref="H3638" ca="1">IF(AND(G3638&gt;=10861,G3638&lt;=10863),TEXT(INDIRECT(CHAR(39)&amp;$A3638&amp;CHAR(39)&amp;"!r"&amp;$B3638&amp;"c"&amp;$C3638,0),"dd-mmm-yyyy"),(INDIRECT(CHAR(39)&amp;$A3638&amp;CHAR(39)&amp;"!r"&amp;$B3638&amp;"c"&amp;$C3638,0)))</f>
        <v>0</v>
      </c>
    </row>
    <row r="3639" spans="1:8" x14ac:dyDescent="0.3">
      <c r="A3639" s="40" t="s">
        <v>1081</v>
      </c>
      <c r="B3639" s="95">
        <f t="shared" si="7381"/>
        <v>10</v>
      </c>
      <c r="C3639" s="95">
        <f t="shared" si="7384"/>
        <v>24</v>
      </c>
      <c r="E3639" s="95">
        <f t="shared" ref="E3639" si="7457">plan_id</f>
        <v>390</v>
      </c>
      <c r="F3639" s="95">
        <f t="shared" ca="1" si="7347"/>
        <v>2008</v>
      </c>
      <c r="G3639" s="95">
        <f t="shared" ref="G3639" ca="1" si="7458">VLOOKUP(INDIRECT(CHAR(39)&amp;$A3639&amp;CHAR(39)&amp;"!r2c"&amp;$C3639,0),variables,2,0)</f>
        <v>9719</v>
      </c>
      <c r="H3639" s="98">
        <f t="array" aca="1" ref="H3639" ca="1">IF(AND(G3639&gt;=10861,G3639&lt;=10863),TEXT(INDIRECT(CHAR(39)&amp;$A3639&amp;CHAR(39)&amp;"!r"&amp;$B3639&amp;"c"&amp;$C3639,0),"dd-mmm-yyyy"),(INDIRECT(CHAR(39)&amp;$A3639&amp;CHAR(39)&amp;"!r"&amp;$B3639&amp;"c"&amp;$C3639,0)))</f>
        <v>0</v>
      </c>
    </row>
    <row r="3640" spans="1:8" x14ac:dyDescent="0.3">
      <c r="A3640" s="40" t="s">
        <v>1081</v>
      </c>
      <c r="B3640" s="95">
        <f t="shared" si="7381"/>
        <v>10</v>
      </c>
      <c r="C3640" s="95">
        <f t="shared" si="7384"/>
        <v>25</v>
      </c>
      <c r="E3640" s="95">
        <f t="shared" ref="E3640" si="7459">plan_id</f>
        <v>390</v>
      </c>
      <c r="F3640" s="95">
        <f t="shared" ca="1" si="7347"/>
        <v>2008</v>
      </c>
      <c r="G3640" s="95">
        <f t="shared" ref="G3640" ca="1" si="7460">VLOOKUP(INDIRECT(CHAR(39)&amp;$A3640&amp;CHAR(39)&amp;"!r2c"&amp;$C3640,0),variables,2,0)</f>
        <v>9725</v>
      </c>
      <c r="H3640" s="98">
        <f t="array" aca="1" ref="H3640" ca="1">IF(AND(G3640&gt;=10861,G3640&lt;=10863),TEXT(INDIRECT(CHAR(39)&amp;$A3640&amp;CHAR(39)&amp;"!r"&amp;$B3640&amp;"c"&amp;$C3640,0),"dd-mmm-yyyy"),(INDIRECT(CHAR(39)&amp;$A3640&amp;CHAR(39)&amp;"!r"&amp;$B3640&amp;"c"&amp;$C3640,0)))</f>
        <v>0</v>
      </c>
    </row>
    <row r="3641" spans="1:8" x14ac:dyDescent="0.3">
      <c r="A3641" s="40" t="s">
        <v>1081</v>
      </c>
      <c r="B3641" s="95">
        <f t="shared" si="7381"/>
        <v>10</v>
      </c>
      <c r="C3641" s="95">
        <f t="shared" si="7384"/>
        <v>26</v>
      </c>
      <c r="E3641" s="95">
        <f t="shared" ref="E3641" si="7461">plan_id</f>
        <v>390</v>
      </c>
      <c r="F3641" s="95">
        <f t="shared" ca="1" si="7347"/>
        <v>2008</v>
      </c>
      <c r="G3641" s="95">
        <f t="shared" ref="G3641" ca="1" si="7462">VLOOKUP(INDIRECT(CHAR(39)&amp;$A3641&amp;CHAR(39)&amp;"!r2c"&amp;$C3641,0),variables,2,0)</f>
        <v>9743</v>
      </c>
      <c r="H3641" s="98">
        <f t="array" aca="1" ref="H3641" ca="1">IF(AND(G3641&gt;=10861,G3641&lt;=10863),TEXT(INDIRECT(CHAR(39)&amp;$A3641&amp;CHAR(39)&amp;"!r"&amp;$B3641&amp;"c"&amp;$C3641,0),"dd-mmm-yyyy"),(INDIRECT(CHAR(39)&amp;$A3641&amp;CHAR(39)&amp;"!r"&amp;$B3641&amp;"c"&amp;$C3641,0)))</f>
        <v>0</v>
      </c>
    </row>
    <row r="3642" spans="1:8" x14ac:dyDescent="0.3">
      <c r="A3642" s="40" t="s">
        <v>1081</v>
      </c>
      <c r="B3642" s="95">
        <f t="shared" si="7381"/>
        <v>10</v>
      </c>
      <c r="C3642" s="95">
        <f t="shared" si="7384"/>
        <v>27</v>
      </c>
      <c r="E3642" s="95">
        <f t="shared" ref="E3642" si="7463">plan_id</f>
        <v>390</v>
      </c>
      <c r="F3642" s="95">
        <f t="shared" ca="1" si="7347"/>
        <v>2008</v>
      </c>
      <c r="G3642" s="95">
        <f t="shared" ref="G3642" ca="1" si="7464">VLOOKUP(INDIRECT(CHAR(39)&amp;$A3642&amp;CHAR(39)&amp;"!r2c"&amp;$C3642,0),variables,2,0)</f>
        <v>9746</v>
      </c>
      <c r="H3642" s="98">
        <f t="array" aca="1" ref="H3642" ca="1">IF(AND(G3642&gt;=10861,G3642&lt;=10863),TEXT(INDIRECT(CHAR(39)&amp;$A3642&amp;CHAR(39)&amp;"!r"&amp;$B3642&amp;"c"&amp;$C3642,0),"dd-mmm-yyyy"),(INDIRECT(CHAR(39)&amp;$A3642&amp;CHAR(39)&amp;"!r"&amp;$B3642&amp;"c"&amp;$C3642,0)))</f>
        <v>0</v>
      </c>
    </row>
    <row r="3643" spans="1:8" x14ac:dyDescent="0.3">
      <c r="A3643" s="40" t="s">
        <v>1081</v>
      </c>
      <c r="B3643" s="95">
        <f t="shared" si="7381"/>
        <v>10</v>
      </c>
      <c r="C3643" s="95">
        <f t="shared" si="7384"/>
        <v>28</v>
      </c>
      <c r="E3643" s="95">
        <f t="shared" ref="E3643" si="7465">plan_id</f>
        <v>390</v>
      </c>
      <c r="F3643" s="95">
        <f t="shared" ca="1" si="7347"/>
        <v>2008</v>
      </c>
      <c r="G3643" s="95">
        <f t="shared" ref="G3643" ca="1" si="7466">VLOOKUP(INDIRECT(CHAR(39)&amp;$A3643&amp;CHAR(39)&amp;"!r2c"&amp;$C3643,0),variables,2,0)</f>
        <v>9761</v>
      </c>
      <c r="H3643" s="98">
        <f t="array" aca="1" ref="H3643" ca="1">IF(AND(G3643&gt;=10861,G3643&lt;=10863),TEXT(INDIRECT(CHAR(39)&amp;$A3643&amp;CHAR(39)&amp;"!r"&amp;$B3643&amp;"c"&amp;$C3643,0),"dd-mmm-yyyy"),(INDIRECT(CHAR(39)&amp;$A3643&amp;CHAR(39)&amp;"!r"&amp;$B3643&amp;"c"&amp;$C3643,0)))</f>
        <v>0</v>
      </c>
    </row>
    <row r="3644" spans="1:8" x14ac:dyDescent="0.3">
      <c r="A3644" s="40" t="s">
        <v>1081</v>
      </c>
      <c r="B3644" s="95">
        <f t="shared" si="7381"/>
        <v>10</v>
      </c>
      <c r="C3644" s="95">
        <f t="shared" si="7384"/>
        <v>29</v>
      </c>
      <c r="E3644" s="95">
        <f t="shared" ref="E3644" si="7467">plan_id</f>
        <v>390</v>
      </c>
      <c r="F3644" s="95">
        <f t="shared" ca="1" si="7347"/>
        <v>2008</v>
      </c>
      <c r="G3644" s="95">
        <f t="shared" ref="G3644" ca="1" si="7468">VLOOKUP(INDIRECT(CHAR(39)&amp;$A3644&amp;CHAR(39)&amp;"!r2c"&amp;$C3644,0),variables,2,0)</f>
        <v>9764</v>
      </c>
      <c r="H3644" s="98">
        <f t="array" aca="1" ref="H3644" ca="1">IF(AND(G3644&gt;=10861,G3644&lt;=10863),TEXT(INDIRECT(CHAR(39)&amp;$A3644&amp;CHAR(39)&amp;"!r"&amp;$B3644&amp;"c"&amp;$C3644,0),"dd-mmm-yyyy"),(INDIRECT(CHAR(39)&amp;$A3644&amp;CHAR(39)&amp;"!r"&amp;$B3644&amp;"c"&amp;$C3644,0)))</f>
        <v>0</v>
      </c>
    </row>
    <row r="3645" spans="1:8" x14ac:dyDescent="0.3">
      <c r="A3645" s="40" t="s">
        <v>1081</v>
      </c>
      <c r="B3645" s="95">
        <f t="shared" si="7381"/>
        <v>10</v>
      </c>
      <c r="C3645" s="95">
        <f t="shared" si="7384"/>
        <v>30</v>
      </c>
      <c r="E3645" s="95">
        <f t="shared" ref="E3645" si="7469">plan_id</f>
        <v>390</v>
      </c>
      <c r="F3645" s="95">
        <f t="shared" ca="1" si="7347"/>
        <v>2008</v>
      </c>
      <c r="G3645" s="95">
        <f t="shared" ref="G3645" ca="1" si="7470">VLOOKUP(INDIRECT(CHAR(39)&amp;$A3645&amp;CHAR(39)&amp;"!r2c"&amp;$C3645,0),variables,2,0)</f>
        <v>9767</v>
      </c>
      <c r="H3645" s="98">
        <f t="array" aca="1" ref="H3645" ca="1">IF(AND(G3645&gt;=10861,G3645&lt;=10863),TEXT(INDIRECT(CHAR(39)&amp;$A3645&amp;CHAR(39)&amp;"!r"&amp;$B3645&amp;"c"&amp;$C3645,0),"dd-mmm-yyyy"),(INDIRECT(CHAR(39)&amp;$A3645&amp;CHAR(39)&amp;"!r"&amp;$B3645&amp;"c"&amp;$C3645,0)))</f>
        <v>0</v>
      </c>
    </row>
    <row r="3646" spans="1:8" x14ac:dyDescent="0.3">
      <c r="A3646" s="40" t="s">
        <v>1081</v>
      </c>
      <c r="B3646" s="95">
        <f t="shared" si="7381"/>
        <v>10</v>
      </c>
      <c r="C3646" s="95">
        <f t="shared" si="7384"/>
        <v>31</v>
      </c>
      <c r="E3646" s="95">
        <f t="shared" ref="E3646" si="7471">plan_id</f>
        <v>390</v>
      </c>
      <c r="F3646" s="95">
        <f t="shared" ca="1" si="7347"/>
        <v>2008</v>
      </c>
      <c r="G3646" s="95">
        <f t="shared" ref="G3646" ca="1" si="7472">VLOOKUP(INDIRECT(CHAR(39)&amp;$A3646&amp;CHAR(39)&amp;"!r2c"&amp;$C3646,0),variables,2,0)</f>
        <v>9770</v>
      </c>
      <c r="H3646" s="98">
        <f t="array" aca="1" ref="H3646" ca="1">IF(AND(G3646&gt;=10861,G3646&lt;=10863),TEXT(INDIRECT(CHAR(39)&amp;$A3646&amp;CHAR(39)&amp;"!r"&amp;$B3646&amp;"c"&amp;$C3646,0),"dd-mmm-yyyy"),(INDIRECT(CHAR(39)&amp;$A3646&amp;CHAR(39)&amp;"!r"&amp;$B3646&amp;"c"&amp;$C3646,0)))</f>
        <v>0</v>
      </c>
    </row>
    <row r="3647" spans="1:8" x14ac:dyDescent="0.3">
      <c r="A3647" s="40" t="s">
        <v>1081</v>
      </c>
      <c r="B3647" s="95">
        <f t="shared" si="7381"/>
        <v>10</v>
      </c>
      <c r="C3647" s="95">
        <f t="shared" si="7384"/>
        <v>32</v>
      </c>
      <c r="E3647" s="95">
        <f t="shared" ref="E3647" si="7473">plan_id</f>
        <v>390</v>
      </c>
      <c r="F3647" s="95">
        <f t="shared" ca="1" si="7347"/>
        <v>2008</v>
      </c>
      <c r="G3647" s="95">
        <f t="shared" ref="G3647" ca="1" si="7474">VLOOKUP(INDIRECT(CHAR(39)&amp;$A3647&amp;CHAR(39)&amp;"!r2c"&amp;$C3647,0),variables,2,0)</f>
        <v>9773</v>
      </c>
      <c r="H3647" s="98">
        <f t="array" aca="1" ref="H3647" ca="1">IF(AND(G3647&gt;=10861,G3647&lt;=10863),TEXT(INDIRECT(CHAR(39)&amp;$A3647&amp;CHAR(39)&amp;"!r"&amp;$B3647&amp;"c"&amp;$C3647,0),"dd-mmm-yyyy"),(INDIRECT(CHAR(39)&amp;$A3647&amp;CHAR(39)&amp;"!r"&amp;$B3647&amp;"c"&amp;$C3647,0)))</f>
        <v>0</v>
      </c>
    </row>
    <row r="3648" spans="1:8" x14ac:dyDescent="0.3">
      <c r="A3648" s="40" t="s">
        <v>1081</v>
      </c>
      <c r="B3648" s="95">
        <f t="shared" si="7381"/>
        <v>10</v>
      </c>
      <c r="C3648" s="95">
        <f t="shared" si="7384"/>
        <v>33</v>
      </c>
      <c r="E3648" s="95">
        <f t="shared" ref="E3648" si="7475">plan_id</f>
        <v>390</v>
      </c>
      <c r="F3648" s="95">
        <f t="shared" ca="1" si="7347"/>
        <v>2008</v>
      </c>
      <c r="G3648" s="95">
        <f t="shared" ref="G3648" ca="1" si="7476">VLOOKUP(INDIRECT(CHAR(39)&amp;$A3648&amp;CHAR(39)&amp;"!r2c"&amp;$C3648,0),variables,2,0)</f>
        <v>9776</v>
      </c>
      <c r="H3648" s="98">
        <f t="array" aca="1" ref="H3648" ca="1">IF(AND(G3648&gt;=10861,G3648&lt;=10863),TEXT(INDIRECT(CHAR(39)&amp;$A3648&amp;CHAR(39)&amp;"!r"&amp;$B3648&amp;"c"&amp;$C3648,0),"dd-mmm-yyyy"),(INDIRECT(CHAR(39)&amp;$A3648&amp;CHAR(39)&amp;"!r"&amp;$B3648&amp;"c"&amp;$C3648,0)))</f>
        <v>0</v>
      </c>
    </row>
    <row r="3649" spans="1:8" x14ac:dyDescent="0.3">
      <c r="A3649" s="40" t="s">
        <v>1081</v>
      </c>
      <c r="B3649" s="95">
        <f t="shared" si="7381"/>
        <v>10</v>
      </c>
      <c r="C3649" s="95">
        <f t="shared" si="7384"/>
        <v>34</v>
      </c>
      <c r="E3649" s="95">
        <f t="shared" ref="E3649" si="7477">plan_id</f>
        <v>390</v>
      </c>
      <c r="F3649" s="95">
        <f t="shared" ref="F3649:F3712" ca="1" si="7478">INDIRECT(CHAR(39)&amp;$A3649&amp;CHAR(39)&amp;"!r"&amp;$B3649&amp;"c2",0)</f>
        <v>2008</v>
      </c>
      <c r="G3649" s="95">
        <f t="shared" ref="G3649" ca="1" si="7479">VLOOKUP(INDIRECT(CHAR(39)&amp;$A3649&amp;CHAR(39)&amp;"!r2c"&amp;$C3649,0),variables,2,0)</f>
        <v>9779</v>
      </c>
      <c r="H3649" s="98">
        <f t="array" aca="1" ref="H3649" ca="1">IF(AND(G3649&gt;=10861,G3649&lt;=10863),TEXT(INDIRECT(CHAR(39)&amp;$A3649&amp;CHAR(39)&amp;"!r"&amp;$B3649&amp;"c"&amp;$C3649,0),"dd-mmm-yyyy"),(INDIRECT(CHAR(39)&amp;$A3649&amp;CHAR(39)&amp;"!r"&amp;$B3649&amp;"c"&amp;$C3649,0)))</f>
        <v>0</v>
      </c>
    </row>
    <row r="3650" spans="1:8" x14ac:dyDescent="0.3">
      <c r="A3650" s="40" t="s">
        <v>1081</v>
      </c>
      <c r="B3650" s="95">
        <f t="shared" si="7381"/>
        <v>10</v>
      </c>
      <c r="C3650" s="95">
        <f t="shared" si="7384"/>
        <v>35</v>
      </c>
      <c r="E3650" s="95">
        <f t="shared" ref="E3650" si="7480">plan_id</f>
        <v>390</v>
      </c>
      <c r="F3650" s="95">
        <f t="shared" ca="1" si="7478"/>
        <v>2008</v>
      </c>
      <c r="G3650" s="95">
        <f t="shared" ref="G3650" ca="1" si="7481">VLOOKUP(INDIRECT(CHAR(39)&amp;$A3650&amp;CHAR(39)&amp;"!r2c"&amp;$C3650,0),variables,2,0)</f>
        <v>9785</v>
      </c>
      <c r="H3650" s="98">
        <f t="array" aca="1" ref="H3650" ca="1">IF(AND(G3650&gt;=10861,G3650&lt;=10863),TEXT(INDIRECT(CHAR(39)&amp;$A3650&amp;CHAR(39)&amp;"!r"&amp;$B3650&amp;"c"&amp;$C3650,0),"dd-mmm-yyyy"),(INDIRECT(CHAR(39)&amp;$A3650&amp;CHAR(39)&amp;"!r"&amp;$B3650&amp;"c"&amp;$C3650,0)))</f>
        <v>0</v>
      </c>
    </row>
    <row r="3651" spans="1:8" x14ac:dyDescent="0.3">
      <c r="A3651" s="40" t="s">
        <v>1081</v>
      </c>
      <c r="B3651" s="95">
        <f t="shared" si="7381"/>
        <v>10</v>
      </c>
      <c r="C3651" s="95">
        <f t="shared" si="7384"/>
        <v>36</v>
      </c>
      <c r="E3651" s="95">
        <f t="shared" ref="E3651" si="7482">plan_id</f>
        <v>390</v>
      </c>
      <c r="F3651" s="95">
        <f t="shared" ca="1" si="7478"/>
        <v>2008</v>
      </c>
      <c r="G3651" s="95">
        <f t="shared" ref="G3651" ca="1" si="7483">VLOOKUP(INDIRECT(CHAR(39)&amp;$A3651&amp;CHAR(39)&amp;"!r2c"&amp;$C3651,0),variables,2,0)</f>
        <v>9794</v>
      </c>
      <c r="H3651" s="98">
        <f t="array" aca="1" ref="H3651" ca="1">IF(AND(G3651&gt;=10861,G3651&lt;=10863),TEXT(INDIRECT(CHAR(39)&amp;$A3651&amp;CHAR(39)&amp;"!r"&amp;$B3651&amp;"c"&amp;$C3651,0),"dd-mmm-yyyy"),(INDIRECT(CHAR(39)&amp;$A3651&amp;CHAR(39)&amp;"!r"&amp;$B3651&amp;"c"&amp;$C3651,0)))</f>
        <v>0</v>
      </c>
    </row>
    <row r="3652" spans="1:8" x14ac:dyDescent="0.3">
      <c r="A3652" s="40" t="s">
        <v>1081</v>
      </c>
      <c r="B3652" s="95">
        <f t="shared" si="7381"/>
        <v>10</v>
      </c>
      <c r="C3652" s="95">
        <f t="shared" si="7384"/>
        <v>37</v>
      </c>
      <c r="E3652" s="95">
        <f t="shared" ref="E3652" si="7484">plan_id</f>
        <v>390</v>
      </c>
      <c r="F3652" s="95">
        <f t="shared" ca="1" si="7478"/>
        <v>2008</v>
      </c>
      <c r="G3652" s="95">
        <f t="shared" ref="G3652" ca="1" si="7485">VLOOKUP(INDIRECT(CHAR(39)&amp;$A3652&amp;CHAR(39)&amp;"!r2c"&amp;$C3652,0),variables,2,0)</f>
        <v>9797</v>
      </c>
      <c r="H3652" s="98">
        <f t="array" aca="1" ref="H3652" ca="1">IF(AND(G3652&gt;=10861,G3652&lt;=10863),TEXT(INDIRECT(CHAR(39)&amp;$A3652&amp;CHAR(39)&amp;"!r"&amp;$B3652&amp;"c"&amp;$C3652,0),"dd-mmm-yyyy"),(INDIRECT(CHAR(39)&amp;$A3652&amp;CHAR(39)&amp;"!r"&amp;$B3652&amp;"c"&amp;$C3652,0)))</f>
        <v>0</v>
      </c>
    </row>
    <row r="3653" spans="1:8" x14ac:dyDescent="0.3">
      <c r="A3653" s="40" t="s">
        <v>1081</v>
      </c>
      <c r="B3653" s="95">
        <f t="shared" si="7381"/>
        <v>10</v>
      </c>
      <c r="C3653" s="95">
        <f t="shared" si="7384"/>
        <v>38</v>
      </c>
      <c r="E3653" s="95">
        <f t="shared" ref="E3653" si="7486">plan_id</f>
        <v>390</v>
      </c>
      <c r="F3653" s="95">
        <f t="shared" ca="1" si="7478"/>
        <v>2008</v>
      </c>
      <c r="G3653" s="95">
        <f t="shared" ref="G3653" ca="1" si="7487">VLOOKUP(INDIRECT(CHAR(39)&amp;$A3653&amp;CHAR(39)&amp;"!r2c"&amp;$C3653,0),variables,2,0)</f>
        <v>9806</v>
      </c>
      <c r="H3653" s="98">
        <f t="array" aca="1" ref="H3653" ca="1">IF(AND(G3653&gt;=10861,G3653&lt;=10863),TEXT(INDIRECT(CHAR(39)&amp;$A3653&amp;CHAR(39)&amp;"!r"&amp;$B3653&amp;"c"&amp;$C3653,0),"dd-mmm-yyyy"),(INDIRECT(CHAR(39)&amp;$A3653&amp;CHAR(39)&amp;"!r"&amp;$B3653&amp;"c"&amp;$C3653,0)))</f>
        <v>0</v>
      </c>
    </row>
    <row r="3654" spans="1:8" x14ac:dyDescent="0.3">
      <c r="A3654" s="40" t="s">
        <v>1081</v>
      </c>
      <c r="B3654" s="95">
        <f t="shared" si="7381"/>
        <v>10</v>
      </c>
      <c r="C3654" s="95">
        <f t="shared" si="7384"/>
        <v>39</v>
      </c>
      <c r="E3654" s="95">
        <f t="shared" ref="E3654" si="7488">plan_id</f>
        <v>390</v>
      </c>
      <c r="F3654" s="95">
        <f t="shared" ca="1" si="7478"/>
        <v>2008</v>
      </c>
      <c r="G3654" s="95">
        <f t="shared" ref="G3654" ca="1" si="7489">VLOOKUP(INDIRECT(CHAR(39)&amp;$A3654&amp;CHAR(39)&amp;"!r2c"&amp;$C3654,0),variables,2,0)</f>
        <v>9809</v>
      </c>
      <c r="H3654" s="98">
        <f t="array" aca="1" ref="H3654" ca="1">IF(AND(G3654&gt;=10861,G3654&lt;=10863),TEXT(INDIRECT(CHAR(39)&amp;$A3654&amp;CHAR(39)&amp;"!r"&amp;$B3654&amp;"c"&amp;$C3654,0),"dd-mmm-yyyy"),(INDIRECT(CHAR(39)&amp;$A3654&amp;CHAR(39)&amp;"!r"&amp;$B3654&amp;"c"&amp;$C3654,0)))</f>
        <v>0</v>
      </c>
    </row>
    <row r="3655" spans="1:8" x14ac:dyDescent="0.3">
      <c r="A3655" s="40" t="s">
        <v>1081</v>
      </c>
      <c r="B3655" s="95">
        <f t="shared" si="7381"/>
        <v>10</v>
      </c>
      <c r="C3655" s="95">
        <f t="shared" si="7384"/>
        <v>40</v>
      </c>
      <c r="E3655" s="95">
        <f t="shared" ref="E3655" si="7490">plan_id</f>
        <v>390</v>
      </c>
      <c r="F3655" s="95">
        <f t="shared" ca="1" si="7478"/>
        <v>2008</v>
      </c>
      <c r="G3655" s="95">
        <f t="shared" ref="G3655" ca="1" si="7491">VLOOKUP(INDIRECT(CHAR(39)&amp;$A3655&amp;CHAR(39)&amp;"!r2c"&amp;$C3655,0),variables,2,0)</f>
        <v>9818</v>
      </c>
      <c r="H3655" s="98">
        <f t="array" aca="1" ref="H3655" ca="1">IF(AND(G3655&gt;=10861,G3655&lt;=10863),TEXT(INDIRECT(CHAR(39)&amp;$A3655&amp;CHAR(39)&amp;"!r"&amp;$B3655&amp;"c"&amp;$C3655,0),"dd-mmm-yyyy"),(INDIRECT(CHAR(39)&amp;$A3655&amp;CHAR(39)&amp;"!r"&amp;$B3655&amp;"c"&amp;$C3655,0)))</f>
        <v>0</v>
      </c>
    </row>
    <row r="3656" spans="1:8" x14ac:dyDescent="0.3">
      <c r="A3656" s="40" t="s">
        <v>1081</v>
      </c>
      <c r="B3656" s="95">
        <f t="shared" si="7381"/>
        <v>10</v>
      </c>
      <c r="C3656" s="95">
        <f t="shared" si="7384"/>
        <v>41</v>
      </c>
      <c r="E3656" s="95">
        <f t="shared" ref="E3656" si="7492">plan_id</f>
        <v>390</v>
      </c>
      <c r="F3656" s="95">
        <f t="shared" ca="1" si="7478"/>
        <v>2008</v>
      </c>
      <c r="G3656" s="95">
        <f t="shared" ref="G3656" ca="1" si="7493">VLOOKUP(INDIRECT(CHAR(39)&amp;$A3656&amp;CHAR(39)&amp;"!r2c"&amp;$C3656,0),variables,2,0)</f>
        <v>9839</v>
      </c>
      <c r="H3656" s="98">
        <f t="array" aca="1" ref="H3656" ca="1">IF(AND(G3656&gt;=10861,G3656&lt;=10863),TEXT(INDIRECT(CHAR(39)&amp;$A3656&amp;CHAR(39)&amp;"!r"&amp;$B3656&amp;"c"&amp;$C3656,0),"dd-mmm-yyyy"),(INDIRECT(CHAR(39)&amp;$A3656&amp;CHAR(39)&amp;"!r"&amp;$B3656&amp;"c"&amp;$C3656,0)))</f>
        <v>0</v>
      </c>
    </row>
    <row r="3657" spans="1:8" x14ac:dyDescent="0.3">
      <c r="A3657" s="40" t="s">
        <v>1081</v>
      </c>
      <c r="B3657" s="95">
        <f t="shared" si="7381"/>
        <v>10</v>
      </c>
      <c r="C3657" s="95">
        <f t="shared" si="7384"/>
        <v>42</v>
      </c>
      <c r="E3657" s="95">
        <f t="shared" ref="E3657" si="7494">plan_id</f>
        <v>390</v>
      </c>
      <c r="F3657" s="95">
        <f t="shared" ca="1" si="7478"/>
        <v>2008</v>
      </c>
      <c r="G3657" s="95">
        <f t="shared" ref="G3657" ca="1" si="7495">VLOOKUP(INDIRECT(CHAR(39)&amp;$A3657&amp;CHAR(39)&amp;"!r2c"&amp;$C3657,0),variables,2,0)</f>
        <v>9860</v>
      </c>
      <c r="H3657" s="98">
        <f t="array" aca="1" ref="H3657" ca="1">IF(AND(G3657&gt;=10861,G3657&lt;=10863),TEXT(INDIRECT(CHAR(39)&amp;$A3657&amp;CHAR(39)&amp;"!r"&amp;$B3657&amp;"c"&amp;$C3657,0),"dd-mmm-yyyy"),(INDIRECT(CHAR(39)&amp;$A3657&amp;CHAR(39)&amp;"!r"&amp;$B3657&amp;"c"&amp;$C3657,0)))</f>
        <v>0</v>
      </c>
    </row>
    <row r="3658" spans="1:8" x14ac:dyDescent="0.3">
      <c r="A3658" s="40" t="s">
        <v>1081</v>
      </c>
      <c r="B3658" s="95">
        <f t="shared" si="7381"/>
        <v>10</v>
      </c>
      <c r="C3658" s="95">
        <f t="shared" si="7384"/>
        <v>43</v>
      </c>
      <c r="E3658" s="95">
        <f t="shared" ref="E3658" si="7496">plan_id</f>
        <v>390</v>
      </c>
      <c r="F3658" s="95">
        <f t="shared" ca="1" si="7478"/>
        <v>2008</v>
      </c>
      <c r="G3658" s="95">
        <f t="shared" ref="G3658" ca="1" si="7497">VLOOKUP(INDIRECT(CHAR(39)&amp;$A3658&amp;CHAR(39)&amp;"!r2c"&amp;$C3658,0),variables,2,0)</f>
        <v>9863</v>
      </c>
      <c r="H3658" s="98">
        <f t="array" aca="1" ref="H3658" ca="1">IF(AND(G3658&gt;=10861,G3658&lt;=10863),TEXT(INDIRECT(CHAR(39)&amp;$A3658&amp;CHAR(39)&amp;"!r"&amp;$B3658&amp;"c"&amp;$C3658,0),"dd-mmm-yyyy"),(INDIRECT(CHAR(39)&amp;$A3658&amp;CHAR(39)&amp;"!r"&amp;$B3658&amp;"c"&amp;$C3658,0)))</f>
        <v>0</v>
      </c>
    </row>
    <row r="3659" spans="1:8" x14ac:dyDescent="0.3">
      <c r="A3659" s="40" t="s">
        <v>1081</v>
      </c>
      <c r="B3659" s="95">
        <f t="shared" si="7381"/>
        <v>10</v>
      </c>
      <c r="C3659" s="95">
        <f t="shared" si="7384"/>
        <v>44</v>
      </c>
      <c r="E3659" s="95">
        <f t="shared" ref="E3659" si="7498">plan_id</f>
        <v>390</v>
      </c>
      <c r="F3659" s="95">
        <f t="shared" ca="1" si="7478"/>
        <v>2008</v>
      </c>
      <c r="G3659" s="95">
        <f t="shared" ref="G3659" ca="1" si="7499">VLOOKUP(INDIRECT(CHAR(39)&amp;$A3659&amp;CHAR(39)&amp;"!r2c"&amp;$C3659,0),variables,2,0)</f>
        <v>9878</v>
      </c>
      <c r="H3659" s="98">
        <f t="array" aca="1" ref="H3659" ca="1">IF(AND(G3659&gt;=10861,G3659&lt;=10863),TEXT(INDIRECT(CHAR(39)&amp;$A3659&amp;CHAR(39)&amp;"!r"&amp;$B3659&amp;"c"&amp;$C3659,0),"dd-mmm-yyyy"),(INDIRECT(CHAR(39)&amp;$A3659&amp;CHAR(39)&amp;"!r"&amp;$B3659&amp;"c"&amp;$C3659,0)))</f>
        <v>0</v>
      </c>
    </row>
    <row r="3660" spans="1:8" x14ac:dyDescent="0.3">
      <c r="A3660" s="40" t="s">
        <v>1081</v>
      </c>
      <c r="B3660" s="95">
        <f t="shared" si="7381"/>
        <v>10</v>
      </c>
      <c r="C3660" s="95">
        <f t="shared" si="7384"/>
        <v>45</v>
      </c>
      <c r="E3660" s="95">
        <f t="shared" ref="E3660" si="7500">plan_id</f>
        <v>390</v>
      </c>
      <c r="F3660" s="95">
        <f t="shared" ca="1" si="7478"/>
        <v>2008</v>
      </c>
      <c r="G3660" s="95">
        <f t="shared" ref="G3660" ca="1" si="7501">VLOOKUP(INDIRECT(CHAR(39)&amp;$A3660&amp;CHAR(39)&amp;"!r2c"&amp;$C3660,0),variables,2,0)</f>
        <v>9923</v>
      </c>
      <c r="H3660" s="98">
        <f t="array" aca="1" ref="H3660" ca="1">IF(AND(G3660&gt;=10861,G3660&lt;=10863),TEXT(INDIRECT(CHAR(39)&amp;$A3660&amp;CHAR(39)&amp;"!r"&amp;$B3660&amp;"c"&amp;$C3660,0),"dd-mmm-yyyy"),(INDIRECT(CHAR(39)&amp;$A3660&amp;CHAR(39)&amp;"!r"&amp;$B3660&amp;"c"&amp;$C3660,0)))</f>
        <v>0</v>
      </c>
    </row>
    <row r="3661" spans="1:8" x14ac:dyDescent="0.3">
      <c r="A3661" s="40" t="s">
        <v>1081</v>
      </c>
      <c r="B3661" s="95">
        <f t="shared" si="7381"/>
        <v>10</v>
      </c>
      <c r="C3661" s="95">
        <f t="shared" si="7384"/>
        <v>46</v>
      </c>
      <c r="E3661" s="95">
        <f t="shared" ref="E3661" si="7502">plan_id</f>
        <v>390</v>
      </c>
      <c r="F3661" s="95">
        <f t="shared" ca="1" si="7478"/>
        <v>2008</v>
      </c>
      <c r="G3661" s="95">
        <f t="shared" ref="G3661" ca="1" si="7503">VLOOKUP(INDIRECT(CHAR(39)&amp;$A3661&amp;CHAR(39)&amp;"!r2c"&amp;$C3661,0),variables,2,0)</f>
        <v>9932</v>
      </c>
      <c r="H3661" s="98">
        <f t="array" aca="1" ref="H3661" ca="1">IF(AND(G3661&gt;=10861,G3661&lt;=10863),TEXT(INDIRECT(CHAR(39)&amp;$A3661&amp;CHAR(39)&amp;"!r"&amp;$B3661&amp;"c"&amp;$C3661,0),"dd-mmm-yyyy"),(INDIRECT(CHAR(39)&amp;$A3661&amp;CHAR(39)&amp;"!r"&amp;$B3661&amp;"c"&amp;$C3661,0)))</f>
        <v>0</v>
      </c>
    </row>
    <row r="3662" spans="1:8" x14ac:dyDescent="0.3">
      <c r="A3662" s="40" t="s">
        <v>1081</v>
      </c>
      <c r="B3662" s="95">
        <f t="shared" si="7381"/>
        <v>10</v>
      </c>
      <c r="C3662" s="95">
        <f t="shared" si="7384"/>
        <v>47</v>
      </c>
      <c r="E3662" s="95">
        <f t="shared" ref="E3662" si="7504">plan_id</f>
        <v>390</v>
      </c>
      <c r="F3662" s="95">
        <f t="shared" ca="1" si="7478"/>
        <v>2008</v>
      </c>
      <c r="G3662" s="95">
        <f t="shared" ref="G3662" ca="1" si="7505">VLOOKUP(INDIRECT(CHAR(39)&amp;$A3662&amp;CHAR(39)&amp;"!r2c"&amp;$C3662,0),variables,2,0)</f>
        <v>9935</v>
      </c>
      <c r="H3662" s="98">
        <f t="array" aca="1" ref="H3662" ca="1">IF(AND(G3662&gt;=10861,G3662&lt;=10863),TEXT(INDIRECT(CHAR(39)&amp;$A3662&amp;CHAR(39)&amp;"!r"&amp;$B3662&amp;"c"&amp;$C3662,0),"dd-mmm-yyyy"),(INDIRECT(CHAR(39)&amp;$A3662&amp;CHAR(39)&amp;"!r"&amp;$B3662&amp;"c"&amp;$C3662,0)))</f>
        <v>0</v>
      </c>
    </row>
    <row r="3663" spans="1:8" x14ac:dyDescent="0.3">
      <c r="A3663" s="40" t="s">
        <v>1081</v>
      </c>
      <c r="B3663" s="95">
        <f t="shared" si="7381"/>
        <v>10</v>
      </c>
      <c r="C3663" s="95">
        <f t="shared" si="7384"/>
        <v>48</v>
      </c>
      <c r="E3663" s="95">
        <f t="shared" ref="E3663" si="7506">plan_id</f>
        <v>390</v>
      </c>
      <c r="F3663" s="95">
        <f t="shared" ca="1" si="7478"/>
        <v>2008</v>
      </c>
      <c r="G3663" s="95">
        <f t="shared" ref="G3663" ca="1" si="7507">VLOOKUP(INDIRECT(CHAR(39)&amp;$A3663&amp;CHAR(39)&amp;"!r2c"&amp;$C3663,0),variables,2,0)</f>
        <v>9651</v>
      </c>
      <c r="H3663" s="98">
        <f t="array" aca="1" ref="H3663" ca="1">IF(AND(G3663&gt;=10861,G3663&lt;=10863),TEXT(INDIRECT(CHAR(39)&amp;$A3663&amp;CHAR(39)&amp;"!r"&amp;$B3663&amp;"c"&amp;$C3663,0),"dd-mmm-yyyy"),(INDIRECT(CHAR(39)&amp;$A3663&amp;CHAR(39)&amp;"!r"&amp;$B3663&amp;"c"&amp;$C3663,0)))</f>
        <v>0</v>
      </c>
    </row>
    <row r="3664" spans="1:8" x14ac:dyDescent="0.3">
      <c r="A3664" s="40" t="s">
        <v>1081</v>
      </c>
      <c r="B3664" s="95">
        <f t="shared" si="7381"/>
        <v>10</v>
      </c>
      <c r="C3664" s="95">
        <f t="shared" si="7384"/>
        <v>49</v>
      </c>
      <c r="E3664" s="95">
        <f t="shared" ref="E3664" si="7508">plan_id</f>
        <v>390</v>
      </c>
      <c r="F3664" s="95">
        <f t="shared" ca="1" si="7478"/>
        <v>2008</v>
      </c>
      <c r="G3664" s="95">
        <f t="shared" ref="G3664" ca="1" si="7509">VLOOKUP(INDIRECT(CHAR(39)&amp;$A3664&amp;CHAR(39)&amp;"!r2c"&amp;$C3664,0),variables,2,0)</f>
        <v>9722</v>
      </c>
      <c r="H3664" s="98">
        <f t="array" aca="1" ref="H3664" ca="1">IF(AND(G3664&gt;=10861,G3664&lt;=10863),TEXT(INDIRECT(CHAR(39)&amp;$A3664&amp;CHAR(39)&amp;"!r"&amp;$B3664&amp;"c"&amp;$C3664,0),"dd-mmm-yyyy"),(INDIRECT(CHAR(39)&amp;$A3664&amp;CHAR(39)&amp;"!r"&amp;$B3664&amp;"c"&amp;$C3664,0)))</f>
        <v>0</v>
      </c>
    </row>
    <row r="3665" spans="1:8" x14ac:dyDescent="0.3">
      <c r="A3665" s="40" t="s">
        <v>1081</v>
      </c>
      <c r="B3665" s="95">
        <f t="shared" si="7381"/>
        <v>10</v>
      </c>
      <c r="C3665" s="95">
        <f t="shared" si="7384"/>
        <v>50</v>
      </c>
      <c r="E3665" s="95">
        <f t="shared" ref="E3665" si="7510">plan_id</f>
        <v>390</v>
      </c>
      <c r="F3665" s="95">
        <f t="shared" ca="1" si="7478"/>
        <v>2008</v>
      </c>
      <c r="G3665" s="95">
        <f t="shared" ref="G3665" ca="1" si="7511">VLOOKUP(INDIRECT(CHAR(39)&amp;$A3665&amp;CHAR(39)&amp;"!r2c"&amp;$C3665,0),variables,2,0)</f>
        <v>9848</v>
      </c>
      <c r="H3665" s="98">
        <f t="array" aca="1" ref="H3665" ca="1">IF(AND(G3665&gt;=10861,G3665&lt;=10863),TEXT(INDIRECT(CHAR(39)&amp;$A3665&amp;CHAR(39)&amp;"!r"&amp;$B3665&amp;"c"&amp;$C3665,0),"dd-mmm-yyyy"),(INDIRECT(CHAR(39)&amp;$A3665&amp;CHAR(39)&amp;"!r"&amp;$B3665&amp;"c"&amp;$C3665,0)))</f>
        <v>0</v>
      </c>
    </row>
    <row r="3666" spans="1:8" x14ac:dyDescent="0.3">
      <c r="A3666" s="40" t="s">
        <v>1081</v>
      </c>
      <c r="B3666" s="95">
        <f t="shared" ref="B3666:B3729" si="7512">B3578+1</f>
        <v>10</v>
      </c>
      <c r="C3666" s="95">
        <f t="shared" si="7384"/>
        <v>51</v>
      </c>
      <c r="E3666" s="95">
        <f t="shared" ref="E3666" si="7513">plan_id</f>
        <v>390</v>
      </c>
      <c r="F3666" s="95">
        <f t="shared" ca="1" si="7478"/>
        <v>2008</v>
      </c>
      <c r="G3666" s="95">
        <f t="shared" ref="G3666" ca="1" si="7514">VLOOKUP(INDIRECT(CHAR(39)&amp;$A3666&amp;CHAR(39)&amp;"!r2c"&amp;$C3666,0),variables,2,0)</f>
        <v>9866</v>
      </c>
      <c r="H3666" s="98">
        <f t="array" aca="1" ref="H3666" ca="1">IF(AND(G3666&gt;=10861,G3666&lt;=10863),TEXT(INDIRECT(CHAR(39)&amp;$A3666&amp;CHAR(39)&amp;"!r"&amp;$B3666&amp;"c"&amp;$C3666,0),"dd-mmm-yyyy"),(INDIRECT(CHAR(39)&amp;$A3666&amp;CHAR(39)&amp;"!r"&amp;$B3666&amp;"c"&amp;$C3666,0)))</f>
        <v>0</v>
      </c>
    </row>
    <row r="3667" spans="1:8" x14ac:dyDescent="0.3">
      <c r="A3667" s="40" t="s">
        <v>1081</v>
      </c>
      <c r="B3667" s="95">
        <f t="shared" si="7512"/>
        <v>10</v>
      </c>
      <c r="C3667" s="95">
        <f t="shared" ref="C3667:C3730" si="7515">C3579</f>
        <v>52</v>
      </c>
      <c r="E3667" s="95">
        <f t="shared" ref="E3667" si="7516">plan_id</f>
        <v>390</v>
      </c>
      <c r="F3667" s="95">
        <f t="shared" ca="1" si="7478"/>
        <v>2008</v>
      </c>
      <c r="G3667" s="95">
        <f t="shared" ref="G3667" ca="1" si="7517">VLOOKUP(INDIRECT(CHAR(39)&amp;$A3667&amp;CHAR(39)&amp;"!r2c"&amp;$C3667,0),variables,2,0)</f>
        <v>9899</v>
      </c>
      <c r="H3667" s="98">
        <f t="array" aca="1" ref="H3667" ca="1">IF(AND(G3667&gt;=10861,G3667&lt;=10863),TEXT(INDIRECT(CHAR(39)&amp;$A3667&amp;CHAR(39)&amp;"!r"&amp;$B3667&amp;"c"&amp;$C3667,0),"dd-mmm-yyyy"),(INDIRECT(CHAR(39)&amp;$A3667&amp;CHAR(39)&amp;"!r"&amp;$B3667&amp;"c"&amp;$C3667,0)))</f>
        <v>0</v>
      </c>
    </row>
    <row r="3668" spans="1:8" x14ac:dyDescent="0.3">
      <c r="A3668" s="40" t="s">
        <v>1081</v>
      </c>
      <c r="B3668" s="95">
        <f t="shared" si="7512"/>
        <v>10</v>
      </c>
      <c r="C3668" s="95">
        <f t="shared" si="7515"/>
        <v>53</v>
      </c>
      <c r="E3668" s="95">
        <f t="shared" ref="E3668" si="7518">plan_id</f>
        <v>390</v>
      </c>
      <c r="F3668" s="95">
        <f t="shared" ca="1" si="7478"/>
        <v>2008</v>
      </c>
      <c r="G3668" s="95">
        <f t="shared" ref="G3668" ca="1" si="7519">VLOOKUP(INDIRECT(CHAR(39)&amp;$A3668&amp;CHAR(39)&amp;"!r2c"&amp;$C3668,0),variables,2,0)</f>
        <v>9905</v>
      </c>
      <c r="H3668" s="98">
        <f t="array" aca="1" ref="H3668" ca="1">IF(AND(G3668&gt;=10861,G3668&lt;=10863),TEXT(INDIRECT(CHAR(39)&amp;$A3668&amp;CHAR(39)&amp;"!r"&amp;$B3668&amp;"c"&amp;$C3668,0),"dd-mmm-yyyy"),(INDIRECT(CHAR(39)&amp;$A3668&amp;CHAR(39)&amp;"!r"&amp;$B3668&amp;"c"&amp;$C3668,0)))</f>
        <v>0</v>
      </c>
    </row>
    <row r="3669" spans="1:8" x14ac:dyDescent="0.3">
      <c r="A3669" s="40" t="s">
        <v>1081</v>
      </c>
      <c r="B3669" s="95">
        <f t="shared" si="7512"/>
        <v>10</v>
      </c>
      <c r="C3669" s="95">
        <f t="shared" si="7515"/>
        <v>54</v>
      </c>
      <c r="E3669" s="95">
        <f t="shared" ref="E3669" si="7520">plan_id</f>
        <v>390</v>
      </c>
      <c r="F3669" s="95">
        <f t="shared" ca="1" si="7478"/>
        <v>2008</v>
      </c>
      <c r="G3669" s="95">
        <f t="shared" ref="G3669" ca="1" si="7521">VLOOKUP(INDIRECT(CHAR(39)&amp;$A3669&amp;CHAR(39)&amp;"!r2c"&amp;$C3669,0),variables,2,0)</f>
        <v>9929</v>
      </c>
      <c r="H3669" s="98">
        <f t="array" aca="1" ref="H3669" ca="1">IF(AND(G3669&gt;=10861,G3669&lt;=10863),TEXT(INDIRECT(CHAR(39)&amp;$A3669&amp;CHAR(39)&amp;"!r"&amp;$B3669&amp;"c"&amp;$C3669,0),"dd-mmm-yyyy"),(INDIRECT(CHAR(39)&amp;$A3669&amp;CHAR(39)&amp;"!r"&amp;$B3669&amp;"c"&amp;$C3669,0)))</f>
        <v>0</v>
      </c>
    </row>
    <row r="3670" spans="1:8" x14ac:dyDescent="0.3">
      <c r="A3670" s="40" t="s">
        <v>1081</v>
      </c>
      <c r="B3670" s="95">
        <f t="shared" si="7512"/>
        <v>10</v>
      </c>
      <c r="C3670" s="95">
        <f t="shared" si="7515"/>
        <v>55</v>
      </c>
      <c r="E3670" s="95">
        <f t="shared" ref="E3670" si="7522">plan_id</f>
        <v>390</v>
      </c>
      <c r="F3670" s="95">
        <f t="shared" ca="1" si="7478"/>
        <v>2008</v>
      </c>
      <c r="G3670" s="95">
        <f t="shared" ref="G3670" ca="1" si="7523">VLOOKUP(INDIRECT(CHAR(39)&amp;$A3670&amp;CHAR(39)&amp;"!r2c"&amp;$C3670,0),variables,2,0)</f>
        <v>9654</v>
      </c>
      <c r="H3670" s="98">
        <f t="array" aca="1" ref="H3670" ca="1">IF(AND(G3670&gt;=10861,G3670&lt;=10863),TEXT(INDIRECT(CHAR(39)&amp;$A3670&amp;CHAR(39)&amp;"!r"&amp;$B3670&amp;"c"&amp;$C3670,0),"dd-mmm-yyyy"),(INDIRECT(CHAR(39)&amp;$A3670&amp;CHAR(39)&amp;"!r"&amp;$B3670&amp;"c"&amp;$C3670,0)))</f>
        <v>0</v>
      </c>
    </row>
    <row r="3671" spans="1:8" x14ac:dyDescent="0.3">
      <c r="A3671" s="40" t="s">
        <v>1081</v>
      </c>
      <c r="B3671" s="95">
        <f t="shared" si="7512"/>
        <v>10</v>
      </c>
      <c r="C3671" s="95">
        <f t="shared" si="7515"/>
        <v>56</v>
      </c>
      <c r="E3671" s="95">
        <f t="shared" ref="E3671" si="7524">plan_id</f>
        <v>390</v>
      </c>
      <c r="F3671" s="95">
        <f t="shared" ca="1" si="7478"/>
        <v>2008</v>
      </c>
      <c r="G3671" s="95">
        <f t="shared" ref="G3671" ca="1" si="7525">VLOOKUP(INDIRECT(CHAR(39)&amp;$A3671&amp;CHAR(39)&amp;"!r2c"&amp;$C3671,0),variables,2,0)</f>
        <v>9707</v>
      </c>
      <c r="H3671" s="98">
        <f t="array" aca="1" ref="H3671" ca="1">IF(AND(G3671&gt;=10861,G3671&lt;=10863),TEXT(INDIRECT(CHAR(39)&amp;$A3671&amp;CHAR(39)&amp;"!r"&amp;$B3671&amp;"c"&amp;$C3671,0),"dd-mmm-yyyy"),(INDIRECT(CHAR(39)&amp;$A3671&amp;CHAR(39)&amp;"!r"&amp;$B3671&amp;"c"&amp;$C3671,0)))</f>
        <v>0</v>
      </c>
    </row>
    <row r="3672" spans="1:8" x14ac:dyDescent="0.3">
      <c r="A3672" s="40" t="s">
        <v>1081</v>
      </c>
      <c r="B3672" s="95">
        <f t="shared" si="7512"/>
        <v>10</v>
      </c>
      <c r="C3672" s="95">
        <f t="shared" si="7515"/>
        <v>57</v>
      </c>
      <c r="E3672" s="95">
        <f t="shared" ref="E3672" si="7526">plan_id</f>
        <v>390</v>
      </c>
      <c r="F3672" s="95">
        <f t="shared" ca="1" si="7478"/>
        <v>2008</v>
      </c>
      <c r="G3672" s="95">
        <f t="shared" ref="G3672" ca="1" si="7527">VLOOKUP(INDIRECT(CHAR(39)&amp;$A3672&amp;CHAR(39)&amp;"!r2c"&amp;$C3672,0),variables,2,0)</f>
        <v>9669</v>
      </c>
      <c r="H3672" s="98">
        <f t="array" aca="1" ref="H3672" ca="1">IF(AND(G3672&gt;=10861,G3672&lt;=10863),TEXT(INDIRECT(CHAR(39)&amp;$A3672&amp;CHAR(39)&amp;"!r"&amp;$B3672&amp;"c"&amp;$C3672,0),"dd-mmm-yyyy"),(INDIRECT(CHAR(39)&amp;$A3672&amp;CHAR(39)&amp;"!r"&amp;$B3672&amp;"c"&amp;$C3672,0)))</f>
        <v>0</v>
      </c>
    </row>
    <row r="3673" spans="1:8" x14ac:dyDescent="0.3">
      <c r="A3673" s="40" t="s">
        <v>1081</v>
      </c>
      <c r="B3673" s="95">
        <f t="shared" si="7512"/>
        <v>10</v>
      </c>
      <c r="C3673" s="95">
        <f t="shared" si="7515"/>
        <v>58</v>
      </c>
      <c r="E3673" s="95">
        <f t="shared" ref="E3673" si="7528">plan_id</f>
        <v>390</v>
      </c>
      <c r="F3673" s="95">
        <f t="shared" ca="1" si="7478"/>
        <v>2008</v>
      </c>
      <c r="G3673" s="95">
        <f t="shared" ref="G3673" ca="1" si="7529">VLOOKUP(INDIRECT(CHAR(39)&amp;$A3673&amp;CHAR(39)&amp;"!r2c"&amp;$C3673,0),variables,2,0)</f>
        <v>9851</v>
      </c>
      <c r="H3673" s="98">
        <f t="array" aca="1" ref="H3673" ca="1">IF(AND(G3673&gt;=10861,G3673&lt;=10863),TEXT(INDIRECT(CHAR(39)&amp;$A3673&amp;CHAR(39)&amp;"!r"&amp;$B3673&amp;"c"&amp;$C3673,0),"dd-mmm-yyyy"),(INDIRECT(CHAR(39)&amp;$A3673&amp;CHAR(39)&amp;"!r"&amp;$B3673&amp;"c"&amp;$C3673,0)))</f>
        <v>0</v>
      </c>
    </row>
    <row r="3674" spans="1:8" x14ac:dyDescent="0.3">
      <c r="A3674" s="40" t="s">
        <v>1081</v>
      </c>
      <c r="B3674" s="95">
        <f t="shared" si="7512"/>
        <v>10</v>
      </c>
      <c r="C3674" s="95">
        <f t="shared" si="7515"/>
        <v>59</v>
      </c>
      <c r="E3674" s="95">
        <f t="shared" ref="E3674" si="7530">plan_id</f>
        <v>390</v>
      </c>
      <c r="F3674" s="95">
        <f t="shared" ca="1" si="7478"/>
        <v>2008</v>
      </c>
      <c r="G3674" s="95">
        <f t="shared" ref="G3674" ca="1" si="7531">VLOOKUP(INDIRECT(CHAR(39)&amp;$A3674&amp;CHAR(39)&amp;"!r2c"&amp;$C3674,0),variables,2,0)</f>
        <v>9890</v>
      </c>
      <c r="H3674" s="98">
        <f t="array" aca="1" ref="H3674" ca="1">IF(AND(G3674&gt;=10861,G3674&lt;=10863),TEXT(INDIRECT(CHAR(39)&amp;$A3674&amp;CHAR(39)&amp;"!r"&amp;$B3674&amp;"c"&amp;$C3674,0),"dd-mmm-yyyy"),(INDIRECT(CHAR(39)&amp;$A3674&amp;CHAR(39)&amp;"!r"&amp;$B3674&amp;"c"&amp;$C3674,0)))</f>
        <v>0</v>
      </c>
    </row>
    <row r="3675" spans="1:8" x14ac:dyDescent="0.3">
      <c r="A3675" s="40" t="s">
        <v>1081</v>
      </c>
      <c r="B3675" s="95">
        <f t="shared" si="7512"/>
        <v>10</v>
      </c>
      <c r="C3675" s="95">
        <f t="shared" si="7515"/>
        <v>60</v>
      </c>
      <c r="E3675" s="95">
        <f t="shared" ref="E3675" si="7532">plan_id</f>
        <v>390</v>
      </c>
      <c r="F3675" s="95">
        <f t="shared" ca="1" si="7478"/>
        <v>2008</v>
      </c>
      <c r="G3675" s="95">
        <f t="shared" ref="G3675" ca="1" si="7533">VLOOKUP(INDIRECT(CHAR(39)&amp;$A3675&amp;CHAR(39)&amp;"!r2c"&amp;$C3675,0),variables,2,0)</f>
        <v>9893</v>
      </c>
      <c r="H3675" s="98">
        <f t="array" aca="1" ref="H3675" ca="1">IF(AND(G3675&gt;=10861,G3675&lt;=10863),TEXT(INDIRECT(CHAR(39)&amp;$A3675&amp;CHAR(39)&amp;"!r"&amp;$B3675&amp;"c"&amp;$C3675,0),"dd-mmm-yyyy"),(INDIRECT(CHAR(39)&amp;$A3675&amp;CHAR(39)&amp;"!r"&amp;$B3675&amp;"c"&amp;$C3675,0)))</f>
        <v>0</v>
      </c>
    </row>
    <row r="3676" spans="1:8" x14ac:dyDescent="0.3">
      <c r="A3676" s="40" t="s">
        <v>1081</v>
      </c>
      <c r="B3676" s="95">
        <f t="shared" si="7512"/>
        <v>10</v>
      </c>
      <c r="C3676" s="95">
        <f t="shared" si="7515"/>
        <v>61</v>
      </c>
      <c r="E3676" s="95">
        <f t="shared" ref="E3676" si="7534">plan_id</f>
        <v>390</v>
      </c>
      <c r="F3676" s="95">
        <f t="shared" ca="1" si="7478"/>
        <v>2008</v>
      </c>
      <c r="G3676" s="95">
        <f t="shared" ref="G3676" ca="1" si="7535">VLOOKUP(INDIRECT(CHAR(39)&amp;$A3676&amp;CHAR(39)&amp;"!r2c"&amp;$C3676,0),variables,2,0)</f>
        <v>9896</v>
      </c>
      <c r="H3676" s="98">
        <f t="array" aca="1" ref="H3676" ca="1">IF(AND(G3676&gt;=10861,G3676&lt;=10863),TEXT(INDIRECT(CHAR(39)&amp;$A3676&amp;CHAR(39)&amp;"!r"&amp;$B3676&amp;"c"&amp;$C3676,0),"dd-mmm-yyyy"),(INDIRECT(CHAR(39)&amp;$A3676&amp;CHAR(39)&amp;"!r"&amp;$B3676&amp;"c"&amp;$C3676,0)))</f>
        <v>0</v>
      </c>
    </row>
    <row r="3677" spans="1:8" x14ac:dyDescent="0.3">
      <c r="A3677" s="40" t="s">
        <v>1081</v>
      </c>
      <c r="B3677" s="95">
        <f t="shared" si="7512"/>
        <v>10</v>
      </c>
      <c r="C3677" s="95">
        <f t="shared" si="7515"/>
        <v>62</v>
      </c>
      <c r="E3677" s="95">
        <f t="shared" ref="E3677" si="7536">plan_id</f>
        <v>390</v>
      </c>
      <c r="F3677" s="95">
        <f t="shared" ca="1" si="7478"/>
        <v>2008</v>
      </c>
      <c r="G3677" s="95">
        <f t="shared" ref="G3677" ca="1" si="7537">VLOOKUP(INDIRECT(CHAR(39)&amp;$A3677&amp;CHAR(39)&amp;"!r2c"&amp;$C3677,0),variables,2,0)</f>
        <v>9660</v>
      </c>
      <c r="H3677" s="98">
        <f t="array" aca="1" ref="H3677" ca="1">IF(AND(G3677&gt;=10861,G3677&lt;=10863),TEXT(INDIRECT(CHAR(39)&amp;$A3677&amp;CHAR(39)&amp;"!r"&amp;$B3677&amp;"c"&amp;$C3677,0),"dd-mmm-yyyy"),(INDIRECT(CHAR(39)&amp;$A3677&amp;CHAR(39)&amp;"!r"&amp;$B3677&amp;"c"&amp;$C3677,0)))</f>
        <v>0</v>
      </c>
    </row>
    <row r="3678" spans="1:8" x14ac:dyDescent="0.3">
      <c r="A3678" s="40" t="s">
        <v>1081</v>
      </c>
      <c r="B3678" s="95">
        <f t="shared" si="7512"/>
        <v>10</v>
      </c>
      <c r="C3678" s="95">
        <f t="shared" si="7515"/>
        <v>63</v>
      </c>
      <c r="E3678" s="95">
        <f t="shared" ref="E3678" si="7538">plan_id</f>
        <v>390</v>
      </c>
      <c r="F3678" s="95">
        <f t="shared" ca="1" si="7478"/>
        <v>2008</v>
      </c>
      <c r="G3678" s="95">
        <f t="shared" ref="G3678" ca="1" si="7539">VLOOKUP(INDIRECT(CHAR(39)&amp;$A3678&amp;CHAR(39)&amp;"!r2c"&amp;$C3678,0),variables,2,0)</f>
        <v>9701</v>
      </c>
      <c r="H3678" s="98">
        <f t="array" aca="1" ref="H3678" ca="1">IF(AND(G3678&gt;=10861,G3678&lt;=10863),TEXT(INDIRECT(CHAR(39)&amp;$A3678&amp;CHAR(39)&amp;"!r"&amp;$B3678&amp;"c"&amp;$C3678,0),"dd-mmm-yyyy"),(INDIRECT(CHAR(39)&amp;$A3678&amp;CHAR(39)&amp;"!r"&amp;$B3678&amp;"c"&amp;$C3678,0)))</f>
        <v>0</v>
      </c>
    </row>
    <row r="3679" spans="1:8" x14ac:dyDescent="0.3">
      <c r="A3679" s="40" t="s">
        <v>1081</v>
      </c>
      <c r="B3679" s="95">
        <f t="shared" si="7512"/>
        <v>10</v>
      </c>
      <c r="C3679" s="95">
        <f t="shared" si="7515"/>
        <v>64</v>
      </c>
      <c r="E3679" s="95">
        <f t="shared" ref="E3679" si="7540">plan_id</f>
        <v>390</v>
      </c>
      <c r="F3679" s="95">
        <f t="shared" ca="1" si="7478"/>
        <v>2008</v>
      </c>
      <c r="G3679" s="95">
        <f t="shared" ref="G3679" ca="1" si="7541">VLOOKUP(INDIRECT(CHAR(39)&amp;$A3679&amp;CHAR(39)&amp;"!r2c"&amp;$C3679,0),variables,2,0)</f>
        <v>9728</v>
      </c>
      <c r="H3679" s="98">
        <f t="array" aca="1" ref="H3679" ca="1">IF(AND(G3679&gt;=10861,G3679&lt;=10863),TEXT(INDIRECT(CHAR(39)&amp;$A3679&amp;CHAR(39)&amp;"!r"&amp;$B3679&amp;"c"&amp;$C3679,0),"dd-mmm-yyyy"),(INDIRECT(CHAR(39)&amp;$A3679&amp;CHAR(39)&amp;"!r"&amp;$B3679&amp;"c"&amp;$C3679,0)))</f>
        <v>0</v>
      </c>
    </row>
    <row r="3680" spans="1:8" x14ac:dyDescent="0.3">
      <c r="A3680" s="40" t="s">
        <v>1081</v>
      </c>
      <c r="B3680" s="95">
        <f t="shared" si="7512"/>
        <v>10</v>
      </c>
      <c r="C3680" s="95">
        <f t="shared" si="7515"/>
        <v>65</v>
      </c>
      <c r="E3680" s="95">
        <f t="shared" ref="E3680" si="7542">plan_id</f>
        <v>390</v>
      </c>
      <c r="F3680" s="95">
        <f t="shared" ca="1" si="7478"/>
        <v>2008</v>
      </c>
      <c r="G3680" s="95">
        <f t="shared" ref="G3680" ca="1" si="7543">VLOOKUP(INDIRECT(CHAR(39)&amp;$A3680&amp;CHAR(39)&amp;"!r2c"&amp;$C3680,0),variables,2,0)</f>
        <v>9731</v>
      </c>
      <c r="H3680" s="98">
        <f t="array" aca="1" ref="H3680" ca="1">IF(AND(G3680&gt;=10861,G3680&lt;=10863),TEXT(INDIRECT(CHAR(39)&amp;$A3680&amp;CHAR(39)&amp;"!r"&amp;$B3680&amp;"c"&amp;$C3680,0),"dd-mmm-yyyy"),(INDIRECT(CHAR(39)&amp;$A3680&amp;CHAR(39)&amp;"!r"&amp;$B3680&amp;"c"&amp;$C3680,0)))</f>
        <v>0</v>
      </c>
    </row>
    <row r="3681" spans="1:8" x14ac:dyDescent="0.3">
      <c r="A3681" s="40" t="s">
        <v>1081</v>
      </c>
      <c r="B3681" s="95">
        <f t="shared" si="7512"/>
        <v>10</v>
      </c>
      <c r="C3681" s="95">
        <f t="shared" si="7515"/>
        <v>66</v>
      </c>
      <c r="E3681" s="95">
        <f t="shared" ref="E3681" si="7544">plan_id</f>
        <v>390</v>
      </c>
      <c r="F3681" s="95">
        <f t="shared" ca="1" si="7478"/>
        <v>2008</v>
      </c>
      <c r="G3681" s="95">
        <f t="shared" ref="G3681" ca="1" si="7545">VLOOKUP(INDIRECT(CHAR(39)&amp;$A3681&amp;CHAR(39)&amp;"!r2c"&amp;$C3681,0),variables,2,0)</f>
        <v>9737</v>
      </c>
      <c r="H3681" s="98">
        <f t="array" aca="1" ref="H3681" ca="1">IF(AND(G3681&gt;=10861,G3681&lt;=10863),TEXT(INDIRECT(CHAR(39)&amp;$A3681&amp;CHAR(39)&amp;"!r"&amp;$B3681&amp;"c"&amp;$C3681,0),"dd-mmm-yyyy"),(INDIRECT(CHAR(39)&amp;$A3681&amp;CHAR(39)&amp;"!r"&amp;$B3681&amp;"c"&amp;$C3681,0)))</f>
        <v>0</v>
      </c>
    </row>
    <row r="3682" spans="1:8" x14ac:dyDescent="0.3">
      <c r="A3682" s="40" t="s">
        <v>1081</v>
      </c>
      <c r="B3682" s="95">
        <f t="shared" si="7512"/>
        <v>10</v>
      </c>
      <c r="C3682" s="95">
        <f t="shared" si="7515"/>
        <v>67</v>
      </c>
      <c r="E3682" s="95">
        <f t="shared" ref="E3682" si="7546">plan_id</f>
        <v>390</v>
      </c>
      <c r="F3682" s="95">
        <f t="shared" ca="1" si="7478"/>
        <v>2008</v>
      </c>
      <c r="G3682" s="95">
        <f t="shared" ref="G3682" ca="1" si="7547">VLOOKUP(INDIRECT(CHAR(39)&amp;$A3682&amp;CHAR(39)&amp;"!r2c"&amp;$C3682,0),variables,2,0)</f>
        <v>9740</v>
      </c>
      <c r="H3682" s="98">
        <f t="array" aca="1" ref="H3682" ca="1">IF(AND(G3682&gt;=10861,G3682&lt;=10863),TEXT(INDIRECT(CHAR(39)&amp;$A3682&amp;CHAR(39)&amp;"!r"&amp;$B3682&amp;"c"&amp;$C3682,0),"dd-mmm-yyyy"),(INDIRECT(CHAR(39)&amp;$A3682&amp;CHAR(39)&amp;"!r"&amp;$B3682&amp;"c"&amp;$C3682,0)))</f>
        <v>0</v>
      </c>
    </row>
    <row r="3683" spans="1:8" x14ac:dyDescent="0.3">
      <c r="A3683" s="40" t="s">
        <v>1081</v>
      </c>
      <c r="B3683" s="95">
        <f t="shared" si="7512"/>
        <v>10</v>
      </c>
      <c r="C3683" s="95">
        <f t="shared" si="7515"/>
        <v>68</v>
      </c>
      <c r="E3683" s="95">
        <f t="shared" ref="E3683" si="7548">plan_id</f>
        <v>390</v>
      </c>
      <c r="F3683" s="95">
        <f t="shared" ca="1" si="7478"/>
        <v>2008</v>
      </c>
      <c r="G3683" s="95">
        <f t="shared" ref="G3683" ca="1" si="7549">VLOOKUP(INDIRECT(CHAR(39)&amp;$A3683&amp;CHAR(39)&amp;"!r2c"&amp;$C3683,0),variables,2,0)</f>
        <v>9752</v>
      </c>
      <c r="H3683" s="98">
        <f t="array" aca="1" ref="H3683" ca="1">IF(AND(G3683&gt;=10861,G3683&lt;=10863),TEXT(INDIRECT(CHAR(39)&amp;$A3683&amp;CHAR(39)&amp;"!r"&amp;$B3683&amp;"c"&amp;$C3683,0),"dd-mmm-yyyy"),(INDIRECT(CHAR(39)&amp;$A3683&amp;CHAR(39)&amp;"!r"&amp;$B3683&amp;"c"&amp;$C3683,0)))</f>
        <v>0</v>
      </c>
    </row>
    <row r="3684" spans="1:8" x14ac:dyDescent="0.3">
      <c r="A3684" s="40" t="s">
        <v>1081</v>
      </c>
      <c r="B3684" s="95">
        <f t="shared" si="7512"/>
        <v>10</v>
      </c>
      <c r="C3684" s="95">
        <f t="shared" si="7515"/>
        <v>69</v>
      </c>
      <c r="E3684" s="95">
        <f t="shared" ref="E3684" si="7550">plan_id</f>
        <v>390</v>
      </c>
      <c r="F3684" s="95">
        <f t="shared" ca="1" si="7478"/>
        <v>2008</v>
      </c>
      <c r="G3684" s="95">
        <f t="shared" ref="G3684" ca="1" si="7551">VLOOKUP(INDIRECT(CHAR(39)&amp;$A3684&amp;CHAR(39)&amp;"!r2c"&amp;$C3684,0),variables,2,0)</f>
        <v>9791</v>
      </c>
      <c r="H3684" s="98">
        <f t="array" aca="1" ref="H3684" ca="1">IF(AND(G3684&gt;=10861,G3684&lt;=10863),TEXT(INDIRECT(CHAR(39)&amp;$A3684&amp;CHAR(39)&amp;"!r"&amp;$B3684&amp;"c"&amp;$C3684,0),"dd-mmm-yyyy"),(INDIRECT(CHAR(39)&amp;$A3684&amp;CHAR(39)&amp;"!r"&amp;$B3684&amp;"c"&amp;$C3684,0)))</f>
        <v>0</v>
      </c>
    </row>
    <row r="3685" spans="1:8" x14ac:dyDescent="0.3">
      <c r="A3685" s="40" t="s">
        <v>1081</v>
      </c>
      <c r="B3685" s="95">
        <f t="shared" si="7512"/>
        <v>10</v>
      </c>
      <c r="C3685" s="95">
        <f t="shared" si="7515"/>
        <v>70</v>
      </c>
      <c r="E3685" s="95">
        <f t="shared" ref="E3685" si="7552">plan_id</f>
        <v>390</v>
      </c>
      <c r="F3685" s="95">
        <f t="shared" ca="1" si="7478"/>
        <v>2008</v>
      </c>
      <c r="G3685" s="95">
        <f t="shared" ref="G3685" ca="1" si="7553">VLOOKUP(INDIRECT(CHAR(39)&amp;$A3685&amp;CHAR(39)&amp;"!r2c"&amp;$C3685,0),variables,2,0)</f>
        <v>9800</v>
      </c>
      <c r="H3685" s="98">
        <f t="array" aca="1" ref="H3685" ca="1">IF(AND(G3685&gt;=10861,G3685&lt;=10863),TEXT(INDIRECT(CHAR(39)&amp;$A3685&amp;CHAR(39)&amp;"!r"&amp;$B3685&amp;"c"&amp;$C3685,0),"dd-mmm-yyyy"),(INDIRECT(CHAR(39)&amp;$A3685&amp;CHAR(39)&amp;"!r"&amp;$B3685&amp;"c"&amp;$C3685,0)))</f>
        <v>0</v>
      </c>
    </row>
    <row r="3686" spans="1:8" x14ac:dyDescent="0.3">
      <c r="A3686" s="40" t="s">
        <v>1081</v>
      </c>
      <c r="B3686" s="95">
        <f t="shared" si="7512"/>
        <v>10</v>
      </c>
      <c r="C3686" s="95">
        <f t="shared" si="7515"/>
        <v>71</v>
      </c>
      <c r="E3686" s="95">
        <f t="shared" ref="E3686" si="7554">plan_id</f>
        <v>390</v>
      </c>
      <c r="F3686" s="95">
        <f t="shared" ca="1" si="7478"/>
        <v>2008</v>
      </c>
      <c r="G3686" s="95">
        <f t="shared" ref="G3686" ca="1" si="7555">VLOOKUP(INDIRECT(CHAR(39)&amp;$A3686&amp;CHAR(39)&amp;"!r2c"&amp;$C3686,0),variables,2,0)</f>
        <v>9842</v>
      </c>
      <c r="H3686" s="98">
        <f t="array" aca="1" ref="H3686" ca="1">IF(AND(G3686&gt;=10861,G3686&lt;=10863),TEXT(INDIRECT(CHAR(39)&amp;$A3686&amp;CHAR(39)&amp;"!r"&amp;$B3686&amp;"c"&amp;$C3686,0),"dd-mmm-yyyy"),(INDIRECT(CHAR(39)&amp;$A3686&amp;CHAR(39)&amp;"!r"&amp;$B3686&amp;"c"&amp;$C3686,0)))</f>
        <v>0</v>
      </c>
    </row>
    <row r="3687" spans="1:8" x14ac:dyDescent="0.3">
      <c r="A3687" s="40" t="s">
        <v>1081</v>
      </c>
      <c r="B3687" s="95">
        <f t="shared" si="7512"/>
        <v>10</v>
      </c>
      <c r="C3687" s="95">
        <f t="shared" si="7515"/>
        <v>72</v>
      </c>
      <c r="E3687" s="95">
        <f t="shared" ref="E3687" si="7556">plan_id</f>
        <v>390</v>
      </c>
      <c r="F3687" s="95">
        <f t="shared" ca="1" si="7478"/>
        <v>2008</v>
      </c>
      <c r="G3687" s="95">
        <f t="shared" ref="G3687" ca="1" si="7557">VLOOKUP(INDIRECT(CHAR(39)&amp;$A3687&amp;CHAR(39)&amp;"!r2c"&amp;$C3687,0),variables,2,0)</f>
        <v>9854</v>
      </c>
      <c r="H3687" s="98">
        <f t="array" aca="1" ref="H3687" ca="1">IF(AND(G3687&gt;=10861,G3687&lt;=10863),TEXT(INDIRECT(CHAR(39)&amp;$A3687&amp;CHAR(39)&amp;"!r"&amp;$B3687&amp;"c"&amp;$C3687,0),"dd-mmm-yyyy"),(INDIRECT(CHAR(39)&amp;$A3687&amp;CHAR(39)&amp;"!r"&amp;$B3687&amp;"c"&amp;$C3687,0)))</f>
        <v>0</v>
      </c>
    </row>
    <row r="3688" spans="1:8" x14ac:dyDescent="0.3">
      <c r="A3688" s="40" t="s">
        <v>1081</v>
      </c>
      <c r="B3688" s="95">
        <f t="shared" si="7512"/>
        <v>10</v>
      </c>
      <c r="C3688" s="95">
        <f t="shared" si="7515"/>
        <v>73</v>
      </c>
      <c r="E3688" s="95">
        <f t="shared" ref="E3688" si="7558">plan_id</f>
        <v>390</v>
      </c>
      <c r="F3688" s="95">
        <f t="shared" ca="1" si="7478"/>
        <v>2008</v>
      </c>
      <c r="G3688" s="95">
        <f t="shared" ref="G3688" ca="1" si="7559">VLOOKUP(INDIRECT(CHAR(39)&amp;$A3688&amp;CHAR(39)&amp;"!r2c"&amp;$C3688,0),variables,2,0)</f>
        <v>9869</v>
      </c>
      <c r="H3688" s="98">
        <f t="array" aca="1" ref="H3688" ca="1">IF(AND(G3688&gt;=10861,G3688&lt;=10863),TEXT(INDIRECT(CHAR(39)&amp;$A3688&amp;CHAR(39)&amp;"!r"&amp;$B3688&amp;"c"&amp;$C3688,0),"dd-mmm-yyyy"),(INDIRECT(CHAR(39)&amp;$A3688&amp;CHAR(39)&amp;"!r"&amp;$B3688&amp;"c"&amp;$C3688,0)))</f>
        <v>0</v>
      </c>
    </row>
    <row r="3689" spans="1:8" x14ac:dyDescent="0.3">
      <c r="A3689" s="40" t="s">
        <v>1081</v>
      </c>
      <c r="B3689" s="95">
        <f t="shared" si="7512"/>
        <v>10</v>
      </c>
      <c r="C3689" s="95">
        <f t="shared" si="7515"/>
        <v>74</v>
      </c>
      <c r="E3689" s="95">
        <f t="shared" ref="E3689" si="7560">plan_id</f>
        <v>390</v>
      </c>
      <c r="F3689" s="95">
        <f t="shared" ca="1" si="7478"/>
        <v>2008</v>
      </c>
      <c r="G3689" s="95">
        <f t="shared" ref="G3689" ca="1" si="7561">VLOOKUP(INDIRECT(CHAR(39)&amp;$A3689&amp;CHAR(39)&amp;"!r2c"&amp;$C3689,0),variables,2,0)</f>
        <v>9873</v>
      </c>
      <c r="H3689" s="98">
        <f t="array" aca="1" ref="H3689" ca="1">IF(AND(G3689&gt;=10861,G3689&lt;=10863),TEXT(INDIRECT(CHAR(39)&amp;$A3689&amp;CHAR(39)&amp;"!r"&amp;$B3689&amp;"c"&amp;$C3689,0),"dd-mmm-yyyy"),(INDIRECT(CHAR(39)&amp;$A3689&amp;CHAR(39)&amp;"!r"&amp;$B3689&amp;"c"&amp;$C3689,0)))</f>
        <v>0</v>
      </c>
    </row>
    <row r="3690" spans="1:8" x14ac:dyDescent="0.3">
      <c r="A3690" s="40" t="s">
        <v>1081</v>
      </c>
      <c r="B3690" s="95">
        <f t="shared" si="7512"/>
        <v>10</v>
      </c>
      <c r="C3690" s="95">
        <f t="shared" si="7515"/>
        <v>75</v>
      </c>
      <c r="E3690" s="95">
        <f t="shared" ref="E3690" si="7562">plan_id</f>
        <v>390</v>
      </c>
      <c r="F3690" s="95">
        <f t="shared" ca="1" si="7478"/>
        <v>2008</v>
      </c>
      <c r="G3690" s="95">
        <f t="shared" ref="G3690" ca="1" si="7563">VLOOKUP(INDIRECT(CHAR(39)&amp;$A3690&amp;CHAR(39)&amp;"!r2c"&amp;$C3690,0),variables,2,0)</f>
        <v>9881</v>
      </c>
      <c r="H3690" s="98">
        <f t="array" aca="1" ref="H3690" ca="1">IF(AND(G3690&gt;=10861,G3690&lt;=10863),TEXT(INDIRECT(CHAR(39)&amp;$A3690&amp;CHAR(39)&amp;"!r"&amp;$B3690&amp;"c"&amp;$C3690,0),"dd-mmm-yyyy"),(INDIRECT(CHAR(39)&amp;$A3690&amp;CHAR(39)&amp;"!r"&amp;$B3690&amp;"c"&amp;$C3690,0)))</f>
        <v>0</v>
      </c>
    </row>
    <row r="3691" spans="1:8" x14ac:dyDescent="0.3">
      <c r="A3691" s="40" t="s">
        <v>1081</v>
      </c>
      <c r="B3691" s="95">
        <f t="shared" si="7512"/>
        <v>10</v>
      </c>
      <c r="C3691" s="95">
        <f t="shared" si="7515"/>
        <v>76</v>
      </c>
      <c r="E3691" s="95">
        <f t="shared" ref="E3691" si="7564">plan_id</f>
        <v>390</v>
      </c>
      <c r="F3691" s="95">
        <f t="shared" ca="1" si="7478"/>
        <v>2008</v>
      </c>
      <c r="G3691" s="95">
        <f t="shared" ref="G3691" ca="1" si="7565">VLOOKUP(INDIRECT(CHAR(39)&amp;$A3691&amp;CHAR(39)&amp;"!r2c"&amp;$C3691,0),variables,2,0)</f>
        <v>9908</v>
      </c>
      <c r="H3691" s="98">
        <f t="array" aca="1" ref="H3691" ca="1">IF(AND(G3691&gt;=10861,G3691&lt;=10863),TEXT(INDIRECT(CHAR(39)&amp;$A3691&amp;CHAR(39)&amp;"!r"&amp;$B3691&amp;"c"&amp;$C3691,0),"dd-mmm-yyyy"),(INDIRECT(CHAR(39)&amp;$A3691&amp;CHAR(39)&amp;"!r"&amp;$B3691&amp;"c"&amp;$C3691,0)))</f>
        <v>0</v>
      </c>
    </row>
    <row r="3692" spans="1:8" x14ac:dyDescent="0.3">
      <c r="A3692" s="40" t="s">
        <v>1081</v>
      </c>
      <c r="B3692" s="95">
        <f t="shared" si="7512"/>
        <v>10</v>
      </c>
      <c r="C3692" s="95">
        <f t="shared" si="7515"/>
        <v>77</v>
      </c>
      <c r="E3692" s="95">
        <f t="shared" ref="E3692" si="7566">plan_id</f>
        <v>390</v>
      </c>
      <c r="F3692" s="95">
        <f t="shared" ca="1" si="7478"/>
        <v>2008</v>
      </c>
      <c r="G3692" s="95">
        <f t="shared" ref="G3692" ca="1" si="7567">VLOOKUP(INDIRECT(CHAR(39)&amp;$A3692&amp;CHAR(39)&amp;"!r2c"&amp;$C3692,0),variables,2,0)</f>
        <v>9911</v>
      </c>
      <c r="H3692" s="98">
        <f t="array" aca="1" ref="H3692" ca="1">IF(AND(G3692&gt;=10861,G3692&lt;=10863),TEXT(INDIRECT(CHAR(39)&amp;$A3692&amp;CHAR(39)&amp;"!r"&amp;$B3692&amp;"c"&amp;$C3692,0),"dd-mmm-yyyy"),(INDIRECT(CHAR(39)&amp;$A3692&amp;CHAR(39)&amp;"!r"&amp;$B3692&amp;"c"&amp;$C3692,0)))</f>
        <v>0</v>
      </c>
    </row>
    <row r="3693" spans="1:8" x14ac:dyDescent="0.3">
      <c r="A3693" s="40" t="s">
        <v>1081</v>
      </c>
      <c r="B3693" s="95">
        <f t="shared" si="7512"/>
        <v>10</v>
      </c>
      <c r="C3693" s="95">
        <f t="shared" si="7515"/>
        <v>78</v>
      </c>
      <c r="E3693" s="95">
        <f t="shared" ref="E3693" si="7568">plan_id</f>
        <v>390</v>
      </c>
      <c r="F3693" s="95">
        <f t="shared" ca="1" si="7478"/>
        <v>2008</v>
      </c>
      <c r="G3693" s="95">
        <f t="shared" ref="G3693" ca="1" si="7569">VLOOKUP(INDIRECT(CHAR(39)&amp;$A3693&amp;CHAR(39)&amp;"!r2c"&amp;$C3693,0),variables,2,0)</f>
        <v>9663</v>
      </c>
      <c r="H3693" s="98">
        <f t="array" aca="1" ref="H3693" ca="1">IF(AND(G3693&gt;=10861,G3693&lt;=10863),TEXT(INDIRECT(CHAR(39)&amp;$A3693&amp;CHAR(39)&amp;"!r"&amp;$B3693&amp;"c"&amp;$C3693,0),"dd-mmm-yyyy"),(INDIRECT(CHAR(39)&amp;$A3693&amp;CHAR(39)&amp;"!r"&amp;$B3693&amp;"c"&amp;$C3693,0)))</f>
        <v>0</v>
      </c>
    </row>
    <row r="3694" spans="1:8" x14ac:dyDescent="0.3">
      <c r="A3694" s="40" t="s">
        <v>1081</v>
      </c>
      <c r="B3694" s="95">
        <f t="shared" si="7512"/>
        <v>10</v>
      </c>
      <c r="C3694" s="95">
        <f t="shared" si="7515"/>
        <v>79</v>
      </c>
      <c r="E3694" s="95">
        <f t="shared" ref="E3694" si="7570">plan_id</f>
        <v>390</v>
      </c>
      <c r="F3694" s="95">
        <f t="shared" ca="1" si="7478"/>
        <v>2008</v>
      </c>
      <c r="G3694" s="95">
        <f t="shared" ref="G3694" ca="1" si="7571">VLOOKUP(INDIRECT(CHAR(39)&amp;$A3694&amp;CHAR(39)&amp;"!r2c"&amp;$C3694,0),variables,2,0)</f>
        <v>9710</v>
      </c>
      <c r="H3694" s="98">
        <f t="array" aca="1" ref="H3694" ca="1">IF(AND(G3694&gt;=10861,G3694&lt;=10863),TEXT(INDIRECT(CHAR(39)&amp;$A3694&amp;CHAR(39)&amp;"!r"&amp;$B3694&amp;"c"&amp;$C3694,0),"dd-mmm-yyyy"),(INDIRECT(CHAR(39)&amp;$A3694&amp;CHAR(39)&amp;"!r"&amp;$B3694&amp;"c"&amp;$C3694,0)))</f>
        <v>0</v>
      </c>
    </row>
    <row r="3695" spans="1:8" x14ac:dyDescent="0.3">
      <c r="A3695" s="40" t="s">
        <v>1081</v>
      </c>
      <c r="B3695" s="95">
        <f t="shared" si="7512"/>
        <v>10</v>
      </c>
      <c r="C3695" s="95">
        <f t="shared" si="7515"/>
        <v>80</v>
      </c>
      <c r="E3695" s="95">
        <f t="shared" ref="E3695" si="7572">plan_id</f>
        <v>390</v>
      </c>
      <c r="F3695" s="95">
        <f t="shared" ca="1" si="7478"/>
        <v>2008</v>
      </c>
      <c r="G3695" s="95">
        <f t="shared" ref="G3695" ca="1" si="7573">VLOOKUP(INDIRECT(CHAR(39)&amp;$A3695&amp;CHAR(39)&amp;"!r2c"&amp;$C3695,0),variables,2,0)</f>
        <v>9758</v>
      </c>
      <c r="H3695" s="98">
        <f t="array" aca="1" ref="H3695" ca="1">IF(AND(G3695&gt;=10861,G3695&lt;=10863),TEXT(INDIRECT(CHAR(39)&amp;$A3695&amp;CHAR(39)&amp;"!r"&amp;$B3695&amp;"c"&amp;$C3695,0),"dd-mmm-yyyy"),(INDIRECT(CHAR(39)&amp;$A3695&amp;CHAR(39)&amp;"!r"&amp;$B3695&amp;"c"&amp;$C3695,0)))</f>
        <v>0</v>
      </c>
    </row>
    <row r="3696" spans="1:8" x14ac:dyDescent="0.3">
      <c r="A3696" s="40" t="s">
        <v>1081</v>
      </c>
      <c r="B3696" s="95">
        <f t="shared" si="7512"/>
        <v>10</v>
      </c>
      <c r="C3696" s="95">
        <f t="shared" si="7515"/>
        <v>81</v>
      </c>
      <c r="E3696" s="95">
        <f t="shared" ref="E3696" si="7574">plan_id</f>
        <v>390</v>
      </c>
      <c r="F3696" s="95">
        <f t="shared" ca="1" si="7478"/>
        <v>2008</v>
      </c>
      <c r="G3696" s="95">
        <f t="shared" ref="G3696" ca="1" si="7575">VLOOKUP(INDIRECT(CHAR(39)&amp;$A3696&amp;CHAR(39)&amp;"!r2c"&amp;$C3696,0),variables,2,0)</f>
        <v>9803</v>
      </c>
      <c r="H3696" s="98">
        <f t="array" aca="1" ref="H3696" ca="1">IF(AND(G3696&gt;=10861,G3696&lt;=10863),TEXT(INDIRECT(CHAR(39)&amp;$A3696&amp;CHAR(39)&amp;"!r"&amp;$B3696&amp;"c"&amp;$C3696,0),"dd-mmm-yyyy"),(INDIRECT(CHAR(39)&amp;$A3696&amp;CHAR(39)&amp;"!r"&amp;$B3696&amp;"c"&amp;$C3696,0)))</f>
        <v>0</v>
      </c>
    </row>
    <row r="3697" spans="1:8" x14ac:dyDescent="0.3">
      <c r="A3697" s="40" t="s">
        <v>1081</v>
      </c>
      <c r="B3697" s="95">
        <f t="shared" si="7512"/>
        <v>10</v>
      </c>
      <c r="C3697" s="95">
        <f t="shared" si="7515"/>
        <v>82</v>
      </c>
      <c r="E3697" s="95">
        <f t="shared" ref="E3697" si="7576">plan_id</f>
        <v>390</v>
      </c>
      <c r="F3697" s="95">
        <f t="shared" ca="1" si="7478"/>
        <v>2008</v>
      </c>
      <c r="G3697" s="95">
        <f t="shared" ref="G3697" ca="1" si="7577">VLOOKUP(INDIRECT(CHAR(39)&amp;$A3697&amp;CHAR(39)&amp;"!r2c"&amp;$C3697,0),variables,2,0)</f>
        <v>9857</v>
      </c>
      <c r="H3697" s="98">
        <f t="array" aca="1" ref="H3697" ca="1">IF(AND(G3697&gt;=10861,G3697&lt;=10863),TEXT(INDIRECT(CHAR(39)&amp;$A3697&amp;CHAR(39)&amp;"!r"&amp;$B3697&amp;"c"&amp;$C3697,0),"dd-mmm-yyyy"),(INDIRECT(CHAR(39)&amp;$A3697&amp;CHAR(39)&amp;"!r"&amp;$B3697&amp;"c"&amp;$C3697,0)))</f>
        <v>0</v>
      </c>
    </row>
    <row r="3698" spans="1:8" x14ac:dyDescent="0.3">
      <c r="A3698" s="40" t="s">
        <v>1081</v>
      </c>
      <c r="B3698" s="95">
        <f t="shared" si="7512"/>
        <v>10</v>
      </c>
      <c r="C3698" s="95">
        <f t="shared" si="7515"/>
        <v>83</v>
      </c>
      <c r="E3698" s="95">
        <f t="shared" ref="E3698" si="7578">plan_id</f>
        <v>390</v>
      </c>
      <c r="F3698" s="95">
        <f t="shared" ca="1" si="7478"/>
        <v>2008</v>
      </c>
      <c r="G3698" s="95">
        <f t="shared" ref="G3698" ca="1" si="7579">VLOOKUP(INDIRECT(CHAR(39)&amp;$A3698&amp;CHAR(39)&amp;"!r2c"&amp;$C3698,0),variables,2,0)</f>
        <v>9902</v>
      </c>
      <c r="H3698" s="98">
        <f t="array" aca="1" ref="H3698" ca="1">IF(AND(G3698&gt;=10861,G3698&lt;=10863),TEXT(INDIRECT(CHAR(39)&amp;$A3698&amp;CHAR(39)&amp;"!r"&amp;$B3698&amp;"c"&amp;$C3698,0),"dd-mmm-yyyy"),(INDIRECT(CHAR(39)&amp;$A3698&amp;CHAR(39)&amp;"!r"&amp;$B3698&amp;"c"&amp;$C3698,0)))</f>
        <v>0</v>
      </c>
    </row>
    <row r="3699" spans="1:8" x14ac:dyDescent="0.3">
      <c r="A3699" s="40" t="s">
        <v>1081</v>
      </c>
      <c r="B3699" s="95">
        <f t="shared" si="7512"/>
        <v>10</v>
      </c>
      <c r="C3699" s="95">
        <f t="shared" si="7515"/>
        <v>84</v>
      </c>
      <c r="E3699" s="95">
        <f t="shared" ref="E3699" si="7580">plan_id</f>
        <v>390</v>
      </c>
      <c r="F3699" s="95">
        <f t="shared" ca="1" si="7478"/>
        <v>2008</v>
      </c>
      <c r="G3699" s="95">
        <f t="shared" ref="G3699" ca="1" si="7581">VLOOKUP(INDIRECT(CHAR(39)&amp;$A3699&amp;CHAR(39)&amp;"!r2c"&amp;$C3699,0),variables,2,0)</f>
        <v>9926</v>
      </c>
      <c r="H3699" s="98">
        <f t="array" aca="1" ref="H3699" ca="1">IF(AND(G3699&gt;=10861,G3699&lt;=10863),TEXT(INDIRECT(CHAR(39)&amp;$A3699&amp;CHAR(39)&amp;"!r"&amp;$B3699&amp;"c"&amp;$C3699,0),"dd-mmm-yyyy"),(INDIRECT(CHAR(39)&amp;$A3699&amp;CHAR(39)&amp;"!r"&amp;$B3699&amp;"c"&amp;$C3699,0)))</f>
        <v>0</v>
      </c>
    </row>
    <row r="3700" spans="1:8" x14ac:dyDescent="0.3">
      <c r="A3700" s="40" t="s">
        <v>1081</v>
      </c>
      <c r="B3700" s="95">
        <f t="shared" si="7512"/>
        <v>10</v>
      </c>
      <c r="C3700" s="95">
        <f t="shared" si="7515"/>
        <v>85</v>
      </c>
      <c r="E3700" s="95">
        <f t="shared" ref="E3700" si="7582">plan_id</f>
        <v>390</v>
      </c>
      <c r="F3700" s="95">
        <f t="shared" ca="1" si="7478"/>
        <v>2008</v>
      </c>
      <c r="G3700" s="95">
        <f t="shared" ref="G3700" ca="1" si="7583">VLOOKUP(INDIRECT(CHAR(39)&amp;$A3700&amp;CHAR(39)&amp;"!r2c"&amp;$C3700,0),variables,2,0)</f>
        <v>9666</v>
      </c>
      <c r="H3700" s="98">
        <f t="array" aca="1" ref="H3700" ca="1">IF(AND(G3700&gt;=10861,G3700&lt;=10863),TEXT(INDIRECT(CHAR(39)&amp;$A3700&amp;CHAR(39)&amp;"!r"&amp;$B3700&amp;"c"&amp;$C3700,0),"dd-mmm-yyyy"),(INDIRECT(CHAR(39)&amp;$A3700&amp;CHAR(39)&amp;"!r"&amp;$B3700&amp;"c"&amp;$C3700,0)))</f>
        <v>0</v>
      </c>
    </row>
    <row r="3701" spans="1:8" x14ac:dyDescent="0.3">
      <c r="A3701" s="40" t="s">
        <v>1081</v>
      </c>
      <c r="B3701" s="95">
        <f t="shared" si="7512"/>
        <v>10</v>
      </c>
      <c r="C3701" s="95">
        <f t="shared" si="7515"/>
        <v>86</v>
      </c>
      <c r="E3701" s="95">
        <f t="shared" ref="E3701" si="7584">plan_id</f>
        <v>390</v>
      </c>
      <c r="F3701" s="95">
        <f t="shared" ca="1" si="7478"/>
        <v>2008</v>
      </c>
      <c r="G3701" s="95">
        <f t="shared" ref="G3701" ca="1" si="7585">VLOOKUP(INDIRECT(CHAR(39)&amp;$A3701&amp;CHAR(39)&amp;"!r2c"&amp;$C3701,0),variables,2,0)</f>
        <v>9827</v>
      </c>
      <c r="H3701" s="98">
        <f t="array" aca="1" ref="H3701" ca="1">IF(AND(G3701&gt;=10861,G3701&lt;=10863),TEXT(INDIRECT(CHAR(39)&amp;$A3701&amp;CHAR(39)&amp;"!r"&amp;$B3701&amp;"c"&amp;$C3701,0),"dd-mmm-yyyy"),(INDIRECT(CHAR(39)&amp;$A3701&amp;CHAR(39)&amp;"!r"&amp;$B3701&amp;"c"&amp;$C3701,0)))</f>
        <v>0</v>
      </c>
    </row>
    <row r="3702" spans="1:8" x14ac:dyDescent="0.3">
      <c r="A3702" s="40" t="s">
        <v>1081</v>
      </c>
      <c r="B3702" s="95">
        <f t="shared" si="7512"/>
        <v>10</v>
      </c>
      <c r="C3702" s="95">
        <f t="shared" si="7515"/>
        <v>87</v>
      </c>
      <c r="E3702" s="95">
        <f t="shared" ref="E3702" si="7586">plan_id</f>
        <v>390</v>
      </c>
      <c r="F3702" s="95">
        <f t="shared" ca="1" si="7478"/>
        <v>2008</v>
      </c>
      <c r="G3702" s="95">
        <f t="shared" ref="G3702" ca="1" si="7587">VLOOKUP(INDIRECT(CHAR(39)&amp;$A3702&amp;CHAR(39)&amp;"!r2c"&amp;$C3702,0),variables,2,0)</f>
        <v>9657</v>
      </c>
      <c r="H3702" s="98">
        <f t="array" aca="1" ref="H3702" ca="1">IF(AND(G3702&gt;=10861,G3702&lt;=10863),TEXT(INDIRECT(CHAR(39)&amp;$A3702&amp;CHAR(39)&amp;"!r"&amp;$B3702&amp;"c"&amp;$C3702,0),"dd-mmm-yyyy"),(INDIRECT(CHAR(39)&amp;$A3702&amp;CHAR(39)&amp;"!r"&amp;$B3702&amp;"c"&amp;$C3702,0)))</f>
        <v>0</v>
      </c>
    </row>
    <row r="3703" spans="1:8" x14ac:dyDescent="0.3">
      <c r="A3703" s="40" t="s">
        <v>1081</v>
      </c>
      <c r="B3703" s="95">
        <f t="shared" si="7512"/>
        <v>10</v>
      </c>
      <c r="C3703" s="95">
        <f t="shared" si="7515"/>
        <v>88</v>
      </c>
      <c r="E3703" s="95">
        <f t="shared" ref="E3703" si="7588">plan_id</f>
        <v>390</v>
      </c>
      <c r="F3703" s="95">
        <f t="shared" ca="1" si="7478"/>
        <v>2008</v>
      </c>
      <c r="G3703" s="95">
        <f t="shared" ref="G3703" ca="1" si="7589">VLOOKUP(INDIRECT(CHAR(39)&amp;$A3703&amp;CHAR(39)&amp;"!r2c"&amp;$C3703,0),variables,2,0)</f>
        <v>9834</v>
      </c>
      <c r="H3703" s="98">
        <f t="array" aca="1" ref="H3703" ca="1">IF(AND(G3703&gt;=10861,G3703&lt;=10863),TEXT(INDIRECT(CHAR(39)&amp;$A3703&amp;CHAR(39)&amp;"!r"&amp;$B3703&amp;"c"&amp;$C3703,0),"dd-mmm-yyyy"),(INDIRECT(CHAR(39)&amp;$A3703&amp;CHAR(39)&amp;"!r"&amp;$B3703&amp;"c"&amp;$C3703,0)))</f>
        <v>0</v>
      </c>
    </row>
    <row r="3704" spans="1:8" x14ac:dyDescent="0.3">
      <c r="A3704" s="40" t="s">
        <v>1081</v>
      </c>
      <c r="B3704" s="95">
        <f t="shared" si="7512"/>
        <v>10</v>
      </c>
      <c r="C3704" s="95">
        <f t="shared" si="7515"/>
        <v>89</v>
      </c>
      <c r="E3704" s="95">
        <f t="shared" ref="E3704" si="7590">plan_id</f>
        <v>390</v>
      </c>
      <c r="F3704" s="95">
        <f t="shared" ca="1" si="7478"/>
        <v>2008</v>
      </c>
      <c r="G3704" s="95">
        <f t="shared" ref="G3704" ca="1" si="7591">VLOOKUP(INDIRECT(CHAR(39)&amp;$A3704&amp;CHAR(39)&amp;"!r2c"&amp;$C3704,0),variables,2,0)</f>
        <v>9884</v>
      </c>
      <c r="H3704" s="98">
        <f t="array" aca="1" ref="H3704" ca="1">IF(AND(G3704&gt;=10861,G3704&lt;=10863),TEXT(INDIRECT(CHAR(39)&amp;$A3704&amp;CHAR(39)&amp;"!r"&amp;$B3704&amp;"c"&amp;$C3704,0),"dd-mmm-yyyy"),(INDIRECT(CHAR(39)&amp;$A3704&amp;CHAR(39)&amp;"!r"&amp;$B3704&amp;"c"&amp;$C3704,0)))</f>
        <v>0</v>
      </c>
    </row>
    <row r="3705" spans="1:8" x14ac:dyDescent="0.3">
      <c r="A3705" s="40" t="s">
        <v>1081</v>
      </c>
      <c r="B3705" s="95">
        <f t="shared" si="7512"/>
        <v>10</v>
      </c>
      <c r="C3705" s="95">
        <f t="shared" si="7515"/>
        <v>90</v>
      </c>
      <c r="E3705" s="95">
        <f t="shared" ref="E3705" si="7592">plan_id</f>
        <v>390</v>
      </c>
      <c r="F3705" s="95">
        <f t="shared" ca="1" si="7478"/>
        <v>2008</v>
      </c>
      <c r="G3705" s="95">
        <f t="shared" ref="G3705" ca="1" si="7593">VLOOKUP(INDIRECT(CHAR(39)&amp;$A3705&amp;CHAR(39)&amp;"!r2c"&amp;$C3705,0),variables,2,0)</f>
        <v>9672</v>
      </c>
      <c r="H3705" s="98">
        <f t="array" aca="1" ref="H3705" ca="1">IF(AND(G3705&gt;=10861,G3705&lt;=10863),TEXT(INDIRECT(CHAR(39)&amp;$A3705&amp;CHAR(39)&amp;"!r"&amp;$B3705&amp;"c"&amp;$C3705,0),"dd-mmm-yyyy"),(INDIRECT(CHAR(39)&amp;$A3705&amp;CHAR(39)&amp;"!r"&amp;$B3705&amp;"c"&amp;$C3705,0)))</f>
        <v>0</v>
      </c>
    </row>
    <row r="3706" spans="1:8" x14ac:dyDescent="0.3">
      <c r="A3706" s="40" t="s">
        <v>1081</v>
      </c>
      <c r="B3706" s="95">
        <f t="shared" si="7512"/>
        <v>11</v>
      </c>
      <c r="C3706" s="95">
        <f t="shared" si="7515"/>
        <v>3</v>
      </c>
      <c r="E3706" s="95">
        <f t="shared" ref="E3706" si="7594">plan_id</f>
        <v>390</v>
      </c>
      <c r="F3706" s="95">
        <f t="shared" ca="1" si="7478"/>
        <v>2009</v>
      </c>
      <c r="G3706" s="95">
        <f t="shared" ref="G3706" ca="1" si="7595">VLOOKUP(INDIRECT(CHAR(39)&amp;$A3706&amp;CHAR(39)&amp;"!r2c"&amp;$C3706,0),variables,2,0)</f>
        <v>9704</v>
      </c>
      <c r="H3706" s="98">
        <f t="array" aca="1" ref="H3706" ca="1">IF(AND(G3706&gt;=10861,G3706&lt;=10863),TEXT(INDIRECT(CHAR(39)&amp;$A3706&amp;CHAR(39)&amp;"!r"&amp;$B3706&amp;"c"&amp;$C3706,0),"dd-mmm-yyyy"),(INDIRECT(CHAR(39)&amp;$A3706&amp;CHAR(39)&amp;"!r"&amp;$B3706&amp;"c"&amp;$C3706,0)))</f>
        <v>0</v>
      </c>
    </row>
    <row r="3707" spans="1:8" x14ac:dyDescent="0.3">
      <c r="A3707" s="40" t="s">
        <v>1081</v>
      </c>
      <c r="B3707" s="95">
        <f t="shared" si="7512"/>
        <v>11</v>
      </c>
      <c r="C3707" s="95">
        <f t="shared" si="7515"/>
        <v>4</v>
      </c>
      <c r="E3707" s="95">
        <f t="shared" ref="E3707" si="7596">plan_id</f>
        <v>390</v>
      </c>
      <c r="F3707" s="95">
        <f t="shared" ca="1" si="7478"/>
        <v>2009</v>
      </c>
      <c r="G3707" s="95">
        <f t="shared" ref="G3707" ca="1" si="7597">VLOOKUP(INDIRECT(CHAR(39)&amp;$A3707&amp;CHAR(39)&amp;"!r2c"&amp;$C3707,0),variables,2,0)</f>
        <v>9716</v>
      </c>
      <c r="H3707" s="98">
        <f t="array" aca="1" ref="H3707" ca="1">IF(AND(G3707&gt;=10861,G3707&lt;=10863),TEXT(INDIRECT(CHAR(39)&amp;$A3707&amp;CHAR(39)&amp;"!r"&amp;$B3707&amp;"c"&amp;$C3707,0),"dd-mmm-yyyy"),(INDIRECT(CHAR(39)&amp;$A3707&amp;CHAR(39)&amp;"!r"&amp;$B3707&amp;"c"&amp;$C3707,0)))</f>
        <v>0</v>
      </c>
    </row>
    <row r="3708" spans="1:8" x14ac:dyDescent="0.3">
      <c r="A3708" s="40" t="s">
        <v>1081</v>
      </c>
      <c r="B3708" s="95">
        <f t="shared" si="7512"/>
        <v>11</v>
      </c>
      <c r="C3708" s="95">
        <f t="shared" si="7515"/>
        <v>5</v>
      </c>
      <c r="E3708" s="95">
        <f t="shared" ref="E3708" si="7598">plan_id</f>
        <v>390</v>
      </c>
      <c r="F3708" s="95">
        <f t="shared" ca="1" si="7478"/>
        <v>2009</v>
      </c>
      <c r="G3708" s="95">
        <f t="shared" ref="G3708" ca="1" si="7599">VLOOKUP(INDIRECT(CHAR(39)&amp;$A3708&amp;CHAR(39)&amp;"!r2c"&amp;$C3708,0),variables,2,0)</f>
        <v>9734</v>
      </c>
      <c r="H3708" s="98">
        <f t="array" aca="1" ref="H3708" ca="1">IF(AND(G3708&gt;=10861,G3708&lt;=10863),TEXT(INDIRECT(CHAR(39)&amp;$A3708&amp;CHAR(39)&amp;"!r"&amp;$B3708&amp;"c"&amp;$C3708,0),"dd-mmm-yyyy"),(INDIRECT(CHAR(39)&amp;$A3708&amp;CHAR(39)&amp;"!r"&amp;$B3708&amp;"c"&amp;$C3708,0)))</f>
        <v>0</v>
      </c>
    </row>
    <row r="3709" spans="1:8" x14ac:dyDescent="0.3">
      <c r="A3709" s="40" t="s">
        <v>1081</v>
      </c>
      <c r="B3709" s="95">
        <f t="shared" si="7512"/>
        <v>11</v>
      </c>
      <c r="C3709" s="95">
        <f t="shared" si="7515"/>
        <v>6</v>
      </c>
      <c r="E3709" s="95">
        <f t="shared" ref="E3709" si="7600">plan_id</f>
        <v>390</v>
      </c>
      <c r="F3709" s="95">
        <f t="shared" ca="1" si="7478"/>
        <v>2009</v>
      </c>
      <c r="G3709" s="95">
        <f t="shared" ref="G3709" ca="1" si="7601">VLOOKUP(INDIRECT(CHAR(39)&amp;$A3709&amp;CHAR(39)&amp;"!r2c"&amp;$C3709,0),variables,2,0)</f>
        <v>9749</v>
      </c>
      <c r="H3709" s="98">
        <f t="array" aca="1" ref="H3709" ca="1">IF(AND(G3709&gt;=10861,G3709&lt;=10863),TEXT(INDIRECT(CHAR(39)&amp;$A3709&amp;CHAR(39)&amp;"!r"&amp;$B3709&amp;"c"&amp;$C3709,0),"dd-mmm-yyyy"),(INDIRECT(CHAR(39)&amp;$A3709&amp;CHAR(39)&amp;"!r"&amp;$B3709&amp;"c"&amp;$C3709,0)))</f>
        <v>0</v>
      </c>
    </row>
    <row r="3710" spans="1:8" x14ac:dyDescent="0.3">
      <c r="A3710" s="40" t="s">
        <v>1081</v>
      </c>
      <c r="B3710" s="95">
        <f t="shared" si="7512"/>
        <v>11</v>
      </c>
      <c r="C3710" s="95">
        <f t="shared" si="7515"/>
        <v>7</v>
      </c>
      <c r="E3710" s="95">
        <f t="shared" ref="E3710" si="7602">plan_id</f>
        <v>390</v>
      </c>
      <c r="F3710" s="95">
        <f t="shared" ca="1" si="7478"/>
        <v>2009</v>
      </c>
      <c r="G3710" s="95">
        <f t="shared" ref="G3710" ca="1" si="7603">VLOOKUP(INDIRECT(CHAR(39)&amp;$A3710&amp;CHAR(39)&amp;"!r2c"&amp;$C3710,0),variables,2,0)</f>
        <v>9755</v>
      </c>
      <c r="H3710" s="98">
        <f t="array" aca="1" ref="H3710" ca="1">IF(AND(G3710&gt;=10861,G3710&lt;=10863),TEXT(INDIRECT(CHAR(39)&amp;$A3710&amp;CHAR(39)&amp;"!r"&amp;$B3710&amp;"c"&amp;$C3710,0),"dd-mmm-yyyy"),(INDIRECT(CHAR(39)&amp;$A3710&amp;CHAR(39)&amp;"!r"&amp;$B3710&amp;"c"&amp;$C3710,0)))</f>
        <v>0</v>
      </c>
    </row>
    <row r="3711" spans="1:8" x14ac:dyDescent="0.3">
      <c r="A3711" s="40" t="s">
        <v>1081</v>
      </c>
      <c r="B3711" s="95">
        <f t="shared" si="7512"/>
        <v>11</v>
      </c>
      <c r="C3711" s="95">
        <f t="shared" si="7515"/>
        <v>8</v>
      </c>
      <c r="E3711" s="95">
        <f t="shared" ref="E3711" si="7604">plan_id</f>
        <v>390</v>
      </c>
      <c r="F3711" s="95">
        <f t="shared" ca="1" si="7478"/>
        <v>2009</v>
      </c>
      <c r="G3711" s="95">
        <f t="shared" ref="G3711" ca="1" si="7605">VLOOKUP(INDIRECT(CHAR(39)&amp;$A3711&amp;CHAR(39)&amp;"!r2c"&amp;$C3711,0),variables,2,0)</f>
        <v>9782</v>
      </c>
      <c r="H3711" s="98">
        <f t="array" aca="1" ref="H3711" ca="1">IF(AND(G3711&gt;=10861,G3711&lt;=10863),TEXT(INDIRECT(CHAR(39)&amp;$A3711&amp;CHAR(39)&amp;"!r"&amp;$B3711&amp;"c"&amp;$C3711,0),"dd-mmm-yyyy"),(INDIRECT(CHAR(39)&amp;$A3711&amp;CHAR(39)&amp;"!r"&amp;$B3711&amp;"c"&amp;$C3711,0)))</f>
        <v>0</v>
      </c>
    </row>
    <row r="3712" spans="1:8" x14ac:dyDescent="0.3">
      <c r="A3712" s="40" t="s">
        <v>1081</v>
      </c>
      <c r="B3712" s="95">
        <f t="shared" si="7512"/>
        <v>11</v>
      </c>
      <c r="C3712" s="95">
        <f t="shared" si="7515"/>
        <v>9</v>
      </c>
      <c r="E3712" s="95">
        <f t="shared" ref="E3712" si="7606">plan_id</f>
        <v>390</v>
      </c>
      <c r="F3712" s="95">
        <f t="shared" ca="1" si="7478"/>
        <v>2009</v>
      </c>
      <c r="G3712" s="95">
        <f t="shared" ref="G3712" ca="1" si="7607">VLOOKUP(INDIRECT(CHAR(39)&amp;$A3712&amp;CHAR(39)&amp;"!r2c"&amp;$C3712,0),variables,2,0)</f>
        <v>9788</v>
      </c>
      <c r="H3712" s="98">
        <f t="array" aca="1" ref="H3712" ca="1">IF(AND(G3712&gt;=10861,G3712&lt;=10863),TEXT(INDIRECT(CHAR(39)&amp;$A3712&amp;CHAR(39)&amp;"!r"&amp;$B3712&amp;"c"&amp;$C3712,0),"dd-mmm-yyyy"),(INDIRECT(CHAR(39)&amp;$A3712&amp;CHAR(39)&amp;"!r"&amp;$B3712&amp;"c"&amp;$C3712,0)))</f>
        <v>0</v>
      </c>
    </row>
    <row r="3713" spans="1:8" x14ac:dyDescent="0.3">
      <c r="A3713" s="40" t="s">
        <v>1081</v>
      </c>
      <c r="B3713" s="95">
        <f t="shared" si="7512"/>
        <v>11</v>
      </c>
      <c r="C3713" s="95">
        <f t="shared" si="7515"/>
        <v>10</v>
      </c>
      <c r="E3713" s="95">
        <f t="shared" ref="E3713" si="7608">plan_id</f>
        <v>390</v>
      </c>
      <c r="F3713" s="95">
        <f t="shared" ref="F3713:F3776" ca="1" si="7609">INDIRECT(CHAR(39)&amp;$A3713&amp;CHAR(39)&amp;"!r"&amp;$B3713&amp;"c2",0)</f>
        <v>2009</v>
      </c>
      <c r="G3713" s="95">
        <f t="shared" ref="G3713" ca="1" si="7610">VLOOKUP(INDIRECT(CHAR(39)&amp;$A3713&amp;CHAR(39)&amp;"!r2c"&amp;$C3713,0),variables,2,0)</f>
        <v>9812</v>
      </c>
      <c r="H3713" s="98">
        <f t="array" aca="1" ref="H3713" ca="1">IF(AND(G3713&gt;=10861,G3713&lt;=10863),TEXT(INDIRECT(CHAR(39)&amp;$A3713&amp;CHAR(39)&amp;"!r"&amp;$B3713&amp;"c"&amp;$C3713,0),"dd-mmm-yyyy"),(INDIRECT(CHAR(39)&amp;$A3713&amp;CHAR(39)&amp;"!r"&amp;$B3713&amp;"c"&amp;$C3713,0)))</f>
        <v>0</v>
      </c>
    </row>
    <row r="3714" spans="1:8" x14ac:dyDescent="0.3">
      <c r="A3714" s="40" t="s">
        <v>1081</v>
      </c>
      <c r="B3714" s="95">
        <f t="shared" si="7512"/>
        <v>11</v>
      </c>
      <c r="C3714" s="95">
        <f t="shared" si="7515"/>
        <v>11</v>
      </c>
      <c r="E3714" s="95">
        <f t="shared" ref="E3714" si="7611">plan_id</f>
        <v>390</v>
      </c>
      <c r="F3714" s="95">
        <f t="shared" ca="1" si="7609"/>
        <v>2009</v>
      </c>
      <c r="G3714" s="95">
        <f t="shared" ref="G3714" ca="1" si="7612">VLOOKUP(INDIRECT(CHAR(39)&amp;$A3714&amp;CHAR(39)&amp;"!r2c"&amp;$C3714,0),variables,2,0)</f>
        <v>9815</v>
      </c>
      <c r="H3714" s="98">
        <f t="array" aca="1" ref="H3714" ca="1">IF(AND(G3714&gt;=10861,G3714&lt;=10863),TEXT(INDIRECT(CHAR(39)&amp;$A3714&amp;CHAR(39)&amp;"!r"&amp;$B3714&amp;"c"&amp;$C3714,0),"dd-mmm-yyyy"),(INDIRECT(CHAR(39)&amp;$A3714&amp;CHAR(39)&amp;"!r"&amp;$B3714&amp;"c"&amp;$C3714,0)))</f>
        <v>0</v>
      </c>
    </row>
    <row r="3715" spans="1:8" x14ac:dyDescent="0.3">
      <c r="A3715" s="40" t="s">
        <v>1081</v>
      </c>
      <c r="B3715" s="95">
        <f t="shared" si="7512"/>
        <v>11</v>
      </c>
      <c r="C3715" s="95">
        <f t="shared" si="7515"/>
        <v>12</v>
      </c>
      <c r="E3715" s="95">
        <f t="shared" ref="E3715" si="7613">plan_id</f>
        <v>390</v>
      </c>
      <c r="F3715" s="95">
        <f t="shared" ca="1" si="7609"/>
        <v>2009</v>
      </c>
      <c r="G3715" s="95">
        <f t="shared" ref="G3715" ca="1" si="7614">VLOOKUP(INDIRECT(CHAR(39)&amp;$A3715&amp;CHAR(39)&amp;"!r2c"&amp;$C3715,0),variables,2,0)</f>
        <v>9821</v>
      </c>
      <c r="H3715" s="98">
        <f t="array" aca="1" ref="H3715" ca="1">IF(AND(G3715&gt;=10861,G3715&lt;=10863),TEXT(INDIRECT(CHAR(39)&amp;$A3715&amp;CHAR(39)&amp;"!r"&amp;$B3715&amp;"c"&amp;$C3715,0),"dd-mmm-yyyy"),(INDIRECT(CHAR(39)&amp;$A3715&amp;CHAR(39)&amp;"!r"&amp;$B3715&amp;"c"&amp;$C3715,0)))</f>
        <v>0</v>
      </c>
    </row>
    <row r="3716" spans="1:8" x14ac:dyDescent="0.3">
      <c r="A3716" s="40" t="s">
        <v>1081</v>
      </c>
      <c r="B3716" s="95">
        <f t="shared" si="7512"/>
        <v>11</v>
      </c>
      <c r="C3716" s="95">
        <f t="shared" si="7515"/>
        <v>13</v>
      </c>
      <c r="E3716" s="95">
        <f t="shared" ref="E3716" si="7615">plan_id</f>
        <v>390</v>
      </c>
      <c r="F3716" s="95">
        <f t="shared" ca="1" si="7609"/>
        <v>2009</v>
      </c>
      <c r="G3716" s="95">
        <f t="shared" ref="G3716" ca="1" si="7616">VLOOKUP(INDIRECT(CHAR(39)&amp;$A3716&amp;CHAR(39)&amp;"!r2c"&amp;$C3716,0),variables,2,0)</f>
        <v>9824</v>
      </c>
      <c r="H3716" s="98">
        <f t="array" aca="1" ref="H3716" ca="1">IF(AND(G3716&gt;=10861,G3716&lt;=10863),TEXT(INDIRECT(CHAR(39)&amp;$A3716&amp;CHAR(39)&amp;"!r"&amp;$B3716&amp;"c"&amp;$C3716,0),"dd-mmm-yyyy"),(INDIRECT(CHAR(39)&amp;$A3716&amp;CHAR(39)&amp;"!r"&amp;$B3716&amp;"c"&amp;$C3716,0)))</f>
        <v>0</v>
      </c>
    </row>
    <row r="3717" spans="1:8" x14ac:dyDescent="0.3">
      <c r="A3717" s="40" t="s">
        <v>1081</v>
      </c>
      <c r="B3717" s="95">
        <f t="shared" si="7512"/>
        <v>11</v>
      </c>
      <c r="C3717" s="95">
        <f t="shared" si="7515"/>
        <v>14</v>
      </c>
      <c r="E3717" s="95">
        <f t="shared" ref="E3717" si="7617">plan_id</f>
        <v>390</v>
      </c>
      <c r="F3717" s="95">
        <f t="shared" ca="1" si="7609"/>
        <v>2009</v>
      </c>
      <c r="G3717" s="95">
        <f t="shared" ref="G3717" ca="1" si="7618">VLOOKUP(INDIRECT(CHAR(39)&amp;$A3717&amp;CHAR(39)&amp;"!r2c"&amp;$C3717,0),variables,2,0)</f>
        <v>9830</v>
      </c>
      <c r="H3717" s="98">
        <f t="array" aca="1" ref="H3717" ca="1">IF(AND(G3717&gt;=10861,G3717&lt;=10863),TEXT(INDIRECT(CHAR(39)&amp;$A3717&amp;CHAR(39)&amp;"!r"&amp;$B3717&amp;"c"&amp;$C3717,0),"dd-mmm-yyyy"),(INDIRECT(CHAR(39)&amp;$A3717&amp;CHAR(39)&amp;"!r"&amp;$B3717&amp;"c"&amp;$C3717,0)))</f>
        <v>0</v>
      </c>
    </row>
    <row r="3718" spans="1:8" x14ac:dyDescent="0.3">
      <c r="A3718" s="40" t="s">
        <v>1081</v>
      </c>
      <c r="B3718" s="95">
        <f t="shared" si="7512"/>
        <v>11</v>
      </c>
      <c r="C3718" s="95">
        <f t="shared" si="7515"/>
        <v>15</v>
      </c>
      <c r="E3718" s="95">
        <f t="shared" ref="E3718" si="7619">plan_id</f>
        <v>390</v>
      </c>
      <c r="F3718" s="95">
        <f t="shared" ca="1" si="7609"/>
        <v>2009</v>
      </c>
      <c r="G3718" s="95">
        <f t="shared" ref="G3718" ca="1" si="7620">VLOOKUP(INDIRECT(CHAR(39)&amp;$A3718&amp;CHAR(39)&amp;"!r2c"&amp;$C3718,0),variables,2,0)</f>
        <v>9833</v>
      </c>
      <c r="H3718" s="98">
        <f t="array" aca="1" ref="H3718" ca="1">IF(AND(G3718&gt;=10861,G3718&lt;=10863),TEXT(INDIRECT(CHAR(39)&amp;$A3718&amp;CHAR(39)&amp;"!r"&amp;$B3718&amp;"c"&amp;$C3718,0),"dd-mmm-yyyy"),(INDIRECT(CHAR(39)&amp;$A3718&amp;CHAR(39)&amp;"!r"&amp;$B3718&amp;"c"&amp;$C3718,0)))</f>
        <v>0</v>
      </c>
    </row>
    <row r="3719" spans="1:8" x14ac:dyDescent="0.3">
      <c r="A3719" s="40" t="s">
        <v>1081</v>
      </c>
      <c r="B3719" s="95">
        <f t="shared" si="7512"/>
        <v>11</v>
      </c>
      <c r="C3719" s="95">
        <f t="shared" si="7515"/>
        <v>16</v>
      </c>
      <c r="E3719" s="95">
        <f t="shared" ref="E3719" si="7621">plan_id</f>
        <v>390</v>
      </c>
      <c r="F3719" s="95">
        <f t="shared" ca="1" si="7609"/>
        <v>2009</v>
      </c>
      <c r="G3719" s="95">
        <f t="shared" ref="G3719" ca="1" si="7622">VLOOKUP(INDIRECT(CHAR(39)&amp;$A3719&amp;CHAR(39)&amp;"!r2c"&amp;$C3719,0),variables,2,0)</f>
        <v>9845</v>
      </c>
      <c r="H3719" s="98">
        <f t="array" aca="1" ref="H3719" ca="1">IF(AND(G3719&gt;=10861,G3719&lt;=10863),TEXT(INDIRECT(CHAR(39)&amp;$A3719&amp;CHAR(39)&amp;"!r"&amp;$B3719&amp;"c"&amp;$C3719,0),"dd-mmm-yyyy"),(INDIRECT(CHAR(39)&amp;$A3719&amp;CHAR(39)&amp;"!r"&amp;$B3719&amp;"c"&amp;$C3719,0)))</f>
        <v>0</v>
      </c>
    </row>
    <row r="3720" spans="1:8" x14ac:dyDescent="0.3">
      <c r="A3720" s="40" t="s">
        <v>1081</v>
      </c>
      <c r="B3720" s="95">
        <f t="shared" si="7512"/>
        <v>11</v>
      </c>
      <c r="C3720" s="95">
        <f t="shared" si="7515"/>
        <v>17</v>
      </c>
      <c r="E3720" s="95">
        <f t="shared" ref="E3720" si="7623">plan_id</f>
        <v>390</v>
      </c>
      <c r="F3720" s="95">
        <f t="shared" ca="1" si="7609"/>
        <v>2009</v>
      </c>
      <c r="G3720" s="95">
        <f t="shared" ref="G3720" ca="1" si="7624">VLOOKUP(INDIRECT(CHAR(39)&amp;$A3720&amp;CHAR(39)&amp;"!r2c"&amp;$C3720,0),variables,2,0)</f>
        <v>9872</v>
      </c>
      <c r="H3720" s="98">
        <f t="array" aca="1" ref="H3720" ca="1">IF(AND(G3720&gt;=10861,G3720&lt;=10863),TEXT(INDIRECT(CHAR(39)&amp;$A3720&amp;CHAR(39)&amp;"!r"&amp;$B3720&amp;"c"&amp;$C3720,0),"dd-mmm-yyyy"),(INDIRECT(CHAR(39)&amp;$A3720&amp;CHAR(39)&amp;"!r"&amp;$B3720&amp;"c"&amp;$C3720,0)))</f>
        <v>0</v>
      </c>
    </row>
    <row r="3721" spans="1:8" x14ac:dyDescent="0.3">
      <c r="A3721" s="40" t="s">
        <v>1081</v>
      </c>
      <c r="B3721" s="95">
        <f t="shared" si="7512"/>
        <v>11</v>
      </c>
      <c r="C3721" s="95">
        <f t="shared" si="7515"/>
        <v>18</v>
      </c>
      <c r="E3721" s="95">
        <f t="shared" ref="E3721" si="7625">plan_id</f>
        <v>390</v>
      </c>
      <c r="F3721" s="95">
        <f t="shared" ca="1" si="7609"/>
        <v>2009</v>
      </c>
      <c r="G3721" s="95">
        <f t="shared" ref="G3721" ca="1" si="7626">VLOOKUP(INDIRECT(CHAR(39)&amp;$A3721&amp;CHAR(39)&amp;"!r2c"&amp;$C3721,0),variables,2,0)</f>
        <v>9887</v>
      </c>
      <c r="H3721" s="98">
        <f t="array" aca="1" ref="H3721" ca="1">IF(AND(G3721&gt;=10861,G3721&lt;=10863),TEXT(INDIRECT(CHAR(39)&amp;$A3721&amp;CHAR(39)&amp;"!r"&amp;$B3721&amp;"c"&amp;$C3721,0),"dd-mmm-yyyy"),(INDIRECT(CHAR(39)&amp;$A3721&amp;CHAR(39)&amp;"!r"&amp;$B3721&amp;"c"&amp;$C3721,0)))</f>
        <v>0</v>
      </c>
    </row>
    <row r="3722" spans="1:8" x14ac:dyDescent="0.3">
      <c r="A3722" s="40" t="s">
        <v>1081</v>
      </c>
      <c r="B3722" s="95">
        <f t="shared" si="7512"/>
        <v>11</v>
      </c>
      <c r="C3722" s="95">
        <f t="shared" si="7515"/>
        <v>19</v>
      </c>
      <c r="E3722" s="95">
        <f t="shared" ref="E3722" si="7627">plan_id</f>
        <v>390</v>
      </c>
      <c r="F3722" s="95">
        <f t="shared" ca="1" si="7609"/>
        <v>2009</v>
      </c>
      <c r="G3722" s="95">
        <f t="shared" ref="G3722" ca="1" si="7628">VLOOKUP(INDIRECT(CHAR(39)&amp;$A3722&amp;CHAR(39)&amp;"!r2c"&amp;$C3722,0),variables,2,0)</f>
        <v>9914</v>
      </c>
      <c r="H3722" s="98">
        <f t="array" aca="1" ref="H3722" ca="1">IF(AND(G3722&gt;=10861,G3722&lt;=10863),TEXT(INDIRECT(CHAR(39)&amp;$A3722&amp;CHAR(39)&amp;"!r"&amp;$B3722&amp;"c"&amp;$C3722,0),"dd-mmm-yyyy"),(INDIRECT(CHAR(39)&amp;$A3722&amp;CHAR(39)&amp;"!r"&amp;$B3722&amp;"c"&amp;$C3722,0)))</f>
        <v>0</v>
      </c>
    </row>
    <row r="3723" spans="1:8" x14ac:dyDescent="0.3">
      <c r="A3723" s="40" t="s">
        <v>1081</v>
      </c>
      <c r="B3723" s="95">
        <f t="shared" si="7512"/>
        <v>11</v>
      </c>
      <c r="C3723" s="95">
        <f t="shared" si="7515"/>
        <v>20</v>
      </c>
      <c r="E3723" s="95">
        <f t="shared" ref="E3723" si="7629">plan_id</f>
        <v>390</v>
      </c>
      <c r="F3723" s="95">
        <f t="shared" ca="1" si="7609"/>
        <v>2009</v>
      </c>
      <c r="G3723" s="95">
        <f t="shared" ref="G3723" ca="1" si="7630">VLOOKUP(INDIRECT(CHAR(39)&amp;$A3723&amp;CHAR(39)&amp;"!r2c"&amp;$C3723,0),variables,2,0)</f>
        <v>9917</v>
      </c>
      <c r="H3723" s="98">
        <f t="array" aca="1" ref="H3723" ca="1">IF(AND(G3723&gt;=10861,G3723&lt;=10863),TEXT(INDIRECT(CHAR(39)&amp;$A3723&amp;CHAR(39)&amp;"!r"&amp;$B3723&amp;"c"&amp;$C3723,0),"dd-mmm-yyyy"),(INDIRECT(CHAR(39)&amp;$A3723&amp;CHAR(39)&amp;"!r"&amp;$B3723&amp;"c"&amp;$C3723,0)))</f>
        <v>0</v>
      </c>
    </row>
    <row r="3724" spans="1:8" x14ac:dyDescent="0.3">
      <c r="A3724" s="40" t="s">
        <v>1081</v>
      </c>
      <c r="B3724" s="95">
        <f t="shared" si="7512"/>
        <v>11</v>
      </c>
      <c r="C3724" s="95">
        <f t="shared" si="7515"/>
        <v>21</v>
      </c>
      <c r="E3724" s="95">
        <f t="shared" ref="E3724" si="7631">plan_id</f>
        <v>390</v>
      </c>
      <c r="F3724" s="95">
        <f t="shared" ca="1" si="7609"/>
        <v>2009</v>
      </c>
      <c r="G3724" s="95">
        <f t="shared" ref="G3724" ca="1" si="7632">VLOOKUP(INDIRECT(CHAR(39)&amp;$A3724&amp;CHAR(39)&amp;"!r2c"&amp;$C3724,0),variables,2,0)</f>
        <v>9920</v>
      </c>
      <c r="H3724" s="98">
        <f t="array" aca="1" ref="H3724" ca="1">IF(AND(G3724&gt;=10861,G3724&lt;=10863),TEXT(INDIRECT(CHAR(39)&amp;$A3724&amp;CHAR(39)&amp;"!r"&amp;$B3724&amp;"c"&amp;$C3724,0),"dd-mmm-yyyy"),(INDIRECT(CHAR(39)&amp;$A3724&amp;CHAR(39)&amp;"!r"&amp;$B3724&amp;"c"&amp;$C3724,0)))</f>
        <v>0</v>
      </c>
    </row>
    <row r="3725" spans="1:8" x14ac:dyDescent="0.3">
      <c r="A3725" s="40" t="s">
        <v>1081</v>
      </c>
      <c r="B3725" s="95">
        <f t="shared" si="7512"/>
        <v>11</v>
      </c>
      <c r="C3725" s="95">
        <f t="shared" si="7515"/>
        <v>22</v>
      </c>
      <c r="E3725" s="95">
        <f t="shared" ref="E3725" si="7633">plan_id</f>
        <v>390</v>
      </c>
      <c r="F3725" s="95">
        <f t="shared" ca="1" si="7609"/>
        <v>2009</v>
      </c>
      <c r="G3725" s="95">
        <f t="shared" ref="G3725" ca="1" si="7634">VLOOKUP(INDIRECT(CHAR(39)&amp;$A3725&amp;CHAR(39)&amp;"!r2c"&amp;$C3725,0),variables,2,0)</f>
        <v>9648</v>
      </c>
      <c r="H3725" s="98">
        <f t="array" aca="1" ref="H3725" ca="1">IF(AND(G3725&gt;=10861,G3725&lt;=10863),TEXT(INDIRECT(CHAR(39)&amp;$A3725&amp;CHAR(39)&amp;"!r"&amp;$B3725&amp;"c"&amp;$C3725,0),"dd-mmm-yyyy"),(INDIRECT(CHAR(39)&amp;$A3725&amp;CHAR(39)&amp;"!r"&amp;$B3725&amp;"c"&amp;$C3725,0)))</f>
        <v>0</v>
      </c>
    </row>
    <row r="3726" spans="1:8" x14ac:dyDescent="0.3">
      <c r="A3726" s="40" t="s">
        <v>1081</v>
      </c>
      <c r="B3726" s="95">
        <f t="shared" si="7512"/>
        <v>11</v>
      </c>
      <c r="C3726" s="95">
        <f t="shared" si="7515"/>
        <v>23</v>
      </c>
      <c r="E3726" s="95">
        <f t="shared" ref="E3726" si="7635">plan_id</f>
        <v>390</v>
      </c>
      <c r="F3726" s="95">
        <f t="shared" ca="1" si="7609"/>
        <v>2009</v>
      </c>
      <c r="G3726" s="95">
        <f t="shared" ref="G3726" ca="1" si="7636">VLOOKUP(INDIRECT(CHAR(39)&amp;$A3726&amp;CHAR(39)&amp;"!r2c"&amp;$C3726,0),variables,2,0)</f>
        <v>9713</v>
      </c>
      <c r="H3726" s="98">
        <f t="array" aca="1" ref="H3726" ca="1">IF(AND(G3726&gt;=10861,G3726&lt;=10863),TEXT(INDIRECT(CHAR(39)&amp;$A3726&amp;CHAR(39)&amp;"!r"&amp;$B3726&amp;"c"&amp;$C3726,0),"dd-mmm-yyyy"),(INDIRECT(CHAR(39)&amp;$A3726&amp;CHAR(39)&amp;"!r"&amp;$B3726&amp;"c"&amp;$C3726,0)))</f>
        <v>0</v>
      </c>
    </row>
    <row r="3727" spans="1:8" x14ac:dyDescent="0.3">
      <c r="A3727" s="40" t="s">
        <v>1081</v>
      </c>
      <c r="B3727" s="95">
        <f t="shared" si="7512"/>
        <v>11</v>
      </c>
      <c r="C3727" s="95">
        <f t="shared" si="7515"/>
        <v>24</v>
      </c>
      <c r="E3727" s="95">
        <f t="shared" ref="E3727" si="7637">plan_id</f>
        <v>390</v>
      </c>
      <c r="F3727" s="95">
        <f t="shared" ca="1" si="7609"/>
        <v>2009</v>
      </c>
      <c r="G3727" s="95">
        <f t="shared" ref="G3727" ca="1" si="7638">VLOOKUP(INDIRECT(CHAR(39)&amp;$A3727&amp;CHAR(39)&amp;"!r2c"&amp;$C3727,0),variables,2,0)</f>
        <v>9719</v>
      </c>
      <c r="H3727" s="98">
        <f t="array" aca="1" ref="H3727" ca="1">IF(AND(G3727&gt;=10861,G3727&lt;=10863),TEXT(INDIRECT(CHAR(39)&amp;$A3727&amp;CHAR(39)&amp;"!r"&amp;$B3727&amp;"c"&amp;$C3727,0),"dd-mmm-yyyy"),(INDIRECT(CHAR(39)&amp;$A3727&amp;CHAR(39)&amp;"!r"&amp;$B3727&amp;"c"&amp;$C3727,0)))</f>
        <v>0</v>
      </c>
    </row>
    <row r="3728" spans="1:8" x14ac:dyDescent="0.3">
      <c r="A3728" s="40" t="s">
        <v>1081</v>
      </c>
      <c r="B3728" s="95">
        <f t="shared" si="7512"/>
        <v>11</v>
      </c>
      <c r="C3728" s="95">
        <f t="shared" si="7515"/>
        <v>25</v>
      </c>
      <c r="E3728" s="95">
        <f t="shared" ref="E3728" si="7639">plan_id</f>
        <v>390</v>
      </c>
      <c r="F3728" s="95">
        <f t="shared" ca="1" si="7609"/>
        <v>2009</v>
      </c>
      <c r="G3728" s="95">
        <f t="shared" ref="G3728" ca="1" si="7640">VLOOKUP(INDIRECT(CHAR(39)&amp;$A3728&amp;CHAR(39)&amp;"!r2c"&amp;$C3728,0),variables,2,0)</f>
        <v>9725</v>
      </c>
      <c r="H3728" s="98">
        <f t="array" aca="1" ref="H3728" ca="1">IF(AND(G3728&gt;=10861,G3728&lt;=10863),TEXT(INDIRECT(CHAR(39)&amp;$A3728&amp;CHAR(39)&amp;"!r"&amp;$B3728&amp;"c"&amp;$C3728,0),"dd-mmm-yyyy"),(INDIRECT(CHAR(39)&amp;$A3728&amp;CHAR(39)&amp;"!r"&amp;$B3728&amp;"c"&amp;$C3728,0)))</f>
        <v>0</v>
      </c>
    </row>
    <row r="3729" spans="1:8" x14ac:dyDescent="0.3">
      <c r="A3729" s="40" t="s">
        <v>1081</v>
      </c>
      <c r="B3729" s="95">
        <f t="shared" si="7512"/>
        <v>11</v>
      </c>
      <c r="C3729" s="95">
        <f t="shared" si="7515"/>
        <v>26</v>
      </c>
      <c r="E3729" s="95">
        <f t="shared" ref="E3729" si="7641">plan_id</f>
        <v>390</v>
      </c>
      <c r="F3729" s="95">
        <f t="shared" ca="1" si="7609"/>
        <v>2009</v>
      </c>
      <c r="G3729" s="95">
        <f t="shared" ref="G3729" ca="1" si="7642">VLOOKUP(INDIRECT(CHAR(39)&amp;$A3729&amp;CHAR(39)&amp;"!r2c"&amp;$C3729,0),variables,2,0)</f>
        <v>9743</v>
      </c>
      <c r="H3729" s="98">
        <f t="array" aca="1" ref="H3729" ca="1">IF(AND(G3729&gt;=10861,G3729&lt;=10863),TEXT(INDIRECT(CHAR(39)&amp;$A3729&amp;CHAR(39)&amp;"!r"&amp;$B3729&amp;"c"&amp;$C3729,0),"dd-mmm-yyyy"),(INDIRECT(CHAR(39)&amp;$A3729&amp;CHAR(39)&amp;"!r"&amp;$B3729&amp;"c"&amp;$C3729,0)))</f>
        <v>0</v>
      </c>
    </row>
    <row r="3730" spans="1:8" x14ac:dyDescent="0.3">
      <c r="A3730" s="40" t="s">
        <v>1081</v>
      </c>
      <c r="B3730" s="95">
        <f t="shared" ref="B3730:B3793" si="7643">B3642+1</f>
        <v>11</v>
      </c>
      <c r="C3730" s="95">
        <f t="shared" si="7515"/>
        <v>27</v>
      </c>
      <c r="E3730" s="95">
        <f t="shared" ref="E3730" si="7644">plan_id</f>
        <v>390</v>
      </c>
      <c r="F3730" s="95">
        <f t="shared" ca="1" si="7609"/>
        <v>2009</v>
      </c>
      <c r="G3730" s="95">
        <f t="shared" ref="G3730" ca="1" si="7645">VLOOKUP(INDIRECT(CHAR(39)&amp;$A3730&amp;CHAR(39)&amp;"!r2c"&amp;$C3730,0),variables,2,0)</f>
        <v>9746</v>
      </c>
      <c r="H3730" s="98">
        <f t="array" aca="1" ref="H3730" ca="1">IF(AND(G3730&gt;=10861,G3730&lt;=10863),TEXT(INDIRECT(CHAR(39)&amp;$A3730&amp;CHAR(39)&amp;"!r"&amp;$B3730&amp;"c"&amp;$C3730,0),"dd-mmm-yyyy"),(INDIRECT(CHAR(39)&amp;$A3730&amp;CHAR(39)&amp;"!r"&amp;$B3730&amp;"c"&amp;$C3730,0)))</f>
        <v>0</v>
      </c>
    </row>
    <row r="3731" spans="1:8" x14ac:dyDescent="0.3">
      <c r="A3731" s="40" t="s">
        <v>1081</v>
      </c>
      <c r="B3731" s="95">
        <f t="shared" si="7643"/>
        <v>11</v>
      </c>
      <c r="C3731" s="95">
        <f t="shared" ref="C3731:C3794" si="7646">C3643</f>
        <v>28</v>
      </c>
      <c r="E3731" s="95">
        <f t="shared" ref="E3731" si="7647">plan_id</f>
        <v>390</v>
      </c>
      <c r="F3731" s="95">
        <f t="shared" ca="1" si="7609"/>
        <v>2009</v>
      </c>
      <c r="G3731" s="95">
        <f t="shared" ref="G3731" ca="1" si="7648">VLOOKUP(INDIRECT(CHAR(39)&amp;$A3731&amp;CHAR(39)&amp;"!r2c"&amp;$C3731,0),variables,2,0)</f>
        <v>9761</v>
      </c>
      <c r="H3731" s="98">
        <f t="array" aca="1" ref="H3731" ca="1">IF(AND(G3731&gt;=10861,G3731&lt;=10863),TEXT(INDIRECT(CHAR(39)&amp;$A3731&amp;CHAR(39)&amp;"!r"&amp;$B3731&amp;"c"&amp;$C3731,0),"dd-mmm-yyyy"),(INDIRECT(CHAR(39)&amp;$A3731&amp;CHAR(39)&amp;"!r"&amp;$B3731&amp;"c"&amp;$C3731,0)))</f>
        <v>0</v>
      </c>
    </row>
    <row r="3732" spans="1:8" x14ac:dyDescent="0.3">
      <c r="A3732" s="40" t="s">
        <v>1081</v>
      </c>
      <c r="B3732" s="95">
        <f t="shared" si="7643"/>
        <v>11</v>
      </c>
      <c r="C3732" s="95">
        <f t="shared" si="7646"/>
        <v>29</v>
      </c>
      <c r="E3732" s="95">
        <f t="shared" ref="E3732" si="7649">plan_id</f>
        <v>390</v>
      </c>
      <c r="F3732" s="95">
        <f t="shared" ca="1" si="7609"/>
        <v>2009</v>
      </c>
      <c r="G3732" s="95">
        <f t="shared" ref="G3732" ca="1" si="7650">VLOOKUP(INDIRECT(CHAR(39)&amp;$A3732&amp;CHAR(39)&amp;"!r2c"&amp;$C3732,0),variables,2,0)</f>
        <v>9764</v>
      </c>
      <c r="H3732" s="98">
        <f t="array" aca="1" ref="H3732" ca="1">IF(AND(G3732&gt;=10861,G3732&lt;=10863),TEXT(INDIRECT(CHAR(39)&amp;$A3732&amp;CHAR(39)&amp;"!r"&amp;$B3732&amp;"c"&amp;$C3732,0),"dd-mmm-yyyy"),(INDIRECT(CHAR(39)&amp;$A3732&amp;CHAR(39)&amp;"!r"&amp;$B3732&amp;"c"&amp;$C3732,0)))</f>
        <v>0</v>
      </c>
    </row>
    <row r="3733" spans="1:8" x14ac:dyDescent="0.3">
      <c r="A3733" s="40" t="s">
        <v>1081</v>
      </c>
      <c r="B3733" s="95">
        <f t="shared" si="7643"/>
        <v>11</v>
      </c>
      <c r="C3733" s="95">
        <f t="shared" si="7646"/>
        <v>30</v>
      </c>
      <c r="E3733" s="95">
        <f t="shared" ref="E3733" si="7651">plan_id</f>
        <v>390</v>
      </c>
      <c r="F3733" s="95">
        <f t="shared" ca="1" si="7609"/>
        <v>2009</v>
      </c>
      <c r="G3733" s="95">
        <f t="shared" ref="G3733" ca="1" si="7652">VLOOKUP(INDIRECT(CHAR(39)&amp;$A3733&amp;CHAR(39)&amp;"!r2c"&amp;$C3733,0),variables,2,0)</f>
        <v>9767</v>
      </c>
      <c r="H3733" s="98">
        <f t="array" aca="1" ref="H3733" ca="1">IF(AND(G3733&gt;=10861,G3733&lt;=10863),TEXT(INDIRECT(CHAR(39)&amp;$A3733&amp;CHAR(39)&amp;"!r"&amp;$B3733&amp;"c"&amp;$C3733,0),"dd-mmm-yyyy"),(INDIRECT(CHAR(39)&amp;$A3733&amp;CHAR(39)&amp;"!r"&amp;$B3733&amp;"c"&amp;$C3733,0)))</f>
        <v>0</v>
      </c>
    </row>
    <row r="3734" spans="1:8" x14ac:dyDescent="0.3">
      <c r="A3734" s="40" t="s">
        <v>1081</v>
      </c>
      <c r="B3734" s="95">
        <f t="shared" si="7643"/>
        <v>11</v>
      </c>
      <c r="C3734" s="95">
        <f t="shared" si="7646"/>
        <v>31</v>
      </c>
      <c r="E3734" s="95">
        <f t="shared" ref="E3734" si="7653">plan_id</f>
        <v>390</v>
      </c>
      <c r="F3734" s="95">
        <f t="shared" ca="1" si="7609"/>
        <v>2009</v>
      </c>
      <c r="G3734" s="95">
        <f t="shared" ref="G3734" ca="1" si="7654">VLOOKUP(INDIRECT(CHAR(39)&amp;$A3734&amp;CHAR(39)&amp;"!r2c"&amp;$C3734,0),variables,2,0)</f>
        <v>9770</v>
      </c>
      <c r="H3734" s="98">
        <f t="array" aca="1" ref="H3734" ca="1">IF(AND(G3734&gt;=10861,G3734&lt;=10863),TEXT(INDIRECT(CHAR(39)&amp;$A3734&amp;CHAR(39)&amp;"!r"&amp;$B3734&amp;"c"&amp;$C3734,0),"dd-mmm-yyyy"),(INDIRECT(CHAR(39)&amp;$A3734&amp;CHAR(39)&amp;"!r"&amp;$B3734&amp;"c"&amp;$C3734,0)))</f>
        <v>0</v>
      </c>
    </row>
    <row r="3735" spans="1:8" x14ac:dyDescent="0.3">
      <c r="A3735" s="40" t="s">
        <v>1081</v>
      </c>
      <c r="B3735" s="95">
        <f t="shared" si="7643"/>
        <v>11</v>
      </c>
      <c r="C3735" s="95">
        <f t="shared" si="7646"/>
        <v>32</v>
      </c>
      <c r="E3735" s="95">
        <f t="shared" ref="E3735" si="7655">plan_id</f>
        <v>390</v>
      </c>
      <c r="F3735" s="95">
        <f t="shared" ca="1" si="7609"/>
        <v>2009</v>
      </c>
      <c r="G3735" s="95">
        <f t="shared" ref="G3735" ca="1" si="7656">VLOOKUP(INDIRECT(CHAR(39)&amp;$A3735&amp;CHAR(39)&amp;"!r2c"&amp;$C3735,0),variables,2,0)</f>
        <v>9773</v>
      </c>
      <c r="H3735" s="98">
        <f t="array" aca="1" ref="H3735" ca="1">IF(AND(G3735&gt;=10861,G3735&lt;=10863),TEXT(INDIRECT(CHAR(39)&amp;$A3735&amp;CHAR(39)&amp;"!r"&amp;$B3735&amp;"c"&amp;$C3735,0),"dd-mmm-yyyy"),(INDIRECT(CHAR(39)&amp;$A3735&amp;CHAR(39)&amp;"!r"&amp;$B3735&amp;"c"&amp;$C3735,0)))</f>
        <v>0</v>
      </c>
    </row>
    <row r="3736" spans="1:8" x14ac:dyDescent="0.3">
      <c r="A3736" s="40" t="s">
        <v>1081</v>
      </c>
      <c r="B3736" s="95">
        <f t="shared" si="7643"/>
        <v>11</v>
      </c>
      <c r="C3736" s="95">
        <f t="shared" si="7646"/>
        <v>33</v>
      </c>
      <c r="E3736" s="95">
        <f t="shared" ref="E3736" si="7657">plan_id</f>
        <v>390</v>
      </c>
      <c r="F3736" s="95">
        <f t="shared" ca="1" si="7609"/>
        <v>2009</v>
      </c>
      <c r="G3736" s="95">
        <f t="shared" ref="G3736" ca="1" si="7658">VLOOKUP(INDIRECT(CHAR(39)&amp;$A3736&amp;CHAR(39)&amp;"!r2c"&amp;$C3736,0),variables,2,0)</f>
        <v>9776</v>
      </c>
      <c r="H3736" s="98">
        <f t="array" aca="1" ref="H3736" ca="1">IF(AND(G3736&gt;=10861,G3736&lt;=10863),TEXT(INDIRECT(CHAR(39)&amp;$A3736&amp;CHAR(39)&amp;"!r"&amp;$B3736&amp;"c"&amp;$C3736,0),"dd-mmm-yyyy"),(INDIRECT(CHAR(39)&amp;$A3736&amp;CHAR(39)&amp;"!r"&amp;$B3736&amp;"c"&amp;$C3736,0)))</f>
        <v>0</v>
      </c>
    </row>
    <row r="3737" spans="1:8" x14ac:dyDescent="0.3">
      <c r="A3737" s="40" t="s">
        <v>1081</v>
      </c>
      <c r="B3737" s="95">
        <f t="shared" si="7643"/>
        <v>11</v>
      </c>
      <c r="C3737" s="95">
        <f t="shared" si="7646"/>
        <v>34</v>
      </c>
      <c r="E3737" s="95">
        <f t="shared" ref="E3737" si="7659">plan_id</f>
        <v>390</v>
      </c>
      <c r="F3737" s="95">
        <f t="shared" ca="1" si="7609"/>
        <v>2009</v>
      </c>
      <c r="G3737" s="95">
        <f t="shared" ref="G3737" ca="1" si="7660">VLOOKUP(INDIRECT(CHAR(39)&amp;$A3737&amp;CHAR(39)&amp;"!r2c"&amp;$C3737,0),variables,2,0)</f>
        <v>9779</v>
      </c>
      <c r="H3737" s="98">
        <f t="array" aca="1" ref="H3737" ca="1">IF(AND(G3737&gt;=10861,G3737&lt;=10863),TEXT(INDIRECT(CHAR(39)&amp;$A3737&amp;CHAR(39)&amp;"!r"&amp;$B3737&amp;"c"&amp;$C3737,0),"dd-mmm-yyyy"),(INDIRECT(CHAR(39)&amp;$A3737&amp;CHAR(39)&amp;"!r"&amp;$B3737&amp;"c"&amp;$C3737,0)))</f>
        <v>0</v>
      </c>
    </row>
    <row r="3738" spans="1:8" x14ac:dyDescent="0.3">
      <c r="A3738" s="40" t="s">
        <v>1081</v>
      </c>
      <c r="B3738" s="95">
        <f t="shared" si="7643"/>
        <v>11</v>
      </c>
      <c r="C3738" s="95">
        <f t="shared" si="7646"/>
        <v>35</v>
      </c>
      <c r="E3738" s="95">
        <f t="shared" ref="E3738" si="7661">plan_id</f>
        <v>390</v>
      </c>
      <c r="F3738" s="95">
        <f t="shared" ca="1" si="7609"/>
        <v>2009</v>
      </c>
      <c r="G3738" s="95">
        <f t="shared" ref="G3738" ca="1" si="7662">VLOOKUP(INDIRECT(CHAR(39)&amp;$A3738&amp;CHAR(39)&amp;"!r2c"&amp;$C3738,0),variables,2,0)</f>
        <v>9785</v>
      </c>
      <c r="H3738" s="98">
        <f t="array" aca="1" ref="H3738" ca="1">IF(AND(G3738&gt;=10861,G3738&lt;=10863),TEXT(INDIRECT(CHAR(39)&amp;$A3738&amp;CHAR(39)&amp;"!r"&amp;$B3738&amp;"c"&amp;$C3738,0),"dd-mmm-yyyy"),(INDIRECT(CHAR(39)&amp;$A3738&amp;CHAR(39)&amp;"!r"&amp;$B3738&amp;"c"&amp;$C3738,0)))</f>
        <v>0</v>
      </c>
    </row>
    <row r="3739" spans="1:8" x14ac:dyDescent="0.3">
      <c r="A3739" s="40" t="s">
        <v>1081</v>
      </c>
      <c r="B3739" s="95">
        <f t="shared" si="7643"/>
        <v>11</v>
      </c>
      <c r="C3739" s="95">
        <f t="shared" si="7646"/>
        <v>36</v>
      </c>
      <c r="E3739" s="95">
        <f t="shared" ref="E3739" si="7663">plan_id</f>
        <v>390</v>
      </c>
      <c r="F3739" s="95">
        <f t="shared" ca="1" si="7609"/>
        <v>2009</v>
      </c>
      <c r="G3739" s="95">
        <f t="shared" ref="G3739" ca="1" si="7664">VLOOKUP(INDIRECT(CHAR(39)&amp;$A3739&amp;CHAR(39)&amp;"!r2c"&amp;$C3739,0),variables,2,0)</f>
        <v>9794</v>
      </c>
      <c r="H3739" s="98">
        <f t="array" aca="1" ref="H3739" ca="1">IF(AND(G3739&gt;=10861,G3739&lt;=10863),TEXT(INDIRECT(CHAR(39)&amp;$A3739&amp;CHAR(39)&amp;"!r"&amp;$B3739&amp;"c"&amp;$C3739,0),"dd-mmm-yyyy"),(INDIRECT(CHAR(39)&amp;$A3739&amp;CHAR(39)&amp;"!r"&amp;$B3739&amp;"c"&amp;$C3739,0)))</f>
        <v>0</v>
      </c>
    </row>
    <row r="3740" spans="1:8" x14ac:dyDescent="0.3">
      <c r="A3740" s="40" t="s">
        <v>1081</v>
      </c>
      <c r="B3740" s="95">
        <f t="shared" si="7643"/>
        <v>11</v>
      </c>
      <c r="C3740" s="95">
        <f t="shared" si="7646"/>
        <v>37</v>
      </c>
      <c r="E3740" s="95">
        <f t="shared" ref="E3740" si="7665">plan_id</f>
        <v>390</v>
      </c>
      <c r="F3740" s="95">
        <f t="shared" ca="1" si="7609"/>
        <v>2009</v>
      </c>
      <c r="G3740" s="95">
        <f t="shared" ref="G3740" ca="1" si="7666">VLOOKUP(INDIRECT(CHAR(39)&amp;$A3740&amp;CHAR(39)&amp;"!r2c"&amp;$C3740,0),variables,2,0)</f>
        <v>9797</v>
      </c>
      <c r="H3740" s="98">
        <f t="array" aca="1" ref="H3740" ca="1">IF(AND(G3740&gt;=10861,G3740&lt;=10863),TEXT(INDIRECT(CHAR(39)&amp;$A3740&amp;CHAR(39)&amp;"!r"&amp;$B3740&amp;"c"&amp;$C3740,0),"dd-mmm-yyyy"),(INDIRECT(CHAR(39)&amp;$A3740&amp;CHAR(39)&amp;"!r"&amp;$B3740&amp;"c"&amp;$C3740,0)))</f>
        <v>0</v>
      </c>
    </row>
    <row r="3741" spans="1:8" x14ac:dyDescent="0.3">
      <c r="A3741" s="40" t="s">
        <v>1081</v>
      </c>
      <c r="B3741" s="95">
        <f t="shared" si="7643"/>
        <v>11</v>
      </c>
      <c r="C3741" s="95">
        <f t="shared" si="7646"/>
        <v>38</v>
      </c>
      <c r="E3741" s="95">
        <f t="shared" ref="E3741" si="7667">plan_id</f>
        <v>390</v>
      </c>
      <c r="F3741" s="95">
        <f t="shared" ca="1" si="7609"/>
        <v>2009</v>
      </c>
      <c r="G3741" s="95">
        <f t="shared" ref="G3741" ca="1" si="7668">VLOOKUP(INDIRECT(CHAR(39)&amp;$A3741&amp;CHAR(39)&amp;"!r2c"&amp;$C3741,0),variables,2,0)</f>
        <v>9806</v>
      </c>
      <c r="H3741" s="98">
        <f t="array" aca="1" ref="H3741" ca="1">IF(AND(G3741&gt;=10861,G3741&lt;=10863),TEXT(INDIRECT(CHAR(39)&amp;$A3741&amp;CHAR(39)&amp;"!r"&amp;$B3741&amp;"c"&amp;$C3741,0),"dd-mmm-yyyy"),(INDIRECT(CHAR(39)&amp;$A3741&amp;CHAR(39)&amp;"!r"&amp;$B3741&amp;"c"&amp;$C3741,0)))</f>
        <v>0</v>
      </c>
    </row>
    <row r="3742" spans="1:8" x14ac:dyDescent="0.3">
      <c r="A3742" s="40" t="s">
        <v>1081</v>
      </c>
      <c r="B3742" s="95">
        <f t="shared" si="7643"/>
        <v>11</v>
      </c>
      <c r="C3742" s="95">
        <f t="shared" si="7646"/>
        <v>39</v>
      </c>
      <c r="E3742" s="95">
        <f t="shared" ref="E3742" si="7669">plan_id</f>
        <v>390</v>
      </c>
      <c r="F3742" s="95">
        <f t="shared" ca="1" si="7609"/>
        <v>2009</v>
      </c>
      <c r="G3742" s="95">
        <f t="shared" ref="G3742" ca="1" si="7670">VLOOKUP(INDIRECT(CHAR(39)&amp;$A3742&amp;CHAR(39)&amp;"!r2c"&amp;$C3742,0),variables,2,0)</f>
        <v>9809</v>
      </c>
      <c r="H3742" s="98">
        <f t="array" aca="1" ref="H3742" ca="1">IF(AND(G3742&gt;=10861,G3742&lt;=10863),TEXT(INDIRECT(CHAR(39)&amp;$A3742&amp;CHAR(39)&amp;"!r"&amp;$B3742&amp;"c"&amp;$C3742,0),"dd-mmm-yyyy"),(INDIRECT(CHAR(39)&amp;$A3742&amp;CHAR(39)&amp;"!r"&amp;$B3742&amp;"c"&amp;$C3742,0)))</f>
        <v>0</v>
      </c>
    </row>
    <row r="3743" spans="1:8" x14ac:dyDescent="0.3">
      <c r="A3743" s="40" t="s">
        <v>1081</v>
      </c>
      <c r="B3743" s="95">
        <f t="shared" si="7643"/>
        <v>11</v>
      </c>
      <c r="C3743" s="95">
        <f t="shared" si="7646"/>
        <v>40</v>
      </c>
      <c r="E3743" s="95">
        <f t="shared" ref="E3743" si="7671">plan_id</f>
        <v>390</v>
      </c>
      <c r="F3743" s="95">
        <f t="shared" ca="1" si="7609"/>
        <v>2009</v>
      </c>
      <c r="G3743" s="95">
        <f t="shared" ref="G3743" ca="1" si="7672">VLOOKUP(INDIRECT(CHAR(39)&amp;$A3743&amp;CHAR(39)&amp;"!r2c"&amp;$C3743,0),variables,2,0)</f>
        <v>9818</v>
      </c>
      <c r="H3743" s="98">
        <f t="array" aca="1" ref="H3743" ca="1">IF(AND(G3743&gt;=10861,G3743&lt;=10863),TEXT(INDIRECT(CHAR(39)&amp;$A3743&amp;CHAR(39)&amp;"!r"&amp;$B3743&amp;"c"&amp;$C3743,0),"dd-mmm-yyyy"),(INDIRECT(CHAR(39)&amp;$A3743&amp;CHAR(39)&amp;"!r"&amp;$B3743&amp;"c"&amp;$C3743,0)))</f>
        <v>0</v>
      </c>
    </row>
    <row r="3744" spans="1:8" x14ac:dyDescent="0.3">
      <c r="A3744" s="40" t="s">
        <v>1081</v>
      </c>
      <c r="B3744" s="95">
        <f t="shared" si="7643"/>
        <v>11</v>
      </c>
      <c r="C3744" s="95">
        <f t="shared" si="7646"/>
        <v>41</v>
      </c>
      <c r="E3744" s="95">
        <f t="shared" ref="E3744" si="7673">plan_id</f>
        <v>390</v>
      </c>
      <c r="F3744" s="95">
        <f t="shared" ca="1" si="7609"/>
        <v>2009</v>
      </c>
      <c r="G3744" s="95">
        <f t="shared" ref="G3744" ca="1" si="7674">VLOOKUP(INDIRECT(CHAR(39)&amp;$A3744&amp;CHAR(39)&amp;"!r2c"&amp;$C3744,0),variables,2,0)</f>
        <v>9839</v>
      </c>
      <c r="H3744" s="98">
        <f t="array" aca="1" ref="H3744" ca="1">IF(AND(G3744&gt;=10861,G3744&lt;=10863),TEXT(INDIRECT(CHAR(39)&amp;$A3744&amp;CHAR(39)&amp;"!r"&amp;$B3744&amp;"c"&amp;$C3744,0),"dd-mmm-yyyy"),(INDIRECT(CHAR(39)&amp;$A3744&amp;CHAR(39)&amp;"!r"&amp;$B3744&amp;"c"&amp;$C3744,0)))</f>
        <v>0</v>
      </c>
    </row>
    <row r="3745" spans="1:8" x14ac:dyDescent="0.3">
      <c r="A3745" s="40" t="s">
        <v>1081</v>
      </c>
      <c r="B3745" s="95">
        <f t="shared" si="7643"/>
        <v>11</v>
      </c>
      <c r="C3745" s="95">
        <f t="shared" si="7646"/>
        <v>42</v>
      </c>
      <c r="E3745" s="95">
        <f t="shared" ref="E3745" si="7675">plan_id</f>
        <v>390</v>
      </c>
      <c r="F3745" s="95">
        <f t="shared" ca="1" si="7609"/>
        <v>2009</v>
      </c>
      <c r="G3745" s="95">
        <f t="shared" ref="G3745" ca="1" si="7676">VLOOKUP(INDIRECT(CHAR(39)&amp;$A3745&amp;CHAR(39)&amp;"!r2c"&amp;$C3745,0),variables,2,0)</f>
        <v>9860</v>
      </c>
      <c r="H3745" s="98">
        <f t="array" aca="1" ref="H3745" ca="1">IF(AND(G3745&gt;=10861,G3745&lt;=10863),TEXT(INDIRECT(CHAR(39)&amp;$A3745&amp;CHAR(39)&amp;"!r"&amp;$B3745&amp;"c"&amp;$C3745,0),"dd-mmm-yyyy"),(INDIRECT(CHAR(39)&amp;$A3745&amp;CHAR(39)&amp;"!r"&amp;$B3745&amp;"c"&amp;$C3745,0)))</f>
        <v>0</v>
      </c>
    </row>
    <row r="3746" spans="1:8" x14ac:dyDescent="0.3">
      <c r="A3746" s="40" t="s">
        <v>1081</v>
      </c>
      <c r="B3746" s="95">
        <f t="shared" si="7643"/>
        <v>11</v>
      </c>
      <c r="C3746" s="95">
        <f t="shared" si="7646"/>
        <v>43</v>
      </c>
      <c r="E3746" s="95">
        <f t="shared" ref="E3746" si="7677">plan_id</f>
        <v>390</v>
      </c>
      <c r="F3746" s="95">
        <f t="shared" ca="1" si="7609"/>
        <v>2009</v>
      </c>
      <c r="G3746" s="95">
        <f t="shared" ref="G3746" ca="1" si="7678">VLOOKUP(INDIRECT(CHAR(39)&amp;$A3746&amp;CHAR(39)&amp;"!r2c"&amp;$C3746,0),variables,2,0)</f>
        <v>9863</v>
      </c>
      <c r="H3746" s="98">
        <f t="array" aca="1" ref="H3746" ca="1">IF(AND(G3746&gt;=10861,G3746&lt;=10863),TEXT(INDIRECT(CHAR(39)&amp;$A3746&amp;CHAR(39)&amp;"!r"&amp;$B3746&amp;"c"&amp;$C3746,0),"dd-mmm-yyyy"),(INDIRECT(CHAR(39)&amp;$A3746&amp;CHAR(39)&amp;"!r"&amp;$B3746&amp;"c"&amp;$C3746,0)))</f>
        <v>0</v>
      </c>
    </row>
    <row r="3747" spans="1:8" x14ac:dyDescent="0.3">
      <c r="A3747" s="40" t="s">
        <v>1081</v>
      </c>
      <c r="B3747" s="95">
        <f t="shared" si="7643"/>
        <v>11</v>
      </c>
      <c r="C3747" s="95">
        <f t="shared" si="7646"/>
        <v>44</v>
      </c>
      <c r="E3747" s="95">
        <f t="shared" ref="E3747" si="7679">plan_id</f>
        <v>390</v>
      </c>
      <c r="F3747" s="95">
        <f t="shared" ca="1" si="7609"/>
        <v>2009</v>
      </c>
      <c r="G3747" s="95">
        <f t="shared" ref="G3747" ca="1" si="7680">VLOOKUP(INDIRECT(CHAR(39)&amp;$A3747&amp;CHAR(39)&amp;"!r2c"&amp;$C3747,0),variables,2,0)</f>
        <v>9878</v>
      </c>
      <c r="H3747" s="98">
        <f t="array" aca="1" ref="H3747" ca="1">IF(AND(G3747&gt;=10861,G3747&lt;=10863),TEXT(INDIRECT(CHAR(39)&amp;$A3747&amp;CHAR(39)&amp;"!r"&amp;$B3747&amp;"c"&amp;$C3747,0),"dd-mmm-yyyy"),(INDIRECT(CHAR(39)&amp;$A3747&amp;CHAR(39)&amp;"!r"&amp;$B3747&amp;"c"&amp;$C3747,0)))</f>
        <v>0</v>
      </c>
    </row>
    <row r="3748" spans="1:8" x14ac:dyDescent="0.3">
      <c r="A3748" s="40" t="s">
        <v>1081</v>
      </c>
      <c r="B3748" s="95">
        <f t="shared" si="7643"/>
        <v>11</v>
      </c>
      <c r="C3748" s="95">
        <f t="shared" si="7646"/>
        <v>45</v>
      </c>
      <c r="E3748" s="95">
        <f t="shared" ref="E3748" si="7681">plan_id</f>
        <v>390</v>
      </c>
      <c r="F3748" s="95">
        <f t="shared" ca="1" si="7609"/>
        <v>2009</v>
      </c>
      <c r="G3748" s="95">
        <f t="shared" ref="G3748" ca="1" si="7682">VLOOKUP(INDIRECT(CHAR(39)&amp;$A3748&amp;CHAR(39)&amp;"!r2c"&amp;$C3748,0),variables,2,0)</f>
        <v>9923</v>
      </c>
      <c r="H3748" s="98">
        <f t="array" aca="1" ref="H3748" ca="1">IF(AND(G3748&gt;=10861,G3748&lt;=10863),TEXT(INDIRECT(CHAR(39)&amp;$A3748&amp;CHAR(39)&amp;"!r"&amp;$B3748&amp;"c"&amp;$C3748,0),"dd-mmm-yyyy"),(INDIRECT(CHAR(39)&amp;$A3748&amp;CHAR(39)&amp;"!r"&amp;$B3748&amp;"c"&amp;$C3748,0)))</f>
        <v>0</v>
      </c>
    </row>
    <row r="3749" spans="1:8" x14ac:dyDescent="0.3">
      <c r="A3749" s="40" t="s">
        <v>1081</v>
      </c>
      <c r="B3749" s="95">
        <f t="shared" si="7643"/>
        <v>11</v>
      </c>
      <c r="C3749" s="95">
        <f t="shared" si="7646"/>
        <v>46</v>
      </c>
      <c r="E3749" s="95">
        <f t="shared" ref="E3749" si="7683">plan_id</f>
        <v>390</v>
      </c>
      <c r="F3749" s="95">
        <f t="shared" ca="1" si="7609"/>
        <v>2009</v>
      </c>
      <c r="G3749" s="95">
        <f t="shared" ref="G3749" ca="1" si="7684">VLOOKUP(INDIRECT(CHAR(39)&amp;$A3749&amp;CHAR(39)&amp;"!r2c"&amp;$C3749,0),variables,2,0)</f>
        <v>9932</v>
      </c>
      <c r="H3749" s="98">
        <f t="array" aca="1" ref="H3749" ca="1">IF(AND(G3749&gt;=10861,G3749&lt;=10863),TEXT(INDIRECT(CHAR(39)&amp;$A3749&amp;CHAR(39)&amp;"!r"&amp;$B3749&amp;"c"&amp;$C3749,0),"dd-mmm-yyyy"),(INDIRECT(CHAR(39)&amp;$A3749&amp;CHAR(39)&amp;"!r"&amp;$B3749&amp;"c"&amp;$C3749,0)))</f>
        <v>0</v>
      </c>
    </row>
    <row r="3750" spans="1:8" x14ac:dyDescent="0.3">
      <c r="A3750" s="40" t="s">
        <v>1081</v>
      </c>
      <c r="B3750" s="95">
        <f t="shared" si="7643"/>
        <v>11</v>
      </c>
      <c r="C3750" s="95">
        <f t="shared" si="7646"/>
        <v>47</v>
      </c>
      <c r="E3750" s="95">
        <f t="shared" ref="E3750" si="7685">plan_id</f>
        <v>390</v>
      </c>
      <c r="F3750" s="95">
        <f t="shared" ca="1" si="7609"/>
        <v>2009</v>
      </c>
      <c r="G3750" s="95">
        <f t="shared" ref="G3750" ca="1" si="7686">VLOOKUP(INDIRECT(CHAR(39)&amp;$A3750&amp;CHAR(39)&amp;"!r2c"&amp;$C3750,0),variables,2,0)</f>
        <v>9935</v>
      </c>
      <c r="H3750" s="98">
        <f t="array" aca="1" ref="H3750" ca="1">IF(AND(G3750&gt;=10861,G3750&lt;=10863),TEXT(INDIRECT(CHAR(39)&amp;$A3750&amp;CHAR(39)&amp;"!r"&amp;$B3750&amp;"c"&amp;$C3750,0),"dd-mmm-yyyy"),(INDIRECT(CHAR(39)&amp;$A3750&amp;CHAR(39)&amp;"!r"&amp;$B3750&amp;"c"&amp;$C3750,0)))</f>
        <v>0</v>
      </c>
    </row>
    <row r="3751" spans="1:8" x14ac:dyDescent="0.3">
      <c r="A3751" s="40" t="s">
        <v>1081</v>
      </c>
      <c r="B3751" s="95">
        <f t="shared" si="7643"/>
        <v>11</v>
      </c>
      <c r="C3751" s="95">
        <f t="shared" si="7646"/>
        <v>48</v>
      </c>
      <c r="E3751" s="95">
        <f t="shared" ref="E3751" si="7687">plan_id</f>
        <v>390</v>
      </c>
      <c r="F3751" s="95">
        <f t="shared" ca="1" si="7609"/>
        <v>2009</v>
      </c>
      <c r="G3751" s="95">
        <f t="shared" ref="G3751" ca="1" si="7688">VLOOKUP(INDIRECT(CHAR(39)&amp;$A3751&amp;CHAR(39)&amp;"!r2c"&amp;$C3751,0),variables,2,0)</f>
        <v>9651</v>
      </c>
      <c r="H3751" s="98">
        <f t="array" aca="1" ref="H3751" ca="1">IF(AND(G3751&gt;=10861,G3751&lt;=10863),TEXT(INDIRECT(CHAR(39)&amp;$A3751&amp;CHAR(39)&amp;"!r"&amp;$B3751&amp;"c"&amp;$C3751,0),"dd-mmm-yyyy"),(INDIRECT(CHAR(39)&amp;$A3751&amp;CHAR(39)&amp;"!r"&amp;$B3751&amp;"c"&amp;$C3751,0)))</f>
        <v>0</v>
      </c>
    </row>
    <row r="3752" spans="1:8" x14ac:dyDescent="0.3">
      <c r="A3752" s="40" t="s">
        <v>1081</v>
      </c>
      <c r="B3752" s="95">
        <f t="shared" si="7643"/>
        <v>11</v>
      </c>
      <c r="C3752" s="95">
        <f t="shared" si="7646"/>
        <v>49</v>
      </c>
      <c r="E3752" s="95">
        <f t="shared" ref="E3752" si="7689">plan_id</f>
        <v>390</v>
      </c>
      <c r="F3752" s="95">
        <f t="shared" ca="1" si="7609"/>
        <v>2009</v>
      </c>
      <c r="G3752" s="95">
        <f t="shared" ref="G3752" ca="1" si="7690">VLOOKUP(INDIRECT(CHAR(39)&amp;$A3752&amp;CHAR(39)&amp;"!r2c"&amp;$C3752,0),variables,2,0)</f>
        <v>9722</v>
      </c>
      <c r="H3752" s="98">
        <f t="array" aca="1" ref="H3752" ca="1">IF(AND(G3752&gt;=10861,G3752&lt;=10863),TEXT(INDIRECT(CHAR(39)&amp;$A3752&amp;CHAR(39)&amp;"!r"&amp;$B3752&amp;"c"&amp;$C3752,0),"dd-mmm-yyyy"),(INDIRECT(CHAR(39)&amp;$A3752&amp;CHAR(39)&amp;"!r"&amp;$B3752&amp;"c"&amp;$C3752,0)))</f>
        <v>0</v>
      </c>
    </row>
    <row r="3753" spans="1:8" x14ac:dyDescent="0.3">
      <c r="A3753" s="40" t="s">
        <v>1081</v>
      </c>
      <c r="B3753" s="95">
        <f t="shared" si="7643"/>
        <v>11</v>
      </c>
      <c r="C3753" s="95">
        <f t="shared" si="7646"/>
        <v>50</v>
      </c>
      <c r="E3753" s="95">
        <f t="shared" ref="E3753" si="7691">plan_id</f>
        <v>390</v>
      </c>
      <c r="F3753" s="95">
        <f t="shared" ca="1" si="7609"/>
        <v>2009</v>
      </c>
      <c r="G3753" s="95">
        <f t="shared" ref="G3753" ca="1" si="7692">VLOOKUP(INDIRECT(CHAR(39)&amp;$A3753&amp;CHAR(39)&amp;"!r2c"&amp;$C3753,0),variables,2,0)</f>
        <v>9848</v>
      </c>
      <c r="H3753" s="98">
        <f t="array" aca="1" ref="H3753" ca="1">IF(AND(G3753&gt;=10861,G3753&lt;=10863),TEXT(INDIRECT(CHAR(39)&amp;$A3753&amp;CHAR(39)&amp;"!r"&amp;$B3753&amp;"c"&amp;$C3753,0),"dd-mmm-yyyy"),(INDIRECT(CHAR(39)&amp;$A3753&amp;CHAR(39)&amp;"!r"&amp;$B3753&amp;"c"&amp;$C3753,0)))</f>
        <v>0</v>
      </c>
    </row>
    <row r="3754" spans="1:8" x14ac:dyDescent="0.3">
      <c r="A3754" s="40" t="s">
        <v>1081</v>
      </c>
      <c r="B3754" s="95">
        <f t="shared" si="7643"/>
        <v>11</v>
      </c>
      <c r="C3754" s="95">
        <f t="shared" si="7646"/>
        <v>51</v>
      </c>
      <c r="E3754" s="95">
        <f t="shared" ref="E3754" si="7693">plan_id</f>
        <v>390</v>
      </c>
      <c r="F3754" s="95">
        <f t="shared" ca="1" si="7609"/>
        <v>2009</v>
      </c>
      <c r="G3754" s="95">
        <f t="shared" ref="G3754" ca="1" si="7694">VLOOKUP(INDIRECT(CHAR(39)&amp;$A3754&amp;CHAR(39)&amp;"!r2c"&amp;$C3754,0),variables,2,0)</f>
        <v>9866</v>
      </c>
      <c r="H3754" s="98">
        <f t="array" aca="1" ref="H3754" ca="1">IF(AND(G3754&gt;=10861,G3754&lt;=10863),TEXT(INDIRECT(CHAR(39)&amp;$A3754&amp;CHAR(39)&amp;"!r"&amp;$B3754&amp;"c"&amp;$C3754,0),"dd-mmm-yyyy"),(INDIRECT(CHAR(39)&amp;$A3754&amp;CHAR(39)&amp;"!r"&amp;$B3754&amp;"c"&amp;$C3754,0)))</f>
        <v>0</v>
      </c>
    </row>
    <row r="3755" spans="1:8" x14ac:dyDescent="0.3">
      <c r="A3755" s="40" t="s">
        <v>1081</v>
      </c>
      <c r="B3755" s="95">
        <f t="shared" si="7643"/>
        <v>11</v>
      </c>
      <c r="C3755" s="95">
        <f t="shared" si="7646"/>
        <v>52</v>
      </c>
      <c r="E3755" s="95">
        <f t="shared" ref="E3755" si="7695">plan_id</f>
        <v>390</v>
      </c>
      <c r="F3755" s="95">
        <f t="shared" ca="1" si="7609"/>
        <v>2009</v>
      </c>
      <c r="G3755" s="95">
        <f t="shared" ref="G3755" ca="1" si="7696">VLOOKUP(INDIRECT(CHAR(39)&amp;$A3755&amp;CHAR(39)&amp;"!r2c"&amp;$C3755,0),variables,2,0)</f>
        <v>9899</v>
      </c>
      <c r="H3755" s="98">
        <f t="array" aca="1" ref="H3755" ca="1">IF(AND(G3755&gt;=10861,G3755&lt;=10863),TEXT(INDIRECT(CHAR(39)&amp;$A3755&amp;CHAR(39)&amp;"!r"&amp;$B3755&amp;"c"&amp;$C3755,0),"dd-mmm-yyyy"),(INDIRECT(CHAR(39)&amp;$A3755&amp;CHAR(39)&amp;"!r"&amp;$B3755&amp;"c"&amp;$C3755,0)))</f>
        <v>0</v>
      </c>
    </row>
    <row r="3756" spans="1:8" x14ac:dyDescent="0.3">
      <c r="A3756" s="40" t="s">
        <v>1081</v>
      </c>
      <c r="B3756" s="95">
        <f t="shared" si="7643"/>
        <v>11</v>
      </c>
      <c r="C3756" s="95">
        <f t="shared" si="7646"/>
        <v>53</v>
      </c>
      <c r="E3756" s="95">
        <f t="shared" ref="E3756" si="7697">plan_id</f>
        <v>390</v>
      </c>
      <c r="F3756" s="95">
        <f t="shared" ca="1" si="7609"/>
        <v>2009</v>
      </c>
      <c r="G3756" s="95">
        <f t="shared" ref="G3756" ca="1" si="7698">VLOOKUP(INDIRECT(CHAR(39)&amp;$A3756&amp;CHAR(39)&amp;"!r2c"&amp;$C3756,0),variables,2,0)</f>
        <v>9905</v>
      </c>
      <c r="H3756" s="98">
        <f t="array" aca="1" ref="H3756" ca="1">IF(AND(G3756&gt;=10861,G3756&lt;=10863),TEXT(INDIRECT(CHAR(39)&amp;$A3756&amp;CHAR(39)&amp;"!r"&amp;$B3756&amp;"c"&amp;$C3756,0),"dd-mmm-yyyy"),(INDIRECT(CHAR(39)&amp;$A3756&amp;CHAR(39)&amp;"!r"&amp;$B3756&amp;"c"&amp;$C3756,0)))</f>
        <v>0</v>
      </c>
    </row>
    <row r="3757" spans="1:8" x14ac:dyDescent="0.3">
      <c r="A3757" s="40" t="s">
        <v>1081</v>
      </c>
      <c r="B3757" s="95">
        <f t="shared" si="7643"/>
        <v>11</v>
      </c>
      <c r="C3757" s="95">
        <f t="shared" si="7646"/>
        <v>54</v>
      </c>
      <c r="E3757" s="95">
        <f t="shared" ref="E3757" si="7699">plan_id</f>
        <v>390</v>
      </c>
      <c r="F3757" s="95">
        <f t="shared" ca="1" si="7609"/>
        <v>2009</v>
      </c>
      <c r="G3757" s="95">
        <f t="shared" ref="G3757" ca="1" si="7700">VLOOKUP(INDIRECT(CHAR(39)&amp;$A3757&amp;CHAR(39)&amp;"!r2c"&amp;$C3757,0),variables,2,0)</f>
        <v>9929</v>
      </c>
      <c r="H3757" s="98">
        <f t="array" aca="1" ref="H3757" ca="1">IF(AND(G3757&gt;=10861,G3757&lt;=10863),TEXT(INDIRECT(CHAR(39)&amp;$A3757&amp;CHAR(39)&amp;"!r"&amp;$B3757&amp;"c"&amp;$C3757,0),"dd-mmm-yyyy"),(INDIRECT(CHAR(39)&amp;$A3757&amp;CHAR(39)&amp;"!r"&amp;$B3757&amp;"c"&amp;$C3757,0)))</f>
        <v>0</v>
      </c>
    </row>
    <row r="3758" spans="1:8" x14ac:dyDescent="0.3">
      <c r="A3758" s="40" t="s">
        <v>1081</v>
      </c>
      <c r="B3758" s="95">
        <f t="shared" si="7643"/>
        <v>11</v>
      </c>
      <c r="C3758" s="95">
        <f t="shared" si="7646"/>
        <v>55</v>
      </c>
      <c r="E3758" s="95">
        <f t="shared" ref="E3758" si="7701">plan_id</f>
        <v>390</v>
      </c>
      <c r="F3758" s="95">
        <f t="shared" ca="1" si="7609"/>
        <v>2009</v>
      </c>
      <c r="G3758" s="95">
        <f t="shared" ref="G3758" ca="1" si="7702">VLOOKUP(INDIRECT(CHAR(39)&amp;$A3758&amp;CHAR(39)&amp;"!r2c"&amp;$C3758,0),variables,2,0)</f>
        <v>9654</v>
      </c>
      <c r="H3758" s="98">
        <f t="array" aca="1" ref="H3758" ca="1">IF(AND(G3758&gt;=10861,G3758&lt;=10863),TEXT(INDIRECT(CHAR(39)&amp;$A3758&amp;CHAR(39)&amp;"!r"&amp;$B3758&amp;"c"&amp;$C3758,0),"dd-mmm-yyyy"),(INDIRECT(CHAR(39)&amp;$A3758&amp;CHAR(39)&amp;"!r"&amp;$B3758&amp;"c"&amp;$C3758,0)))</f>
        <v>0</v>
      </c>
    </row>
    <row r="3759" spans="1:8" x14ac:dyDescent="0.3">
      <c r="A3759" s="40" t="s">
        <v>1081</v>
      </c>
      <c r="B3759" s="95">
        <f t="shared" si="7643"/>
        <v>11</v>
      </c>
      <c r="C3759" s="95">
        <f t="shared" si="7646"/>
        <v>56</v>
      </c>
      <c r="E3759" s="95">
        <f t="shared" ref="E3759" si="7703">plan_id</f>
        <v>390</v>
      </c>
      <c r="F3759" s="95">
        <f t="shared" ca="1" si="7609"/>
        <v>2009</v>
      </c>
      <c r="G3759" s="95">
        <f t="shared" ref="G3759" ca="1" si="7704">VLOOKUP(INDIRECT(CHAR(39)&amp;$A3759&amp;CHAR(39)&amp;"!r2c"&amp;$C3759,0),variables,2,0)</f>
        <v>9707</v>
      </c>
      <c r="H3759" s="98">
        <f t="array" aca="1" ref="H3759" ca="1">IF(AND(G3759&gt;=10861,G3759&lt;=10863),TEXT(INDIRECT(CHAR(39)&amp;$A3759&amp;CHAR(39)&amp;"!r"&amp;$B3759&amp;"c"&amp;$C3759,0),"dd-mmm-yyyy"),(INDIRECT(CHAR(39)&amp;$A3759&amp;CHAR(39)&amp;"!r"&amp;$B3759&amp;"c"&amp;$C3759,0)))</f>
        <v>0</v>
      </c>
    </row>
    <row r="3760" spans="1:8" x14ac:dyDescent="0.3">
      <c r="A3760" s="40" t="s">
        <v>1081</v>
      </c>
      <c r="B3760" s="95">
        <f t="shared" si="7643"/>
        <v>11</v>
      </c>
      <c r="C3760" s="95">
        <f t="shared" si="7646"/>
        <v>57</v>
      </c>
      <c r="E3760" s="95">
        <f t="shared" ref="E3760" si="7705">plan_id</f>
        <v>390</v>
      </c>
      <c r="F3760" s="95">
        <f t="shared" ca="1" si="7609"/>
        <v>2009</v>
      </c>
      <c r="G3760" s="95">
        <f t="shared" ref="G3760" ca="1" si="7706">VLOOKUP(INDIRECT(CHAR(39)&amp;$A3760&amp;CHAR(39)&amp;"!r2c"&amp;$C3760,0),variables,2,0)</f>
        <v>9669</v>
      </c>
      <c r="H3760" s="98">
        <f t="array" aca="1" ref="H3760" ca="1">IF(AND(G3760&gt;=10861,G3760&lt;=10863),TEXT(INDIRECT(CHAR(39)&amp;$A3760&amp;CHAR(39)&amp;"!r"&amp;$B3760&amp;"c"&amp;$C3760,0),"dd-mmm-yyyy"),(INDIRECT(CHAR(39)&amp;$A3760&amp;CHAR(39)&amp;"!r"&amp;$B3760&amp;"c"&amp;$C3760,0)))</f>
        <v>0</v>
      </c>
    </row>
    <row r="3761" spans="1:8" x14ac:dyDescent="0.3">
      <c r="A3761" s="40" t="s">
        <v>1081</v>
      </c>
      <c r="B3761" s="95">
        <f t="shared" si="7643"/>
        <v>11</v>
      </c>
      <c r="C3761" s="95">
        <f t="shared" si="7646"/>
        <v>58</v>
      </c>
      <c r="E3761" s="95">
        <f t="shared" ref="E3761" si="7707">plan_id</f>
        <v>390</v>
      </c>
      <c r="F3761" s="95">
        <f t="shared" ca="1" si="7609"/>
        <v>2009</v>
      </c>
      <c r="G3761" s="95">
        <f t="shared" ref="G3761" ca="1" si="7708">VLOOKUP(INDIRECT(CHAR(39)&amp;$A3761&amp;CHAR(39)&amp;"!r2c"&amp;$C3761,0),variables,2,0)</f>
        <v>9851</v>
      </c>
      <c r="H3761" s="98">
        <f t="array" aca="1" ref="H3761" ca="1">IF(AND(G3761&gt;=10861,G3761&lt;=10863),TEXT(INDIRECT(CHAR(39)&amp;$A3761&amp;CHAR(39)&amp;"!r"&amp;$B3761&amp;"c"&amp;$C3761,0),"dd-mmm-yyyy"),(INDIRECT(CHAR(39)&amp;$A3761&amp;CHAR(39)&amp;"!r"&amp;$B3761&amp;"c"&amp;$C3761,0)))</f>
        <v>0</v>
      </c>
    </row>
    <row r="3762" spans="1:8" x14ac:dyDescent="0.3">
      <c r="A3762" s="40" t="s">
        <v>1081</v>
      </c>
      <c r="B3762" s="95">
        <f t="shared" si="7643"/>
        <v>11</v>
      </c>
      <c r="C3762" s="95">
        <f t="shared" si="7646"/>
        <v>59</v>
      </c>
      <c r="E3762" s="95">
        <f t="shared" ref="E3762" si="7709">plan_id</f>
        <v>390</v>
      </c>
      <c r="F3762" s="95">
        <f t="shared" ca="1" si="7609"/>
        <v>2009</v>
      </c>
      <c r="G3762" s="95">
        <f t="shared" ref="G3762" ca="1" si="7710">VLOOKUP(INDIRECT(CHAR(39)&amp;$A3762&amp;CHAR(39)&amp;"!r2c"&amp;$C3762,0),variables,2,0)</f>
        <v>9890</v>
      </c>
      <c r="H3762" s="98">
        <f t="array" aca="1" ref="H3762" ca="1">IF(AND(G3762&gt;=10861,G3762&lt;=10863),TEXT(INDIRECT(CHAR(39)&amp;$A3762&amp;CHAR(39)&amp;"!r"&amp;$B3762&amp;"c"&amp;$C3762,0),"dd-mmm-yyyy"),(INDIRECT(CHAR(39)&amp;$A3762&amp;CHAR(39)&amp;"!r"&amp;$B3762&amp;"c"&amp;$C3762,0)))</f>
        <v>0</v>
      </c>
    </row>
    <row r="3763" spans="1:8" x14ac:dyDescent="0.3">
      <c r="A3763" s="40" t="s">
        <v>1081</v>
      </c>
      <c r="B3763" s="95">
        <f t="shared" si="7643"/>
        <v>11</v>
      </c>
      <c r="C3763" s="95">
        <f t="shared" si="7646"/>
        <v>60</v>
      </c>
      <c r="E3763" s="95">
        <f t="shared" ref="E3763" si="7711">plan_id</f>
        <v>390</v>
      </c>
      <c r="F3763" s="95">
        <f t="shared" ca="1" si="7609"/>
        <v>2009</v>
      </c>
      <c r="G3763" s="95">
        <f t="shared" ref="G3763" ca="1" si="7712">VLOOKUP(INDIRECT(CHAR(39)&amp;$A3763&amp;CHAR(39)&amp;"!r2c"&amp;$C3763,0),variables,2,0)</f>
        <v>9893</v>
      </c>
      <c r="H3763" s="98">
        <f t="array" aca="1" ref="H3763" ca="1">IF(AND(G3763&gt;=10861,G3763&lt;=10863),TEXT(INDIRECT(CHAR(39)&amp;$A3763&amp;CHAR(39)&amp;"!r"&amp;$B3763&amp;"c"&amp;$C3763,0),"dd-mmm-yyyy"),(INDIRECT(CHAR(39)&amp;$A3763&amp;CHAR(39)&amp;"!r"&amp;$B3763&amp;"c"&amp;$C3763,0)))</f>
        <v>0</v>
      </c>
    </row>
    <row r="3764" spans="1:8" x14ac:dyDescent="0.3">
      <c r="A3764" s="40" t="s">
        <v>1081</v>
      </c>
      <c r="B3764" s="95">
        <f t="shared" si="7643"/>
        <v>11</v>
      </c>
      <c r="C3764" s="95">
        <f t="shared" si="7646"/>
        <v>61</v>
      </c>
      <c r="E3764" s="95">
        <f t="shared" ref="E3764" si="7713">plan_id</f>
        <v>390</v>
      </c>
      <c r="F3764" s="95">
        <f t="shared" ca="1" si="7609"/>
        <v>2009</v>
      </c>
      <c r="G3764" s="95">
        <f t="shared" ref="G3764" ca="1" si="7714">VLOOKUP(INDIRECT(CHAR(39)&amp;$A3764&amp;CHAR(39)&amp;"!r2c"&amp;$C3764,0),variables,2,0)</f>
        <v>9896</v>
      </c>
      <c r="H3764" s="98">
        <f t="array" aca="1" ref="H3764" ca="1">IF(AND(G3764&gt;=10861,G3764&lt;=10863),TEXT(INDIRECT(CHAR(39)&amp;$A3764&amp;CHAR(39)&amp;"!r"&amp;$B3764&amp;"c"&amp;$C3764,0),"dd-mmm-yyyy"),(INDIRECT(CHAR(39)&amp;$A3764&amp;CHAR(39)&amp;"!r"&amp;$B3764&amp;"c"&amp;$C3764,0)))</f>
        <v>0</v>
      </c>
    </row>
    <row r="3765" spans="1:8" x14ac:dyDescent="0.3">
      <c r="A3765" s="40" t="s">
        <v>1081</v>
      </c>
      <c r="B3765" s="95">
        <f t="shared" si="7643"/>
        <v>11</v>
      </c>
      <c r="C3765" s="95">
        <f t="shared" si="7646"/>
        <v>62</v>
      </c>
      <c r="E3765" s="95">
        <f t="shared" ref="E3765" si="7715">plan_id</f>
        <v>390</v>
      </c>
      <c r="F3765" s="95">
        <f t="shared" ca="1" si="7609"/>
        <v>2009</v>
      </c>
      <c r="G3765" s="95">
        <f t="shared" ref="G3765" ca="1" si="7716">VLOOKUP(INDIRECT(CHAR(39)&amp;$A3765&amp;CHAR(39)&amp;"!r2c"&amp;$C3765,0),variables,2,0)</f>
        <v>9660</v>
      </c>
      <c r="H3765" s="98">
        <f t="array" aca="1" ref="H3765" ca="1">IF(AND(G3765&gt;=10861,G3765&lt;=10863),TEXT(INDIRECT(CHAR(39)&amp;$A3765&amp;CHAR(39)&amp;"!r"&amp;$B3765&amp;"c"&amp;$C3765,0),"dd-mmm-yyyy"),(INDIRECT(CHAR(39)&amp;$A3765&amp;CHAR(39)&amp;"!r"&amp;$B3765&amp;"c"&amp;$C3765,0)))</f>
        <v>0</v>
      </c>
    </row>
    <row r="3766" spans="1:8" x14ac:dyDescent="0.3">
      <c r="A3766" s="40" t="s">
        <v>1081</v>
      </c>
      <c r="B3766" s="95">
        <f t="shared" si="7643"/>
        <v>11</v>
      </c>
      <c r="C3766" s="95">
        <f t="shared" si="7646"/>
        <v>63</v>
      </c>
      <c r="E3766" s="95">
        <f t="shared" ref="E3766" si="7717">plan_id</f>
        <v>390</v>
      </c>
      <c r="F3766" s="95">
        <f t="shared" ca="1" si="7609"/>
        <v>2009</v>
      </c>
      <c r="G3766" s="95">
        <f t="shared" ref="G3766" ca="1" si="7718">VLOOKUP(INDIRECT(CHAR(39)&amp;$A3766&amp;CHAR(39)&amp;"!r2c"&amp;$C3766,0),variables,2,0)</f>
        <v>9701</v>
      </c>
      <c r="H3766" s="98">
        <f t="array" aca="1" ref="H3766" ca="1">IF(AND(G3766&gt;=10861,G3766&lt;=10863),TEXT(INDIRECT(CHAR(39)&amp;$A3766&amp;CHAR(39)&amp;"!r"&amp;$B3766&amp;"c"&amp;$C3766,0),"dd-mmm-yyyy"),(INDIRECT(CHAR(39)&amp;$A3766&amp;CHAR(39)&amp;"!r"&amp;$B3766&amp;"c"&amp;$C3766,0)))</f>
        <v>0</v>
      </c>
    </row>
    <row r="3767" spans="1:8" x14ac:dyDescent="0.3">
      <c r="A3767" s="40" t="s">
        <v>1081</v>
      </c>
      <c r="B3767" s="95">
        <f t="shared" si="7643"/>
        <v>11</v>
      </c>
      <c r="C3767" s="95">
        <f t="shared" si="7646"/>
        <v>64</v>
      </c>
      <c r="E3767" s="95">
        <f t="shared" ref="E3767" si="7719">plan_id</f>
        <v>390</v>
      </c>
      <c r="F3767" s="95">
        <f t="shared" ca="1" si="7609"/>
        <v>2009</v>
      </c>
      <c r="G3767" s="95">
        <f t="shared" ref="G3767" ca="1" si="7720">VLOOKUP(INDIRECT(CHAR(39)&amp;$A3767&amp;CHAR(39)&amp;"!r2c"&amp;$C3767,0),variables,2,0)</f>
        <v>9728</v>
      </c>
      <c r="H3767" s="98">
        <f t="array" aca="1" ref="H3767" ca="1">IF(AND(G3767&gt;=10861,G3767&lt;=10863),TEXT(INDIRECT(CHAR(39)&amp;$A3767&amp;CHAR(39)&amp;"!r"&amp;$B3767&amp;"c"&amp;$C3767,0),"dd-mmm-yyyy"),(INDIRECT(CHAR(39)&amp;$A3767&amp;CHAR(39)&amp;"!r"&amp;$B3767&amp;"c"&amp;$C3767,0)))</f>
        <v>0</v>
      </c>
    </row>
    <row r="3768" spans="1:8" x14ac:dyDescent="0.3">
      <c r="A3768" s="40" t="s">
        <v>1081</v>
      </c>
      <c r="B3768" s="95">
        <f t="shared" si="7643"/>
        <v>11</v>
      </c>
      <c r="C3768" s="95">
        <f t="shared" si="7646"/>
        <v>65</v>
      </c>
      <c r="E3768" s="95">
        <f t="shared" ref="E3768" si="7721">plan_id</f>
        <v>390</v>
      </c>
      <c r="F3768" s="95">
        <f t="shared" ca="1" si="7609"/>
        <v>2009</v>
      </c>
      <c r="G3768" s="95">
        <f t="shared" ref="G3768" ca="1" si="7722">VLOOKUP(INDIRECT(CHAR(39)&amp;$A3768&amp;CHAR(39)&amp;"!r2c"&amp;$C3768,0),variables,2,0)</f>
        <v>9731</v>
      </c>
      <c r="H3768" s="98">
        <f t="array" aca="1" ref="H3768" ca="1">IF(AND(G3768&gt;=10861,G3768&lt;=10863),TEXT(INDIRECT(CHAR(39)&amp;$A3768&amp;CHAR(39)&amp;"!r"&amp;$B3768&amp;"c"&amp;$C3768,0),"dd-mmm-yyyy"),(INDIRECT(CHAR(39)&amp;$A3768&amp;CHAR(39)&amp;"!r"&amp;$B3768&amp;"c"&amp;$C3768,0)))</f>
        <v>0</v>
      </c>
    </row>
    <row r="3769" spans="1:8" x14ac:dyDescent="0.3">
      <c r="A3769" s="40" t="s">
        <v>1081</v>
      </c>
      <c r="B3769" s="95">
        <f t="shared" si="7643"/>
        <v>11</v>
      </c>
      <c r="C3769" s="95">
        <f t="shared" si="7646"/>
        <v>66</v>
      </c>
      <c r="E3769" s="95">
        <f t="shared" ref="E3769" si="7723">plan_id</f>
        <v>390</v>
      </c>
      <c r="F3769" s="95">
        <f t="shared" ca="1" si="7609"/>
        <v>2009</v>
      </c>
      <c r="G3769" s="95">
        <f t="shared" ref="G3769" ca="1" si="7724">VLOOKUP(INDIRECT(CHAR(39)&amp;$A3769&amp;CHAR(39)&amp;"!r2c"&amp;$C3769,0),variables,2,0)</f>
        <v>9737</v>
      </c>
      <c r="H3769" s="98">
        <f t="array" aca="1" ref="H3769" ca="1">IF(AND(G3769&gt;=10861,G3769&lt;=10863),TEXT(INDIRECT(CHAR(39)&amp;$A3769&amp;CHAR(39)&amp;"!r"&amp;$B3769&amp;"c"&amp;$C3769,0),"dd-mmm-yyyy"),(INDIRECT(CHAR(39)&amp;$A3769&amp;CHAR(39)&amp;"!r"&amp;$B3769&amp;"c"&amp;$C3769,0)))</f>
        <v>0</v>
      </c>
    </row>
    <row r="3770" spans="1:8" x14ac:dyDescent="0.3">
      <c r="A3770" s="40" t="s">
        <v>1081</v>
      </c>
      <c r="B3770" s="95">
        <f t="shared" si="7643"/>
        <v>11</v>
      </c>
      <c r="C3770" s="95">
        <f t="shared" si="7646"/>
        <v>67</v>
      </c>
      <c r="E3770" s="95">
        <f t="shared" ref="E3770" si="7725">plan_id</f>
        <v>390</v>
      </c>
      <c r="F3770" s="95">
        <f t="shared" ca="1" si="7609"/>
        <v>2009</v>
      </c>
      <c r="G3770" s="95">
        <f t="shared" ref="G3770" ca="1" si="7726">VLOOKUP(INDIRECT(CHAR(39)&amp;$A3770&amp;CHAR(39)&amp;"!r2c"&amp;$C3770,0),variables,2,0)</f>
        <v>9740</v>
      </c>
      <c r="H3770" s="98">
        <f t="array" aca="1" ref="H3770" ca="1">IF(AND(G3770&gt;=10861,G3770&lt;=10863),TEXT(INDIRECT(CHAR(39)&amp;$A3770&amp;CHAR(39)&amp;"!r"&amp;$B3770&amp;"c"&amp;$C3770,0),"dd-mmm-yyyy"),(INDIRECT(CHAR(39)&amp;$A3770&amp;CHAR(39)&amp;"!r"&amp;$B3770&amp;"c"&amp;$C3770,0)))</f>
        <v>0</v>
      </c>
    </row>
    <row r="3771" spans="1:8" x14ac:dyDescent="0.3">
      <c r="A3771" s="40" t="s">
        <v>1081</v>
      </c>
      <c r="B3771" s="95">
        <f t="shared" si="7643"/>
        <v>11</v>
      </c>
      <c r="C3771" s="95">
        <f t="shared" si="7646"/>
        <v>68</v>
      </c>
      <c r="E3771" s="95">
        <f t="shared" ref="E3771" si="7727">plan_id</f>
        <v>390</v>
      </c>
      <c r="F3771" s="95">
        <f t="shared" ca="1" si="7609"/>
        <v>2009</v>
      </c>
      <c r="G3771" s="95">
        <f t="shared" ref="G3771" ca="1" si="7728">VLOOKUP(INDIRECT(CHAR(39)&amp;$A3771&amp;CHAR(39)&amp;"!r2c"&amp;$C3771,0),variables,2,0)</f>
        <v>9752</v>
      </c>
      <c r="H3771" s="98">
        <f t="array" aca="1" ref="H3771" ca="1">IF(AND(G3771&gt;=10861,G3771&lt;=10863),TEXT(INDIRECT(CHAR(39)&amp;$A3771&amp;CHAR(39)&amp;"!r"&amp;$B3771&amp;"c"&amp;$C3771,0),"dd-mmm-yyyy"),(INDIRECT(CHAR(39)&amp;$A3771&amp;CHAR(39)&amp;"!r"&amp;$B3771&amp;"c"&amp;$C3771,0)))</f>
        <v>0</v>
      </c>
    </row>
    <row r="3772" spans="1:8" x14ac:dyDescent="0.3">
      <c r="A3772" s="40" t="s">
        <v>1081</v>
      </c>
      <c r="B3772" s="95">
        <f t="shared" si="7643"/>
        <v>11</v>
      </c>
      <c r="C3772" s="95">
        <f t="shared" si="7646"/>
        <v>69</v>
      </c>
      <c r="E3772" s="95">
        <f t="shared" ref="E3772" si="7729">plan_id</f>
        <v>390</v>
      </c>
      <c r="F3772" s="95">
        <f t="shared" ca="1" si="7609"/>
        <v>2009</v>
      </c>
      <c r="G3772" s="95">
        <f t="shared" ref="G3772" ca="1" si="7730">VLOOKUP(INDIRECT(CHAR(39)&amp;$A3772&amp;CHAR(39)&amp;"!r2c"&amp;$C3772,0),variables,2,0)</f>
        <v>9791</v>
      </c>
      <c r="H3772" s="98">
        <f t="array" aca="1" ref="H3772" ca="1">IF(AND(G3772&gt;=10861,G3772&lt;=10863),TEXT(INDIRECT(CHAR(39)&amp;$A3772&amp;CHAR(39)&amp;"!r"&amp;$B3772&amp;"c"&amp;$C3772,0),"dd-mmm-yyyy"),(INDIRECT(CHAR(39)&amp;$A3772&amp;CHAR(39)&amp;"!r"&amp;$B3772&amp;"c"&amp;$C3772,0)))</f>
        <v>0</v>
      </c>
    </row>
    <row r="3773" spans="1:8" x14ac:dyDescent="0.3">
      <c r="A3773" s="40" t="s">
        <v>1081</v>
      </c>
      <c r="B3773" s="95">
        <f t="shared" si="7643"/>
        <v>11</v>
      </c>
      <c r="C3773" s="95">
        <f t="shared" si="7646"/>
        <v>70</v>
      </c>
      <c r="E3773" s="95">
        <f t="shared" ref="E3773" si="7731">plan_id</f>
        <v>390</v>
      </c>
      <c r="F3773" s="95">
        <f t="shared" ca="1" si="7609"/>
        <v>2009</v>
      </c>
      <c r="G3773" s="95">
        <f t="shared" ref="G3773" ca="1" si="7732">VLOOKUP(INDIRECT(CHAR(39)&amp;$A3773&amp;CHAR(39)&amp;"!r2c"&amp;$C3773,0),variables,2,0)</f>
        <v>9800</v>
      </c>
      <c r="H3773" s="98">
        <f t="array" aca="1" ref="H3773" ca="1">IF(AND(G3773&gt;=10861,G3773&lt;=10863),TEXT(INDIRECT(CHAR(39)&amp;$A3773&amp;CHAR(39)&amp;"!r"&amp;$B3773&amp;"c"&amp;$C3773,0),"dd-mmm-yyyy"),(INDIRECT(CHAR(39)&amp;$A3773&amp;CHAR(39)&amp;"!r"&amp;$B3773&amp;"c"&amp;$C3773,0)))</f>
        <v>0</v>
      </c>
    </row>
    <row r="3774" spans="1:8" x14ac:dyDescent="0.3">
      <c r="A3774" s="40" t="s">
        <v>1081</v>
      </c>
      <c r="B3774" s="95">
        <f t="shared" si="7643"/>
        <v>11</v>
      </c>
      <c r="C3774" s="95">
        <f t="shared" si="7646"/>
        <v>71</v>
      </c>
      <c r="E3774" s="95">
        <f t="shared" ref="E3774" si="7733">plan_id</f>
        <v>390</v>
      </c>
      <c r="F3774" s="95">
        <f t="shared" ca="1" si="7609"/>
        <v>2009</v>
      </c>
      <c r="G3774" s="95">
        <f t="shared" ref="G3774" ca="1" si="7734">VLOOKUP(INDIRECT(CHAR(39)&amp;$A3774&amp;CHAR(39)&amp;"!r2c"&amp;$C3774,0),variables,2,0)</f>
        <v>9842</v>
      </c>
      <c r="H3774" s="98">
        <f t="array" aca="1" ref="H3774" ca="1">IF(AND(G3774&gt;=10861,G3774&lt;=10863),TEXT(INDIRECT(CHAR(39)&amp;$A3774&amp;CHAR(39)&amp;"!r"&amp;$B3774&amp;"c"&amp;$C3774,0),"dd-mmm-yyyy"),(INDIRECT(CHAR(39)&amp;$A3774&amp;CHAR(39)&amp;"!r"&amp;$B3774&amp;"c"&amp;$C3774,0)))</f>
        <v>0</v>
      </c>
    </row>
    <row r="3775" spans="1:8" x14ac:dyDescent="0.3">
      <c r="A3775" s="40" t="s">
        <v>1081</v>
      </c>
      <c r="B3775" s="95">
        <f t="shared" si="7643"/>
        <v>11</v>
      </c>
      <c r="C3775" s="95">
        <f t="shared" si="7646"/>
        <v>72</v>
      </c>
      <c r="E3775" s="95">
        <f t="shared" ref="E3775" si="7735">plan_id</f>
        <v>390</v>
      </c>
      <c r="F3775" s="95">
        <f t="shared" ca="1" si="7609"/>
        <v>2009</v>
      </c>
      <c r="G3775" s="95">
        <f t="shared" ref="G3775" ca="1" si="7736">VLOOKUP(INDIRECT(CHAR(39)&amp;$A3775&amp;CHAR(39)&amp;"!r2c"&amp;$C3775,0),variables,2,0)</f>
        <v>9854</v>
      </c>
      <c r="H3775" s="98">
        <f t="array" aca="1" ref="H3775" ca="1">IF(AND(G3775&gt;=10861,G3775&lt;=10863),TEXT(INDIRECT(CHAR(39)&amp;$A3775&amp;CHAR(39)&amp;"!r"&amp;$B3775&amp;"c"&amp;$C3775,0),"dd-mmm-yyyy"),(INDIRECT(CHAR(39)&amp;$A3775&amp;CHAR(39)&amp;"!r"&amp;$B3775&amp;"c"&amp;$C3775,0)))</f>
        <v>0</v>
      </c>
    </row>
    <row r="3776" spans="1:8" x14ac:dyDescent="0.3">
      <c r="A3776" s="40" t="s">
        <v>1081</v>
      </c>
      <c r="B3776" s="95">
        <f t="shared" si="7643"/>
        <v>11</v>
      </c>
      <c r="C3776" s="95">
        <f t="shared" si="7646"/>
        <v>73</v>
      </c>
      <c r="E3776" s="95">
        <f t="shared" ref="E3776" si="7737">plan_id</f>
        <v>390</v>
      </c>
      <c r="F3776" s="95">
        <f t="shared" ca="1" si="7609"/>
        <v>2009</v>
      </c>
      <c r="G3776" s="95">
        <f t="shared" ref="G3776" ca="1" si="7738">VLOOKUP(INDIRECT(CHAR(39)&amp;$A3776&amp;CHAR(39)&amp;"!r2c"&amp;$C3776,0),variables,2,0)</f>
        <v>9869</v>
      </c>
      <c r="H3776" s="98">
        <f t="array" aca="1" ref="H3776" ca="1">IF(AND(G3776&gt;=10861,G3776&lt;=10863),TEXT(INDIRECT(CHAR(39)&amp;$A3776&amp;CHAR(39)&amp;"!r"&amp;$B3776&amp;"c"&amp;$C3776,0),"dd-mmm-yyyy"),(INDIRECT(CHAR(39)&amp;$A3776&amp;CHAR(39)&amp;"!r"&amp;$B3776&amp;"c"&amp;$C3776,0)))</f>
        <v>0</v>
      </c>
    </row>
    <row r="3777" spans="1:8" x14ac:dyDescent="0.3">
      <c r="A3777" s="40" t="s">
        <v>1081</v>
      </c>
      <c r="B3777" s="95">
        <f t="shared" si="7643"/>
        <v>11</v>
      </c>
      <c r="C3777" s="95">
        <f t="shared" si="7646"/>
        <v>74</v>
      </c>
      <c r="E3777" s="95">
        <f t="shared" ref="E3777" si="7739">plan_id</f>
        <v>390</v>
      </c>
      <c r="F3777" s="95">
        <f t="shared" ref="F3777:F3840" ca="1" si="7740">INDIRECT(CHAR(39)&amp;$A3777&amp;CHAR(39)&amp;"!r"&amp;$B3777&amp;"c2",0)</f>
        <v>2009</v>
      </c>
      <c r="G3777" s="95">
        <f t="shared" ref="G3777" ca="1" si="7741">VLOOKUP(INDIRECT(CHAR(39)&amp;$A3777&amp;CHAR(39)&amp;"!r2c"&amp;$C3777,0),variables,2,0)</f>
        <v>9873</v>
      </c>
      <c r="H3777" s="98">
        <f t="array" aca="1" ref="H3777" ca="1">IF(AND(G3777&gt;=10861,G3777&lt;=10863),TEXT(INDIRECT(CHAR(39)&amp;$A3777&amp;CHAR(39)&amp;"!r"&amp;$B3777&amp;"c"&amp;$C3777,0),"dd-mmm-yyyy"),(INDIRECT(CHAR(39)&amp;$A3777&amp;CHAR(39)&amp;"!r"&amp;$B3777&amp;"c"&amp;$C3777,0)))</f>
        <v>0</v>
      </c>
    </row>
    <row r="3778" spans="1:8" x14ac:dyDescent="0.3">
      <c r="A3778" s="40" t="s">
        <v>1081</v>
      </c>
      <c r="B3778" s="95">
        <f t="shared" si="7643"/>
        <v>11</v>
      </c>
      <c r="C3778" s="95">
        <f t="shared" si="7646"/>
        <v>75</v>
      </c>
      <c r="E3778" s="95">
        <f t="shared" ref="E3778" si="7742">plan_id</f>
        <v>390</v>
      </c>
      <c r="F3778" s="95">
        <f t="shared" ca="1" si="7740"/>
        <v>2009</v>
      </c>
      <c r="G3778" s="95">
        <f t="shared" ref="G3778" ca="1" si="7743">VLOOKUP(INDIRECT(CHAR(39)&amp;$A3778&amp;CHAR(39)&amp;"!r2c"&amp;$C3778,0),variables,2,0)</f>
        <v>9881</v>
      </c>
      <c r="H3778" s="98">
        <f t="array" aca="1" ref="H3778" ca="1">IF(AND(G3778&gt;=10861,G3778&lt;=10863),TEXT(INDIRECT(CHAR(39)&amp;$A3778&amp;CHAR(39)&amp;"!r"&amp;$B3778&amp;"c"&amp;$C3778,0),"dd-mmm-yyyy"),(INDIRECT(CHAR(39)&amp;$A3778&amp;CHAR(39)&amp;"!r"&amp;$B3778&amp;"c"&amp;$C3778,0)))</f>
        <v>0</v>
      </c>
    </row>
    <row r="3779" spans="1:8" x14ac:dyDescent="0.3">
      <c r="A3779" s="40" t="s">
        <v>1081</v>
      </c>
      <c r="B3779" s="95">
        <f t="shared" si="7643"/>
        <v>11</v>
      </c>
      <c r="C3779" s="95">
        <f t="shared" si="7646"/>
        <v>76</v>
      </c>
      <c r="E3779" s="95">
        <f t="shared" ref="E3779" si="7744">plan_id</f>
        <v>390</v>
      </c>
      <c r="F3779" s="95">
        <f t="shared" ca="1" si="7740"/>
        <v>2009</v>
      </c>
      <c r="G3779" s="95">
        <f t="shared" ref="G3779" ca="1" si="7745">VLOOKUP(INDIRECT(CHAR(39)&amp;$A3779&amp;CHAR(39)&amp;"!r2c"&amp;$C3779,0),variables,2,0)</f>
        <v>9908</v>
      </c>
      <c r="H3779" s="98">
        <f t="array" aca="1" ref="H3779" ca="1">IF(AND(G3779&gt;=10861,G3779&lt;=10863),TEXT(INDIRECT(CHAR(39)&amp;$A3779&amp;CHAR(39)&amp;"!r"&amp;$B3779&amp;"c"&amp;$C3779,0),"dd-mmm-yyyy"),(INDIRECT(CHAR(39)&amp;$A3779&amp;CHAR(39)&amp;"!r"&amp;$B3779&amp;"c"&amp;$C3779,0)))</f>
        <v>0</v>
      </c>
    </row>
    <row r="3780" spans="1:8" x14ac:dyDescent="0.3">
      <c r="A3780" s="40" t="s">
        <v>1081</v>
      </c>
      <c r="B3780" s="95">
        <f t="shared" si="7643"/>
        <v>11</v>
      </c>
      <c r="C3780" s="95">
        <f t="shared" si="7646"/>
        <v>77</v>
      </c>
      <c r="E3780" s="95">
        <f t="shared" ref="E3780" si="7746">plan_id</f>
        <v>390</v>
      </c>
      <c r="F3780" s="95">
        <f t="shared" ca="1" si="7740"/>
        <v>2009</v>
      </c>
      <c r="G3780" s="95">
        <f t="shared" ref="G3780" ca="1" si="7747">VLOOKUP(INDIRECT(CHAR(39)&amp;$A3780&amp;CHAR(39)&amp;"!r2c"&amp;$C3780,0),variables,2,0)</f>
        <v>9911</v>
      </c>
      <c r="H3780" s="98">
        <f t="array" aca="1" ref="H3780" ca="1">IF(AND(G3780&gt;=10861,G3780&lt;=10863),TEXT(INDIRECT(CHAR(39)&amp;$A3780&amp;CHAR(39)&amp;"!r"&amp;$B3780&amp;"c"&amp;$C3780,0),"dd-mmm-yyyy"),(INDIRECT(CHAR(39)&amp;$A3780&amp;CHAR(39)&amp;"!r"&amp;$B3780&amp;"c"&amp;$C3780,0)))</f>
        <v>0</v>
      </c>
    </row>
    <row r="3781" spans="1:8" x14ac:dyDescent="0.3">
      <c r="A3781" s="40" t="s">
        <v>1081</v>
      </c>
      <c r="B3781" s="95">
        <f t="shared" si="7643"/>
        <v>11</v>
      </c>
      <c r="C3781" s="95">
        <f t="shared" si="7646"/>
        <v>78</v>
      </c>
      <c r="E3781" s="95">
        <f t="shared" ref="E3781" si="7748">plan_id</f>
        <v>390</v>
      </c>
      <c r="F3781" s="95">
        <f t="shared" ca="1" si="7740"/>
        <v>2009</v>
      </c>
      <c r="G3781" s="95">
        <f t="shared" ref="G3781" ca="1" si="7749">VLOOKUP(INDIRECT(CHAR(39)&amp;$A3781&amp;CHAR(39)&amp;"!r2c"&amp;$C3781,0),variables,2,0)</f>
        <v>9663</v>
      </c>
      <c r="H3781" s="98">
        <f t="array" aca="1" ref="H3781" ca="1">IF(AND(G3781&gt;=10861,G3781&lt;=10863),TEXT(INDIRECT(CHAR(39)&amp;$A3781&amp;CHAR(39)&amp;"!r"&amp;$B3781&amp;"c"&amp;$C3781,0),"dd-mmm-yyyy"),(INDIRECT(CHAR(39)&amp;$A3781&amp;CHAR(39)&amp;"!r"&amp;$B3781&amp;"c"&amp;$C3781,0)))</f>
        <v>0</v>
      </c>
    </row>
    <row r="3782" spans="1:8" x14ac:dyDescent="0.3">
      <c r="A3782" s="40" t="s">
        <v>1081</v>
      </c>
      <c r="B3782" s="95">
        <f t="shared" si="7643"/>
        <v>11</v>
      </c>
      <c r="C3782" s="95">
        <f t="shared" si="7646"/>
        <v>79</v>
      </c>
      <c r="E3782" s="95">
        <f t="shared" ref="E3782" si="7750">plan_id</f>
        <v>390</v>
      </c>
      <c r="F3782" s="95">
        <f t="shared" ca="1" si="7740"/>
        <v>2009</v>
      </c>
      <c r="G3782" s="95">
        <f t="shared" ref="G3782" ca="1" si="7751">VLOOKUP(INDIRECT(CHAR(39)&amp;$A3782&amp;CHAR(39)&amp;"!r2c"&amp;$C3782,0),variables,2,0)</f>
        <v>9710</v>
      </c>
      <c r="H3782" s="98">
        <f t="array" aca="1" ref="H3782" ca="1">IF(AND(G3782&gt;=10861,G3782&lt;=10863),TEXT(INDIRECT(CHAR(39)&amp;$A3782&amp;CHAR(39)&amp;"!r"&amp;$B3782&amp;"c"&amp;$C3782,0),"dd-mmm-yyyy"),(INDIRECT(CHAR(39)&amp;$A3782&amp;CHAR(39)&amp;"!r"&amp;$B3782&amp;"c"&amp;$C3782,0)))</f>
        <v>0</v>
      </c>
    </row>
    <row r="3783" spans="1:8" x14ac:dyDescent="0.3">
      <c r="A3783" s="40" t="s">
        <v>1081</v>
      </c>
      <c r="B3783" s="95">
        <f t="shared" si="7643"/>
        <v>11</v>
      </c>
      <c r="C3783" s="95">
        <f t="shared" si="7646"/>
        <v>80</v>
      </c>
      <c r="E3783" s="95">
        <f t="shared" ref="E3783" si="7752">plan_id</f>
        <v>390</v>
      </c>
      <c r="F3783" s="95">
        <f t="shared" ca="1" si="7740"/>
        <v>2009</v>
      </c>
      <c r="G3783" s="95">
        <f t="shared" ref="G3783" ca="1" si="7753">VLOOKUP(INDIRECT(CHAR(39)&amp;$A3783&amp;CHAR(39)&amp;"!r2c"&amp;$C3783,0),variables,2,0)</f>
        <v>9758</v>
      </c>
      <c r="H3783" s="98">
        <f t="array" aca="1" ref="H3783" ca="1">IF(AND(G3783&gt;=10861,G3783&lt;=10863),TEXT(INDIRECT(CHAR(39)&amp;$A3783&amp;CHAR(39)&amp;"!r"&amp;$B3783&amp;"c"&amp;$C3783,0),"dd-mmm-yyyy"),(INDIRECT(CHAR(39)&amp;$A3783&amp;CHAR(39)&amp;"!r"&amp;$B3783&amp;"c"&amp;$C3783,0)))</f>
        <v>0</v>
      </c>
    </row>
    <row r="3784" spans="1:8" x14ac:dyDescent="0.3">
      <c r="A3784" s="40" t="s">
        <v>1081</v>
      </c>
      <c r="B3784" s="95">
        <f t="shared" si="7643"/>
        <v>11</v>
      </c>
      <c r="C3784" s="95">
        <f t="shared" si="7646"/>
        <v>81</v>
      </c>
      <c r="E3784" s="95">
        <f t="shared" ref="E3784" si="7754">plan_id</f>
        <v>390</v>
      </c>
      <c r="F3784" s="95">
        <f t="shared" ca="1" si="7740"/>
        <v>2009</v>
      </c>
      <c r="G3784" s="95">
        <f t="shared" ref="G3784" ca="1" si="7755">VLOOKUP(INDIRECT(CHAR(39)&amp;$A3784&amp;CHAR(39)&amp;"!r2c"&amp;$C3784,0),variables,2,0)</f>
        <v>9803</v>
      </c>
      <c r="H3784" s="98">
        <f t="array" aca="1" ref="H3784" ca="1">IF(AND(G3784&gt;=10861,G3784&lt;=10863),TEXT(INDIRECT(CHAR(39)&amp;$A3784&amp;CHAR(39)&amp;"!r"&amp;$B3784&amp;"c"&amp;$C3784,0),"dd-mmm-yyyy"),(INDIRECT(CHAR(39)&amp;$A3784&amp;CHAR(39)&amp;"!r"&amp;$B3784&amp;"c"&amp;$C3784,0)))</f>
        <v>0</v>
      </c>
    </row>
    <row r="3785" spans="1:8" x14ac:dyDescent="0.3">
      <c r="A3785" s="40" t="s">
        <v>1081</v>
      </c>
      <c r="B3785" s="95">
        <f t="shared" si="7643"/>
        <v>11</v>
      </c>
      <c r="C3785" s="95">
        <f t="shared" si="7646"/>
        <v>82</v>
      </c>
      <c r="E3785" s="95">
        <f t="shared" ref="E3785" si="7756">plan_id</f>
        <v>390</v>
      </c>
      <c r="F3785" s="95">
        <f t="shared" ca="1" si="7740"/>
        <v>2009</v>
      </c>
      <c r="G3785" s="95">
        <f t="shared" ref="G3785" ca="1" si="7757">VLOOKUP(INDIRECT(CHAR(39)&amp;$A3785&amp;CHAR(39)&amp;"!r2c"&amp;$C3785,0),variables,2,0)</f>
        <v>9857</v>
      </c>
      <c r="H3785" s="98">
        <f t="array" aca="1" ref="H3785" ca="1">IF(AND(G3785&gt;=10861,G3785&lt;=10863),TEXT(INDIRECT(CHAR(39)&amp;$A3785&amp;CHAR(39)&amp;"!r"&amp;$B3785&amp;"c"&amp;$C3785,0),"dd-mmm-yyyy"),(INDIRECT(CHAR(39)&amp;$A3785&amp;CHAR(39)&amp;"!r"&amp;$B3785&amp;"c"&amp;$C3785,0)))</f>
        <v>0</v>
      </c>
    </row>
    <row r="3786" spans="1:8" x14ac:dyDescent="0.3">
      <c r="A3786" s="40" t="s">
        <v>1081</v>
      </c>
      <c r="B3786" s="95">
        <f t="shared" si="7643"/>
        <v>11</v>
      </c>
      <c r="C3786" s="95">
        <f t="shared" si="7646"/>
        <v>83</v>
      </c>
      <c r="E3786" s="95">
        <f t="shared" ref="E3786" si="7758">plan_id</f>
        <v>390</v>
      </c>
      <c r="F3786" s="95">
        <f t="shared" ca="1" si="7740"/>
        <v>2009</v>
      </c>
      <c r="G3786" s="95">
        <f t="shared" ref="G3786" ca="1" si="7759">VLOOKUP(INDIRECT(CHAR(39)&amp;$A3786&amp;CHAR(39)&amp;"!r2c"&amp;$C3786,0),variables,2,0)</f>
        <v>9902</v>
      </c>
      <c r="H3786" s="98">
        <f t="array" aca="1" ref="H3786" ca="1">IF(AND(G3786&gt;=10861,G3786&lt;=10863),TEXT(INDIRECT(CHAR(39)&amp;$A3786&amp;CHAR(39)&amp;"!r"&amp;$B3786&amp;"c"&amp;$C3786,0),"dd-mmm-yyyy"),(INDIRECT(CHAR(39)&amp;$A3786&amp;CHAR(39)&amp;"!r"&amp;$B3786&amp;"c"&amp;$C3786,0)))</f>
        <v>0</v>
      </c>
    </row>
    <row r="3787" spans="1:8" x14ac:dyDescent="0.3">
      <c r="A3787" s="40" t="s">
        <v>1081</v>
      </c>
      <c r="B3787" s="95">
        <f t="shared" si="7643"/>
        <v>11</v>
      </c>
      <c r="C3787" s="95">
        <f t="shared" si="7646"/>
        <v>84</v>
      </c>
      <c r="E3787" s="95">
        <f t="shared" ref="E3787" si="7760">plan_id</f>
        <v>390</v>
      </c>
      <c r="F3787" s="95">
        <f t="shared" ca="1" si="7740"/>
        <v>2009</v>
      </c>
      <c r="G3787" s="95">
        <f t="shared" ref="G3787" ca="1" si="7761">VLOOKUP(INDIRECT(CHAR(39)&amp;$A3787&amp;CHAR(39)&amp;"!r2c"&amp;$C3787,0),variables,2,0)</f>
        <v>9926</v>
      </c>
      <c r="H3787" s="98">
        <f t="array" aca="1" ref="H3787" ca="1">IF(AND(G3787&gt;=10861,G3787&lt;=10863),TEXT(INDIRECT(CHAR(39)&amp;$A3787&amp;CHAR(39)&amp;"!r"&amp;$B3787&amp;"c"&amp;$C3787,0),"dd-mmm-yyyy"),(INDIRECT(CHAR(39)&amp;$A3787&amp;CHAR(39)&amp;"!r"&amp;$B3787&amp;"c"&amp;$C3787,0)))</f>
        <v>0</v>
      </c>
    </row>
    <row r="3788" spans="1:8" x14ac:dyDescent="0.3">
      <c r="A3788" s="40" t="s">
        <v>1081</v>
      </c>
      <c r="B3788" s="95">
        <f t="shared" si="7643"/>
        <v>11</v>
      </c>
      <c r="C3788" s="95">
        <f t="shared" si="7646"/>
        <v>85</v>
      </c>
      <c r="E3788" s="95">
        <f t="shared" ref="E3788" si="7762">plan_id</f>
        <v>390</v>
      </c>
      <c r="F3788" s="95">
        <f t="shared" ca="1" si="7740"/>
        <v>2009</v>
      </c>
      <c r="G3788" s="95">
        <f t="shared" ref="G3788" ca="1" si="7763">VLOOKUP(INDIRECT(CHAR(39)&amp;$A3788&amp;CHAR(39)&amp;"!r2c"&amp;$C3788,0),variables,2,0)</f>
        <v>9666</v>
      </c>
      <c r="H3788" s="98">
        <f t="array" aca="1" ref="H3788" ca="1">IF(AND(G3788&gt;=10861,G3788&lt;=10863),TEXT(INDIRECT(CHAR(39)&amp;$A3788&amp;CHAR(39)&amp;"!r"&amp;$B3788&amp;"c"&amp;$C3788,0),"dd-mmm-yyyy"),(INDIRECT(CHAR(39)&amp;$A3788&amp;CHAR(39)&amp;"!r"&amp;$B3788&amp;"c"&amp;$C3788,0)))</f>
        <v>0</v>
      </c>
    </row>
    <row r="3789" spans="1:8" x14ac:dyDescent="0.3">
      <c r="A3789" s="40" t="s">
        <v>1081</v>
      </c>
      <c r="B3789" s="95">
        <f t="shared" si="7643"/>
        <v>11</v>
      </c>
      <c r="C3789" s="95">
        <f t="shared" si="7646"/>
        <v>86</v>
      </c>
      <c r="E3789" s="95">
        <f t="shared" ref="E3789" si="7764">plan_id</f>
        <v>390</v>
      </c>
      <c r="F3789" s="95">
        <f t="shared" ca="1" si="7740"/>
        <v>2009</v>
      </c>
      <c r="G3789" s="95">
        <f t="shared" ref="G3789" ca="1" si="7765">VLOOKUP(INDIRECT(CHAR(39)&amp;$A3789&amp;CHAR(39)&amp;"!r2c"&amp;$C3789,0),variables,2,0)</f>
        <v>9827</v>
      </c>
      <c r="H3789" s="98">
        <f t="array" aca="1" ref="H3789" ca="1">IF(AND(G3789&gt;=10861,G3789&lt;=10863),TEXT(INDIRECT(CHAR(39)&amp;$A3789&amp;CHAR(39)&amp;"!r"&amp;$B3789&amp;"c"&amp;$C3789,0),"dd-mmm-yyyy"),(INDIRECT(CHAR(39)&amp;$A3789&amp;CHAR(39)&amp;"!r"&amp;$B3789&amp;"c"&amp;$C3789,0)))</f>
        <v>0</v>
      </c>
    </row>
    <row r="3790" spans="1:8" x14ac:dyDescent="0.3">
      <c r="A3790" s="40" t="s">
        <v>1081</v>
      </c>
      <c r="B3790" s="95">
        <f t="shared" si="7643"/>
        <v>11</v>
      </c>
      <c r="C3790" s="95">
        <f t="shared" si="7646"/>
        <v>87</v>
      </c>
      <c r="E3790" s="95">
        <f t="shared" ref="E3790" si="7766">plan_id</f>
        <v>390</v>
      </c>
      <c r="F3790" s="95">
        <f t="shared" ca="1" si="7740"/>
        <v>2009</v>
      </c>
      <c r="G3790" s="95">
        <f t="shared" ref="G3790" ca="1" si="7767">VLOOKUP(INDIRECT(CHAR(39)&amp;$A3790&amp;CHAR(39)&amp;"!r2c"&amp;$C3790,0),variables,2,0)</f>
        <v>9657</v>
      </c>
      <c r="H3790" s="98">
        <f t="array" aca="1" ref="H3790" ca="1">IF(AND(G3790&gt;=10861,G3790&lt;=10863),TEXT(INDIRECT(CHAR(39)&amp;$A3790&amp;CHAR(39)&amp;"!r"&amp;$B3790&amp;"c"&amp;$C3790,0),"dd-mmm-yyyy"),(INDIRECT(CHAR(39)&amp;$A3790&amp;CHAR(39)&amp;"!r"&amp;$B3790&amp;"c"&amp;$C3790,0)))</f>
        <v>0</v>
      </c>
    </row>
    <row r="3791" spans="1:8" x14ac:dyDescent="0.3">
      <c r="A3791" s="40" t="s">
        <v>1081</v>
      </c>
      <c r="B3791" s="95">
        <f t="shared" si="7643"/>
        <v>11</v>
      </c>
      <c r="C3791" s="95">
        <f t="shared" si="7646"/>
        <v>88</v>
      </c>
      <c r="E3791" s="95">
        <f t="shared" ref="E3791" si="7768">plan_id</f>
        <v>390</v>
      </c>
      <c r="F3791" s="95">
        <f t="shared" ca="1" si="7740"/>
        <v>2009</v>
      </c>
      <c r="G3791" s="95">
        <f t="shared" ref="G3791" ca="1" si="7769">VLOOKUP(INDIRECT(CHAR(39)&amp;$A3791&amp;CHAR(39)&amp;"!r2c"&amp;$C3791,0),variables,2,0)</f>
        <v>9834</v>
      </c>
      <c r="H3791" s="98">
        <f t="array" aca="1" ref="H3791" ca="1">IF(AND(G3791&gt;=10861,G3791&lt;=10863),TEXT(INDIRECT(CHAR(39)&amp;$A3791&amp;CHAR(39)&amp;"!r"&amp;$B3791&amp;"c"&amp;$C3791,0),"dd-mmm-yyyy"),(INDIRECT(CHAR(39)&amp;$A3791&amp;CHAR(39)&amp;"!r"&amp;$B3791&amp;"c"&amp;$C3791,0)))</f>
        <v>0</v>
      </c>
    </row>
    <row r="3792" spans="1:8" x14ac:dyDescent="0.3">
      <c r="A3792" s="40" t="s">
        <v>1081</v>
      </c>
      <c r="B3792" s="95">
        <f t="shared" si="7643"/>
        <v>11</v>
      </c>
      <c r="C3792" s="95">
        <f t="shared" si="7646"/>
        <v>89</v>
      </c>
      <c r="E3792" s="95">
        <f t="shared" ref="E3792" si="7770">plan_id</f>
        <v>390</v>
      </c>
      <c r="F3792" s="95">
        <f t="shared" ca="1" si="7740"/>
        <v>2009</v>
      </c>
      <c r="G3792" s="95">
        <f t="shared" ref="G3792" ca="1" si="7771">VLOOKUP(INDIRECT(CHAR(39)&amp;$A3792&amp;CHAR(39)&amp;"!r2c"&amp;$C3792,0),variables,2,0)</f>
        <v>9884</v>
      </c>
      <c r="H3792" s="98">
        <f t="array" aca="1" ref="H3792" ca="1">IF(AND(G3792&gt;=10861,G3792&lt;=10863),TEXT(INDIRECT(CHAR(39)&amp;$A3792&amp;CHAR(39)&amp;"!r"&amp;$B3792&amp;"c"&amp;$C3792,0),"dd-mmm-yyyy"),(INDIRECT(CHAR(39)&amp;$A3792&amp;CHAR(39)&amp;"!r"&amp;$B3792&amp;"c"&amp;$C3792,0)))</f>
        <v>0</v>
      </c>
    </row>
    <row r="3793" spans="1:8" x14ac:dyDescent="0.3">
      <c r="A3793" s="40" t="s">
        <v>1081</v>
      </c>
      <c r="B3793" s="95">
        <f t="shared" si="7643"/>
        <v>11</v>
      </c>
      <c r="C3793" s="95">
        <f t="shared" si="7646"/>
        <v>90</v>
      </c>
      <c r="E3793" s="95">
        <f t="shared" ref="E3793" si="7772">plan_id</f>
        <v>390</v>
      </c>
      <c r="F3793" s="95">
        <f t="shared" ca="1" si="7740"/>
        <v>2009</v>
      </c>
      <c r="G3793" s="95">
        <f t="shared" ref="G3793" ca="1" si="7773">VLOOKUP(INDIRECT(CHAR(39)&amp;$A3793&amp;CHAR(39)&amp;"!r2c"&amp;$C3793,0),variables,2,0)</f>
        <v>9672</v>
      </c>
      <c r="H3793" s="98">
        <f t="array" aca="1" ref="H3793" ca="1">IF(AND(G3793&gt;=10861,G3793&lt;=10863),TEXT(INDIRECT(CHAR(39)&amp;$A3793&amp;CHAR(39)&amp;"!r"&amp;$B3793&amp;"c"&amp;$C3793,0),"dd-mmm-yyyy"),(INDIRECT(CHAR(39)&amp;$A3793&amp;CHAR(39)&amp;"!r"&amp;$B3793&amp;"c"&amp;$C3793,0)))</f>
        <v>0</v>
      </c>
    </row>
    <row r="3794" spans="1:8" x14ac:dyDescent="0.3">
      <c r="A3794" s="40" t="s">
        <v>1081</v>
      </c>
      <c r="B3794" s="95">
        <f t="shared" ref="B3794:B3857" si="7774">B3706+1</f>
        <v>12</v>
      </c>
      <c r="C3794" s="95">
        <f t="shared" si="7646"/>
        <v>3</v>
      </c>
      <c r="E3794" s="95">
        <f t="shared" ref="E3794" si="7775">plan_id</f>
        <v>390</v>
      </c>
      <c r="F3794" s="95">
        <f t="shared" ca="1" si="7740"/>
        <v>2010</v>
      </c>
      <c r="G3794" s="95">
        <f t="shared" ref="G3794" ca="1" si="7776">VLOOKUP(INDIRECT(CHAR(39)&amp;$A3794&amp;CHAR(39)&amp;"!r2c"&amp;$C3794,0),variables,2,0)</f>
        <v>9704</v>
      </c>
      <c r="H3794" s="98">
        <f t="array" aca="1" ref="H3794" ca="1">IF(AND(G3794&gt;=10861,G3794&lt;=10863),TEXT(INDIRECT(CHAR(39)&amp;$A3794&amp;CHAR(39)&amp;"!r"&amp;$B3794&amp;"c"&amp;$C3794,0),"dd-mmm-yyyy"),(INDIRECT(CHAR(39)&amp;$A3794&amp;CHAR(39)&amp;"!r"&amp;$B3794&amp;"c"&amp;$C3794,0)))</f>
        <v>0</v>
      </c>
    </row>
    <row r="3795" spans="1:8" x14ac:dyDescent="0.3">
      <c r="A3795" s="40" t="s">
        <v>1081</v>
      </c>
      <c r="B3795" s="95">
        <f t="shared" si="7774"/>
        <v>12</v>
      </c>
      <c r="C3795" s="95">
        <f t="shared" ref="C3795:C3858" si="7777">C3707</f>
        <v>4</v>
      </c>
      <c r="E3795" s="95">
        <f t="shared" ref="E3795" si="7778">plan_id</f>
        <v>390</v>
      </c>
      <c r="F3795" s="95">
        <f t="shared" ca="1" si="7740"/>
        <v>2010</v>
      </c>
      <c r="G3795" s="95">
        <f t="shared" ref="G3795" ca="1" si="7779">VLOOKUP(INDIRECT(CHAR(39)&amp;$A3795&amp;CHAR(39)&amp;"!r2c"&amp;$C3795,0),variables,2,0)</f>
        <v>9716</v>
      </c>
      <c r="H3795" s="98">
        <f t="array" aca="1" ref="H3795" ca="1">IF(AND(G3795&gt;=10861,G3795&lt;=10863),TEXT(INDIRECT(CHAR(39)&amp;$A3795&amp;CHAR(39)&amp;"!r"&amp;$B3795&amp;"c"&amp;$C3795,0),"dd-mmm-yyyy"),(INDIRECT(CHAR(39)&amp;$A3795&amp;CHAR(39)&amp;"!r"&amp;$B3795&amp;"c"&amp;$C3795,0)))</f>
        <v>0</v>
      </c>
    </row>
    <row r="3796" spans="1:8" x14ac:dyDescent="0.3">
      <c r="A3796" s="40" t="s">
        <v>1081</v>
      </c>
      <c r="B3796" s="95">
        <f t="shared" si="7774"/>
        <v>12</v>
      </c>
      <c r="C3796" s="95">
        <f t="shared" si="7777"/>
        <v>5</v>
      </c>
      <c r="E3796" s="95">
        <f t="shared" ref="E3796" si="7780">plan_id</f>
        <v>390</v>
      </c>
      <c r="F3796" s="95">
        <f t="shared" ca="1" si="7740"/>
        <v>2010</v>
      </c>
      <c r="G3796" s="95">
        <f t="shared" ref="G3796" ca="1" si="7781">VLOOKUP(INDIRECT(CHAR(39)&amp;$A3796&amp;CHAR(39)&amp;"!r2c"&amp;$C3796,0),variables,2,0)</f>
        <v>9734</v>
      </c>
      <c r="H3796" s="98">
        <f t="array" aca="1" ref="H3796" ca="1">IF(AND(G3796&gt;=10861,G3796&lt;=10863),TEXT(INDIRECT(CHAR(39)&amp;$A3796&amp;CHAR(39)&amp;"!r"&amp;$B3796&amp;"c"&amp;$C3796,0),"dd-mmm-yyyy"),(INDIRECT(CHAR(39)&amp;$A3796&amp;CHAR(39)&amp;"!r"&amp;$B3796&amp;"c"&amp;$C3796,0)))</f>
        <v>0</v>
      </c>
    </row>
    <row r="3797" spans="1:8" x14ac:dyDescent="0.3">
      <c r="A3797" s="40" t="s">
        <v>1081</v>
      </c>
      <c r="B3797" s="95">
        <f t="shared" si="7774"/>
        <v>12</v>
      </c>
      <c r="C3797" s="95">
        <f t="shared" si="7777"/>
        <v>6</v>
      </c>
      <c r="E3797" s="95">
        <f t="shared" ref="E3797" si="7782">plan_id</f>
        <v>390</v>
      </c>
      <c r="F3797" s="95">
        <f t="shared" ca="1" si="7740"/>
        <v>2010</v>
      </c>
      <c r="G3797" s="95">
        <f t="shared" ref="G3797" ca="1" si="7783">VLOOKUP(INDIRECT(CHAR(39)&amp;$A3797&amp;CHAR(39)&amp;"!r2c"&amp;$C3797,0),variables,2,0)</f>
        <v>9749</v>
      </c>
      <c r="H3797" s="98">
        <f t="array" aca="1" ref="H3797" ca="1">IF(AND(G3797&gt;=10861,G3797&lt;=10863),TEXT(INDIRECT(CHAR(39)&amp;$A3797&amp;CHAR(39)&amp;"!r"&amp;$B3797&amp;"c"&amp;$C3797,0),"dd-mmm-yyyy"),(INDIRECT(CHAR(39)&amp;$A3797&amp;CHAR(39)&amp;"!r"&amp;$B3797&amp;"c"&amp;$C3797,0)))</f>
        <v>0</v>
      </c>
    </row>
    <row r="3798" spans="1:8" x14ac:dyDescent="0.3">
      <c r="A3798" s="40" t="s">
        <v>1081</v>
      </c>
      <c r="B3798" s="95">
        <f t="shared" si="7774"/>
        <v>12</v>
      </c>
      <c r="C3798" s="95">
        <f t="shared" si="7777"/>
        <v>7</v>
      </c>
      <c r="E3798" s="95">
        <f t="shared" ref="E3798" si="7784">plan_id</f>
        <v>390</v>
      </c>
      <c r="F3798" s="95">
        <f t="shared" ca="1" si="7740"/>
        <v>2010</v>
      </c>
      <c r="G3798" s="95">
        <f t="shared" ref="G3798" ca="1" si="7785">VLOOKUP(INDIRECT(CHAR(39)&amp;$A3798&amp;CHAR(39)&amp;"!r2c"&amp;$C3798,0),variables,2,0)</f>
        <v>9755</v>
      </c>
      <c r="H3798" s="98">
        <f t="array" aca="1" ref="H3798" ca="1">IF(AND(G3798&gt;=10861,G3798&lt;=10863),TEXT(INDIRECT(CHAR(39)&amp;$A3798&amp;CHAR(39)&amp;"!r"&amp;$B3798&amp;"c"&amp;$C3798,0),"dd-mmm-yyyy"),(INDIRECT(CHAR(39)&amp;$A3798&amp;CHAR(39)&amp;"!r"&amp;$B3798&amp;"c"&amp;$C3798,0)))</f>
        <v>0</v>
      </c>
    </row>
    <row r="3799" spans="1:8" x14ac:dyDescent="0.3">
      <c r="A3799" s="40" t="s">
        <v>1081</v>
      </c>
      <c r="B3799" s="95">
        <f t="shared" si="7774"/>
        <v>12</v>
      </c>
      <c r="C3799" s="95">
        <f t="shared" si="7777"/>
        <v>8</v>
      </c>
      <c r="E3799" s="95">
        <f t="shared" ref="E3799" si="7786">plan_id</f>
        <v>390</v>
      </c>
      <c r="F3799" s="95">
        <f t="shared" ca="1" si="7740"/>
        <v>2010</v>
      </c>
      <c r="G3799" s="95">
        <f t="shared" ref="G3799" ca="1" si="7787">VLOOKUP(INDIRECT(CHAR(39)&amp;$A3799&amp;CHAR(39)&amp;"!r2c"&amp;$C3799,0),variables,2,0)</f>
        <v>9782</v>
      </c>
      <c r="H3799" s="98">
        <f t="array" aca="1" ref="H3799" ca="1">IF(AND(G3799&gt;=10861,G3799&lt;=10863),TEXT(INDIRECT(CHAR(39)&amp;$A3799&amp;CHAR(39)&amp;"!r"&amp;$B3799&amp;"c"&amp;$C3799,0),"dd-mmm-yyyy"),(INDIRECT(CHAR(39)&amp;$A3799&amp;CHAR(39)&amp;"!r"&amp;$B3799&amp;"c"&amp;$C3799,0)))</f>
        <v>0</v>
      </c>
    </row>
    <row r="3800" spans="1:8" x14ac:dyDescent="0.3">
      <c r="A3800" s="40" t="s">
        <v>1081</v>
      </c>
      <c r="B3800" s="95">
        <f t="shared" si="7774"/>
        <v>12</v>
      </c>
      <c r="C3800" s="95">
        <f t="shared" si="7777"/>
        <v>9</v>
      </c>
      <c r="E3800" s="95">
        <f t="shared" ref="E3800" si="7788">plan_id</f>
        <v>390</v>
      </c>
      <c r="F3800" s="95">
        <f t="shared" ca="1" si="7740"/>
        <v>2010</v>
      </c>
      <c r="G3800" s="95">
        <f t="shared" ref="G3800" ca="1" si="7789">VLOOKUP(INDIRECT(CHAR(39)&amp;$A3800&amp;CHAR(39)&amp;"!r2c"&amp;$C3800,0),variables,2,0)</f>
        <v>9788</v>
      </c>
      <c r="H3800" s="98">
        <f t="array" aca="1" ref="H3800" ca="1">IF(AND(G3800&gt;=10861,G3800&lt;=10863),TEXT(INDIRECT(CHAR(39)&amp;$A3800&amp;CHAR(39)&amp;"!r"&amp;$B3800&amp;"c"&amp;$C3800,0),"dd-mmm-yyyy"),(INDIRECT(CHAR(39)&amp;$A3800&amp;CHAR(39)&amp;"!r"&amp;$B3800&amp;"c"&amp;$C3800,0)))</f>
        <v>0</v>
      </c>
    </row>
    <row r="3801" spans="1:8" x14ac:dyDescent="0.3">
      <c r="A3801" s="40" t="s">
        <v>1081</v>
      </c>
      <c r="B3801" s="95">
        <f t="shared" si="7774"/>
        <v>12</v>
      </c>
      <c r="C3801" s="95">
        <f t="shared" si="7777"/>
        <v>10</v>
      </c>
      <c r="E3801" s="95">
        <f t="shared" ref="E3801" si="7790">plan_id</f>
        <v>390</v>
      </c>
      <c r="F3801" s="95">
        <f t="shared" ca="1" si="7740"/>
        <v>2010</v>
      </c>
      <c r="G3801" s="95">
        <f t="shared" ref="G3801" ca="1" si="7791">VLOOKUP(INDIRECT(CHAR(39)&amp;$A3801&amp;CHAR(39)&amp;"!r2c"&amp;$C3801,0),variables,2,0)</f>
        <v>9812</v>
      </c>
      <c r="H3801" s="98">
        <f t="array" aca="1" ref="H3801" ca="1">IF(AND(G3801&gt;=10861,G3801&lt;=10863),TEXT(INDIRECT(CHAR(39)&amp;$A3801&amp;CHAR(39)&amp;"!r"&amp;$B3801&amp;"c"&amp;$C3801,0),"dd-mmm-yyyy"),(INDIRECT(CHAR(39)&amp;$A3801&amp;CHAR(39)&amp;"!r"&amp;$B3801&amp;"c"&amp;$C3801,0)))</f>
        <v>0</v>
      </c>
    </row>
    <row r="3802" spans="1:8" x14ac:dyDescent="0.3">
      <c r="A3802" s="40" t="s">
        <v>1081</v>
      </c>
      <c r="B3802" s="95">
        <f t="shared" si="7774"/>
        <v>12</v>
      </c>
      <c r="C3802" s="95">
        <f t="shared" si="7777"/>
        <v>11</v>
      </c>
      <c r="E3802" s="95">
        <f t="shared" ref="E3802" si="7792">plan_id</f>
        <v>390</v>
      </c>
      <c r="F3802" s="95">
        <f t="shared" ca="1" si="7740"/>
        <v>2010</v>
      </c>
      <c r="G3802" s="95">
        <f t="shared" ref="G3802" ca="1" si="7793">VLOOKUP(INDIRECT(CHAR(39)&amp;$A3802&amp;CHAR(39)&amp;"!r2c"&amp;$C3802,0),variables,2,0)</f>
        <v>9815</v>
      </c>
      <c r="H3802" s="98">
        <f t="array" aca="1" ref="H3802" ca="1">IF(AND(G3802&gt;=10861,G3802&lt;=10863),TEXT(INDIRECT(CHAR(39)&amp;$A3802&amp;CHAR(39)&amp;"!r"&amp;$B3802&amp;"c"&amp;$C3802,0),"dd-mmm-yyyy"),(INDIRECT(CHAR(39)&amp;$A3802&amp;CHAR(39)&amp;"!r"&amp;$B3802&amp;"c"&amp;$C3802,0)))</f>
        <v>0</v>
      </c>
    </row>
    <row r="3803" spans="1:8" x14ac:dyDescent="0.3">
      <c r="A3803" s="40" t="s">
        <v>1081</v>
      </c>
      <c r="B3803" s="95">
        <f t="shared" si="7774"/>
        <v>12</v>
      </c>
      <c r="C3803" s="95">
        <f t="shared" si="7777"/>
        <v>12</v>
      </c>
      <c r="E3803" s="95">
        <f t="shared" ref="E3803" si="7794">plan_id</f>
        <v>390</v>
      </c>
      <c r="F3803" s="95">
        <f t="shared" ca="1" si="7740"/>
        <v>2010</v>
      </c>
      <c r="G3803" s="95">
        <f t="shared" ref="G3803" ca="1" si="7795">VLOOKUP(INDIRECT(CHAR(39)&amp;$A3803&amp;CHAR(39)&amp;"!r2c"&amp;$C3803,0),variables,2,0)</f>
        <v>9821</v>
      </c>
      <c r="H3803" s="98">
        <f t="array" aca="1" ref="H3803" ca="1">IF(AND(G3803&gt;=10861,G3803&lt;=10863),TEXT(INDIRECT(CHAR(39)&amp;$A3803&amp;CHAR(39)&amp;"!r"&amp;$B3803&amp;"c"&amp;$C3803,0),"dd-mmm-yyyy"),(INDIRECT(CHAR(39)&amp;$A3803&amp;CHAR(39)&amp;"!r"&amp;$B3803&amp;"c"&amp;$C3803,0)))</f>
        <v>0</v>
      </c>
    </row>
    <row r="3804" spans="1:8" x14ac:dyDescent="0.3">
      <c r="A3804" s="40" t="s">
        <v>1081</v>
      </c>
      <c r="B3804" s="95">
        <f t="shared" si="7774"/>
        <v>12</v>
      </c>
      <c r="C3804" s="95">
        <f t="shared" si="7777"/>
        <v>13</v>
      </c>
      <c r="E3804" s="95">
        <f t="shared" ref="E3804" si="7796">plan_id</f>
        <v>390</v>
      </c>
      <c r="F3804" s="95">
        <f t="shared" ca="1" si="7740"/>
        <v>2010</v>
      </c>
      <c r="G3804" s="95">
        <f t="shared" ref="G3804" ca="1" si="7797">VLOOKUP(INDIRECT(CHAR(39)&amp;$A3804&amp;CHAR(39)&amp;"!r2c"&amp;$C3804,0),variables,2,0)</f>
        <v>9824</v>
      </c>
      <c r="H3804" s="98">
        <f t="array" aca="1" ref="H3804" ca="1">IF(AND(G3804&gt;=10861,G3804&lt;=10863),TEXT(INDIRECT(CHAR(39)&amp;$A3804&amp;CHAR(39)&amp;"!r"&amp;$B3804&amp;"c"&amp;$C3804,0),"dd-mmm-yyyy"),(INDIRECT(CHAR(39)&amp;$A3804&amp;CHAR(39)&amp;"!r"&amp;$B3804&amp;"c"&amp;$C3804,0)))</f>
        <v>0</v>
      </c>
    </row>
    <row r="3805" spans="1:8" x14ac:dyDescent="0.3">
      <c r="A3805" s="40" t="s">
        <v>1081</v>
      </c>
      <c r="B3805" s="95">
        <f t="shared" si="7774"/>
        <v>12</v>
      </c>
      <c r="C3805" s="95">
        <f t="shared" si="7777"/>
        <v>14</v>
      </c>
      <c r="E3805" s="95">
        <f t="shared" ref="E3805" si="7798">plan_id</f>
        <v>390</v>
      </c>
      <c r="F3805" s="95">
        <f t="shared" ca="1" si="7740"/>
        <v>2010</v>
      </c>
      <c r="G3805" s="95">
        <f t="shared" ref="G3805" ca="1" si="7799">VLOOKUP(INDIRECT(CHAR(39)&amp;$A3805&amp;CHAR(39)&amp;"!r2c"&amp;$C3805,0),variables,2,0)</f>
        <v>9830</v>
      </c>
      <c r="H3805" s="98">
        <f t="array" aca="1" ref="H3805" ca="1">IF(AND(G3805&gt;=10861,G3805&lt;=10863),TEXT(INDIRECT(CHAR(39)&amp;$A3805&amp;CHAR(39)&amp;"!r"&amp;$B3805&amp;"c"&amp;$C3805,0),"dd-mmm-yyyy"),(INDIRECT(CHAR(39)&amp;$A3805&amp;CHAR(39)&amp;"!r"&amp;$B3805&amp;"c"&amp;$C3805,0)))</f>
        <v>0</v>
      </c>
    </row>
    <row r="3806" spans="1:8" x14ac:dyDescent="0.3">
      <c r="A3806" s="40" t="s">
        <v>1081</v>
      </c>
      <c r="B3806" s="95">
        <f t="shared" si="7774"/>
        <v>12</v>
      </c>
      <c r="C3806" s="95">
        <f t="shared" si="7777"/>
        <v>15</v>
      </c>
      <c r="E3806" s="95">
        <f t="shared" ref="E3806" si="7800">plan_id</f>
        <v>390</v>
      </c>
      <c r="F3806" s="95">
        <f t="shared" ca="1" si="7740"/>
        <v>2010</v>
      </c>
      <c r="G3806" s="95">
        <f t="shared" ref="G3806" ca="1" si="7801">VLOOKUP(INDIRECT(CHAR(39)&amp;$A3806&amp;CHAR(39)&amp;"!r2c"&amp;$C3806,0),variables,2,0)</f>
        <v>9833</v>
      </c>
      <c r="H3806" s="98">
        <f t="array" aca="1" ref="H3806" ca="1">IF(AND(G3806&gt;=10861,G3806&lt;=10863),TEXT(INDIRECT(CHAR(39)&amp;$A3806&amp;CHAR(39)&amp;"!r"&amp;$B3806&amp;"c"&amp;$C3806,0),"dd-mmm-yyyy"),(INDIRECT(CHAR(39)&amp;$A3806&amp;CHAR(39)&amp;"!r"&amp;$B3806&amp;"c"&amp;$C3806,0)))</f>
        <v>0</v>
      </c>
    </row>
    <row r="3807" spans="1:8" x14ac:dyDescent="0.3">
      <c r="A3807" s="40" t="s">
        <v>1081</v>
      </c>
      <c r="B3807" s="95">
        <f t="shared" si="7774"/>
        <v>12</v>
      </c>
      <c r="C3807" s="95">
        <f t="shared" si="7777"/>
        <v>16</v>
      </c>
      <c r="E3807" s="95">
        <f t="shared" ref="E3807" si="7802">plan_id</f>
        <v>390</v>
      </c>
      <c r="F3807" s="95">
        <f t="shared" ca="1" si="7740"/>
        <v>2010</v>
      </c>
      <c r="G3807" s="95">
        <f t="shared" ref="G3807" ca="1" si="7803">VLOOKUP(INDIRECT(CHAR(39)&amp;$A3807&amp;CHAR(39)&amp;"!r2c"&amp;$C3807,0),variables,2,0)</f>
        <v>9845</v>
      </c>
      <c r="H3807" s="98">
        <f t="array" aca="1" ref="H3807" ca="1">IF(AND(G3807&gt;=10861,G3807&lt;=10863),TEXT(INDIRECT(CHAR(39)&amp;$A3807&amp;CHAR(39)&amp;"!r"&amp;$B3807&amp;"c"&amp;$C3807,0),"dd-mmm-yyyy"),(INDIRECT(CHAR(39)&amp;$A3807&amp;CHAR(39)&amp;"!r"&amp;$B3807&amp;"c"&amp;$C3807,0)))</f>
        <v>0</v>
      </c>
    </row>
    <row r="3808" spans="1:8" x14ac:dyDescent="0.3">
      <c r="A3808" s="40" t="s">
        <v>1081</v>
      </c>
      <c r="B3808" s="95">
        <f t="shared" si="7774"/>
        <v>12</v>
      </c>
      <c r="C3808" s="95">
        <f t="shared" si="7777"/>
        <v>17</v>
      </c>
      <c r="E3808" s="95">
        <f t="shared" ref="E3808" si="7804">plan_id</f>
        <v>390</v>
      </c>
      <c r="F3808" s="95">
        <f t="shared" ca="1" si="7740"/>
        <v>2010</v>
      </c>
      <c r="G3808" s="95">
        <f t="shared" ref="G3808" ca="1" si="7805">VLOOKUP(INDIRECT(CHAR(39)&amp;$A3808&amp;CHAR(39)&amp;"!r2c"&amp;$C3808,0),variables,2,0)</f>
        <v>9872</v>
      </c>
      <c r="H3808" s="98">
        <f t="array" aca="1" ref="H3808" ca="1">IF(AND(G3808&gt;=10861,G3808&lt;=10863),TEXT(INDIRECT(CHAR(39)&amp;$A3808&amp;CHAR(39)&amp;"!r"&amp;$B3808&amp;"c"&amp;$C3808,0),"dd-mmm-yyyy"),(INDIRECT(CHAR(39)&amp;$A3808&amp;CHAR(39)&amp;"!r"&amp;$B3808&amp;"c"&amp;$C3808,0)))</f>
        <v>0</v>
      </c>
    </row>
    <row r="3809" spans="1:8" x14ac:dyDescent="0.3">
      <c r="A3809" s="40" t="s">
        <v>1081</v>
      </c>
      <c r="B3809" s="95">
        <f t="shared" si="7774"/>
        <v>12</v>
      </c>
      <c r="C3809" s="95">
        <f t="shared" si="7777"/>
        <v>18</v>
      </c>
      <c r="E3809" s="95">
        <f t="shared" ref="E3809" si="7806">plan_id</f>
        <v>390</v>
      </c>
      <c r="F3809" s="95">
        <f t="shared" ca="1" si="7740"/>
        <v>2010</v>
      </c>
      <c r="G3809" s="95">
        <f t="shared" ref="G3809" ca="1" si="7807">VLOOKUP(INDIRECT(CHAR(39)&amp;$A3809&amp;CHAR(39)&amp;"!r2c"&amp;$C3809,0),variables,2,0)</f>
        <v>9887</v>
      </c>
      <c r="H3809" s="98">
        <f t="array" aca="1" ref="H3809" ca="1">IF(AND(G3809&gt;=10861,G3809&lt;=10863),TEXT(INDIRECT(CHAR(39)&amp;$A3809&amp;CHAR(39)&amp;"!r"&amp;$B3809&amp;"c"&amp;$C3809,0),"dd-mmm-yyyy"),(INDIRECT(CHAR(39)&amp;$A3809&amp;CHAR(39)&amp;"!r"&amp;$B3809&amp;"c"&amp;$C3809,0)))</f>
        <v>0</v>
      </c>
    </row>
    <row r="3810" spans="1:8" x14ac:dyDescent="0.3">
      <c r="A3810" s="40" t="s">
        <v>1081</v>
      </c>
      <c r="B3810" s="95">
        <f t="shared" si="7774"/>
        <v>12</v>
      </c>
      <c r="C3810" s="95">
        <f t="shared" si="7777"/>
        <v>19</v>
      </c>
      <c r="E3810" s="95">
        <f t="shared" ref="E3810" si="7808">plan_id</f>
        <v>390</v>
      </c>
      <c r="F3810" s="95">
        <f t="shared" ca="1" si="7740"/>
        <v>2010</v>
      </c>
      <c r="G3810" s="95">
        <f t="shared" ref="G3810" ca="1" si="7809">VLOOKUP(INDIRECT(CHAR(39)&amp;$A3810&amp;CHAR(39)&amp;"!r2c"&amp;$C3810,0),variables,2,0)</f>
        <v>9914</v>
      </c>
      <c r="H3810" s="98">
        <f t="array" aca="1" ref="H3810" ca="1">IF(AND(G3810&gt;=10861,G3810&lt;=10863),TEXT(INDIRECT(CHAR(39)&amp;$A3810&amp;CHAR(39)&amp;"!r"&amp;$B3810&amp;"c"&amp;$C3810,0),"dd-mmm-yyyy"),(INDIRECT(CHAR(39)&amp;$A3810&amp;CHAR(39)&amp;"!r"&amp;$B3810&amp;"c"&amp;$C3810,0)))</f>
        <v>0</v>
      </c>
    </row>
    <row r="3811" spans="1:8" x14ac:dyDescent="0.3">
      <c r="A3811" s="40" t="s">
        <v>1081</v>
      </c>
      <c r="B3811" s="95">
        <f t="shared" si="7774"/>
        <v>12</v>
      </c>
      <c r="C3811" s="95">
        <f t="shared" si="7777"/>
        <v>20</v>
      </c>
      <c r="E3811" s="95">
        <f t="shared" ref="E3811" si="7810">plan_id</f>
        <v>390</v>
      </c>
      <c r="F3811" s="95">
        <f t="shared" ca="1" si="7740"/>
        <v>2010</v>
      </c>
      <c r="G3811" s="95">
        <f t="shared" ref="G3811" ca="1" si="7811">VLOOKUP(INDIRECT(CHAR(39)&amp;$A3811&amp;CHAR(39)&amp;"!r2c"&amp;$C3811,0),variables,2,0)</f>
        <v>9917</v>
      </c>
      <c r="H3811" s="98">
        <f t="array" aca="1" ref="H3811" ca="1">IF(AND(G3811&gt;=10861,G3811&lt;=10863),TEXT(INDIRECT(CHAR(39)&amp;$A3811&amp;CHAR(39)&amp;"!r"&amp;$B3811&amp;"c"&amp;$C3811,0),"dd-mmm-yyyy"),(INDIRECT(CHAR(39)&amp;$A3811&amp;CHAR(39)&amp;"!r"&amp;$B3811&amp;"c"&amp;$C3811,0)))</f>
        <v>0</v>
      </c>
    </row>
    <row r="3812" spans="1:8" x14ac:dyDescent="0.3">
      <c r="A3812" s="40" t="s">
        <v>1081</v>
      </c>
      <c r="B3812" s="95">
        <f t="shared" si="7774"/>
        <v>12</v>
      </c>
      <c r="C3812" s="95">
        <f t="shared" si="7777"/>
        <v>21</v>
      </c>
      <c r="E3812" s="95">
        <f t="shared" ref="E3812" si="7812">plan_id</f>
        <v>390</v>
      </c>
      <c r="F3812" s="95">
        <f t="shared" ca="1" si="7740"/>
        <v>2010</v>
      </c>
      <c r="G3812" s="95">
        <f t="shared" ref="G3812" ca="1" si="7813">VLOOKUP(INDIRECT(CHAR(39)&amp;$A3812&amp;CHAR(39)&amp;"!r2c"&amp;$C3812,0),variables,2,0)</f>
        <v>9920</v>
      </c>
      <c r="H3812" s="98">
        <f t="array" aca="1" ref="H3812" ca="1">IF(AND(G3812&gt;=10861,G3812&lt;=10863),TEXT(INDIRECT(CHAR(39)&amp;$A3812&amp;CHAR(39)&amp;"!r"&amp;$B3812&amp;"c"&amp;$C3812,0),"dd-mmm-yyyy"),(INDIRECT(CHAR(39)&amp;$A3812&amp;CHAR(39)&amp;"!r"&amp;$B3812&amp;"c"&amp;$C3812,0)))</f>
        <v>0</v>
      </c>
    </row>
    <row r="3813" spans="1:8" x14ac:dyDescent="0.3">
      <c r="A3813" s="40" t="s">
        <v>1081</v>
      </c>
      <c r="B3813" s="95">
        <f t="shared" si="7774"/>
        <v>12</v>
      </c>
      <c r="C3813" s="95">
        <f t="shared" si="7777"/>
        <v>22</v>
      </c>
      <c r="E3813" s="95">
        <f t="shared" ref="E3813" si="7814">plan_id</f>
        <v>390</v>
      </c>
      <c r="F3813" s="95">
        <f t="shared" ca="1" si="7740"/>
        <v>2010</v>
      </c>
      <c r="G3813" s="95">
        <f t="shared" ref="G3813" ca="1" si="7815">VLOOKUP(INDIRECT(CHAR(39)&amp;$A3813&amp;CHAR(39)&amp;"!r2c"&amp;$C3813,0),variables,2,0)</f>
        <v>9648</v>
      </c>
      <c r="H3813" s="98">
        <f t="array" aca="1" ref="H3813" ca="1">IF(AND(G3813&gt;=10861,G3813&lt;=10863),TEXT(INDIRECT(CHAR(39)&amp;$A3813&amp;CHAR(39)&amp;"!r"&amp;$B3813&amp;"c"&amp;$C3813,0),"dd-mmm-yyyy"),(INDIRECT(CHAR(39)&amp;$A3813&amp;CHAR(39)&amp;"!r"&amp;$B3813&amp;"c"&amp;$C3813,0)))</f>
        <v>0</v>
      </c>
    </row>
    <row r="3814" spans="1:8" x14ac:dyDescent="0.3">
      <c r="A3814" s="40" t="s">
        <v>1081</v>
      </c>
      <c r="B3814" s="95">
        <f t="shared" si="7774"/>
        <v>12</v>
      </c>
      <c r="C3814" s="95">
        <f t="shared" si="7777"/>
        <v>23</v>
      </c>
      <c r="E3814" s="95">
        <f t="shared" ref="E3814" si="7816">plan_id</f>
        <v>390</v>
      </c>
      <c r="F3814" s="95">
        <f t="shared" ca="1" si="7740"/>
        <v>2010</v>
      </c>
      <c r="G3814" s="95">
        <f t="shared" ref="G3814" ca="1" si="7817">VLOOKUP(INDIRECT(CHAR(39)&amp;$A3814&amp;CHAR(39)&amp;"!r2c"&amp;$C3814,0),variables,2,0)</f>
        <v>9713</v>
      </c>
      <c r="H3814" s="98">
        <f t="array" aca="1" ref="H3814" ca="1">IF(AND(G3814&gt;=10861,G3814&lt;=10863),TEXT(INDIRECT(CHAR(39)&amp;$A3814&amp;CHAR(39)&amp;"!r"&amp;$B3814&amp;"c"&amp;$C3814,0),"dd-mmm-yyyy"),(INDIRECT(CHAR(39)&amp;$A3814&amp;CHAR(39)&amp;"!r"&amp;$B3814&amp;"c"&amp;$C3814,0)))</f>
        <v>0</v>
      </c>
    </row>
    <row r="3815" spans="1:8" x14ac:dyDescent="0.3">
      <c r="A3815" s="40" t="s">
        <v>1081</v>
      </c>
      <c r="B3815" s="95">
        <f t="shared" si="7774"/>
        <v>12</v>
      </c>
      <c r="C3815" s="95">
        <f t="shared" si="7777"/>
        <v>24</v>
      </c>
      <c r="E3815" s="95">
        <f t="shared" ref="E3815" si="7818">plan_id</f>
        <v>390</v>
      </c>
      <c r="F3815" s="95">
        <f t="shared" ca="1" si="7740"/>
        <v>2010</v>
      </c>
      <c r="G3815" s="95">
        <f t="shared" ref="G3815" ca="1" si="7819">VLOOKUP(INDIRECT(CHAR(39)&amp;$A3815&amp;CHAR(39)&amp;"!r2c"&amp;$C3815,0),variables,2,0)</f>
        <v>9719</v>
      </c>
      <c r="H3815" s="98">
        <f t="array" aca="1" ref="H3815" ca="1">IF(AND(G3815&gt;=10861,G3815&lt;=10863),TEXT(INDIRECT(CHAR(39)&amp;$A3815&amp;CHAR(39)&amp;"!r"&amp;$B3815&amp;"c"&amp;$C3815,0),"dd-mmm-yyyy"),(INDIRECT(CHAR(39)&amp;$A3815&amp;CHAR(39)&amp;"!r"&amp;$B3815&amp;"c"&amp;$C3815,0)))</f>
        <v>0</v>
      </c>
    </row>
    <row r="3816" spans="1:8" x14ac:dyDescent="0.3">
      <c r="A3816" s="40" t="s">
        <v>1081</v>
      </c>
      <c r="B3816" s="95">
        <f t="shared" si="7774"/>
        <v>12</v>
      </c>
      <c r="C3816" s="95">
        <f t="shared" si="7777"/>
        <v>25</v>
      </c>
      <c r="E3816" s="95">
        <f t="shared" ref="E3816" si="7820">plan_id</f>
        <v>390</v>
      </c>
      <c r="F3816" s="95">
        <f t="shared" ca="1" si="7740"/>
        <v>2010</v>
      </c>
      <c r="G3816" s="95">
        <f t="shared" ref="G3816" ca="1" si="7821">VLOOKUP(INDIRECT(CHAR(39)&amp;$A3816&amp;CHAR(39)&amp;"!r2c"&amp;$C3816,0),variables,2,0)</f>
        <v>9725</v>
      </c>
      <c r="H3816" s="98">
        <f t="array" aca="1" ref="H3816" ca="1">IF(AND(G3816&gt;=10861,G3816&lt;=10863),TEXT(INDIRECT(CHAR(39)&amp;$A3816&amp;CHAR(39)&amp;"!r"&amp;$B3816&amp;"c"&amp;$C3816,0),"dd-mmm-yyyy"),(INDIRECT(CHAR(39)&amp;$A3816&amp;CHAR(39)&amp;"!r"&amp;$B3816&amp;"c"&amp;$C3816,0)))</f>
        <v>0</v>
      </c>
    </row>
    <row r="3817" spans="1:8" x14ac:dyDescent="0.3">
      <c r="A3817" s="40" t="s">
        <v>1081</v>
      </c>
      <c r="B3817" s="95">
        <f t="shared" si="7774"/>
        <v>12</v>
      </c>
      <c r="C3817" s="95">
        <f t="shared" si="7777"/>
        <v>26</v>
      </c>
      <c r="E3817" s="95">
        <f t="shared" ref="E3817" si="7822">plan_id</f>
        <v>390</v>
      </c>
      <c r="F3817" s="95">
        <f t="shared" ca="1" si="7740"/>
        <v>2010</v>
      </c>
      <c r="G3817" s="95">
        <f t="shared" ref="G3817" ca="1" si="7823">VLOOKUP(INDIRECT(CHAR(39)&amp;$A3817&amp;CHAR(39)&amp;"!r2c"&amp;$C3817,0),variables,2,0)</f>
        <v>9743</v>
      </c>
      <c r="H3817" s="98">
        <f t="array" aca="1" ref="H3817" ca="1">IF(AND(G3817&gt;=10861,G3817&lt;=10863),TEXT(INDIRECT(CHAR(39)&amp;$A3817&amp;CHAR(39)&amp;"!r"&amp;$B3817&amp;"c"&amp;$C3817,0),"dd-mmm-yyyy"),(INDIRECT(CHAR(39)&amp;$A3817&amp;CHAR(39)&amp;"!r"&amp;$B3817&amp;"c"&amp;$C3817,0)))</f>
        <v>0</v>
      </c>
    </row>
    <row r="3818" spans="1:8" x14ac:dyDescent="0.3">
      <c r="A3818" s="40" t="s">
        <v>1081</v>
      </c>
      <c r="B3818" s="95">
        <f t="shared" si="7774"/>
        <v>12</v>
      </c>
      <c r="C3818" s="95">
        <f t="shared" si="7777"/>
        <v>27</v>
      </c>
      <c r="E3818" s="95">
        <f t="shared" ref="E3818" si="7824">plan_id</f>
        <v>390</v>
      </c>
      <c r="F3818" s="95">
        <f t="shared" ca="1" si="7740"/>
        <v>2010</v>
      </c>
      <c r="G3818" s="95">
        <f t="shared" ref="G3818" ca="1" si="7825">VLOOKUP(INDIRECT(CHAR(39)&amp;$A3818&amp;CHAR(39)&amp;"!r2c"&amp;$C3818,0),variables,2,0)</f>
        <v>9746</v>
      </c>
      <c r="H3818" s="98">
        <f t="array" aca="1" ref="H3818" ca="1">IF(AND(G3818&gt;=10861,G3818&lt;=10863),TEXT(INDIRECT(CHAR(39)&amp;$A3818&amp;CHAR(39)&amp;"!r"&amp;$B3818&amp;"c"&amp;$C3818,0),"dd-mmm-yyyy"),(INDIRECT(CHAR(39)&amp;$A3818&amp;CHAR(39)&amp;"!r"&amp;$B3818&amp;"c"&amp;$C3818,0)))</f>
        <v>0</v>
      </c>
    </row>
    <row r="3819" spans="1:8" x14ac:dyDescent="0.3">
      <c r="A3819" s="40" t="s">
        <v>1081</v>
      </c>
      <c r="B3819" s="95">
        <f t="shared" si="7774"/>
        <v>12</v>
      </c>
      <c r="C3819" s="95">
        <f t="shared" si="7777"/>
        <v>28</v>
      </c>
      <c r="E3819" s="95">
        <f t="shared" ref="E3819" si="7826">plan_id</f>
        <v>390</v>
      </c>
      <c r="F3819" s="95">
        <f t="shared" ca="1" si="7740"/>
        <v>2010</v>
      </c>
      <c r="G3819" s="95">
        <f t="shared" ref="G3819" ca="1" si="7827">VLOOKUP(INDIRECT(CHAR(39)&amp;$A3819&amp;CHAR(39)&amp;"!r2c"&amp;$C3819,0),variables,2,0)</f>
        <v>9761</v>
      </c>
      <c r="H3819" s="98">
        <f t="array" aca="1" ref="H3819" ca="1">IF(AND(G3819&gt;=10861,G3819&lt;=10863),TEXT(INDIRECT(CHAR(39)&amp;$A3819&amp;CHAR(39)&amp;"!r"&amp;$B3819&amp;"c"&amp;$C3819,0),"dd-mmm-yyyy"),(INDIRECT(CHAR(39)&amp;$A3819&amp;CHAR(39)&amp;"!r"&amp;$B3819&amp;"c"&amp;$C3819,0)))</f>
        <v>0</v>
      </c>
    </row>
    <row r="3820" spans="1:8" x14ac:dyDescent="0.3">
      <c r="A3820" s="40" t="s">
        <v>1081</v>
      </c>
      <c r="B3820" s="95">
        <f t="shared" si="7774"/>
        <v>12</v>
      </c>
      <c r="C3820" s="95">
        <f t="shared" si="7777"/>
        <v>29</v>
      </c>
      <c r="E3820" s="95">
        <f t="shared" ref="E3820" si="7828">plan_id</f>
        <v>390</v>
      </c>
      <c r="F3820" s="95">
        <f t="shared" ca="1" si="7740"/>
        <v>2010</v>
      </c>
      <c r="G3820" s="95">
        <f t="shared" ref="G3820" ca="1" si="7829">VLOOKUP(INDIRECT(CHAR(39)&amp;$A3820&amp;CHAR(39)&amp;"!r2c"&amp;$C3820,0),variables,2,0)</f>
        <v>9764</v>
      </c>
      <c r="H3820" s="98">
        <f t="array" aca="1" ref="H3820" ca="1">IF(AND(G3820&gt;=10861,G3820&lt;=10863),TEXT(INDIRECT(CHAR(39)&amp;$A3820&amp;CHAR(39)&amp;"!r"&amp;$B3820&amp;"c"&amp;$C3820,0),"dd-mmm-yyyy"),(INDIRECT(CHAR(39)&amp;$A3820&amp;CHAR(39)&amp;"!r"&amp;$B3820&amp;"c"&amp;$C3820,0)))</f>
        <v>0</v>
      </c>
    </row>
    <row r="3821" spans="1:8" x14ac:dyDescent="0.3">
      <c r="A3821" s="40" t="s">
        <v>1081</v>
      </c>
      <c r="B3821" s="95">
        <f t="shared" si="7774"/>
        <v>12</v>
      </c>
      <c r="C3821" s="95">
        <f t="shared" si="7777"/>
        <v>30</v>
      </c>
      <c r="E3821" s="95">
        <f t="shared" ref="E3821" si="7830">plan_id</f>
        <v>390</v>
      </c>
      <c r="F3821" s="95">
        <f t="shared" ca="1" si="7740"/>
        <v>2010</v>
      </c>
      <c r="G3821" s="95">
        <f t="shared" ref="G3821" ca="1" si="7831">VLOOKUP(INDIRECT(CHAR(39)&amp;$A3821&amp;CHAR(39)&amp;"!r2c"&amp;$C3821,0),variables,2,0)</f>
        <v>9767</v>
      </c>
      <c r="H3821" s="98">
        <f t="array" aca="1" ref="H3821" ca="1">IF(AND(G3821&gt;=10861,G3821&lt;=10863),TEXT(INDIRECT(CHAR(39)&amp;$A3821&amp;CHAR(39)&amp;"!r"&amp;$B3821&amp;"c"&amp;$C3821,0),"dd-mmm-yyyy"),(INDIRECT(CHAR(39)&amp;$A3821&amp;CHAR(39)&amp;"!r"&amp;$B3821&amp;"c"&amp;$C3821,0)))</f>
        <v>0</v>
      </c>
    </row>
    <row r="3822" spans="1:8" x14ac:dyDescent="0.3">
      <c r="A3822" s="40" t="s">
        <v>1081</v>
      </c>
      <c r="B3822" s="95">
        <f t="shared" si="7774"/>
        <v>12</v>
      </c>
      <c r="C3822" s="95">
        <f t="shared" si="7777"/>
        <v>31</v>
      </c>
      <c r="E3822" s="95">
        <f t="shared" ref="E3822" si="7832">plan_id</f>
        <v>390</v>
      </c>
      <c r="F3822" s="95">
        <f t="shared" ca="1" si="7740"/>
        <v>2010</v>
      </c>
      <c r="G3822" s="95">
        <f t="shared" ref="G3822" ca="1" si="7833">VLOOKUP(INDIRECT(CHAR(39)&amp;$A3822&amp;CHAR(39)&amp;"!r2c"&amp;$C3822,0),variables,2,0)</f>
        <v>9770</v>
      </c>
      <c r="H3822" s="98">
        <f t="array" aca="1" ref="H3822" ca="1">IF(AND(G3822&gt;=10861,G3822&lt;=10863),TEXT(INDIRECT(CHAR(39)&amp;$A3822&amp;CHAR(39)&amp;"!r"&amp;$B3822&amp;"c"&amp;$C3822,0),"dd-mmm-yyyy"),(INDIRECT(CHAR(39)&amp;$A3822&amp;CHAR(39)&amp;"!r"&amp;$B3822&amp;"c"&amp;$C3822,0)))</f>
        <v>0</v>
      </c>
    </row>
    <row r="3823" spans="1:8" x14ac:dyDescent="0.3">
      <c r="A3823" s="40" t="s">
        <v>1081</v>
      </c>
      <c r="B3823" s="95">
        <f t="shared" si="7774"/>
        <v>12</v>
      </c>
      <c r="C3823" s="95">
        <f t="shared" si="7777"/>
        <v>32</v>
      </c>
      <c r="E3823" s="95">
        <f t="shared" ref="E3823" si="7834">plan_id</f>
        <v>390</v>
      </c>
      <c r="F3823" s="95">
        <f t="shared" ca="1" si="7740"/>
        <v>2010</v>
      </c>
      <c r="G3823" s="95">
        <f t="shared" ref="G3823" ca="1" si="7835">VLOOKUP(INDIRECT(CHAR(39)&amp;$A3823&amp;CHAR(39)&amp;"!r2c"&amp;$C3823,0),variables,2,0)</f>
        <v>9773</v>
      </c>
      <c r="H3823" s="98">
        <f t="array" aca="1" ref="H3823" ca="1">IF(AND(G3823&gt;=10861,G3823&lt;=10863),TEXT(INDIRECT(CHAR(39)&amp;$A3823&amp;CHAR(39)&amp;"!r"&amp;$B3823&amp;"c"&amp;$C3823,0),"dd-mmm-yyyy"),(INDIRECT(CHAR(39)&amp;$A3823&amp;CHAR(39)&amp;"!r"&amp;$B3823&amp;"c"&amp;$C3823,0)))</f>
        <v>0</v>
      </c>
    </row>
    <row r="3824" spans="1:8" x14ac:dyDescent="0.3">
      <c r="A3824" s="40" t="s">
        <v>1081</v>
      </c>
      <c r="B3824" s="95">
        <f t="shared" si="7774"/>
        <v>12</v>
      </c>
      <c r="C3824" s="95">
        <f t="shared" si="7777"/>
        <v>33</v>
      </c>
      <c r="E3824" s="95">
        <f t="shared" ref="E3824" si="7836">plan_id</f>
        <v>390</v>
      </c>
      <c r="F3824" s="95">
        <f t="shared" ca="1" si="7740"/>
        <v>2010</v>
      </c>
      <c r="G3824" s="95">
        <f t="shared" ref="G3824" ca="1" si="7837">VLOOKUP(INDIRECT(CHAR(39)&amp;$A3824&amp;CHAR(39)&amp;"!r2c"&amp;$C3824,0),variables,2,0)</f>
        <v>9776</v>
      </c>
      <c r="H3824" s="98">
        <f t="array" aca="1" ref="H3824" ca="1">IF(AND(G3824&gt;=10861,G3824&lt;=10863),TEXT(INDIRECT(CHAR(39)&amp;$A3824&amp;CHAR(39)&amp;"!r"&amp;$B3824&amp;"c"&amp;$C3824,0),"dd-mmm-yyyy"),(INDIRECT(CHAR(39)&amp;$A3824&amp;CHAR(39)&amp;"!r"&amp;$B3824&amp;"c"&amp;$C3824,0)))</f>
        <v>0</v>
      </c>
    </row>
    <row r="3825" spans="1:8" x14ac:dyDescent="0.3">
      <c r="A3825" s="40" t="s">
        <v>1081</v>
      </c>
      <c r="B3825" s="95">
        <f t="shared" si="7774"/>
        <v>12</v>
      </c>
      <c r="C3825" s="95">
        <f t="shared" si="7777"/>
        <v>34</v>
      </c>
      <c r="E3825" s="95">
        <f t="shared" ref="E3825" si="7838">plan_id</f>
        <v>390</v>
      </c>
      <c r="F3825" s="95">
        <f t="shared" ca="1" si="7740"/>
        <v>2010</v>
      </c>
      <c r="G3825" s="95">
        <f t="shared" ref="G3825" ca="1" si="7839">VLOOKUP(INDIRECT(CHAR(39)&amp;$A3825&amp;CHAR(39)&amp;"!r2c"&amp;$C3825,0),variables,2,0)</f>
        <v>9779</v>
      </c>
      <c r="H3825" s="98">
        <f t="array" aca="1" ref="H3825" ca="1">IF(AND(G3825&gt;=10861,G3825&lt;=10863),TEXT(INDIRECT(CHAR(39)&amp;$A3825&amp;CHAR(39)&amp;"!r"&amp;$B3825&amp;"c"&amp;$C3825,0),"dd-mmm-yyyy"),(INDIRECT(CHAR(39)&amp;$A3825&amp;CHAR(39)&amp;"!r"&amp;$B3825&amp;"c"&amp;$C3825,0)))</f>
        <v>0</v>
      </c>
    </row>
    <row r="3826" spans="1:8" x14ac:dyDescent="0.3">
      <c r="A3826" s="40" t="s">
        <v>1081</v>
      </c>
      <c r="B3826" s="95">
        <f t="shared" si="7774"/>
        <v>12</v>
      </c>
      <c r="C3826" s="95">
        <f t="shared" si="7777"/>
        <v>35</v>
      </c>
      <c r="E3826" s="95">
        <f t="shared" ref="E3826" si="7840">plan_id</f>
        <v>390</v>
      </c>
      <c r="F3826" s="95">
        <f t="shared" ca="1" si="7740"/>
        <v>2010</v>
      </c>
      <c r="G3826" s="95">
        <f t="shared" ref="G3826" ca="1" si="7841">VLOOKUP(INDIRECT(CHAR(39)&amp;$A3826&amp;CHAR(39)&amp;"!r2c"&amp;$C3826,0),variables,2,0)</f>
        <v>9785</v>
      </c>
      <c r="H3826" s="98">
        <f t="array" aca="1" ref="H3826" ca="1">IF(AND(G3826&gt;=10861,G3826&lt;=10863),TEXT(INDIRECT(CHAR(39)&amp;$A3826&amp;CHAR(39)&amp;"!r"&amp;$B3826&amp;"c"&amp;$C3826,0),"dd-mmm-yyyy"),(INDIRECT(CHAR(39)&amp;$A3826&amp;CHAR(39)&amp;"!r"&amp;$B3826&amp;"c"&amp;$C3826,0)))</f>
        <v>0</v>
      </c>
    </row>
    <row r="3827" spans="1:8" x14ac:dyDescent="0.3">
      <c r="A3827" s="40" t="s">
        <v>1081</v>
      </c>
      <c r="B3827" s="95">
        <f t="shared" si="7774"/>
        <v>12</v>
      </c>
      <c r="C3827" s="95">
        <f t="shared" si="7777"/>
        <v>36</v>
      </c>
      <c r="E3827" s="95">
        <f t="shared" ref="E3827" si="7842">plan_id</f>
        <v>390</v>
      </c>
      <c r="F3827" s="95">
        <f t="shared" ca="1" si="7740"/>
        <v>2010</v>
      </c>
      <c r="G3827" s="95">
        <f t="shared" ref="G3827" ca="1" si="7843">VLOOKUP(INDIRECT(CHAR(39)&amp;$A3827&amp;CHAR(39)&amp;"!r2c"&amp;$C3827,0),variables,2,0)</f>
        <v>9794</v>
      </c>
      <c r="H3827" s="98">
        <f t="array" aca="1" ref="H3827" ca="1">IF(AND(G3827&gt;=10861,G3827&lt;=10863),TEXT(INDIRECT(CHAR(39)&amp;$A3827&amp;CHAR(39)&amp;"!r"&amp;$B3827&amp;"c"&amp;$C3827,0),"dd-mmm-yyyy"),(INDIRECT(CHAR(39)&amp;$A3827&amp;CHAR(39)&amp;"!r"&amp;$B3827&amp;"c"&amp;$C3827,0)))</f>
        <v>0</v>
      </c>
    </row>
    <row r="3828" spans="1:8" x14ac:dyDescent="0.3">
      <c r="A3828" s="40" t="s">
        <v>1081</v>
      </c>
      <c r="B3828" s="95">
        <f t="shared" si="7774"/>
        <v>12</v>
      </c>
      <c r="C3828" s="95">
        <f t="shared" si="7777"/>
        <v>37</v>
      </c>
      <c r="E3828" s="95">
        <f t="shared" ref="E3828" si="7844">plan_id</f>
        <v>390</v>
      </c>
      <c r="F3828" s="95">
        <f t="shared" ca="1" si="7740"/>
        <v>2010</v>
      </c>
      <c r="G3828" s="95">
        <f t="shared" ref="G3828" ca="1" si="7845">VLOOKUP(INDIRECT(CHAR(39)&amp;$A3828&amp;CHAR(39)&amp;"!r2c"&amp;$C3828,0),variables,2,0)</f>
        <v>9797</v>
      </c>
      <c r="H3828" s="98">
        <f t="array" aca="1" ref="H3828" ca="1">IF(AND(G3828&gt;=10861,G3828&lt;=10863),TEXT(INDIRECT(CHAR(39)&amp;$A3828&amp;CHAR(39)&amp;"!r"&amp;$B3828&amp;"c"&amp;$C3828,0),"dd-mmm-yyyy"),(INDIRECT(CHAR(39)&amp;$A3828&amp;CHAR(39)&amp;"!r"&amp;$B3828&amp;"c"&amp;$C3828,0)))</f>
        <v>0</v>
      </c>
    </row>
    <row r="3829" spans="1:8" x14ac:dyDescent="0.3">
      <c r="A3829" s="40" t="s">
        <v>1081</v>
      </c>
      <c r="B3829" s="95">
        <f t="shared" si="7774"/>
        <v>12</v>
      </c>
      <c r="C3829" s="95">
        <f t="shared" si="7777"/>
        <v>38</v>
      </c>
      <c r="E3829" s="95">
        <f t="shared" ref="E3829" si="7846">plan_id</f>
        <v>390</v>
      </c>
      <c r="F3829" s="95">
        <f t="shared" ca="1" si="7740"/>
        <v>2010</v>
      </c>
      <c r="G3829" s="95">
        <f t="shared" ref="G3829" ca="1" si="7847">VLOOKUP(INDIRECT(CHAR(39)&amp;$A3829&amp;CHAR(39)&amp;"!r2c"&amp;$C3829,0),variables,2,0)</f>
        <v>9806</v>
      </c>
      <c r="H3829" s="98">
        <f t="array" aca="1" ref="H3829" ca="1">IF(AND(G3829&gt;=10861,G3829&lt;=10863),TEXT(INDIRECT(CHAR(39)&amp;$A3829&amp;CHAR(39)&amp;"!r"&amp;$B3829&amp;"c"&amp;$C3829,0),"dd-mmm-yyyy"),(INDIRECT(CHAR(39)&amp;$A3829&amp;CHAR(39)&amp;"!r"&amp;$B3829&amp;"c"&amp;$C3829,0)))</f>
        <v>0</v>
      </c>
    </row>
    <row r="3830" spans="1:8" x14ac:dyDescent="0.3">
      <c r="A3830" s="40" t="s">
        <v>1081</v>
      </c>
      <c r="B3830" s="95">
        <f t="shared" si="7774"/>
        <v>12</v>
      </c>
      <c r="C3830" s="95">
        <f t="shared" si="7777"/>
        <v>39</v>
      </c>
      <c r="E3830" s="95">
        <f t="shared" ref="E3830" si="7848">plan_id</f>
        <v>390</v>
      </c>
      <c r="F3830" s="95">
        <f t="shared" ca="1" si="7740"/>
        <v>2010</v>
      </c>
      <c r="G3830" s="95">
        <f t="shared" ref="G3830" ca="1" si="7849">VLOOKUP(INDIRECT(CHAR(39)&amp;$A3830&amp;CHAR(39)&amp;"!r2c"&amp;$C3830,0),variables,2,0)</f>
        <v>9809</v>
      </c>
      <c r="H3830" s="98">
        <f t="array" aca="1" ref="H3830" ca="1">IF(AND(G3830&gt;=10861,G3830&lt;=10863),TEXT(INDIRECT(CHAR(39)&amp;$A3830&amp;CHAR(39)&amp;"!r"&amp;$B3830&amp;"c"&amp;$C3830,0),"dd-mmm-yyyy"),(INDIRECT(CHAR(39)&amp;$A3830&amp;CHAR(39)&amp;"!r"&amp;$B3830&amp;"c"&amp;$C3830,0)))</f>
        <v>0</v>
      </c>
    </row>
    <row r="3831" spans="1:8" x14ac:dyDescent="0.3">
      <c r="A3831" s="40" t="s">
        <v>1081</v>
      </c>
      <c r="B3831" s="95">
        <f t="shared" si="7774"/>
        <v>12</v>
      </c>
      <c r="C3831" s="95">
        <f t="shared" si="7777"/>
        <v>40</v>
      </c>
      <c r="E3831" s="95">
        <f t="shared" ref="E3831" si="7850">plan_id</f>
        <v>390</v>
      </c>
      <c r="F3831" s="95">
        <f t="shared" ca="1" si="7740"/>
        <v>2010</v>
      </c>
      <c r="G3831" s="95">
        <f t="shared" ref="G3831" ca="1" si="7851">VLOOKUP(INDIRECT(CHAR(39)&amp;$A3831&amp;CHAR(39)&amp;"!r2c"&amp;$C3831,0),variables,2,0)</f>
        <v>9818</v>
      </c>
      <c r="H3831" s="98">
        <f t="array" aca="1" ref="H3831" ca="1">IF(AND(G3831&gt;=10861,G3831&lt;=10863),TEXT(INDIRECT(CHAR(39)&amp;$A3831&amp;CHAR(39)&amp;"!r"&amp;$B3831&amp;"c"&amp;$C3831,0),"dd-mmm-yyyy"),(INDIRECT(CHAR(39)&amp;$A3831&amp;CHAR(39)&amp;"!r"&amp;$B3831&amp;"c"&amp;$C3831,0)))</f>
        <v>0</v>
      </c>
    </row>
    <row r="3832" spans="1:8" x14ac:dyDescent="0.3">
      <c r="A3832" s="40" t="s">
        <v>1081</v>
      </c>
      <c r="B3832" s="95">
        <f t="shared" si="7774"/>
        <v>12</v>
      </c>
      <c r="C3832" s="95">
        <f t="shared" si="7777"/>
        <v>41</v>
      </c>
      <c r="E3832" s="95">
        <f t="shared" ref="E3832" si="7852">plan_id</f>
        <v>390</v>
      </c>
      <c r="F3832" s="95">
        <f t="shared" ca="1" si="7740"/>
        <v>2010</v>
      </c>
      <c r="G3832" s="95">
        <f t="shared" ref="G3832" ca="1" si="7853">VLOOKUP(INDIRECT(CHAR(39)&amp;$A3832&amp;CHAR(39)&amp;"!r2c"&amp;$C3832,0),variables,2,0)</f>
        <v>9839</v>
      </c>
      <c r="H3832" s="98">
        <f t="array" aca="1" ref="H3832" ca="1">IF(AND(G3832&gt;=10861,G3832&lt;=10863),TEXT(INDIRECT(CHAR(39)&amp;$A3832&amp;CHAR(39)&amp;"!r"&amp;$B3832&amp;"c"&amp;$C3832,0),"dd-mmm-yyyy"),(INDIRECT(CHAR(39)&amp;$A3832&amp;CHAR(39)&amp;"!r"&amp;$B3832&amp;"c"&amp;$C3832,0)))</f>
        <v>0</v>
      </c>
    </row>
    <row r="3833" spans="1:8" x14ac:dyDescent="0.3">
      <c r="A3833" s="40" t="s">
        <v>1081</v>
      </c>
      <c r="B3833" s="95">
        <f t="shared" si="7774"/>
        <v>12</v>
      </c>
      <c r="C3833" s="95">
        <f t="shared" si="7777"/>
        <v>42</v>
      </c>
      <c r="E3833" s="95">
        <f t="shared" ref="E3833" si="7854">plan_id</f>
        <v>390</v>
      </c>
      <c r="F3833" s="95">
        <f t="shared" ca="1" si="7740"/>
        <v>2010</v>
      </c>
      <c r="G3833" s="95">
        <f t="shared" ref="G3833" ca="1" si="7855">VLOOKUP(INDIRECT(CHAR(39)&amp;$A3833&amp;CHAR(39)&amp;"!r2c"&amp;$C3833,0),variables,2,0)</f>
        <v>9860</v>
      </c>
      <c r="H3833" s="98">
        <f t="array" aca="1" ref="H3833" ca="1">IF(AND(G3833&gt;=10861,G3833&lt;=10863),TEXT(INDIRECT(CHAR(39)&amp;$A3833&amp;CHAR(39)&amp;"!r"&amp;$B3833&amp;"c"&amp;$C3833,0),"dd-mmm-yyyy"),(INDIRECT(CHAR(39)&amp;$A3833&amp;CHAR(39)&amp;"!r"&amp;$B3833&amp;"c"&amp;$C3833,0)))</f>
        <v>0</v>
      </c>
    </row>
    <row r="3834" spans="1:8" x14ac:dyDescent="0.3">
      <c r="A3834" s="40" t="s">
        <v>1081</v>
      </c>
      <c r="B3834" s="95">
        <f t="shared" si="7774"/>
        <v>12</v>
      </c>
      <c r="C3834" s="95">
        <f t="shared" si="7777"/>
        <v>43</v>
      </c>
      <c r="E3834" s="95">
        <f t="shared" ref="E3834" si="7856">plan_id</f>
        <v>390</v>
      </c>
      <c r="F3834" s="95">
        <f t="shared" ca="1" si="7740"/>
        <v>2010</v>
      </c>
      <c r="G3834" s="95">
        <f t="shared" ref="G3834" ca="1" si="7857">VLOOKUP(INDIRECT(CHAR(39)&amp;$A3834&amp;CHAR(39)&amp;"!r2c"&amp;$C3834,0),variables,2,0)</f>
        <v>9863</v>
      </c>
      <c r="H3834" s="98">
        <f t="array" aca="1" ref="H3834" ca="1">IF(AND(G3834&gt;=10861,G3834&lt;=10863),TEXT(INDIRECT(CHAR(39)&amp;$A3834&amp;CHAR(39)&amp;"!r"&amp;$B3834&amp;"c"&amp;$C3834,0),"dd-mmm-yyyy"),(INDIRECT(CHAR(39)&amp;$A3834&amp;CHAR(39)&amp;"!r"&amp;$B3834&amp;"c"&amp;$C3834,0)))</f>
        <v>0</v>
      </c>
    </row>
    <row r="3835" spans="1:8" x14ac:dyDescent="0.3">
      <c r="A3835" s="40" t="s">
        <v>1081</v>
      </c>
      <c r="B3835" s="95">
        <f t="shared" si="7774"/>
        <v>12</v>
      </c>
      <c r="C3835" s="95">
        <f t="shared" si="7777"/>
        <v>44</v>
      </c>
      <c r="E3835" s="95">
        <f t="shared" ref="E3835" si="7858">plan_id</f>
        <v>390</v>
      </c>
      <c r="F3835" s="95">
        <f t="shared" ca="1" si="7740"/>
        <v>2010</v>
      </c>
      <c r="G3835" s="95">
        <f t="shared" ref="G3835" ca="1" si="7859">VLOOKUP(INDIRECT(CHAR(39)&amp;$A3835&amp;CHAR(39)&amp;"!r2c"&amp;$C3835,0),variables,2,0)</f>
        <v>9878</v>
      </c>
      <c r="H3835" s="98">
        <f t="array" aca="1" ref="H3835" ca="1">IF(AND(G3835&gt;=10861,G3835&lt;=10863),TEXT(INDIRECT(CHAR(39)&amp;$A3835&amp;CHAR(39)&amp;"!r"&amp;$B3835&amp;"c"&amp;$C3835,0),"dd-mmm-yyyy"),(INDIRECT(CHAR(39)&amp;$A3835&amp;CHAR(39)&amp;"!r"&amp;$B3835&amp;"c"&amp;$C3835,0)))</f>
        <v>0</v>
      </c>
    </row>
    <row r="3836" spans="1:8" x14ac:dyDescent="0.3">
      <c r="A3836" s="40" t="s">
        <v>1081</v>
      </c>
      <c r="B3836" s="95">
        <f t="shared" si="7774"/>
        <v>12</v>
      </c>
      <c r="C3836" s="95">
        <f t="shared" si="7777"/>
        <v>45</v>
      </c>
      <c r="E3836" s="95">
        <f t="shared" ref="E3836" si="7860">plan_id</f>
        <v>390</v>
      </c>
      <c r="F3836" s="95">
        <f t="shared" ca="1" si="7740"/>
        <v>2010</v>
      </c>
      <c r="G3836" s="95">
        <f t="shared" ref="G3836" ca="1" si="7861">VLOOKUP(INDIRECT(CHAR(39)&amp;$A3836&amp;CHAR(39)&amp;"!r2c"&amp;$C3836,0),variables,2,0)</f>
        <v>9923</v>
      </c>
      <c r="H3836" s="98">
        <f t="array" aca="1" ref="H3836" ca="1">IF(AND(G3836&gt;=10861,G3836&lt;=10863),TEXT(INDIRECT(CHAR(39)&amp;$A3836&amp;CHAR(39)&amp;"!r"&amp;$B3836&amp;"c"&amp;$C3836,0),"dd-mmm-yyyy"),(INDIRECT(CHAR(39)&amp;$A3836&amp;CHAR(39)&amp;"!r"&amp;$B3836&amp;"c"&amp;$C3836,0)))</f>
        <v>0</v>
      </c>
    </row>
    <row r="3837" spans="1:8" x14ac:dyDescent="0.3">
      <c r="A3837" s="40" t="s">
        <v>1081</v>
      </c>
      <c r="B3837" s="95">
        <f t="shared" si="7774"/>
        <v>12</v>
      </c>
      <c r="C3837" s="95">
        <f t="shared" si="7777"/>
        <v>46</v>
      </c>
      <c r="E3837" s="95">
        <f t="shared" ref="E3837" si="7862">plan_id</f>
        <v>390</v>
      </c>
      <c r="F3837" s="95">
        <f t="shared" ca="1" si="7740"/>
        <v>2010</v>
      </c>
      <c r="G3837" s="95">
        <f t="shared" ref="G3837" ca="1" si="7863">VLOOKUP(INDIRECT(CHAR(39)&amp;$A3837&amp;CHAR(39)&amp;"!r2c"&amp;$C3837,0),variables,2,0)</f>
        <v>9932</v>
      </c>
      <c r="H3837" s="98">
        <f t="array" aca="1" ref="H3837" ca="1">IF(AND(G3837&gt;=10861,G3837&lt;=10863),TEXT(INDIRECT(CHAR(39)&amp;$A3837&amp;CHAR(39)&amp;"!r"&amp;$B3837&amp;"c"&amp;$C3837,0),"dd-mmm-yyyy"),(INDIRECT(CHAR(39)&amp;$A3837&amp;CHAR(39)&amp;"!r"&amp;$B3837&amp;"c"&amp;$C3837,0)))</f>
        <v>0</v>
      </c>
    </row>
    <row r="3838" spans="1:8" x14ac:dyDescent="0.3">
      <c r="A3838" s="40" t="s">
        <v>1081</v>
      </c>
      <c r="B3838" s="95">
        <f t="shared" si="7774"/>
        <v>12</v>
      </c>
      <c r="C3838" s="95">
        <f t="shared" si="7777"/>
        <v>47</v>
      </c>
      <c r="E3838" s="95">
        <f t="shared" ref="E3838" si="7864">plan_id</f>
        <v>390</v>
      </c>
      <c r="F3838" s="95">
        <f t="shared" ca="1" si="7740"/>
        <v>2010</v>
      </c>
      <c r="G3838" s="95">
        <f t="shared" ref="G3838" ca="1" si="7865">VLOOKUP(INDIRECT(CHAR(39)&amp;$A3838&amp;CHAR(39)&amp;"!r2c"&amp;$C3838,0),variables,2,0)</f>
        <v>9935</v>
      </c>
      <c r="H3838" s="98">
        <f t="array" aca="1" ref="H3838" ca="1">IF(AND(G3838&gt;=10861,G3838&lt;=10863),TEXT(INDIRECT(CHAR(39)&amp;$A3838&amp;CHAR(39)&amp;"!r"&amp;$B3838&amp;"c"&amp;$C3838,0),"dd-mmm-yyyy"),(INDIRECT(CHAR(39)&amp;$A3838&amp;CHAR(39)&amp;"!r"&amp;$B3838&amp;"c"&amp;$C3838,0)))</f>
        <v>0</v>
      </c>
    </row>
    <row r="3839" spans="1:8" x14ac:dyDescent="0.3">
      <c r="A3839" s="40" t="s">
        <v>1081</v>
      </c>
      <c r="B3839" s="95">
        <f t="shared" si="7774"/>
        <v>12</v>
      </c>
      <c r="C3839" s="95">
        <f t="shared" si="7777"/>
        <v>48</v>
      </c>
      <c r="E3839" s="95">
        <f t="shared" ref="E3839" si="7866">plan_id</f>
        <v>390</v>
      </c>
      <c r="F3839" s="95">
        <f t="shared" ca="1" si="7740"/>
        <v>2010</v>
      </c>
      <c r="G3839" s="95">
        <f t="shared" ref="G3839" ca="1" si="7867">VLOOKUP(INDIRECT(CHAR(39)&amp;$A3839&amp;CHAR(39)&amp;"!r2c"&amp;$C3839,0),variables,2,0)</f>
        <v>9651</v>
      </c>
      <c r="H3839" s="98">
        <f t="array" aca="1" ref="H3839" ca="1">IF(AND(G3839&gt;=10861,G3839&lt;=10863),TEXT(INDIRECT(CHAR(39)&amp;$A3839&amp;CHAR(39)&amp;"!r"&amp;$B3839&amp;"c"&amp;$C3839,0),"dd-mmm-yyyy"),(INDIRECT(CHAR(39)&amp;$A3839&amp;CHAR(39)&amp;"!r"&amp;$B3839&amp;"c"&amp;$C3839,0)))</f>
        <v>0</v>
      </c>
    </row>
    <row r="3840" spans="1:8" x14ac:dyDescent="0.3">
      <c r="A3840" s="40" t="s">
        <v>1081</v>
      </c>
      <c r="B3840" s="95">
        <f t="shared" si="7774"/>
        <v>12</v>
      </c>
      <c r="C3840" s="95">
        <f t="shared" si="7777"/>
        <v>49</v>
      </c>
      <c r="E3840" s="95">
        <f t="shared" ref="E3840" si="7868">plan_id</f>
        <v>390</v>
      </c>
      <c r="F3840" s="95">
        <f t="shared" ca="1" si="7740"/>
        <v>2010</v>
      </c>
      <c r="G3840" s="95">
        <f t="shared" ref="G3840" ca="1" si="7869">VLOOKUP(INDIRECT(CHAR(39)&amp;$A3840&amp;CHAR(39)&amp;"!r2c"&amp;$C3840,0),variables,2,0)</f>
        <v>9722</v>
      </c>
      <c r="H3840" s="98">
        <f t="array" aca="1" ref="H3840" ca="1">IF(AND(G3840&gt;=10861,G3840&lt;=10863),TEXT(INDIRECT(CHAR(39)&amp;$A3840&amp;CHAR(39)&amp;"!r"&amp;$B3840&amp;"c"&amp;$C3840,0),"dd-mmm-yyyy"),(INDIRECT(CHAR(39)&amp;$A3840&amp;CHAR(39)&amp;"!r"&amp;$B3840&amp;"c"&amp;$C3840,0)))</f>
        <v>0</v>
      </c>
    </row>
    <row r="3841" spans="1:8" x14ac:dyDescent="0.3">
      <c r="A3841" s="40" t="s">
        <v>1081</v>
      </c>
      <c r="B3841" s="95">
        <f t="shared" si="7774"/>
        <v>12</v>
      </c>
      <c r="C3841" s="95">
        <f t="shared" si="7777"/>
        <v>50</v>
      </c>
      <c r="E3841" s="95">
        <f t="shared" ref="E3841" si="7870">plan_id</f>
        <v>390</v>
      </c>
      <c r="F3841" s="95">
        <f t="shared" ref="F3841:F3904" ca="1" si="7871">INDIRECT(CHAR(39)&amp;$A3841&amp;CHAR(39)&amp;"!r"&amp;$B3841&amp;"c2",0)</f>
        <v>2010</v>
      </c>
      <c r="G3841" s="95">
        <f t="shared" ref="G3841" ca="1" si="7872">VLOOKUP(INDIRECT(CHAR(39)&amp;$A3841&amp;CHAR(39)&amp;"!r2c"&amp;$C3841,0),variables,2,0)</f>
        <v>9848</v>
      </c>
      <c r="H3841" s="98">
        <f t="array" aca="1" ref="H3841" ca="1">IF(AND(G3841&gt;=10861,G3841&lt;=10863),TEXT(INDIRECT(CHAR(39)&amp;$A3841&amp;CHAR(39)&amp;"!r"&amp;$B3841&amp;"c"&amp;$C3841,0),"dd-mmm-yyyy"),(INDIRECT(CHAR(39)&amp;$A3841&amp;CHAR(39)&amp;"!r"&amp;$B3841&amp;"c"&amp;$C3841,0)))</f>
        <v>0</v>
      </c>
    </row>
    <row r="3842" spans="1:8" x14ac:dyDescent="0.3">
      <c r="A3842" s="40" t="s">
        <v>1081</v>
      </c>
      <c r="B3842" s="95">
        <f t="shared" si="7774"/>
        <v>12</v>
      </c>
      <c r="C3842" s="95">
        <f t="shared" si="7777"/>
        <v>51</v>
      </c>
      <c r="E3842" s="95">
        <f t="shared" ref="E3842" si="7873">plan_id</f>
        <v>390</v>
      </c>
      <c r="F3842" s="95">
        <f t="shared" ca="1" si="7871"/>
        <v>2010</v>
      </c>
      <c r="G3842" s="95">
        <f t="shared" ref="G3842" ca="1" si="7874">VLOOKUP(INDIRECT(CHAR(39)&amp;$A3842&amp;CHAR(39)&amp;"!r2c"&amp;$C3842,0),variables,2,0)</f>
        <v>9866</v>
      </c>
      <c r="H3842" s="98">
        <f t="array" aca="1" ref="H3842" ca="1">IF(AND(G3842&gt;=10861,G3842&lt;=10863),TEXT(INDIRECT(CHAR(39)&amp;$A3842&amp;CHAR(39)&amp;"!r"&amp;$B3842&amp;"c"&amp;$C3842,0),"dd-mmm-yyyy"),(INDIRECT(CHAR(39)&amp;$A3842&amp;CHAR(39)&amp;"!r"&amp;$B3842&amp;"c"&amp;$C3842,0)))</f>
        <v>0</v>
      </c>
    </row>
    <row r="3843" spans="1:8" x14ac:dyDescent="0.3">
      <c r="A3843" s="40" t="s">
        <v>1081</v>
      </c>
      <c r="B3843" s="95">
        <f t="shared" si="7774"/>
        <v>12</v>
      </c>
      <c r="C3843" s="95">
        <f t="shared" si="7777"/>
        <v>52</v>
      </c>
      <c r="E3843" s="95">
        <f t="shared" ref="E3843" si="7875">plan_id</f>
        <v>390</v>
      </c>
      <c r="F3843" s="95">
        <f t="shared" ca="1" si="7871"/>
        <v>2010</v>
      </c>
      <c r="G3843" s="95">
        <f t="shared" ref="G3843" ca="1" si="7876">VLOOKUP(INDIRECT(CHAR(39)&amp;$A3843&amp;CHAR(39)&amp;"!r2c"&amp;$C3843,0),variables,2,0)</f>
        <v>9899</v>
      </c>
      <c r="H3843" s="98">
        <f t="array" aca="1" ref="H3843" ca="1">IF(AND(G3843&gt;=10861,G3843&lt;=10863),TEXT(INDIRECT(CHAR(39)&amp;$A3843&amp;CHAR(39)&amp;"!r"&amp;$B3843&amp;"c"&amp;$C3843,0),"dd-mmm-yyyy"),(INDIRECT(CHAR(39)&amp;$A3843&amp;CHAR(39)&amp;"!r"&amp;$B3843&amp;"c"&amp;$C3843,0)))</f>
        <v>0</v>
      </c>
    </row>
    <row r="3844" spans="1:8" x14ac:dyDescent="0.3">
      <c r="A3844" s="40" t="s">
        <v>1081</v>
      </c>
      <c r="B3844" s="95">
        <f t="shared" si="7774"/>
        <v>12</v>
      </c>
      <c r="C3844" s="95">
        <f t="shared" si="7777"/>
        <v>53</v>
      </c>
      <c r="E3844" s="95">
        <f t="shared" ref="E3844" si="7877">plan_id</f>
        <v>390</v>
      </c>
      <c r="F3844" s="95">
        <f t="shared" ca="1" si="7871"/>
        <v>2010</v>
      </c>
      <c r="G3844" s="95">
        <f t="shared" ref="G3844" ca="1" si="7878">VLOOKUP(INDIRECT(CHAR(39)&amp;$A3844&amp;CHAR(39)&amp;"!r2c"&amp;$C3844,0),variables,2,0)</f>
        <v>9905</v>
      </c>
      <c r="H3844" s="98">
        <f t="array" aca="1" ref="H3844" ca="1">IF(AND(G3844&gt;=10861,G3844&lt;=10863),TEXT(INDIRECT(CHAR(39)&amp;$A3844&amp;CHAR(39)&amp;"!r"&amp;$B3844&amp;"c"&amp;$C3844,0),"dd-mmm-yyyy"),(INDIRECT(CHAR(39)&amp;$A3844&amp;CHAR(39)&amp;"!r"&amp;$B3844&amp;"c"&amp;$C3844,0)))</f>
        <v>0</v>
      </c>
    </row>
    <row r="3845" spans="1:8" x14ac:dyDescent="0.3">
      <c r="A3845" s="40" t="s">
        <v>1081</v>
      </c>
      <c r="B3845" s="95">
        <f t="shared" si="7774"/>
        <v>12</v>
      </c>
      <c r="C3845" s="95">
        <f t="shared" si="7777"/>
        <v>54</v>
      </c>
      <c r="E3845" s="95">
        <f t="shared" ref="E3845" si="7879">plan_id</f>
        <v>390</v>
      </c>
      <c r="F3845" s="95">
        <f t="shared" ca="1" si="7871"/>
        <v>2010</v>
      </c>
      <c r="G3845" s="95">
        <f t="shared" ref="G3845" ca="1" si="7880">VLOOKUP(INDIRECT(CHAR(39)&amp;$A3845&amp;CHAR(39)&amp;"!r2c"&amp;$C3845,0),variables,2,0)</f>
        <v>9929</v>
      </c>
      <c r="H3845" s="98">
        <f t="array" aca="1" ref="H3845" ca="1">IF(AND(G3845&gt;=10861,G3845&lt;=10863),TEXT(INDIRECT(CHAR(39)&amp;$A3845&amp;CHAR(39)&amp;"!r"&amp;$B3845&amp;"c"&amp;$C3845,0),"dd-mmm-yyyy"),(INDIRECT(CHAR(39)&amp;$A3845&amp;CHAR(39)&amp;"!r"&amp;$B3845&amp;"c"&amp;$C3845,0)))</f>
        <v>0</v>
      </c>
    </row>
    <row r="3846" spans="1:8" x14ac:dyDescent="0.3">
      <c r="A3846" s="40" t="s">
        <v>1081</v>
      </c>
      <c r="B3846" s="95">
        <f t="shared" si="7774"/>
        <v>12</v>
      </c>
      <c r="C3846" s="95">
        <f t="shared" si="7777"/>
        <v>55</v>
      </c>
      <c r="E3846" s="95">
        <f t="shared" ref="E3846" si="7881">plan_id</f>
        <v>390</v>
      </c>
      <c r="F3846" s="95">
        <f t="shared" ca="1" si="7871"/>
        <v>2010</v>
      </c>
      <c r="G3846" s="95">
        <f t="shared" ref="G3846" ca="1" si="7882">VLOOKUP(INDIRECT(CHAR(39)&amp;$A3846&amp;CHAR(39)&amp;"!r2c"&amp;$C3846,0),variables,2,0)</f>
        <v>9654</v>
      </c>
      <c r="H3846" s="98">
        <f t="array" aca="1" ref="H3846" ca="1">IF(AND(G3846&gt;=10861,G3846&lt;=10863),TEXT(INDIRECT(CHAR(39)&amp;$A3846&amp;CHAR(39)&amp;"!r"&amp;$B3846&amp;"c"&amp;$C3846,0),"dd-mmm-yyyy"),(INDIRECT(CHAR(39)&amp;$A3846&amp;CHAR(39)&amp;"!r"&amp;$B3846&amp;"c"&amp;$C3846,0)))</f>
        <v>0</v>
      </c>
    </row>
    <row r="3847" spans="1:8" x14ac:dyDescent="0.3">
      <c r="A3847" s="40" t="s">
        <v>1081</v>
      </c>
      <c r="B3847" s="95">
        <f t="shared" si="7774"/>
        <v>12</v>
      </c>
      <c r="C3847" s="95">
        <f t="shared" si="7777"/>
        <v>56</v>
      </c>
      <c r="E3847" s="95">
        <f t="shared" ref="E3847" si="7883">plan_id</f>
        <v>390</v>
      </c>
      <c r="F3847" s="95">
        <f t="shared" ca="1" si="7871"/>
        <v>2010</v>
      </c>
      <c r="G3847" s="95">
        <f t="shared" ref="G3847" ca="1" si="7884">VLOOKUP(INDIRECT(CHAR(39)&amp;$A3847&amp;CHAR(39)&amp;"!r2c"&amp;$C3847,0),variables,2,0)</f>
        <v>9707</v>
      </c>
      <c r="H3847" s="98">
        <f t="array" aca="1" ref="H3847" ca="1">IF(AND(G3847&gt;=10861,G3847&lt;=10863),TEXT(INDIRECT(CHAR(39)&amp;$A3847&amp;CHAR(39)&amp;"!r"&amp;$B3847&amp;"c"&amp;$C3847,0),"dd-mmm-yyyy"),(INDIRECT(CHAR(39)&amp;$A3847&amp;CHAR(39)&amp;"!r"&amp;$B3847&amp;"c"&amp;$C3847,0)))</f>
        <v>0</v>
      </c>
    </row>
    <row r="3848" spans="1:8" x14ac:dyDescent="0.3">
      <c r="A3848" s="40" t="s">
        <v>1081</v>
      </c>
      <c r="B3848" s="95">
        <f t="shared" si="7774"/>
        <v>12</v>
      </c>
      <c r="C3848" s="95">
        <f t="shared" si="7777"/>
        <v>57</v>
      </c>
      <c r="E3848" s="95">
        <f t="shared" ref="E3848" si="7885">plan_id</f>
        <v>390</v>
      </c>
      <c r="F3848" s="95">
        <f t="shared" ca="1" si="7871"/>
        <v>2010</v>
      </c>
      <c r="G3848" s="95">
        <f t="shared" ref="G3848" ca="1" si="7886">VLOOKUP(INDIRECT(CHAR(39)&amp;$A3848&amp;CHAR(39)&amp;"!r2c"&amp;$C3848,0),variables,2,0)</f>
        <v>9669</v>
      </c>
      <c r="H3848" s="98">
        <f t="array" aca="1" ref="H3848" ca="1">IF(AND(G3848&gt;=10861,G3848&lt;=10863),TEXT(INDIRECT(CHAR(39)&amp;$A3848&amp;CHAR(39)&amp;"!r"&amp;$B3848&amp;"c"&amp;$C3848,0),"dd-mmm-yyyy"),(INDIRECT(CHAR(39)&amp;$A3848&amp;CHAR(39)&amp;"!r"&amp;$B3848&amp;"c"&amp;$C3848,0)))</f>
        <v>0</v>
      </c>
    </row>
    <row r="3849" spans="1:8" x14ac:dyDescent="0.3">
      <c r="A3849" s="40" t="s">
        <v>1081</v>
      </c>
      <c r="B3849" s="95">
        <f t="shared" si="7774"/>
        <v>12</v>
      </c>
      <c r="C3849" s="95">
        <f t="shared" si="7777"/>
        <v>58</v>
      </c>
      <c r="E3849" s="95">
        <f t="shared" ref="E3849" si="7887">plan_id</f>
        <v>390</v>
      </c>
      <c r="F3849" s="95">
        <f t="shared" ca="1" si="7871"/>
        <v>2010</v>
      </c>
      <c r="G3849" s="95">
        <f t="shared" ref="G3849" ca="1" si="7888">VLOOKUP(INDIRECT(CHAR(39)&amp;$A3849&amp;CHAR(39)&amp;"!r2c"&amp;$C3849,0),variables,2,0)</f>
        <v>9851</v>
      </c>
      <c r="H3849" s="98">
        <f t="array" aca="1" ref="H3849" ca="1">IF(AND(G3849&gt;=10861,G3849&lt;=10863),TEXT(INDIRECT(CHAR(39)&amp;$A3849&amp;CHAR(39)&amp;"!r"&amp;$B3849&amp;"c"&amp;$C3849,0),"dd-mmm-yyyy"),(INDIRECT(CHAR(39)&amp;$A3849&amp;CHAR(39)&amp;"!r"&amp;$B3849&amp;"c"&amp;$C3849,0)))</f>
        <v>0</v>
      </c>
    </row>
    <row r="3850" spans="1:8" x14ac:dyDescent="0.3">
      <c r="A3850" s="40" t="s">
        <v>1081</v>
      </c>
      <c r="B3850" s="95">
        <f t="shared" si="7774"/>
        <v>12</v>
      </c>
      <c r="C3850" s="95">
        <f t="shared" si="7777"/>
        <v>59</v>
      </c>
      <c r="E3850" s="95">
        <f t="shared" ref="E3850" si="7889">plan_id</f>
        <v>390</v>
      </c>
      <c r="F3850" s="95">
        <f t="shared" ca="1" si="7871"/>
        <v>2010</v>
      </c>
      <c r="G3850" s="95">
        <f t="shared" ref="G3850" ca="1" si="7890">VLOOKUP(INDIRECT(CHAR(39)&amp;$A3850&amp;CHAR(39)&amp;"!r2c"&amp;$C3850,0),variables,2,0)</f>
        <v>9890</v>
      </c>
      <c r="H3850" s="98">
        <f t="array" aca="1" ref="H3850" ca="1">IF(AND(G3850&gt;=10861,G3850&lt;=10863),TEXT(INDIRECT(CHAR(39)&amp;$A3850&amp;CHAR(39)&amp;"!r"&amp;$B3850&amp;"c"&amp;$C3850,0),"dd-mmm-yyyy"),(INDIRECT(CHAR(39)&amp;$A3850&amp;CHAR(39)&amp;"!r"&amp;$B3850&amp;"c"&amp;$C3850,0)))</f>
        <v>0</v>
      </c>
    </row>
    <row r="3851" spans="1:8" x14ac:dyDescent="0.3">
      <c r="A3851" s="40" t="s">
        <v>1081</v>
      </c>
      <c r="B3851" s="95">
        <f t="shared" si="7774"/>
        <v>12</v>
      </c>
      <c r="C3851" s="95">
        <f t="shared" si="7777"/>
        <v>60</v>
      </c>
      <c r="E3851" s="95">
        <f t="shared" ref="E3851" si="7891">plan_id</f>
        <v>390</v>
      </c>
      <c r="F3851" s="95">
        <f t="shared" ca="1" si="7871"/>
        <v>2010</v>
      </c>
      <c r="G3851" s="95">
        <f t="shared" ref="G3851" ca="1" si="7892">VLOOKUP(INDIRECT(CHAR(39)&amp;$A3851&amp;CHAR(39)&amp;"!r2c"&amp;$C3851,0),variables,2,0)</f>
        <v>9893</v>
      </c>
      <c r="H3851" s="98">
        <f t="array" aca="1" ref="H3851" ca="1">IF(AND(G3851&gt;=10861,G3851&lt;=10863),TEXT(INDIRECT(CHAR(39)&amp;$A3851&amp;CHAR(39)&amp;"!r"&amp;$B3851&amp;"c"&amp;$C3851,0),"dd-mmm-yyyy"),(INDIRECT(CHAR(39)&amp;$A3851&amp;CHAR(39)&amp;"!r"&amp;$B3851&amp;"c"&amp;$C3851,0)))</f>
        <v>0</v>
      </c>
    </row>
    <row r="3852" spans="1:8" x14ac:dyDescent="0.3">
      <c r="A3852" s="40" t="s">
        <v>1081</v>
      </c>
      <c r="B3852" s="95">
        <f t="shared" si="7774"/>
        <v>12</v>
      </c>
      <c r="C3852" s="95">
        <f t="shared" si="7777"/>
        <v>61</v>
      </c>
      <c r="E3852" s="95">
        <f t="shared" ref="E3852" si="7893">plan_id</f>
        <v>390</v>
      </c>
      <c r="F3852" s="95">
        <f t="shared" ca="1" si="7871"/>
        <v>2010</v>
      </c>
      <c r="G3852" s="95">
        <f t="shared" ref="G3852" ca="1" si="7894">VLOOKUP(INDIRECT(CHAR(39)&amp;$A3852&amp;CHAR(39)&amp;"!r2c"&amp;$C3852,0),variables,2,0)</f>
        <v>9896</v>
      </c>
      <c r="H3852" s="98">
        <f t="array" aca="1" ref="H3852" ca="1">IF(AND(G3852&gt;=10861,G3852&lt;=10863),TEXT(INDIRECT(CHAR(39)&amp;$A3852&amp;CHAR(39)&amp;"!r"&amp;$B3852&amp;"c"&amp;$C3852,0),"dd-mmm-yyyy"),(INDIRECT(CHAR(39)&amp;$A3852&amp;CHAR(39)&amp;"!r"&amp;$B3852&amp;"c"&amp;$C3852,0)))</f>
        <v>0</v>
      </c>
    </row>
    <row r="3853" spans="1:8" x14ac:dyDescent="0.3">
      <c r="A3853" s="40" t="s">
        <v>1081</v>
      </c>
      <c r="B3853" s="95">
        <f t="shared" si="7774"/>
        <v>12</v>
      </c>
      <c r="C3853" s="95">
        <f t="shared" si="7777"/>
        <v>62</v>
      </c>
      <c r="E3853" s="95">
        <f t="shared" ref="E3853" si="7895">plan_id</f>
        <v>390</v>
      </c>
      <c r="F3853" s="95">
        <f t="shared" ca="1" si="7871"/>
        <v>2010</v>
      </c>
      <c r="G3853" s="95">
        <f t="shared" ref="G3853" ca="1" si="7896">VLOOKUP(INDIRECT(CHAR(39)&amp;$A3853&amp;CHAR(39)&amp;"!r2c"&amp;$C3853,0),variables,2,0)</f>
        <v>9660</v>
      </c>
      <c r="H3853" s="98">
        <f t="array" aca="1" ref="H3853" ca="1">IF(AND(G3853&gt;=10861,G3853&lt;=10863),TEXT(INDIRECT(CHAR(39)&amp;$A3853&amp;CHAR(39)&amp;"!r"&amp;$B3853&amp;"c"&amp;$C3853,0),"dd-mmm-yyyy"),(INDIRECT(CHAR(39)&amp;$A3853&amp;CHAR(39)&amp;"!r"&amp;$B3853&amp;"c"&amp;$C3853,0)))</f>
        <v>0</v>
      </c>
    </row>
    <row r="3854" spans="1:8" x14ac:dyDescent="0.3">
      <c r="A3854" s="40" t="s">
        <v>1081</v>
      </c>
      <c r="B3854" s="95">
        <f t="shared" si="7774"/>
        <v>12</v>
      </c>
      <c r="C3854" s="95">
        <f t="shared" si="7777"/>
        <v>63</v>
      </c>
      <c r="E3854" s="95">
        <f t="shared" ref="E3854" si="7897">plan_id</f>
        <v>390</v>
      </c>
      <c r="F3854" s="95">
        <f t="shared" ca="1" si="7871"/>
        <v>2010</v>
      </c>
      <c r="G3854" s="95">
        <f t="shared" ref="G3854" ca="1" si="7898">VLOOKUP(INDIRECT(CHAR(39)&amp;$A3854&amp;CHAR(39)&amp;"!r2c"&amp;$C3854,0),variables,2,0)</f>
        <v>9701</v>
      </c>
      <c r="H3854" s="98">
        <f t="array" aca="1" ref="H3854" ca="1">IF(AND(G3854&gt;=10861,G3854&lt;=10863),TEXT(INDIRECT(CHAR(39)&amp;$A3854&amp;CHAR(39)&amp;"!r"&amp;$B3854&amp;"c"&amp;$C3854,0),"dd-mmm-yyyy"),(INDIRECT(CHAR(39)&amp;$A3854&amp;CHAR(39)&amp;"!r"&amp;$B3854&amp;"c"&amp;$C3854,0)))</f>
        <v>0</v>
      </c>
    </row>
    <row r="3855" spans="1:8" x14ac:dyDescent="0.3">
      <c r="A3855" s="40" t="s">
        <v>1081</v>
      </c>
      <c r="B3855" s="95">
        <f t="shared" si="7774"/>
        <v>12</v>
      </c>
      <c r="C3855" s="95">
        <f t="shared" si="7777"/>
        <v>64</v>
      </c>
      <c r="E3855" s="95">
        <f t="shared" ref="E3855" si="7899">plan_id</f>
        <v>390</v>
      </c>
      <c r="F3855" s="95">
        <f t="shared" ca="1" si="7871"/>
        <v>2010</v>
      </c>
      <c r="G3855" s="95">
        <f t="shared" ref="G3855" ca="1" si="7900">VLOOKUP(INDIRECT(CHAR(39)&amp;$A3855&amp;CHAR(39)&amp;"!r2c"&amp;$C3855,0),variables,2,0)</f>
        <v>9728</v>
      </c>
      <c r="H3855" s="98">
        <f t="array" aca="1" ref="H3855" ca="1">IF(AND(G3855&gt;=10861,G3855&lt;=10863),TEXT(INDIRECT(CHAR(39)&amp;$A3855&amp;CHAR(39)&amp;"!r"&amp;$B3855&amp;"c"&amp;$C3855,0),"dd-mmm-yyyy"),(INDIRECT(CHAR(39)&amp;$A3855&amp;CHAR(39)&amp;"!r"&amp;$B3855&amp;"c"&amp;$C3855,0)))</f>
        <v>0</v>
      </c>
    </row>
    <row r="3856" spans="1:8" x14ac:dyDescent="0.3">
      <c r="A3856" s="40" t="s">
        <v>1081</v>
      </c>
      <c r="B3856" s="95">
        <f t="shared" si="7774"/>
        <v>12</v>
      </c>
      <c r="C3856" s="95">
        <f t="shared" si="7777"/>
        <v>65</v>
      </c>
      <c r="E3856" s="95">
        <f t="shared" ref="E3856" si="7901">plan_id</f>
        <v>390</v>
      </c>
      <c r="F3856" s="95">
        <f t="shared" ca="1" si="7871"/>
        <v>2010</v>
      </c>
      <c r="G3856" s="95">
        <f t="shared" ref="G3856" ca="1" si="7902">VLOOKUP(INDIRECT(CHAR(39)&amp;$A3856&amp;CHAR(39)&amp;"!r2c"&amp;$C3856,0),variables,2,0)</f>
        <v>9731</v>
      </c>
      <c r="H3856" s="98">
        <f t="array" aca="1" ref="H3856" ca="1">IF(AND(G3856&gt;=10861,G3856&lt;=10863),TEXT(INDIRECT(CHAR(39)&amp;$A3856&amp;CHAR(39)&amp;"!r"&amp;$B3856&amp;"c"&amp;$C3856,0),"dd-mmm-yyyy"),(INDIRECT(CHAR(39)&amp;$A3856&amp;CHAR(39)&amp;"!r"&amp;$B3856&amp;"c"&amp;$C3856,0)))</f>
        <v>0</v>
      </c>
    </row>
    <row r="3857" spans="1:8" x14ac:dyDescent="0.3">
      <c r="A3857" s="40" t="s">
        <v>1081</v>
      </c>
      <c r="B3857" s="95">
        <f t="shared" si="7774"/>
        <v>12</v>
      </c>
      <c r="C3857" s="95">
        <f t="shared" si="7777"/>
        <v>66</v>
      </c>
      <c r="E3857" s="95">
        <f t="shared" ref="E3857" si="7903">plan_id</f>
        <v>390</v>
      </c>
      <c r="F3857" s="95">
        <f t="shared" ca="1" si="7871"/>
        <v>2010</v>
      </c>
      <c r="G3857" s="95">
        <f t="shared" ref="G3857" ca="1" si="7904">VLOOKUP(INDIRECT(CHAR(39)&amp;$A3857&amp;CHAR(39)&amp;"!r2c"&amp;$C3857,0),variables,2,0)</f>
        <v>9737</v>
      </c>
      <c r="H3857" s="98">
        <f t="array" aca="1" ref="H3857" ca="1">IF(AND(G3857&gt;=10861,G3857&lt;=10863),TEXT(INDIRECT(CHAR(39)&amp;$A3857&amp;CHAR(39)&amp;"!r"&amp;$B3857&amp;"c"&amp;$C3857,0),"dd-mmm-yyyy"),(INDIRECT(CHAR(39)&amp;$A3857&amp;CHAR(39)&amp;"!r"&amp;$B3857&amp;"c"&amp;$C3857,0)))</f>
        <v>0</v>
      </c>
    </row>
    <row r="3858" spans="1:8" x14ac:dyDescent="0.3">
      <c r="A3858" s="40" t="s">
        <v>1081</v>
      </c>
      <c r="B3858" s="95">
        <f t="shared" ref="B3858:B3921" si="7905">B3770+1</f>
        <v>12</v>
      </c>
      <c r="C3858" s="95">
        <f t="shared" si="7777"/>
        <v>67</v>
      </c>
      <c r="E3858" s="95">
        <f t="shared" ref="E3858" si="7906">plan_id</f>
        <v>390</v>
      </c>
      <c r="F3858" s="95">
        <f t="shared" ca="1" si="7871"/>
        <v>2010</v>
      </c>
      <c r="G3858" s="95">
        <f t="shared" ref="G3858" ca="1" si="7907">VLOOKUP(INDIRECT(CHAR(39)&amp;$A3858&amp;CHAR(39)&amp;"!r2c"&amp;$C3858,0),variables,2,0)</f>
        <v>9740</v>
      </c>
      <c r="H3858" s="98">
        <f t="array" aca="1" ref="H3858" ca="1">IF(AND(G3858&gt;=10861,G3858&lt;=10863),TEXT(INDIRECT(CHAR(39)&amp;$A3858&amp;CHAR(39)&amp;"!r"&amp;$B3858&amp;"c"&amp;$C3858,0),"dd-mmm-yyyy"),(INDIRECT(CHAR(39)&amp;$A3858&amp;CHAR(39)&amp;"!r"&amp;$B3858&amp;"c"&amp;$C3858,0)))</f>
        <v>0</v>
      </c>
    </row>
    <row r="3859" spans="1:8" x14ac:dyDescent="0.3">
      <c r="A3859" s="40" t="s">
        <v>1081</v>
      </c>
      <c r="B3859" s="95">
        <f t="shared" si="7905"/>
        <v>12</v>
      </c>
      <c r="C3859" s="95">
        <f t="shared" ref="C3859:C3922" si="7908">C3771</f>
        <v>68</v>
      </c>
      <c r="E3859" s="95">
        <f t="shared" ref="E3859" si="7909">plan_id</f>
        <v>390</v>
      </c>
      <c r="F3859" s="95">
        <f t="shared" ca="1" si="7871"/>
        <v>2010</v>
      </c>
      <c r="G3859" s="95">
        <f t="shared" ref="G3859" ca="1" si="7910">VLOOKUP(INDIRECT(CHAR(39)&amp;$A3859&amp;CHAR(39)&amp;"!r2c"&amp;$C3859,0),variables,2,0)</f>
        <v>9752</v>
      </c>
      <c r="H3859" s="98">
        <f t="array" aca="1" ref="H3859" ca="1">IF(AND(G3859&gt;=10861,G3859&lt;=10863),TEXT(INDIRECT(CHAR(39)&amp;$A3859&amp;CHAR(39)&amp;"!r"&amp;$B3859&amp;"c"&amp;$C3859,0),"dd-mmm-yyyy"),(INDIRECT(CHAR(39)&amp;$A3859&amp;CHAR(39)&amp;"!r"&amp;$B3859&amp;"c"&amp;$C3859,0)))</f>
        <v>0</v>
      </c>
    </row>
    <row r="3860" spans="1:8" x14ac:dyDescent="0.3">
      <c r="A3860" s="40" t="s">
        <v>1081</v>
      </c>
      <c r="B3860" s="95">
        <f t="shared" si="7905"/>
        <v>12</v>
      </c>
      <c r="C3860" s="95">
        <f t="shared" si="7908"/>
        <v>69</v>
      </c>
      <c r="E3860" s="95">
        <f t="shared" ref="E3860" si="7911">plan_id</f>
        <v>390</v>
      </c>
      <c r="F3860" s="95">
        <f t="shared" ca="1" si="7871"/>
        <v>2010</v>
      </c>
      <c r="G3860" s="95">
        <f t="shared" ref="G3860" ca="1" si="7912">VLOOKUP(INDIRECT(CHAR(39)&amp;$A3860&amp;CHAR(39)&amp;"!r2c"&amp;$C3860,0),variables,2,0)</f>
        <v>9791</v>
      </c>
      <c r="H3860" s="98">
        <f t="array" aca="1" ref="H3860" ca="1">IF(AND(G3860&gt;=10861,G3860&lt;=10863),TEXT(INDIRECT(CHAR(39)&amp;$A3860&amp;CHAR(39)&amp;"!r"&amp;$B3860&amp;"c"&amp;$C3860,0),"dd-mmm-yyyy"),(INDIRECT(CHAR(39)&amp;$A3860&amp;CHAR(39)&amp;"!r"&amp;$B3860&amp;"c"&amp;$C3860,0)))</f>
        <v>0</v>
      </c>
    </row>
    <row r="3861" spans="1:8" x14ac:dyDescent="0.3">
      <c r="A3861" s="40" t="s">
        <v>1081</v>
      </c>
      <c r="B3861" s="95">
        <f t="shared" si="7905"/>
        <v>12</v>
      </c>
      <c r="C3861" s="95">
        <f t="shared" si="7908"/>
        <v>70</v>
      </c>
      <c r="E3861" s="95">
        <f t="shared" ref="E3861" si="7913">plan_id</f>
        <v>390</v>
      </c>
      <c r="F3861" s="95">
        <f t="shared" ca="1" si="7871"/>
        <v>2010</v>
      </c>
      <c r="G3861" s="95">
        <f t="shared" ref="G3861" ca="1" si="7914">VLOOKUP(INDIRECT(CHAR(39)&amp;$A3861&amp;CHAR(39)&amp;"!r2c"&amp;$C3861,0),variables,2,0)</f>
        <v>9800</v>
      </c>
      <c r="H3861" s="98">
        <f t="array" aca="1" ref="H3861" ca="1">IF(AND(G3861&gt;=10861,G3861&lt;=10863),TEXT(INDIRECT(CHAR(39)&amp;$A3861&amp;CHAR(39)&amp;"!r"&amp;$B3861&amp;"c"&amp;$C3861,0),"dd-mmm-yyyy"),(INDIRECT(CHAR(39)&amp;$A3861&amp;CHAR(39)&amp;"!r"&amp;$B3861&amp;"c"&amp;$C3861,0)))</f>
        <v>0</v>
      </c>
    </row>
    <row r="3862" spans="1:8" x14ac:dyDescent="0.3">
      <c r="A3862" s="40" t="s">
        <v>1081</v>
      </c>
      <c r="B3862" s="95">
        <f t="shared" si="7905"/>
        <v>12</v>
      </c>
      <c r="C3862" s="95">
        <f t="shared" si="7908"/>
        <v>71</v>
      </c>
      <c r="E3862" s="95">
        <f t="shared" ref="E3862" si="7915">plan_id</f>
        <v>390</v>
      </c>
      <c r="F3862" s="95">
        <f t="shared" ca="1" si="7871"/>
        <v>2010</v>
      </c>
      <c r="G3862" s="95">
        <f t="shared" ref="G3862" ca="1" si="7916">VLOOKUP(INDIRECT(CHAR(39)&amp;$A3862&amp;CHAR(39)&amp;"!r2c"&amp;$C3862,0),variables,2,0)</f>
        <v>9842</v>
      </c>
      <c r="H3862" s="98">
        <f t="array" aca="1" ref="H3862" ca="1">IF(AND(G3862&gt;=10861,G3862&lt;=10863),TEXT(INDIRECT(CHAR(39)&amp;$A3862&amp;CHAR(39)&amp;"!r"&amp;$B3862&amp;"c"&amp;$C3862,0),"dd-mmm-yyyy"),(INDIRECT(CHAR(39)&amp;$A3862&amp;CHAR(39)&amp;"!r"&amp;$B3862&amp;"c"&amp;$C3862,0)))</f>
        <v>0</v>
      </c>
    </row>
    <row r="3863" spans="1:8" x14ac:dyDescent="0.3">
      <c r="A3863" s="40" t="s">
        <v>1081</v>
      </c>
      <c r="B3863" s="95">
        <f t="shared" si="7905"/>
        <v>12</v>
      </c>
      <c r="C3863" s="95">
        <f t="shared" si="7908"/>
        <v>72</v>
      </c>
      <c r="E3863" s="95">
        <f t="shared" ref="E3863" si="7917">plan_id</f>
        <v>390</v>
      </c>
      <c r="F3863" s="95">
        <f t="shared" ca="1" si="7871"/>
        <v>2010</v>
      </c>
      <c r="G3863" s="95">
        <f t="shared" ref="G3863" ca="1" si="7918">VLOOKUP(INDIRECT(CHAR(39)&amp;$A3863&amp;CHAR(39)&amp;"!r2c"&amp;$C3863,0),variables,2,0)</f>
        <v>9854</v>
      </c>
      <c r="H3863" s="98">
        <f t="array" aca="1" ref="H3863" ca="1">IF(AND(G3863&gt;=10861,G3863&lt;=10863),TEXT(INDIRECT(CHAR(39)&amp;$A3863&amp;CHAR(39)&amp;"!r"&amp;$B3863&amp;"c"&amp;$C3863,0),"dd-mmm-yyyy"),(INDIRECT(CHAR(39)&amp;$A3863&amp;CHAR(39)&amp;"!r"&amp;$B3863&amp;"c"&amp;$C3863,0)))</f>
        <v>0</v>
      </c>
    </row>
    <row r="3864" spans="1:8" x14ac:dyDescent="0.3">
      <c r="A3864" s="40" t="s">
        <v>1081</v>
      </c>
      <c r="B3864" s="95">
        <f t="shared" si="7905"/>
        <v>12</v>
      </c>
      <c r="C3864" s="95">
        <f t="shared" si="7908"/>
        <v>73</v>
      </c>
      <c r="E3864" s="95">
        <f t="shared" ref="E3864" si="7919">plan_id</f>
        <v>390</v>
      </c>
      <c r="F3864" s="95">
        <f t="shared" ca="1" si="7871"/>
        <v>2010</v>
      </c>
      <c r="G3864" s="95">
        <f t="shared" ref="G3864" ca="1" si="7920">VLOOKUP(INDIRECT(CHAR(39)&amp;$A3864&amp;CHAR(39)&amp;"!r2c"&amp;$C3864,0),variables,2,0)</f>
        <v>9869</v>
      </c>
      <c r="H3864" s="98">
        <f t="array" aca="1" ref="H3864" ca="1">IF(AND(G3864&gt;=10861,G3864&lt;=10863),TEXT(INDIRECT(CHAR(39)&amp;$A3864&amp;CHAR(39)&amp;"!r"&amp;$B3864&amp;"c"&amp;$C3864,0),"dd-mmm-yyyy"),(INDIRECT(CHAR(39)&amp;$A3864&amp;CHAR(39)&amp;"!r"&amp;$B3864&amp;"c"&amp;$C3864,0)))</f>
        <v>0</v>
      </c>
    </row>
    <row r="3865" spans="1:8" x14ac:dyDescent="0.3">
      <c r="A3865" s="40" t="s">
        <v>1081</v>
      </c>
      <c r="B3865" s="95">
        <f t="shared" si="7905"/>
        <v>12</v>
      </c>
      <c r="C3865" s="95">
        <f t="shared" si="7908"/>
        <v>74</v>
      </c>
      <c r="E3865" s="95">
        <f t="shared" ref="E3865" si="7921">plan_id</f>
        <v>390</v>
      </c>
      <c r="F3865" s="95">
        <f t="shared" ca="1" si="7871"/>
        <v>2010</v>
      </c>
      <c r="G3865" s="95">
        <f t="shared" ref="G3865" ca="1" si="7922">VLOOKUP(INDIRECT(CHAR(39)&amp;$A3865&amp;CHAR(39)&amp;"!r2c"&amp;$C3865,0),variables,2,0)</f>
        <v>9873</v>
      </c>
      <c r="H3865" s="98">
        <f t="array" aca="1" ref="H3865" ca="1">IF(AND(G3865&gt;=10861,G3865&lt;=10863),TEXT(INDIRECT(CHAR(39)&amp;$A3865&amp;CHAR(39)&amp;"!r"&amp;$B3865&amp;"c"&amp;$C3865,0),"dd-mmm-yyyy"),(INDIRECT(CHAR(39)&amp;$A3865&amp;CHAR(39)&amp;"!r"&amp;$B3865&amp;"c"&amp;$C3865,0)))</f>
        <v>0</v>
      </c>
    </row>
    <row r="3866" spans="1:8" x14ac:dyDescent="0.3">
      <c r="A3866" s="40" t="s">
        <v>1081</v>
      </c>
      <c r="B3866" s="95">
        <f t="shared" si="7905"/>
        <v>12</v>
      </c>
      <c r="C3866" s="95">
        <f t="shared" si="7908"/>
        <v>75</v>
      </c>
      <c r="E3866" s="95">
        <f t="shared" ref="E3866" si="7923">plan_id</f>
        <v>390</v>
      </c>
      <c r="F3866" s="95">
        <f t="shared" ca="1" si="7871"/>
        <v>2010</v>
      </c>
      <c r="G3866" s="95">
        <f t="shared" ref="G3866" ca="1" si="7924">VLOOKUP(INDIRECT(CHAR(39)&amp;$A3866&amp;CHAR(39)&amp;"!r2c"&amp;$C3866,0),variables,2,0)</f>
        <v>9881</v>
      </c>
      <c r="H3866" s="98">
        <f t="array" aca="1" ref="H3866" ca="1">IF(AND(G3866&gt;=10861,G3866&lt;=10863),TEXT(INDIRECT(CHAR(39)&amp;$A3866&amp;CHAR(39)&amp;"!r"&amp;$B3866&amp;"c"&amp;$C3866,0),"dd-mmm-yyyy"),(INDIRECT(CHAR(39)&amp;$A3866&amp;CHAR(39)&amp;"!r"&amp;$B3866&amp;"c"&amp;$C3866,0)))</f>
        <v>0</v>
      </c>
    </row>
    <row r="3867" spans="1:8" x14ac:dyDescent="0.3">
      <c r="A3867" s="40" t="s">
        <v>1081</v>
      </c>
      <c r="B3867" s="95">
        <f t="shared" si="7905"/>
        <v>12</v>
      </c>
      <c r="C3867" s="95">
        <f t="shared" si="7908"/>
        <v>76</v>
      </c>
      <c r="E3867" s="95">
        <f t="shared" ref="E3867" si="7925">plan_id</f>
        <v>390</v>
      </c>
      <c r="F3867" s="95">
        <f t="shared" ca="1" si="7871"/>
        <v>2010</v>
      </c>
      <c r="G3867" s="95">
        <f t="shared" ref="G3867" ca="1" si="7926">VLOOKUP(INDIRECT(CHAR(39)&amp;$A3867&amp;CHAR(39)&amp;"!r2c"&amp;$C3867,0),variables,2,0)</f>
        <v>9908</v>
      </c>
      <c r="H3867" s="98">
        <f t="array" aca="1" ref="H3867" ca="1">IF(AND(G3867&gt;=10861,G3867&lt;=10863),TEXT(INDIRECT(CHAR(39)&amp;$A3867&amp;CHAR(39)&amp;"!r"&amp;$B3867&amp;"c"&amp;$C3867,0),"dd-mmm-yyyy"),(INDIRECT(CHAR(39)&amp;$A3867&amp;CHAR(39)&amp;"!r"&amp;$B3867&amp;"c"&amp;$C3867,0)))</f>
        <v>0</v>
      </c>
    </row>
    <row r="3868" spans="1:8" x14ac:dyDescent="0.3">
      <c r="A3868" s="40" t="s">
        <v>1081</v>
      </c>
      <c r="B3868" s="95">
        <f t="shared" si="7905"/>
        <v>12</v>
      </c>
      <c r="C3868" s="95">
        <f t="shared" si="7908"/>
        <v>77</v>
      </c>
      <c r="E3868" s="95">
        <f t="shared" ref="E3868" si="7927">plan_id</f>
        <v>390</v>
      </c>
      <c r="F3868" s="95">
        <f t="shared" ca="1" si="7871"/>
        <v>2010</v>
      </c>
      <c r="G3868" s="95">
        <f t="shared" ref="G3868" ca="1" si="7928">VLOOKUP(INDIRECT(CHAR(39)&amp;$A3868&amp;CHAR(39)&amp;"!r2c"&amp;$C3868,0),variables,2,0)</f>
        <v>9911</v>
      </c>
      <c r="H3868" s="98">
        <f t="array" aca="1" ref="H3868" ca="1">IF(AND(G3868&gt;=10861,G3868&lt;=10863),TEXT(INDIRECT(CHAR(39)&amp;$A3868&amp;CHAR(39)&amp;"!r"&amp;$B3868&amp;"c"&amp;$C3868,0),"dd-mmm-yyyy"),(INDIRECT(CHAR(39)&amp;$A3868&amp;CHAR(39)&amp;"!r"&amp;$B3868&amp;"c"&amp;$C3868,0)))</f>
        <v>0</v>
      </c>
    </row>
    <row r="3869" spans="1:8" x14ac:dyDescent="0.3">
      <c r="A3869" s="40" t="s">
        <v>1081</v>
      </c>
      <c r="B3869" s="95">
        <f t="shared" si="7905"/>
        <v>12</v>
      </c>
      <c r="C3869" s="95">
        <f t="shared" si="7908"/>
        <v>78</v>
      </c>
      <c r="E3869" s="95">
        <f t="shared" ref="E3869" si="7929">plan_id</f>
        <v>390</v>
      </c>
      <c r="F3869" s="95">
        <f t="shared" ca="1" si="7871"/>
        <v>2010</v>
      </c>
      <c r="G3869" s="95">
        <f t="shared" ref="G3869" ca="1" si="7930">VLOOKUP(INDIRECT(CHAR(39)&amp;$A3869&amp;CHAR(39)&amp;"!r2c"&amp;$C3869,0),variables,2,0)</f>
        <v>9663</v>
      </c>
      <c r="H3869" s="98">
        <f t="array" aca="1" ref="H3869" ca="1">IF(AND(G3869&gt;=10861,G3869&lt;=10863),TEXT(INDIRECT(CHAR(39)&amp;$A3869&amp;CHAR(39)&amp;"!r"&amp;$B3869&amp;"c"&amp;$C3869,0),"dd-mmm-yyyy"),(INDIRECT(CHAR(39)&amp;$A3869&amp;CHAR(39)&amp;"!r"&amp;$B3869&amp;"c"&amp;$C3869,0)))</f>
        <v>0</v>
      </c>
    </row>
    <row r="3870" spans="1:8" x14ac:dyDescent="0.3">
      <c r="A3870" s="40" t="s">
        <v>1081</v>
      </c>
      <c r="B3870" s="95">
        <f t="shared" si="7905"/>
        <v>12</v>
      </c>
      <c r="C3870" s="95">
        <f t="shared" si="7908"/>
        <v>79</v>
      </c>
      <c r="E3870" s="95">
        <f t="shared" ref="E3870" si="7931">plan_id</f>
        <v>390</v>
      </c>
      <c r="F3870" s="95">
        <f t="shared" ca="1" si="7871"/>
        <v>2010</v>
      </c>
      <c r="G3870" s="95">
        <f t="shared" ref="G3870" ca="1" si="7932">VLOOKUP(INDIRECT(CHAR(39)&amp;$A3870&amp;CHAR(39)&amp;"!r2c"&amp;$C3870,0),variables,2,0)</f>
        <v>9710</v>
      </c>
      <c r="H3870" s="98">
        <f t="array" aca="1" ref="H3870" ca="1">IF(AND(G3870&gt;=10861,G3870&lt;=10863),TEXT(INDIRECT(CHAR(39)&amp;$A3870&amp;CHAR(39)&amp;"!r"&amp;$B3870&amp;"c"&amp;$C3870,0),"dd-mmm-yyyy"),(INDIRECT(CHAR(39)&amp;$A3870&amp;CHAR(39)&amp;"!r"&amp;$B3870&amp;"c"&amp;$C3870,0)))</f>
        <v>0</v>
      </c>
    </row>
    <row r="3871" spans="1:8" x14ac:dyDescent="0.3">
      <c r="A3871" s="40" t="s">
        <v>1081</v>
      </c>
      <c r="B3871" s="95">
        <f t="shared" si="7905"/>
        <v>12</v>
      </c>
      <c r="C3871" s="95">
        <f t="shared" si="7908"/>
        <v>80</v>
      </c>
      <c r="E3871" s="95">
        <f t="shared" ref="E3871" si="7933">plan_id</f>
        <v>390</v>
      </c>
      <c r="F3871" s="95">
        <f t="shared" ca="1" si="7871"/>
        <v>2010</v>
      </c>
      <c r="G3871" s="95">
        <f t="shared" ref="G3871" ca="1" si="7934">VLOOKUP(INDIRECT(CHAR(39)&amp;$A3871&amp;CHAR(39)&amp;"!r2c"&amp;$C3871,0),variables,2,0)</f>
        <v>9758</v>
      </c>
      <c r="H3871" s="98">
        <f t="array" aca="1" ref="H3871" ca="1">IF(AND(G3871&gt;=10861,G3871&lt;=10863),TEXT(INDIRECT(CHAR(39)&amp;$A3871&amp;CHAR(39)&amp;"!r"&amp;$B3871&amp;"c"&amp;$C3871,0),"dd-mmm-yyyy"),(INDIRECT(CHAR(39)&amp;$A3871&amp;CHAR(39)&amp;"!r"&amp;$B3871&amp;"c"&amp;$C3871,0)))</f>
        <v>0</v>
      </c>
    </row>
    <row r="3872" spans="1:8" x14ac:dyDescent="0.3">
      <c r="A3872" s="40" t="s">
        <v>1081</v>
      </c>
      <c r="B3872" s="95">
        <f t="shared" si="7905"/>
        <v>12</v>
      </c>
      <c r="C3872" s="95">
        <f t="shared" si="7908"/>
        <v>81</v>
      </c>
      <c r="E3872" s="95">
        <f t="shared" ref="E3872" si="7935">plan_id</f>
        <v>390</v>
      </c>
      <c r="F3872" s="95">
        <f t="shared" ca="1" si="7871"/>
        <v>2010</v>
      </c>
      <c r="G3872" s="95">
        <f t="shared" ref="G3872" ca="1" si="7936">VLOOKUP(INDIRECT(CHAR(39)&amp;$A3872&amp;CHAR(39)&amp;"!r2c"&amp;$C3872,0),variables,2,0)</f>
        <v>9803</v>
      </c>
      <c r="H3872" s="98">
        <f t="array" aca="1" ref="H3872" ca="1">IF(AND(G3872&gt;=10861,G3872&lt;=10863),TEXT(INDIRECT(CHAR(39)&amp;$A3872&amp;CHAR(39)&amp;"!r"&amp;$B3872&amp;"c"&amp;$C3872,0),"dd-mmm-yyyy"),(INDIRECT(CHAR(39)&amp;$A3872&amp;CHAR(39)&amp;"!r"&amp;$B3872&amp;"c"&amp;$C3872,0)))</f>
        <v>0</v>
      </c>
    </row>
    <row r="3873" spans="1:8" x14ac:dyDescent="0.3">
      <c r="A3873" s="40" t="s">
        <v>1081</v>
      </c>
      <c r="B3873" s="95">
        <f t="shared" si="7905"/>
        <v>12</v>
      </c>
      <c r="C3873" s="95">
        <f t="shared" si="7908"/>
        <v>82</v>
      </c>
      <c r="E3873" s="95">
        <f t="shared" ref="E3873" si="7937">plan_id</f>
        <v>390</v>
      </c>
      <c r="F3873" s="95">
        <f t="shared" ca="1" si="7871"/>
        <v>2010</v>
      </c>
      <c r="G3873" s="95">
        <f t="shared" ref="G3873" ca="1" si="7938">VLOOKUP(INDIRECT(CHAR(39)&amp;$A3873&amp;CHAR(39)&amp;"!r2c"&amp;$C3873,0),variables,2,0)</f>
        <v>9857</v>
      </c>
      <c r="H3873" s="98">
        <f t="array" aca="1" ref="H3873" ca="1">IF(AND(G3873&gt;=10861,G3873&lt;=10863),TEXT(INDIRECT(CHAR(39)&amp;$A3873&amp;CHAR(39)&amp;"!r"&amp;$B3873&amp;"c"&amp;$C3873,0),"dd-mmm-yyyy"),(INDIRECT(CHAR(39)&amp;$A3873&amp;CHAR(39)&amp;"!r"&amp;$B3873&amp;"c"&amp;$C3873,0)))</f>
        <v>0</v>
      </c>
    </row>
    <row r="3874" spans="1:8" x14ac:dyDescent="0.3">
      <c r="A3874" s="40" t="s">
        <v>1081</v>
      </c>
      <c r="B3874" s="95">
        <f t="shared" si="7905"/>
        <v>12</v>
      </c>
      <c r="C3874" s="95">
        <f t="shared" si="7908"/>
        <v>83</v>
      </c>
      <c r="E3874" s="95">
        <f t="shared" ref="E3874" si="7939">plan_id</f>
        <v>390</v>
      </c>
      <c r="F3874" s="95">
        <f t="shared" ca="1" si="7871"/>
        <v>2010</v>
      </c>
      <c r="G3874" s="95">
        <f t="shared" ref="G3874" ca="1" si="7940">VLOOKUP(INDIRECT(CHAR(39)&amp;$A3874&amp;CHAR(39)&amp;"!r2c"&amp;$C3874,0),variables,2,0)</f>
        <v>9902</v>
      </c>
      <c r="H3874" s="98">
        <f t="array" aca="1" ref="H3874" ca="1">IF(AND(G3874&gt;=10861,G3874&lt;=10863),TEXT(INDIRECT(CHAR(39)&amp;$A3874&amp;CHAR(39)&amp;"!r"&amp;$B3874&amp;"c"&amp;$C3874,0),"dd-mmm-yyyy"),(INDIRECT(CHAR(39)&amp;$A3874&amp;CHAR(39)&amp;"!r"&amp;$B3874&amp;"c"&amp;$C3874,0)))</f>
        <v>0</v>
      </c>
    </row>
    <row r="3875" spans="1:8" x14ac:dyDescent="0.3">
      <c r="A3875" s="40" t="s">
        <v>1081</v>
      </c>
      <c r="B3875" s="95">
        <f t="shared" si="7905"/>
        <v>12</v>
      </c>
      <c r="C3875" s="95">
        <f t="shared" si="7908"/>
        <v>84</v>
      </c>
      <c r="E3875" s="95">
        <f t="shared" ref="E3875" si="7941">plan_id</f>
        <v>390</v>
      </c>
      <c r="F3875" s="95">
        <f t="shared" ca="1" si="7871"/>
        <v>2010</v>
      </c>
      <c r="G3875" s="95">
        <f t="shared" ref="G3875" ca="1" si="7942">VLOOKUP(INDIRECT(CHAR(39)&amp;$A3875&amp;CHAR(39)&amp;"!r2c"&amp;$C3875,0),variables,2,0)</f>
        <v>9926</v>
      </c>
      <c r="H3875" s="98">
        <f t="array" aca="1" ref="H3875" ca="1">IF(AND(G3875&gt;=10861,G3875&lt;=10863),TEXT(INDIRECT(CHAR(39)&amp;$A3875&amp;CHAR(39)&amp;"!r"&amp;$B3875&amp;"c"&amp;$C3875,0),"dd-mmm-yyyy"),(INDIRECT(CHAR(39)&amp;$A3875&amp;CHAR(39)&amp;"!r"&amp;$B3875&amp;"c"&amp;$C3875,0)))</f>
        <v>0</v>
      </c>
    </row>
    <row r="3876" spans="1:8" x14ac:dyDescent="0.3">
      <c r="A3876" s="40" t="s">
        <v>1081</v>
      </c>
      <c r="B3876" s="95">
        <f t="shared" si="7905"/>
        <v>12</v>
      </c>
      <c r="C3876" s="95">
        <f t="shared" si="7908"/>
        <v>85</v>
      </c>
      <c r="E3876" s="95">
        <f t="shared" ref="E3876" si="7943">plan_id</f>
        <v>390</v>
      </c>
      <c r="F3876" s="95">
        <f t="shared" ca="1" si="7871"/>
        <v>2010</v>
      </c>
      <c r="G3876" s="95">
        <f t="shared" ref="G3876" ca="1" si="7944">VLOOKUP(INDIRECT(CHAR(39)&amp;$A3876&amp;CHAR(39)&amp;"!r2c"&amp;$C3876,0),variables,2,0)</f>
        <v>9666</v>
      </c>
      <c r="H3876" s="98">
        <f t="array" aca="1" ref="H3876" ca="1">IF(AND(G3876&gt;=10861,G3876&lt;=10863),TEXT(INDIRECT(CHAR(39)&amp;$A3876&amp;CHAR(39)&amp;"!r"&amp;$B3876&amp;"c"&amp;$C3876,0),"dd-mmm-yyyy"),(INDIRECT(CHAR(39)&amp;$A3876&amp;CHAR(39)&amp;"!r"&amp;$B3876&amp;"c"&amp;$C3876,0)))</f>
        <v>0</v>
      </c>
    </row>
    <row r="3877" spans="1:8" x14ac:dyDescent="0.3">
      <c r="A3877" s="40" t="s">
        <v>1081</v>
      </c>
      <c r="B3877" s="95">
        <f t="shared" si="7905"/>
        <v>12</v>
      </c>
      <c r="C3877" s="95">
        <f t="shared" si="7908"/>
        <v>86</v>
      </c>
      <c r="E3877" s="95">
        <f t="shared" ref="E3877" si="7945">plan_id</f>
        <v>390</v>
      </c>
      <c r="F3877" s="95">
        <f t="shared" ca="1" si="7871"/>
        <v>2010</v>
      </c>
      <c r="G3877" s="95">
        <f t="shared" ref="G3877" ca="1" si="7946">VLOOKUP(INDIRECT(CHAR(39)&amp;$A3877&amp;CHAR(39)&amp;"!r2c"&amp;$C3877,0),variables,2,0)</f>
        <v>9827</v>
      </c>
      <c r="H3877" s="98">
        <f t="array" aca="1" ref="H3877" ca="1">IF(AND(G3877&gt;=10861,G3877&lt;=10863),TEXT(INDIRECT(CHAR(39)&amp;$A3877&amp;CHAR(39)&amp;"!r"&amp;$B3877&amp;"c"&amp;$C3877,0),"dd-mmm-yyyy"),(INDIRECT(CHAR(39)&amp;$A3877&amp;CHAR(39)&amp;"!r"&amp;$B3877&amp;"c"&amp;$C3877,0)))</f>
        <v>0</v>
      </c>
    </row>
    <row r="3878" spans="1:8" x14ac:dyDescent="0.3">
      <c r="A3878" s="40" t="s">
        <v>1081</v>
      </c>
      <c r="B3878" s="95">
        <f t="shared" si="7905"/>
        <v>12</v>
      </c>
      <c r="C3878" s="95">
        <f t="shared" si="7908"/>
        <v>87</v>
      </c>
      <c r="E3878" s="95">
        <f t="shared" ref="E3878" si="7947">plan_id</f>
        <v>390</v>
      </c>
      <c r="F3878" s="95">
        <f t="shared" ca="1" si="7871"/>
        <v>2010</v>
      </c>
      <c r="G3878" s="95">
        <f t="shared" ref="G3878" ca="1" si="7948">VLOOKUP(INDIRECT(CHAR(39)&amp;$A3878&amp;CHAR(39)&amp;"!r2c"&amp;$C3878,0),variables,2,0)</f>
        <v>9657</v>
      </c>
      <c r="H3878" s="98">
        <f t="array" aca="1" ref="H3878" ca="1">IF(AND(G3878&gt;=10861,G3878&lt;=10863),TEXT(INDIRECT(CHAR(39)&amp;$A3878&amp;CHAR(39)&amp;"!r"&amp;$B3878&amp;"c"&amp;$C3878,0),"dd-mmm-yyyy"),(INDIRECT(CHAR(39)&amp;$A3878&amp;CHAR(39)&amp;"!r"&amp;$B3878&amp;"c"&amp;$C3878,0)))</f>
        <v>0</v>
      </c>
    </row>
    <row r="3879" spans="1:8" x14ac:dyDescent="0.3">
      <c r="A3879" s="40" t="s">
        <v>1081</v>
      </c>
      <c r="B3879" s="95">
        <f t="shared" si="7905"/>
        <v>12</v>
      </c>
      <c r="C3879" s="95">
        <f t="shared" si="7908"/>
        <v>88</v>
      </c>
      <c r="E3879" s="95">
        <f t="shared" ref="E3879" si="7949">plan_id</f>
        <v>390</v>
      </c>
      <c r="F3879" s="95">
        <f t="shared" ca="1" si="7871"/>
        <v>2010</v>
      </c>
      <c r="G3879" s="95">
        <f t="shared" ref="G3879" ca="1" si="7950">VLOOKUP(INDIRECT(CHAR(39)&amp;$A3879&amp;CHAR(39)&amp;"!r2c"&amp;$C3879,0),variables,2,0)</f>
        <v>9834</v>
      </c>
      <c r="H3879" s="98">
        <f t="array" aca="1" ref="H3879" ca="1">IF(AND(G3879&gt;=10861,G3879&lt;=10863),TEXT(INDIRECT(CHAR(39)&amp;$A3879&amp;CHAR(39)&amp;"!r"&amp;$B3879&amp;"c"&amp;$C3879,0),"dd-mmm-yyyy"),(INDIRECT(CHAR(39)&amp;$A3879&amp;CHAR(39)&amp;"!r"&amp;$B3879&amp;"c"&amp;$C3879,0)))</f>
        <v>0</v>
      </c>
    </row>
    <row r="3880" spans="1:8" x14ac:dyDescent="0.3">
      <c r="A3880" s="40" t="s">
        <v>1081</v>
      </c>
      <c r="B3880" s="95">
        <f t="shared" si="7905"/>
        <v>12</v>
      </c>
      <c r="C3880" s="95">
        <f t="shared" si="7908"/>
        <v>89</v>
      </c>
      <c r="E3880" s="95">
        <f t="shared" ref="E3880" si="7951">plan_id</f>
        <v>390</v>
      </c>
      <c r="F3880" s="95">
        <f t="shared" ca="1" si="7871"/>
        <v>2010</v>
      </c>
      <c r="G3880" s="95">
        <f t="shared" ref="G3880" ca="1" si="7952">VLOOKUP(INDIRECT(CHAR(39)&amp;$A3880&amp;CHAR(39)&amp;"!r2c"&amp;$C3880,0),variables,2,0)</f>
        <v>9884</v>
      </c>
      <c r="H3880" s="98">
        <f t="array" aca="1" ref="H3880" ca="1">IF(AND(G3880&gt;=10861,G3880&lt;=10863),TEXT(INDIRECT(CHAR(39)&amp;$A3880&amp;CHAR(39)&amp;"!r"&amp;$B3880&amp;"c"&amp;$C3880,0),"dd-mmm-yyyy"),(INDIRECT(CHAR(39)&amp;$A3880&amp;CHAR(39)&amp;"!r"&amp;$B3880&amp;"c"&amp;$C3880,0)))</f>
        <v>0</v>
      </c>
    </row>
    <row r="3881" spans="1:8" x14ac:dyDescent="0.3">
      <c r="A3881" s="40" t="s">
        <v>1081</v>
      </c>
      <c r="B3881" s="95">
        <f t="shared" si="7905"/>
        <v>12</v>
      </c>
      <c r="C3881" s="95">
        <f t="shared" si="7908"/>
        <v>90</v>
      </c>
      <c r="E3881" s="95">
        <f t="shared" ref="E3881" si="7953">plan_id</f>
        <v>390</v>
      </c>
      <c r="F3881" s="95">
        <f t="shared" ca="1" si="7871"/>
        <v>2010</v>
      </c>
      <c r="G3881" s="95">
        <f t="shared" ref="G3881" ca="1" si="7954">VLOOKUP(INDIRECT(CHAR(39)&amp;$A3881&amp;CHAR(39)&amp;"!r2c"&amp;$C3881,0),variables,2,0)</f>
        <v>9672</v>
      </c>
      <c r="H3881" s="98">
        <f t="array" aca="1" ref="H3881" ca="1">IF(AND(G3881&gt;=10861,G3881&lt;=10863),TEXT(INDIRECT(CHAR(39)&amp;$A3881&amp;CHAR(39)&amp;"!r"&amp;$B3881&amp;"c"&amp;$C3881,0),"dd-mmm-yyyy"),(INDIRECT(CHAR(39)&amp;$A3881&amp;CHAR(39)&amp;"!r"&amp;$B3881&amp;"c"&amp;$C3881,0)))</f>
        <v>0</v>
      </c>
    </row>
    <row r="3882" spans="1:8" x14ac:dyDescent="0.3">
      <c r="A3882" s="40" t="s">
        <v>1081</v>
      </c>
      <c r="B3882" s="95">
        <f t="shared" si="7905"/>
        <v>13</v>
      </c>
      <c r="C3882" s="95">
        <f t="shared" si="7908"/>
        <v>3</v>
      </c>
      <c r="E3882" s="95">
        <f t="shared" ref="E3882" si="7955">plan_id</f>
        <v>390</v>
      </c>
      <c r="F3882" s="95">
        <f t="shared" ca="1" si="7871"/>
        <v>2011</v>
      </c>
      <c r="G3882" s="95">
        <f t="shared" ref="G3882" ca="1" si="7956">VLOOKUP(INDIRECT(CHAR(39)&amp;$A3882&amp;CHAR(39)&amp;"!r2c"&amp;$C3882,0),variables,2,0)</f>
        <v>9704</v>
      </c>
      <c r="H3882" s="98">
        <f t="array" aca="1" ref="H3882" ca="1">IF(AND(G3882&gt;=10861,G3882&lt;=10863),TEXT(INDIRECT(CHAR(39)&amp;$A3882&amp;CHAR(39)&amp;"!r"&amp;$B3882&amp;"c"&amp;$C3882,0),"dd-mmm-yyyy"),(INDIRECT(CHAR(39)&amp;$A3882&amp;CHAR(39)&amp;"!r"&amp;$B3882&amp;"c"&amp;$C3882,0)))</f>
        <v>0</v>
      </c>
    </row>
    <row r="3883" spans="1:8" x14ac:dyDescent="0.3">
      <c r="A3883" s="40" t="s">
        <v>1081</v>
      </c>
      <c r="B3883" s="95">
        <f t="shared" si="7905"/>
        <v>13</v>
      </c>
      <c r="C3883" s="95">
        <f t="shared" si="7908"/>
        <v>4</v>
      </c>
      <c r="E3883" s="95">
        <f t="shared" ref="E3883" si="7957">plan_id</f>
        <v>390</v>
      </c>
      <c r="F3883" s="95">
        <f t="shared" ca="1" si="7871"/>
        <v>2011</v>
      </c>
      <c r="G3883" s="95">
        <f t="shared" ref="G3883" ca="1" si="7958">VLOOKUP(INDIRECT(CHAR(39)&amp;$A3883&amp;CHAR(39)&amp;"!r2c"&amp;$C3883,0),variables,2,0)</f>
        <v>9716</v>
      </c>
      <c r="H3883" s="98">
        <f t="array" aca="1" ref="H3883" ca="1">IF(AND(G3883&gt;=10861,G3883&lt;=10863),TEXT(INDIRECT(CHAR(39)&amp;$A3883&amp;CHAR(39)&amp;"!r"&amp;$B3883&amp;"c"&amp;$C3883,0),"dd-mmm-yyyy"),(INDIRECT(CHAR(39)&amp;$A3883&amp;CHAR(39)&amp;"!r"&amp;$B3883&amp;"c"&amp;$C3883,0)))</f>
        <v>0</v>
      </c>
    </row>
    <row r="3884" spans="1:8" x14ac:dyDescent="0.3">
      <c r="A3884" s="40" t="s">
        <v>1081</v>
      </c>
      <c r="B3884" s="95">
        <f t="shared" si="7905"/>
        <v>13</v>
      </c>
      <c r="C3884" s="95">
        <f t="shared" si="7908"/>
        <v>5</v>
      </c>
      <c r="E3884" s="95">
        <f t="shared" ref="E3884" si="7959">plan_id</f>
        <v>390</v>
      </c>
      <c r="F3884" s="95">
        <f t="shared" ca="1" si="7871"/>
        <v>2011</v>
      </c>
      <c r="G3884" s="95">
        <f t="shared" ref="G3884" ca="1" si="7960">VLOOKUP(INDIRECT(CHAR(39)&amp;$A3884&amp;CHAR(39)&amp;"!r2c"&amp;$C3884,0),variables,2,0)</f>
        <v>9734</v>
      </c>
      <c r="H3884" s="98">
        <f t="array" aca="1" ref="H3884" ca="1">IF(AND(G3884&gt;=10861,G3884&lt;=10863),TEXT(INDIRECT(CHAR(39)&amp;$A3884&amp;CHAR(39)&amp;"!r"&amp;$B3884&amp;"c"&amp;$C3884,0),"dd-mmm-yyyy"),(INDIRECT(CHAR(39)&amp;$A3884&amp;CHAR(39)&amp;"!r"&amp;$B3884&amp;"c"&amp;$C3884,0)))</f>
        <v>0</v>
      </c>
    </row>
    <row r="3885" spans="1:8" x14ac:dyDescent="0.3">
      <c r="A3885" s="40" t="s">
        <v>1081</v>
      </c>
      <c r="B3885" s="95">
        <f t="shared" si="7905"/>
        <v>13</v>
      </c>
      <c r="C3885" s="95">
        <f t="shared" si="7908"/>
        <v>6</v>
      </c>
      <c r="E3885" s="95">
        <f t="shared" ref="E3885" si="7961">plan_id</f>
        <v>390</v>
      </c>
      <c r="F3885" s="95">
        <f t="shared" ca="1" si="7871"/>
        <v>2011</v>
      </c>
      <c r="G3885" s="95">
        <f t="shared" ref="G3885" ca="1" si="7962">VLOOKUP(INDIRECT(CHAR(39)&amp;$A3885&amp;CHAR(39)&amp;"!r2c"&amp;$C3885,0),variables,2,0)</f>
        <v>9749</v>
      </c>
      <c r="H3885" s="98">
        <f t="array" aca="1" ref="H3885" ca="1">IF(AND(G3885&gt;=10861,G3885&lt;=10863),TEXT(INDIRECT(CHAR(39)&amp;$A3885&amp;CHAR(39)&amp;"!r"&amp;$B3885&amp;"c"&amp;$C3885,0),"dd-mmm-yyyy"),(INDIRECT(CHAR(39)&amp;$A3885&amp;CHAR(39)&amp;"!r"&amp;$B3885&amp;"c"&amp;$C3885,0)))</f>
        <v>0</v>
      </c>
    </row>
    <row r="3886" spans="1:8" x14ac:dyDescent="0.3">
      <c r="A3886" s="40" t="s">
        <v>1081</v>
      </c>
      <c r="B3886" s="95">
        <f t="shared" si="7905"/>
        <v>13</v>
      </c>
      <c r="C3886" s="95">
        <f t="shared" si="7908"/>
        <v>7</v>
      </c>
      <c r="E3886" s="95">
        <f t="shared" ref="E3886" si="7963">plan_id</f>
        <v>390</v>
      </c>
      <c r="F3886" s="95">
        <f t="shared" ca="1" si="7871"/>
        <v>2011</v>
      </c>
      <c r="G3886" s="95">
        <f t="shared" ref="G3886" ca="1" si="7964">VLOOKUP(INDIRECT(CHAR(39)&amp;$A3886&amp;CHAR(39)&amp;"!r2c"&amp;$C3886,0),variables,2,0)</f>
        <v>9755</v>
      </c>
      <c r="H3886" s="98">
        <f t="array" aca="1" ref="H3886" ca="1">IF(AND(G3886&gt;=10861,G3886&lt;=10863),TEXT(INDIRECT(CHAR(39)&amp;$A3886&amp;CHAR(39)&amp;"!r"&amp;$B3886&amp;"c"&amp;$C3886,0),"dd-mmm-yyyy"),(INDIRECT(CHAR(39)&amp;$A3886&amp;CHAR(39)&amp;"!r"&amp;$B3886&amp;"c"&amp;$C3886,0)))</f>
        <v>0</v>
      </c>
    </row>
    <row r="3887" spans="1:8" x14ac:dyDescent="0.3">
      <c r="A3887" s="40" t="s">
        <v>1081</v>
      </c>
      <c r="B3887" s="95">
        <f t="shared" si="7905"/>
        <v>13</v>
      </c>
      <c r="C3887" s="95">
        <f t="shared" si="7908"/>
        <v>8</v>
      </c>
      <c r="E3887" s="95">
        <f t="shared" ref="E3887" si="7965">plan_id</f>
        <v>390</v>
      </c>
      <c r="F3887" s="95">
        <f t="shared" ca="1" si="7871"/>
        <v>2011</v>
      </c>
      <c r="G3887" s="95">
        <f t="shared" ref="G3887" ca="1" si="7966">VLOOKUP(INDIRECT(CHAR(39)&amp;$A3887&amp;CHAR(39)&amp;"!r2c"&amp;$C3887,0),variables,2,0)</f>
        <v>9782</v>
      </c>
      <c r="H3887" s="98">
        <f t="array" aca="1" ref="H3887" ca="1">IF(AND(G3887&gt;=10861,G3887&lt;=10863),TEXT(INDIRECT(CHAR(39)&amp;$A3887&amp;CHAR(39)&amp;"!r"&amp;$B3887&amp;"c"&amp;$C3887,0),"dd-mmm-yyyy"),(INDIRECT(CHAR(39)&amp;$A3887&amp;CHAR(39)&amp;"!r"&amp;$B3887&amp;"c"&amp;$C3887,0)))</f>
        <v>0</v>
      </c>
    </row>
    <row r="3888" spans="1:8" x14ac:dyDescent="0.3">
      <c r="A3888" s="40" t="s">
        <v>1081</v>
      </c>
      <c r="B3888" s="95">
        <f t="shared" si="7905"/>
        <v>13</v>
      </c>
      <c r="C3888" s="95">
        <f t="shared" si="7908"/>
        <v>9</v>
      </c>
      <c r="E3888" s="95">
        <f t="shared" ref="E3888" si="7967">plan_id</f>
        <v>390</v>
      </c>
      <c r="F3888" s="95">
        <f t="shared" ca="1" si="7871"/>
        <v>2011</v>
      </c>
      <c r="G3888" s="95">
        <f t="shared" ref="G3888" ca="1" si="7968">VLOOKUP(INDIRECT(CHAR(39)&amp;$A3888&amp;CHAR(39)&amp;"!r2c"&amp;$C3888,0),variables,2,0)</f>
        <v>9788</v>
      </c>
      <c r="H3888" s="98">
        <f t="array" aca="1" ref="H3888" ca="1">IF(AND(G3888&gt;=10861,G3888&lt;=10863),TEXT(INDIRECT(CHAR(39)&amp;$A3888&amp;CHAR(39)&amp;"!r"&amp;$B3888&amp;"c"&amp;$C3888,0),"dd-mmm-yyyy"),(INDIRECT(CHAR(39)&amp;$A3888&amp;CHAR(39)&amp;"!r"&amp;$B3888&amp;"c"&amp;$C3888,0)))</f>
        <v>0</v>
      </c>
    </row>
    <row r="3889" spans="1:8" x14ac:dyDescent="0.3">
      <c r="A3889" s="40" t="s">
        <v>1081</v>
      </c>
      <c r="B3889" s="95">
        <f t="shared" si="7905"/>
        <v>13</v>
      </c>
      <c r="C3889" s="95">
        <f t="shared" si="7908"/>
        <v>10</v>
      </c>
      <c r="E3889" s="95">
        <f t="shared" ref="E3889" si="7969">plan_id</f>
        <v>390</v>
      </c>
      <c r="F3889" s="95">
        <f t="shared" ca="1" si="7871"/>
        <v>2011</v>
      </c>
      <c r="G3889" s="95">
        <f t="shared" ref="G3889" ca="1" si="7970">VLOOKUP(INDIRECT(CHAR(39)&amp;$A3889&amp;CHAR(39)&amp;"!r2c"&amp;$C3889,0),variables,2,0)</f>
        <v>9812</v>
      </c>
      <c r="H3889" s="98">
        <f t="array" aca="1" ref="H3889" ca="1">IF(AND(G3889&gt;=10861,G3889&lt;=10863),TEXT(INDIRECT(CHAR(39)&amp;$A3889&amp;CHAR(39)&amp;"!r"&amp;$B3889&amp;"c"&amp;$C3889,0),"dd-mmm-yyyy"),(INDIRECT(CHAR(39)&amp;$A3889&amp;CHAR(39)&amp;"!r"&amp;$B3889&amp;"c"&amp;$C3889,0)))</f>
        <v>0</v>
      </c>
    </row>
    <row r="3890" spans="1:8" x14ac:dyDescent="0.3">
      <c r="A3890" s="40" t="s">
        <v>1081</v>
      </c>
      <c r="B3890" s="95">
        <f t="shared" si="7905"/>
        <v>13</v>
      </c>
      <c r="C3890" s="95">
        <f t="shared" si="7908"/>
        <v>11</v>
      </c>
      <c r="E3890" s="95">
        <f t="shared" ref="E3890" si="7971">plan_id</f>
        <v>390</v>
      </c>
      <c r="F3890" s="95">
        <f t="shared" ca="1" si="7871"/>
        <v>2011</v>
      </c>
      <c r="G3890" s="95">
        <f t="shared" ref="G3890" ca="1" si="7972">VLOOKUP(INDIRECT(CHAR(39)&amp;$A3890&amp;CHAR(39)&amp;"!r2c"&amp;$C3890,0),variables,2,0)</f>
        <v>9815</v>
      </c>
      <c r="H3890" s="98">
        <f t="array" aca="1" ref="H3890" ca="1">IF(AND(G3890&gt;=10861,G3890&lt;=10863),TEXT(INDIRECT(CHAR(39)&amp;$A3890&amp;CHAR(39)&amp;"!r"&amp;$B3890&amp;"c"&amp;$C3890,0),"dd-mmm-yyyy"),(INDIRECT(CHAR(39)&amp;$A3890&amp;CHAR(39)&amp;"!r"&amp;$B3890&amp;"c"&amp;$C3890,0)))</f>
        <v>0</v>
      </c>
    </row>
    <row r="3891" spans="1:8" x14ac:dyDescent="0.3">
      <c r="A3891" s="40" t="s">
        <v>1081</v>
      </c>
      <c r="B3891" s="95">
        <f t="shared" si="7905"/>
        <v>13</v>
      </c>
      <c r="C3891" s="95">
        <f t="shared" si="7908"/>
        <v>12</v>
      </c>
      <c r="E3891" s="95">
        <f t="shared" ref="E3891" si="7973">plan_id</f>
        <v>390</v>
      </c>
      <c r="F3891" s="95">
        <f t="shared" ca="1" si="7871"/>
        <v>2011</v>
      </c>
      <c r="G3891" s="95">
        <f t="shared" ref="G3891" ca="1" si="7974">VLOOKUP(INDIRECT(CHAR(39)&amp;$A3891&amp;CHAR(39)&amp;"!r2c"&amp;$C3891,0),variables,2,0)</f>
        <v>9821</v>
      </c>
      <c r="H3891" s="98">
        <f t="array" aca="1" ref="H3891" ca="1">IF(AND(G3891&gt;=10861,G3891&lt;=10863),TEXT(INDIRECT(CHAR(39)&amp;$A3891&amp;CHAR(39)&amp;"!r"&amp;$B3891&amp;"c"&amp;$C3891,0),"dd-mmm-yyyy"),(INDIRECT(CHAR(39)&amp;$A3891&amp;CHAR(39)&amp;"!r"&amp;$B3891&amp;"c"&amp;$C3891,0)))</f>
        <v>0</v>
      </c>
    </row>
    <row r="3892" spans="1:8" x14ac:dyDescent="0.3">
      <c r="A3892" s="40" t="s">
        <v>1081</v>
      </c>
      <c r="B3892" s="95">
        <f t="shared" si="7905"/>
        <v>13</v>
      </c>
      <c r="C3892" s="95">
        <f t="shared" si="7908"/>
        <v>13</v>
      </c>
      <c r="E3892" s="95">
        <f t="shared" ref="E3892" si="7975">plan_id</f>
        <v>390</v>
      </c>
      <c r="F3892" s="95">
        <f t="shared" ca="1" si="7871"/>
        <v>2011</v>
      </c>
      <c r="G3892" s="95">
        <f t="shared" ref="G3892" ca="1" si="7976">VLOOKUP(INDIRECT(CHAR(39)&amp;$A3892&amp;CHAR(39)&amp;"!r2c"&amp;$C3892,0),variables,2,0)</f>
        <v>9824</v>
      </c>
      <c r="H3892" s="98">
        <f t="array" aca="1" ref="H3892" ca="1">IF(AND(G3892&gt;=10861,G3892&lt;=10863),TEXT(INDIRECT(CHAR(39)&amp;$A3892&amp;CHAR(39)&amp;"!r"&amp;$B3892&amp;"c"&amp;$C3892,0),"dd-mmm-yyyy"),(INDIRECT(CHAR(39)&amp;$A3892&amp;CHAR(39)&amp;"!r"&amp;$B3892&amp;"c"&amp;$C3892,0)))</f>
        <v>0</v>
      </c>
    </row>
    <row r="3893" spans="1:8" x14ac:dyDescent="0.3">
      <c r="A3893" s="40" t="s">
        <v>1081</v>
      </c>
      <c r="B3893" s="95">
        <f t="shared" si="7905"/>
        <v>13</v>
      </c>
      <c r="C3893" s="95">
        <f t="shared" si="7908"/>
        <v>14</v>
      </c>
      <c r="E3893" s="95">
        <f t="shared" ref="E3893" si="7977">plan_id</f>
        <v>390</v>
      </c>
      <c r="F3893" s="95">
        <f t="shared" ca="1" si="7871"/>
        <v>2011</v>
      </c>
      <c r="G3893" s="95">
        <f t="shared" ref="G3893" ca="1" si="7978">VLOOKUP(INDIRECT(CHAR(39)&amp;$A3893&amp;CHAR(39)&amp;"!r2c"&amp;$C3893,0),variables,2,0)</f>
        <v>9830</v>
      </c>
      <c r="H3893" s="98">
        <f t="array" aca="1" ref="H3893" ca="1">IF(AND(G3893&gt;=10861,G3893&lt;=10863),TEXT(INDIRECT(CHAR(39)&amp;$A3893&amp;CHAR(39)&amp;"!r"&amp;$B3893&amp;"c"&amp;$C3893,0),"dd-mmm-yyyy"),(INDIRECT(CHAR(39)&amp;$A3893&amp;CHAR(39)&amp;"!r"&amp;$B3893&amp;"c"&amp;$C3893,0)))</f>
        <v>0</v>
      </c>
    </row>
    <row r="3894" spans="1:8" x14ac:dyDescent="0.3">
      <c r="A3894" s="40" t="s">
        <v>1081</v>
      </c>
      <c r="B3894" s="95">
        <f t="shared" si="7905"/>
        <v>13</v>
      </c>
      <c r="C3894" s="95">
        <f t="shared" si="7908"/>
        <v>15</v>
      </c>
      <c r="E3894" s="95">
        <f t="shared" ref="E3894" si="7979">plan_id</f>
        <v>390</v>
      </c>
      <c r="F3894" s="95">
        <f t="shared" ca="1" si="7871"/>
        <v>2011</v>
      </c>
      <c r="G3894" s="95">
        <f t="shared" ref="G3894" ca="1" si="7980">VLOOKUP(INDIRECT(CHAR(39)&amp;$A3894&amp;CHAR(39)&amp;"!r2c"&amp;$C3894,0),variables,2,0)</f>
        <v>9833</v>
      </c>
      <c r="H3894" s="98">
        <f t="array" aca="1" ref="H3894" ca="1">IF(AND(G3894&gt;=10861,G3894&lt;=10863),TEXT(INDIRECT(CHAR(39)&amp;$A3894&amp;CHAR(39)&amp;"!r"&amp;$B3894&amp;"c"&amp;$C3894,0),"dd-mmm-yyyy"),(INDIRECT(CHAR(39)&amp;$A3894&amp;CHAR(39)&amp;"!r"&amp;$B3894&amp;"c"&amp;$C3894,0)))</f>
        <v>0</v>
      </c>
    </row>
    <row r="3895" spans="1:8" x14ac:dyDescent="0.3">
      <c r="A3895" s="40" t="s">
        <v>1081</v>
      </c>
      <c r="B3895" s="95">
        <f t="shared" si="7905"/>
        <v>13</v>
      </c>
      <c r="C3895" s="95">
        <f t="shared" si="7908"/>
        <v>16</v>
      </c>
      <c r="E3895" s="95">
        <f t="shared" ref="E3895" si="7981">plan_id</f>
        <v>390</v>
      </c>
      <c r="F3895" s="95">
        <f t="shared" ca="1" si="7871"/>
        <v>2011</v>
      </c>
      <c r="G3895" s="95">
        <f t="shared" ref="G3895" ca="1" si="7982">VLOOKUP(INDIRECT(CHAR(39)&amp;$A3895&amp;CHAR(39)&amp;"!r2c"&amp;$C3895,0),variables,2,0)</f>
        <v>9845</v>
      </c>
      <c r="H3895" s="98">
        <f t="array" aca="1" ref="H3895" ca="1">IF(AND(G3895&gt;=10861,G3895&lt;=10863),TEXT(INDIRECT(CHAR(39)&amp;$A3895&amp;CHAR(39)&amp;"!r"&amp;$B3895&amp;"c"&amp;$C3895,0),"dd-mmm-yyyy"),(INDIRECT(CHAR(39)&amp;$A3895&amp;CHAR(39)&amp;"!r"&amp;$B3895&amp;"c"&amp;$C3895,0)))</f>
        <v>0</v>
      </c>
    </row>
    <row r="3896" spans="1:8" x14ac:dyDescent="0.3">
      <c r="A3896" s="40" t="s">
        <v>1081</v>
      </c>
      <c r="B3896" s="95">
        <f t="shared" si="7905"/>
        <v>13</v>
      </c>
      <c r="C3896" s="95">
        <f t="shared" si="7908"/>
        <v>17</v>
      </c>
      <c r="E3896" s="95">
        <f t="shared" ref="E3896" si="7983">plan_id</f>
        <v>390</v>
      </c>
      <c r="F3896" s="95">
        <f t="shared" ca="1" si="7871"/>
        <v>2011</v>
      </c>
      <c r="G3896" s="95">
        <f t="shared" ref="G3896" ca="1" si="7984">VLOOKUP(INDIRECT(CHAR(39)&amp;$A3896&amp;CHAR(39)&amp;"!r2c"&amp;$C3896,0),variables,2,0)</f>
        <v>9872</v>
      </c>
      <c r="H3896" s="98">
        <f t="array" aca="1" ref="H3896" ca="1">IF(AND(G3896&gt;=10861,G3896&lt;=10863),TEXT(INDIRECT(CHAR(39)&amp;$A3896&amp;CHAR(39)&amp;"!r"&amp;$B3896&amp;"c"&amp;$C3896,0),"dd-mmm-yyyy"),(INDIRECT(CHAR(39)&amp;$A3896&amp;CHAR(39)&amp;"!r"&amp;$B3896&amp;"c"&amp;$C3896,0)))</f>
        <v>0</v>
      </c>
    </row>
    <row r="3897" spans="1:8" x14ac:dyDescent="0.3">
      <c r="A3897" s="40" t="s">
        <v>1081</v>
      </c>
      <c r="B3897" s="95">
        <f t="shared" si="7905"/>
        <v>13</v>
      </c>
      <c r="C3897" s="95">
        <f t="shared" si="7908"/>
        <v>18</v>
      </c>
      <c r="E3897" s="95">
        <f t="shared" ref="E3897" si="7985">plan_id</f>
        <v>390</v>
      </c>
      <c r="F3897" s="95">
        <f t="shared" ca="1" si="7871"/>
        <v>2011</v>
      </c>
      <c r="G3897" s="95">
        <f t="shared" ref="G3897" ca="1" si="7986">VLOOKUP(INDIRECT(CHAR(39)&amp;$A3897&amp;CHAR(39)&amp;"!r2c"&amp;$C3897,0),variables,2,0)</f>
        <v>9887</v>
      </c>
      <c r="H3897" s="98">
        <f t="array" aca="1" ref="H3897" ca="1">IF(AND(G3897&gt;=10861,G3897&lt;=10863),TEXT(INDIRECT(CHAR(39)&amp;$A3897&amp;CHAR(39)&amp;"!r"&amp;$B3897&amp;"c"&amp;$C3897,0),"dd-mmm-yyyy"),(INDIRECT(CHAR(39)&amp;$A3897&amp;CHAR(39)&amp;"!r"&amp;$B3897&amp;"c"&amp;$C3897,0)))</f>
        <v>0</v>
      </c>
    </row>
    <row r="3898" spans="1:8" x14ac:dyDescent="0.3">
      <c r="A3898" s="40" t="s">
        <v>1081</v>
      </c>
      <c r="B3898" s="95">
        <f t="shared" si="7905"/>
        <v>13</v>
      </c>
      <c r="C3898" s="95">
        <f t="shared" si="7908"/>
        <v>19</v>
      </c>
      <c r="E3898" s="95">
        <f t="shared" ref="E3898" si="7987">plan_id</f>
        <v>390</v>
      </c>
      <c r="F3898" s="95">
        <f t="shared" ca="1" si="7871"/>
        <v>2011</v>
      </c>
      <c r="G3898" s="95">
        <f t="shared" ref="G3898" ca="1" si="7988">VLOOKUP(INDIRECT(CHAR(39)&amp;$A3898&amp;CHAR(39)&amp;"!r2c"&amp;$C3898,0),variables,2,0)</f>
        <v>9914</v>
      </c>
      <c r="H3898" s="98">
        <f t="array" aca="1" ref="H3898" ca="1">IF(AND(G3898&gt;=10861,G3898&lt;=10863),TEXT(INDIRECT(CHAR(39)&amp;$A3898&amp;CHAR(39)&amp;"!r"&amp;$B3898&amp;"c"&amp;$C3898,0),"dd-mmm-yyyy"),(INDIRECT(CHAR(39)&amp;$A3898&amp;CHAR(39)&amp;"!r"&amp;$B3898&amp;"c"&amp;$C3898,0)))</f>
        <v>0</v>
      </c>
    </row>
    <row r="3899" spans="1:8" x14ac:dyDescent="0.3">
      <c r="A3899" s="40" t="s">
        <v>1081</v>
      </c>
      <c r="B3899" s="95">
        <f t="shared" si="7905"/>
        <v>13</v>
      </c>
      <c r="C3899" s="95">
        <f t="shared" si="7908"/>
        <v>20</v>
      </c>
      <c r="E3899" s="95">
        <f t="shared" ref="E3899" si="7989">plan_id</f>
        <v>390</v>
      </c>
      <c r="F3899" s="95">
        <f t="shared" ca="1" si="7871"/>
        <v>2011</v>
      </c>
      <c r="G3899" s="95">
        <f t="shared" ref="G3899" ca="1" si="7990">VLOOKUP(INDIRECT(CHAR(39)&amp;$A3899&amp;CHAR(39)&amp;"!r2c"&amp;$C3899,0),variables,2,0)</f>
        <v>9917</v>
      </c>
      <c r="H3899" s="98">
        <f t="array" aca="1" ref="H3899" ca="1">IF(AND(G3899&gt;=10861,G3899&lt;=10863),TEXT(INDIRECT(CHAR(39)&amp;$A3899&amp;CHAR(39)&amp;"!r"&amp;$B3899&amp;"c"&amp;$C3899,0),"dd-mmm-yyyy"),(INDIRECT(CHAR(39)&amp;$A3899&amp;CHAR(39)&amp;"!r"&amp;$B3899&amp;"c"&amp;$C3899,0)))</f>
        <v>0</v>
      </c>
    </row>
    <row r="3900" spans="1:8" x14ac:dyDescent="0.3">
      <c r="A3900" s="40" t="s">
        <v>1081</v>
      </c>
      <c r="B3900" s="95">
        <f t="shared" si="7905"/>
        <v>13</v>
      </c>
      <c r="C3900" s="95">
        <f t="shared" si="7908"/>
        <v>21</v>
      </c>
      <c r="E3900" s="95">
        <f t="shared" ref="E3900" si="7991">plan_id</f>
        <v>390</v>
      </c>
      <c r="F3900" s="95">
        <f t="shared" ca="1" si="7871"/>
        <v>2011</v>
      </c>
      <c r="G3900" s="95">
        <f t="shared" ref="G3900" ca="1" si="7992">VLOOKUP(INDIRECT(CHAR(39)&amp;$A3900&amp;CHAR(39)&amp;"!r2c"&amp;$C3900,0),variables,2,0)</f>
        <v>9920</v>
      </c>
      <c r="H3900" s="98">
        <f t="array" aca="1" ref="H3900" ca="1">IF(AND(G3900&gt;=10861,G3900&lt;=10863),TEXT(INDIRECT(CHAR(39)&amp;$A3900&amp;CHAR(39)&amp;"!r"&amp;$B3900&amp;"c"&amp;$C3900,0),"dd-mmm-yyyy"),(INDIRECT(CHAR(39)&amp;$A3900&amp;CHAR(39)&amp;"!r"&amp;$B3900&amp;"c"&amp;$C3900,0)))</f>
        <v>0</v>
      </c>
    </row>
    <row r="3901" spans="1:8" x14ac:dyDescent="0.3">
      <c r="A3901" s="40" t="s">
        <v>1081</v>
      </c>
      <c r="B3901" s="95">
        <f t="shared" si="7905"/>
        <v>13</v>
      </c>
      <c r="C3901" s="95">
        <f t="shared" si="7908"/>
        <v>22</v>
      </c>
      <c r="E3901" s="95">
        <f t="shared" ref="E3901" si="7993">plan_id</f>
        <v>390</v>
      </c>
      <c r="F3901" s="95">
        <f t="shared" ca="1" si="7871"/>
        <v>2011</v>
      </c>
      <c r="G3901" s="95">
        <f t="shared" ref="G3901" ca="1" si="7994">VLOOKUP(INDIRECT(CHAR(39)&amp;$A3901&amp;CHAR(39)&amp;"!r2c"&amp;$C3901,0),variables,2,0)</f>
        <v>9648</v>
      </c>
      <c r="H3901" s="98">
        <f t="array" aca="1" ref="H3901" ca="1">IF(AND(G3901&gt;=10861,G3901&lt;=10863),TEXT(INDIRECT(CHAR(39)&amp;$A3901&amp;CHAR(39)&amp;"!r"&amp;$B3901&amp;"c"&amp;$C3901,0),"dd-mmm-yyyy"),(INDIRECT(CHAR(39)&amp;$A3901&amp;CHAR(39)&amp;"!r"&amp;$B3901&amp;"c"&amp;$C3901,0)))</f>
        <v>0</v>
      </c>
    </row>
    <row r="3902" spans="1:8" x14ac:dyDescent="0.3">
      <c r="A3902" s="40" t="s">
        <v>1081</v>
      </c>
      <c r="B3902" s="95">
        <f t="shared" si="7905"/>
        <v>13</v>
      </c>
      <c r="C3902" s="95">
        <f t="shared" si="7908"/>
        <v>23</v>
      </c>
      <c r="E3902" s="95">
        <f t="shared" ref="E3902" si="7995">plan_id</f>
        <v>390</v>
      </c>
      <c r="F3902" s="95">
        <f t="shared" ca="1" si="7871"/>
        <v>2011</v>
      </c>
      <c r="G3902" s="95">
        <f t="shared" ref="G3902" ca="1" si="7996">VLOOKUP(INDIRECT(CHAR(39)&amp;$A3902&amp;CHAR(39)&amp;"!r2c"&amp;$C3902,0),variables,2,0)</f>
        <v>9713</v>
      </c>
      <c r="H3902" s="98">
        <f t="array" aca="1" ref="H3902" ca="1">IF(AND(G3902&gt;=10861,G3902&lt;=10863),TEXT(INDIRECT(CHAR(39)&amp;$A3902&amp;CHAR(39)&amp;"!r"&amp;$B3902&amp;"c"&amp;$C3902,0),"dd-mmm-yyyy"),(INDIRECT(CHAR(39)&amp;$A3902&amp;CHAR(39)&amp;"!r"&amp;$B3902&amp;"c"&amp;$C3902,0)))</f>
        <v>0</v>
      </c>
    </row>
    <row r="3903" spans="1:8" x14ac:dyDescent="0.3">
      <c r="A3903" s="40" t="s">
        <v>1081</v>
      </c>
      <c r="B3903" s="95">
        <f t="shared" si="7905"/>
        <v>13</v>
      </c>
      <c r="C3903" s="95">
        <f t="shared" si="7908"/>
        <v>24</v>
      </c>
      <c r="E3903" s="95">
        <f t="shared" ref="E3903" si="7997">plan_id</f>
        <v>390</v>
      </c>
      <c r="F3903" s="95">
        <f t="shared" ca="1" si="7871"/>
        <v>2011</v>
      </c>
      <c r="G3903" s="95">
        <f t="shared" ref="G3903" ca="1" si="7998">VLOOKUP(INDIRECT(CHAR(39)&amp;$A3903&amp;CHAR(39)&amp;"!r2c"&amp;$C3903,0),variables,2,0)</f>
        <v>9719</v>
      </c>
      <c r="H3903" s="98">
        <f t="array" aca="1" ref="H3903" ca="1">IF(AND(G3903&gt;=10861,G3903&lt;=10863),TEXT(INDIRECT(CHAR(39)&amp;$A3903&amp;CHAR(39)&amp;"!r"&amp;$B3903&amp;"c"&amp;$C3903,0),"dd-mmm-yyyy"),(INDIRECT(CHAR(39)&amp;$A3903&amp;CHAR(39)&amp;"!r"&amp;$B3903&amp;"c"&amp;$C3903,0)))</f>
        <v>0</v>
      </c>
    </row>
    <row r="3904" spans="1:8" x14ac:dyDescent="0.3">
      <c r="A3904" s="40" t="s">
        <v>1081</v>
      </c>
      <c r="B3904" s="95">
        <f t="shared" si="7905"/>
        <v>13</v>
      </c>
      <c r="C3904" s="95">
        <f t="shared" si="7908"/>
        <v>25</v>
      </c>
      <c r="E3904" s="95">
        <f t="shared" ref="E3904" si="7999">plan_id</f>
        <v>390</v>
      </c>
      <c r="F3904" s="95">
        <f t="shared" ca="1" si="7871"/>
        <v>2011</v>
      </c>
      <c r="G3904" s="95">
        <f t="shared" ref="G3904" ca="1" si="8000">VLOOKUP(INDIRECT(CHAR(39)&amp;$A3904&amp;CHAR(39)&amp;"!r2c"&amp;$C3904,0),variables,2,0)</f>
        <v>9725</v>
      </c>
      <c r="H3904" s="98">
        <f t="array" aca="1" ref="H3904" ca="1">IF(AND(G3904&gt;=10861,G3904&lt;=10863),TEXT(INDIRECT(CHAR(39)&amp;$A3904&amp;CHAR(39)&amp;"!r"&amp;$B3904&amp;"c"&amp;$C3904,0),"dd-mmm-yyyy"),(INDIRECT(CHAR(39)&amp;$A3904&amp;CHAR(39)&amp;"!r"&amp;$B3904&amp;"c"&amp;$C3904,0)))</f>
        <v>0</v>
      </c>
    </row>
    <row r="3905" spans="1:8" x14ac:dyDescent="0.3">
      <c r="A3905" s="40" t="s">
        <v>1081</v>
      </c>
      <c r="B3905" s="95">
        <f t="shared" si="7905"/>
        <v>13</v>
      </c>
      <c r="C3905" s="95">
        <f t="shared" si="7908"/>
        <v>26</v>
      </c>
      <c r="E3905" s="95">
        <f t="shared" ref="E3905" si="8001">plan_id</f>
        <v>390</v>
      </c>
      <c r="F3905" s="95">
        <f t="shared" ref="F3905:F3968" ca="1" si="8002">INDIRECT(CHAR(39)&amp;$A3905&amp;CHAR(39)&amp;"!r"&amp;$B3905&amp;"c2",0)</f>
        <v>2011</v>
      </c>
      <c r="G3905" s="95">
        <f t="shared" ref="G3905" ca="1" si="8003">VLOOKUP(INDIRECT(CHAR(39)&amp;$A3905&amp;CHAR(39)&amp;"!r2c"&amp;$C3905,0),variables,2,0)</f>
        <v>9743</v>
      </c>
      <c r="H3905" s="98">
        <f t="array" aca="1" ref="H3905" ca="1">IF(AND(G3905&gt;=10861,G3905&lt;=10863),TEXT(INDIRECT(CHAR(39)&amp;$A3905&amp;CHAR(39)&amp;"!r"&amp;$B3905&amp;"c"&amp;$C3905,0),"dd-mmm-yyyy"),(INDIRECT(CHAR(39)&amp;$A3905&amp;CHAR(39)&amp;"!r"&amp;$B3905&amp;"c"&amp;$C3905,0)))</f>
        <v>0</v>
      </c>
    </row>
    <row r="3906" spans="1:8" x14ac:dyDescent="0.3">
      <c r="A3906" s="40" t="s">
        <v>1081</v>
      </c>
      <c r="B3906" s="95">
        <f t="shared" si="7905"/>
        <v>13</v>
      </c>
      <c r="C3906" s="95">
        <f t="shared" si="7908"/>
        <v>27</v>
      </c>
      <c r="E3906" s="95">
        <f t="shared" ref="E3906" si="8004">plan_id</f>
        <v>390</v>
      </c>
      <c r="F3906" s="95">
        <f t="shared" ca="1" si="8002"/>
        <v>2011</v>
      </c>
      <c r="G3906" s="95">
        <f t="shared" ref="G3906" ca="1" si="8005">VLOOKUP(INDIRECT(CHAR(39)&amp;$A3906&amp;CHAR(39)&amp;"!r2c"&amp;$C3906,0),variables,2,0)</f>
        <v>9746</v>
      </c>
      <c r="H3906" s="98">
        <f t="array" aca="1" ref="H3906" ca="1">IF(AND(G3906&gt;=10861,G3906&lt;=10863),TEXT(INDIRECT(CHAR(39)&amp;$A3906&amp;CHAR(39)&amp;"!r"&amp;$B3906&amp;"c"&amp;$C3906,0),"dd-mmm-yyyy"),(INDIRECT(CHAR(39)&amp;$A3906&amp;CHAR(39)&amp;"!r"&amp;$B3906&amp;"c"&amp;$C3906,0)))</f>
        <v>0</v>
      </c>
    </row>
    <row r="3907" spans="1:8" x14ac:dyDescent="0.3">
      <c r="A3907" s="40" t="s">
        <v>1081</v>
      </c>
      <c r="B3907" s="95">
        <f t="shared" si="7905"/>
        <v>13</v>
      </c>
      <c r="C3907" s="95">
        <f t="shared" si="7908"/>
        <v>28</v>
      </c>
      <c r="E3907" s="95">
        <f t="shared" ref="E3907" si="8006">plan_id</f>
        <v>390</v>
      </c>
      <c r="F3907" s="95">
        <f t="shared" ca="1" si="8002"/>
        <v>2011</v>
      </c>
      <c r="G3907" s="95">
        <f t="shared" ref="G3907" ca="1" si="8007">VLOOKUP(INDIRECT(CHAR(39)&amp;$A3907&amp;CHAR(39)&amp;"!r2c"&amp;$C3907,0),variables,2,0)</f>
        <v>9761</v>
      </c>
      <c r="H3907" s="98">
        <f t="array" aca="1" ref="H3907" ca="1">IF(AND(G3907&gt;=10861,G3907&lt;=10863),TEXT(INDIRECT(CHAR(39)&amp;$A3907&amp;CHAR(39)&amp;"!r"&amp;$B3907&amp;"c"&amp;$C3907,0),"dd-mmm-yyyy"),(INDIRECT(CHAR(39)&amp;$A3907&amp;CHAR(39)&amp;"!r"&amp;$B3907&amp;"c"&amp;$C3907,0)))</f>
        <v>0</v>
      </c>
    </row>
    <row r="3908" spans="1:8" x14ac:dyDescent="0.3">
      <c r="A3908" s="40" t="s">
        <v>1081</v>
      </c>
      <c r="B3908" s="95">
        <f t="shared" si="7905"/>
        <v>13</v>
      </c>
      <c r="C3908" s="95">
        <f t="shared" si="7908"/>
        <v>29</v>
      </c>
      <c r="E3908" s="95">
        <f t="shared" ref="E3908" si="8008">plan_id</f>
        <v>390</v>
      </c>
      <c r="F3908" s="95">
        <f t="shared" ca="1" si="8002"/>
        <v>2011</v>
      </c>
      <c r="G3908" s="95">
        <f t="shared" ref="G3908" ca="1" si="8009">VLOOKUP(INDIRECT(CHAR(39)&amp;$A3908&amp;CHAR(39)&amp;"!r2c"&amp;$C3908,0),variables,2,0)</f>
        <v>9764</v>
      </c>
      <c r="H3908" s="98">
        <f t="array" aca="1" ref="H3908" ca="1">IF(AND(G3908&gt;=10861,G3908&lt;=10863),TEXT(INDIRECT(CHAR(39)&amp;$A3908&amp;CHAR(39)&amp;"!r"&amp;$B3908&amp;"c"&amp;$C3908,0),"dd-mmm-yyyy"),(INDIRECT(CHAR(39)&amp;$A3908&amp;CHAR(39)&amp;"!r"&amp;$B3908&amp;"c"&amp;$C3908,0)))</f>
        <v>0</v>
      </c>
    </row>
    <row r="3909" spans="1:8" x14ac:dyDescent="0.3">
      <c r="A3909" s="40" t="s">
        <v>1081</v>
      </c>
      <c r="B3909" s="95">
        <f t="shared" si="7905"/>
        <v>13</v>
      </c>
      <c r="C3909" s="95">
        <f t="shared" si="7908"/>
        <v>30</v>
      </c>
      <c r="E3909" s="95">
        <f t="shared" ref="E3909" si="8010">plan_id</f>
        <v>390</v>
      </c>
      <c r="F3909" s="95">
        <f t="shared" ca="1" si="8002"/>
        <v>2011</v>
      </c>
      <c r="G3909" s="95">
        <f t="shared" ref="G3909" ca="1" si="8011">VLOOKUP(INDIRECT(CHAR(39)&amp;$A3909&amp;CHAR(39)&amp;"!r2c"&amp;$C3909,0),variables,2,0)</f>
        <v>9767</v>
      </c>
      <c r="H3909" s="98">
        <f t="array" aca="1" ref="H3909" ca="1">IF(AND(G3909&gt;=10861,G3909&lt;=10863),TEXT(INDIRECT(CHAR(39)&amp;$A3909&amp;CHAR(39)&amp;"!r"&amp;$B3909&amp;"c"&amp;$C3909,0),"dd-mmm-yyyy"),(INDIRECT(CHAR(39)&amp;$A3909&amp;CHAR(39)&amp;"!r"&amp;$B3909&amp;"c"&amp;$C3909,0)))</f>
        <v>0</v>
      </c>
    </row>
    <row r="3910" spans="1:8" x14ac:dyDescent="0.3">
      <c r="A3910" s="40" t="s">
        <v>1081</v>
      </c>
      <c r="B3910" s="95">
        <f t="shared" si="7905"/>
        <v>13</v>
      </c>
      <c r="C3910" s="95">
        <f t="shared" si="7908"/>
        <v>31</v>
      </c>
      <c r="E3910" s="95">
        <f t="shared" ref="E3910" si="8012">plan_id</f>
        <v>390</v>
      </c>
      <c r="F3910" s="95">
        <f t="shared" ca="1" si="8002"/>
        <v>2011</v>
      </c>
      <c r="G3910" s="95">
        <f t="shared" ref="G3910" ca="1" si="8013">VLOOKUP(INDIRECT(CHAR(39)&amp;$A3910&amp;CHAR(39)&amp;"!r2c"&amp;$C3910,0),variables,2,0)</f>
        <v>9770</v>
      </c>
      <c r="H3910" s="98">
        <f t="array" aca="1" ref="H3910" ca="1">IF(AND(G3910&gt;=10861,G3910&lt;=10863),TEXT(INDIRECT(CHAR(39)&amp;$A3910&amp;CHAR(39)&amp;"!r"&amp;$B3910&amp;"c"&amp;$C3910,0),"dd-mmm-yyyy"),(INDIRECT(CHAR(39)&amp;$A3910&amp;CHAR(39)&amp;"!r"&amp;$B3910&amp;"c"&amp;$C3910,0)))</f>
        <v>0</v>
      </c>
    </row>
    <row r="3911" spans="1:8" x14ac:dyDescent="0.3">
      <c r="A3911" s="40" t="s">
        <v>1081</v>
      </c>
      <c r="B3911" s="95">
        <f t="shared" si="7905"/>
        <v>13</v>
      </c>
      <c r="C3911" s="95">
        <f t="shared" si="7908"/>
        <v>32</v>
      </c>
      <c r="E3911" s="95">
        <f t="shared" ref="E3911" si="8014">plan_id</f>
        <v>390</v>
      </c>
      <c r="F3911" s="95">
        <f t="shared" ca="1" si="8002"/>
        <v>2011</v>
      </c>
      <c r="G3911" s="95">
        <f t="shared" ref="G3911" ca="1" si="8015">VLOOKUP(INDIRECT(CHAR(39)&amp;$A3911&amp;CHAR(39)&amp;"!r2c"&amp;$C3911,0),variables,2,0)</f>
        <v>9773</v>
      </c>
      <c r="H3911" s="98">
        <f t="array" aca="1" ref="H3911" ca="1">IF(AND(G3911&gt;=10861,G3911&lt;=10863),TEXT(INDIRECT(CHAR(39)&amp;$A3911&amp;CHAR(39)&amp;"!r"&amp;$B3911&amp;"c"&amp;$C3911,0),"dd-mmm-yyyy"),(INDIRECT(CHAR(39)&amp;$A3911&amp;CHAR(39)&amp;"!r"&amp;$B3911&amp;"c"&amp;$C3911,0)))</f>
        <v>0</v>
      </c>
    </row>
    <row r="3912" spans="1:8" x14ac:dyDescent="0.3">
      <c r="A3912" s="40" t="s">
        <v>1081</v>
      </c>
      <c r="B3912" s="95">
        <f t="shared" si="7905"/>
        <v>13</v>
      </c>
      <c r="C3912" s="95">
        <f t="shared" si="7908"/>
        <v>33</v>
      </c>
      <c r="E3912" s="95">
        <f t="shared" ref="E3912" si="8016">plan_id</f>
        <v>390</v>
      </c>
      <c r="F3912" s="95">
        <f t="shared" ca="1" si="8002"/>
        <v>2011</v>
      </c>
      <c r="G3912" s="95">
        <f t="shared" ref="G3912" ca="1" si="8017">VLOOKUP(INDIRECT(CHAR(39)&amp;$A3912&amp;CHAR(39)&amp;"!r2c"&amp;$C3912,0),variables,2,0)</f>
        <v>9776</v>
      </c>
      <c r="H3912" s="98">
        <f t="array" aca="1" ref="H3912" ca="1">IF(AND(G3912&gt;=10861,G3912&lt;=10863),TEXT(INDIRECT(CHAR(39)&amp;$A3912&amp;CHAR(39)&amp;"!r"&amp;$B3912&amp;"c"&amp;$C3912,0),"dd-mmm-yyyy"),(INDIRECT(CHAR(39)&amp;$A3912&amp;CHAR(39)&amp;"!r"&amp;$B3912&amp;"c"&amp;$C3912,0)))</f>
        <v>0</v>
      </c>
    </row>
    <row r="3913" spans="1:8" x14ac:dyDescent="0.3">
      <c r="A3913" s="40" t="s">
        <v>1081</v>
      </c>
      <c r="B3913" s="95">
        <f t="shared" si="7905"/>
        <v>13</v>
      </c>
      <c r="C3913" s="95">
        <f t="shared" si="7908"/>
        <v>34</v>
      </c>
      <c r="E3913" s="95">
        <f t="shared" ref="E3913" si="8018">plan_id</f>
        <v>390</v>
      </c>
      <c r="F3913" s="95">
        <f t="shared" ca="1" si="8002"/>
        <v>2011</v>
      </c>
      <c r="G3913" s="95">
        <f t="shared" ref="G3913" ca="1" si="8019">VLOOKUP(INDIRECT(CHAR(39)&amp;$A3913&amp;CHAR(39)&amp;"!r2c"&amp;$C3913,0),variables,2,0)</f>
        <v>9779</v>
      </c>
      <c r="H3913" s="98">
        <f t="array" aca="1" ref="H3913" ca="1">IF(AND(G3913&gt;=10861,G3913&lt;=10863),TEXT(INDIRECT(CHAR(39)&amp;$A3913&amp;CHAR(39)&amp;"!r"&amp;$B3913&amp;"c"&amp;$C3913,0),"dd-mmm-yyyy"),(INDIRECT(CHAR(39)&amp;$A3913&amp;CHAR(39)&amp;"!r"&amp;$B3913&amp;"c"&amp;$C3913,0)))</f>
        <v>0</v>
      </c>
    </row>
    <row r="3914" spans="1:8" x14ac:dyDescent="0.3">
      <c r="A3914" s="40" t="s">
        <v>1081</v>
      </c>
      <c r="B3914" s="95">
        <f t="shared" si="7905"/>
        <v>13</v>
      </c>
      <c r="C3914" s="95">
        <f t="shared" si="7908"/>
        <v>35</v>
      </c>
      <c r="E3914" s="95">
        <f t="shared" ref="E3914" si="8020">plan_id</f>
        <v>390</v>
      </c>
      <c r="F3914" s="95">
        <f t="shared" ca="1" si="8002"/>
        <v>2011</v>
      </c>
      <c r="G3914" s="95">
        <f t="shared" ref="G3914" ca="1" si="8021">VLOOKUP(INDIRECT(CHAR(39)&amp;$A3914&amp;CHAR(39)&amp;"!r2c"&amp;$C3914,0),variables,2,0)</f>
        <v>9785</v>
      </c>
      <c r="H3914" s="98">
        <f t="array" aca="1" ref="H3914" ca="1">IF(AND(G3914&gt;=10861,G3914&lt;=10863),TEXT(INDIRECT(CHAR(39)&amp;$A3914&amp;CHAR(39)&amp;"!r"&amp;$B3914&amp;"c"&amp;$C3914,0),"dd-mmm-yyyy"),(INDIRECT(CHAR(39)&amp;$A3914&amp;CHAR(39)&amp;"!r"&amp;$B3914&amp;"c"&amp;$C3914,0)))</f>
        <v>0</v>
      </c>
    </row>
    <row r="3915" spans="1:8" x14ac:dyDescent="0.3">
      <c r="A3915" s="40" t="s">
        <v>1081</v>
      </c>
      <c r="B3915" s="95">
        <f t="shared" si="7905"/>
        <v>13</v>
      </c>
      <c r="C3915" s="95">
        <f t="shared" si="7908"/>
        <v>36</v>
      </c>
      <c r="E3915" s="95">
        <f t="shared" ref="E3915" si="8022">plan_id</f>
        <v>390</v>
      </c>
      <c r="F3915" s="95">
        <f t="shared" ca="1" si="8002"/>
        <v>2011</v>
      </c>
      <c r="G3915" s="95">
        <f t="shared" ref="G3915" ca="1" si="8023">VLOOKUP(INDIRECT(CHAR(39)&amp;$A3915&amp;CHAR(39)&amp;"!r2c"&amp;$C3915,0),variables,2,0)</f>
        <v>9794</v>
      </c>
      <c r="H3915" s="98">
        <f t="array" aca="1" ref="H3915" ca="1">IF(AND(G3915&gt;=10861,G3915&lt;=10863),TEXT(INDIRECT(CHAR(39)&amp;$A3915&amp;CHAR(39)&amp;"!r"&amp;$B3915&amp;"c"&amp;$C3915,0),"dd-mmm-yyyy"),(INDIRECT(CHAR(39)&amp;$A3915&amp;CHAR(39)&amp;"!r"&amp;$B3915&amp;"c"&amp;$C3915,0)))</f>
        <v>0</v>
      </c>
    </row>
    <row r="3916" spans="1:8" x14ac:dyDescent="0.3">
      <c r="A3916" s="40" t="s">
        <v>1081</v>
      </c>
      <c r="B3916" s="95">
        <f t="shared" si="7905"/>
        <v>13</v>
      </c>
      <c r="C3916" s="95">
        <f t="shared" si="7908"/>
        <v>37</v>
      </c>
      <c r="E3916" s="95">
        <f t="shared" ref="E3916" si="8024">plan_id</f>
        <v>390</v>
      </c>
      <c r="F3916" s="95">
        <f t="shared" ca="1" si="8002"/>
        <v>2011</v>
      </c>
      <c r="G3916" s="95">
        <f t="shared" ref="G3916" ca="1" si="8025">VLOOKUP(INDIRECT(CHAR(39)&amp;$A3916&amp;CHAR(39)&amp;"!r2c"&amp;$C3916,0),variables,2,0)</f>
        <v>9797</v>
      </c>
      <c r="H3916" s="98">
        <f t="array" aca="1" ref="H3916" ca="1">IF(AND(G3916&gt;=10861,G3916&lt;=10863),TEXT(INDIRECT(CHAR(39)&amp;$A3916&amp;CHAR(39)&amp;"!r"&amp;$B3916&amp;"c"&amp;$C3916,0),"dd-mmm-yyyy"),(INDIRECT(CHAR(39)&amp;$A3916&amp;CHAR(39)&amp;"!r"&amp;$B3916&amp;"c"&amp;$C3916,0)))</f>
        <v>0</v>
      </c>
    </row>
    <row r="3917" spans="1:8" x14ac:dyDescent="0.3">
      <c r="A3917" s="40" t="s">
        <v>1081</v>
      </c>
      <c r="B3917" s="95">
        <f t="shared" si="7905"/>
        <v>13</v>
      </c>
      <c r="C3917" s="95">
        <f t="shared" si="7908"/>
        <v>38</v>
      </c>
      <c r="E3917" s="95">
        <f t="shared" ref="E3917" si="8026">plan_id</f>
        <v>390</v>
      </c>
      <c r="F3917" s="95">
        <f t="shared" ca="1" si="8002"/>
        <v>2011</v>
      </c>
      <c r="G3917" s="95">
        <f t="shared" ref="G3917" ca="1" si="8027">VLOOKUP(INDIRECT(CHAR(39)&amp;$A3917&amp;CHAR(39)&amp;"!r2c"&amp;$C3917,0),variables,2,0)</f>
        <v>9806</v>
      </c>
      <c r="H3917" s="98">
        <f t="array" aca="1" ref="H3917" ca="1">IF(AND(G3917&gt;=10861,G3917&lt;=10863),TEXT(INDIRECT(CHAR(39)&amp;$A3917&amp;CHAR(39)&amp;"!r"&amp;$B3917&amp;"c"&amp;$C3917,0),"dd-mmm-yyyy"),(INDIRECT(CHAR(39)&amp;$A3917&amp;CHAR(39)&amp;"!r"&amp;$B3917&amp;"c"&amp;$C3917,0)))</f>
        <v>0</v>
      </c>
    </row>
    <row r="3918" spans="1:8" x14ac:dyDescent="0.3">
      <c r="A3918" s="40" t="s">
        <v>1081</v>
      </c>
      <c r="B3918" s="95">
        <f t="shared" si="7905"/>
        <v>13</v>
      </c>
      <c r="C3918" s="95">
        <f t="shared" si="7908"/>
        <v>39</v>
      </c>
      <c r="E3918" s="95">
        <f t="shared" ref="E3918" si="8028">plan_id</f>
        <v>390</v>
      </c>
      <c r="F3918" s="95">
        <f t="shared" ca="1" si="8002"/>
        <v>2011</v>
      </c>
      <c r="G3918" s="95">
        <f t="shared" ref="G3918" ca="1" si="8029">VLOOKUP(INDIRECT(CHAR(39)&amp;$A3918&amp;CHAR(39)&amp;"!r2c"&amp;$C3918,0),variables,2,0)</f>
        <v>9809</v>
      </c>
      <c r="H3918" s="98">
        <f t="array" aca="1" ref="H3918" ca="1">IF(AND(G3918&gt;=10861,G3918&lt;=10863),TEXT(INDIRECT(CHAR(39)&amp;$A3918&amp;CHAR(39)&amp;"!r"&amp;$B3918&amp;"c"&amp;$C3918,0),"dd-mmm-yyyy"),(INDIRECT(CHAR(39)&amp;$A3918&amp;CHAR(39)&amp;"!r"&amp;$B3918&amp;"c"&amp;$C3918,0)))</f>
        <v>0</v>
      </c>
    </row>
    <row r="3919" spans="1:8" x14ac:dyDescent="0.3">
      <c r="A3919" s="40" t="s">
        <v>1081</v>
      </c>
      <c r="B3919" s="95">
        <f t="shared" si="7905"/>
        <v>13</v>
      </c>
      <c r="C3919" s="95">
        <f t="shared" si="7908"/>
        <v>40</v>
      </c>
      <c r="E3919" s="95">
        <f t="shared" ref="E3919" si="8030">plan_id</f>
        <v>390</v>
      </c>
      <c r="F3919" s="95">
        <f t="shared" ca="1" si="8002"/>
        <v>2011</v>
      </c>
      <c r="G3919" s="95">
        <f t="shared" ref="G3919" ca="1" si="8031">VLOOKUP(INDIRECT(CHAR(39)&amp;$A3919&amp;CHAR(39)&amp;"!r2c"&amp;$C3919,0),variables,2,0)</f>
        <v>9818</v>
      </c>
      <c r="H3919" s="98">
        <f t="array" aca="1" ref="H3919" ca="1">IF(AND(G3919&gt;=10861,G3919&lt;=10863),TEXT(INDIRECT(CHAR(39)&amp;$A3919&amp;CHAR(39)&amp;"!r"&amp;$B3919&amp;"c"&amp;$C3919,0),"dd-mmm-yyyy"),(INDIRECT(CHAR(39)&amp;$A3919&amp;CHAR(39)&amp;"!r"&amp;$B3919&amp;"c"&amp;$C3919,0)))</f>
        <v>0</v>
      </c>
    </row>
    <row r="3920" spans="1:8" x14ac:dyDescent="0.3">
      <c r="A3920" s="40" t="s">
        <v>1081</v>
      </c>
      <c r="B3920" s="95">
        <f t="shared" si="7905"/>
        <v>13</v>
      </c>
      <c r="C3920" s="95">
        <f t="shared" si="7908"/>
        <v>41</v>
      </c>
      <c r="E3920" s="95">
        <f t="shared" ref="E3920" si="8032">plan_id</f>
        <v>390</v>
      </c>
      <c r="F3920" s="95">
        <f t="shared" ca="1" si="8002"/>
        <v>2011</v>
      </c>
      <c r="G3920" s="95">
        <f t="shared" ref="G3920" ca="1" si="8033">VLOOKUP(INDIRECT(CHAR(39)&amp;$A3920&amp;CHAR(39)&amp;"!r2c"&amp;$C3920,0),variables,2,0)</f>
        <v>9839</v>
      </c>
      <c r="H3920" s="98">
        <f t="array" aca="1" ref="H3920" ca="1">IF(AND(G3920&gt;=10861,G3920&lt;=10863),TEXT(INDIRECT(CHAR(39)&amp;$A3920&amp;CHAR(39)&amp;"!r"&amp;$B3920&amp;"c"&amp;$C3920,0),"dd-mmm-yyyy"),(INDIRECT(CHAR(39)&amp;$A3920&amp;CHAR(39)&amp;"!r"&amp;$B3920&amp;"c"&amp;$C3920,0)))</f>
        <v>0</v>
      </c>
    </row>
    <row r="3921" spans="1:8" x14ac:dyDescent="0.3">
      <c r="A3921" s="40" t="s">
        <v>1081</v>
      </c>
      <c r="B3921" s="95">
        <f t="shared" si="7905"/>
        <v>13</v>
      </c>
      <c r="C3921" s="95">
        <f t="shared" si="7908"/>
        <v>42</v>
      </c>
      <c r="E3921" s="95">
        <f t="shared" ref="E3921" si="8034">plan_id</f>
        <v>390</v>
      </c>
      <c r="F3921" s="95">
        <f t="shared" ca="1" si="8002"/>
        <v>2011</v>
      </c>
      <c r="G3921" s="95">
        <f t="shared" ref="G3921" ca="1" si="8035">VLOOKUP(INDIRECT(CHAR(39)&amp;$A3921&amp;CHAR(39)&amp;"!r2c"&amp;$C3921,0),variables,2,0)</f>
        <v>9860</v>
      </c>
      <c r="H3921" s="98">
        <f t="array" aca="1" ref="H3921" ca="1">IF(AND(G3921&gt;=10861,G3921&lt;=10863),TEXT(INDIRECT(CHAR(39)&amp;$A3921&amp;CHAR(39)&amp;"!r"&amp;$B3921&amp;"c"&amp;$C3921,0),"dd-mmm-yyyy"),(INDIRECT(CHAR(39)&amp;$A3921&amp;CHAR(39)&amp;"!r"&amp;$B3921&amp;"c"&amp;$C3921,0)))</f>
        <v>0</v>
      </c>
    </row>
    <row r="3922" spans="1:8" x14ac:dyDescent="0.3">
      <c r="A3922" s="40" t="s">
        <v>1081</v>
      </c>
      <c r="B3922" s="95">
        <f t="shared" ref="B3922:B3985" si="8036">B3834+1</f>
        <v>13</v>
      </c>
      <c r="C3922" s="95">
        <f t="shared" si="7908"/>
        <v>43</v>
      </c>
      <c r="E3922" s="95">
        <f t="shared" ref="E3922" si="8037">plan_id</f>
        <v>390</v>
      </c>
      <c r="F3922" s="95">
        <f t="shared" ca="1" si="8002"/>
        <v>2011</v>
      </c>
      <c r="G3922" s="95">
        <f t="shared" ref="G3922" ca="1" si="8038">VLOOKUP(INDIRECT(CHAR(39)&amp;$A3922&amp;CHAR(39)&amp;"!r2c"&amp;$C3922,0),variables,2,0)</f>
        <v>9863</v>
      </c>
      <c r="H3922" s="98">
        <f t="array" aca="1" ref="H3922" ca="1">IF(AND(G3922&gt;=10861,G3922&lt;=10863),TEXT(INDIRECT(CHAR(39)&amp;$A3922&amp;CHAR(39)&amp;"!r"&amp;$B3922&amp;"c"&amp;$C3922,0),"dd-mmm-yyyy"),(INDIRECT(CHAR(39)&amp;$A3922&amp;CHAR(39)&amp;"!r"&amp;$B3922&amp;"c"&amp;$C3922,0)))</f>
        <v>0</v>
      </c>
    </row>
    <row r="3923" spans="1:8" x14ac:dyDescent="0.3">
      <c r="A3923" s="40" t="s">
        <v>1081</v>
      </c>
      <c r="B3923" s="95">
        <f t="shared" si="8036"/>
        <v>13</v>
      </c>
      <c r="C3923" s="95">
        <f t="shared" ref="C3923:C3986" si="8039">C3835</f>
        <v>44</v>
      </c>
      <c r="E3923" s="95">
        <f t="shared" ref="E3923" si="8040">plan_id</f>
        <v>390</v>
      </c>
      <c r="F3923" s="95">
        <f t="shared" ca="1" si="8002"/>
        <v>2011</v>
      </c>
      <c r="G3923" s="95">
        <f t="shared" ref="G3923" ca="1" si="8041">VLOOKUP(INDIRECT(CHAR(39)&amp;$A3923&amp;CHAR(39)&amp;"!r2c"&amp;$C3923,0),variables,2,0)</f>
        <v>9878</v>
      </c>
      <c r="H3923" s="98">
        <f t="array" aca="1" ref="H3923" ca="1">IF(AND(G3923&gt;=10861,G3923&lt;=10863),TEXT(INDIRECT(CHAR(39)&amp;$A3923&amp;CHAR(39)&amp;"!r"&amp;$B3923&amp;"c"&amp;$C3923,0),"dd-mmm-yyyy"),(INDIRECT(CHAR(39)&amp;$A3923&amp;CHAR(39)&amp;"!r"&amp;$B3923&amp;"c"&amp;$C3923,0)))</f>
        <v>0</v>
      </c>
    </row>
    <row r="3924" spans="1:8" x14ac:dyDescent="0.3">
      <c r="A3924" s="40" t="s">
        <v>1081</v>
      </c>
      <c r="B3924" s="95">
        <f t="shared" si="8036"/>
        <v>13</v>
      </c>
      <c r="C3924" s="95">
        <f t="shared" si="8039"/>
        <v>45</v>
      </c>
      <c r="E3924" s="95">
        <f t="shared" ref="E3924" si="8042">plan_id</f>
        <v>390</v>
      </c>
      <c r="F3924" s="95">
        <f t="shared" ca="1" si="8002"/>
        <v>2011</v>
      </c>
      <c r="G3924" s="95">
        <f t="shared" ref="G3924" ca="1" si="8043">VLOOKUP(INDIRECT(CHAR(39)&amp;$A3924&amp;CHAR(39)&amp;"!r2c"&amp;$C3924,0),variables,2,0)</f>
        <v>9923</v>
      </c>
      <c r="H3924" s="98">
        <f t="array" aca="1" ref="H3924" ca="1">IF(AND(G3924&gt;=10861,G3924&lt;=10863),TEXT(INDIRECT(CHAR(39)&amp;$A3924&amp;CHAR(39)&amp;"!r"&amp;$B3924&amp;"c"&amp;$C3924,0),"dd-mmm-yyyy"),(INDIRECT(CHAR(39)&amp;$A3924&amp;CHAR(39)&amp;"!r"&amp;$B3924&amp;"c"&amp;$C3924,0)))</f>
        <v>0</v>
      </c>
    </row>
    <row r="3925" spans="1:8" x14ac:dyDescent="0.3">
      <c r="A3925" s="40" t="s">
        <v>1081</v>
      </c>
      <c r="B3925" s="95">
        <f t="shared" si="8036"/>
        <v>13</v>
      </c>
      <c r="C3925" s="95">
        <f t="shared" si="8039"/>
        <v>46</v>
      </c>
      <c r="E3925" s="95">
        <f t="shared" ref="E3925" si="8044">plan_id</f>
        <v>390</v>
      </c>
      <c r="F3925" s="95">
        <f t="shared" ca="1" si="8002"/>
        <v>2011</v>
      </c>
      <c r="G3925" s="95">
        <f t="shared" ref="G3925" ca="1" si="8045">VLOOKUP(INDIRECT(CHAR(39)&amp;$A3925&amp;CHAR(39)&amp;"!r2c"&amp;$C3925,0),variables,2,0)</f>
        <v>9932</v>
      </c>
      <c r="H3925" s="98">
        <f t="array" aca="1" ref="H3925" ca="1">IF(AND(G3925&gt;=10861,G3925&lt;=10863),TEXT(INDIRECT(CHAR(39)&amp;$A3925&amp;CHAR(39)&amp;"!r"&amp;$B3925&amp;"c"&amp;$C3925,0),"dd-mmm-yyyy"),(INDIRECT(CHAR(39)&amp;$A3925&amp;CHAR(39)&amp;"!r"&amp;$B3925&amp;"c"&amp;$C3925,0)))</f>
        <v>0</v>
      </c>
    </row>
    <row r="3926" spans="1:8" x14ac:dyDescent="0.3">
      <c r="A3926" s="40" t="s">
        <v>1081</v>
      </c>
      <c r="B3926" s="95">
        <f t="shared" si="8036"/>
        <v>13</v>
      </c>
      <c r="C3926" s="95">
        <f t="shared" si="8039"/>
        <v>47</v>
      </c>
      <c r="E3926" s="95">
        <f t="shared" ref="E3926" si="8046">plan_id</f>
        <v>390</v>
      </c>
      <c r="F3926" s="95">
        <f t="shared" ca="1" si="8002"/>
        <v>2011</v>
      </c>
      <c r="G3926" s="95">
        <f t="shared" ref="G3926" ca="1" si="8047">VLOOKUP(INDIRECT(CHAR(39)&amp;$A3926&amp;CHAR(39)&amp;"!r2c"&amp;$C3926,0),variables,2,0)</f>
        <v>9935</v>
      </c>
      <c r="H3926" s="98">
        <f t="array" aca="1" ref="H3926" ca="1">IF(AND(G3926&gt;=10861,G3926&lt;=10863),TEXT(INDIRECT(CHAR(39)&amp;$A3926&amp;CHAR(39)&amp;"!r"&amp;$B3926&amp;"c"&amp;$C3926,0),"dd-mmm-yyyy"),(INDIRECT(CHAR(39)&amp;$A3926&amp;CHAR(39)&amp;"!r"&amp;$B3926&amp;"c"&amp;$C3926,0)))</f>
        <v>0</v>
      </c>
    </row>
    <row r="3927" spans="1:8" x14ac:dyDescent="0.3">
      <c r="A3927" s="40" t="s">
        <v>1081</v>
      </c>
      <c r="B3927" s="95">
        <f t="shared" si="8036"/>
        <v>13</v>
      </c>
      <c r="C3927" s="95">
        <f t="shared" si="8039"/>
        <v>48</v>
      </c>
      <c r="E3927" s="95">
        <f t="shared" ref="E3927" si="8048">plan_id</f>
        <v>390</v>
      </c>
      <c r="F3927" s="95">
        <f t="shared" ca="1" si="8002"/>
        <v>2011</v>
      </c>
      <c r="G3927" s="95">
        <f t="shared" ref="G3927" ca="1" si="8049">VLOOKUP(INDIRECT(CHAR(39)&amp;$A3927&amp;CHAR(39)&amp;"!r2c"&amp;$C3927,0),variables,2,0)</f>
        <v>9651</v>
      </c>
      <c r="H3927" s="98">
        <f t="array" aca="1" ref="H3927" ca="1">IF(AND(G3927&gt;=10861,G3927&lt;=10863),TEXT(INDIRECT(CHAR(39)&amp;$A3927&amp;CHAR(39)&amp;"!r"&amp;$B3927&amp;"c"&amp;$C3927,0),"dd-mmm-yyyy"),(INDIRECT(CHAR(39)&amp;$A3927&amp;CHAR(39)&amp;"!r"&amp;$B3927&amp;"c"&amp;$C3927,0)))</f>
        <v>0</v>
      </c>
    </row>
    <row r="3928" spans="1:8" x14ac:dyDescent="0.3">
      <c r="A3928" s="40" t="s">
        <v>1081</v>
      </c>
      <c r="B3928" s="95">
        <f t="shared" si="8036"/>
        <v>13</v>
      </c>
      <c r="C3928" s="95">
        <f t="shared" si="8039"/>
        <v>49</v>
      </c>
      <c r="E3928" s="95">
        <f t="shared" ref="E3928" si="8050">plan_id</f>
        <v>390</v>
      </c>
      <c r="F3928" s="95">
        <f t="shared" ca="1" si="8002"/>
        <v>2011</v>
      </c>
      <c r="G3928" s="95">
        <f t="shared" ref="G3928" ca="1" si="8051">VLOOKUP(INDIRECT(CHAR(39)&amp;$A3928&amp;CHAR(39)&amp;"!r2c"&amp;$C3928,0),variables,2,0)</f>
        <v>9722</v>
      </c>
      <c r="H3928" s="98">
        <f t="array" aca="1" ref="H3928" ca="1">IF(AND(G3928&gt;=10861,G3928&lt;=10863),TEXT(INDIRECT(CHAR(39)&amp;$A3928&amp;CHAR(39)&amp;"!r"&amp;$B3928&amp;"c"&amp;$C3928,0),"dd-mmm-yyyy"),(INDIRECT(CHAR(39)&amp;$A3928&amp;CHAR(39)&amp;"!r"&amp;$B3928&amp;"c"&amp;$C3928,0)))</f>
        <v>0</v>
      </c>
    </row>
    <row r="3929" spans="1:8" x14ac:dyDescent="0.3">
      <c r="A3929" s="40" t="s">
        <v>1081</v>
      </c>
      <c r="B3929" s="95">
        <f t="shared" si="8036"/>
        <v>13</v>
      </c>
      <c r="C3929" s="95">
        <f t="shared" si="8039"/>
        <v>50</v>
      </c>
      <c r="E3929" s="95">
        <f t="shared" ref="E3929" si="8052">plan_id</f>
        <v>390</v>
      </c>
      <c r="F3929" s="95">
        <f t="shared" ca="1" si="8002"/>
        <v>2011</v>
      </c>
      <c r="G3929" s="95">
        <f t="shared" ref="G3929" ca="1" si="8053">VLOOKUP(INDIRECT(CHAR(39)&amp;$A3929&amp;CHAR(39)&amp;"!r2c"&amp;$C3929,0),variables,2,0)</f>
        <v>9848</v>
      </c>
      <c r="H3929" s="98">
        <f t="array" aca="1" ref="H3929" ca="1">IF(AND(G3929&gt;=10861,G3929&lt;=10863),TEXT(INDIRECT(CHAR(39)&amp;$A3929&amp;CHAR(39)&amp;"!r"&amp;$B3929&amp;"c"&amp;$C3929,0),"dd-mmm-yyyy"),(INDIRECT(CHAR(39)&amp;$A3929&amp;CHAR(39)&amp;"!r"&amp;$B3929&amp;"c"&amp;$C3929,0)))</f>
        <v>0</v>
      </c>
    </row>
    <row r="3930" spans="1:8" x14ac:dyDescent="0.3">
      <c r="A3930" s="40" t="s">
        <v>1081</v>
      </c>
      <c r="B3930" s="95">
        <f t="shared" si="8036"/>
        <v>13</v>
      </c>
      <c r="C3930" s="95">
        <f t="shared" si="8039"/>
        <v>51</v>
      </c>
      <c r="E3930" s="95">
        <f t="shared" ref="E3930" si="8054">plan_id</f>
        <v>390</v>
      </c>
      <c r="F3930" s="95">
        <f t="shared" ca="1" si="8002"/>
        <v>2011</v>
      </c>
      <c r="G3930" s="95">
        <f t="shared" ref="G3930" ca="1" si="8055">VLOOKUP(INDIRECT(CHAR(39)&amp;$A3930&amp;CHAR(39)&amp;"!r2c"&amp;$C3930,0),variables,2,0)</f>
        <v>9866</v>
      </c>
      <c r="H3930" s="98">
        <f t="array" aca="1" ref="H3930" ca="1">IF(AND(G3930&gt;=10861,G3930&lt;=10863),TEXT(INDIRECT(CHAR(39)&amp;$A3930&amp;CHAR(39)&amp;"!r"&amp;$B3930&amp;"c"&amp;$C3930,0),"dd-mmm-yyyy"),(INDIRECT(CHAR(39)&amp;$A3930&amp;CHAR(39)&amp;"!r"&amp;$B3930&amp;"c"&amp;$C3930,0)))</f>
        <v>0</v>
      </c>
    </row>
    <row r="3931" spans="1:8" x14ac:dyDescent="0.3">
      <c r="A3931" s="40" t="s">
        <v>1081</v>
      </c>
      <c r="B3931" s="95">
        <f t="shared" si="8036"/>
        <v>13</v>
      </c>
      <c r="C3931" s="95">
        <f t="shared" si="8039"/>
        <v>52</v>
      </c>
      <c r="E3931" s="95">
        <f t="shared" ref="E3931" si="8056">plan_id</f>
        <v>390</v>
      </c>
      <c r="F3931" s="95">
        <f t="shared" ca="1" si="8002"/>
        <v>2011</v>
      </c>
      <c r="G3931" s="95">
        <f t="shared" ref="G3931" ca="1" si="8057">VLOOKUP(INDIRECT(CHAR(39)&amp;$A3931&amp;CHAR(39)&amp;"!r2c"&amp;$C3931,0),variables,2,0)</f>
        <v>9899</v>
      </c>
      <c r="H3931" s="98">
        <f t="array" aca="1" ref="H3931" ca="1">IF(AND(G3931&gt;=10861,G3931&lt;=10863),TEXT(INDIRECT(CHAR(39)&amp;$A3931&amp;CHAR(39)&amp;"!r"&amp;$B3931&amp;"c"&amp;$C3931,0),"dd-mmm-yyyy"),(INDIRECT(CHAR(39)&amp;$A3931&amp;CHAR(39)&amp;"!r"&amp;$B3931&amp;"c"&amp;$C3931,0)))</f>
        <v>0</v>
      </c>
    </row>
    <row r="3932" spans="1:8" x14ac:dyDescent="0.3">
      <c r="A3932" s="40" t="s">
        <v>1081</v>
      </c>
      <c r="B3932" s="95">
        <f t="shared" si="8036"/>
        <v>13</v>
      </c>
      <c r="C3932" s="95">
        <f t="shared" si="8039"/>
        <v>53</v>
      </c>
      <c r="E3932" s="95">
        <f t="shared" ref="E3932" si="8058">plan_id</f>
        <v>390</v>
      </c>
      <c r="F3932" s="95">
        <f t="shared" ca="1" si="8002"/>
        <v>2011</v>
      </c>
      <c r="G3932" s="95">
        <f t="shared" ref="G3932" ca="1" si="8059">VLOOKUP(INDIRECT(CHAR(39)&amp;$A3932&amp;CHAR(39)&amp;"!r2c"&amp;$C3932,0),variables,2,0)</f>
        <v>9905</v>
      </c>
      <c r="H3932" s="98">
        <f t="array" aca="1" ref="H3932" ca="1">IF(AND(G3932&gt;=10861,G3932&lt;=10863),TEXT(INDIRECT(CHAR(39)&amp;$A3932&amp;CHAR(39)&amp;"!r"&amp;$B3932&amp;"c"&amp;$C3932,0),"dd-mmm-yyyy"),(INDIRECT(CHAR(39)&amp;$A3932&amp;CHAR(39)&amp;"!r"&amp;$B3932&amp;"c"&amp;$C3932,0)))</f>
        <v>0</v>
      </c>
    </row>
    <row r="3933" spans="1:8" x14ac:dyDescent="0.3">
      <c r="A3933" s="40" t="s">
        <v>1081</v>
      </c>
      <c r="B3933" s="95">
        <f t="shared" si="8036"/>
        <v>13</v>
      </c>
      <c r="C3933" s="95">
        <f t="shared" si="8039"/>
        <v>54</v>
      </c>
      <c r="E3933" s="95">
        <f t="shared" ref="E3933" si="8060">plan_id</f>
        <v>390</v>
      </c>
      <c r="F3933" s="95">
        <f t="shared" ca="1" si="8002"/>
        <v>2011</v>
      </c>
      <c r="G3933" s="95">
        <f t="shared" ref="G3933" ca="1" si="8061">VLOOKUP(INDIRECT(CHAR(39)&amp;$A3933&amp;CHAR(39)&amp;"!r2c"&amp;$C3933,0),variables,2,0)</f>
        <v>9929</v>
      </c>
      <c r="H3933" s="98">
        <f t="array" aca="1" ref="H3933" ca="1">IF(AND(G3933&gt;=10861,G3933&lt;=10863),TEXT(INDIRECT(CHAR(39)&amp;$A3933&amp;CHAR(39)&amp;"!r"&amp;$B3933&amp;"c"&amp;$C3933,0),"dd-mmm-yyyy"),(INDIRECT(CHAR(39)&amp;$A3933&amp;CHAR(39)&amp;"!r"&amp;$B3933&amp;"c"&amp;$C3933,0)))</f>
        <v>0</v>
      </c>
    </row>
    <row r="3934" spans="1:8" x14ac:dyDescent="0.3">
      <c r="A3934" s="40" t="s">
        <v>1081</v>
      </c>
      <c r="B3934" s="95">
        <f t="shared" si="8036"/>
        <v>13</v>
      </c>
      <c r="C3934" s="95">
        <f t="shared" si="8039"/>
        <v>55</v>
      </c>
      <c r="E3934" s="95">
        <f t="shared" ref="E3934" si="8062">plan_id</f>
        <v>390</v>
      </c>
      <c r="F3934" s="95">
        <f t="shared" ca="1" si="8002"/>
        <v>2011</v>
      </c>
      <c r="G3934" s="95">
        <f t="shared" ref="G3934" ca="1" si="8063">VLOOKUP(INDIRECT(CHAR(39)&amp;$A3934&amp;CHAR(39)&amp;"!r2c"&amp;$C3934,0),variables,2,0)</f>
        <v>9654</v>
      </c>
      <c r="H3934" s="98">
        <f t="array" aca="1" ref="H3934" ca="1">IF(AND(G3934&gt;=10861,G3934&lt;=10863),TEXT(INDIRECT(CHAR(39)&amp;$A3934&amp;CHAR(39)&amp;"!r"&amp;$B3934&amp;"c"&amp;$C3934,0),"dd-mmm-yyyy"),(INDIRECT(CHAR(39)&amp;$A3934&amp;CHAR(39)&amp;"!r"&amp;$B3934&amp;"c"&amp;$C3934,0)))</f>
        <v>0</v>
      </c>
    </row>
    <row r="3935" spans="1:8" x14ac:dyDescent="0.3">
      <c r="A3935" s="40" t="s">
        <v>1081</v>
      </c>
      <c r="B3935" s="95">
        <f t="shared" si="8036"/>
        <v>13</v>
      </c>
      <c r="C3935" s="95">
        <f t="shared" si="8039"/>
        <v>56</v>
      </c>
      <c r="E3935" s="95">
        <f t="shared" ref="E3935" si="8064">plan_id</f>
        <v>390</v>
      </c>
      <c r="F3935" s="95">
        <f t="shared" ca="1" si="8002"/>
        <v>2011</v>
      </c>
      <c r="G3935" s="95">
        <f t="shared" ref="G3935" ca="1" si="8065">VLOOKUP(INDIRECT(CHAR(39)&amp;$A3935&amp;CHAR(39)&amp;"!r2c"&amp;$C3935,0),variables,2,0)</f>
        <v>9707</v>
      </c>
      <c r="H3935" s="98">
        <f t="array" aca="1" ref="H3935" ca="1">IF(AND(G3935&gt;=10861,G3935&lt;=10863),TEXT(INDIRECT(CHAR(39)&amp;$A3935&amp;CHAR(39)&amp;"!r"&amp;$B3935&amp;"c"&amp;$C3935,0),"dd-mmm-yyyy"),(INDIRECT(CHAR(39)&amp;$A3935&amp;CHAR(39)&amp;"!r"&amp;$B3935&amp;"c"&amp;$C3935,0)))</f>
        <v>0</v>
      </c>
    </row>
    <row r="3936" spans="1:8" x14ac:dyDescent="0.3">
      <c r="A3936" s="40" t="s">
        <v>1081</v>
      </c>
      <c r="B3936" s="95">
        <f t="shared" si="8036"/>
        <v>13</v>
      </c>
      <c r="C3936" s="95">
        <f t="shared" si="8039"/>
        <v>57</v>
      </c>
      <c r="E3936" s="95">
        <f t="shared" ref="E3936" si="8066">plan_id</f>
        <v>390</v>
      </c>
      <c r="F3936" s="95">
        <f t="shared" ca="1" si="8002"/>
        <v>2011</v>
      </c>
      <c r="G3936" s="95">
        <f t="shared" ref="G3936" ca="1" si="8067">VLOOKUP(INDIRECT(CHAR(39)&amp;$A3936&amp;CHAR(39)&amp;"!r2c"&amp;$C3936,0),variables,2,0)</f>
        <v>9669</v>
      </c>
      <c r="H3936" s="98">
        <f t="array" aca="1" ref="H3936" ca="1">IF(AND(G3936&gt;=10861,G3936&lt;=10863),TEXT(INDIRECT(CHAR(39)&amp;$A3936&amp;CHAR(39)&amp;"!r"&amp;$B3936&amp;"c"&amp;$C3936,0),"dd-mmm-yyyy"),(INDIRECT(CHAR(39)&amp;$A3936&amp;CHAR(39)&amp;"!r"&amp;$B3936&amp;"c"&amp;$C3936,0)))</f>
        <v>0</v>
      </c>
    </row>
    <row r="3937" spans="1:8" x14ac:dyDescent="0.3">
      <c r="A3937" s="40" t="s">
        <v>1081</v>
      </c>
      <c r="B3937" s="95">
        <f t="shared" si="8036"/>
        <v>13</v>
      </c>
      <c r="C3937" s="95">
        <f t="shared" si="8039"/>
        <v>58</v>
      </c>
      <c r="E3937" s="95">
        <f t="shared" ref="E3937" si="8068">plan_id</f>
        <v>390</v>
      </c>
      <c r="F3937" s="95">
        <f t="shared" ca="1" si="8002"/>
        <v>2011</v>
      </c>
      <c r="G3937" s="95">
        <f t="shared" ref="G3937" ca="1" si="8069">VLOOKUP(INDIRECT(CHAR(39)&amp;$A3937&amp;CHAR(39)&amp;"!r2c"&amp;$C3937,0),variables,2,0)</f>
        <v>9851</v>
      </c>
      <c r="H3937" s="98">
        <f t="array" aca="1" ref="H3937" ca="1">IF(AND(G3937&gt;=10861,G3937&lt;=10863),TEXT(INDIRECT(CHAR(39)&amp;$A3937&amp;CHAR(39)&amp;"!r"&amp;$B3937&amp;"c"&amp;$C3937,0),"dd-mmm-yyyy"),(INDIRECT(CHAR(39)&amp;$A3937&amp;CHAR(39)&amp;"!r"&amp;$B3937&amp;"c"&amp;$C3937,0)))</f>
        <v>0</v>
      </c>
    </row>
    <row r="3938" spans="1:8" x14ac:dyDescent="0.3">
      <c r="A3938" s="40" t="s">
        <v>1081</v>
      </c>
      <c r="B3938" s="95">
        <f t="shared" si="8036"/>
        <v>13</v>
      </c>
      <c r="C3938" s="95">
        <f t="shared" si="8039"/>
        <v>59</v>
      </c>
      <c r="E3938" s="95">
        <f t="shared" ref="E3938" si="8070">plan_id</f>
        <v>390</v>
      </c>
      <c r="F3938" s="95">
        <f t="shared" ca="1" si="8002"/>
        <v>2011</v>
      </c>
      <c r="G3938" s="95">
        <f t="shared" ref="G3938" ca="1" si="8071">VLOOKUP(INDIRECT(CHAR(39)&amp;$A3938&amp;CHAR(39)&amp;"!r2c"&amp;$C3938,0),variables,2,0)</f>
        <v>9890</v>
      </c>
      <c r="H3938" s="98">
        <f t="array" aca="1" ref="H3938" ca="1">IF(AND(G3938&gt;=10861,G3938&lt;=10863),TEXT(INDIRECT(CHAR(39)&amp;$A3938&amp;CHAR(39)&amp;"!r"&amp;$B3938&amp;"c"&amp;$C3938,0),"dd-mmm-yyyy"),(INDIRECT(CHAR(39)&amp;$A3938&amp;CHAR(39)&amp;"!r"&amp;$B3938&amp;"c"&amp;$C3938,0)))</f>
        <v>0</v>
      </c>
    </row>
    <row r="3939" spans="1:8" x14ac:dyDescent="0.3">
      <c r="A3939" s="40" t="s">
        <v>1081</v>
      </c>
      <c r="B3939" s="95">
        <f t="shared" si="8036"/>
        <v>13</v>
      </c>
      <c r="C3939" s="95">
        <f t="shared" si="8039"/>
        <v>60</v>
      </c>
      <c r="E3939" s="95">
        <f t="shared" ref="E3939" si="8072">plan_id</f>
        <v>390</v>
      </c>
      <c r="F3939" s="95">
        <f t="shared" ca="1" si="8002"/>
        <v>2011</v>
      </c>
      <c r="G3939" s="95">
        <f t="shared" ref="G3939" ca="1" si="8073">VLOOKUP(INDIRECT(CHAR(39)&amp;$A3939&amp;CHAR(39)&amp;"!r2c"&amp;$C3939,0),variables,2,0)</f>
        <v>9893</v>
      </c>
      <c r="H3939" s="98">
        <f t="array" aca="1" ref="H3939" ca="1">IF(AND(G3939&gt;=10861,G3939&lt;=10863),TEXT(INDIRECT(CHAR(39)&amp;$A3939&amp;CHAR(39)&amp;"!r"&amp;$B3939&amp;"c"&amp;$C3939,0),"dd-mmm-yyyy"),(INDIRECT(CHAR(39)&amp;$A3939&amp;CHAR(39)&amp;"!r"&amp;$B3939&amp;"c"&amp;$C3939,0)))</f>
        <v>0</v>
      </c>
    </row>
    <row r="3940" spans="1:8" x14ac:dyDescent="0.3">
      <c r="A3940" s="40" t="s">
        <v>1081</v>
      </c>
      <c r="B3940" s="95">
        <f t="shared" si="8036"/>
        <v>13</v>
      </c>
      <c r="C3940" s="95">
        <f t="shared" si="8039"/>
        <v>61</v>
      </c>
      <c r="E3940" s="95">
        <f t="shared" ref="E3940" si="8074">plan_id</f>
        <v>390</v>
      </c>
      <c r="F3940" s="95">
        <f t="shared" ca="1" si="8002"/>
        <v>2011</v>
      </c>
      <c r="G3940" s="95">
        <f t="shared" ref="G3940" ca="1" si="8075">VLOOKUP(INDIRECT(CHAR(39)&amp;$A3940&amp;CHAR(39)&amp;"!r2c"&amp;$C3940,0),variables,2,0)</f>
        <v>9896</v>
      </c>
      <c r="H3940" s="98">
        <f t="array" aca="1" ref="H3940" ca="1">IF(AND(G3940&gt;=10861,G3940&lt;=10863),TEXT(INDIRECT(CHAR(39)&amp;$A3940&amp;CHAR(39)&amp;"!r"&amp;$B3940&amp;"c"&amp;$C3940,0),"dd-mmm-yyyy"),(INDIRECT(CHAR(39)&amp;$A3940&amp;CHAR(39)&amp;"!r"&amp;$B3940&amp;"c"&amp;$C3940,0)))</f>
        <v>0</v>
      </c>
    </row>
    <row r="3941" spans="1:8" x14ac:dyDescent="0.3">
      <c r="A3941" s="40" t="s">
        <v>1081</v>
      </c>
      <c r="B3941" s="95">
        <f t="shared" si="8036"/>
        <v>13</v>
      </c>
      <c r="C3941" s="95">
        <f t="shared" si="8039"/>
        <v>62</v>
      </c>
      <c r="E3941" s="95">
        <f t="shared" ref="E3941" si="8076">plan_id</f>
        <v>390</v>
      </c>
      <c r="F3941" s="95">
        <f t="shared" ca="1" si="8002"/>
        <v>2011</v>
      </c>
      <c r="G3941" s="95">
        <f t="shared" ref="G3941" ca="1" si="8077">VLOOKUP(INDIRECT(CHAR(39)&amp;$A3941&amp;CHAR(39)&amp;"!r2c"&amp;$C3941,0),variables,2,0)</f>
        <v>9660</v>
      </c>
      <c r="H3941" s="98">
        <f t="array" aca="1" ref="H3941" ca="1">IF(AND(G3941&gt;=10861,G3941&lt;=10863),TEXT(INDIRECT(CHAR(39)&amp;$A3941&amp;CHAR(39)&amp;"!r"&amp;$B3941&amp;"c"&amp;$C3941,0),"dd-mmm-yyyy"),(INDIRECT(CHAR(39)&amp;$A3941&amp;CHAR(39)&amp;"!r"&amp;$B3941&amp;"c"&amp;$C3941,0)))</f>
        <v>0</v>
      </c>
    </row>
    <row r="3942" spans="1:8" x14ac:dyDescent="0.3">
      <c r="A3942" s="40" t="s">
        <v>1081</v>
      </c>
      <c r="B3942" s="95">
        <f t="shared" si="8036"/>
        <v>13</v>
      </c>
      <c r="C3942" s="95">
        <f t="shared" si="8039"/>
        <v>63</v>
      </c>
      <c r="E3942" s="95">
        <f t="shared" ref="E3942" si="8078">plan_id</f>
        <v>390</v>
      </c>
      <c r="F3942" s="95">
        <f t="shared" ca="1" si="8002"/>
        <v>2011</v>
      </c>
      <c r="G3942" s="95">
        <f t="shared" ref="G3942" ca="1" si="8079">VLOOKUP(INDIRECT(CHAR(39)&amp;$A3942&amp;CHAR(39)&amp;"!r2c"&amp;$C3942,0),variables,2,0)</f>
        <v>9701</v>
      </c>
      <c r="H3942" s="98">
        <f t="array" aca="1" ref="H3942" ca="1">IF(AND(G3942&gt;=10861,G3942&lt;=10863),TEXT(INDIRECT(CHAR(39)&amp;$A3942&amp;CHAR(39)&amp;"!r"&amp;$B3942&amp;"c"&amp;$C3942,0),"dd-mmm-yyyy"),(INDIRECT(CHAR(39)&amp;$A3942&amp;CHAR(39)&amp;"!r"&amp;$B3942&amp;"c"&amp;$C3942,0)))</f>
        <v>0</v>
      </c>
    </row>
    <row r="3943" spans="1:8" x14ac:dyDescent="0.3">
      <c r="A3943" s="40" t="s">
        <v>1081</v>
      </c>
      <c r="B3943" s="95">
        <f t="shared" si="8036"/>
        <v>13</v>
      </c>
      <c r="C3943" s="95">
        <f t="shared" si="8039"/>
        <v>64</v>
      </c>
      <c r="E3943" s="95">
        <f t="shared" ref="E3943" si="8080">plan_id</f>
        <v>390</v>
      </c>
      <c r="F3943" s="95">
        <f t="shared" ca="1" si="8002"/>
        <v>2011</v>
      </c>
      <c r="G3943" s="95">
        <f t="shared" ref="G3943" ca="1" si="8081">VLOOKUP(INDIRECT(CHAR(39)&amp;$A3943&amp;CHAR(39)&amp;"!r2c"&amp;$C3943,0),variables,2,0)</f>
        <v>9728</v>
      </c>
      <c r="H3943" s="98">
        <f t="array" aca="1" ref="H3943" ca="1">IF(AND(G3943&gt;=10861,G3943&lt;=10863),TEXT(INDIRECT(CHAR(39)&amp;$A3943&amp;CHAR(39)&amp;"!r"&amp;$B3943&amp;"c"&amp;$C3943,0),"dd-mmm-yyyy"),(INDIRECT(CHAR(39)&amp;$A3943&amp;CHAR(39)&amp;"!r"&amp;$B3943&amp;"c"&amp;$C3943,0)))</f>
        <v>0</v>
      </c>
    </row>
    <row r="3944" spans="1:8" x14ac:dyDescent="0.3">
      <c r="A3944" s="40" t="s">
        <v>1081</v>
      </c>
      <c r="B3944" s="95">
        <f t="shared" si="8036"/>
        <v>13</v>
      </c>
      <c r="C3944" s="95">
        <f t="shared" si="8039"/>
        <v>65</v>
      </c>
      <c r="E3944" s="95">
        <f t="shared" ref="E3944" si="8082">plan_id</f>
        <v>390</v>
      </c>
      <c r="F3944" s="95">
        <f t="shared" ca="1" si="8002"/>
        <v>2011</v>
      </c>
      <c r="G3944" s="95">
        <f t="shared" ref="G3944" ca="1" si="8083">VLOOKUP(INDIRECT(CHAR(39)&amp;$A3944&amp;CHAR(39)&amp;"!r2c"&amp;$C3944,0),variables,2,0)</f>
        <v>9731</v>
      </c>
      <c r="H3944" s="98">
        <f t="array" aca="1" ref="H3944" ca="1">IF(AND(G3944&gt;=10861,G3944&lt;=10863),TEXT(INDIRECT(CHAR(39)&amp;$A3944&amp;CHAR(39)&amp;"!r"&amp;$B3944&amp;"c"&amp;$C3944,0),"dd-mmm-yyyy"),(INDIRECT(CHAR(39)&amp;$A3944&amp;CHAR(39)&amp;"!r"&amp;$B3944&amp;"c"&amp;$C3944,0)))</f>
        <v>0</v>
      </c>
    </row>
    <row r="3945" spans="1:8" x14ac:dyDescent="0.3">
      <c r="A3945" s="40" t="s">
        <v>1081</v>
      </c>
      <c r="B3945" s="95">
        <f t="shared" si="8036"/>
        <v>13</v>
      </c>
      <c r="C3945" s="95">
        <f t="shared" si="8039"/>
        <v>66</v>
      </c>
      <c r="E3945" s="95">
        <f t="shared" ref="E3945" si="8084">plan_id</f>
        <v>390</v>
      </c>
      <c r="F3945" s="95">
        <f t="shared" ca="1" si="8002"/>
        <v>2011</v>
      </c>
      <c r="G3945" s="95">
        <f t="shared" ref="G3945" ca="1" si="8085">VLOOKUP(INDIRECT(CHAR(39)&amp;$A3945&amp;CHAR(39)&amp;"!r2c"&amp;$C3945,0),variables,2,0)</f>
        <v>9737</v>
      </c>
      <c r="H3945" s="98">
        <f t="array" aca="1" ref="H3945" ca="1">IF(AND(G3945&gt;=10861,G3945&lt;=10863),TEXT(INDIRECT(CHAR(39)&amp;$A3945&amp;CHAR(39)&amp;"!r"&amp;$B3945&amp;"c"&amp;$C3945,0),"dd-mmm-yyyy"),(INDIRECT(CHAR(39)&amp;$A3945&amp;CHAR(39)&amp;"!r"&amp;$B3945&amp;"c"&amp;$C3945,0)))</f>
        <v>0</v>
      </c>
    </row>
    <row r="3946" spans="1:8" x14ac:dyDescent="0.3">
      <c r="A3946" s="40" t="s">
        <v>1081</v>
      </c>
      <c r="B3946" s="95">
        <f t="shared" si="8036"/>
        <v>13</v>
      </c>
      <c r="C3946" s="95">
        <f t="shared" si="8039"/>
        <v>67</v>
      </c>
      <c r="E3946" s="95">
        <f t="shared" ref="E3946" si="8086">plan_id</f>
        <v>390</v>
      </c>
      <c r="F3946" s="95">
        <f t="shared" ca="1" si="8002"/>
        <v>2011</v>
      </c>
      <c r="G3946" s="95">
        <f t="shared" ref="G3946" ca="1" si="8087">VLOOKUP(INDIRECT(CHAR(39)&amp;$A3946&amp;CHAR(39)&amp;"!r2c"&amp;$C3946,0),variables,2,0)</f>
        <v>9740</v>
      </c>
      <c r="H3946" s="98">
        <f t="array" aca="1" ref="H3946" ca="1">IF(AND(G3946&gt;=10861,G3946&lt;=10863),TEXT(INDIRECT(CHAR(39)&amp;$A3946&amp;CHAR(39)&amp;"!r"&amp;$B3946&amp;"c"&amp;$C3946,0),"dd-mmm-yyyy"),(INDIRECT(CHAR(39)&amp;$A3946&amp;CHAR(39)&amp;"!r"&amp;$B3946&amp;"c"&amp;$C3946,0)))</f>
        <v>0</v>
      </c>
    </row>
    <row r="3947" spans="1:8" x14ac:dyDescent="0.3">
      <c r="A3947" s="40" t="s">
        <v>1081</v>
      </c>
      <c r="B3947" s="95">
        <f t="shared" si="8036"/>
        <v>13</v>
      </c>
      <c r="C3947" s="95">
        <f t="shared" si="8039"/>
        <v>68</v>
      </c>
      <c r="E3947" s="95">
        <f t="shared" ref="E3947" si="8088">plan_id</f>
        <v>390</v>
      </c>
      <c r="F3947" s="95">
        <f t="shared" ca="1" si="8002"/>
        <v>2011</v>
      </c>
      <c r="G3947" s="95">
        <f t="shared" ref="G3947" ca="1" si="8089">VLOOKUP(INDIRECT(CHAR(39)&amp;$A3947&amp;CHAR(39)&amp;"!r2c"&amp;$C3947,0),variables,2,0)</f>
        <v>9752</v>
      </c>
      <c r="H3947" s="98">
        <f t="array" aca="1" ref="H3947" ca="1">IF(AND(G3947&gt;=10861,G3947&lt;=10863),TEXT(INDIRECT(CHAR(39)&amp;$A3947&amp;CHAR(39)&amp;"!r"&amp;$B3947&amp;"c"&amp;$C3947,0),"dd-mmm-yyyy"),(INDIRECT(CHAR(39)&amp;$A3947&amp;CHAR(39)&amp;"!r"&amp;$B3947&amp;"c"&amp;$C3947,0)))</f>
        <v>0</v>
      </c>
    </row>
    <row r="3948" spans="1:8" x14ac:dyDescent="0.3">
      <c r="A3948" s="40" t="s">
        <v>1081</v>
      </c>
      <c r="B3948" s="95">
        <f t="shared" si="8036"/>
        <v>13</v>
      </c>
      <c r="C3948" s="95">
        <f t="shared" si="8039"/>
        <v>69</v>
      </c>
      <c r="E3948" s="95">
        <f t="shared" ref="E3948" si="8090">plan_id</f>
        <v>390</v>
      </c>
      <c r="F3948" s="95">
        <f t="shared" ca="1" si="8002"/>
        <v>2011</v>
      </c>
      <c r="G3948" s="95">
        <f t="shared" ref="G3948" ca="1" si="8091">VLOOKUP(INDIRECT(CHAR(39)&amp;$A3948&amp;CHAR(39)&amp;"!r2c"&amp;$C3948,0),variables,2,0)</f>
        <v>9791</v>
      </c>
      <c r="H3948" s="98">
        <f t="array" aca="1" ref="H3948" ca="1">IF(AND(G3948&gt;=10861,G3948&lt;=10863),TEXT(INDIRECT(CHAR(39)&amp;$A3948&amp;CHAR(39)&amp;"!r"&amp;$B3948&amp;"c"&amp;$C3948,0),"dd-mmm-yyyy"),(INDIRECT(CHAR(39)&amp;$A3948&amp;CHAR(39)&amp;"!r"&amp;$B3948&amp;"c"&amp;$C3948,0)))</f>
        <v>0</v>
      </c>
    </row>
    <row r="3949" spans="1:8" x14ac:dyDescent="0.3">
      <c r="A3949" s="40" t="s">
        <v>1081</v>
      </c>
      <c r="B3949" s="95">
        <f t="shared" si="8036"/>
        <v>13</v>
      </c>
      <c r="C3949" s="95">
        <f t="shared" si="8039"/>
        <v>70</v>
      </c>
      <c r="E3949" s="95">
        <f t="shared" ref="E3949" si="8092">plan_id</f>
        <v>390</v>
      </c>
      <c r="F3949" s="95">
        <f t="shared" ca="1" si="8002"/>
        <v>2011</v>
      </c>
      <c r="G3949" s="95">
        <f t="shared" ref="G3949" ca="1" si="8093">VLOOKUP(INDIRECT(CHAR(39)&amp;$A3949&amp;CHAR(39)&amp;"!r2c"&amp;$C3949,0),variables,2,0)</f>
        <v>9800</v>
      </c>
      <c r="H3949" s="98">
        <f t="array" aca="1" ref="H3949" ca="1">IF(AND(G3949&gt;=10861,G3949&lt;=10863),TEXT(INDIRECT(CHAR(39)&amp;$A3949&amp;CHAR(39)&amp;"!r"&amp;$B3949&amp;"c"&amp;$C3949,0),"dd-mmm-yyyy"),(INDIRECT(CHAR(39)&amp;$A3949&amp;CHAR(39)&amp;"!r"&amp;$B3949&amp;"c"&amp;$C3949,0)))</f>
        <v>0</v>
      </c>
    </row>
    <row r="3950" spans="1:8" x14ac:dyDescent="0.3">
      <c r="A3950" s="40" t="s">
        <v>1081</v>
      </c>
      <c r="B3950" s="95">
        <f t="shared" si="8036"/>
        <v>13</v>
      </c>
      <c r="C3950" s="95">
        <f t="shared" si="8039"/>
        <v>71</v>
      </c>
      <c r="E3950" s="95">
        <f t="shared" ref="E3950" si="8094">plan_id</f>
        <v>390</v>
      </c>
      <c r="F3950" s="95">
        <f t="shared" ca="1" si="8002"/>
        <v>2011</v>
      </c>
      <c r="G3950" s="95">
        <f t="shared" ref="G3950" ca="1" si="8095">VLOOKUP(INDIRECT(CHAR(39)&amp;$A3950&amp;CHAR(39)&amp;"!r2c"&amp;$C3950,0),variables,2,0)</f>
        <v>9842</v>
      </c>
      <c r="H3950" s="98">
        <f t="array" aca="1" ref="H3950" ca="1">IF(AND(G3950&gt;=10861,G3950&lt;=10863),TEXT(INDIRECT(CHAR(39)&amp;$A3950&amp;CHAR(39)&amp;"!r"&amp;$B3950&amp;"c"&amp;$C3950,0),"dd-mmm-yyyy"),(INDIRECT(CHAR(39)&amp;$A3950&amp;CHAR(39)&amp;"!r"&amp;$B3950&amp;"c"&amp;$C3950,0)))</f>
        <v>0</v>
      </c>
    </row>
    <row r="3951" spans="1:8" x14ac:dyDescent="0.3">
      <c r="A3951" s="40" t="s">
        <v>1081</v>
      </c>
      <c r="B3951" s="95">
        <f t="shared" si="8036"/>
        <v>13</v>
      </c>
      <c r="C3951" s="95">
        <f t="shared" si="8039"/>
        <v>72</v>
      </c>
      <c r="E3951" s="95">
        <f t="shared" ref="E3951" si="8096">plan_id</f>
        <v>390</v>
      </c>
      <c r="F3951" s="95">
        <f t="shared" ca="1" si="8002"/>
        <v>2011</v>
      </c>
      <c r="G3951" s="95">
        <f t="shared" ref="G3951" ca="1" si="8097">VLOOKUP(INDIRECT(CHAR(39)&amp;$A3951&amp;CHAR(39)&amp;"!r2c"&amp;$C3951,0),variables,2,0)</f>
        <v>9854</v>
      </c>
      <c r="H3951" s="98">
        <f t="array" aca="1" ref="H3951" ca="1">IF(AND(G3951&gt;=10861,G3951&lt;=10863),TEXT(INDIRECT(CHAR(39)&amp;$A3951&amp;CHAR(39)&amp;"!r"&amp;$B3951&amp;"c"&amp;$C3951,0),"dd-mmm-yyyy"),(INDIRECT(CHAR(39)&amp;$A3951&amp;CHAR(39)&amp;"!r"&amp;$B3951&amp;"c"&amp;$C3951,0)))</f>
        <v>0</v>
      </c>
    </row>
    <row r="3952" spans="1:8" x14ac:dyDescent="0.3">
      <c r="A3952" s="40" t="s">
        <v>1081</v>
      </c>
      <c r="B3952" s="95">
        <f t="shared" si="8036"/>
        <v>13</v>
      </c>
      <c r="C3952" s="95">
        <f t="shared" si="8039"/>
        <v>73</v>
      </c>
      <c r="E3952" s="95">
        <f t="shared" ref="E3952" si="8098">plan_id</f>
        <v>390</v>
      </c>
      <c r="F3952" s="95">
        <f t="shared" ca="1" si="8002"/>
        <v>2011</v>
      </c>
      <c r="G3952" s="95">
        <f t="shared" ref="G3952" ca="1" si="8099">VLOOKUP(INDIRECT(CHAR(39)&amp;$A3952&amp;CHAR(39)&amp;"!r2c"&amp;$C3952,0),variables,2,0)</f>
        <v>9869</v>
      </c>
      <c r="H3952" s="98">
        <f t="array" aca="1" ref="H3952" ca="1">IF(AND(G3952&gt;=10861,G3952&lt;=10863),TEXT(INDIRECT(CHAR(39)&amp;$A3952&amp;CHAR(39)&amp;"!r"&amp;$B3952&amp;"c"&amp;$C3952,0),"dd-mmm-yyyy"),(INDIRECT(CHAR(39)&amp;$A3952&amp;CHAR(39)&amp;"!r"&amp;$B3952&amp;"c"&amp;$C3952,0)))</f>
        <v>0</v>
      </c>
    </row>
    <row r="3953" spans="1:8" x14ac:dyDescent="0.3">
      <c r="A3953" s="40" t="s">
        <v>1081</v>
      </c>
      <c r="B3953" s="95">
        <f t="shared" si="8036"/>
        <v>13</v>
      </c>
      <c r="C3953" s="95">
        <f t="shared" si="8039"/>
        <v>74</v>
      </c>
      <c r="E3953" s="95">
        <f t="shared" ref="E3953" si="8100">plan_id</f>
        <v>390</v>
      </c>
      <c r="F3953" s="95">
        <f t="shared" ca="1" si="8002"/>
        <v>2011</v>
      </c>
      <c r="G3953" s="95">
        <f t="shared" ref="G3953" ca="1" si="8101">VLOOKUP(INDIRECT(CHAR(39)&amp;$A3953&amp;CHAR(39)&amp;"!r2c"&amp;$C3953,0),variables,2,0)</f>
        <v>9873</v>
      </c>
      <c r="H3953" s="98">
        <f t="array" aca="1" ref="H3953" ca="1">IF(AND(G3953&gt;=10861,G3953&lt;=10863),TEXT(INDIRECT(CHAR(39)&amp;$A3953&amp;CHAR(39)&amp;"!r"&amp;$B3953&amp;"c"&amp;$C3953,0),"dd-mmm-yyyy"),(INDIRECT(CHAR(39)&amp;$A3953&amp;CHAR(39)&amp;"!r"&amp;$B3953&amp;"c"&amp;$C3953,0)))</f>
        <v>0</v>
      </c>
    </row>
    <row r="3954" spans="1:8" x14ac:dyDescent="0.3">
      <c r="A3954" s="40" t="s">
        <v>1081</v>
      </c>
      <c r="B3954" s="95">
        <f t="shared" si="8036"/>
        <v>13</v>
      </c>
      <c r="C3954" s="95">
        <f t="shared" si="8039"/>
        <v>75</v>
      </c>
      <c r="E3954" s="95">
        <f t="shared" ref="E3954" si="8102">plan_id</f>
        <v>390</v>
      </c>
      <c r="F3954" s="95">
        <f t="shared" ca="1" si="8002"/>
        <v>2011</v>
      </c>
      <c r="G3954" s="95">
        <f t="shared" ref="G3954" ca="1" si="8103">VLOOKUP(INDIRECT(CHAR(39)&amp;$A3954&amp;CHAR(39)&amp;"!r2c"&amp;$C3954,0),variables,2,0)</f>
        <v>9881</v>
      </c>
      <c r="H3954" s="98">
        <f t="array" aca="1" ref="H3954" ca="1">IF(AND(G3954&gt;=10861,G3954&lt;=10863),TEXT(INDIRECT(CHAR(39)&amp;$A3954&amp;CHAR(39)&amp;"!r"&amp;$B3954&amp;"c"&amp;$C3954,0),"dd-mmm-yyyy"),(INDIRECT(CHAR(39)&amp;$A3954&amp;CHAR(39)&amp;"!r"&amp;$B3954&amp;"c"&amp;$C3954,0)))</f>
        <v>0</v>
      </c>
    </row>
    <row r="3955" spans="1:8" x14ac:dyDescent="0.3">
      <c r="A3955" s="40" t="s">
        <v>1081</v>
      </c>
      <c r="B3955" s="95">
        <f t="shared" si="8036"/>
        <v>13</v>
      </c>
      <c r="C3955" s="95">
        <f t="shared" si="8039"/>
        <v>76</v>
      </c>
      <c r="E3955" s="95">
        <f t="shared" ref="E3955" si="8104">plan_id</f>
        <v>390</v>
      </c>
      <c r="F3955" s="95">
        <f t="shared" ca="1" si="8002"/>
        <v>2011</v>
      </c>
      <c r="G3955" s="95">
        <f t="shared" ref="G3955" ca="1" si="8105">VLOOKUP(INDIRECT(CHAR(39)&amp;$A3955&amp;CHAR(39)&amp;"!r2c"&amp;$C3955,0),variables,2,0)</f>
        <v>9908</v>
      </c>
      <c r="H3955" s="98">
        <f t="array" aca="1" ref="H3955" ca="1">IF(AND(G3955&gt;=10861,G3955&lt;=10863),TEXT(INDIRECT(CHAR(39)&amp;$A3955&amp;CHAR(39)&amp;"!r"&amp;$B3955&amp;"c"&amp;$C3955,0),"dd-mmm-yyyy"),(INDIRECT(CHAR(39)&amp;$A3955&amp;CHAR(39)&amp;"!r"&amp;$B3955&amp;"c"&amp;$C3955,0)))</f>
        <v>0</v>
      </c>
    </row>
    <row r="3956" spans="1:8" x14ac:dyDescent="0.3">
      <c r="A3956" s="40" t="s">
        <v>1081</v>
      </c>
      <c r="B3956" s="95">
        <f t="shared" si="8036"/>
        <v>13</v>
      </c>
      <c r="C3956" s="95">
        <f t="shared" si="8039"/>
        <v>77</v>
      </c>
      <c r="E3956" s="95">
        <f t="shared" ref="E3956" si="8106">plan_id</f>
        <v>390</v>
      </c>
      <c r="F3956" s="95">
        <f t="shared" ca="1" si="8002"/>
        <v>2011</v>
      </c>
      <c r="G3956" s="95">
        <f t="shared" ref="G3956" ca="1" si="8107">VLOOKUP(INDIRECT(CHAR(39)&amp;$A3956&amp;CHAR(39)&amp;"!r2c"&amp;$C3956,0),variables,2,0)</f>
        <v>9911</v>
      </c>
      <c r="H3956" s="98">
        <f t="array" aca="1" ref="H3956" ca="1">IF(AND(G3956&gt;=10861,G3956&lt;=10863),TEXT(INDIRECT(CHAR(39)&amp;$A3956&amp;CHAR(39)&amp;"!r"&amp;$B3956&amp;"c"&amp;$C3956,0),"dd-mmm-yyyy"),(INDIRECT(CHAR(39)&amp;$A3956&amp;CHAR(39)&amp;"!r"&amp;$B3956&amp;"c"&amp;$C3956,0)))</f>
        <v>0</v>
      </c>
    </row>
    <row r="3957" spans="1:8" x14ac:dyDescent="0.3">
      <c r="A3957" s="40" t="s">
        <v>1081</v>
      </c>
      <c r="B3957" s="95">
        <f t="shared" si="8036"/>
        <v>13</v>
      </c>
      <c r="C3957" s="95">
        <f t="shared" si="8039"/>
        <v>78</v>
      </c>
      <c r="E3957" s="95">
        <f t="shared" ref="E3957" si="8108">plan_id</f>
        <v>390</v>
      </c>
      <c r="F3957" s="95">
        <f t="shared" ca="1" si="8002"/>
        <v>2011</v>
      </c>
      <c r="G3957" s="95">
        <f t="shared" ref="G3957" ca="1" si="8109">VLOOKUP(INDIRECT(CHAR(39)&amp;$A3957&amp;CHAR(39)&amp;"!r2c"&amp;$C3957,0),variables,2,0)</f>
        <v>9663</v>
      </c>
      <c r="H3957" s="98">
        <f t="array" aca="1" ref="H3957" ca="1">IF(AND(G3957&gt;=10861,G3957&lt;=10863),TEXT(INDIRECT(CHAR(39)&amp;$A3957&amp;CHAR(39)&amp;"!r"&amp;$B3957&amp;"c"&amp;$C3957,0),"dd-mmm-yyyy"),(INDIRECT(CHAR(39)&amp;$A3957&amp;CHAR(39)&amp;"!r"&amp;$B3957&amp;"c"&amp;$C3957,0)))</f>
        <v>0</v>
      </c>
    </row>
    <row r="3958" spans="1:8" x14ac:dyDescent="0.3">
      <c r="A3958" s="40" t="s">
        <v>1081</v>
      </c>
      <c r="B3958" s="95">
        <f t="shared" si="8036"/>
        <v>13</v>
      </c>
      <c r="C3958" s="95">
        <f t="shared" si="8039"/>
        <v>79</v>
      </c>
      <c r="E3958" s="95">
        <f t="shared" ref="E3958" si="8110">plan_id</f>
        <v>390</v>
      </c>
      <c r="F3958" s="95">
        <f t="shared" ca="1" si="8002"/>
        <v>2011</v>
      </c>
      <c r="G3958" s="95">
        <f t="shared" ref="G3958" ca="1" si="8111">VLOOKUP(INDIRECT(CHAR(39)&amp;$A3958&amp;CHAR(39)&amp;"!r2c"&amp;$C3958,0),variables,2,0)</f>
        <v>9710</v>
      </c>
      <c r="H3958" s="98">
        <f t="array" aca="1" ref="H3958" ca="1">IF(AND(G3958&gt;=10861,G3958&lt;=10863),TEXT(INDIRECT(CHAR(39)&amp;$A3958&amp;CHAR(39)&amp;"!r"&amp;$B3958&amp;"c"&amp;$C3958,0),"dd-mmm-yyyy"),(INDIRECT(CHAR(39)&amp;$A3958&amp;CHAR(39)&amp;"!r"&amp;$B3958&amp;"c"&amp;$C3958,0)))</f>
        <v>0</v>
      </c>
    </row>
    <row r="3959" spans="1:8" x14ac:dyDescent="0.3">
      <c r="A3959" s="40" t="s">
        <v>1081</v>
      </c>
      <c r="B3959" s="95">
        <f t="shared" si="8036"/>
        <v>13</v>
      </c>
      <c r="C3959" s="95">
        <f t="shared" si="8039"/>
        <v>80</v>
      </c>
      <c r="E3959" s="95">
        <f t="shared" ref="E3959" si="8112">plan_id</f>
        <v>390</v>
      </c>
      <c r="F3959" s="95">
        <f t="shared" ca="1" si="8002"/>
        <v>2011</v>
      </c>
      <c r="G3959" s="95">
        <f t="shared" ref="G3959" ca="1" si="8113">VLOOKUP(INDIRECT(CHAR(39)&amp;$A3959&amp;CHAR(39)&amp;"!r2c"&amp;$C3959,0),variables,2,0)</f>
        <v>9758</v>
      </c>
      <c r="H3959" s="98">
        <f t="array" aca="1" ref="H3959" ca="1">IF(AND(G3959&gt;=10861,G3959&lt;=10863),TEXT(INDIRECT(CHAR(39)&amp;$A3959&amp;CHAR(39)&amp;"!r"&amp;$B3959&amp;"c"&amp;$C3959,0),"dd-mmm-yyyy"),(INDIRECT(CHAR(39)&amp;$A3959&amp;CHAR(39)&amp;"!r"&amp;$B3959&amp;"c"&amp;$C3959,0)))</f>
        <v>0</v>
      </c>
    </row>
    <row r="3960" spans="1:8" x14ac:dyDescent="0.3">
      <c r="A3960" s="40" t="s">
        <v>1081</v>
      </c>
      <c r="B3960" s="95">
        <f t="shared" si="8036"/>
        <v>13</v>
      </c>
      <c r="C3960" s="95">
        <f t="shared" si="8039"/>
        <v>81</v>
      </c>
      <c r="E3960" s="95">
        <f t="shared" ref="E3960" si="8114">plan_id</f>
        <v>390</v>
      </c>
      <c r="F3960" s="95">
        <f t="shared" ca="1" si="8002"/>
        <v>2011</v>
      </c>
      <c r="G3960" s="95">
        <f t="shared" ref="G3960" ca="1" si="8115">VLOOKUP(INDIRECT(CHAR(39)&amp;$A3960&amp;CHAR(39)&amp;"!r2c"&amp;$C3960,0),variables,2,0)</f>
        <v>9803</v>
      </c>
      <c r="H3960" s="98">
        <f t="array" aca="1" ref="H3960" ca="1">IF(AND(G3960&gt;=10861,G3960&lt;=10863),TEXT(INDIRECT(CHAR(39)&amp;$A3960&amp;CHAR(39)&amp;"!r"&amp;$B3960&amp;"c"&amp;$C3960,0),"dd-mmm-yyyy"),(INDIRECT(CHAR(39)&amp;$A3960&amp;CHAR(39)&amp;"!r"&amp;$B3960&amp;"c"&amp;$C3960,0)))</f>
        <v>0</v>
      </c>
    </row>
    <row r="3961" spans="1:8" x14ac:dyDescent="0.3">
      <c r="A3961" s="40" t="s">
        <v>1081</v>
      </c>
      <c r="B3961" s="95">
        <f t="shared" si="8036"/>
        <v>13</v>
      </c>
      <c r="C3961" s="95">
        <f t="shared" si="8039"/>
        <v>82</v>
      </c>
      <c r="E3961" s="95">
        <f t="shared" ref="E3961" si="8116">plan_id</f>
        <v>390</v>
      </c>
      <c r="F3961" s="95">
        <f t="shared" ca="1" si="8002"/>
        <v>2011</v>
      </c>
      <c r="G3961" s="95">
        <f t="shared" ref="G3961" ca="1" si="8117">VLOOKUP(INDIRECT(CHAR(39)&amp;$A3961&amp;CHAR(39)&amp;"!r2c"&amp;$C3961,0),variables,2,0)</f>
        <v>9857</v>
      </c>
      <c r="H3961" s="98">
        <f t="array" aca="1" ref="H3961" ca="1">IF(AND(G3961&gt;=10861,G3961&lt;=10863),TEXT(INDIRECT(CHAR(39)&amp;$A3961&amp;CHAR(39)&amp;"!r"&amp;$B3961&amp;"c"&amp;$C3961,0),"dd-mmm-yyyy"),(INDIRECT(CHAR(39)&amp;$A3961&amp;CHAR(39)&amp;"!r"&amp;$B3961&amp;"c"&amp;$C3961,0)))</f>
        <v>0</v>
      </c>
    </row>
    <row r="3962" spans="1:8" x14ac:dyDescent="0.3">
      <c r="A3962" s="40" t="s">
        <v>1081</v>
      </c>
      <c r="B3962" s="95">
        <f t="shared" si="8036"/>
        <v>13</v>
      </c>
      <c r="C3962" s="95">
        <f t="shared" si="8039"/>
        <v>83</v>
      </c>
      <c r="E3962" s="95">
        <f t="shared" ref="E3962" si="8118">plan_id</f>
        <v>390</v>
      </c>
      <c r="F3962" s="95">
        <f t="shared" ca="1" si="8002"/>
        <v>2011</v>
      </c>
      <c r="G3962" s="95">
        <f t="shared" ref="G3962" ca="1" si="8119">VLOOKUP(INDIRECT(CHAR(39)&amp;$A3962&amp;CHAR(39)&amp;"!r2c"&amp;$C3962,0),variables,2,0)</f>
        <v>9902</v>
      </c>
      <c r="H3962" s="98">
        <f t="array" aca="1" ref="H3962" ca="1">IF(AND(G3962&gt;=10861,G3962&lt;=10863),TEXT(INDIRECT(CHAR(39)&amp;$A3962&amp;CHAR(39)&amp;"!r"&amp;$B3962&amp;"c"&amp;$C3962,0),"dd-mmm-yyyy"),(INDIRECT(CHAR(39)&amp;$A3962&amp;CHAR(39)&amp;"!r"&amp;$B3962&amp;"c"&amp;$C3962,0)))</f>
        <v>0</v>
      </c>
    </row>
    <row r="3963" spans="1:8" x14ac:dyDescent="0.3">
      <c r="A3963" s="40" t="s">
        <v>1081</v>
      </c>
      <c r="B3963" s="95">
        <f t="shared" si="8036"/>
        <v>13</v>
      </c>
      <c r="C3963" s="95">
        <f t="shared" si="8039"/>
        <v>84</v>
      </c>
      <c r="E3963" s="95">
        <f t="shared" ref="E3963" si="8120">plan_id</f>
        <v>390</v>
      </c>
      <c r="F3963" s="95">
        <f t="shared" ca="1" si="8002"/>
        <v>2011</v>
      </c>
      <c r="G3963" s="95">
        <f t="shared" ref="G3963" ca="1" si="8121">VLOOKUP(INDIRECT(CHAR(39)&amp;$A3963&amp;CHAR(39)&amp;"!r2c"&amp;$C3963,0),variables,2,0)</f>
        <v>9926</v>
      </c>
      <c r="H3963" s="98">
        <f t="array" aca="1" ref="H3963" ca="1">IF(AND(G3963&gt;=10861,G3963&lt;=10863),TEXT(INDIRECT(CHAR(39)&amp;$A3963&amp;CHAR(39)&amp;"!r"&amp;$B3963&amp;"c"&amp;$C3963,0),"dd-mmm-yyyy"),(INDIRECT(CHAR(39)&amp;$A3963&amp;CHAR(39)&amp;"!r"&amp;$B3963&amp;"c"&amp;$C3963,0)))</f>
        <v>0</v>
      </c>
    </row>
    <row r="3964" spans="1:8" x14ac:dyDescent="0.3">
      <c r="A3964" s="40" t="s">
        <v>1081</v>
      </c>
      <c r="B3964" s="95">
        <f t="shared" si="8036"/>
        <v>13</v>
      </c>
      <c r="C3964" s="95">
        <f t="shared" si="8039"/>
        <v>85</v>
      </c>
      <c r="E3964" s="95">
        <f t="shared" ref="E3964" si="8122">plan_id</f>
        <v>390</v>
      </c>
      <c r="F3964" s="95">
        <f t="shared" ca="1" si="8002"/>
        <v>2011</v>
      </c>
      <c r="G3964" s="95">
        <f t="shared" ref="G3964" ca="1" si="8123">VLOOKUP(INDIRECT(CHAR(39)&amp;$A3964&amp;CHAR(39)&amp;"!r2c"&amp;$C3964,0),variables,2,0)</f>
        <v>9666</v>
      </c>
      <c r="H3964" s="98">
        <f t="array" aca="1" ref="H3964" ca="1">IF(AND(G3964&gt;=10861,G3964&lt;=10863),TEXT(INDIRECT(CHAR(39)&amp;$A3964&amp;CHAR(39)&amp;"!r"&amp;$B3964&amp;"c"&amp;$C3964,0),"dd-mmm-yyyy"),(INDIRECT(CHAR(39)&amp;$A3964&amp;CHAR(39)&amp;"!r"&amp;$B3964&amp;"c"&amp;$C3964,0)))</f>
        <v>0</v>
      </c>
    </row>
    <row r="3965" spans="1:8" x14ac:dyDescent="0.3">
      <c r="A3965" s="40" t="s">
        <v>1081</v>
      </c>
      <c r="B3965" s="95">
        <f t="shared" si="8036"/>
        <v>13</v>
      </c>
      <c r="C3965" s="95">
        <f t="shared" si="8039"/>
        <v>86</v>
      </c>
      <c r="E3965" s="95">
        <f t="shared" ref="E3965" si="8124">plan_id</f>
        <v>390</v>
      </c>
      <c r="F3965" s="95">
        <f t="shared" ca="1" si="8002"/>
        <v>2011</v>
      </c>
      <c r="G3965" s="95">
        <f t="shared" ref="G3965" ca="1" si="8125">VLOOKUP(INDIRECT(CHAR(39)&amp;$A3965&amp;CHAR(39)&amp;"!r2c"&amp;$C3965,0),variables,2,0)</f>
        <v>9827</v>
      </c>
      <c r="H3965" s="98">
        <f t="array" aca="1" ref="H3965" ca="1">IF(AND(G3965&gt;=10861,G3965&lt;=10863),TEXT(INDIRECT(CHAR(39)&amp;$A3965&amp;CHAR(39)&amp;"!r"&amp;$B3965&amp;"c"&amp;$C3965,0),"dd-mmm-yyyy"),(INDIRECT(CHAR(39)&amp;$A3965&amp;CHAR(39)&amp;"!r"&amp;$B3965&amp;"c"&amp;$C3965,0)))</f>
        <v>0</v>
      </c>
    </row>
    <row r="3966" spans="1:8" x14ac:dyDescent="0.3">
      <c r="A3966" s="40" t="s">
        <v>1081</v>
      </c>
      <c r="B3966" s="95">
        <f t="shared" si="8036"/>
        <v>13</v>
      </c>
      <c r="C3966" s="95">
        <f t="shared" si="8039"/>
        <v>87</v>
      </c>
      <c r="E3966" s="95">
        <f t="shared" ref="E3966" si="8126">plan_id</f>
        <v>390</v>
      </c>
      <c r="F3966" s="95">
        <f t="shared" ca="1" si="8002"/>
        <v>2011</v>
      </c>
      <c r="G3966" s="95">
        <f t="shared" ref="G3966" ca="1" si="8127">VLOOKUP(INDIRECT(CHAR(39)&amp;$A3966&amp;CHAR(39)&amp;"!r2c"&amp;$C3966,0),variables,2,0)</f>
        <v>9657</v>
      </c>
      <c r="H3966" s="98">
        <f t="array" aca="1" ref="H3966" ca="1">IF(AND(G3966&gt;=10861,G3966&lt;=10863),TEXT(INDIRECT(CHAR(39)&amp;$A3966&amp;CHAR(39)&amp;"!r"&amp;$B3966&amp;"c"&amp;$C3966,0),"dd-mmm-yyyy"),(INDIRECT(CHAR(39)&amp;$A3966&amp;CHAR(39)&amp;"!r"&amp;$B3966&amp;"c"&amp;$C3966,0)))</f>
        <v>0</v>
      </c>
    </row>
    <row r="3967" spans="1:8" x14ac:dyDescent="0.3">
      <c r="A3967" s="40" t="s">
        <v>1081</v>
      </c>
      <c r="B3967" s="95">
        <f t="shared" si="8036"/>
        <v>13</v>
      </c>
      <c r="C3967" s="95">
        <f t="shared" si="8039"/>
        <v>88</v>
      </c>
      <c r="E3967" s="95">
        <f t="shared" ref="E3967" si="8128">plan_id</f>
        <v>390</v>
      </c>
      <c r="F3967" s="95">
        <f t="shared" ca="1" si="8002"/>
        <v>2011</v>
      </c>
      <c r="G3967" s="95">
        <f t="shared" ref="G3967" ca="1" si="8129">VLOOKUP(INDIRECT(CHAR(39)&amp;$A3967&amp;CHAR(39)&amp;"!r2c"&amp;$C3967,0),variables,2,0)</f>
        <v>9834</v>
      </c>
      <c r="H3967" s="98">
        <f t="array" aca="1" ref="H3967" ca="1">IF(AND(G3967&gt;=10861,G3967&lt;=10863),TEXT(INDIRECT(CHAR(39)&amp;$A3967&amp;CHAR(39)&amp;"!r"&amp;$B3967&amp;"c"&amp;$C3967,0),"dd-mmm-yyyy"),(INDIRECT(CHAR(39)&amp;$A3967&amp;CHAR(39)&amp;"!r"&amp;$B3967&amp;"c"&amp;$C3967,0)))</f>
        <v>0</v>
      </c>
    </row>
    <row r="3968" spans="1:8" x14ac:dyDescent="0.3">
      <c r="A3968" s="40" t="s">
        <v>1081</v>
      </c>
      <c r="B3968" s="95">
        <f t="shared" si="8036"/>
        <v>13</v>
      </c>
      <c r="C3968" s="95">
        <f t="shared" si="8039"/>
        <v>89</v>
      </c>
      <c r="E3968" s="95">
        <f t="shared" ref="E3968" si="8130">plan_id</f>
        <v>390</v>
      </c>
      <c r="F3968" s="95">
        <f t="shared" ca="1" si="8002"/>
        <v>2011</v>
      </c>
      <c r="G3968" s="95">
        <f t="shared" ref="G3968" ca="1" si="8131">VLOOKUP(INDIRECT(CHAR(39)&amp;$A3968&amp;CHAR(39)&amp;"!r2c"&amp;$C3968,0),variables,2,0)</f>
        <v>9884</v>
      </c>
      <c r="H3968" s="98">
        <f t="array" aca="1" ref="H3968" ca="1">IF(AND(G3968&gt;=10861,G3968&lt;=10863),TEXT(INDIRECT(CHAR(39)&amp;$A3968&amp;CHAR(39)&amp;"!r"&amp;$B3968&amp;"c"&amp;$C3968,0),"dd-mmm-yyyy"),(INDIRECT(CHAR(39)&amp;$A3968&amp;CHAR(39)&amp;"!r"&amp;$B3968&amp;"c"&amp;$C3968,0)))</f>
        <v>0</v>
      </c>
    </row>
    <row r="3969" spans="1:8" x14ac:dyDescent="0.3">
      <c r="A3969" s="40" t="s">
        <v>1081</v>
      </c>
      <c r="B3969" s="95">
        <f t="shared" si="8036"/>
        <v>13</v>
      </c>
      <c r="C3969" s="95">
        <f t="shared" si="8039"/>
        <v>90</v>
      </c>
      <c r="E3969" s="95">
        <f t="shared" ref="E3969" si="8132">plan_id</f>
        <v>390</v>
      </c>
      <c r="F3969" s="95">
        <f t="shared" ref="F3969:F4032" ca="1" si="8133">INDIRECT(CHAR(39)&amp;$A3969&amp;CHAR(39)&amp;"!r"&amp;$B3969&amp;"c2",0)</f>
        <v>2011</v>
      </c>
      <c r="G3969" s="95">
        <f t="shared" ref="G3969" ca="1" si="8134">VLOOKUP(INDIRECT(CHAR(39)&amp;$A3969&amp;CHAR(39)&amp;"!r2c"&amp;$C3969,0),variables,2,0)</f>
        <v>9672</v>
      </c>
      <c r="H3969" s="98">
        <f t="array" aca="1" ref="H3969" ca="1">IF(AND(G3969&gt;=10861,G3969&lt;=10863),TEXT(INDIRECT(CHAR(39)&amp;$A3969&amp;CHAR(39)&amp;"!r"&amp;$B3969&amp;"c"&amp;$C3969,0),"dd-mmm-yyyy"),(INDIRECT(CHAR(39)&amp;$A3969&amp;CHAR(39)&amp;"!r"&amp;$B3969&amp;"c"&amp;$C3969,0)))</f>
        <v>0</v>
      </c>
    </row>
    <row r="3970" spans="1:8" x14ac:dyDescent="0.3">
      <c r="A3970" s="40" t="s">
        <v>1081</v>
      </c>
      <c r="B3970" s="95">
        <f t="shared" si="8036"/>
        <v>14</v>
      </c>
      <c r="C3970" s="95">
        <f t="shared" si="8039"/>
        <v>3</v>
      </c>
      <c r="E3970" s="95">
        <f t="shared" ref="E3970" si="8135">plan_id</f>
        <v>390</v>
      </c>
      <c r="F3970" s="95">
        <f t="shared" ca="1" si="8133"/>
        <v>2012</v>
      </c>
      <c r="G3970" s="95">
        <f t="shared" ref="G3970" ca="1" si="8136">VLOOKUP(INDIRECT(CHAR(39)&amp;$A3970&amp;CHAR(39)&amp;"!r2c"&amp;$C3970,0),variables,2,0)</f>
        <v>9704</v>
      </c>
      <c r="H3970" s="98">
        <f t="array" aca="1" ref="H3970" ca="1">IF(AND(G3970&gt;=10861,G3970&lt;=10863),TEXT(INDIRECT(CHAR(39)&amp;$A3970&amp;CHAR(39)&amp;"!r"&amp;$B3970&amp;"c"&amp;$C3970,0),"dd-mmm-yyyy"),(INDIRECT(CHAR(39)&amp;$A3970&amp;CHAR(39)&amp;"!r"&amp;$B3970&amp;"c"&amp;$C3970,0)))</f>
        <v>0</v>
      </c>
    </row>
    <row r="3971" spans="1:8" x14ac:dyDescent="0.3">
      <c r="A3971" s="40" t="s">
        <v>1081</v>
      </c>
      <c r="B3971" s="95">
        <f t="shared" si="8036"/>
        <v>14</v>
      </c>
      <c r="C3971" s="95">
        <f t="shared" si="8039"/>
        <v>4</v>
      </c>
      <c r="E3971" s="95">
        <f t="shared" ref="E3971" si="8137">plan_id</f>
        <v>390</v>
      </c>
      <c r="F3971" s="95">
        <f t="shared" ca="1" si="8133"/>
        <v>2012</v>
      </c>
      <c r="G3971" s="95">
        <f t="shared" ref="G3971" ca="1" si="8138">VLOOKUP(INDIRECT(CHAR(39)&amp;$A3971&amp;CHAR(39)&amp;"!r2c"&amp;$C3971,0),variables,2,0)</f>
        <v>9716</v>
      </c>
      <c r="H3971" s="98">
        <f t="array" aca="1" ref="H3971" ca="1">IF(AND(G3971&gt;=10861,G3971&lt;=10863),TEXT(INDIRECT(CHAR(39)&amp;$A3971&amp;CHAR(39)&amp;"!r"&amp;$B3971&amp;"c"&amp;$C3971,0),"dd-mmm-yyyy"),(INDIRECT(CHAR(39)&amp;$A3971&amp;CHAR(39)&amp;"!r"&amp;$B3971&amp;"c"&amp;$C3971,0)))</f>
        <v>0</v>
      </c>
    </row>
    <row r="3972" spans="1:8" x14ac:dyDescent="0.3">
      <c r="A3972" s="40" t="s">
        <v>1081</v>
      </c>
      <c r="B3972" s="95">
        <f t="shared" si="8036"/>
        <v>14</v>
      </c>
      <c r="C3972" s="95">
        <f t="shared" si="8039"/>
        <v>5</v>
      </c>
      <c r="E3972" s="95">
        <f t="shared" ref="E3972" si="8139">plan_id</f>
        <v>390</v>
      </c>
      <c r="F3972" s="95">
        <f t="shared" ca="1" si="8133"/>
        <v>2012</v>
      </c>
      <c r="G3972" s="95">
        <f t="shared" ref="G3972" ca="1" si="8140">VLOOKUP(INDIRECT(CHAR(39)&amp;$A3972&amp;CHAR(39)&amp;"!r2c"&amp;$C3972,0),variables,2,0)</f>
        <v>9734</v>
      </c>
      <c r="H3972" s="98">
        <f t="array" aca="1" ref="H3972" ca="1">IF(AND(G3972&gt;=10861,G3972&lt;=10863),TEXT(INDIRECT(CHAR(39)&amp;$A3972&amp;CHAR(39)&amp;"!r"&amp;$B3972&amp;"c"&amp;$C3972,0),"dd-mmm-yyyy"),(INDIRECT(CHAR(39)&amp;$A3972&amp;CHAR(39)&amp;"!r"&amp;$B3972&amp;"c"&amp;$C3972,0)))</f>
        <v>0</v>
      </c>
    </row>
    <row r="3973" spans="1:8" x14ac:dyDescent="0.3">
      <c r="A3973" s="40" t="s">
        <v>1081</v>
      </c>
      <c r="B3973" s="95">
        <f t="shared" si="8036"/>
        <v>14</v>
      </c>
      <c r="C3973" s="95">
        <f t="shared" si="8039"/>
        <v>6</v>
      </c>
      <c r="E3973" s="95">
        <f t="shared" ref="E3973" si="8141">plan_id</f>
        <v>390</v>
      </c>
      <c r="F3973" s="95">
        <f t="shared" ca="1" si="8133"/>
        <v>2012</v>
      </c>
      <c r="G3973" s="95">
        <f t="shared" ref="G3973" ca="1" si="8142">VLOOKUP(INDIRECT(CHAR(39)&amp;$A3973&amp;CHAR(39)&amp;"!r2c"&amp;$C3973,0),variables,2,0)</f>
        <v>9749</v>
      </c>
      <c r="H3973" s="98">
        <f t="array" aca="1" ref="H3973" ca="1">IF(AND(G3973&gt;=10861,G3973&lt;=10863),TEXT(INDIRECT(CHAR(39)&amp;$A3973&amp;CHAR(39)&amp;"!r"&amp;$B3973&amp;"c"&amp;$C3973,0),"dd-mmm-yyyy"),(INDIRECT(CHAR(39)&amp;$A3973&amp;CHAR(39)&amp;"!r"&amp;$B3973&amp;"c"&amp;$C3973,0)))</f>
        <v>0</v>
      </c>
    </row>
    <row r="3974" spans="1:8" x14ac:dyDescent="0.3">
      <c r="A3974" s="40" t="s">
        <v>1081</v>
      </c>
      <c r="B3974" s="95">
        <f t="shared" si="8036"/>
        <v>14</v>
      </c>
      <c r="C3974" s="95">
        <f t="shared" si="8039"/>
        <v>7</v>
      </c>
      <c r="E3974" s="95">
        <f t="shared" ref="E3974" si="8143">plan_id</f>
        <v>390</v>
      </c>
      <c r="F3974" s="95">
        <f t="shared" ca="1" si="8133"/>
        <v>2012</v>
      </c>
      <c r="G3974" s="95">
        <f t="shared" ref="G3974" ca="1" si="8144">VLOOKUP(INDIRECT(CHAR(39)&amp;$A3974&amp;CHAR(39)&amp;"!r2c"&amp;$C3974,0),variables,2,0)</f>
        <v>9755</v>
      </c>
      <c r="H3974" s="98">
        <f t="array" aca="1" ref="H3974" ca="1">IF(AND(G3974&gt;=10861,G3974&lt;=10863),TEXT(INDIRECT(CHAR(39)&amp;$A3974&amp;CHAR(39)&amp;"!r"&amp;$B3974&amp;"c"&amp;$C3974,0),"dd-mmm-yyyy"),(INDIRECT(CHAR(39)&amp;$A3974&amp;CHAR(39)&amp;"!r"&amp;$B3974&amp;"c"&amp;$C3974,0)))</f>
        <v>0</v>
      </c>
    </row>
    <row r="3975" spans="1:8" x14ac:dyDescent="0.3">
      <c r="A3975" s="40" t="s">
        <v>1081</v>
      </c>
      <c r="B3975" s="95">
        <f t="shared" si="8036"/>
        <v>14</v>
      </c>
      <c r="C3975" s="95">
        <f t="shared" si="8039"/>
        <v>8</v>
      </c>
      <c r="E3975" s="95">
        <f t="shared" ref="E3975" si="8145">plan_id</f>
        <v>390</v>
      </c>
      <c r="F3975" s="95">
        <f t="shared" ca="1" si="8133"/>
        <v>2012</v>
      </c>
      <c r="G3975" s="95">
        <f t="shared" ref="G3975" ca="1" si="8146">VLOOKUP(INDIRECT(CHAR(39)&amp;$A3975&amp;CHAR(39)&amp;"!r2c"&amp;$C3975,0),variables,2,0)</f>
        <v>9782</v>
      </c>
      <c r="H3975" s="98">
        <f t="array" aca="1" ref="H3975" ca="1">IF(AND(G3975&gt;=10861,G3975&lt;=10863),TEXT(INDIRECT(CHAR(39)&amp;$A3975&amp;CHAR(39)&amp;"!r"&amp;$B3975&amp;"c"&amp;$C3975,0),"dd-mmm-yyyy"),(INDIRECT(CHAR(39)&amp;$A3975&amp;CHAR(39)&amp;"!r"&amp;$B3975&amp;"c"&amp;$C3975,0)))</f>
        <v>0</v>
      </c>
    </row>
    <row r="3976" spans="1:8" x14ac:dyDescent="0.3">
      <c r="A3976" s="40" t="s">
        <v>1081</v>
      </c>
      <c r="B3976" s="95">
        <f t="shared" si="8036"/>
        <v>14</v>
      </c>
      <c r="C3976" s="95">
        <f t="shared" si="8039"/>
        <v>9</v>
      </c>
      <c r="E3976" s="95">
        <f t="shared" ref="E3976" si="8147">plan_id</f>
        <v>390</v>
      </c>
      <c r="F3976" s="95">
        <f t="shared" ca="1" si="8133"/>
        <v>2012</v>
      </c>
      <c r="G3976" s="95">
        <f t="shared" ref="G3976" ca="1" si="8148">VLOOKUP(INDIRECT(CHAR(39)&amp;$A3976&amp;CHAR(39)&amp;"!r2c"&amp;$C3976,0),variables,2,0)</f>
        <v>9788</v>
      </c>
      <c r="H3976" s="98">
        <f t="array" aca="1" ref="H3976" ca="1">IF(AND(G3976&gt;=10861,G3976&lt;=10863),TEXT(INDIRECT(CHAR(39)&amp;$A3976&amp;CHAR(39)&amp;"!r"&amp;$B3976&amp;"c"&amp;$C3976,0),"dd-mmm-yyyy"),(INDIRECT(CHAR(39)&amp;$A3976&amp;CHAR(39)&amp;"!r"&amp;$B3976&amp;"c"&amp;$C3976,0)))</f>
        <v>0</v>
      </c>
    </row>
    <row r="3977" spans="1:8" x14ac:dyDescent="0.3">
      <c r="A3977" s="40" t="s">
        <v>1081</v>
      </c>
      <c r="B3977" s="95">
        <f t="shared" si="8036"/>
        <v>14</v>
      </c>
      <c r="C3977" s="95">
        <f t="shared" si="8039"/>
        <v>10</v>
      </c>
      <c r="E3977" s="95">
        <f t="shared" ref="E3977" si="8149">plan_id</f>
        <v>390</v>
      </c>
      <c r="F3977" s="95">
        <f t="shared" ca="1" si="8133"/>
        <v>2012</v>
      </c>
      <c r="G3977" s="95">
        <f t="shared" ref="G3977" ca="1" si="8150">VLOOKUP(INDIRECT(CHAR(39)&amp;$A3977&amp;CHAR(39)&amp;"!r2c"&amp;$C3977,0),variables,2,0)</f>
        <v>9812</v>
      </c>
      <c r="H3977" s="98">
        <f t="array" aca="1" ref="H3977" ca="1">IF(AND(G3977&gt;=10861,G3977&lt;=10863),TEXT(INDIRECT(CHAR(39)&amp;$A3977&amp;CHAR(39)&amp;"!r"&amp;$B3977&amp;"c"&amp;$C3977,0),"dd-mmm-yyyy"),(INDIRECT(CHAR(39)&amp;$A3977&amp;CHAR(39)&amp;"!r"&amp;$B3977&amp;"c"&amp;$C3977,0)))</f>
        <v>0</v>
      </c>
    </row>
    <row r="3978" spans="1:8" x14ac:dyDescent="0.3">
      <c r="A3978" s="40" t="s">
        <v>1081</v>
      </c>
      <c r="B3978" s="95">
        <f t="shared" si="8036"/>
        <v>14</v>
      </c>
      <c r="C3978" s="95">
        <f t="shared" si="8039"/>
        <v>11</v>
      </c>
      <c r="E3978" s="95">
        <f t="shared" ref="E3978" si="8151">plan_id</f>
        <v>390</v>
      </c>
      <c r="F3978" s="95">
        <f t="shared" ca="1" si="8133"/>
        <v>2012</v>
      </c>
      <c r="G3978" s="95">
        <f t="shared" ref="G3978" ca="1" si="8152">VLOOKUP(INDIRECT(CHAR(39)&amp;$A3978&amp;CHAR(39)&amp;"!r2c"&amp;$C3978,0),variables,2,0)</f>
        <v>9815</v>
      </c>
      <c r="H3978" s="98">
        <f t="array" aca="1" ref="H3978" ca="1">IF(AND(G3978&gt;=10861,G3978&lt;=10863),TEXT(INDIRECT(CHAR(39)&amp;$A3978&amp;CHAR(39)&amp;"!r"&amp;$B3978&amp;"c"&amp;$C3978,0),"dd-mmm-yyyy"),(INDIRECT(CHAR(39)&amp;$A3978&amp;CHAR(39)&amp;"!r"&amp;$B3978&amp;"c"&amp;$C3978,0)))</f>
        <v>0</v>
      </c>
    </row>
    <row r="3979" spans="1:8" x14ac:dyDescent="0.3">
      <c r="A3979" s="40" t="s">
        <v>1081</v>
      </c>
      <c r="B3979" s="95">
        <f t="shared" si="8036"/>
        <v>14</v>
      </c>
      <c r="C3979" s="95">
        <f t="shared" si="8039"/>
        <v>12</v>
      </c>
      <c r="E3979" s="95">
        <f t="shared" ref="E3979" si="8153">plan_id</f>
        <v>390</v>
      </c>
      <c r="F3979" s="95">
        <f t="shared" ca="1" si="8133"/>
        <v>2012</v>
      </c>
      <c r="G3979" s="95">
        <f t="shared" ref="G3979" ca="1" si="8154">VLOOKUP(INDIRECT(CHAR(39)&amp;$A3979&amp;CHAR(39)&amp;"!r2c"&amp;$C3979,0),variables,2,0)</f>
        <v>9821</v>
      </c>
      <c r="H3979" s="98">
        <f t="array" aca="1" ref="H3979" ca="1">IF(AND(G3979&gt;=10861,G3979&lt;=10863),TEXT(INDIRECT(CHAR(39)&amp;$A3979&amp;CHAR(39)&amp;"!r"&amp;$B3979&amp;"c"&amp;$C3979,0),"dd-mmm-yyyy"),(INDIRECT(CHAR(39)&amp;$A3979&amp;CHAR(39)&amp;"!r"&amp;$B3979&amp;"c"&amp;$C3979,0)))</f>
        <v>0</v>
      </c>
    </row>
    <row r="3980" spans="1:8" x14ac:dyDescent="0.3">
      <c r="A3980" s="40" t="s">
        <v>1081</v>
      </c>
      <c r="B3980" s="95">
        <f t="shared" si="8036"/>
        <v>14</v>
      </c>
      <c r="C3980" s="95">
        <f t="shared" si="8039"/>
        <v>13</v>
      </c>
      <c r="E3980" s="95">
        <f t="shared" ref="E3980" si="8155">plan_id</f>
        <v>390</v>
      </c>
      <c r="F3980" s="95">
        <f t="shared" ca="1" si="8133"/>
        <v>2012</v>
      </c>
      <c r="G3980" s="95">
        <f t="shared" ref="G3980" ca="1" si="8156">VLOOKUP(INDIRECT(CHAR(39)&amp;$A3980&amp;CHAR(39)&amp;"!r2c"&amp;$C3980,0),variables,2,0)</f>
        <v>9824</v>
      </c>
      <c r="H3980" s="98">
        <f t="array" aca="1" ref="H3980" ca="1">IF(AND(G3980&gt;=10861,G3980&lt;=10863),TEXT(INDIRECT(CHAR(39)&amp;$A3980&amp;CHAR(39)&amp;"!r"&amp;$B3980&amp;"c"&amp;$C3980,0),"dd-mmm-yyyy"),(INDIRECT(CHAR(39)&amp;$A3980&amp;CHAR(39)&amp;"!r"&amp;$B3980&amp;"c"&amp;$C3980,0)))</f>
        <v>0</v>
      </c>
    </row>
    <row r="3981" spans="1:8" x14ac:dyDescent="0.3">
      <c r="A3981" s="40" t="s">
        <v>1081</v>
      </c>
      <c r="B3981" s="95">
        <f t="shared" si="8036"/>
        <v>14</v>
      </c>
      <c r="C3981" s="95">
        <f t="shared" si="8039"/>
        <v>14</v>
      </c>
      <c r="E3981" s="95">
        <f t="shared" ref="E3981" si="8157">plan_id</f>
        <v>390</v>
      </c>
      <c r="F3981" s="95">
        <f t="shared" ca="1" si="8133"/>
        <v>2012</v>
      </c>
      <c r="G3981" s="95">
        <f t="shared" ref="G3981" ca="1" si="8158">VLOOKUP(INDIRECT(CHAR(39)&amp;$A3981&amp;CHAR(39)&amp;"!r2c"&amp;$C3981,0),variables,2,0)</f>
        <v>9830</v>
      </c>
      <c r="H3981" s="98">
        <f t="array" aca="1" ref="H3981" ca="1">IF(AND(G3981&gt;=10861,G3981&lt;=10863),TEXT(INDIRECT(CHAR(39)&amp;$A3981&amp;CHAR(39)&amp;"!r"&amp;$B3981&amp;"c"&amp;$C3981,0),"dd-mmm-yyyy"),(INDIRECT(CHAR(39)&amp;$A3981&amp;CHAR(39)&amp;"!r"&amp;$B3981&amp;"c"&amp;$C3981,0)))</f>
        <v>0</v>
      </c>
    </row>
    <row r="3982" spans="1:8" x14ac:dyDescent="0.3">
      <c r="A3982" s="40" t="s">
        <v>1081</v>
      </c>
      <c r="B3982" s="95">
        <f t="shared" si="8036"/>
        <v>14</v>
      </c>
      <c r="C3982" s="95">
        <f t="shared" si="8039"/>
        <v>15</v>
      </c>
      <c r="E3982" s="95">
        <f t="shared" ref="E3982" si="8159">plan_id</f>
        <v>390</v>
      </c>
      <c r="F3982" s="95">
        <f t="shared" ca="1" si="8133"/>
        <v>2012</v>
      </c>
      <c r="G3982" s="95">
        <f t="shared" ref="G3982" ca="1" si="8160">VLOOKUP(INDIRECT(CHAR(39)&amp;$A3982&amp;CHAR(39)&amp;"!r2c"&amp;$C3982,0),variables,2,0)</f>
        <v>9833</v>
      </c>
      <c r="H3982" s="98">
        <f t="array" aca="1" ref="H3982" ca="1">IF(AND(G3982&gt;=10861,G3982&lt;=10863),TEXT(INDIRECT(CHAR(39)&amp;$A3982&amp;CHAR(39)&amp;"!r"&amp;$B3982&amp;"c"&amp;$C3982,0),"dd-mmm-yyyy"),(INDIRECT(CHAR(39)&amp;$A3982&amp;CHAR(39)&amp;"!r"&amp;$B3982&amp;"c"&amp;$C3982,0)))</f>
        <v>0</v>
      </c>
    </row>
    <row r="3983" spans="1:8" x14ac:dyDescent="0.3">
      <c r="A3983" s="40" t="s">
        <v>1081</v>
      </c>
      <c r="B3983" s="95">
        <f t="shared" si="8036"/>
        <v>14</v>
      </c>
      <c r="C3983" s="95">
        <f t="shared" si="8039"/>
        <v>16</v>
      </c>
      <c r="E3983" s="95">
        <f t="shared" ref="E3983" si="8161">plan_id</f>
        <v>390</v>
      </c>
      <c r="F3983" s="95">
        <f t="shared" ca="1" si="8133"/>
        <v>2012</v>
      </c>
      <c r="G3983" s="95">
        <f t="shared" ref="G3983" ca="1" si="8162">VLOOKUP(INDIRECT(CHAR(39)&amp;$A3983&amp;CHAR(39)&amp;"!r2c"&amp;$C3983,0),variables,2,0)</f>
        <v>9845</v>
      </c>
      <c r="H3983" s="98">
        <f t="array" aca="1" ref="H3983" ca="1">IF(AND(G3983&gt;=10861,G3983&lt;=10863),TEXT(INDIRECT(CHAR(39)&amp;$A3983&amp;CHAR(39)&amp;"!r"&amp;$B3983&amp;"c"&amp;$C3983,0),"dd-mmm-yyyy"),(INDIRECT(CHAR(39)&amp;$A3983&amp;CHAR(39)&amp;"!r"&amp;$B3983&amp;"c"&amp;$C3983,0)))</f>
        <v>0</v>
      </c>
    </row>
    <row r="3984" spans="1:8" x14ac:dyDescent="0.3">
      <c r="A3984" s="40" t="s">
        <v>1081</v>
      </c>
      <c r="B3984" s="95">
        <f t="shared" si="8036"/>
        <v>14</v>
      </c>
      <c r="C3984" s="95">
        <f t="shared" si="8039"/>
        <v>17</v>
      </c>
      <c r="E3984" s="95">
        <f t="shared" ref="E3984" si="8163">plan_id</f>
        <v>390</v>
      </c>
      <c r="F3984" s="95">
        <f t="shared" ca="1" si="8133"/>
        <v>2012</v>
      </c>
      <c r="G3984" s="95">
        <f t="shared" ref="G3984" ca="1" si="8164">VLOOKUP(INDIRECT(CHAR(39)&amp;$A3984&amp;CHAR(39)&amp;"!r2c"&amp;$C3984,0),variables,2,0)</f>
        <v>9872</v>
      </c>
      <c r="H3984" s="98">
        <f t="array" aca="1" ref="H3984" ca="1">IF(AND(G3984&gt;=10861,G3984&lt;=10863),TEXT(INDIRECT(CHAR(39)&amp;$A3984&amp;CHAR(39)&amp;"!r"&amp;$B3984&amp;"c"&amp;$C3984,0),"dd-mmm-yyyy"),(INDIRECT(CHAR(39)&amp;$A3984&amp;CHAR(39)&amp;"!r"&amp;$B3984&amp;"c"&amp;$C3984,0)))</f>
        <v>0</v>
      </c>
    </row>
    <row r="3985" spans="1:8" x14ac:dyDescent="0.3">
      <c r="A3985" s="40" t="s">
        <v>1081</v>
      </c>
      <c r="B3985" s="95">
        <f t="shared" si="8036"/>
        <v>14</v>
      </c>
      <c r="C3985" s="95">
        <f t="shared" si="8039"/>
        <v>18</v>
      </c>
      <c r="E3985" s="95">
        <f t="shared" ref="E3985" si="8165">plan_id</f>
        <v>390</v>
      </c>
      <c r="F3985" s="95">
        <f t="shared" ca="1" si="8133"/>
        <v>2012</v>
      </c>
      <c r="G3985" s="95">
        <f t="shared" ref="G3985" ca="1" si="8166">VLOOKUP(INDIRECT(CHAR(39)&amp;$A3985&amp;CHAR(39)&amp;"!r2c"&amp;$C3985,0),variables,2,0)</f>
        <v>9887</v>
      </c>
      <c r="H3985" s="98">
        <f t="array" aca="1" ref="H3985" ca="1">IF(AND(G3985&gt;=10861,G3985&lt;=10863),TEXT(INDIRECT(CHAR(39)&amp;$A3985&amp;CHAR(39)&amp;"!r"&amp;$B3985&amp;"c"&amp;$C3985,0),"dd-mmm-yyyy"),(INDIRECT(CHAR(39)&amp;$A3985&amp;CHAR(39)&amp;"!r"&amp;$B3985&amp;"c"&amp;$C3985,0)))</f>
        <v>0</v>
      </c>
    </row>
    <row r="3986" spans="1:8" x14ac:dyDescent="0.3">
      <c r="A3986" s="40" t="s">
        <v>1081</v>
      </c>
      <c r="B3986" s="95">
        <f t="shared" ref="B3986:B4049" si="8167">B3898+1</f>
        <v>14</v>
      </c>
      <c r="C3986" s="95">
        <f t="shared" si="8039"/>
        <v>19</v>
      </c>
      <c r="E3986" s="95">
        <f t="shared" ref="E3986" si="8168">plan_id</f>
        <v>390</v>
      </c>
      <c r="F3986" s="95">
        <f t="shared" ca="1" si="8133"/>
        <v>2012</v>
      </c>
      <c r="G3986" s="95">
        <f t="shared" ref="G3986" ca="1" si="8169">VLOOKUP(INDIRECT(CHAR(39)&amp;$A3986&amp;CHAR(39)&amp;"!r2c"&amp;$C3986,0),variables,2,0)</f>
        <v>9914</v>
      </c>
      <c r="H3986" s="98">
        <f t="array" aca="1" ref="H3986" ca="1">IF(AND(G3986&gt;=10861,G3986&lt;=10863),TEXT(INDIRECT(CHAR(39)&amp;$A3986&amp;CHAR(39)&amp;"!r"&amp;$B3986&amp;"c"&amp;$C3986,0),"dd-mmm-yyyy"),(INDIRECT(CHAR(39)&amp;$A3986&amp;CHAR(39)&amp;"!r"&amp;$B3986&amp;"c"&amp;$C3986,0)))</f>
        <v>0</v>
      </c>
    </row>
    <row r="3987" spans="1:8" x14ac:dyDescent="0.3">
      <c r="A3987" s="40" t="s">
        <v>1081</v>
      </c>
      <c r="B3987" s="95">
        <f t="shared" si="8167"/>
        <v>14</v>
      </c>
      <c r="C3987" s="95">
        <f t="shared" ref="C3987:C4050" si="8170">C3899</f>
        <v>20</v>
      </c>
      <c r="E3987" s="95">
        <f t="shared" ref="E3987" si="8171">plan_id</f>
        <v>390</v>
      </c>
      <c r="F3987" s="95">
        <f t="shared" ca="1" si="8133"/>
        <v>2012</v>
      </c>
      <c r="G3987" s="95">
        <f t="shared" ref="G3987" ca="1" si="8172">VLOOKUP(INDIRECT(CHAR(39)&amp;$A3987&amp;CHAR(39)&amp;"!r2c"&amp;$C3987,0),variables,2,0)</f>
        <v>9917</v>
      </c>
      <c r="H3987" s="98">
        <f t="array" aca="1" ref="H3987" ca="1">IF(AND(G3987&gt;=10861,G3987&lt;=10863),TEXT(INDIRECT(CHAR(39)&amp;$A3987&amp;CHAR(39)&amp;"!r"&amp;$B3987&amp;"c"&amp;$C3987,0),"dd-mmm-yyyy"),(INDIRECT(CHAR(39)&amp;$A3987&amp;CHAR(39)&amp;"!r"&amp;$B3987&amp;"c"&amp;$C3987,0)))</f>
        <v>0</v>
      </c>
    </row>
    <row r="3988" spans="1:8" x14ac:dyDescent="0.3">
      <c r="A3988" s="40" t="s">
        <v>1081</v>
      </c>
      <c r="B3988" s="95">
        <f t="shared" si="8167"/>
        <v>14</v>
      </c>
      <c r="C3988" s="95">
        <f t="shared" si="8170"/>
        <v>21</v>
      </c>
      <c r="E3988" s="95">
        <f t="shared" ref="E3988" si="8173">plan_id</f>
        <v>390</v>
      </c>
      <c r="F3988" s="95">
        <f t="shared" ca="1" si="8133"/>
        <v>2012</v>
      </c>
      <c r="G3988" s="95">
        <f t="shared" ref="G3988" ca="1" si="8174">VLOOKUP(INDIRECT(CHAR(39)&amp;$A3988&amp;CHAR(39)&amp;"!r2c"&amp;$C3988,0),variables,2,0)</f>
        <v>9920</v>
      </c>
      <c r="H3988" s="98">
        <f t="array" aca="1" ref="H3988" ca="1">IF(AND(G3988&gt;=10861,G3988&lt;=10863),TEXT(INDIRECT(CHAR(39)&amp;$A3988&amp;CHAR(39)&amp;"!r"&amp;$B3988&amp;"c"&amp;$C3988,0),"dd-mmm-yyyy"),(INDIRECT(CHAR(39)&amp;$A3988&amp;CHAR(39)&amp;"!r"&amp;$B3988&amp;"c"&amp;$C3988,0)))</f>
        <v>0</v>
      </c>
    </row>
    <row r="3989" spans="1:8" x14ac:dyDescent="0.3">
      <c r="A3989" s="40" t="s">
        <v>1081</v>
      </c>
      <c r="B3989" s="95">
        <f t="shared" si="8167"/>
        <v>14</v>
      </c>
      <c r="C3989" s="95">
        <f t="shared" si="8170"/>
        <v>22</v>
      </c>
      <c r="E3989" s="95">
        <f t="shared" ref="E3989" si="8175">plan_id</f>
        <v>390</v>
      </c>
      <c r="F3989" s="95">
        <f t="shared" ca="1" si="8133"/>
        <v>2012</v>
      </c>
      <c r="G3989" s="95">
        <f t="shared" ref="G3989" ca="1" si="8176">VLOOKUP(INDIRECT(CHAR(39)&amp;$A3989&amp;CHAR(39)&amp;"!r2c"&amp;$C3989,0),variables,2,0)</f>
        <v>9648</v>
      </c>
      <c r="H3989" s="98">
        <f t="array" aca="1" ref="H3989" ca="1">IF(AND(G3989&gt;=10861,G3989&lt;=10863),TEXT(INDIRECT(CHAR(39)&amp;$A3989&amp;CHAR(39)&amp;"!r"&amp;$B3989&amp;"c"&amp;$C3989,0),"dd-mmm-yyyy"),(INDIRECT(CHAR(39)&amp;$A3989&amp;CHAR(39)&amp;"!r"&amp;$B3989&amp;"c"&amp;$C3989,0)))</f>
        <v>0</v>
      </c>
    </row>
    <row r="3990" spans="1:8" x14ac:dyDescent="0.3">
      <c r="A3990" s="40" t="s">
        <v>1081</v>
      </c>
      <c r="B3990" s="95">
        <f t="shared" si="8167"/>
        <v>14</v>
      </c>
      <c r="C3990" s="95">
        <f t="shared" si="8170"/>
        <v>23</v>
      </c>
      <c r="E3990" s="95">
        <f t="shared" ref="E3990" si="8177">plan_id</f>
        <v>390</v>
      </c>
      <c r="F3990" s="95">
        <f t="shared" ca="1" si="8133"/>
        <v>2012</v>
      </c>
      <c r="G3990" s="95">
        <f t="shared" ref="G3990" ca="1" si="8178">VLOOKUP(INDIRECT(CHAR(39)&amp;$A3990&amp;CHAR(39)&amp;"!r2c"&amp;$C3990,0),variables,2,0)</f>
        <v>9713</v>
      </c>
      <c r="H3990" s="98">
        <f t="array" aca="1" ref="H3990" ca="1">IF(AND(G3990&gt;=10861,G3990&lt;=10863),TEXT(INDIRECT(CHAR(39)&amp;$A3990&amp;CHAR(39)&amp;"!r"&amp;$B3990&amp;"c"&amp;$C3990,0),"dd-mmm-yyyy"),(INDIRECT(CHAR(39)&amp;$A3990&amp;CHAR(39)&amp;"!r"&amp;$B3990&amp;"c"&amp;$C3990,0)))</f>
        <v>0</v>
      </c>
    </row>
    <row r="3991" spans="1:8" x14ac:dyDescent="0.3">
      <c r="A3991" s="40" t="s">
        <v>1081</v>
      </c>
      <c r="B3991" s="95">
        <f t="shared" si="8167"/>
        <v>14</v>
      </c>
      <c r="C3991" s="95">
        <f t="shared" si="8170"/>
        <v>24</v>
      </c>
      <c r="E3991" s="95">
        <f t="shared" ref="E3991" si="8179">plan_id</f>
        <v>390</v>
      </c>
      <c r="F3991" s="95">
        <f t="shared" ca="1" si="8133"/>
        <v>2012</v>
      </c>
      <c r="G3991" s="95">
        <f t="shared" ref="G3991" ca="1" si="8180">VLOOKUP(INDIRECT(CHAR(39)&amp;$A3991&amp;CHAR(39)&amp;"!r2c"&amp;$C3991,0),variables,2,0)</f>
        <v>9719</v>
      </c>
      <c r="H3991" s="98">
        <f t="array" aca="1" ref="H3991" ca="1">IF(AND(G3991&gt;=10861,G3991&lt;=10863),TEXT(INDIRECT(CHAR(39)&amp;$A3991&amp;CHAR(39)&amp;"!r"&amp;$B3991&amp;"c"&amp;$C3991,0),"dd-mmm-yyyy"),(INDIRECT(CHAR(39)&amp;$A3991&amp;CHAR(39)&amp;"!r"&amp;$B3991&amp;"c"&amp;$C3991,0)))</f>
        <v>0</v>
      </c>
    </row>
    <row r="3992" spans="1:8" x14ac:dyDescent="0.3">
      <c r="A3992" s="40" t="s">
        <v>1081</v>
      </c>
      <c r="B3992" s="95">
        <f t="shared" si="8167"/>
        <v>14</v>
      </c>
      <c r="C3992" s="95">
        <f t="shared" si="8170"/>
        <v>25</v>
      </c>
      <c r="E3992" s="95">
        <f t="shared" ref="E3992" si="8181">plan_id</f>
        <v>390</v>
      </c>
      <c r="F3992" s="95">
        <f t="shared" ca="1" si="8133"/>
        <v>2012</v>
      </c>
      <c r="G3992" s="95">
        <f t="shared" ref="G3992" ca="1" si="8182">VLOOKUP(INDIRECT(CHAR(39)&amp;$A3992&amp;CHAR(39)&amp;"!r2c"&amp;$C3992,0),variables,2,0)</f>
        <v>9725</v>
      </c>
      <c r="H3992" s="98">
        <f t="array" aca="1" ref="H3992" ca="1">IF(AND(G3992&gt;=10861,G3992&lt;=10863),TEXT(INDIRECT(CHAR(39)&amp;$A3992&amp;CHAR(39)&amp;"!r"&amp;$B3992&amp;"c"&amp;$C3992,0),"dd-mmm-yyyy"),(INDIRECT(CHAR(39)&amp;$A3992&amp;CHAR(39)&amp;"!r"&amp;$B3992&amp;"c"&amp;$C3992,0)))</f>
        <v>0</v>
      </c>
    </row>
    <row r="3993" spans="1:8" x14ac:dyDescent="0.3">
      <c r="A3993" s="40" t="s">
        <v>1081</v>
      </c>
      <c r="B3993" s="95">
        <f t="shared" si="8167"/>
        <v>14</v>
      </c>
      <c r="C3993" s="95">
        <f t="shared" si="8170"/>
        <v>26</v>
      </c>
      <c r="E3993" s="95">
        <f t="shared" ref="E3993" si="8183">plan_id</f>
        <v>390</v>
      </c>
      <c r="F3993" s="95">
        <f t="shared" ca="1" si="8133"/>
        <v>2012</v>
      </c>
      <c r="G3993" s="95">
        <f t="shared" ref="G3993" ca="1" si="8184">VLOOKUP(INDIRECT(CHAR(39)&amp;$A3993&amp;CHAR(39)&amp;"!r2c"&amp;$C3993,0),variables,2,0)</f>
        <v>9743</v>
      </c>
      <c r="H3993" s="98">
        <f t="array" aca="1" ref="H3993" ca="1">IF(AND(G3993&gt;=10861,G3993&lt;=10863),TEXT(INDIRECT(CHAR(39)&amp;$A3993&amp;CHAR(39)&amp;"!r"&amp;$B3993&amp;"c"&amp;$C3993,0),"dd-mmm-yyyy"),(INDIRECT(CHAR(39)&amp;$A3993&amp;CHAR(39)&amp;"!r"&amp;$B3993&amp;"c"&amp;$C3993,0)))</f>
        <v>0</v>
      </c>
    </row>
    <row r="3994" spans="1:8" x14ac:dyDescent="0.3">
      <c r="A3994" s="40" t="s">
        <v>1081</v>
      </c>
      <c r="B3994" s="95">
        <f t="shared" si="8167"/>
        <v>14</v>
      </c>
      <c r="C3994" s="95">
        <f t="shared" si="8170"/>
        <v>27</v>
      </c>
      <c r="E3994" s="95">
        <f t="shared" ref="E3994" si="8185">plan_id</f>
        <v>390</v>
      </c>
      <c r="F3994" s="95">
        <f t="shared" ca="1" si="8133"/>
        <v>2012</v>
      </c>
      <c r="G3994" s="95">
        <f t="shared" ref="G3994" ca="1" si="8186">VLOOKUP(INDIRECT(CHAR(39)&amp;$A3994&amp;CHAR(39)&amp;"!r2c"&amp;$C3994,0),variables,2,0)</f>
        <v>9746</v>
      </c>
      <c r="H3994" s="98">
        <f t="array" aca="1" ref="H3994" ca="1">IF(AND(G3994&gt;=10861,G3994&lt;=10863),TEXT(INDIRECT(CHAR(39)&amp;$A3994&amp;CHAR(39)&amp;"!r"&amp;$B3994&amp;"c"&amp;$C3994,0),"dd-mmm-yyyy"),(INDIRECT(CHAR(39)&amp;$A3994&amp;CHAR(39)&amp;"!r"&amp;$B3994&amp;"c"&amp;$C3994,0)))</f>
        <v>0</v>
      </c>
    </row>
    <row r="3995" spans="1:8" x14ac:dyDescent="0.3">
      <c r="A3995" s="40" t="s">
        <v>1081</v>
      </c>
      <c r="B3995" s="95">
        <f t="shared" si="8167"/>
        <v>14</v>
      </c>
      <c r="C3995" s="95">
        <f t="shared" si="8170"/>
        <v>28</v>
      </c>
      <c r="E3995" s="95">
        <f t="shared" ref="E3995" si="8187">plan_id</f>
        <v>390</v>
      </c>
      <c r="F3995" s="95">
        <f t="shared" ca="1" si="8133"/>
        <v>2012</v>
      </c>
      <c r="G3995" s="95">
        <f t="shared" ref="G3995" ca="1" si="8188">VLOOKUP(INDIRECT(CHAR(39)&amp;$A3995&amp;CHAR(39)&amp;"!r2c"&amp;$C3995,0),variables,2,0)</f>
        <v>9761</v>
      </c>
      <c r="H3995" s="98">
        <f t="array" aca="1" ref="H3995" ca="1">IF(AND(G3995&gt;=10861,G3995&lt;=10863),TEXT(INDIRECT(CHAR(39)&amp;$A3995&amp;CHAR(39)&amp;"!r"&amp;$B3995&amp;"c"&amp;$C3995,0),"dd-mmm-yyyy"),(INDIRECT(CHAR(39)&amp;$A3995&amp;CHAR(39)&amp;"!r"&amp;$B3995&amp;"c"&amp;$C3995,0)))</f>
        <v>0</v>
      </c>
    </row>
    <row r="3996" spans="1:8" x14ac:dyDescent="0.3">
      <c r="A3996" s="40" t="s">
        <v>1081</v>
      </c>
      <c r="B3996" s="95">
        <f t="shared" si="8167"/>
        <v>14</v>
      </c>
      <c r="C3996" s="95">
        <f t="shared" si="8170"/>
        <v>29</v>
      </c>
      <c r="E3996" s="95">
        <f t="shared" ref="E3996" si="8189">plan_id</f>
        <v>390</v>
      </c>
      <c r="F3996" s="95">
        <f t="shared" ca="1" si="8133"/>
        <v>2012</v>
      </c>
      <c r="G3996" s="95">
        <f t="shared" ref="G3996" ca="1" si="8190">VLOOKUP(INDIRECT(CHAR(39)&amp;$A3996&amp;CHAR(39)&amp;"!r2c"&amp;$C3996,0),variables,2,0)</f>
        <v>9764</v>
      </c>
      <c r="H3996" s="98">
        <f t="array" aca="1" ref="H3996" ca="1">IF(AND(G3996&gt;=10861,G3996&lt;=10863),TEXT(INDIRECT(CHAR(39)&amp;$A3996&amp;CHAR(39)&amp;"!r"&amp;$B3996&amp;"c"&amp;$C3996,0),"dd-mmm-yyyy"),(INDIRECT(CHAR(39)&amp;$A3996&amp;CHAR(39)&amp;"!r"&amp;$B3996&amp;"c"&amp;$C3996,0)))</f>
        <v>0</v>
      </c>
    </row>
    <row r="3997" spans="1:8" x14ac:dyDescent="0.3">
      <c r="A3997" s="40" t="s">
        <v>1081</v>
      </c>
      <c r="B3997" s="95">
        <f t="shared" si="8167"/>
        <v>14</v>
      </c>
      <c r="C3997" s="95">
        <f t="shared" si="8170"/>
        <v>30</v>
      </c>
      <c r="E3997" s="95">
        <f t="shared" ref="E3997" si="8191">plan_id</f>
        <v>390</v>
      </c>
      <c r="F3997" s="95">
        <f t="shared" ca="1" si="8133"/>
        <v>2012</v>
      </c>
      <c r="G3997" s="95">
        <f t="shared" ref="G3997" ca="1" si="8192">VLOOKUP(INDIRECT(CHAR(39)&amp;$A3997&amp;CHAR(39)&amp;"!r2c"&amp;$C3997,0),variables,2,0)</f>
        <v>9767</v>
      </c>
      <c r="H3997" s="98">
        <f t="array" aca="1" ref="H3997" ca="1">IF(AND(G3997&gt;=10861,G3997&lt;=10863),TEXT(INDIRECT(CHAR(39)&amp;$A3997&amp;CHAR(39)&amp;"!r"&amp;$B3997&amp;"c"&amp;$C3997,0),"dd-mmm-yyyy"),(INDIRECT(CHAR(39)&amp;$A3997&amp;CHAR(39)&amp;"!r"&amp;$B3997&amp;"c"&amp;$C3997,0)))</f>
        <v>0</v>
      </c>
    </row>
    <row r="3998" spans="1:8" x14ac:dyDescent="0.3">
      <c r="A3998" s="40" t="s">
        <v>1081</v>
      </c>
      <c r="B3998" s="95">
        <f t="shared" si="8167"/>
        <v>14</v>
      </c>
      <c r="C3998" s="95">
        <f t="shared" si="8170"/>
        <v>31</v>
      </c>
      <c r="E3998" s="95">
        <f t="shared" ref="E3998" si="8193">plan_id</f>
        <v>390</v>
      </c>
      <c r="F3998" s="95">
        <f t="shared" ca="1" si="8133"/>
        <v>2012</v>
      </c>
      <c r="G3998" s="95">
        <f t="shared" ref="G3998" ca="1" si="8194">VLOOKUP(INDIRECT(CHAR(39)&amp;$A3998&amp;CHAR(39)&amp;"!r2c"&amp;$C3998,0),variables,2,0)</f>
        <v>9770</v>
      </c>
      <c r="H3998" s="98">
        <f t="array" aca="1" ref="H3998" ca="1">IF(AND(G3998&gt;=10861,G3998&lt;=10863),TEXT(INDIRECT(CHAR(39)&amp;$A3998&amp;CHAR(39)&amp;"!r"&amp;$B3998&amp;"c"&amp;$C3998,0),"dd-mmm-yyyy"),(INDIRECT(CHAR(39)&amp;$A3998&amp;CHAR(39)&amp;"!r"&amp;$B3998&amp;"c"&amp;$C3998,0)))</f>
        <v>0</v>
      </c>
    </row>
    <row r="3999" spans="1:8" x14ac:dyDescent="0.3">
      <c r="A3999" s="40" t="s">
        <v>1081</v>
      </c>
      <c r="B3999" s="95">
        <f t="shared" si="8167"/>
        <v>14</v>
      </c>
      <c r="C3999" s="95">
        <f t="shared" si="8170"/>
        <v>32</v>
      </c>
      <c r="E3999" s="95">
        <f t="shared" ref="E3999" si="8195">plan_id</f>
        <v>390</v>
      </c>
      <c r="F3999" s="95">
        <f t="shared" ca="1" si="8133"/>
        <v>2012</v>
      </c>
      <c r="G3999" s="95">
        <f t="shared" ref="G3999" ca="1" si="8196">VLOOKUP(INDIRECT(CHAR(39)&amp;$A3999&amp;CHAR(39)&amp;"!r2c"&amp;$C3999,0),variables,2,0)</f>
        <v>9773</v>
      </c>
      <c r="H3999" s="98">
        <f t="array" aca="1" ref="H3999" ca="1">IF(AND(G3999&gt;=10861,G3999&lt;=10863),TEXT(INDIRECT(CHAR(39)&amp;$A3999&amp;CHAR(39)&amp;"!r"&amp;$B3999&amp;"c"&amp;$C3999,0),"dd-mmm-yyyy"),(INDIRECT(CHAR(39)&amp;$A3999&amp;CHAR(39)&amp;"!r"&amp;$B3999&amp;"c"&amp;$C3999,0)))</f>
        <v>0</v>
      </c>
    </row>
    <row r="4000" spans="1:8" x14ac:dyDescent="0.3">
      <c r="A4000" s="40" t="s">
        <v>1081</v>
      </c>
      <c r="B4000" s="95">
        <f t="shared" si="8167"/>
        <v>14</v>
      </c>
      <c r="C4000" s="95">
        <f t="shared" si="8170"/>
        <v>33</v>
      </c>
      <c r="E4000" s="95">
        <f t="shared" ref="E4000" si="8197">plan_id</f>
        <v>390</v>
      </c>
      <c r="F4000" s="95">
        <f t="shared" ca="1" si="8133"/>
        <v>2012</v>
      </c>
      <c r="G4000" s="95">
        <f t="shared" ref="G4000" ca="1" si="8198">VLOOKUP(INDIRECT(CHAR(39)&amp;$A4000&amp;CHAR(39)&amp;"!r2c"&amp;$C4000,0),variables,2,0)</f>
        <v>9776</v>
      </c>
      <c r="H4000" s="98">
        <f t="array" aca="1" ref="H4000" ca="1">IF(AND(G4000&gt;=10861,G4000&lt;=10863),TEXT(INDIRECT(CHAR(39)&amp;$A4000&amp;CHAR(39)&amp;"!r"&amp;$B4000&amp;"c"&amp;$C4000,0),"dd-mmm-yyyy"),(INDIRECT(CHAR(39)&amp;$A4000&amp;CHAR(39)&amp;"!r"&amp;$B4000&amp;"c"&amp;$C4000,0)))</f>
        <v>0</v>
      </c>
    </row>
    <row r="4001" spans="1:8" x14ac:dyDescent="0.3">
      <c r="A4001" s="40" t="s">
        <v>1081</v>
      </c>
      <c r="B4001" s="95">
        <f t="shared" si="8167"/>
        <v>14</v>
      </c>
      <c r="C4001" s="95">
        <f t="shared" si="8170"/>
        <v>34</v>
      </c>
      <c r="E4001" s="95">
        <f t="shared" ref="E4001" si="8199">plan_id</f>
        <v>390</v>
      </c>
      <c r="F4001" s="95">
        <f t="shared" ca="1" si="8133"/>
        <v>2012</v>
      </c>
      <c r="G4001" s="95">
        <f t="shared" ref="G4001" ca="1" si="8200">VLOOKUP(INDIRECT(CHAR(39)&amp;$A4001&amp;CHAR(39)&amp;"!r2c"&amp;$C4001,0),variables,2,0)</f>
        <v>9779</v>
      </c>
      <c r="H4001" s="98">
        <f t="array" aca="1" ref="H4001" ca="1">IF(AND(G4001&gt;=10861,G4001&lt;=10863),TEXT(INDIRECT(CHAR(39)&amp;$A4001&amp;CHAR(39)&amp;"!r"&amp;$B4001&amp;"c"&amp;$C4001,0),"dd-mmm-yyyy"),(INDIRECT(CHAR(39)&amp;$A4001&amp;CHAR(39)&amp;"!r"&amp;$B4001&amp;"c"&amp;$C4001,0)))</f>
        <v>0</v>
      </c>
    </row>
    <row r="4002" spans="1:8" x14ac:dyDescent="0.3">
      <c r="A4002" s="40" t="s">
        <v>1081</v>
      </c>
      <c r="B4002" s="95">
        <f t="shared" si="8167"/>
        <v>14</v>
      </c>
      <c r="C4002" s="95">
        <f t="shared" si="8170"/>
        <v>35</v>
      </c>
      <c r="E4002" s="95">
        <f t="shared" ref="E4002" si="8201">plan_id</f>
        <v>390</v>
      </c>
      <c r="F4002" s="95">
        <f t="shared" ca="1" si="8133"/>
        <v>2012</v>
      </c>
      <c r="G4002" s="95">
        <f t="shared" ref="G4002" ca="1" si="8202">VLOOKUP(INDIRECT(CHAR(39)&amp;$A4002&amp;CHAR(39)&amp;"!r2c"&amp;$C4002,0),variables,2,0)</f>
        <v>9785</v>
      </c>
      <c r="H4002" s="98">
        <f t="array" aca="1" ref="H4002" ca="1">IF(AND(G4002&gt;=10861,G4002&lt;=10863),TEXT(INDIRECT(CHAR(39)&amp;$A4002&amp;CHAR(39)&amp;"!r"&amp;$B4002&amp;"c"&amp;$C4002,0),"dd-mmm-yyyy"),(INDIRECT(CHAR(39)&amp;$A4002&amp;CHAR(39)&amp;"!r"&amp;$B4002&amp;"c"&amp;$C4002,0)))</f>
        <v>0</v>
      </c>
    </row>
    <row r="4003" spans="1:8" x14ac:dyDescent="0.3">
      <c r="A4003" s="40" t="s">
        <v>1081</v>
      </c>
      <c r="B4003" s="95">
        <f t="shared" si="8167"/>
        <v>14</v>
      </c>
      <c r="C4003" s="95">
        <f t="shared" si="8170"/>
        <v>36</v>
      </c>
      <c r="E4003" s="95">
        <f t="shared" ref="E4003" si="8203">plan_id</f>
        <v>390</v>
      </c>
      <c r="F4003" s="95">
        <f t="shared" ca="1" si="8133"/>
        <v>2012</v>
      </c>
      <c r="G4003" s="95">
        <f t="shared" ref="G4003" ca="1" si="8204">VLOOKUP(INDIRECT(CHAR(39)&amp;$A4003&amp;CHAR(39)&amp;"!r2c"&amp;$C4003,0),variables,2,0)</f>
        <v>9794</v>
      </c>
      <c r="H4003" s="98">
        <f t="array" aca="1" ref="H4003" ca="1">IF(AND(G4003&gt;=10861,G4003&lt;=10863),TEXT(INDIRECT(CHAR(39)&amp;$A4003&amp;CHAR(39)&amp;"!r"&amp;$B4003&amp;"c"&amp;$C4003,0),"dd-mmm-yyyy"),(INDIRECT(CHAR(39)&amp;$A4003&amp;CHAR(39)&amp;"!r"&amp;$B4003&amp;"c"&amp;$C4003,0)))</f>
        <v>0</v>
      </c>
    </row>
    <row r="4004" spans="1:8" x14ac:dyDescent="0.3">
      <c r="A4004" s="40" t="s">
        <v>1081</v>
      </c>
      <c r="B4004" s="95">
        <f t="shared" si="8167"/>
        <v>14</v>
      </c>
      <c r="C4004" s="95">
        <f t="shared" si="8170"/>
        <v>37</v>
      </c>
      <c r="E4004" s="95">
        <f t="shared" ref="E4004" si="8205">plan_id</f>
        <v>390</v>
      </c>
      <c r="F4004" s="95">
        <f t="shared" ca="1" si="8133"/>
        <v>2012</v>
      </c>
      <c r="G4004" s="95">
        <f t="shared" ref="G4004" ca="1" si="8206">VLOOKUP(INDIRECT(CHAR(39)&amp;$A4004&amp;CHAR(39)&amp;"!r2c"&amp;$C4004,0),variables,2,0)</f>
        <v>9797</v>
      </c>
      <c r="H4004" s="98">
        <f t="array" aca="1" ref="H4004" ca="1">IF(AND(G4004&gt;=10861,G4004&lt;=10863),TEXT(INDIRECT(CHAR(39)&amp;$A4004&amp;CHAR(39)&amp;"!r"&amp;$B4004&amp;"c"&amp;$C4004,0),"dd-mmm-yyyy"),(INDIRECT(CHAR(39)&amp;$A4004&amp;CHAR(39)&amp;"!r"&amp;$B4004&amp;"c"&amp;$C4004,0)))</f>
        <v>0</v>
      </c>
    </row>
    <row r="4005" spans="1:8" x14ac:dyDescent="0.3">
      <c r="A4005" s="40" t="s">
        <v>1081</v>
      </c>
      <c r="B4005" s="95">
        <f t="shared" si="8167"/>
        <v>14</v>
      </c>
      <c r="C4005" s="95">
        <f t="shared" si="8170"/>
        <v>38</v>
      </c>
      <c r="E4005" s="95">
        <f t="shared" ref="E4005" si="8207">plan_id</f>
        <v>390</v>
      </c>
      <c r="F4005" s="95">
        <f t="shared" ca="1" si="8133"/>
        <v>2012</v>
      </c>
      <c r="G4005" s="95">
        <f t="shared" ref="G4005" ca="1" si="8208">VLOOKUP(INDIRECT(CHAR(39)&amp;$A4005&amp;CHAR(39)&amp;"!r2c"&amp;$C4005,0),variables,2,0)</f>
        <v>9806</v>
      </c>
      <c r="H4005" s="98">
        <f t="array" aca="1" ref="H4005" ca="1">IF(AND(G4005&gt;=10861,G4005&lt;=10863),TEXT(INDIRECT(CHAR(39)&amp;$A4005&amp;CHAR(39)&amp;"!r"&amp;$B4005&amp;"c"&amp;$C4005,0),"dd-mmm-yyyy"),(INDIRECT(CHAR(39)&amp;$A4005&amp;CHAR(39)&amp;"!r"&amp;$B4005&amp;"c"&amp;$C4005,0)))</f>
        <v>0</v>
      </c>
    </row>
    <row r="4006" spans="1:8" x14ac:dyDescent="0.3">
      <c r="A4006" s="40" t="s">
        <v>1081</v>
      </c>
      <c r="B4006" s="95">
        <f t="shared" si="8167"/>
        <v>14</v>
      </c>
      <c r="C4006" s="95">
        <f t="shared" si="8170"/>
        <v>39</v>
      </c>
      <c r="E4006" s="95">
        <f t="shared" ref="E4006" si="8209">plan_id</f>
        <v>390</v>
      </c>
      <c r="F4006" s="95">
        <f t="shared" ca="1" si="8133"/>
        <v>2012</v>
      </c>
      <c r="G4006" s="95">
        <f t="shared" ref="G4006" ca="1" si="8210">VLOOKUP(INDIRECT(CHAR(39)&amp;$A4006&amp;CHAR(39)&amp;"!r2c"&amp;$C4006,0),variables,2,0)</f>
        <v>9809</v>
      </c>
      <c r="H4006" s="98">
        <f t="array" aca="1" ref="H4006" ca="1">IF(AND(G4006&gt;=10861,G4006&lt;=10863),TEXT(INDIRECT(CHAR(39)&amp;$A4006&amp;CHAR(39)&amp;"!r"&amp;$B4006&amp;"c"&amp;$C4006,0),"dd-mmm-yyyy"),(INDIRECT(CHAR(39)&amp;$A4006&amp;CHAR(39)&amp;"!r"&amp;$B4006&amp;"c"&amp;$C4006,0)))</f>
        <v>0</v>
      </c>
    </row>
    <row r="4007" spans="1:8" x14ac:dyDescent="0.3">
      <c r="A4007" s="40" t="s">
        <v>1081</v>
      </c>
      <c r="B4007" s="95">
        <f t="shared" si="8167"/>
        <v>14</v>
      </c>
      <c r="C4007" s="95">
        <f t="shared" si="8170"/>
        <v>40</v>
      </c>
      <c r="E4007" s="95">
        <f t="shared" ref="E4007" si="8211">plan_id</f>
        <v>390</v>
      </c>
      <c r="F4007" s="95">
        <f t="shared" ca="1" si="8133"/>
        <v>2012</v>
      </c>
      <c r="G4007" s="95">
        <f t="shared" ref="G4007" ca="1" si="8212">VLOOKUP(INDIRECT(CHAR(39)&amp;$A4007&amp;CHAR(39)&amp;"!r2c"&amp;$C4007,0),variables,2,0)</f>
        <v>9818</v>
      </c>
      <c r="H4007" s="98">
        <f t="array" aca="1" ref="H4007" ca="1">IF(AND(G4007&gt;=10861,G4007&lt;=10863),TEXT(INDIRECT(CHAR(39)&amp;$A4007&amp;CHAR(39)&amp;"!r"&amp;$B4007&amp;"c"&amp;$C4007,0),"dd-mmm-yyyy"),(INDIRECT(CHAR(39)&amp;$A4007&amp;CHAR(39)&amp;"!r"&amp;$B4007&amp;"c"&amp;$C4007,0)))</f>
        <v>0</v>
      </c>
    </row>
    <row r="4008" spans="1:8" x14ac:dyDescent="0.3">
      <c r="A4008" s="40" t="s">
        <v>1081</v>
      </c>
      <c r="B4008" s="95">
        <f t="shared" si="8167"/>
        <v>14</v>
      </c>
      <c r="C4008" s="95">
        <f t="shared" si="8170"/>
        <v>41</v>
      </c>
      <c r="E4008" s="95">
        <f t="shared" ref="E4008" si="8213">plan_id</f>
        <v>390</v>
      </c>
      <c r="F4008" s="95">
        <f t="shared" ca="1" si="8133"/>
        <v>2012</v>
      </c>
      <c r="G4008" s="95">
        <f t="shared" ref="G4008" ca="1" si="8214">VLOOKUP(INDIRECT(CHAR(39)&amp;$A4008&amp;CHAR(39)&amp;"!r2c"&amp;$C4008,0),variables,2,0)</f>
        <v>9839</v>
      </c>
      <c r="H4008" s="98">
        <f t="array" aca="1" ref="H4008" ca="1">IF(AND(G4008&gt;=10861,G4008&lt;=10863),TEXT(INDIRECT(CHAR(39)&amp;$A4008&amp;CHAR(39)&amp;"!r"&amp;$B4008&amp;"c"&amp;$C4008,0),"dd-mmm-yyyy"),(INDIRECT(CHAR(39)&amp;$A4008&amp;CHAR(39)&amp;"!r"&amp;$B4008&amp;"c"&amp;$C4008,0)))</f>
        <v>0</v>
      </c>
    </row>
    <row r="4009" spans="1:8" x14ac:dyDescent="0.3">
      <c r="A4009" s="40" t="s">
        <v>1081</v>
      </c>
      <c r="B4009" s="95">
        <f t="shared" si="8167"/>
        <v>14</v>
      </c>
      <c r="C4009" s="95">
        <f t="shared" si="8170"/>
        <v>42</v>
      </c>
      <c r="E4009" s="95">
        <f t="shared" ref="E4009" si="8215">plan_id</f>
        <v>390</v>
      </c>
      <c r="F4009" s="95">
        <f t="shared" ca="1" si="8133"/>
        <v>2012</v>
      </c>
      <c r="G4009" s="95">
        <f t="shared" ref="G4009" ca="1" si="8216">VLOOKUP(INDIRECT(CHAR(39)&amp;$A4009&amp;CHAR(39)&amp;"!r2c"&amp;$C4009,0),variables,2,0)</f>
        <v>9860</v>
      </c>
      <c r="H4009" s="98">
        <f t="array" aca="1" ref="H4009" ca="1">IF(AND(G4009&gt;=10861,G4009&lt;=10863),TEXT(INDIRECT(CHAR(39)&amp;$A4009&amp;CHAR(39)&amp;"!r"&amp;$B4009&amp;"c"&amp;$C4009,0),"dd-mmm-yyyy"),(INDIRECT(CHAR(39)&amp;$A4009&amp;CHAR(39)&amp;"!r"&amp;$B4009&amp;"c"&amp;$C4009,0)))</f>
        <v>0</v>
      </c>
    </row>
    <row r="4010" spans="1:8" x14ac:dyDescent="0.3">
      <c r="A4010" s="40" t="s">
        <v>1081</v>
      </c>
      <c r="B4010" s="95">
        <f t="shared" si="8167"/>
        <v>14</v>
      </c>
      <c r="C4010" s="95">
        <f t="shared" si="8170"/>
        <v>43</v>
      </c>
      <c r="E4010" s="95">
        <f t="shared" ref="E4010" si="8217">plan_id</f>
        <v>390</v>
      </c>
      <c r="F4010" s="95">
        <f t="shared" ca="1" si="8133"/>
        <v>2012</v>
      </c>
      <c r="G4010" s="95">
        <f t="shared" ref="G4010" ca="1" si="8218">VLOOKUP(INDIRECT(CHAR(39)&amp;$A4010&amp;CHAR(39)&amp;"!r2c"&amp;$C4010,0),variables,2,0)</f>
        <v>9863</v>
      </c>
      <c r="H4010" s="98">
        <f t="array" aca="1" ref="H4010" ca="1">IF(AND(G4010&gt;=10861,G4010&lt;=10863),TEXT(INDIRECT(CHAR(39)&amp;$A4010&amp;CHAR(39)&amp;"!r"&amp;$B4010&amp;"c"&amp;$C4010,0),"dd-mmm-yyyy"),(INDIRECT(CHAR(39)&amp;$A4010&amp;CHAR(39)&amp;"!r"&amp;$B4010&amp;"c"&amp;$C4010,0)))</f>
        <v>0</v>
      </c>
    </row>
    <row r="4011" spans="1:8" x14ac:dyDescent="0.3">
      <c r="A4011" s="40" t="s">
        <v>1081</v>
      </c>
      <c r="B4011" s="95">
        <f t="shared" si="8167"/>
        <v>14</v>
      </c>
      <c r="C4011" s="95">
        <f t="shared" si="8170"/>
        <v>44</v>
      </c>
      <c r="E4011" s="95">
        <f t="shared" ref="E4011" si="8219">plan_id</f>
        <v>390</v>
      </c>
      <c r="F4011" s="95">
        <f t="shared" ca="1" si="8133"/>
        <v>2012</v>
      </c>
      <c r="G4011" s="95">
        <f t="shared" ref="G4011" ca="1" si="8220">VLOOKUP(INDIRECT(CHAR(39)&amp;$A4011&amp;CHAR(39)&amp;"!r2c"&amp;$C4011,0),variables,2,0)</f>
        <v>9878</v>
      </c>
      <c r="H4011" s="98">
        <f t="array" aca="1" ref="H4011" ca="1">IF(AND(G4011&gt;=10861,G4011&lt;=10863),TEXT(INDIRECT(CHAR(39)&amp;$A4011&amp;CHAR(39)&amp;"!r"&amp;$B4011&amp;"c"&amp;$C4011,0),"dd-mmm-yyyy"),(INDIRECT(CHAR(39)&amp;$A4011&amp;CHAR(39)&amp;"!r"&amp;$B4011&amp;"c"&amp;$C4011,0)))</f>
        <v>0</v>
      </c>
    </row>
    <row r="4012" spans="1:8" x14ac:dyDescent="0.3">
      <c r="A4012" s="40" t="s">
        <v>1081</v>
      </c>
      <c r="B4012" s="95">
        <f t="shared" si="8167"/>
        <v>14</v>
      </c>
      <c r="C4012" s="95">
        <f t="shared" si="8170"/>
        <v>45</v>
      </c>
      <c r="E4012" s="95">
        <f t="shared" ref="E4012" si="8221">plan_id</f>
        <v>390</v>
      </c>
      <c r="F4012" s="95">
        <f t="shared" ca="1" si="8133"/>
        <v>2012</v>
      </c>
      <c r="G4012" s="95">
        <f t="shared" ref="G4012" ca="1" si="8222">VLOOKUP(INDIRECT(CHAR(39)&amp;$A4012&amp;CHAR(39)&amp;"!r2c"&amp;$C4012,0),variables,2,0)</f>
        <v>9923</v>
      </c>
      <c r="H4012" s="98">
        <f t="array" aca="1" ref="H4012" ca="1">IF(AND(G4012&gt;=10861,G4012&lt;=10863),TEXT(INDIRECT(CHAR(39)&amp;$A4012&amp;CHAR(39)&amp;"!r"&amp;$B4012&amp;"c"&amp;$C4012,0),"dd-mmm-yyyy"),(INDIRECT(CHAR(39)&amp;$A4012&amp;CHAR(39)&amp;"!r"&amp;$B4012&amp;"c"&amp;$C4012,0)))</f>
        <v>0</v>
      </c>
    </row>
    <row r="4013" spans="1:8" x14ac:dyDescent="0.3">
      <c r="A4013" s="40" t="s">
        <v>1081</v>
      </c>
      <c r="B4013" s="95">
        <f t="shared" si="8167"/>
        <v>14</v>
      </c>
      <c r="C4013" s="95">
        <f t="shared" si="8170"/>
        <v>46</v>
      </c>
      <c r="E4013" s="95">
        <f t="shared" ref="E4013" si="8223">plan_id</f>
        <v>390</v>
      </c>
      <c r="F4013" s="95">
        <f t="shared" ca="1" si="8133"/>
        <v>2012</v>
      </c>
      <c r="G4013" s="95">
        <f t="shared" ref="G4013" ca="1" si="8224">VLOOKUP(INDIRECT(CHAR(39)&amp;$A4013&amp;CHAR(39)&amp;"!r2c"&amp;$C4013,0),variables,2,0)</f>
        <v>9932</v>
      </c>
      <c r="H4013" s="98">
        <f t="array" aca="1" ref="H4013" ca="1">IF(AND(G4013&gt;=10861,G4013&lt;=10863),TEXT(INDIRECT(CHAR(39)&amp;$A4013&amp;CHAR(39)&amp;"!r"&amp;$B4013&amp;"c"&amp;$C4013,0),"dd-mmm-yyyy"),(INDIRECT(CHAR(39)&amp;$A4013&amp;CHAR(39)&amp;"!r"&amp;$B4013&amp;"c"&amp;$C4013,0)))</f>
        <v>0</v>
      </c>
    </row>
    <row r="4014" spans="1:8" x14ac:dyDescent="0.3">
      <c r="A4014" s="40" t="s">
        <v>1081</v>
      </c>
      <c r="B4014" s="95">
        <f t="shared" si="8167"/>
        <v>14</v>
      </c>
      <c r="C4014" s="95">
        <f t="shared" si="8170"/>
        <v>47</v>
      </c>
      <c r="E4014" s="95">
        <f t="shared" ref="E4014" si="8225">plan_id</f>
        <v>390</v>
      </c>
      <c r="F4014" s="95">
        <f t="shared" ca="1" si="8133"/>
        <v>2012</v>
      </c>
      <c r="G4014" s="95">
        <f t="shared" ref="G4014" ca="1" si="8226">VLOOKUP(INDIRECT(CHAR(39)&amp;$A4014&amp;CHAR(39)&amp;"!r2c"&amp;$C4014,0),variables,2,0)</f>
        <v>9935</v>
      </c>
      <c r="H4014" s="98">
        <f t="array" aca="1" ref="H4014" ca="1">IF(AND(G4014&gt;=10861,G4014&lt;=10863),TEXT(INDIRECT(CHAR(39)&amp;$A4014&amp;CHAR(39)&amp;"!r"&amp;$B4014&amp;"c"&amp;$C4014,0),"dd-mmm-yyyy"),(INDIRECT(CHAR(39)&amp;$A4014&amp;CHAR(39)&amp;"!r"&amp;$B4014&amp;"c"&amp;$C4014,0)))</f>
        <v>0</v>
      </c>
    </row>
    <row r="4015" spans="1:8" x14ac:dyDescent="0.3">
      <c r="A4015" s="40" t="s">
        <v>1081</v>
      </c>
      <c r="B4015" s="95">
        <f t="shared" si="8167"/>
        <v>14</v>
      </c>
      <c r="C4015" s="95">
        <f t="shared" si="8170"/>
        <v>48</v>
      </c>
      <c r="E4015" s="95">
        <f t="shared" ref="E4015" si="8227">plan_id</f>
        <v>390</v>
      </c>
      <c r="F4015" s="95">
        <f t="shared" ca="1" si="8133"/>
        <v>2012</v>
      </c>
      <c r="G4015" s="95">
        <f t="shared" ref="G4015" ca="1" si="8228">VLOOKUP(INDIRECT(CHAR(39)&amp;$A4015&amp;CHAR(39)&amp;"!r2c"&amp;$C4015,0),variables,2,0)</f>
        <v>9651</v>
      </c>
      <c r="H4015" s="98">
        <f t="array" aca="1" ref="H4015" ca="1">IF(AND(G4015&gt;=10861,G4015&lt;=10863),TEXT(INDIRECT(CHAR(39)&amp;$A4015&amp;CHAR(39)&amp;"!r"&amp;$B4015&amp;"c"&amp;$C4015,0),"dd-mmm-yyyy"),(INDIRECT(CHAR(39)&amp;$A4015&amp;CHAR(39)&amp;"!r"&amp;$B4015&amp;"c"&amp;$C4015,0)))</f>
        <v>0</v>
      </c>
    </row>
    <row r="4016" spans="1:8" x14ac:dyDescent="0.3">
      <c r="A4016" s="40" t="s">
        <v>1081</v>
      </c>
      <c r="B4016" s="95">
        <f t="shared" si="8167"/>
        <v>14</v>
      </c>
      <c r="C4016" s="95">
        <f t="shared" si="8170"/>
        <v>49</v>
      </c>
      <c r="E4016" s="95">
        <f t="shared" ref="E4016" si="8229">plan_id</f>
        <v>390</v>
      </c>
      <c r="F4016" s="95">
        <f t="shared" ca="1" si="8133"/>
        <v>2012</v>
      </c>
      <c r="G4016" s="95">
        <f t="shared" ref="G4016" ca="1" si="8230">VLOOKUP(INDIRECT(CHAR(39)&amp;$A4016&amp;CHAR(39)&amp;"!r2c"&amp;$C4016,0),variables,2,0)</f>
        <v>9722</v>
      </c>
      <c r="H4016" s="98">
        <f t="array" aca="1" ref="H4016" ca="1">IF(AND(G4016&gt;=10861,G4016&lt;=10863),TEXT(INDIRECT(CHAR(39)&amp;$A4016&amp;CHAR(39)&amp;"!r"&amp;$B4016&amp;"c"&amp;$C4016,0),"dd-mmm-yyyy"),(INDIRECT(CHAR(39)&amp;$A4016&amp;CHAR(39)&amp;"!r"&amp;$B4016&amp;"c"&amp;$C4016,0)))</f>
        <v>0</v>
      </c>
    </row>
    <row r="4017" spans="1:8" x14ac:dyDescent="0.3">
      <c r="A4017" s="40" t="s">
        <v>1081</v>
      </c>
      <c r="B4017" s="95">
        <f t="shared" si="8167"/>
        <v>14</v>
      </c>
      <c r="C4017" s="95">
        <f t="shared" si="8170"/>
        <v>50</v>
      </c>
      <c r="E4017" s="95">
        <f t="shared" ref="E4017" si="8231">plan_id</f>
        <v>390</v>
      </c>
      <c r="F4017" s="95">
        <f t="shared" ca="1" si="8133"/>
        <v>2012</v>
      </c>
      <c r="G4017" s="95">
        <f t="shared" ref="G4017" ca="1" si="8232">VLOOKUP(INDIRECT(CHAR(39)&amp;$A4017&amp;CHAR(39)&amp;"!r2c"&amp;$C4017,0),variables,2,0)</f>
        <v>9848</v>
      </c>
      <c r="H4017" s="98">
        <f t="array" aca="1" ref="H4017" ca="1">IF(AND(G4017&gt;=10861,G4017&lt;=10863),TEXT(INDIRECT(CHAR(39)&amp;$A4017&amp;CHAR(39)&amp;"!r"&amp;$B4017&amp;"c"&amp;$C4017,0),"dd-mmm-yyyy"),(INDIRECT(CHAR(39)&amp;$A4017&amp;CHAR(39)&amp;"!r"&amp;$B4017&amp;"c"&amp;$C4017,0)))</f>
        <v>0</v>
      </c>
    </row>
    <row r="4018" spans="1:8" x14ac:dyDescent="0.3">
      <c r="A4018" s="40" t="s">
        <v>1081</v>
      </c>
      <c r="B4018" s="95">
        <f t="shared" si="8167"/>
        <v>14</v>
      </c>
      <c r="C4018" s="95">
        <f t="shared" si="8170"/>
        <v>51</v>
      </c>
      <c r="E4018" s="95">
        <f t="shared" ref="E4018" si="8233">plan_id</f>
        <v>390</v>
      </c>
      <c r="F4018" s="95">
        <f t="shared" ca="1" si="8133"/>
        <v>2012</v>
      </c>
      <c r="G4018" s="95">
        <f t="shared" ref="G4018" ca="1" si="8234">VLOOKUP(INDIRECT(CHAR(39)&amp;$A4018&amp;CHAR(39)&amp;"!r2c"&amp;$C4018,0),variables,2,0)</f>
        <v>9866</v>
      </c>
      <c r="H4018" s="98">
        <f t="array" aca="1" ref="H4018" ca="1">IF(AND(G4018&gt;=10861,G4018&lt;=10863),TEXT(INDIRECT(CHAR(39)&amp;$A4018&amp;CHAR(39)&amp;"!r"&amp;$B4018&amp;"c"&amp;$C4018,0),"dd-mmm-yyyy"),(INDIRECT(CHAR(39)&amp;$A4018&amp;CHAR(39)&amp;"!r"&amp;$B4018&amp;"c"&amp;$C4018,0)))</f>
        <v>0</v>
      </c>
    </row>
    <row r="4019" spans="1:8" x14ac:dyDescent="0.3">
      <c r="A4019" s="40" t="s">
        <v>1081</v>
      </c>
      <c r="B4019" s="95">
        <f t="shared" si="8167"/>
        <v>14</v>
      </c>
      <c r="C4019" s="95">
        <f t="shared" si="8170"/>
        <v>52</v>
      </c>
      <c r="E4019" s="95">
        <f t="shared" ref="E4019" si="8235">plan_id</f>
        <v>390</v>
      </c>
      <c r="F4019" s="95">
        <f t="shared" ca="1" si="8133"/>
        <v>2012</v>
      </c>
      <c r="G4019" s="95">
        <f t="shared" ref="G4019" ca="1" si="8236">VLOOKUP(INDIRECT(CHAR(39)&amp;$A4019&amp;CHAR(39)&amp;"!r2c"&amp;$C4019,0),variables,2,0)</f>
        <v>9899</v>
      </c>
      <c r="H4019" s="98">
        <f t="array" aca="1" ref="H4019" ca="1">IF(AND(G4019&gt;=10861,G4019&lt;=10863),TEXT(INDIRECT(CHAR(39)&amp;$A4019&amp;CHAR(39)&amp;"!r"&amp;$B4019&amp;"c"&amp;$C4019,0),"dd-mmm-yyyy"),(INDIRECT(CHAR(39)&amp;$A4019&amp;CHAR(39)&amp;"!r"&amp;$B4019&amp;"c"&amp;$C4019,0)))</f>
        <v>0</v>
      </c>
    </row>
    <row r="4020" spans="1:8" x14ac:dyDescent="0.3">
      <c r="A4020" s="40" t="s">
        <v>1081</v>
      </c>
      <c r="B4020" s="95">
        <f t="shared" si="8167"/>
        <v>14</v>
      </c>
      <c r="C4020" s="95">
        <f t="shared" si="8170"/>
        <v>53</v>
      </c>
      <c r="E4020" s="95">
        <f t="shared" ref="E4020" si="8237">plan_id</f>
        <v>390</v>
      </c>
      <c r="F4020" s="95">
        <f t="shared" ca="1" si="8133"/>
        <v>2012</v>
      </c>
      <c r="G4020" s="95">
        <f t="shared" ref="G4020" ca="1" si="8238">VLOOKUP(INDIRECT(CHAR(39)&amp;$A4020&amp;CHAR(39)&amp;"!r2c"&amp;$C4020,0),variables,2,0)</f>
        <v>9905</v>
      </c>
      <c r="H4020" s="98">
        <f t="array" aca="1" ref="H4020" ca="1">IF(AND(G4020&gt;=10861,G4020&lt;=10863),TEXT(INDIRECT(CHAR(39)&amp;$A4020&amp;CHAR(39)&amp;"!r"&amp;$B4020&amp;"c"&amp;$C4020,0),"dd-mmm-yyyy"),(INDIRECT(CHAR(39)&amp;$A4020&amp;CHAR(39)&amp;"!r"&amp;$B4020&amp;"c"&amp;$C4020,0)))</f>
        <v>0</v>
      </c>
    </row>
    <row r="4021" spans="1:8" x14ac:dyDescent="0.3">
      <c r="A4021" s="40" t="s">
        <v>1081</v>
      </c>
      <c r="B4021" s="95">
        <f t="shared" si="8167"/>
        <v>14</v>
      </c>
      <c r="C4021" s="95">
        <f t="shared" si="8170"/>
        <v>54</v>
      </c>
      <c r="E4021" s="95">
        <f t="shared" ref="E4021" si="8239">plan_id</f>
        <v>390</v>
      </c>
      <c r="F4021" s="95">
        <f t="shared" ca="1" si="8133"/>
        <v>2012</v>
      </c>
      <c r="G4021" s="95">
        <f t="shared" ref="G4021" ca="1" si="8240">VLOOKUP(INDIRECT(CHAR(39)&amp;$A4021&amp;CHAR(39)&amp;"!r2c"&amp;$C4021,0),variables,2,0)</f>
        <v>9929</v>
      </c>
      <c r="H4021" s="98">
        <f t="array" aca="1" ref="H4021" ca="1">IF(AND(G4021&gt;=10861,G4021&lt;=10863),TEXT(INDIRECT(CHAR(39)&amp;$A4021&amp;CHAR(39)&amp;"!r"&amp;$B4021&amp;"c"&amp;$C4021,0),"dd-mmm-yyyy"),(INDIRECT(CHAR(39)&amp;$A4021&amp;CHAR(39)&amp;"!r"&amp;$B4021&amp;"c"&amp;$C4021,0)))</f>
        <v>0</v>
      </c>
    </row>
    <row r="4022" spans="1:8" x14ac:dyDescent="0.3">
      <c r="A4022" s="40" t="s">
        <v>1081</v>
      </c>
      <c r="B4022" s="95">
        <f t="shared" si="8167"/>
        <v>14</v>
      </c>
      <c r="C4022" s="95">
        <f t="shared" si="8170"/>
        <v>55</v>
      </c>
      <c r="E4022" s="95">
        <f t="shared" ref="E4022" si="8241">plan_id</f>
        <v>390</v>
      </c>
      <c r="F4022" s="95">
        <f t="shared" ca="1" si="8133"/>
        <v>2012</v>
      </c>
      <c r="G4022" s="95">
        <f t="shared" ref="G4022" ca="1" si="8242">VLOOKUP(INDIRECT(CHAR(39)&amp;$A4022&amp;CHAR(39)&amp;"!r2c"&amp;$C4022,0),variables,2,0)</f>
        <v>9654</v>
      </c>
      <c r="H4022" s="98">
        <f t="array" aca="1" ref="H4022" ca="1">IF(AND(G4022&gt;=10861,G4022&lt;=10863),TEXT(INDIRECT(CHAR(39)&amp;$A4022&amp;CHAR(39)&amp;"!r"&amp;$B4022&amp;"c"&amp;$C4022,0),"dd-mmm-yyyy"),(INDIRECT(CHAR(39)&amp;$A4022&amp;CHAR(39)&amp;"!r"&amp;$B4022&amp;"c"&amp;$C4022,0)))</f>
        <v>0</v>
      </c>
    </row>
    <row r="4023" spans="1:8" x14ac:dyDescent="0.3">
      <c r="A4023" s="40" t="s">
        <v>1081</v>
      </c>
      <c r="B4023" s="95">
        <f t="shared" si="8167"/>
        <v>14</v>
      </c>
      <c r="C4023" s="95">
        <f t="shared" si="8170"/>
        <v>56</v>
      </c>
      <c r="E4023" s="95">
        <f t="shared" ref="E4023" si="8243">plan_id</f>
        <v>390</v>
      </c>
      <c r="F4023" s="95">
        <f t="shared" ca="1" si="8133"/>
        <v>2012</v>
      </c>
      <c r="G4023" s="95">
        <f t="shared" ref="G4023" ca="1" si="8244">VLOOKUP(INDIRECT(CHAR(39)&amp;$A4023&amp;CHAR(39)&amp;"!r2c"&amp;$C4023,0),variables,2,0)</f>
        <v>9707</v>
      </c>
      <c r="H4023" s="98">
        <f t="array" aca="1" ref="H4023" ca="1">IF(AND(G4023&gt;=10861,G4023&lt;=10863),TEXT(INDIRECT(CHAR(39)&amp;$A4023&amp;CHAR(39)&amp;"!r"&amp;$B4023&amp;"c"&amp;$C4023,0),"dd-mmm-yyyy"),(INDIRECT(CHAR(39)&amp;$A4023&amp;CHAR(39)&amp;"!r"&amp;$B4023&amp;"c"&amp;$C4023,0)))</f>
        <v>0</v>
      </c>
    </row>
    <row r="4024" spans="1:8" x14ac:dyDescent="0.3">
      <c r="A4024" s="40" t="s">
        <v>1081</v>
      </c>
      <c r="B4024" s="95">
        <f t="shared" si="8167"/>
        <v>14</v>
      </c>
      <c r="C4024" s="95">
        <f t="shared" si="8170"/>
        <v>57</v>
      </c>
      <c r="E4024" s="95">
        <f t="shared" ref="E4024" si="8245">plan_id</f>
        <v>390</v>
      </c>
      <c r="F4024" s="95">
        <f t="shared" ca="1" si="8133"/>
        <v>2012</v>
      </c>
      <c r="G4024" s="95">
        <f t="shared" ref="G4024" ca="1" si="8246">VLOOKUP(INDIRECT(CHAR(39)&amp;$A4024&amp;CHAR(39)&amp;"!r2c"&amp;$C4024,0),variables,2,0)</f>
        <v>9669</v>
      </c>
      <c r="H4024" s="98">
        <f t="array" aca="1" ref="H4024" ca="1">IF(AND(G4024&gt;=10861,G4024&lt;=10863),TEXT(INDIRECT(CHAR(39)&amp;$A4024&amp;CHAR(39)&amp;"!r"&amp;$B4024&amp;"c"&amp;$C4024,0),"dd-mmm-yyyy"),(INDIRECT(CHAR(39)&amp;$A4024&amp;CHAR(39)&amp;"!r"&amp;$B4024&amp;"c"&amp;$C4024,0)))</f>
        <v>0</v>
      </c>
    </row>
    <row r="4025" spans="1:8" x14ac:dyDescent="0.3">
      <c r="A4025" s="40" t="s">
        <v>1081</v>
      </c>
      <c r="B4025" s="95">
        <f t="shared" si="8167"/>
        <v>14</v>
      </c>
      <c r="C4025" s="95">
        <f t="shared" si="8170"/>
        <v>58</v>
      </c>
      <c r="E4025" s="95">
        <f t="shared" ref="E4025" si="8247">plan_id</f>
        <v>390</v>
      </c>
      <c r="F4025" s="95">
        <f t="shared" ca="1" si="8133"/>
        <v>2012</v>
      </c>
      <c r="G4025" s="95">
        <f t="shared" ref="G4025" ca="1" si="8248">VLOOKUP(INDIRECT(CHAR(39)&amp;$A4025&amp;CHAR(39)&amp;"!r2c"&amp;$C4025,0),variables,2,0)</f>
        <v>9851</v>
      </c>
      <c r="H4025" s="98">
        <f t="array" aca="1" ref="H4025" ca="1">IF(AND(G4025&gt;=10861,G4025&lt;=10863),TEXT(INDIRECT(CHAR(39)&amp;$A4025&amp;CHAR(39)&amp;"!r"&amp;$B4025&amp;"c"&amp;$C4025,0),"dd-mmm-yyyy"),(INDIRECT(CHAR(39)&amp;$A4025&amp;CHAR(39)&amp;"!r"&amp;$B4025&amp;"c"&amp;$C4025,0)))</f>
        <v>0</v>
      </c>
    </row>
    <row r="4026" spans="1:8" x14ac:dyDescent="0.3">
      <c r="A4026" s="40" t="s">
        <v>1081</v>
      </c>
      <c r="B4026" s="95">
        <f t="shared" si="8167"/>
        <v>14</v>
      </c>
      <c r="C4026" s="95">
        <f t="shared" si="8170"/>
        <v>59</v>
      </c>
      <c r="E4026" s="95">
        <f t="shared" ref="E4026" si="8249">plan_id</f>
        <v>390</v>
      </c>
      <c r="F4026" s="95">
        <f t="shared" ca="1" si="8133"/>
        <v>2012</v>
      </c>
      <c r="G4026" s="95">
        <f t="shared" ref="G4026" ca="1" si="8250">VLOOKUP(INDIRECT(CHAR(39)&amp;$A4026&amp;CHAR(39)&amp;"!r2c"&amp;$C4026,0),variables,2,0)</f>
        <v>9890</v>
      </c>
      <c r="H4026" s="98">
        <f t="array" aca="1" ref="H4026" ca="1">IF(AND(G4026&gt;=10861,G4026&lt;=10863),TEXT(INDIRECT(CHAR(39)&amp;$A4026&amp;CHAR(39)&amp;"!r"&amp;$B4026&amp;"c"&amp;$C4026,0),"dd-mmm-yyyy"),(INDIRECT(CHAR(39)&amp;$A4026&amp;CHAR(39)&amp;"!r"&amp;$B4026&amp;"c"&amp;$C4026,0)))</f>
        <v>0</v>
      </c>
    </row>
    <row r="4027" spans="1:8" x14ac:dyDescent="0.3">
      <c r="A4027" s="40" t="s">
        <v>1081</v>
      </c>
      <c r="B4027" s="95">
        <f t="shared" si="8167"/>
        <v>14</v>
      </c>
      <c r="C4027" s="95">
        <f t="shared" si="8170"/>
        <v>60</v>
      </c>
      <c r="E4027" s="95">
        <f t="shared" ref="E4027" si="8251">plan_id</f>
        <v>390</v>
      </c>
      <c r="F4027" s="95">
        <f t="shared" ca="1" si="8133"/>
        <v>2012</v>
      </c>
      <c r="G4027" s="95">
        <f t="shared" ref="G4027" ca="1" si="8252">VLOOKUP(INDIRECT(CHAR(39)&amp;$A4027&amp;CHAR(39)&amp;"!r2c"&amp;$C4027,0),variables,2,0)</f>
        <v>9893</v>
      </c>
      <c r="H4027" s="98">
        <f t="array" aca="1" ref="H4027" ca="1">IF(AND(G4027&gt;=10861,G4027&lt;=10863),TEXT(INDIRECT(CHAR(39)&amp;$A4027&amp;CHAR(39)&amp;"!r"&amp;$B4027&amp;"c"&amp;$C4027,0),"dd-mmm-yyyy"),(INDIRECT(CHAR(39)&amp;$A4027&amp;CHAR(39)&amp;"!r"&amp;$B4027&amp;"c"&amp;$C4027,0)))</f>
        <v>0</v>
      </c>
    </row>
    <row r="4028" spans="1:8" x14ac:dyDescent="0.3">
      <c r="A4028" s="40" t="s">
        <v>1081</v>
      </c>
      <c r="B4028" s="95">
        <f t="shared" si="8167"/>
        <v>14</v>
      </c>
      <c r="C4028" s="95">
        <f t="shared" si="8170"/>
        <v>61</v>
      </c>
      <c r="E4028" s="95">
        <f t="shared" ref="E4028" si="8253">plan_id</f>
        <v>390</v>
      </c>
      <c r="F4028" s="95">
        <f t="shared" ca="1" si="8133"/>
        <v>2012</v>
      </c>
      <c r="G4028" s="95">
        <f t="shared" ref="G4028" ca="1" si="8254">VLOOKUP(INDIRECT(CHAR(39)&amp;$A4028&amp;CHAR(39)&amp;"!r2c"&amp;$C4028,0),variables,2,0)</f>
        <v>9896</v>
      </c>
      <c r="H4028" s="98">
        <f t="array" aca="1" ref="H4028" ca="1">IF(AND(G4028&gt;=10861,G4028&lt;=10863),TEXT(INDIRECT(CHAR(39)&amp;$A4028&amp;CHAR(39)&amp;"!r"&amp;$B4028&amp;"c"&amp;$C4028,0),"dd-mmm-yyyy"),(INDIRECT(CHAR(39)&amp;$A4028&amp;CHAR(39)&amp;"!r"&amp;$B4028&amp;"c"&amp;$C4028,0)))</f>
        <v>0</v>
      </c>
    </row>
    <row r="4029" spans="1:8" x14ac:dyDescent="0.3">
      <c r="A4029" s="40" t="s">
        <v>1081</v>
      </c>
      <c r="B4029" s="95">
        <f t="shared" si="8167"/>
        <v>14</v>
      </c>
      <c r="C4029" s="95">
        <f t="shared" si="8170"/>
        <v>62</v>
      </c>
      <c r="E4029" s="95">
        <f t="shared" ref="E4029" si="8255">plan_id</f>
        <v>390</v>
      </c>
      <c r="F4029" s="95">
        <f t="shared" ca="1" si="8133"/>
        <v>2012</v>
      </c>
      <c r="G4029" s="95">
        <f t="shared" ref="G4029" ca="1" si="8256">VLOOKUP(INDIRECT(CHAR(39)&amp;$A4029&amp;CHAR(39)&amp;"!r2c"&amp;$C4029,0),variables,2,0)</f>
        <v>9660</v>
      </c>
      <c r="H4029" s="98">
        <f t="array" aca="1" ref="H4029" ca="1">IF(AND(G4029&gt;=10861,G4029&lt;=10863),TEXT(INDIRECT(CHAR(39)&amp;$A4029&amp;CHAR(39)&amp;"!r"&amp;$B4029&amp;"c"&amp;$C4029,0),"dd-mmm-yyyy"),(INDIRECT(CHAR(39)&amp;$A4029&amp;CHAR(39)&amp;"!r"&amp;$B4029&amp;"c"&amp;$C4029,0)))</f>
        <v>0</v>
      </c>
    </row>
    <row r="4030" spans="1:8" x14ac:dyDescent="0.3">
      <c r="A4030" s="40" t="s">
        <v>1081</v>
      </c>
      <c r="B4030" s="95">
        <f t="shared" si="8167"/>
        <v>14</v>
      </c>
      <c r="C4030" s="95">
        <f t="shared" si="8170"/>
        <v>63</v>
      </c>
      <c r="E4030" s="95">
        <f t="shared" ref="E4030" si="8257">plan_id</f>
        <v>390</v>
      </c>
      <c r="F4030" s="95">
        <f t="shared" ca="1" si="8133"/>
        <v>2012</v>
      </c>
      <c r="G4030" s="95">
        <f t="shared" ref="G4030" ca="1" si="8258">VLOOKUP(INDIRECT(CHAR(39)&amp;$A4030&amp;CHAR(39)&amp;"!r2c"&amp;$C4030,0),variables,2,0)</f>
        <v>9701</v>
      </c>
      <c r="H4030" s="98">
        <f t="array" aca="1" ref="H4030" ca="1">IF(AND(G4030&gt;=10861,G4030&lt;=10863),TEXT(INDIRECT(CHAR(39)&amp;$A4030&amp;CHAR(39)&amp;"!r"&amp;$B4030&amp;"c"&amp;$C4030,0),"dd-mmm-yyyy"),(INDIRECT(CHAR(39)&amp;$A4030&amp;CHAR(39)&amp;"!r"&amp;$B4030&amp;"c"&amp;$C4030,0)))</f>
        <v>0</v>
      </c>
    </row>
    <row r="4031" spans="1:8" x14ac:dyDescent="0.3">
      <c r="A4031" s="40" t="s">
        <v>1081</v>
      </c>
      <c r="B4031" s="95">
        <f t="shared" si="8167"/>
        <v>14</v>
      </c>
      <c r="C4031" s="95">
        <f t="shared" si="8170"/>
        <v>64</v>
      </c>
      <c r="E4031" s="95">
        <f t="shared" ref="E4031" si="8259">plan_id</f>
        <v>390</v>
      </c>
      <c r="F4031" s="95">
        <f t="shared" ca="1" si="8133"/>
        <v>2012</v>
      </c>
      <c r="G4031" s="95">
        <f t="shared" ref="G4031" ca="1" si="8260">VLOOKUP(INDIRECT(CHAR(39)&amp;$A4031&amp;CHAR(39)&amp;"!r2c"&amp;$C4031,0),variables,2,0)</f>
        <v>9728</v>
      </c>
      <c r="H4031" s="98">
        <f t="array" aca="1" ref="H4031" ca="1">IF(AND(G4031&gt;=10861,G4031&lt;=10863),TEXT(INDIRECT(CHAR(39)&amp;$A4031&amp;CHAR(39)&amp;"!r"&amp;$B4031&amp;"c"&amp;$C4031,0),"dd-mmm-yyyy"),(INDIRECT(CHAR(39)&amp;$A4031&amp;CHAR(39)&amp;"!r"&amp;$B4031&amp;"c"&amp;$C4031,0)))</f>
        <v>0</v>
      </c>
    </row>
    <row r="4032" spans="1:8" x14ac:dyDescent="0.3">
      <c r="A4032" s="40" t="s">
        <v>1081</v>
      </c>
      <c r="B4032" s="95">
        <f t="shared" si="8167"/>
        <v>14</v>
      </c>
      <c r="C4032" s="95">
        <f t="shared" si="8170"/>
        <v>65</v>
      </c>
      <c r="E4032" s="95">
        <f t="shared" ref="E4032" si="8261">plan_id</f>
        <v>390</v>
      </c>
      <c r="F4032" s="95">
        <f t="shared" ca="1" si="8133"/>
        <v>2012</v>
      </c>
      <c r="G4032" s="95">
        <f t="shared" ref="G4032" ca="1" si="8262">VLOOKUP(INDIRECT(CHAR(39)&amp;$A4032&amp;CHAR(39)&amp;"!r2c"&amp;$C4032,0),variables,2,0)</f>
        <v>9731</v>
      </c>
      <c r="H4032" s="98">
        <f t="array" aca="1" ref="H4032" ca="1">IF(AND(G4032&gt;=10861,G4032&lt;=10863),TEXT(INDIRECT(CHAR(39)&amp;$A4032&amp;CHAR(39)&amp;"!r"&amp;$B4032&amp;"c"&amp;$C4032,0),"dd-mmm-yyyy"),(INDIRECT(CHAR(39)&amp;$A4032&amp;CHAR(39)&amp;"!r"&amp;$B4032&amp;"c"&amp;$C4032,0)))</f>
        <v>0</v>
      </c>
    </row>
    <row r="4033" spans="1:8" x14ac:dyDescent="0.3">
      <c r="A4033" s="40" t="s">
        <v>1081</v>
      </c>
      <c r="B4033" s="95">
        <f t="shared" si="8167"/>
        <v>14</v>
      </c>
      <c r="C4033" s="95">
        <f t="shared" si="8170"/>
        <v>66</v>
      </c>
      <c r="E4033" s="95">
        <f t="shared" ref="E4033" si="8263">plan_id</f>
        <v>390</v>
      </c>
      <c r="F4033" s="95">
        <f t="shared" ref="F4033:F4096" ca="1" si="8264">INDIRECT(CHAR(39)&amp;$A4033&amp;CHAR(39)&amp;"!r"&amp;$B4033&amp;"c2",0)</f>
        <v>2012</v>
      </c>
      <c r="G4033" s="95">
        <f t="shared" ref="G4033" ca="1" si="8265">VLOOKUP(INDIRECT(CHAR(39)&amp;$A4033&amp;CHAR(39)&amp;"!r2c"&amp;$C4033,0),variables,2,0)</f>
        <v>9737</v>
      </c>
      <c r="H4033" s="98">
        <f t="array" aca="1" ref="H4033" ca="1">IF(AND(G4033&gt;=10861,G4033&lt;=10863),TEXT(INDIRECT(CHAR(39)&amp;$A4033&amp;CHAR(39)&amp;"!r"&amp;$B4033&amp;"c"&amp;$C4033,0),"dd-mmm-yyyy"),(INDIRECT(CHAR(39)&amp;$A4033&amp;CHAR(39)&amp;"!r"&amp;$B4033&amp;"c"&amp;$C4033,0)))</f>
        <v>0</v>
      </c>
    </row>
    <row r="4034" spans="1:8" x14ac:dyDescent="0.3">
      <c r="A4034" s="40" t="s">
        <v>1081</v>
      </c>
      <c r="B4034" s="95">
        <f t="shared" si="8167"/>
        <v>14</v>
      </c>
      <c r="C4034" s="95">
        <f t="shared" si="8170"/>
        <v>67</v>
      </c>
      <c r="E4034" s="95">
        <f t="shared" ref="E4034" si="8266">plan_id</f>
        <v>390</v>
      </c>
      <c r="F4034" s="95">
        <f t="shared" ca="1" si="8264"/>
        <v>2012</v>
      </c>
      <c r="G4034" s="95">
        <f t="shared" ref="G4034" ca="1" si="8267">VLOOKUP(INDIRECT(CHAR(39)&amp;$A4034&amp;CHAR(39)&amp;"!r2c"&amp;$C4034,0),variables,2,0)</f>
        <v>9740</v>
      </c>
      <c r="H4034" s="98">
        <f t="array" aca="1" ref="H4034" ca="1">IF(AND(G4034&gt;=10861,G4034&lt;=10863),TEXT(INDIRECT(CHAR(39)&amp;$A4034&amp;CHAR(39)&amp;"!r"&amp;$B4034&amp;"c"&amp;$C4034,0),"dd-mmm-yyyy"),(INDIRECT(CHAR(39)&amp;$A4034&amp;CHAR(39)&amp;"!r"&amp;$B4034&amp;"c"&amp;$C4034,0)))</f>
        <v>0</v>
      </c>
    </row>
    <row r="4035" spans="1:8" x14ac:dyDescent="0.3">
      <c r="A4035" s="40" t="s">
        <v>1081</v>
      </c>
      <c r="B4035" s="95">
        <f t="shared" si="8167"/>
        <v>14</v>
      </c>
      <c r="C4035" s="95">
        <f t="shared" si="8170"/>
        <v>68</v>
      </c>
      <c r="E4035" s="95">
        <f t="shared" ref="E4035" si="8268">plan_id</f>
        <v>390</v>
      </c>
      <c r="F4035" s="95">
        <f t="shared" ca="1" si="8264"/>
        <v>2012</v>
      </c>
      <c r="G4035" s="95">
        <f t="shared" ref="G4035" ca="1" si="8269">VLOOKUP(INDIRECT(CHAR(39)&amp;$A4035&amp;CHAR(39)&amp;"!r2c"&amp;$C4035,0),variables,2,0)</f>
        <v>9752</v>
      </c>
      <c r="H4035" s="98">
        <f t="array" aca="1" ref="H4035" ca="1">IF(AND(G4035&gt;=10861,G4035&lt;=10863),TEXT(INDIRECT(CHAR(39)&amp;$A4035&amp;CHAR(39)&amp;"!r"&amp;$B4035&amp;"c"&amp;$C4035,0),"dd-mmm-yyyy"),(INDIRECT(CHAR(39)&amp;$A4035&amp;CHAR(39)&amp;"!r"&amp;$B4035&amp;"c"&amp;$C4035,0)))</f>
        <v>0</v>
      </c>
    </row>
    <row r="4036" spans="1:8" x14ac:dyDescent="0.3">
      <c r="A4036" s="40" t="s">
        <v>1081</v>
      </c>
      <c r="B4036" s="95">
        <f t="shared" si="8167"/>
        <v>14</v>
      </c>
      <c r="C4036" s="95">
        <f t="shared" si="8170"/>
        <v>69</v>
      </c>
      <c r="E4036" s="95">
        <f t="shared" ref="E4036" si="8270">plan_id</f>
        <v>390</v>
      </c>
      <c r="F4036" s="95">
        <f t="shared" ca="1" si="8264"/>
        <v>2012</v>
      </c>
      <c r="G4036" s="95">
        <f t="shared" ref="G4036" ca="1" si="8271">VLOOKUP(INDIRECT(CHAR(39)&amp;$A4036&amp;CHAR(39)&amp;"!r2c"&amp;$C4036,0),variables,2,0)</f>
        <v>9791</v>
      </c>
      <c r="H4036" s="98">
        <f t="array" aca="1" ref="H4036" ca="1">IF(AND(G4036&gt;=10861,G4036&lt;=10863),TEXT(INDIRECT(CHAR(39)&amp;$A4036&amp;CHAR(39)&amp;"!r"&amp;$B4036&amp;"c"&amp;$C4036,0),"dd-mmm-yyyy"),(INDIRECT(CHAR(39)&amp;$A4036&amp;CHAR(39)&amp;"!r"&amp;$B4036&amp;"c"&amp;$C4036,0)))</f>
        <v>0</v>
      </c>
    </row>
    <row r="4037" spans="1:8" x14ac:dyDescent="0.3">
      <c r="A4037" s="40" t="s">
        <v>1081</v>
      </c>
      <c r="B4037" s="95">
        <f t="shared" si="8167"/>
        <v>14</v>
      </c>
      <c r="C4037" s="95">
        <f t="shared" si="8170"/>
        <v>70</v>
      </c>
      <c r="E4037" s="95">
        <f t="shared" ref="E4037" si="8272">plan_id</f>
        <v>390</v>
      </c>
      <c r="F4037" s="95">
        <f t="shared" ca="1" si="8264"/>
        <v>2012</v>
      </c>
      <c r="G4037" s="95">
        <f t="shared" ref="G4037" ca="1" si="8273">VLOOKUP(INDIRECT(CHAR(39)&amp;$A4037&amp;CHAR(39)&amp;"!r2c"&amp;$C4037,0),variables,2,0)</f>
        <v>9800</v>
      </c>
      <c r="H4037" s="98">
        <f t="array" aca="1" ref="H4037" ca="1">IF(AND(G4037&gt;=10861,G4037&lt;=10863),TEXT(INDIRECT(CHAR(39)&amp;$A4037&amp;CHAR(39)&amp;"!r"&amp;$B4037&amp;"c"&amp;$C4037,0),"dd-mmm-yyyy"),(INDIRECT(CHAR(39)&amp;$A4037&amp;CHAR(39)&amp;"!r"&amp;$B4037&amp;"c"&amp;$C4037,0)))</f>
        <v>0</v>
      </c>
    </row>
    <row r="4038" spans="1:8" x14ac:dyDescent="0.3">
      <c r="A4038" s="40" t="s">
        <v>1081</v>
      </c>
      <c r="B4038" s="95">
        <f t="shared" si="8167"/>
        <v>14</v>
      </c>
      <c r="C4038" s="95">
        <f t="shared" si="8170"/>
        <v>71</v>
      </c>
      <c r="E4038" s="95">
        <f t="shared" ref="E4038" si="8274">plan_id</f>
        <v>390</v>
      </c>
      <c r="F4038" s="95">
        <f t="shared" ca="1" si="8264"/>
        <v>2012</v>
      </c>
      <c r="G4038" s="95">
        <f t="shared" ref="G4038" ca="1" si="8275">VLOOKUP(INDIRECT(CHAR(39)&amp;$A4038&amp;CHAR(39)&amp;"!r2c"&amp;$C4038,0),variables,2,0)</f>
        <v>9842</v>
      </c>
      <c r="H4038" s="98">
        <f t="array" aca="1" ref="H4038" ca="1">IF(AND(G4038&gt;=10861,G4038&lt;=10863),TEXT(INDIRECT(CHAR(39)&amp;$A4038&amp;CHAR(39)&amp;"!r"&amp;$B4038&amp;"c"&amp;$C4038,0),"dd-mmm-yyyy"),(INDIRECT(CHAR(39)&amp;$A4038&amp;CHAR(39)&amp;"!r"&amp;$B4038&amp;"c"&amp;$C4038,0)))</f>
        <v>0</v>
      </c>
    </row>
    <row r="4039" spans="1:8" x14ac:dyDescent="0.3">
      <c r="A4039" s="40" t="s">
        <v>1081</v>
      </c>
      <c r="B4039" s="95">
        <f t="shared" si="8167"/>
        <v>14</v>
      </c>
      <c r="C4039" s="95">
        <f t="shared" si="8170"/>
        <v>72</v>
      </c>
      <c r="E4039" s="95">
        <f t="shared" ref="E4039" si="8276">plan_id</f>
        <v>390</v>
      </c>
      <c r="F4039" s="95">
        <f t="shared" ca="1" si="8264"/>
        <v>2012</v>
      </c>
      <c r="G4039" s="95">
        <f t="shared" ref="G4039" ca="1" si="8277">VLOOKUP(INDIRECT(CHAR(39)&amp;$A4039&amp;CHAR(39)&amp;"!r2c"&amp;$C4039,0),variables,2,0)</f>
        <v>9854</v>
      </c>
      <c r="H4039" s="98">
        <f t="array" aca="1" ref="H4039" ca="1">IF(AND(G4039&gt;=10861,G4039&lt;=10863),TEXT(INDIRECT(CHAR(39)&amp;$A4039&amp;CHAR(39)&amp;"!r"&amp;$B4039&amp;"c"&amp;$C4039,0),"dd-mmm-yyyy"),(INDIRECT(CHAR(39)&amp;$A4039&amp;CHAR(39)&amp;"!r"&amp;$B4039&amp;"c"&amp;$C4039,0)))</f>
        <v>0</v>
      </c>
    </row>
    <row r="4040" spans="1:8" x14ac:dyDescent="0.3">
      <c r="A4040" s="40" t="s">
        <v>1081</v>
      </c>
      <c r="B4040" s="95">
        <f t="shared" si="8167"/>
        <v>14</v>
      </c>
      <c r="C4040" s="95">
        <f t="shared" si="8170"/>
        <v>73</v>
      </c>
      <c r="E4040" s="95">
        <f t="shared" ref="E4040" si="8278">plan_id</f>
        <v>390</v>
      </c>
      <c r="F4040" s="95">
        <f t="shared" ca="1" si="8264"/>
        <v>2012</v>
      </c>
      <c r="G4040" s="95">
        <f t="shared" ref="G4040" ca="1" si="8279">VLOOKUP(INDIRECT(CHAR(39)&amp;$A4040&amp;CHAR(39)&amp;"!r2c"&amp;$C4040,0),variables,2,0)</f>
        <v>9869</v>
      </c>
      <c r="H4040" s="98">
        <f t="array" aca="1" ref="H4040" ca="1">IF(AND(G4040&gt;=10861,G4040&lt;=10863),TEXT(INDIRECT(CHAR(39)&amp;$A4040&amp;CHAR(39)&amp;"!r"&amp;$B4040&amp;"c"&amp;$C4040,0),"dd-mmm-yyyy"),(INDIRECT(CHAR(39)&amp;$A4040&amp;CHAR(39)&amp;"!r"&amp;$B4040&amp;"c"&amp;$C4040,0)))</f>
        <v>0</v>
      </c>
    </row>
    <row r="4041" spans="1:8" x14ac:dyDescent="0.3">
      <c r="A4041" s="40" t="s">
        <v>1081</v>
      </c>
      <c r="B4041" s="95">
        <f t="shared" si="8167"/>
        <v>14</v>
      </c>
      <c r="C4041" s="95">
        <f t="shared" si="8170"/>
        <v>74</v>
      </c>
      <c r="E4041" s="95">
        <f t="shared" ref="E4041" si="8280">plan_id</f>
        <v>390</v>
      </c>
      <c r="F4041" s="95">
        <f t="shared" ca="1" si="8264"/>
        <v>2012</v>
      </c>
      <c r="G4041" s="95">
        <f t="shared" ref="G4041" ca="1" si="8281">VLOOKUP(INDIRECT(CHAR(39)&amp;$A4041&amp;CHAR(39)&amp;"!r2c"&amp;$C4041,0),variables,2,0)</f>
        <v>9873</v>
      </c>
      <c r="H4041" s="98">
        <f t="array" aca="1" ref="H4041" ca="1">IF(AND(G4041&gt;=10861,G4041&lt;=10863),TEXT(INDIRECT(CHAR(39)&amp;$A4041&amp;CHAR(39)&amp;"!r"&amp;$B4041&amp;"c"&amp;$C4041,0),"dd-mmm-yyyy"),(INDIRECT(CHAR(39)&amp;$A4041&amp;CHAR(39)&amp;"!r"&amp;$B4041&amp;"c"&amp;$C4041,0)))</f>
        <v>0</v>
      </c>
    </row>
    <row r="4042" spans="1:8" x14ac:dyDescent="0.3">
      <c r="A4042" s="40" t="s">
        <v>1081</v>
      </c>
      <c r="B4042" s="95">
        <f t="shared" si="8167"/>
        <v>14</v>
      </c>
      <c r="C4042" s="95">
        <f t="shared" si="8170"/>
        <v>75</v>
      </c>
      <c r="E4042" s="95">
        <f t="shared" ref="E4042" si="8282">plan_id</f>
        <v>390</v>
      </c>
      <c r="F4042" s="95">
        <f t="shared" ca="1" si="8264"/>
        <v>2012</v>
      </c>
      <c r="G4042" s="95">
        <f t="shared" ref="G4042" ca="1" si="8283">VLOOKUP(INDIRECT(CHAR(39)&amp;$A4042&amp;CHAR(39)&amp;"!r2c"&amp;$C4042,0),variables,2,0)</f>
        <v>9881</v>
      </c>
      <c r="H4042" s="98">
        <f t="array" aca="1" ref="H4042" ca="1">IF(AND(G4042&gt;=10861,G4042&lt;=10863),TEXT(INDIRECT(CHAR(39)&amp;$A4042&amp;CHAR(39)&amp;"!r"&amp;$B4042&amp;"c"&amp;$C4042,0),"dd-mmm-yyyy"),(INDIRECT(CHAR(39)&amp;$A4042&amp;CHAR(39)&amp;"!r"&amp;$B4042&amp;"c"&amp;$C4042,0)))</f>
        <v>0</v>
      </c>
    </row>
    <row r="4043" spans="1:8" x14ac:dyDescent="0.3">
      <c r="A4043" s="40" t="s">
        <v>1081</v>
      </c>
      <c r="B4043" s="95">
        <f t="shared" si="8167"/>
        <v>14</v>
      </c>
      <c r="C4043" s="95">
        <f t="shared" si="8170"/>
        <v>76</v>
      </c>
      <c r="E4043" s="95">
        <f t="shared" ref="E4043" si="8284">plan_id</f>
        <v>390</v>
      </c>
      <c r="F4043" s="95">
        <f t="shared" ca="1" si="8264"/>
        <v>2012</v>
      </c>
      <c r="G4043" s="95">
        <f t="shared" ref="G4043" ca="1" si="8285">VLOOKUP(INDIRECT(CHAR(39)&amp;$A4043&amp;CHAR(39)&amp;"!r2c"&amp;$C4043,0),variables,2,0)</f>
        <v>9908</v>
      </c>
      <c r="H4043" s="98">
        <f t="array" aca="1" ref="H4043" ca="1">IF(AND(G4043&gt;=10861,G4043&lt;=10863),TEXT(INDIRECT(CHAR(39)&amp;$A4043&amp;CHAR(39)&amp;"!r"&amp;$B4043&amp;"c"&amp;$C4043,0),"dd-mmm-yyyy"),(INDIRECT(CHAR(39)&amp;$A4043&amp;CHAR(39)&amp;"!r"&amp;$B4043&amp;"c"&amp;$C4043,0)))</f>
        <v>0</v>
      </c>
    </row>
    <row r="4044" spans="1:8" x14ac:dyDescent="0.3">
      <c r="A4044" s="40" t="s">
        <v>1081</v>
      </c>
      <c r="B4044" s="95">
        <f t="shared" si="8167"/>
        <v>14</v>
      </c>
      <c r="C4044" s="95">
        <f t="shared" si="8170"/>
        <v>77</v>
      </c>
      <c r="E4044" s="95">
        <f t="shared" ref="E4044" si="8286">plan_id</f>
        <v>390</v>
      </c>
      <c r="F4044" s="95">
        <f t="shared" ca="1" si="8264"/>
        <v>2012</v>
      </c>
      <c r="G4044" s="95">
        <f t="shared" ref="G4044" ca="1" si="8287">VLOOKUP(INDIRECT(CHAR(39)&amp;$A4044&amp;CHAR(39)&amp;"!r2c"&amp;$C4044,0),variables,2,0)</f>
        <v>9911</v>
      </c>
      <c r="H4044" s="98">
        <f t="array" aca="1" ref="H4044" ca="1">IF(AND(G4044&gt;=10861,G4044&lt;=10863),TEXT(INDIRECT(CHAR(39)&amp;$A4044&amp;CHAR(39)&amp;"!r"&amp;$B4044&amp;"c"&amp;$C4044,0),"dd-mmm-yyyy"),(INDIRECT(CHAR(39)&amp;$A4044&amp;CHAR(39)&amp;"!r"&amp;$B4044&amp;"c"&amp;$C4044,0)))</f>
        <v>0</v>
      </c>
    </row>
    <row r="4045" spans="1:8" x14ac:dyDescent="0.3">
      <c r="A4045" s="40" t="s">
        <v>1081</v>
      </c>
      <c r="B4045" s="95">
        <f t="shared" si="8167"/>
        <v>14</v>
      </c>
      <c r="C4045" s="95">
        <f t="shared" si="8170"/>
        <v>78</v>
      </c>
      <c r="E4045" s="95">
        <f t="shared" ref="E4045" si="8288">plan_id</f>
        <v>390</v>
      </c>
      <c r="F4045" s="95">
        <f t="shared" ca="1" si="8264"/>
        <v>2012</v>
      </c>
      <c r="G4045" s="95">
        <f t="shared" ref="G4045" ca="1" si="8289">VLOOKUP(INDIRECT(CHAR(39)&amp;$A4045&amp;CHAR(39)&amp;"!r2c"&amp;$C4045,0),variables,2,0)</f>
        <v>9663</v>
      </c>
      <c r="H4045" s="98">
        <f t="array" aca="1" ref="H4045" ca="1">IF(AND(G4045&gt;=10861,G4045&lt;=10863),TEXT(INDIRECT(CHAR(39)&amp;$A4045&amp;CHAR(39)&amp;"!r"&amp;$B4045&amp;"c"&amp;$C4045,0),"dd-mmm-yyyy"),(INDIRECT(CHAR(39)&amp;$A4045&amp;CHAR(39)&amp;"!r"&amp;$B4045&amp;"c"&amp;$C4045,0)))</f>
        <v>0</v>
      </c>
    </row>
    <row r="4046" spans="1:8" x14ac:dyDescent="0.3">
      <c r="A4046" s="40" t="s">
        <v>1081</v>
      </c>
      <c r="B4046" s="95">
        <f t="shared" si="8167"/>
        <v>14</v>
      </c>
      <c r="C4046" s="95">
        <f t="shared" si="8170"/>
        <v>79</v>
      </c>
      <c r="E4046" s="95">
        <f t="shared" ref="E4046" si="8290">plan_id</f>
        <v>390</v>
      </c>
      <c r="F4046" s="95">
        <f t="shared" ca="1" si="8264"/>
        <v>2012</v>
      </c>
      <c r="G4046" s="95">
        <f t="shared" ref="G4046" ca="1" si="8291">VLOOKUP(INDIRECT(CHAR(39)&amp;$A4046&amp;CHAR(39)&amp;"!r2c"&amp;$C4046,0),variables,2,0)</f>
        <v>9710</v>
      </c>
      <c r="H4046" s="98">
        <f t="array" aca="1" ref="H4046" ca="1">IF(AND(G4046&gt;=10861,G4046&lt;=10863),TEXT(INDIRECT(CHAR(39)&amp;$A4046&amp;CHAR(39)&amp;"!r"&amp;$B4046&amp;"c"&amp;$C4046,0),"dd-mmm-yyyy"),(INDIRECT(CHAR(39)&amp;$A4046&amp;CHAR(39)&amp;"!r"&amp;$B4046&amp;"c"&amp;$C4046,0)))</f>
        <v>0</v>
      </c>
    </row>
    <row r="4047" spans="1:8" x14ac:dyDescent="0.3">
      <c r="A4047" s="40" t="s">
        <v>1081</v>
      </c>
      <c r="B4047" s="95">
        <f t="shared" si="8167"/>
        <v>14</v>
      </c>
      <c r="C4047" s="95">
        <f t="shared" si="8170"/>
        <v>80</v>
      </c>
      <c r="E4047" s="95">
        <f t="shared" ref="E4047" si="8292">plan_id</f>
        <v>390</v>
      </c>
      <c r="F4047" s="95">
        <f t="shared" ca="1" si="8264"/>
        <v>2012</v>
      </c>
      <c r="G4047" s="95">
        <f t="shared" ref="G4047" ca="1" si="8293">VLOOKUP(INDIRECT(CHAR(39)&amp;$A4047&amp;CHAR(39)&amp;"!r2c"&amp;$C4047,0),variables,2,0)</f>
        <v>9758</v>
      </c>
      <c r="H4047" s="98">
        <f t="array" aca="1" ref="H4047" ca="1">IF(AND(G4047&gt;=10861,G4047&lt;=10863),TEXT(INDIRECT(CHAR(39)&amp;$A4047&amp;CHAR(39)&amp;"!r"&amp;$B4047&amp;"c"&amp;$C4047,0),"dd-mmm-yyyy"),(INDIRECT(CHAR(39)&amp;$A4047&amp;CHAR(39)&amp;"!r"&amp;$B4047&amp;"c"&amp;$C4047,0)))</f>
        <v>0</v>
      </c>
    </row>
    <row r="4048" spans="1:8" x14ac:dyDescent="0.3">
      <c r="A4048" s="40" t="s">
        <v>1081</v>
      </c>
      <c r="B4048" s="95">
        <f t="shared" si="8167"/>
        <v>14</v>
      </c>
      <c r="C4048" s="95">
        <f t="shared" si="8170"/>
        <v>81</v>
      </c>
      <c r="E4048" s="95">
        <f t="shared" ref="E4048" si="8294">plan_id</f>
        <v>390</v>
      </c>
      <c r="F4048" s="95">
        <f t="shared" ca="1" si="8264"/>
        <v>2012</v>
      </c>
      <c r="G4048" s="95">
        <f t="shared" ref="G4048" ca="1" si="8295">VLOOKUP(INDIRECT(CHAR(39)&amp;$A4048&amp;CHAR(39)&amp;"!r2c"&amp;$C4048,0),variables,2,0)</f>
        <v>9803</v>
      </c>
      <c r="H4048" s="98">
        <f t="array" aca="1" ref="H4048" ca="1">IF(AND(G4048&gt;=10861,G4048&lt;=10863),TEXT(INDIRECT(CHAR(39)&amp;$A4048&amp;CHAR(39)&amp;"!r"&amp;$B4048&amp;"c"&amp;$C4048,0),"dd-mmm-yyyy"),(INDIRECT(CHAR(39)&amp;$A4048&amp;CHAR(39)&amp;"!r"&amp;$B4048&amp;"c"&amp;$C4048,0)))</f>
        <v>0</v>
      </c>
    </row>
    <row r="4049" spans="1:8" x14ac:dyDescent="0.3">
      <c r="A4049" s="40" t="s">
        <v>1081</v>
      </c>
      <c r="B4049" s="95">
        <f t="shared" si="8167"/>
        <v>14</v>
      </c>
      <c r="C4049" s="95">
        <f t="shared" si="8170"/>
        <v>82</v>
      </c>
      <c r="E4049" s="95">
        <f t="shared" ref="E4049" si="8296">plan_id</f>
        <v>390</v>
      </c>
      <c r="F4049" s="95">
        <f t="shared" ca="1" si="8264"/>
        <v>2012</v>
      </c>
      <c r="G4049" s="95">
        <f t="shared" ref="G4049" ca="1" si="8297">VLOOKUP(INDIRECT(CHAR(39)&amp;$A4049&amp;CHAR(39)&amp;"!r2c"&amp;$C4049,0),variables,2,0)</f>
        <v>9857</v>
      </c>
      <c r="H4049" s="98">
        <f t="array" aca="1" ref="H4049" ca="1">IF(AND(G4049&gt;=10861,G4049&lt;=10863),TEXT(INDIRECT(CHAR(39)&amp;$A4049&amp;CHAR(39)&amp;"!r"&amp;$B4049&amp;"c"&amp;$C4049,0),"dd-mmm-yyyy"),(INDIRECT(CHAR(39)&amp;$A4049&amp;CHAR(39)&amp;"!r"&amp;$B4049&amp;"c"&amp;$C4049,0)))</f>
        <v>0</v>
      </c>
    </row>
    <row r="4050" spans="1:8" x14ac:dyDescent="0.3">
      <c r="A4050" s="40" t="s">
        <v>1081</v>
      </c>
      <c r="B4050" s="95">
        <f t="shared" ref="B4050:B4113" si="8298">B3962+1</f>
        <v>14</v>
      </c>
      <c r="C4050" s="95">
        <f t="shared" si="8170"/>
        <v>83</v>
      </c>
      <c r="E4050" s="95">
        <f t="shared" ref="E4050" si="8299">plan_id</f>
        <v>390</v>
      </c>
      <c r="F4050" s="95">
        <f t="shared" ca="1" si="8264"/>
        <v>2012</v>
      </c>
      <c r="G4050" s="95">
        <f t="shared" ref="G4050" ca="1" si="8300">VLOOKUP(INDIRECT(CHAR(39)&amp;$A4050&amp;CHAR(39)&amp;"!r2c"&amp;$C4050,0),variables,2,0)</f>
        <v>9902</v>
      </c>
      <c r="H4050" s="98">
        <f t="array" aca="1" ref="H4050" ca="1">IF(AND(G4050&gt;=10861,G4050&lt;=10863),TEXT(INDIRECT(CHAR(39)&amp;$A4050&amp;CHAR(39)&amp;"!r"&amp;$B4050&amp;"c"&amp;$C4050,0),"dd-mmm-yyyy"),(INDIRECT(CHAR(39)&amp;$A4050&amp;CHAR(39)&amp;"!r"&amp;$B4050&amp;"c"&amp;$C4050,0)))</f>
        <v>0</v>
      </c>
    </row>
    <row r="4051" spans="1:8" x14ac:dyDescent="0.3">
      <c r="A4051" s="40" t="s">
        <v>1081</v>
      </c>
      <c r="B4051" s="95">
        <f t="shared" si="8298"/>
        <v>14</v>
      </c>
      <c r="C4051" s="95">
        <f t="shared" ref="C4051:C4114" si="8301">C3963</f>
        <v>84</v>
      </c>
      <c r="E4051" s="95">
        <f t="shared" ref="E4051" si="8302">plan_id</f>
        <v>390</v>
      </c>
      <c r="F4051" s="95">
        <f t="shared" ca="1" si="8264"/>
        <v>2012</v>
      </c>
      <c r="G4051" s="95">
        <f t="shared" ref="G4051" ca="1" si="8303">VLOOKUP(INDIRECT(CHAR(39)&amp;$A4051&amp;CHAR(39)&amp;"!r2c"&amp;$C4051,0),variables,2,0)</f>
        <v>9926</v>
      </c>
      <c r="H4051" s="98">
        <f t="array" aca="1" ref="H4051" ca="1">IF(AND(G4051&gt;=10861,G4051&lt;=10863),TEXT(INDIRECT(CHAR(39)&amp;$A4051&amp;CHAR(39)&amp;"!r"&amp;$B4051&amp;"c"&amp;$C4051,0),"dd-mmm-yyyy"),(INDIRECT(CHAR(39)&amp;$A4051&amp;CHAR(39)&amp;"!r"&amp;$B4051&amp;"c"&amp;$C4051,0)))</f>
        <v>0</v>
      </c>
    </row>
    <row r="4052" spans="1:8" x14ac:dyDescent="0.3">
      <c r="A4052" s="40" t="s">
        <v>1081</v>
      </c>
      <c r="B4052" s="95">
        <f t="shared" si="8298"/>
        <v>14</v>
      </c>
      <c r="C4052" s="95">
        <f t="shared" si="8301"/>
        <v>85</v>
      </c>
      <c r="E4052" s="95">
        <f t="shared" ref="E4052" si="8304">plan_id</f>
        <v>390</v>
      </c>
      <c r="F4052" s="95">
        <f t="shared" ca="1" si="8264"/>
        <v>2012</v>
      </c>
      <c r="G4052" s="95">
        <f t="shared" ref="G4052" ca="1" si="8305">VLOOKUP(INDIRECT(CHAR(39)&amp;$A4052&amp;CHAR(39)&amp;"!r2c"&amp;$C4052,0),variables,2,0)</f>
        <v>9666</v>
      </c>
      <c r="H4052" s="98">
        <f t="array" aca="1" ref="H4052" ca="1">IF(AND(G4052&gt;=10861,G4052&lt;=10863),TEXT(INDIRECT(CHAR(39)&amp;$A4052&amp;CHAR(39)&amp;"!r"&amp;$B4052&amp;"c"&amp;$C4052,0),"dd-mmm-yyyy"),(INDIRECT(CHAR(39)&amp;$A4052&amp;CHAR(39)&amp;"!r"&amp;$B4052&amp;"c"&amp;$C4052,0)))</f>
        <v>0</v>
      </c>
    </row>
    <row r="4053" spans="1:8" x14ac:dyDescent="0.3">
      <c r="A4053" s="40" t="s">
        <v>1081</v>
      </c>
      <c r="B4053" s="95">
        <f t="shared" si="8298"/>
        <v>14</v>
      </c>
      <c r="C4053" s="95">
        <f t="shared" si="8301"/>
        <v>86</v>
      </c>
      <c r="E4053" s="95">
        <f t="shared" ref="E4053" si="8306">plan_id</f>
        <v>390</v>
      </c>
      <c r="F4053" s="95">
        <f t="shared" ca="1" si="8264"/>
        <v>2012</v>
      </c>
      <c r="G4053" s="95">
        <f t="shared" ref="G4053" ca="1" si="8307">VLOOKUP(INDIRECT(CHAR(39)&amp;$A4053&amp;CHAR(39)&amp;"!r2c"&amp;$C4053,0),variables,2,0)</f>
        <v>9827</v>
      </c>
      <c r="H4053" s="98">
        <f t="array" aca="1" ref="H4053" ca="1">IF(AND(G4053&gt;=10861,G4053&lt;=10863),TEXT(INDIRECT(CHAR(39)&amp;$A4053&amp;CHAR(39)&amp;"!r"&amp;$B4053&amp;"c"&amp;$C4053,0),"dd-mmm-yyyy"),(INDIRECT(CHAR(39)&amp;$A4053&amp;CHAR(39)&amp;"!r"&amp;$B4053&amp;"c"&amp;$C4053,0)))</f>
        <v>0</v>
      </c>
    </row>
    <row r="4054" spans="1:8" x14ac:dyDescent="0.3">
      <c r="A4054" s="40" t="s">
        <v>1081</v>
      </c>
      <c r="B4054" s="95">
        <f t="shared" si="8298"/>
        <v>14</v>
      </c>
      <c r="C4054" s="95">
        <f t="shared" si="8301"/>
        <v>87</v>
      </c>
      <c r="E4054" s="95">
        <f t="shared" ref="E4054" si="8308">plan_id</f>
        <v>390</v>
      </c>
      <c r="F4054" s="95">
        <f t="shared" ca="1" si="8264"/>
        <v>2012</v>
      </c>
      <c r="G4054" s="95">
        <f t="shared" ref="G4054" ca="1" si="8309">VLOOKUP(INDIRECT(CHAR(39)&amp;$A4054&amp;CHAR(39)&amp;"!r2c"&amp;$C4054,0),variables,2,0)</f>
        <v>9657</v>
      </c>
      <c r="H4054" s="98">
        <f t="array" aca="1" ref="H4054" ca="1">IF(AND(G4054&gt;=10861,G4054&lt;=10863),TEXT(INDIRECT(CHAR(39)&amp;$A4054&amp;CHAR(39)&amp;"!r"&amp;$B4054&amp;"c"&amp;$C4054,0),"dd-mmm-yyyy"),(INDIRECT(CHAR(39)&amp;$A4054&amp;CHAR(39)&amp;"!r"&amp;$B4054&amp;"c"&amp;$C4054,0)))</f>
        <v>0</v>
      </c>
    </row>
    <row r="4055" spans="1:8" x14ac:dyDescent="0.3">
      <c r="A4055" s="40" t="s">
        <v>1081</v>
      </c>
      <c r="B4055" s="95">
        <f t="shared" si="8298"/>
        <v>14</v>
      </c>
      <c r="C4055" s="95">
        <f t="shared" si="8301"/>
        <v>88</v>
      </c>
      <c r="E4055" s="95">
        <f t="shared" ref="E4055" si="8310">plan_id</f>
        <v>390</v>
      </c>
      <c r="F4055" s="95">
        <f t="shared" ca="1" si="8264"/>
        <v>2012</v>
      </c>
      <c r="G4055" s="95">
        <f t="shared" ref="G4055" ca="1" si="8311">VLOOKUP(INDIRECT(CHAR(39)&amp;$A4055&amp;CHAR(39)&amp;"!r2c"&amp;$C4055,0),variables,2,0)</f>
        <v>9834</v>
      </c>
      <c r="H4055" s="98">
        <f t="array" aca="1" ref="H4055" ca="1">IF(AND(G4055&gt;=10861,G4055&lt;=10863),TEXT(INDIRECT(CHAR(39)&amp;$A4055&amp;CHAR(39)&amp;"!r"&amp;$B4055&amp;"c"&amp;$C4055,0),"dd-mmm-yyyy"),(INDIRECT(CHAR(39)&amp;$A4055&amp;CHAR(39)&amp;"!r"&amp;$B4055&amp;"c"&amp;$C4055,0)))</f>
        <v>0</v>
      </c>
    </row>
    <row r="4056" spans="1:8" x14ac:dyDescent="0.3">
      <c r="A4056" s="40" t="s">
        <v>1081</v>
      </c>
      <c r="B4056" s="95">
        <f t="shared" si="8298"/>
        <v>14</v>
      </c>
      <c r="C4056" s="95">
        <f t="shared" si="8301"/>
        <v>89</v>
      </c>
      <c r="E4056" s="95">
        <f t="shared" ref="E4056" si="8312">plan_id</f>
        <v>390</v>
      </c>
      <c r="F4056" s="95">
        <f t="shared" ca="1" si="8264"/>
        <v>2012</v>
      </c>
      <c r="G4056" s="95">
        <f t="shared" ref="G4056" ca="1" si="8313">VLOOKUP(INDIRECT(CHAR(39)&amp;$A4056&amp;CHAR(39)&amp;"!r2c"&amp;$C4056,0),variables,2,0)</f>
        <v>9884</v>
      </c>
      <c r="H4056" s="98">
        <f t="array" aca="1" ref="H4056" ca="1">IF(AND(G4056&gt;=10861,G4056&lt;=10863),TEXT(INDIRECT(CHAR(39)&amp;$A4056&amp;CHAR(39)&amp;"!r"&amp;$B4056&amp;"c"&amp;$C4056,0),"dd-mmm-yyyy"),(INDIRECT(CHAR(39)&amp;$A4056&amp;CHAR(39)&amp;"!r"&amp;$B4056&amp;"c"&amp;$C4056,0)))</f>
        <v>0</v>
      </c>
    </row>
    <row r="4057" spans="1:8" x14ac:dyDescent="0.3">
      <c r="A4057" s="40" t="s">
        <v>1081</v>
      </c>
      <c r="B4057" s="95">
        <f t="shared" si="8298"/>
        <v>14</v>
      </c>
      <c r="C4057" s="95">
        <f t="shared" si="8301"/>
        <v>90</v>
      </c>
      <c r="E4057" s="95">
        <f t="shared" ref="E4057" si="8314">plan_id</f>
        <v>390</v>
      </c>
      <c r="F4057" s="95">
        <f t="shared" ca="1" si="8264"/>
        <v>2012</v>
      </c>
      <c r="G4057" s="95">
        <f t="shared" ref="G4057" ca="1" si="8315">VLOOKUP(INDIRECT(CHAR(39)&amp;$A4057&amp;CHAR(39)&amp;"!r2c"&amp;$C4057,0),variables,2,0)</f>
        <v>9672</v>
      </c>
      <c r="H4057" s="98">
        <f t="array" aca="1" ref="H4057" ca="1">IF(AND(G4057&gt;=10861,G4057&lt;=10863),TEXT(INDIRECT(CHAR(39)&amp;$A4057&amp;CHAR(39)&amp;"!r"&amp;$B4057&amp;"c"&amp;$C4057,0),"dd-mmm-yyyy"),(INDIRECT(CHAR(39)&amp;$A4057&amp;CHAR(39)&amp;"!r"&amp;$B4057&amp;"c"&amp;$C4057,0)))</f>
        <v>0</v>
      </c>
    </row>
    <row r="4058" spans="1:8" x14ac:dyDescent="0.3">
      <c r="A4058" s="40" t="s">
        <v>1081</v>
      </c>
      <c r="B4058" s="95">
        <f t="shared" si="8298"/>
        <v>15</v>
      </c>
      <c r="C4058" s="95">
        <f t="shared" si="8301"/>
        <v>3</v>
      </c>
      <c r="E4058" s="95">
        <f t="shared" ref="E4058" si="8316">plan_id</f>
        <v>390</v>
      </c>
      <c r="F4058" s="95">
        <f t="shared" ca="1" si="8264"/>
        <v>2013</v>
      </c>
      <c r="G4058" s="95">
        <f t="shared" ref="G4058" ca="1" si="8317">VLOOKUP(INDIRECT(CHAR(39)&amp;$A4058&amp;CHAR(39)&amp;"!r2c"&amp;$C4058,0),variables,2,0)</f>
        <v>9704</v>
      </c>
      <c r="H4058" s="98">
        <f t="array" aca="1" ref="H4058" ca="1">IF(AND(G4058&gt;=10861,G4058&lt;=10863),TEXT(INDIRECT(CHAR(39)&amp;$A4058&amp;CHAR(39)&amp;"!r"&amp;$B4058&amp;"c"&amp;$C4058,0),"dd-mmm-yyyy"),(INDIRECT(CHAR(39)&amp;$A4058&amp;CHAR(39)&amp;"!r"&amp;$B4058&amp;"c"&amp;$C4058,0)))</f>
        <v>0</v>
      </c>
    </row>
    <row r="4059" spans="1:8" x14ac:dyDescent="0.3">
      <c r="A4059" s="40" t="s">
        <v>1081</v>
      </c>
      <c r="B4059" s="95">
        <f t="shared" si="8298"/>
        <v>15</v>
      </c>
      <c r="C4059" s="95">
        <f t="shared" si="8301"/>
        <v>4</v>
      </c>
      <c r="E4059" s="95">
        <f t="shared" ref="E4059" si="8318">plan_id</f>
        <v>390</v>
      </c>
      <c r="F4059" s="95">
        <f t="shared" ca="1" si="8264"/>
        <v>2013</v>
      </c>
      <c r="G4059" s="95">
        <f t="shared" ref="G4059" ca="1" si="8319">VLOOKUP(INDIRECT(CHAR(39)&amp;$A4059&amp;CHAR(39)&amp;"!r2c"&amp;$C4059,0),variables,2,0)</f>
        <v>9716</v>
      </c>
      <c r="H4059" s="98">
        <f t="array" aca="1" ref="H4059" ca="1">IF(AND(G4059&gt;=10861,G4059&lt;=10863),TEXT(INDIRECT(CHAR(39)&amp;$A4059&amp;CHAR(39)&amp;"!r"&amp;$B4059&amp;"c"&amp;$C4059,0),"dd-mmm-yyyy"),(INDIRECT(CHAR(39)&amp;$A4059&amp;CHAR(39)&amp;"!r"&amp;$B4059&amp;"c"&amp;$C4059,0)))</f>
        <v>0</v>
      </c>
    </row>
    <row r="4060" spans="1:8" x14ac:dyDescent="0.3">
      <c r="A4060" s="40" t="s">
        <v>1081</v>
      </c>
      <c r="B4060" s="95">
        <f t="shared" si="8298"/>
        <v>15</v>
      </c>
      <c r="C4060" s="95">
        <f t="shared" si="8301"/>
        <v>5</v>
      </c>
      <c r="E4060" s="95">
        <f t="shared" ref="E4060" si="8320">plan_id</f>
        <v>390</v>
      </c>
      <c r="F4060" s="95">
        <f t="shared" ca="1" si="8264"/>
        <v>2013</v>
      </c>
      <c r="G4060" s="95">
        <f t="shared" ref="G4060" ca="1" si="8321">VLOOKUP(INDIRECT(CHAR(39)&amp;$A4060&amp;CHAR(39)&amp;"!r2c"&amp;$C4060,0),variables,2,0)</f>
        <v>9734</v>
      </c>
      <c r="H4060" s="98">
        <f t="array" aca="1" ref="H4060" ca="1">IF(AND(G4060&gt;=10861,G4060&lt;=10863),TEXT(INDIRECT(CHAR(39)&amp;$A4060&amp;CHAR(39)&amp;"!r"&amp;$B4060&amp;"c"&amp;$C4060,0),"dd-mmm-yyyy"),(INDIRECT(CHAR(39)&amp;$A4060&amp;CHAR(39)&amp;"!r"&amp;$B4060&amp;"c"&amp;$C4060,0)))</f>
        <v>0</v>
      </c>
    </row>
    <row r="4061" spans="1:8" x14ac:dyDescent="0.3">
      <c r="A4061" s="40" t="s">
        <v>1081</v>
      </c>
      <c r="B4061" s="95">
        <f t="shared" si="8298"/>
        <v>15</v>
      </c>
      <c r="C4061" s="95">
        <f t="shared" si="8301"/>
        <v>6</v>
      </c>
      <c r="E4061" s="95">
        <f t="shared" ref="E4061" si="8322">plan_id</f>
        <v>390</v>
      </c>
      <c r="F4061" s="95">
        <f t="shared" ca="1" si="8264"/>
        <v>2013</v>
      </c>
      <c r="G4061" s="95">
        <f t="shared" ref="G4061" ca="1" si="8323">VLOOKUP(INDIRECT(CHAR(39)&amp;$A4061&amp;CHAR(39)&amp;"!r2c"&amp;$C4061,0),variables,2,0)</f>
        <v>9749</v>
      </c>
      <c r="H4061" s="98">
        <f t="array" aca="1" ref="H4061" ca="1">IF(AND(G4061&gt;=10861,G4061&lt;=10863),TEXT(INDIRECT(CHAR(39)&amp;$A4061&amp;CHAR(39)&amp;"!r"&amp;$B4061&amp;"c"&amp;$C4061,0),"dd-mmm-yyyy"),(INDIRECT(CHAR(39)&amp;$A4061&amp;CHAR(39)&amp;"!r"&amp;$B4061&amp;"c"&amp;$C4061,0)))</f>
        <v>0</v>
      </c>
    </row>
    <row r="4062" spans="1:8" x14ac:dyDescent="0.3">
      <c r="A4062" s="40" t="s">
        <v>1081</v>
      </c>
      <c r="B4062" s="95">
        <f t="shared" si="8298"/>
        <v>15</v>
      </c>
      <c r="C4062" s="95">
        <f t="shared" si="8301"/>
        <v>7</v>
      </c>
      <c r="E4062" s="95">
        <f t="shared" ref="E4062" si="8324">plan_id</f>
        <v>390</v>
      </c>
      <c r="F4062" s="95">
        <f t="shared" ca="1" si="8264"/>
        <v>2013</v>
      </c>
      <c r="G4062" s="95">
        <f t="shared" ref="G4062" ca="1" si="8325">VLOOKUP(INDIRECT(CHAR(39)&amp;$A4062&amp;CHAR(39)&amp;"!r2c"&amp;$C4062,0),variables,2,0)</f>
        <v>9755</v>
      </c>
      <c r="H4062" s="98">
        <f t="array" aca="1" ref="H4062" ca="1">IF(AND(G4062&gt;=10861,G4062&lt;=10863),TEXT(INDIRECT(CHAR(39)&amp;$A4062&amp;CHAR(39)&amp;"!r"&amp;$B4062&amp;"c"&amp;$C4062,0),"dd-mmm-yyyy"),(INDIRECT(CHAR(39)&amp;$A4062&amp;CHAR(39)&amp;"!r"&amp;$B4062&amp;"c"&amp;$C4062,0)))</f>
        <v>0</v>
      </c>
    </row>
    <row r="4063" spans="1:8" x14ac:dyDescent="0.3">
      <c r="A4063" s="40" t="s">
        <v>1081</v>
      </c>
      <c r="B4063" s="95">
        <f t="shared" si="8298"/>
        <v>15</v>
      </c>
      <c r="C4063" s="95">
        <f t="shared" si="8301"/>
        <v>8</v>
      </c>
      <c r="E4063" s="95">
        <f t="shared" ref="E4063" si="8326">plan_id</f>
        <v>390</v>
      </c>
      <c r="F4063" s="95">
        <f t="shared" ca="1" si="8264"/>
        <v>2013</v>
      </c>
      <c r="G4063" s="95">
        <f t="shared" ref="G4063" ca="1" si="8327">VLOOKUP(INDIRECT(CHAR(39)&amp;$A4063&amp;CHAR(39)&amp;"!r2c"&amp;$C4063,0),variables,2,0)</f>
        <v>9782</v>
      </c>
      <c r="H4063" s="98">
        <f t="array" aca="1" ref="H4063" ca="1">IF(AND(G4063&gt;=10861,G4063&lt;=10863),TEXT(INDIRECT(CHAR(39)&amp;$A4063&amp;CHAR(39)&amp;"!r"&amp;$B4063&amp;"c"&amp;$C4063,0),"dd-mmm-yyyy"),(INDIRECT(CHAR(39)&amp;$A4063&amp;CHAR(39)&amp;"!r"&amp;$B4063&amp;"c"&amp;$C4063,0)))</f>
        <v>0</v>
      </c>
    </row>
    <row r="4064" spans="1:8" x14ac:dyDescent="0.3">
      <c r="A4064" s="40" t="s">
        <v>1081</v>
      </c>
      <c r="B4064" s="95">
        <f t="shared" si="8298"/>
        <v>15</v>
      </c>
      <c r="C4064" s="95">
        <f t="shared" si="8301"/>
        <v>9</v>
      </c>
      <c r="E4064" s="95">
        <f t="shared" ref="E4064" si="8328">plan_id</f>
        <v>390</v>
      </c>
      <c r="F4064" s="95">
        <f t="shared" ca="1" si="8264"/>
        <v>2013</v>
      </c>
      <c r="G4064" s="95">
        <f t="shared" ref="G4064" ca="1" si="8329">VLOOKUP(INDIRECT(CHAR(39)&amp;$A4064&amp;CHAR(39)&amp;"!r2c"&amp;$C4064,0),variables,2,0)</f>
        <v>9788</v>
      </c>
      <c r="H4064" s="98">
        <f t="array" aca="1" ref="H4064" ca="1">IF(AND(G4064&gt;=10861,G4064&lt;=10863),TEXT(INDIRECT(CHAR(39)&amp;$A4064&amp;CHAR(39)&amp;"!r"&amp;$B4064&amp;"c"&amp;$C4064,0),"dd-mmm-yyyy"),(INDIRECT(CHAR(39)&amp;$A4064&amp;CHAR(39)&amp;"!r"&amp;$B4064&amp;"c"&amp;$C4064,0)))</f>
        <v>0</v>
      </c>
    </row>
    <row r="4065" spans="1:8" x14ac:dyDescent="0.3">
      <c r="A4065" s="40" t="s">
        <v>1081</v>
      </c>
      <c r="B4065" s="95">
        <f t="shared" si="8298"/>
        <v>15</v>
      </c>
      <c r="C4065" s="95">
        <f t="shared" si="8301"/>
        <v>10</v>
      </c>
      <c r="E4065" s="95">
        <f t="shared" ref="E4065" si="8330">plan_id</f>
        <v>390</v>
      </c>
      <c r="F4065" s="95">
        <f t="shared" ca="1" si="8264"/>
        <v>2013</v>
      </c>
      <c r="G4065" s="95">
        <f t="shared" ref="G4065" ca="1" si="8331">VLOOKUP(INDIRECT(CHAR(39)&amp;$A4065&amp;CHAR(39)&amp;"!r2c"&amp;$C4065,0),variables,2,0)</f>
        <v>9812</v>
      </c>
      <c r="H4065" s="98">
        <f t="array" aca="1" ref="H4065" ca="1">IF(AND(G4065&gt;=10861,G4065&lt;=10863),TEXT(INDIRECT(CHAR(39)&amp;$A4065&amp;CHAR(39)&amp;"!r"&amp;$B4065&amp;"c"&amp;$C4065,0),"dd-mmm-yyyy"),(INDIRECT(CHAR(39)&amp;$A4065&amp;CHAR(39)&amp;"!r"&amp;$B4065&amp;"c"&amp;$C4065,0)))</f>
        <v>0</v>
      </c>
    </row>
    <row r="4066" spans="1:8" x14ac:dyDescent="0.3">
      <c r="A4066" s="40" t="s">
        <v>1081</v>
      </c>
      <c r="B4066" s="95">
        <f t="shared" si="8298"/>
        <v>15</v>
      </c>
      <c r="C4066" s="95">
        <f t="shared" si="8301"/>
        <v>11</v>
      </c>
      <c r="E4066" s="95">
        <f t="shared" ref="E4066" si="8332">plan_id</f>
        <v>390</v>
      </c>
      <c r="F4066" s="95">
        <f t="shared" ca="1" si="8264"/>
        <v>2013</v>
      </c>
      <c r="G4066" s="95">
        <f t="shared" ref="G4066" ca="1" si="8333">VLOOKUP(INDIRECT(CHAR(39)&amp;$A4066&amp;CHAR(39)&amp;"!r2c"&amp;$C4066,0),variables,2,0)</f>
        <v>9815</v>
      </c>
      <c r="H4066" s="98">
        <f t="array" aca="1" ref="H4066" ca="1">IF(AND(G4066&gt;=10861,G4066&lt;=10863),TEXT(INDIRECT(CHAR(39)&amp;$A4066&amp;CHAR(39)&amp;"!r"&amp;$B4066&amp;"c"&amp;$C4066,0),"dd-mmm-yyyy"),(INDIRECT(CHAR(39)&amp;$A4066&amp;CHAR(39)&amp;"!r"&amp;$B4066&amp;"c"&amp;$C4066,0)))</f>
        <v>0</v>
      </c>
    </row>
    <row r="4067" spans="1:8" x14ac:dyDescent="0.3">
      <c r="A4067" s="40" t="s">
        <v>1081</v>
      </c>
      <c r="B4067" s="95">
        <f t="shared" si="8298"/>
        <v>15</v>
      </c>
      <c r="C4067" s="95">
        <f t="shared" si="8301"/>
        <v>12</v>
      </c>
      <c r="E4067" s="95">
        <f t="shared" ref="E4067" si="8334">plan_id</f>
        <v>390</v>
      </c>
      <c r="F4067" s="95">
        <f t="shared" ca="1" si="8264"/>
        <v>2013</v>
      </c>
      <c r="G4067" s="95">
        <f t="shared" ref="G4067" ca="1" si="8335">VLOOKUP(INDIRECT(CHAR(39)&amp;$A4067&amp;CHAR(39)&amp;"!r2c"&amp;$C4067,0),variables,2,0)</f>
        <v>9821</v>
      </c>
      <c r="H4067" s="98">
        <f t="array" aca="1" ref="H4067" ca="1">IF(AND(G4067&gt;=10861,G4067&lt;=10863),TEXT(INDIRECT(CHAR(39)&amp;$A4067&amp;CHAR(39)&amp;"!r"&amp;$B4067&amp;"c"&amp;$C4067,0),"dd-mmm-yyyy"),(INDIRECT(CHAR(39)&amp;$A4067&amp;CHAR(39)&amp;"!r"&amp;$B4067&amp;"c"&amp;$C4067,0)))</f>
        <v>0</v>
      </c>
    </row>
    <row r="4068" spans="1:8" x14ac:dyDescent="0.3">
      <c r="A4068" s="40" t="s">
        <v>1081</v>
      </c>
      <c r="B4068" s="95">
        <f t="shared" si="8298"/>
        <v>15</v>
      </c>
      <c r="C4068" s="95">
        <f t="shared" si="8301"/>
        <v>13</v>
      </c>
      <c r="E4068" s="95">
        <f t="shared" ref="E4068" si="8336">plan_id</f>
        <v>390</v>
      </c>
      <c r="F4068" s="95">
        <f t="shared" ca="1" si="8264"/>
        <v>2013</v>
      </c>
      <c r="G4068" s="95">
        <f t="shared" ref="G4068" ca="1" si="8337">VLOOKUP(INDIRECT(CHAR(39)&amp;$A4068&amp;CHAR(39)&amp;"!r2c"&amp;$C4068,0),variables,2,0)</f>
        <v>9824</v>
      </c>
      <c r="H4068" s="98">
        <f t="array" aca="1" ref="H4068" ca="1">IF(AND(G4068&gt;=10861,G4068&lt;=10863),TEXT(INDIRECT(CHAR(39)&amp;$A4068&amp;CHAR(39)&amp;"!r"&amp;$B4068&amp;"c"&amp;$C4068,0),"dd-mmm-yyyy"),(INDIRECT(CHAR(39)&amp;$A4068&amp;CHAR(39)&amp;"!r"&amp;$B4068&amp;"c"&amp;$C4068,0)))</f>
        <v>0</v>
      </c>
    </row>
    <row r="4069" spans="1:8" x14ac:dyDescent="0.3">
      <c r="A4069" s="40" t="s">
        <v>1081</v>
      </c>
      <c r="B4069" s="95">
        <f t="shared" si="8298"/>
        <v>15</v>
      </c>
      <c r="C4069" s="95">
        <f t="shared" si="8301"/>
        <v>14</v>
      </c>
      <c r="E4069" s="95">
        <f t="shared" ref="E4069" si="8338">plan_id</f>
        <v>390</v>
      </c>
      <c r="F4069" s="95">
        <f t="shared" ca="1" si="8264"/>
        <v>2013</v>
      </c>
      <c r="G4069" s="95">
        <f t="shared" ref="G4069" ca="1" si="8339">VLOOKUP(INDIRECT(CHAR(39)&amp;$A4069&amp;CHAR(39)&amp;"!r2c"&amp;$C4069,0),variables,2,0)</f>
        <v>9830</v>
      </c>
      <c r="H4069" s="98">
        <f t="array" aca="1" ref="H4069" ca="1">IF(AND(G4069&gt;=10861,G4069&lt;=10863),TEXT(INDIRECT(CHAR(39)&amp;$A4069&amp;CHAR(39)&amp;"!r"&amp;$B4069&amp;"c"&amp;$C4069,0),"dd-mmm-yyyy"),(INDIRECT(CHAR(39)&amp;$A4069&amp;CHAR(39)&amp;"!r"&amp;$B4069&amp;"c"&amp;$C4069,0)))</f>
        <v>0</v>
      </c>
    </row>
    <row r="4070" spans="1:8" x14ac:dyDescent="0.3">
      <c r="A4070" s="40" t="s">
        <v>1081</v>
      </c>
      <c r="B4070" s="95">
        <f t="shared" si="8298"/>
        <v>15</v>
      </c>
      <c r="C4070" s="95">
        <f t="shared" si="8301"/>
        <v>15</v>
      </c>
      <c r="E4070" s="95">
        <f t="shared" ref="E4070" si="8340">plan_id</f>
        <v>390</v>
      </c>
      <c r="F4070" s="95">
        <f t="shared" ca="1" si="8264"/>
        <v>2013</v>
      </c>
      <c r="G4070" s="95">
        <f t="shared" ref="G4070" ca="1" si="8341">VLOOKUP(INDIRECT(CHAR(39)&amp;$A4070&amp;CHAR(39)&amp;"!r2c"&amp;$C4070,0),variables,2,0)</f>
        <v>9833</v>
      </c>
      <c r="H4070" s="98">
        <f t="array" aca="1" ref="H4070" ca="1">IF(AND(G4070&gt;=10861,G4070&lt;=10863),TEXT(INDIRECT(CHAR(39)&amp;$A4070&amp;CHAR(39)&amp;"!r"&amp;$B4070&amp;"c"&amp;$C4070,0),"dd-mmm-yyyy"),(INDIRECT(CHAR(39)&amp;$A4070&amp;CHAR(39)&amp;"!r"&amp;$B4070&amp;"c"&amp;$C4070,0)))</f>
        <v>0</v>
      </c>
    </row>
    <row r="4071" spans="1:8" x14ac:dyDescent="0.3">
      <c r="A4071" s="40" t="s">
        <v>1081</v>
      </c>
      <c r="B4071" s="95">
        <f t="shared" si="8298"/>
        <v>15</v>
      </c>
      <c r="C4071" s="95">
        <f t="shared" si="8301"/>
        <v>16</v>
      </c>
      <c r="E4071" s="95">
        <f t="shared" ref="E4071" si="8342">plan_id</f>
        <v>390</v>
      </c>
      <c r="F4071" s="95">
        <f t="shared" ca="1" si="8264"/>
        <v>2013</v>
      </c>
      <c r="G4071" s="95">
        <f t="shared" ref="G4071" ca="1" si="8343">VLOOKUP(INDIRECT(CHAR(39)&amp;$A4071&amp;CHAR(39)&amp;"!r2c"&amp;$C4071,0),variables,2,0)</f>
        <v>9845</v>
      </c>
      <c r="H4071" s="98">
        <f t="array" aca="1" ref="H4071" ca="1">IF(AND(G4071&gt;=10861,G4071&lt;=10863),TEXT(INDIRECT(CHAR(39)&amp;$A4071&amp;CHAR(39)&amp;"!r"&amp;$B4071&amp;"c"&amp;$C4071,0),"dd-mmm-yyyy"),(INDIRECT(CHAR(39)&amp;$A4071&amp;CHAR(39)&amp;"!r"&amp;$B4071&amp;"c"&amp;$C4071,0)))</f>
        <v>0</v>
      </c>
    </row>
    <row r="4072" spans="1:8" x14ac:dyDescent="0.3">
      <c r="A4072" s="40" t="s">
        <v>1081</v>
      </c>
      <c r="B4072" s="95">
        <f t="shared" si="8298"/>
        <v>15</v>
      </c>
      <c r="C4072" s="95">
        <f t="shared" si="8301"/>
        <v>17</v>
      </c>
      <c r="E4072" s="95">
        <f t="shared" ref="E4072" si="8344">plan_id</f>
        <v>390</v>
      </c>
      <c r="F4072" s="95">
        <f t="shared" ca="1" si="8264"/>
        <v>2013</v>
      </c>
      <c r="G4072" s="95">
        <f t="shared" ref="G4072" ca="1" si="8345">VLOOKUP(INDIRECT(CHAR(39)&amp;$A4072&amp;CHAR(39)&amp;"!r2c"&amp;$C4072,0),variables,2,0)</f>
        <v>9872</v>
      </c>
      <c r="H4072" s="98">
        <f t="array" aca="1" ref="H4072" ca="1">IF(AND(G4072&gt;=10861,G4072&lt;=10863),TEXT(INDIRECT(CHAR(39)&amp;$A4072&amp;CHAR(39)&amp;"!r"&amp;$B4072&amp;"c"&amp;$C4072,0),"dd-mmm-yyyy"),(INDIRECT(CHAR(39)&amp;$A4072&amp;CHAR(39)&amp;"!r"&amp;$B4072&amp;"c"&amp;$C4072,0)))</f>
        <v>0</v>
      </c>
    </row>
    <row r="4073" spans="1:8" x14ac:dyDescent="0.3">
      <c r="A4073" s="40" t="s">
        <v>1081</v>
      </c>
      <c r="B4073" s="95">
        <f t="shared" si="8298"/>
        <v>15</v>
      </c>
      <c r="C4073" s="95">
        <f t="shared" si="8301"/>
        <v>18</v>
      </c>
      <c r="E4073" s="95">
        <f t="shared" ref="E4073" si="8346">plan_id</f>
        <v>390</v>
      </c>
      <c r="F4073" s="95">
        <f t="shared" ca="1" si="8264"/>
        <v>2013</v>
      </c>
      <c r="G4073" s="95">
        <f t="shared" ref="G4073" ca="1" si="8347">VLOOKUP(INDIRECT(CHAR(39)&amp;$A4073&amp;CHAR(39)&amp;"!r2c"&amp;$C4073,0),variables,2,0)</f>
        <v>9887</v>
      </c>
      <c r="H4073" s="98">
        <f t="array" aca="1" ref="H4073" ca="1">IF(AND(G4073&gt;=10861,G4073&lt;=10863),TEXT(INDIRECT(CHAR(39)&amp;$A4073&amp;CHAR(39)&amp;"!r"&amp;$B4073&amp;"c"&amp;$C4073,0),"dd-mmm-yyyy"),(INDIRECT(CHAR(39)&amp;$A4073&amp;CHAR(39)&amp;"!r"&amp;$B4073&amp;"c"&amp;$C4073,0)))</f>
        <v>0</v>
      </c>
    </row>
    <row r="4074" spans="1:8" x14ac:dyDescent="0.3">
      <c r="A4074" s="40" t="s">
        <v>1081</v>
      </c>
      <c r="B4074" s="95">
        <f t="shared" si="8298"/>
        <v>15</v>
      </c>
      <c r="C4074" s="95">
        <f t="shared" si="8301"/>
        <v>19</v>
      </c>
      <c r="E4074" s="95">
        <f t="shared" ref="E4074" si="8348">plan_id</f>
        <v>390</v>
      </c>
      <c r="F4074" s="95">
        <f t="shared" ca="1" si="8264"/>
        <v>2013</v>
      </c>
      <c r="G4074" s="95">
        <f t="shared" ref="G4074" ca="1" si="8349">VLOOKUP(INDIRECT(CHAR(39)&amp;$A4074&amp;CHAR(39)&amp;"!r2c"&amp;$C4074,0),variables,2,0)</f>
        <v>9914</v>
      </c>
      <c r="H4074" s="98">
        <f t="array" aca="1" ref="H4074" ca="1">IF(AND(G4074&gt;=10861,G4074&lt;=10863),TEXT(INDIRECT(CHAR(39)&amp;$A4074&amp;CHAR(39)&amp;"!r"&amp;$B4074&amp;"c"&amp;$C4074,0),"dd-mmm-yyyy"),(INDIRECT(CHAR(39)&amp;$A4074&amp;CHAR(39)&amp;"!r"&amp;$B4074&amp;"c"&amp;$C4074,0)))</f>
        <v>0</v>
      </c>
    </row>
    <row r="4075" spans="1:8" x14ac:dyDescent="0.3">
      <c r="A4075" s="40" t="s">
        <v>1081</v>
      </c>
      <c r="B4075" s="95">
        <f t="shared" si="8298"/>
        <v>15</v>
      </c>
      <c r="C4075" s="95">
        <f t="shared" si="8301"/>
        <v>20</v>
      </c>
      <c r="E4075" s="95">
        <f t="shared" ref="E4075" si="8350">plan_id</f>
        <v>390</v>
      </c>
      <c r="F4075" s="95">
        <f t="shared" ca="1" si="8264"/>
        <v>2013</v>
      </c>
      <c r="G4075" s="95">
        <f t="shared" ref="G4075" ca="1" si="8351">VLOOKUP(INDIRECT(CHAR(39)&amp;$A4075&amp;CHAR(39)&amp;"!r2c"&amp;$C4075,0),variables,2,0)</f>
        <v>9917</v>
      </c>
      <c r="H4075" s="98">
        <f t="array" aca="1" ref="H4075" ca="1">IF(AND(G4075&gt;=10861,G4075&lt;=10863),TEXT(INDIRECT(CHAR(39)&amp;$A4075&amp;CHAR(39)&amp;"!r"&amp;$B4075&amp;"c"&amp;$C4075,0),"dd-mmm-yyyy"),(INDIRECT(CHAR(39)&amp;$A4075&amp;CHAR(39)&amp;"!r"&amp;$B4075&amp;"c"&amp;$C4075,0)))</f>
        <v>0</v>
      </c>
    </row>
    <row r="4076" spans="1:8" x14ac:dyDescent="0.3">
      <c r="A4076" s="40" t="s">
        <v>1081</v>
      </c>
      <c r="B4076" s="95">
        <f t="shared" si="8298"/>
        <v>15</v>
      </c>
      <c r="C4076" s="95">
        <f t="shared" si="8301"/>
        <v>21</v>
      </c>
      <c r="E4076" s="95">
        <f t="shared" ref="E4076" si="8352">plan_id</f>
        <v>390</v>
      </c>
      <c r="F4076" s="95">
        <f t="shared" ca="1" si="8264"/>
        <v>2013</v>
      </c>
      <c r="G4076" s="95">
        <f t="shared" ref="G4076" ca="1" si="8353">VLOOKUP(INDIRECT(CHAR(39)&amp;$A4076&amp;CHAR(39)&amp;"!r2c"&amp;$C4076,0),variables,2,0)</f>
        <v>9920</v>
      </c>
      <c r="H4076" s="98">
        <f t="array" aca="1" ref="H4076" ca="1">IF(AND(G4076&gt;=10861,G4076&lt;=10863),TEXT(INDIRECT(CHAR(39)&amp;$A4076&amp;CHAR(39)&amp;"!r"&amp;$B4076&amp;"c"&amp;$C4076,0),"dd-mmm-yyyy"),(INDIRECT(CHAR(39)&amp;$A4076&amp;CHAR(39)&amp;"!r"&amp;$B4076&amp;"c"&amp;$C4076,0)))</f>
        <v>0</v>
      </c>
    </row>
    <row r="4077" spans="1:8" x14ac:dyDescent="0.3">
      <c r="A4077" s="40" t="s">
        <v>1081</v>
      </c>
      <c r="B4077" s="95">
        <f t="shared" si="8298"/>
        <v>15</v>
      </c>
      <c r="C4077" s="95">
        <f t="shared" si="8301"/>
        <v>22</v>
      </c>
      <c r="E4077" s="95">
        <f t="shared" ref="E4077" si="8354">plan_id</f>
        <v>390</v>
      </c>
      <c r="F4077" s="95">
        <f t="shared" ca="1" si="8264"/>
        <v>2013</v>
      </c>
      <c r="G4077" s="95">
        <f t="shared" ref="G4077" ca="1" si="8355">VLOOKUP(INDIRECT(CHAR(39)&amp;$A4077&amp;CHAR(39)&amp;"!r2c"&amp;$C4077,0),variables,2,0)</f>
        <v>9648</v>
      </c>
      <c r="H4077" s="98">
        <f t="array" aca="1" ref="H4077" ca="1">IF(AND(G4077&gt;=10861,G4077&lt;=10863),TEXT(INDIRECT(CHAR(39)&amp;$A4077&amp;CHAR(39)&amp;"!r"&amp;$B4077&amp;"c"&amp;$C4077,0),"dd-mmm-yyyy"),(INDIRECT(CHAR(39)&amp;$A4077&amp;CHAR(39)&amp;"!r"&amp;$B4077&amp;"c"&amp;$C4077,0)))</f>
        <v>0</v>
      </c>
    </row>
    <row r="4078" spans="1:8" x14ac:dyDescent="0.3">
      <c r="A4078" s="40" t="s">
        <v>1081</v>
      </c>
      <c r="B4078" s="95">
        <f t="shared" si="8298"/>
        <v>15</v>
      </c>
      <c r="C4078" s="95">
        <f t="shared" si="8301"/>
        <v>23</v>
      </c>
      <c r="E4078" s="95">
        <f t="shared" ref="E4078" si="8356">plan_id</f>
        <v>390</v>
      </c>
      <c r="F4078" s="95">
        <f t="shared" ca="1" si="8264"/>
        <v>2013</v>
      </c>
      <c r="G4078" s="95">
        <f t="shared" ref="G4078" ca="1" si="8357">VLOOKUP(INDIRECT(CHAR(39)&amp;$A4078&amp;CHAR(39)&amp;"!r2c"&amp;$C4078,0),variables,2,0)</f>
        <v>9713</v>
      </c>
      <c r="H4078" s="98">
        <f t="array" aca="1" ref="H4078" ca="1">IF(AND(G4078&gt;=10861,G4078&lt;=10863),TEXT(INDIRECT(CHAR(39)&amp;$A4078&amp;CHAR(39)&amp;"!r"&amp;$B4078&amp;"c"&amp;$C4078,0),"dd-mmm-yyyy"),(INDIRECT(CHAR(39)&amp;$A4078&amp;CHAR(39)&amp;"!r"&amp;$B4078&amp;"c"&amp;$C4078,0)))</f>
        <v>0</v>
      </c>
    </row>
    <row r="4079" spans="1:8" x14ac:dyDescent="0.3">
      <c r="A4079" s="40" t="s">
        <v>1081</v>
      </c>
      <c r="B4079" s="95">
        <f t="shared" si="8298"/>
        <v>15</v>
      </c>
      <c r="C4079" s="95">
        <f t="shared" si="8301"/>
        <v>24</v>
      </c>
      <c r="E4079" s="95">
        <f t="shared" ref="E4079" si="8358">plan_id</f>
        <v>390</v>
      </c>
      <c r="F4079" s="95">
        <f t="shared" ca="1" si="8264"/>
        <v>2013</v>
      </c>
      <c r="G4079" s="95">
        <f t="shared" ref="G4079" ca="1" si="8359">VLOOKUP(INDIRECT(CHAR(39)&amp;$A4079&amp;CHAR(39)&amp;"!r2c"&amp;$C4079,0),variables,2,0)</f>
        <v>9719</v>
      </c>
      <c r="H4079" s="98">
        <f t="array" aca="1" ref="H4079" ca="1">IF(AND(G4079&gt;=10861,G4079&lt;=10863),TEXT(INDIRECT(CHAR(39)&amp;$A4079&amp;CHAR(39)&amp;"!r"&amp;$B4079&amp;"c"&amp;$C4079,0),"dd-mmm-yyyy"),(INDIRECT(CHAR(39)&amp;$A4079&amp;CHAR(39)&amp;"!r"&amp;$B4079&amp;"c"&amp;$C4079,0)))</f>
        <v>0</v>
      </c>
    </row>
    <row r="4080" spans="1:8" x14ac:dyDescent="0.3">
      <c r="A4080" s="40" t="s">
        <v>1081</v>
      </c>
      <c r="B4080" s="95">
        <f t="shared" si="8298"/>
        <v>15</v>
      </c>
      <c r="C4080" s="95">
        <f t="shared" si="8301"/>
        <v>25</v>
      </c>
      <c r="E4080" s="95">
        <f t="shared" ref="E4080" si="8360">plan_id</f>
        <v>390</v>
      </c>
      <c r="F4080" s="95">
        <f t="shared" ca="1" si="8264"/>
        <v>2013</v>
      </c>
      <c r="G4080" s="95">
        <f t="shared" ref="G4080" ca="1" si="8361">VLOOKUP(INDIRECT(CHAR(39)&amp;$A4080&amp;CHAR(39)&amp;"!r2c"&amp;$C4080,0),variables,2,0)</f>
        <v>9725</v>
      </c>
      <c r="H4080" s="98">
        <f t="array" aca="1" ref="H4080" ca="1">IF(AND(G4080&gt;=10861,G4080&lt;=10863),TEXT(INDIRECT(CHAR(39)&amp;$A4080&amp;CHAR(39)&amp;"!r"&amp;$B4080&amp;"c"&amp;$C4080,0),"dd-mmm-yyyy"),(INDIRECT(CHAR(39)&amp;$A4080&amp;CHAR(39)&amp;"!r"&amp;$B4080&amp;"c"&amp;$C4080,0)))</f>
        <v>0</v>
      </c>
    </row>
    <row r="4081" spans="1:8" x14ac:dyDescent="0.3">
      <c r="A4081" s="40" t="s">
        <v>1081</v>
      </c>
      <c r="B4081" s="95">
        <f t="shared" si="8298"/>
        <v>15</v>
      </c>
      <c r="C4081" s="95">
        <f t="shared" si="8301"/>
        <v>26</v>
      </c>
      <c r="E4081" s="95">
        <f t="shared" ref="E4081" si="8362">plan_id</f>
        <v>390</v>
      </c>
      <c r="F4081" s="95">
        <f t="shared" ca="1" si="8264"/>
        <v>2013</v>
      </c>
      <c r="G4081" s="95">
        <f t="shared" ref="G4081" ca="1" si="8363">VLOOKUP(INDIRECT(CHAR(39)&amp;$A4081&amp;CHAR(39)&amp;"!r2c"&amp;$C4081,0),variables,2,0)</f>
        <v>9743</v>
      </c>
      <c r="H4081" s="98">
        <f t="array" aca="1" ref="H4081" ca="1">IF(AND(G4081&gt;=10861,G4081&lt;=10863),TEXT(INDIRECT(CHAR(39)&amp;$A4081&amp;CHAR(39)&amp;"!r"&amp;$B4081&amp;"c"&amp;$C4081,0),"dd-mmm-yyyy"),(INDIRECT(CHAR(39)&amp;$A4081&amp;CHAR(39)&amp;"!r"&amp;$B4081&amp;"c"&amp;$C4081,0)))</f>
        <v>0</v>
      </c>
    </row>
    <row r="4082" spans="1:8" x14ac:dyDescent="0.3">
      <c r="A4082" s="40" t="s">
        <v>1081</v>
      </c>
      <c r="B4082" s="95">
        <f t="shared" si="8298"/>
        <v>15</v>
      </c>
      <c r="C4082" s="95">
        <f t="shared" si="8301"/>
        <v>27</v>
      </c>
      <c r="E4082" s="95">
        <f t="shared" ref="E4082" si="8364">plan_id</f>
        <v>390</v>
      </c>
      <c r="F4082" s="95">
        <f t="shared" ca="1" si="8264"/>
        <v>2013</v>
      </c>
      <c r="G4082" s="95">
        <f t="shared" ref="G4082" ca="1" si="8365">VLOOKUP(INDIRECT(CHAR(39)&amp;$A4082&amp;CHAR(39)&amp;"!r2c"&amp;$C4082,0),variables,2,0)</f>
        <v>9746</v>
      </c>
      <c r="H4082" s="98">
        <f t="array" aca="1" ref="H4082" ca="1">IF(AND(G4082&gt;=10861,G4082&lt;=10863),TEXT(INDIRECT(CHAR(39)&amp;$A4082&amp;CHAR(39)&amp;"!r"&amp;$B4082&amp;"c"&amp;$C4082,0),"dd-mmm-yyyy"),(INDIRECT(CHAR(39)&amp;$A4082&amp;CHAR(39)&amp;"!r"&amp;$B4082&amp;"c"&amp;$C4082,0)))</f>
        <v>0</v>
      </c>
    </row>
    <row r="4083" spans="1:8" x14ac:dyDescent="0.3">
      <c r="A4083" s="40" t="s">
        <v>1081</v>
      </c>
      <c r="B4083" s="95">
        <f t="shared" si="8298"/>
        <v>15</v>
      </c>
      <c r="C4083" s="95">
        <f t="shared" si="8301"/>
        <v>28</v>
      </c>
      <c r="E4083" s="95">
        <f t="shared" ref="E4083" si="8366">plan_id</f>
        <v>390</v>
      </c>
      <c r="F4083" s="95">
        <f t="shared" ca="1" si="8264"/>
        <v>2013</v>
      </c>
      <c r="G4083" s="95">
        <f t="shared" ref="G4083" ca="1" si="8367">VLOOKUP(INDIRECT(CHAR(39)&amp;$A4083&amp;CHAR(39)&amp;"!r2c"&amp;$C4083,0),variables,2,0)</f>
        <v>9761</v>
      </c>
      <c r="H4083" s="98">
        <f t="array" aca="1" ref="H4083" ca="1">IF(AND(G4083&gt;=10861,G4083&lt;=10863),TEXT(INDIRECT(CHAR(39)&amp;$A4083&amp;CHAR(39)&amp;"!r"&amp;$B4083&amp;"c"&amp;$C4083,0),"dd-mmm-yyyy"),(INDIRECT(CHAR(39)&amp;$A4083&amp;CHAR(39)&amp;"!r"&amp;$B4083&amp;"c"&amp;$C4083,0)))</f>
        <v>0</v>
      </c>
    </row>
    <row r="4084" spans="1:8" x14ac:dyDescent="0.3">
      <c r="A4084" s="40" t="s">
        <v>1081</v>
      </c>
      <c r="B4084" s="95">
        <f t="shared" si="8298"/>
        <v>15</v>
      </c>
      <c r="C4084" s="95">
        <f t="shared" si="8301"/>
        <v>29</v>
      </c>
      <c r="E4084" s="95">
        <f t="shared" ref="E4084" si="8368">plan_id</f>
        <v>390</v>
      </c>
      <c r="F4084" s="95">
        <f t="shared" ca="1" si="8264"/>
        <v>2013</v>
      </c>
      <c r="G4084" s="95">
        <f t="shared" ref="G4084" ca="1" si="8369">VLOOKUP(INDIRECT(CHAR(39)&amp;$A4084&amp;CHAR(39)&amp;"!r2c"&amp;$C4084,0),variables,2,0)</f>
        <v>9764</v>
      </c>
      <c r="H4084" s="98">
        <f t="array" aca="1" ref="H4084" ca="1">IF(AND(G4084&gt;=10861,G4084&lt;=10863),TEXT(INDIRECT(CHAR(39)&amp;$A4084&amp;CHAR(39)&amp;"!r"&amp;$B4084&amp;"c"&amp;$C4084,0),"dd-mmm-yyyy"),(INDIRECT(CHAR(39)&amp;$A4084&amp;CHAR(39)&amp;"!r"&amp;$B4084&amp;"c"&amp;$C4084,0)))</f>
        <v>0</v>
      </c>
    </row>
    <row r="4085" spans="1:8" x14ac:dyDescent="0.3">
      <c r="A4085" s="40" t="s">
        <v>1081</v>
      </c>
      <c r="B4085" s="95">
        <f t="shared" si="8298"/>
        <v>15</v>
      </c>
      <c r="C4085" s="95">
        <f t="shared" si="8301"/>
        <v>30</v>
      </c>
      <c r="E4085" s="95">
        <f t="shared" ref="E4085" si="8370">plan_id</f>
        <v>390</v>
      </c>
      <c r="F4085" s="95">
        <f t="shared" ca="1" si="8264"/>
        <v>2013</v>
      </c>
      <c r="G4085" s="95">
        <f t="shared" ref="G4085" ca="1" si="8371">VLOOKUP(INDIRECT(CHAR(39)&amp;$A4085&amp;CHAR(39)&amp;"!r2c"&amp;$C4085,0),variables,2,0)</f>
        <v>9767</v>
      </c>
      <c r="H4085" s="98">
        <f t="array" aca="1" ref="H4085" ca="1">IF(AND(G4085&gt;=10861,G4085&lt;=10863),TEXT(INDIRECT(CHAR(39)&amp;$A4085&amp;CHAR(39)&amp;"!r"&amp;$B4085&amp;"c"&amp;$C4085,0),"dd-mmm-yyyy"),(INDIRECT(CHAR(39)&amp;$A4085&amp;CHAR(39)&amp;"!r"&amp;$B4085&amp;"c"&amp;$C4085,0)))</f>
        <v>0</v>
      </c>
    </row>
    <row r="4086" spans="1:8" x14ac:dyDescent="0.3">
      <c r="A4086" s="40" t="s">
        <v>1081</v>
      </c>
      <c r="B4086" s="95">
        <f t="shared" si="8298"/>
        <v>15</v>
      </c>
      <c r="C4086" s="95">
        <f t="shared" si="8301"/>
        <v>31</v>
      </c>
      <c r="E4086" s="95">
        <f t="shared" ref="E4086" si="8372">plan_id</f>
        <v>390</v>
      </c>
      <c r="F4086" s="95">
        <f t="shared" ca="1" si="8264"/>
        <v>2013</v>
      </c>
      <c r="G4086" s="95">
        <f t="shared" ref="G4086" ca="1" si="8373">VLOOKUP(INDIRECT(CHAR(39)&amp;$A4086&amp;CHAR(39)&amp;"!r2c"&amp;$C4086,0),variables,2,0)</f>
        <v>9770</v>
      </c>
      <c r="H4086" s="98">
        <f t="array" aca="1" ref="H4086" ca="1">IF(AND(G4086&gt;=10861,G4086&lt;=10863),TEXT(INDIRECT(CHAR(39)&amp;$A4086&amp;CHAR(39)&amp;"!r"&amp;$B4086&amp;"c"&amp;$C4086,0),"dd-mmm-yyyy"),(INDIRECT(CHAR(39)&amp;$A4086&amp;CHAR(39)&amp;"!r"&amp;$B4086&amp;"c"&amp;$C4086,0)))</f>
        <v>0</v>
      </c>
    </row>
    <row r="4087" spans="1:8" x14ac:dyDescent="0.3">
      <c r="A4087" s="40" t="s">
        <v>1081</v>
      </c>
      <c r="B4087" s="95">
        <f t="shared" si="8298"/>
        <v>15</v>
      </c>
      <c r="C4087" s="95">
        <f t="shared" si="8301"/>
        <v>32</v>
      </c>
      <c r="E4087" s="95">
        <f t="shared" ref="E4087" si="8374">plan_id</f>
        <v>390</v>
      </c>
      <c r="F4087" s="95">
        <f t="shared" ca="1" si="8264"/>
        <v>2013</v>
      </c>
      <c r="G4087" s="95">
        <f t="shared" ref="G4087" ca="1" si="8375">VLOOKUP(INDIRECT(CHAR(39)&amp;$A4087&amp;CHAR(39)&amp;"!r2c"&amp;$C4087,0),variables,2,0)</f>
        <v>9773</v>
      </c>
      <c r="H4087" s="98">
        <f t="array" aca="1" ref="H4087" ca="1">IF(AND(G4087&gt;=10861,G4087&lt;=10863),TEXT(INDIRECT(CHAR(39)&amp;$A4087&amp;CHAR(39)&amp;"!r"&amp;$B4087&amp;"c"&amp;$C4087,0),"dd-mmm-yyyy"),(INDIRECT(CHAR(39)&amp;$A4087&amp;CHAR(39)&amp;"!r"&amp;$B4087&amp;"c"&amp;$C4087,0)))</f>
        <v>0</v>
      </c>
    </row>
    <row r="4088" spans="1:8" x14ac:dyDescent="0.3">
      <c r="A4088" s="40" t="s">
        <v>1081</v>
      </c>
      <c r="B4088" s="95">
        <f t="shared" si="8298"/>
        <v>15</v>
      </c>
      <c r="C4088" s="95">
        <f t="shared" si="8301"/>
        <v>33</v>
      </c>
      <c r="E4088" s="95">
        <f t="shared" ref="E4088" si="8376">plan_id</f>
        <v>390</v>
      </c>
      <c r="F4088" s="95">
        <f t="shared" ca="1" si="8264"/>
        <v>2013</v>
      </c>
      <c r="G4088" s="95">
        <f t="shared" ref="G4088" ca="1" si="8377">VLOOKUP(INDIRECT(CHAR(39)&amp;$A4088&amp;CHAR(39)&amp;"!r2c"&amp;$C4088,0),variables,2,0)</f>
        <v>9776</v>
      </c>
      <c r="H4088" s="98">
        <f t="array" aca="1" ref="H4088" ca="1">IF(AND(G4088&gt;=10861,G4088&lt;=10863),TEXT(INDIRECT(CHAR(39)&amp;$A4088&amp;CHAR(39)&amp;"!r"&amp;$B4088&amp;"c"&amp;$C4088,0),"dd-mmm-yyyy"),(INDIRECT(CHAR(39)&amp;$A4088&amp;CHAR(39)&amp;"!r"&amp;$B4088&amp;"c"&amp;$C4088,0)))</f>
        <v>0</v>
      </c>
    </row>
    <row r="4089" spans="1:8" x14ac:dyDescent="0.3">
      <c r="A4089" s="40" t="s">
        <v>1081</v>
      </c>
      <c r="B4089" s="95">
        <f t="shared" si="8298"/>
        <v>15</v>
      </c>
      <c r="C4089" s="95">
        <f t="shared" si="8301"/>
        <v>34</v>
      </c>
      <c r="E4089" s="95">
        <f t="shared" ref="E4089" si="8378">plan_id</f>
        <v>390</v>
      </c>
      <c r="F4089" s="95">
        <f t="shared" ca="1" si="8264"/>
        <v>2013</v>
      </c>
      <c r="G4089" s="95">
        <f t="shared" ref="G4089" ca="1" si="8379">VLOOKUP(INDIRECT(CHAR(39)&amp;$A4089&amp;CHAR(39)&amp;"!r2c"&amp;$C4089,0),variables,2,0)</f>
        <v>9779</v>
      </c>
      <c r="H4089" s="98">
        <f t="array" aca="1" ref="H4089" ca="1">IF(AND(G4089&gt;=10861,G4089&lt;=10863),TEXT(INDIRECT(CHAR(39)&amp;$A4089&amp;CHAR(39)&amp;"!r"&amp;$B4089&amp;"c"&amp;$C4089,0),"dd-mmm-yyyy"),(INDIRECT(CHAR(39)&amp;$A4089&amp;CHAR(39)&amp;"!r"&amp;$B4089&amp;"c"&amp;$C4089,0)))</f>
        <v>0</v>
      </c>
    </row>
    <row r="4090" spans="1:8" x14ac:dyDescent="0.3">
      <c r="A4090" s="40" t="s">
        <v>1081</v>
      </c>
      <c r="B4090" s="95">
        <f t="shared" si="8298"/>
        <v>15</v>
      </c>
      <c r="C4090" s="95">
        <f t="shared" si="8301"/>
        <v>35</v>
      </c>
      <c r="E4090" s="95">
        <f t="shared" ref="E4090" si="8380">plan_id</f>
        <v>390</v>
      </c>
      <c r="F4090" s="95">
        <f t="shared" ca="1" si="8264"/>
        <v>2013</v>
      </c>
      <c r="G4090" s="95">
        <f t="shared" ref="G4090" ca="1" si="8381">VLOOKUP(INDIRECT(CHAR(39)&amp;$A4090&amp;CHAR(39)&amp;"!r2c"&amp;$C4090,0),variables,2,0)</f>
        <v>9785</v>
      </c>
      <c r="H4090" s="98">
        <f t="array" aca="1" ref="H4090" ca="1">IF(AND(G4090&gt;=10861,G4090&lt;=10863),TEXT(INDIRECT(CHAR(39)&amp;$A4090&amp;CHAR(39)&amp;"!r"&amp;$B4090&amp;"c"&amp;$C4090,0),"dd-mmm-yyyy"),(INDIRECT(CHAR(39)&amp;$A4090&amp;CHAR(39)&amp;"!r"&amp;$B4090&amp;"c"&amp;$C4090,0)))</f>
        <v>0</v>
      </c>
    </row>
    <row r="4091" spans="1:8" x14ac:dyDescent="0.3">
      <c r="A4091" s="40" t="s">
        <v>1081</v>
      </c>
      <c r="B4091" s="95">
        <f t="shared" si="8298"/>
        <v>15</v>
      </c>
      <c r="C4091" s="95">
        <f t="shared" si="8301"/>
        <v>36</v>
      </c>
      <c r="E4091" s="95">
        <f t="shared" ref="E4091" si="8382">plan_id</f>
        <v>390</v>
      </c>
      <c r="F4091" s="95">
        <f t="shared" ca="1" si="8264"/>
        <v>2013</v>
      </c>
      <c r="G4091" s="95">
        <f t="shared" ref="G4091" ca="1" si="8383">VLOOKUP(INDIRECT(CHAR(39)&amp;$A4091&amp;CHAR(39)&amp;"!r2c"&amp;$C4091,0),variables,2,0)</f>
        <v>9794</v>
      </c>
      <c r="H4091" s="98">
        <f t="array" aca="1" ref="H4091" ca="1">IF(AND(G4091&gt;=10861,G4091&lt;=10863),TEXT(INDIRECT(CHAR(39)&amp;$A4091&amp;CHAR(39)&amp;"!r"&amp;$B4091&amp;"c"&amp;$C4091,0),"dd-mmm-yyyy"),(INDIRECT(CHAR(39)&amp;$A4091&amp;CHAR(39)&amp;"!r"&amp;$B4091&amp;"c"&amp;$C4091,0)))</f>
        <v>0</v>
      </c>
    </row>
    <row r="4092" spans="1:8" x14ac:dyDescent="0.3">
      <c r="A4092" s="40" t="s">
        <v>1081</v>
      </c>
      <c r="B4092" s="95">
        <f t="shared" si="8298"/>
        <v>15</v>
      </c>
      <c r="C4092" s="95">
        <f t="shared" si="8301"/>
        <v>37</v>
      </c>
      <c r="E4092" s="95">
        <f t="shared" ref="E4092" si="8384">plan_id</f>
        <v>390</v>
      </c>
      <c r="F4092" s="95">
        <f t="shared" ca="1" si="8264"/>
        <v>2013</v>
      </c>
      <c r="G4092" s="95">
        <f t="shared" ref="G4092" ca="1" si="8385">VLOOKUP(INDIRECT(CHAR(39)&amp;$A4092&amp;CHAR(39)&amp;"!r2c"&amp;$C4092,0),variables,2,0)</f>
        <v>9797</v>
      </c>
      <c r="H4092" s="98">
        <f t="array" aca="1" ref="H4092" ca="1">IF(AND(G4092&gt;=10861,G4092&lt;=10863),TEXT(INDIRECT(CHAR(39)&amp;$A4092&amp;CHAR(39)&amp;"!r"&amp;$B4092&amp;"c"&amp;$C4092,0),"dd-mmm-yyyy"),(INDIRECT(CHAR(39)&amp;$A4092&amp;CHAR(39)&amp;"!r"&amp;$B4092&amp;"c"&amp;$C4092,0)))</f>
        <v>0</v>
      </c>
    </row>
    <row r="4093" spans="1:8" x14ac:dyDescent="0.3">
      <c r="A4093" s="40" t="s">
        <v>1081</v>
      </c>
      <c r="B4093" s="95">
        <f t="shared" si="8298"/>
        <v>15</v>
      </c>
      <c r="C4093" s="95">
        <f t="shared" si="8301"/>
        <v>38</v>
      </c>
      <c r="E4093" s="95">
        <f t="shared" ref="E4093" si="8386">plan_id</f>
        <v>390</v>
      </c>
      <c r="F4093" s="95">
        <f t="shared" ca="1" si="8264"/>
        <v>2013</v>
      </c>
      <c r="G4093" s="95">
        <f t="shared" ref="G4093" ca="1" si="8387">VLOOKUP(INDIRECT(CHAR(39)&amp;$A4093&amp;CHAR(39)&amp;"!r2c"&amp;$C4093,0),variables,2,0)</f>
        <v>9806</v>
      </c>
      <c r="H4093" s="98">
        <f t="array" aca="1" ref="H4093" ca="1">IF(AND(G4093&gt;=10861,G4093&lt;=10863),TEXT(INDIRECT(CHAR(39)&amp;$A4093&amp;CHAR(39)&amp;"!r"&amp;$B4093&amp;"c"&amp;$C4093,0),"dd-mmm-yyyy"),(INDIRECT(CHAR(39)&amp;$A4093&amp;CHAR(39)&amp;"!r"&amp;$B4093&amp;"c"&amp;$C4093,0)))</f>
        <v>0</v>
      </c>
    </row>
    <row r="4094" spans="1:8" x14ac:dyDescent="0.3">
      <c r="A4094" s="40" t="s">
        <v>1081</v>
      </c>
      <c r="B4094" s="95">
        <f t="shared" si="8298"/>
        <v>15</v>
      </c>
      <c r="C4094" s="95">
        <f t="shared" si="8301"/>
        <v>39</v>
      </c>
      <c r="E4094" s="95">
        <f t="shared" ref="E4094" si="8388">plan_id</f>
        <v>390</v>
      </c>
      <c r="F4094" s="95">
        <f t="shared" ca="1" si="8264"/>
        <v>2013</v>
      </c>
      <c r="G4094" s="95">
        <f t="shared" ref="G4094" ca="1" si="8389">VLOOKUP(INDIRECT(CHAR(39)&amp;$A4094&amp;CHAR(39)&amp;"!r2c"&amp;$C4094,0),variables,2,0)</f>
        <v>9809</v>
      </c>
      <c r="H4094" s="98">
        <f t="array" aca="1" ref="H4094" ca="1">IF(AND(G4094&gt;=10861,G4094&lt;=10863),TEXT(INDIRECT(CHAR(39)&amp;$A4094&amp;CHAR(39)&amp;"!r"&amp;$B4094&amp;"c"&amp;$C4094,0),"dd-mmm-yyyy"),(INDIRECT(CHAR(39)&amp;$A4094&amp;CHAR(39)&amp;"!r"&amp;$B4094&amp;"c"&amp;$C4094,0)))</f>
        <v>0</v>
      </c>
    </row>
    <row r="4095" spans="1:8" x14ac:dyDescent="0.3">
      <c r="A4095" s="40" t="s">
        <v>1081</v>
      </c>
      <c r="B4095" s="95">
        <f t="shared" si="8298"/>
        <v>15</v>
      </c>
      <c r="C4095" s="95">
        <f t="shared" si="8301"/>
        <v>40</v>
      </c>
      <c r="E4095" s="95">
        <f t="shared" ref="E4095" si="8390">plan_id</f>
        <v>390</v>
      </c>
      <c r="F4095" s="95">
        <f t="shared" ca="1" si="8264"/>
        <v>2013</v>
      </c>
      <c r="G4095" s="95">
        <f t="shared" ref="G4095" ca="1" si="8391">VLOOKUP(INDIRECT(CHAR(39)&amp;$A4095&amp;CHAR(39)&amp;"!r2c"&amp;$C4095,0),variables,2,0)</f>
        <v>9818</v>
      </c>
      <c r="H4095" s="98">
        <f t="array" aca="1" ref="H4095" ca="1">IF(AND(G4095&gt;=10861,G4095&lt;=10863),TEXT(INDIRECT(CHAR(39)&amp;$A4095&amp;CHAR(39)&amp;"!r"&amp;$B4095&amp;"c"&amp;$C4095,0),"dd-mmm-yyyy"),(INDIRECT(CHAR(39)&amp;$A4095&amp;CHAR(39)&amp;"!r"&amp;$B4095&amp;"c"&amp;$C4095,0)))</f>
        <v>0</v>
      </c>
    </row>
    <row r="4096" spans="1:8" x14ac:dyDescent="0.3">
      <c r="A4096" s="40" t="s">
        <v>1081</v>
      </c>
      <c r="B4096" s="95">
        <f t="shared" si="8298"/>
        <v>15</v>
      </c>
      <c r="C4096" s="95">
        <f t="shared" si="8301"/>
        <v>41</v>
      </c>
      <c r="E4096" s="95">
        <f t="shared" ref="E4096" si="8392">plan_id</f>
        <v>390</v>
      </c>
      <c r="F4096" s="95">
        <f t="shared" ca="1" si="8264"/>
        <v>2013</v>
      </c>
      <c r="G4096" s="95">
        <f t="shared" ref="G4096" ca="1" si="8393">VLOOKUP(INDIRECT(CHAR(39)&amp;$A4096&amp;CHAR(39)&amp;"!r2c"&amp;$C4096,0),variables,2,0)</f>
        <v>9839</v>
      </c>
      <c r="H4096" s="98">
        <f t="array" aca="1" ref="H4096" ca="1">IF(AND(G4096&gt;=10861,G4096&lt;=10863),TEXT(INDIRECT(CHAR(39)&amp;$A4096&amp;CHAR(39)&amp;"!r"&amp;$B4096&amp;"c"&amp;$C4096,0),"dd-mmm-yyyy"),(INDIRECT(CHAR(39)&amp;$A4096&amp;CHAR(39)&amp;"!r"&amp;$B4096&amp;"c"&amp;$C4096,0)))</f>
        <v>0</v>
      </c>
    </row>
    <row r="4097" spans="1:8" x14ac:dyDescent="0.3">
      <c r="A4097" s="40" t="s">
        <v>1081</v>
      </c>
      <c r="B4097" s="95">
        <f t="shared" si="8298"/>
        <v>15</v>
      </c>
      <c r="C4097" s="95">
        <f t="shared" si="8301"/>
        <v>42</v>
      </c>
      <c r="E4097" s="95">
        <f t="shared" ref="E4097" si="8394">plan_id</f>
        <v>390</v>
      </c>
      <c r="F4097" s="95">
        <f t="shared" ref="F4097:F4160" ca="1" si="8395">INDIRECT(CHAR(39)&amp;$A4097&amp;CHAR(39)&amp;"!r"&amp;$B4097&amp;"c2",0)</f>
        <v>2013</v>
      </c>
      <c r="G4097" s="95">
        <f t="shared" ref="G4097" ca="1" si="8396">VLOOKUP(INDIRECT(CHAR(39)&amp;$A4097&amp;CHAR(39)&amp;"!r2c"&amp;$C4097,0),variables,2,0)</f>
        <v>9860</v>
      </c>
      <c r="H4097" s="98">
        <f t="array" aca="1" ref="H4097" ca="1">IF(AND(G4097&gt;=10861,G4097&lt;=10863),TEXT(INDIRECT(CHAR(39)&amp;$A4097&amp;CHAR(39)&amp;"!r"&amp;$B4097&amp;"c"&amp;$C4097,0),"dd-mmm-yyyy"),(INDIRECT(CHAR(39)&amp;$A4097&amp;CHAR(39)&amp;"!r"&amp;$B4097&amp;"c"&amp;$C4097,0)))</f>
        <v>0</v>
      </c>
    </row>
    <row r="4098" spans="1:8" x14ac:dyDescent="0.3">
      <c r="A4098" s="40" t="s">
        <v>1081</v>
      </c>
      <c r="B4098" s="95">
        <f t="shared" si="8298"/>
        <v>15</v>
      </c>
      <c r="C4098" s="95">
        <f t="shared" si="8301"/>
        <v>43</v>
      </c>
      <c r="E4098" s="95">
        <f t="shared" ref="E4098" si="8397">plan_id</f>
        <v>390</v>
      </c>
      <c r="F4098" s="95">
        <f t="shared" ca="1" si="8395"/>
        <v>2013</v>
      </c>
      <c r="G4098" s="95">
        <f t="shared" ref="G4098" ca="1" si="8398">VLOOKUP(INDIRECT(CHAR(39)&amp;$A4098&amp;CHAR(39)&amp;"!r2c"&amp;$C4098,0),variables,2,0)</f>
        <v>9863</v>
      </c>
      <c r="H4098" s="98">
        <f t="array" aca="1" ref="H4098" ca="1">IF(AND(G4098&gt;=10861,G4098&lt;=10863),TEXT(INDIRECT(CHAR(39)&amp;$A4098&amp;CHAR(39)&amp;"!r"&amp;$B4098&amp;"c"&amp;$C4098,0),"dd-mmm-yyyy"),(INDIRECT(CHAR(39)&amp;$A4098&amp;CHAR(39)&amp;"!r"&amp;$B4098&amp;"c"&amp;$C4098,0)))</f>
        <v>0</v>
      </c>
    </row>
    <row r="4099" spans="1:8" x14ac:dyDescent="0.3">
      <c r="A4099" s="40" t="s">
        <v>1081</v>
      </c>
      <c r="B4099" s="95">
        <f t="shared" si="8298"/>
        <v>15</v>
      </c>
      <c r="C4099" s="95">
        <f t="shared" si="8301"/>
        <v>44</v>
      </c>
      <c r="E4099" s="95">
        <f t="shared" ref="E4099" si="8399">plan_id</f>
        <v>390</v>
      </c>
      <c r="F4099" s="95">
        <f t="shared" ca="1" si="8395"/>
        <v>2013</v>
      </c>
      <c r="G4099" s="95">
        <f t="shared" ref="G4099" ca="1" si="8400">VLOOKUP(INDIRECT(CHAR(39)&amp;$A4099&amp;CHAR(39)&amp;"!r2c"&amp;$C4099,0),variables,2,0)</f>
        <v>9878</v>
      </c>
      <c r="H4099" s="98">
        <f t="array" aca="1" ref="H4099" ca="1">IF(AND(G4099&gt;=10861,G4099&lt;=10863),TEXT(INDIRECT(CHAR(39)&amp;$A4099&amp;CHAR(39)&amp;"!r"&amp;$B4099&amp;"c"&amp;$C4099,0),"dd-mmm-yyyy"),(INDIRECT(CHAR(39)&amp;$A4099&amp;CHAR(39)&amp;"!r"&amp;$B4099&amp;"c"&amp;$C4099,0)))</f>
        <v>0</v>
      </c>
    </row>
    <row r="4100" spans="1:8" x14ac:dyDescent="0.3">
      <c r="A4100" s="40" t="s">
        <v>1081</v>
      </c>
      <c r="B4100" s="95">
        <f t="shared" si="8298"/>
        <v>15</v>
      </c>
      <c r="C4100" s="95">
        <f t="shared" si="8301"/>
        <v>45</v>
      </c>
      <c r="E4100" s="95">
        <f t="shared" ref="E4100" si="8401">plan_id</f>
        <v>390</v>
      </c>
      <c r="F4100" s="95">
        <f t="shared" ca="1" si="8395"/>
        <v>2013</v>
      </c>
      <c r="G4100" s="95">
        <f t="shared" ref="G4100" ca="1" si="8402">VLOOKUP(INDIRECT(CHAR(39)&amp;$A4100&amp;CHAR(39)&amp;"!r2c"&amp;$C4100,0),variables,2,0)</f>
        <v>9923</v>
      </c>
      <c r="H4100" s="98">
        <f t="array" aca="1" ref="H4100" ca="1">IF(AND(G4100&gt;=10861,G4100&lt;=10863),TEXT(INDIRECT(CHAR(39)&amp;$A4100&amp;CHAR(39)&amp;"!r"&amp;$B4100&amp;"c"&amp;$C4100,0),"dd-mmm-yyyy"),(INDIRECT(CHAR(39)&amp;$A4100&amp;CHAR(39)&amp;"!r"&amp;$B4100&amp;"c"&amp;$C4100,0)))</f>
        <v>0</v>
      </c>
    </row>
    <row r="4101" spans="1:8" x14ac:dyDescent="0.3">
      <c r="A4101" s="40" t="s">
        <v>1081</v>
      </c>
      <c r="B4101" s="95">
        <f t="shared" si="8298"/>
        <v>15</v>
      </c>
      <c r="C4101" s="95">
        <f t="shared" si="8301"/>
        <v>46</v>
      </c>
      <c r="E4101" s="95">
        <f t="shared" ref="E4101" si="8403">plan_id</f>
        <v>390</v>
      </c>
      <c r="F4101" s="95">
        <f t="shared" ca="1" si="8395"/>
        <v>2013</v>
      </c>
      <c r="G4101" s="95">
        <f t="shared" ref="G4101" ca="1" si="8404">VLOOKUP(INDIRECT(CHAR(39)&amp;$A4101&amp;CHAR(39)&amp;"!r2c"&amp;$C4101,0),variables,2,0)</f>
        <v>9932</v>
      </c>
      <c r="H4101" s="98">
        <f t="array" aca="1" ref="H4101" ca="1">IF(AND(G4101&gt;=10861,G4101&lt;=10863),TEXT(INDIRECT(CHAR(39)&amp;$A4101&amp;CHAR(39)&amp;"!r"&amp;$B4101&amp;"c"&amp;$C4101,0),"dd-mmm-yyyy"),(INDIRECT(CHAR(39)&amp;$A4101&amp;CHAR(39)&amp;"!r"&amp;$B4101&amp;"c"&amp;$C4101,0)))</f>
        <v>0</v>
      </c>
    </row>
    <row r="4102" spans="1:8" x14ac:dyDescent="0.3">
      <c r="A4102" s="40" t="s">
        <v>1081</v>
      </c>
      <c r="B4102" s="95">
        <f t="shared" si="8298"/>
        <v>15</v>
      </c>
      <c r="C4102" s="95">
        <f t="shared" si="8301"/>
        <v>47</v>
      </c>
      <c r="E4102" s="95">
        <f t="shared" ref="E4102" si="8405">plan_id</f>
        <v>390</v>
      </c>
      <c r="F4102" s="95">
        <f t="shared" ca="1" si="8395"/>
        <v>2013</v>
      </c>
      <c r="G4102" s="95">
        <f t="shared" ref="G4102" ca="1" si="8406">VLOOKUP(INDIRECT(CHAR(39)&amp;$A4102&amp;CHAR(39)&amp;"!r2c"&amp;$C4102,0),variables,2,0)</f>
        <v>9935</v>
      </c>
      <c r="H4102" s="98">
        <f t="array" aca="1" ref="H4102" ca="1">IF(AND(G4102&gt;=10861,G4102&lt;=10863),TEXT(INDIRECT(CHAR(39)&amp;$A4102&amp;CHAR(39)&amp;"!r"&amp;$B4102&amp;"c"&amp;$C4102,0),"dd-mmm-yyyy"),(INDIRECT(CHAR(39)&amp;$A4102&amp;CHAR(39)&amp;"!r"&amp;$B4102&amp;"c"&amp;$C4102,0)))</f>
        <v>0</v>
      </c>
    </row>
    <row r="4103" spans="1:8" x14ac:dyDescent="0.3">
      <c r="A4103" s="40" t="s">
        <v>1081</v>
      </c>
      <c r="B4103" s="95">
        <f t="shared" si="8298"/>
        <v>15</v>
      </c>
      <c r="C4103" s="95">
        <f t="shared" si="8301"/>
        <v>48</v>
      </c>
      <c r="E4103" s="95">
        <f t="shared" ref="E4103" si="8407">plan_id</f>
        <v>390</v>
      </c>
      <c r="F4103" s="95">
        <f t="shared" ca="1" si="8395"/>
        <v>2013</v>
      </c>
      <c r="G4103" s="95">
        <f t="shared" ref="G4103" ca="1" si="8408">VLOOKUP(INDIRECT(CHAR(39)&amp;$A4103&amp;CHAR(39)&amp;"!r2c"&amp;$C4103,0),variables,2,0)</f>
        <v>9651</v>
      </c>
      <c r="H4103" s="98">
        <f t="array" aca="1" ref="H4103" ca="1">IF(AND(G4103&gt;=10861,G4103&lt;=10863),TEXT(INDIRECT(CHAR(39)&amp;$A4103&amp;CHAR(39)&amp;"!r"&amp;$B4103&amp;"c"&amp;$C4103,0),"dd-mmm-yyyy"),(INDIRECT(CHAR(39)&amp;$A4103&amp;CHAR(39)&amp;"!r"&amp;$B4103&amp;"c"&amp;$C4103,0)))</f>
        <v>0</v>
      </c>
    </row>
    <row r="4104" spans="1:8" x14ac:dyDescent="0.3">
      <c r="A4104" s="40" t="s">
        <v>1081</v>
      </c>
      <c r="B4104" s="95">
        <f t="shared" si="8298"/>
        <v>15</v>
      </c>
      <c r="C4104" s="95">
        <f t="shared" si="8301"/>
        <v>49</v>
      </c>
      <c r="E4104" s="95">
        <f t="shared" ref="E4104" si="8409">plan_id</f>
        <v>390</v>
      </c>
      <c r="F4104" s="95">
        <f t="shared" ca="1" si="8395"/>
        <v>2013</v>
      </c>
      <c r="G4104" s="95">
        <f t="shared" ref="G4104" ca="1" si="8410">VLOOKUP(INDIRECT(CHAR(39)&amp;$A4104&amp;CHAR(39)&amp;"!r2c"&amp;$C4104,0),variables,2,0)</f>
        <v>9722</v>
      </c>
      <c r="H4104" s="98">
        <f t="array" aca="1" ref="H4104" ca="1">IF(AND(G4104&gt;=10861,G4104&lt;=10863),TEXT(INDIRECT(CHAR(39)&amp;$A4104&amp;CHAR(39)&amp;"!r"&amp;$B4104&amp;"c"&amp;$C4104,0),"dd-mmm-yyyy"),(INDIRECT(CHAR(39)&amp;$A4104&amp;CHAR(39)&amp;"!r"&amp;$B4104&amp;"c"&amp;$C4104,0)))</f>
        <v>0</v>
      </c>
    </row>
    <row r="4105" spans="1:8" x14ac:dyDescent="0.3">
      <c r="A4105" s="40" t="s">
        <v>1081</v>
      </c>
      <c r="B4105" s="95">
        <f t="shared" si="8298"/>
        <v>15</v>
      </c>
      <c r="C4105" s="95">
        <f t="shared" si="8301"/>
        <v>50</v>
      </c>
      <c r="E4105" s="95">
        <f t="shared" ref="E4105" si="8411">plan_id</f>
        <v>390</v>
      </c>
      <c r="F4105" s="95">
        <f t="shared" ca="1" si="8395"/>
        <v>2013</v>
      </c>
      <c r="G4105" s="95">
        <f t="shared" ref="G4105" ca="1" si="8412">VLOOKUP(INDIRECT(CHAR(39)&amp;$A4105&amp;CHAR(39)&amp;"!r2c"&amp;$C4105,0),variables,2,0)</f>
        <v>9848</v>
      </c>
      <c r="H4105" s="98">
        <f t="array" aca="1" ref="H4105" ca="1">IF(AND(G4105&gt;=10861,G4105&lt;=10863),TEXT(INDIRECT(CHAR(39)&amp;$A4105&amp;CHAR(39)&amp;"!r"&amp;$B4105&amp;"c"&amp;$C4105,0),"dd-mmm-yyyy"),(INDIRECT(CHAR(39)&amp;$A4105&amp;CHAR(39)&amp;"!r"&amp;$B4105&amp;"c"&amp;$C4105,0)))</f>
        <v>0</v>
      </c>
    </row>
    <row r="4106" spans="1:8" x14ac:dyDescent="0.3">
      <c r="A4106" s="40" t="s">
        <v>1081</v>
      </c>
      <c r="B4106" s="95">
        <f t="shared" si="8298"/>
        <v>15</v>
      </c>
      <c r="C4106" s="95">
        <f t="shared" si="8301"/>
        <v>51</v>
      </c>
      <c r="E4106" s="95">
        <f t="shared" ref="E4106" si="8413">plan_id</f>
        <v>390</v>
      </c>
      <c r="F4106" s="95">
        <f t="shared" ca="1" si="8395"/>
        <v>2013</v>
      </c>
      <c r="G4106" s="95">
        <f t="shared" ref="G4106" ca="1" si="8414">VLOOKUP(INDIRECT(CHAR(39)&amp;$A4106&amp;CHAR(39)&amp;"!r2c"&amp;$C4106,0),variables,2,0)</f>
        <v>9866</v>
      </c>
      <c r="H4106" s="98">
        <f t="array" aca="1" ref="H4106" ca="1">IF(AND(G4106&gt;=10861,G4106&lt;=10863),TEXT(INDIRECT(CHAR(39)&amp;$A4106&amp;CHAR(39)&amp;"!r"&amp;$B4106&amp;"c"&amp;$C4106,0),"dd-mmm-yyyy"),(INDIRECT(CHAR(39)&amp;$A4106&amp;CHAR(39)&amp;"!r"&amp;$B4106&amp;"c"&amp;$C4106,0)))</f>
        <v>0</v>
      </c>
    </row>
    <row r="4107" spans="1:8" x14ac:dyDescent="0.3">
      <c r="A4107" s="40" t="s">
        <v>1081</v>
      </c>
      <c r="B4107" s="95">
        <f t="shared" si="8298"/>
        <v>15</v>
      </c>
      <c r="C4107" s="95">
        <f t="shared" si="8301"/>
        <v>52</v>
      </c>
      <c r="E4107" s="95">
        <f t="shared" ref="E4107" si="8415">plan_id</f>
        <v>390</v>
      </c>
      <c r="F4107" s="95">
        <f t="shared" ca="1" si="8395"/>
        <v>2013</v>
      </c>
      <c r="G4107" s="95">
        <f t="shared" ref="G4107" ca="1" si="8416">VLOOKUP(INDIRECT(CHAR(39)&amp;$A4107&amp;CHAR(39)&amp;"!r2c"&amp;$C4107,0),variables,2,0)</f>
        <v>9899</v>
      </c>
      <c r="H4107" s="98">
        <f t="array" aca="1" ref="H4107" ca="1">IF(AND(G4107&gt;=10861,G4107&lt;=10863),TEXT(INDIRECT(CHAR(39)&amp;$A4107&amp;CHAR(39)&amp;"!r"&amp;$B4107&amp;"c"&amp;$C4107,0),"dd-mmm-yyyy"),(INDIRECT(CHAR(39)&amp;$A4107&amp;CHAR(39)&amp;"!r"&amp;$B4107&amp;"c"&amp;$C4107,0)))</f>
        <v>0</v>
      </c>
    </row>
    <row r="4108" spans="1:8" x14ac:dyDescent="0.3">
      <c r="A4108" s="40" t="s">
        <v>1081</v>
      </c>
      <c r="B4108" s="95">
        <f t="shared" si="8298"/>
        <v>15</v>
      </c>
      <c r="C4108" s="95">
        <f t="shared" si="8301"/>
        <v>53</v>
      </c>
      <c r="E4108" s="95">
        <f t="shared" ref="E4108" si="8417">plan_id</f>
        <v>390</v>
      </c>
      <c r="F4108" s="95">
        <f t="shared" ca="1" si="8395"/>
        <v>2013</v>
      </c>
      <c r="G4108" s="95">
        <f t="shared" ref="G4108" ca="1" si="8418">VLOOKUP(INDIRECT(CHAR(39)&amp;$A4108&amp;CHAR(39)&amp;"!r2c"&amp;$C4108,0),variables,2,0)</f>
        <v>9905</v>
      </c>
      <c r="H4108" s="98">
        <f t="array" aca="1" ref="H4108" ca="1">IF(AND(G4108&gt;=10861,G4108&lt;=10863),TEXT(INDIRECT(CHAR(39)&amp;$A4108&amp;CHAR(39)&amp;"!r"&amp;$B4108&amp;"c"&amp;$C4108,0),"dd-mmm-yyyy"),(INDIRECT(CHAR(39)&amp;$A4108&amp;CHAR(39)&amp;"!r"&amp;$B4108&amp;"c"&amp;$C4108,0)))</f>
        <v>0</v>
      </c>
    </row>
    <row r="4109" spans="1:8" x14ac:dyDescent="0.3">
      <c r="A4109" s="40" t="s">
        <v>1081</v>
      </c>
      <c r="B4109" s="95">
        <f t="shared" si="8298"/>
        <v>15</v>
      </c>
      <c r="C4109" s="95">
        <f t="shared" si="8301"/>
        <v>54</v>
      </c>
      <c r="E4109" s="95">
        <f t="shared" ref="E4109" si="8419">plan_id</f>
        <v>390</v>
      </c>
      <c r="F4109" s="95">
        <f t="shared" ca="1" si="8395"/>
        <v>2013</v>
      </c>
      <c r="G4109" s="95">
        <f t="shared" ref="G4109" ca="1" si="8420">VLOOKUP(INDIRECT(CHAR(39)&amp;$A4109&amp;CHAR(39)&amp;"!r2c"&amp;$C4109,0),variables,2,0)</f>
        <v>9929</v>
      </c>
      <c r="H4109" s="98">
        <f t="array" aca="1" ref="H4109" ca="1">IF(AND(G4109&gt;=10861,G4109&lt;=10863),TEXT(INDIRECT(CHAR(39)&amp;$A4109&amp;CHAR(39)&amp;"!r"&amp;$B4109&amp;"c"&amp;$C4109,0),"dd-mmm-yyyy"),(INDIRECT(CHAR(39)&amp;$A4109&amp;CHAR(39)&amp;"!r"&amp;$B4109&amp;"c"&amp;$C4109,0)))</f>
        <v>0</v>
      </c>
    </row>
    <row r="4110" spans="1:8" x14ac:dyDescent="0.3">
      <c r="A4110" s="40" t="s">
        <v>1081</v>
      </c>
      <c r="B4110" s="95">
        <f t="shared" si="8298"/>
        <v>15</v>
      </c>
      <c r="C4110" s="95">
        <f t="shared" si="8301"/>
        <v>55</v>
      </c>
      <c r="E4110" s="95">
        <f t="shared" ref="E4110" si="8421">plan_id</f>
        <v>390</v>
      </c>
      <c r="F4110" s="95">
        <f t="shared" ca="1" si="8395"/>
        <v>2013</v>
      </c>
      <c r="G4110" s="95">
        <f t="shared" ref="G4110" ca="1" si="8422">VLOOKUP(INDIRECT(CHAR(39)&amp;$A4110&amp;CHAR(39)&amp;"!r2c"&amp;$C4110,0),variables,2,0)</f>
        <v>9654</v>
      </c>
      <c r="H4110" s="98">
        <f t="array" aca="1" ref="H4110" ca="1">IF(AND(G4110&gt;=10861,G4110&lt;=10863),TEXT(INDIRECT(CHAR(39)&amp;$A4110&amp;CHAR(39)&amp;"!r"&amp;$B4110&amp;"c"&amp;$C4110,0),"dd-mmm-yyyy"),(INDIRECT(CHAR(39)&amp;$A4110&amp;CHAR(39)&amp;"!r"&amp;$B4110&amp;"c"&amp;$C4110,0)))</f>
        <v>0</v>
      </c>
    </row>
    <row r="4111" spans="1:8" x14ac:dyDescent="0.3">
      <c r="A4111" s="40" t="s">
        <v>1081</v>
      </c>
      <c r="B4111" s="95">
        <f t="shared" si="8298"/>
        <v>15</v>
      </c>
      <c r="C4111" s="95">
        <f t="shared" si="8301"/>
        <v>56</v>
      </c>
      <c r="E4111" s="95">
        <f t="shared" ref="E4111" si="8423">plan_id</f>
        <v>390</v>
      </c>
      <c r="F4111" s="95">
        <f t="shared" ca="1" si="8395"/>
        <v>2013</v>
      </c>
      <c r="G4111" s="95">
        <f t="shared" ref="G4111" ca="1" si="8424">VLOOKUP(INDIRECT(CHAR(39)&amp;$A4111&amp;CHAR(39)&amp;"!r2c"&amp;$C4111,0),variables,2,0)</f>
        <v>9707</v>
      </c>
      <c r="H4111" s="98">
        <f t="array" aca="1" ref="H4111" ca="1">IF(AND(G4111&gt;=10861,G4111&lt;=10863),TEXT(INDIRECT(CHAR(39)&amp;$A4111&amp;CHAR(39)&amp;"!r"&amp;$B4111&amp;"c"&amp;$C4111,0),"dd-mmm-yyyy"),(INDIRECT(CHAR(39)&amp;$A4111&amp;CHAR(39)&amp;"!r"&amp;$B4111&amp;"c"&amp;$C4111,0)))</f>
        <v>0</v>
      </c>
    </row>
    <row r="4112" spans="1:8" x14ac:dyDescent="0.3">
      <c r="A4112" s="40" t="s">
        <v>1081</v>
      </c>
      <c r="B4112" s="95">
        <f t="shared" si="8298"/>
        <v>15</v>
      </c>
      <c r="C4112" s="95">
        <f t="shared" si="8301"/>
        <v>57</v>
      </c>
      <c r="E4112" s="95">
        <f t="shared" ref="E4112" si="8425">plan_id</f>
        <v>390</v>
      </c>
      <c r="F4112" s="95">
        <f t="shared" ca="1" si="8395"/>
        <v>2013</v>
      </c>
      <c r="G4112" s="95">
        <f t="shared" ref="G4112" ca="1" si="8426">VLOOKUP(INDIRECT(CHAR(39)&amp;$A4112&amp;CHAR(39)&amp;"!r2c"&amp;$C4112,0),variables,2,0)</f>
        <v>9669</v>
      </c>
      <c r="H4112" s="98">
        <f t="array" aca="1" ref="H4112" ca="1">IF(AND(G4112&gt;=10861,G4112&lt;=10863),TEXT(INDIRECT(CHAR(39)&amp;$A4112&amp;CHAR(39)&amp;"!r"&amp;$B4112&amp;"c"&amp;$C4112,0),"dd-mmm-yyyy"),(INDIRECT(CHAR(39)&amp;$A4112&amp;CHAR(39)&amp;"!r"&amp;$B4112&amp;"c"&amp;$C4112,0)))</f>
        <v>0</v>
      </c>
    </row>
    <row r="4113" spans="1:8" x14ac:dyDescent="0.3">
      <c r="A4113" s="40" t="s">
        <v>1081</v>
      </c>
      <c r="B4113" s="95">
        <f t="shared" si="8298"/>
        <v>15</v>
      </c>
      <c r="C4113" s="95">
        <f t="shared" si="8301"/>
        <v>58</v>
      </c>
      <c r="E4113" s="95">
        <f t="shared" ref="E4113" si="8427">plan_id</f>
        <v>390</v>
      </c>
      <c r="F4113" s="95">
        <f t="shared" ca="1" si="8395"/>
        <v>2013</v>
      </c>
      <c r="G4113" s="95">
        <f t="shared" ref="G4113" ca="1" si="8428">VLOOKUP(INDIRECT(CHAR(39)&amp;$A4113&amp;CHAR(39)&amp;"!r2c"&amp;$C4113,0),variables,2,0)</f>
        <v>9851</v>
      </c>
      <c r="H4113" s="98">
        <f t="array" aca="1" ref="H4113" ca="1">IF(AND(G4113&gt;=10861,G4113&lt;=10863),TEXT(INDIRECT(CHAR(39)&amp;$A4113&amp;CHAR(39)&amp;"!r"&amp;$B4113&amp;"c"&amp;$C4113,0),"dd-mmm-yyyy"),(INDIRECT(CHAR(39)&amp;$A4113&amp;CHAR(39)&amp;"!r"&amp;$B4113&amp;"c"&amp;$C4113,0)))</f>
        <v>0</v>
      </c>
    </row>
    <row r="4114" spans="1:8" x14ac:dyDescent="0.3">
      <c r="A4114" s="40" t="s">
        <v>1081</v>
      </c>
      <c r="B4114" s="95">
        <f t="shared" ref="B4114:B4177" si="8429">B4026+1</f>
        <v>15</v>
      </c>
      <c r="C4114" s="95">
        <f t="shared" si="8301"/>
        <v>59</v>
      </c>
      <c r="E4114" s="95">
        <f t="shared" ref="E4114" si="8430">plan_id</f>
        <v>390</v>
      </c>
      <c r="F4114" s="95">
        <f t="shared" ca="1" si="8395"/>
        <v>2013</v>
      </c>
      <c r="G4114" s="95">
        <f t="shared" ref="G4114" ca="1" si="8431">VLOOKUP(INDIRECT(CHAR(39)&amp;$A4114&amp;CHAR(39)&amp;"!r2c"&amp;$C4114,0),variables,2,0)</f>
        <v>9890</v>
      </c>
      <c r="H4114" s="98">
        <f t="array" aca="1" ref="H4114" ca="1">IF(AND(G4114&gt;=10861,G4114&lt;=10863),TEXT(INDIRECT(CHAR(39)&amp;$A4114&amp;CHAR(39)&amp;"!r"&amp;$B4114&amp;"c"&amp;$C4114,0),"dd-mmm-yyyy"),(INDIRECT(CHAR(39)&amp;$A4114&amp;CHAR(39)&amp;"!r"&amp;$B4114&amp;"c"&amp;$C4114,0)))</f>
        <v>0</v>
      </c>
    </row>
    <row r="4115" spans="1:8" x14ac:dyDescent="0.3">
      <c r="A4115" s="40" t="s">
        <v>1081</v>
      </c>
      <c r="B4115" s="95">
        <f t="shared" si="8429"/>
        <v>15</v>
      </c>
      <c r="C4115" s="95">
        <f t="shared" ref="C4115:C4178" si="8432">C4027</f>
        <v>60</v>
      </c>
      <c r="E4115" s="95">
        <f t="shared" ref="E4115" si="8433">plan_id</f>
        <v>390</v>
      </c>
      <c r="F4115" s="95">
        <f t="shared" ca="1" si="8395"/>
        <v>2013</v>
      </c>
      <c r="G4115" s="95">
        <f t="shared" ref="G4115" ca="1" si="8434">VLOOKUP(INDIRECT(CHAR(39)&amp;$A4115&amp;CHAR(39)&amp;"!r2c"&amp;$C4115,0),variables,2,0)</f>
        <v>9893</v>
      </c>
      <c r="H4115" s="98">
        <f t="array" aca="1" ref="H4115" ca="1">IF(AND(G4115&gt;=10861,G4115&lt;=10863),TEXT(INDIRECT(CHAR(39)&amp;$A4115&amp;CHAR(39)&amp;"!r"&amp;$B4115&amp;"c"&amp;$C4115,0),"dd-mmm-yyyy"),(INDIRECT(CHAR(39)&amp;$A4115&amp;CHAR(39)&amp;"!r"&amp;$B4115&amp;"c"&amp;$C4115,0)))</f>
        <v>0</v>
      </c>
    </row>
    <row r="4116" spans="1:8" x14ac:dyDescent="0.3">
      <c r="A4116" s="40" t="s">
        <v>1081</v>
      </c>
      <c r="B4116" s="95">
        <f t="shared" si="8429"/>
        <v>15</v>
      </c>
      <c r="C4116" s="95">
        <f t="shared" si="8432"/>
        <v>61</v>
      </c>
      <c r="E4116" s="95">
        <f t="shared" ref="E4116" si="8435">plan_id</f>
        <v>390</v>
      </c>
      <c r="F4116" s="95">
        <f t="shared" ca="1" si="8395"/>
        <v>2013</v>
      </c>
      <c r="G4116" s="95">
        <f t="shared" ref="G4116" ca="1" si="8436">VLOOKUP(INDIRECT(CHAR(39)&amp;$A4116&amp;CHAR(39)&amp;"!r2c"&amp;$C4116,0),variables,2,0)</f>
        <v>9896</v>
      </c>
      <c r="H4116" s="98">
        <f t="array" aca="1" ref="H4116" ca="1">IF(AND(G4116&gt;=10861,G4116&lt;=10863),TEXT(INDIRECT(CHAR(39)&amp;$A4116&amp;CHAR(39)&amp;"!r"&amp;$B4116&amp;"c"&amp;$C4116,0),"dd-mmm-yyyy"),(INDIRECT(CHAR(39)&amp;$A4116&amp;CHAR(39)&amp;"!r"&amp;$B4116&amp;"c"&amp;$C4116,0)))</f>
        <v>0</v>
      </c>
    </row>
    <row r="4117" spans="1:8" x14ac:dyDescent="0.3">
      <c r="A4117" s="40" t="s">
        <v>1081</v>
      </c>
      <c r="B4117" s="95">
        <f t="shared" si="8429"/>
        <v>15</v>
      </c>
      <c r="C4117" s="95">
        <f t="shared" si="8432"/>
        <v>62</v>
      </c>
      <c r="E4117" s="95">
        <f t="shared" ref="E4117" si="8437">plan_id</f>
        <v>390</v>
      </c>
      <c r="F4117" s="95">
        <f t="shared" ca="1" si="8395"/>
        <v>2013</v>
      </c>
      <c r="G4117" s="95">
        <f t="shared" ref="G4117" ca="1" si="8438">VLOOKUP(INDIRECT(CHAR(39)&amp;$A4117&amp;CHAR(39)&amp;"!r2c"&amp;$C4117,0),variables,2,0)</f>
        <v>9660</v>
      </c>
      <c r="H4117" s="98">
        <f t="array" aca="1" ref="H4117" ca="1">IF(AND(G4117&gt;=10861,G4117&lt;=10863),TEXT(INDIRECT(CHAR(39)&amp;$A4117&amp;CHAR(39)&amp;"!r"&amp;$B4117&amp;"c"&amp;$C4117,0),"dd-mmm-yyyy"),(INDIRECT(CHAR(39)&amp;$A4117&amp;CHAR(39)&amp;"!r"&amp;$B4117&amp;"c"&amp;$C4117,0)))</f>
        <v>0</v>
      </c>
    </row>
    <row r="4118" spans="1:8" x14ac:dyDescent="0.3">
      <c r="A4118" s="40" t="s">
        <v>1081</v>
      </c>
      <c r="B4118" s="95">
        <f t="shared" si="8429"/>
        <v>15</v>
      </c>
      <c r="C4118" s="95">
        <f t="shared" si="8432"/>
        <v>63</v>
      </c>
      <c r="E4118" s="95">
        <f t="shared" ref="E4118" si="8439">plan_id</f>
        <v>390</v>
      </c>
      <c r="F4118" s="95">
        <f t="shared" ca="1" si="8395"/>
        <v>2013</v>
      </c>
      <c r="G4118" s="95">
        <f t="shared" ref="G4118" ca="1" si="8440">VLOOKUP(INDIRECT(CHAR(39)&amp;$A4118&amp;CHAR(39)&amp;"!r2c"&amp;$C4118,0),variables,2,0)</f>
        <v>9701</v>
      </c>
      <c r="H4118" s="98">
        <f t="array" aca="1" ref="H4118" ca="1">IF(AND(G4118&gt;=10861,G4118&lt;=10863),TEXT(INDIRECT(CHAR(39)&amp;$A4118&amp;CHAR(39)&amp;"!r"&amp;$B4118&amp;"c"&amp;$C4118,0),"dd-mmm-yyyy"),(INDIRECT(CHAR(39)&amp;$A4118&amp;CHAR(39)&amp;"!r"&amp;$B4118&amp;"c"&amp;$C4118,0)))</f>
        <v>0</v>
      </c>
    </row>
    <row r="4119" spans="1:8" x14ac:dyDescent="0.3">
      <c r="A4119" s="40" t="s">
        <v>1081</v>
      </c>
      <c r="B4119" s="95">
        <f t="shared" si="8429"/>
        <v>15</v>
      </c>
      <c r="C4119" s="95">
        <f t="shared" si="8432"/>
        <v>64</v>
      </c>
      <c r="E4119" s="95">
        <f t="shared" ref="E4119" si="8441">plan_id</f>
        <v>390</v>
      </c>
      <c r="F4119" s="95">
        <f t="shared" ca="1" si="8395"/>
        <v>2013</v>
      </c>
      <c r="G4119" s="95">
        <f t="shared" ref="G4119" ca="1" si="8442">VLOOKUP(INDIRECT(CHAR(39)&amp;$A4119&amp;CHAR(39)&amp;"!r2c"&amp;$C4119,0),variables,2,0)</f>
        <v>9728</v>
      </c>
      <c r="H4119" s="98">
        <f t="array" aca="1" ref="H4119" ca="1">IF(AND(G4119&gt;=10861,G4119&lt;=10863),TEXT(INDIRECT(CHAR(39)&amp;$A4119&amp;CHAR(39)&amp;"!r"&amp;$B4119&amp;"c"&amp;$C4119,0),"dd-mmm-yyyy"),(INDIRECT(CHAR(39)&amp;$A4119&amp;CHAR(39)&amp;"!r"&amp;$B4119&amp;"c"&amp;$C4119,0)))</f>
        <v>0</v>
      </c>
    </row>
    <row r="4120" spans="1:8" x14ac:dyDescent="0.3">
      <c r="A4120" s="40" t="s">
        <v>1081</v>
      </c>
      <c r="B4120" s="95">
        <f t="shared" si="8429"/>
        <v>15</v>
      </c>
      <c r="C4120" s="95">
        <f t="shared" si="8432"/>
        <v>65</v>
      </c>
      <c r="E4120" s="95">
        <f t="shared" ref="E4120" si="8443">plan_id</f>
        <v>390</v>
      </c>
      <c r="F4120" s="95">
        <f t="shared" ca="1" si="8395"/>
        <v>2013</v>
      </c>
      <c r="G4120" s="95">
        <f t="shared" ref="G4120" ca="1" si="8444">VLOOKUP(INDIRECT(CHAR(39)&amp;$A4120&amp;CHAR(39)&amp;"!r2c"&amp;$C4120,0),variables,2,0)</f>
        <v>9731</v>
      </c>
      <c r="H4120" s="98">
        <f t="array" aca="1" ref="H4120" ca="1">IF(AND(G4120&gt;=10861,G4120&lt;=10863),TEXT(INDIRECT(CHAR(39)&amp;$A4120&amp;CHAR(39)&amp;"!r"&amp;$B4120&amp;"c"&amp;$C4120,0),"dd-mmm-yyyy"),(INDIRECT(CHAR(39)&amp;$A4120&amp;CHAR(39)&amp;"!r"&amp;$B4120&amp;"c"&amp;$C4120,0)))</f>
        <v>0</v>
      </c>
    </row>
    <row r="4121" spans="1:8" x14ac:dyDescent="0.3">
      <c r="A4121" s="40" t="s">
        <v>1081</v>
      </c>
      <c r="B4121" s="95">
        <f t="shared" si="8429"/>
        <v>15</v>
      </c>
      <c r="C4121" s="95">
        <f t="shared" si="8432"/>
        <v>66</v>
      </c>
      <c r="E4121" s="95">
        <f t="shared" ref="E4121" si="8445">plan_id</f>
        <v>390</v>
      </c>
      <c r="F4121" s="95">
        <f t="shared" ca="1" si="8395"/>
        <v>2013</v>
      </c>
      <c r="G4121" s="95">
        <f t="shared" ref="G4121" ca="1" si="8446">VLOOKUP(INDIRECT(CHAR(39)&amp;$A4121&amp;CHAR(39)&amp;"!r2c"&amp;$C4121,0),variables,2,0)</f>
        <v>9737</v>
      </c>
      <c r="H4121" s="98">
        <f t="array" aca="1" ref="H4121" ca="1">IF(AND(G4121&gt;=10861,G4121&lt;=10863),TEXT(INDIRECT(CHAR(39)&amp;$A4121&amp;CHAR(39)&amp;"!r"&amp;$B4121&amp;"c"&amp;$C4121,0),"dd-mmm-yyyy"),(INDIRECT(CHAR(39)&amp;$A4121&amp;CHAR(39)&amp;"!r"&amp;$B4121&amp;"c"&amp;$C4121,0)))</f>
        <v>0</v>
      </c>
    </row>
    <row r="4122" spans="1:8" x14ac:dyDescent="0.3">
      <c r="A4122" s="40" t="s">
        <v>1081</v>
      </c>
      <c r="B4122" s="95">
        <f t="shared" si="8429"/>
        <v>15</v>
      </c>
      <c r="C4122" s="95">
        <f t="shared" si="8432"/>
        <v>67</v>
      </c>
      <c r="E4122" s="95">
        <f t="shared" ref="E4122" si="8447">plan_id</f>
        <v>390</v>
      </c>
      <c r="F4122" s="95">
        <f t="shared" ca="1" si="8395"/>
        <v>2013</v>
      </c>
      <c r="G4122" s="95">
        <f t="shared" ref="G4122" ca="1" si="8448">VLOOKUP(INDIRECT(CHAR(39)&amp;$A4122&amp;CHAR(39)&amp;"!r2c"&amp;$C4122,0),variables,2,0)</f>
        <v>9740</v>
      </c>
      <c r="H4122" s="98">
        <f t="array" aca="1" ref="H4122" ca="1">IF(AND(G4122&gt;=10861,G4122&lt;=10863),TEXT(INDIRECT(CHAR(39)&amp;$A4122&amp;CHAR(39)&amp;"!r"&amp;$B4122&amp;"c"&amp;$C4122,0),"dd-mmm-yyyy"),(INDIRECT(CHAR(39)&amp;$A4122&amp;CHAR(39)&amp;"!r"&amp;$B4122&amp;"c"&amp;$C4122,0)))</f>
        <v>0</v>
      </c>
    </row>
    <row r="4123" spans="1:8" x14ac:dyDescent="0.3">
      <c r="A4123" s="40" t="s">
        <v>1081</v>
      </c>
      <c r="B4123" s="95">
        <f t="shared" si="8429"/>
        <v>15</v>
      </c>
      <c r="C4123" s="95">
        <f t="shared" si="8432"/>
        <v>68</v>
      </c>
      <c r="E4123" s="95">
        <f t="shared" ref="E4123" si="8449">plan_id</f>
        <v>390</v>
      </c>
      <c r="F4123" s="95">
        <f t="shared" ca="1" si="8395"/>
        <v>2013</v>
      </c>
      <c r="G4123" s="95">
        <f t="shared" ref="G4123" ca="1" si="8450">VLOOKUP(INDIRECT(CHAR(39)&amp;$A4123&amp;CHAR(39)&amp;"!r2c"&amp;$C4123,0),variables,2,0)</f>
        <v>9752</v>
      </c>
      <c r="H4123" s="98">
        <f t="array" aca="1" ref="H4123" ca="1">IF(AND(G4123&gt;=10861,G4123&lt;=10863),TEXT(INDIRECT(CHAR(39)&amp;$A4123&amp;CHAR(39)&amp;"!r"&amp;$B4123&amp;"c"&amp;$C4123,0),"dd-mmm-yyyy"),(INDIRECT(CHAR(39)&amp;$A4123&amp;CHAR(39)&amp;"!r"&amp;$B4123&amp;"c"&amp;$C4123,0)))</f>
        <v>0</v>
      </c>
    </row>
    <row r="4124" spans="1:8" x14ac:dyDescent="0.3">
      <c r="A4124" s="40" t="s">
        <v>1081</v>
      </c>
      <c r="B4124" s="95">
        <f t="shared" si="8429"/>
        <v>15</v>
      </c>
      <c r="C4124" s="95">
        <f t="shared" si="8432"/>
        <v>69</v>
      </c>
      <c r="E4124" s="95">
        <f t="shared" ref="E4124" si="8451">plan_id</f>
        <v>390</v>
      </c>
      <c r="F4124" s="95">
        <f t="shared" ca="1" si="8395"/>
        <v>2013</v>
      </c>
      <c r="G4124" s="95">
        <f t="shared" ref="G4124" ca="1" si="8452">VLOOKUP(INDIRECT(CHAR(39)&amp;$A4124&amp;CHAR(39)&amp;"!r2c"&amp;$C4124,0),variables,2,0)</f>
        <v>9791</v>
      </c>
      <c r="H4124" s="98">
        <f t="array" aca="1" ref="H4124" ca="1">IF(AND(G4124&gt;=10861,G4124&lt;=10863),TEXT(INDIRECT(CHAR(39)&amp;$A4124&amp;CHAR(39)&amp;"!r"&amp;$B4124&amp;"c"&amp;$C4124,0),"dd-mmm-yyyy"),(INDIRECT(CHAR(39)&amp;$A4124&amp;CHAR(39)&amp;"!r"&amp;$B4124&amp;"c"&amp;$C4124,0)))</f>
        <v>0</v>
      </c>
    </row>
    <row r="4125" spans="1:8" x14ac:dyDescent="0.3">
      <c r="A4125" s="40" t="s">
        <v>1081</v>
      </c>
      <c r="B4125" s="95">
        <f t="shared" si="8429"/>
        <v>15</v>
      </c>
      <c r="C4125" s="95">
        <f t="shared" si="8432"/>
        <v>70</v>
      </c>
      <c r="E4125" s="95">
        <f t="shared" ref="E4125" si="8453">plan_id</f>
        <v>390</v>
      </c>
      <c r="F4125" s="95">
        <f t="shared" ca="1" si="8395"/>
        <v>2013</v>
      </c>
      <c r="G4125" s="95">
        <f t="shared" ref="G4125" ca="1" si="8454">VLOOKUP(INDIRECT(CHAR(39)&amp;$A4125&amp;CHAR(39)&amp;"!r2c"&amp;$C4125,0),variables,2,0)</f>
        <v>9800</v>
      </c>
      <c r="H4125" s="98">
        <f t="array" aca="1" ref="H4125" ca="1">IF(AND(G4125&gt;=10861,G4125&lt;=10863),TEXT(INDIRECT(CHAR(39)&amp;$A4125&amp;CHAR(39)&amp;"!r"&amp;$B4125&amp;"c"&amp;$C4125,0),"dd-mmm-yyyy"),(INDIRECT(CHAR(39)&amp;$A4125&amp;CHAR(39)&amp;"!r"&amp;$B4125&amp;"c"&amp;$C4125,0)))</f>
        <v>0</v>
      </c>
    </row>
    <row r="4126" spans="1:8" x14ac:dyDescent="0.3">
      <c r="A4126" s="40" t="s">
        <v>1081</v>
      </c>
      <c r="B4126" s="95">
        <f t="shared" si="8429"/>
        <v>15</v>
      </c>
      <c r="C4126" s="95">
        <f t="shared" si="8432"/>
        <v>71</v>
      </c>
      <c r="E4126" s="95">
        <f t="shared" ref="E4126" si="8455">plan_id</f>
        <v>390</v>
      </c>
      <c r="F4126" s="95">
        <f t="shared" ca="1" si="8395"/>
        <v>2013</v>
      </c>
      <c r="G4126" s="95">
        <f t="shared" ref="G4126" ca="1" si="8456">VLOOKUP(INDIRECT(CHAR(39)&amp;$A4126&amp;CHAR(39)&amp;"!r2c"&amp;$C4126,0),variables,2,0)</f>
        <v>9842</v>
      </c>
      <c r="H4126" s="98">
        <f t="array" aca="1" ref="H4126" ca="1">IF(AND(G4126&gt;=10861,G4126&lt;=10863),TEXT(INDIRECT(CHAR(39)&amp;$A4126&amp;CHAR(39)&amp;"!r"&amp;$B4126&amp;"c"&amp;$C4126,0),"dd-mmm-yyyy"),(INDIRECT(CHAR(39)&amp;$A4126&amp;CHAR(39)&amp;"!r"&amp;$B4126&amp;"c"&amp;$C4126,0)))</f>
        <v>0</v>
      </c>
    </row>
    <row r="4127" spans="1:8" x14ac:dyDescent="0.3">
      <c r="A4127" s="40" t="s">
        <v>1081</v>
      </c>
      <c r="B4127" s="95">
        <f t="shared" si="8429"/>
        <v>15</v>
      </c>
      <c r="C4127" s="95">
        <f t="shared" si="8432"/>
        <v>72</v>
      </c>
      <c r="E4127" s="95">
        <f t="shared" ref="E4127" si="8457">plan_id</f>
        <v>390</v>
      </c>
      <c r="F4127" s="95">
        <f t="shared" ca="1" si="8395"/>
        <v>2013</v>
      </c>
      <c r="G4127" s="95">
        <f t="shared" ref="G4127" ca="1" si="8458">VLOOKUP(INDIRECT(CHAR(39)&amp;$A4127&amp;CHAR(39)&amp;"!r2c"&amp;$C4127,0),variables,2,0)</f>
        <v>9854</v>
      </c>
      <c r="H4127" s="98">
        <f t="array" aca="1" ref="H4127" ca="1">IF(AND(G4127&gt;=10861,G4127&lt;=10863),TEXT(INDIRECT(CHAR(39)&amp;$A4127&amp;CHAR(39)&amp;"!r"&amp;$B4127&amp;"c"&amp;$C4127,0),"dd-mmm-yyyy"),(INDIRECT(CHAR(39)&amp;$A4127&amp;CHAR(39)&amp;"!r"&amp;$B4127&amp;"c"&amp;$C4127,0)))</f>
        <v>0</v>
      </c>
    </row>
    <row r="4128" spans="1:8" x14ac:dyDescent="0.3">
      <c r="A4128" s="40" t="s">
        <v>1081</v>
      </c>
      <c r="B4128" s="95">
        <f t="shared" si="8429"/>
        <v>15</v>
      </c>
      <c r="C4128" s="95">
        <f t="shared" si="8432"/>
        <v>73</v>
      </c>
      <c r="E4128" s="95">
        <f t="shared" ref="E4128" si="8459">plan_id</f>
        <v>390</v>
      </c>
      <c r="F4128" s="95">
        <f t="shared" ca="1" si="8395"/>
        <v>2013</v>
      </c>
      <c r="G4128" s="95">
        <f t="shared" ref="G4128" ca="1" si="8460">VLOOKUP(INDIRECT(CHAR(39)&amp;$A4128&amp;CHAR(39)&amp;"!r2c"&amp;$C4128,0),variables,2,0)</f>
        <v>9869</v>
      </c>
      <c r="H4128" s="98">
        <f t="array" aca="1" ref="H4128" ca="1">IF(AND(G4128&gt;=10861,G4128&lt;=10863),TEXT(INDIRECT(CHAR(39)&amp;$A4128&amp;CHAR(39)&amp;"!r"&amp;$B4128&amp;"c"&amp;$C4128,0),"dd-mmm-yyyy"),(INDIRECT(CHAR(39)&amp;$A4128&amp;CHAR(39)&amp;"!r"&amp;$B4128&amp;"c"&amp;$C4128,0)))</f>
        <v>0</v>
      </c>
    </row>
    <row r="4129" spans="1:8" x14ac:dyDescent="0.3">
      <c r="A4129" s="40" t="s">
        <v>1081</v>
      </c>
      <c r="B4129" s="95">
        <f t="shared" si="8429"/>
        <v>15</v>
      </c>
      <c r="C4129" s="95">
        <f t="shared" si="8432"/>
        <v>74</v>
      </c>
      <c r="E4129" s="95">
        <f t="shared" ref="E4129" si="8461">plan_id</f>
        <v>390</v>
      </c>
      <c r="F4129" s="95">
        <f t="shared" ca="1" si="8395"/>
        <v>2013</v>
      </c>
      <c r="G4129" s="95">
        <f t="shared" ref="G4129" ca="1" si="8462">VLOOKUP(INDIRECT(CHAR(39)&amp;$A4129&amp;CHAR(39)&amp;"!r2c"&amp;$C4129,0),variables,2,0)</f>
        <v>9873</v>
      </c>
      <c r="H4129" s="98">
        <f t="array" aca="1" ref="H4129" ca="1">IF(AND(G4129&gt;=10861,G4129&lt;=10863),TEXT(INDIRECT(CHAR(39)&amp;$A4129&amp;CHAR(39)&amp;"!r"&amp;$B4129&amp;"c"&amp;$C4129,0),"dd-mmm-yyyy"),(INDIRECT(CHAR(39)&amp;$A4129&amp;CHAR(39)&amp;"!r"&amp;$B4129&amp;"c"&amp;$C4129,0)))</f>
        <v>0</v>
      </c>
    </row>
    <row r="4130" spans="1:8" x14ac:dyDescent="0.3">
      <c r="A4130" s="40" t="s">
        <v>1081</v>
      </c>
      <c r="B4130" s="95">
        <f t="shared" si="8429"/>
        <v>15</v>
      </c>
      <c r="C4130" s="95">
        <f t="shared" si="8432"/>
        <v>75</v>
      </c>
      <c r="E4130" s="95">
        <f t="shared" ref="E4130" si="8463">plan_id</f>
        <v>390</v>
      </c>
      <c r="F4130" s="95">
        <f t="shared" ca="1" si="8395"/>
        <v>2013</v>
      </c>
      <c r="G4130" s="95">
        <f t="shared" ref="G4130" ca="1" si="8464">VLOOKUP(INDIRECT(CHAR(39)&amp;$A4130&amp;CHAR(39)&amp;"!r2c"&amp;$C4130,0),variables,2,0)</f>
        <v>9881</v>
      </c>
      <c r="H4130" s="98">
        <f t="array" aca="1" ref="H4130" ca="1">IF(AND(G4130&gt;=10861,G4130&lt;=10863),TEXT(INDIRECT(CHAR(39)&amp;$A4130&amp;CHAR(39)&amp;"!r"&amp;$B4130&amp;"c"&amp;$C4130,0),"dd-mmm-yyyy"),(INDIRECT(CHAR(39)&amp;$A4130&amp;CHAR(39)&amp;"!r"&amp;$B4130&amp;"c"&amp;$C4130,0)))</f>
        <v>0</v>
      </c>
    </row>
    <row r="4131" spans="1:8" x14ac:dyDescent="0.3">
      <c r="A4131" s="40" t="s">
        <v>1081</v>
      </c>
      <c r="B4131" s="95">
        <f t="shared" si="8429"/>
        <v>15</v>
      </c>
      <c r="C4131" s="95">
        <f t="shared" si="8432"/>
        <v>76</v>
      </c>
      <c r="E4131" s="95">
        <f t="shared" ref="E4131" si="8465">plan_id</f>
        <v>390</v>
      </c>
      <c r="F4131" s="95">
        <f t="shared" ca="1" si="8395"/>
        <v>2013</v>
      </c>
      <c r="G4131" s="95">
        <f t="shared" ref="G4131" ca="1" si="8466">VLOOKUP(INDIRECT(CHAR(39)&amp;$A4131&amp;CHAR(39)&amp;"!r2c"&amp;$C4131,0),variables,2,0)</f>
        <v>9908</v>
      </c>
      <c r="H4131" s="98">
        <f t="array" aca="1" ref="H4131" ca="1">IF(AND(G4131&gt;=10861,G4131&lt;=10863),TEXT(INDIRECT(CHAR(39)&amp;$A4131&amp;CHAR(39)&amp;"!r"&amp;$B4131&amp;"c"&amp;$C4131,0),"dd-mmm-yyyy"),(INDIRECT(CHAR(39)&amp;$A4131&amp;CHAR(39)&amp;"!r"&amp;$B4131&amp;"c"&amp;$C4131,0)))</f>
        <v>0</v>
      </c>
    </row>
    <row r="4132" spans="1:8" x14ac:dyDescent="0.3">
      <c r="A4132" s="40" t="s">
        <v>1081</v>
      </c>
      <c r="B4132" s="95">
        <f t="shared" si="8429"/>
        <v>15</v>
      </c>
      <c r="C4132" s="95">
        <f t="shared" si="8432"/>
        <v>77</v>
      </c>
      <c r="E4132" s="95">
        <f t="shared" ref="E4132" si="8467">plan_id</f>
        <v>390</v>
      </c>
      <c r="F4132" s="95">
        <f t="shared" ca="1" si="8395"/>
        <v>2013</v>
      </c>
      <c r="G4132" s="95">
        <f t="shared" ref="G4132" ca="1" si="8468">VLOOKUP(INDIRECT(CHAR(39)&amp;$A4132&amp;CHAR(39)&amp;"!r2c"&amp;$C4132,0),variables,2,0)</f>
        <v>9911</v>
      </c>
      <c r="H4132" s="98">
        <f t="array" aca="1" ref="H4132" ca="1">IF(AND(G4132&gt;=10861,G4132&lt;=10863),TEXT(INDIRECT(CHAR(39)&amp;$A4132&amp;CHAR(39)&amp;"!r"&amp;$B4132&amp;"c"&amp;$C4132,0),"dd-mmm-yyyy"),(INDIRECT(CHAR(39)&amp;$A4132&amp;CHAR(39)&amp;"!r"&amp;$B4132&amp;"c"&amp;$C4132,0)))</f>
        <v>0</v>
      </c>
    </row>
    <row r="4133" spans="1:8" x14ac:dyDescent="0.3">
      <c r="A4133" s="40" t="s">
        <v>1081</v>
      </c>
      <c r="B4133" s="95">
        <f t="shared" si="8429"/>
        <v>15</v>
      </c>
      <c r="C4133" s="95">
        <f t="shared" si="8432"/>
        <v>78</v>
      </c>
      <c r="E4133" s="95">
        <f t="shared" ref="E4133" si="8469">plan_id</f>
        <v>390</v>
      </c>
      <c r="F4133" s="95">
        <f t="shared" ca="1" si="8395"/>
        <v>2013</v>
      </c>
      <c r="G4133" s="95">
        <f t="shared" ref="G4133" ca="1" si="8470">VLOOKUP(INDIRECT(CHAR(39)&amp;$A4133&amp;CHAR(39)&amp;"!r2c"&amp;$C4133,0),variables,2,0)</f>
        <v>9663</v>
      </c>
      <c r="H4133" s="98">
        <f t="array" aca="1" ref="H4133" ca="1">IF(AND(G4133&gt;=10861,G4133&lt;=10863),TEXT(INDIRECT(CHAR(39)&amp;$A4133&amp;CHAR(39)&amp;"!r"&amp;$B4133&amp;"c"&amp;$C4133,0),"dd-mmm-yyyy"),(INDIRECT(CHAR(39)&amp;$A4133&amp;CHAR(39)&amp;"!r"&amp;$B4133&amp;"c"&amp;$C4133,0)))</f>
        <v>0</v>
      </c>
    </row>
    <row r="4134" spans="1:8" x14ac:dyDescent="0.3">
      <c r="A4134" s="40" t="s">
        <v>1081</v>
      </c>
      <c r="B4134" s="95">
        <f t="shared" si="8429"/>
        <v>15</v>
      </c>
      <c r="C4134" s="95">
        <f t="shared" si="8432"/>
        <v>79</v>
      </c>
      <c r="E4134" s="95">
        <f t="shared" ref="E4134" si="8471">plan_id</f>
        <v>390</v>
      </c>
      <c r="F4134" s="95">
        <f t="shared" ca="1" si="8395"/>
        <v>2013</v>
      </c>
      <c r="G4134" s="95">
        <f t="shared" ref="G4134" ca="1" si="8472">VLOOKUP(INDIRECT(CHAR(39)&amp;$A4134&amp;CHAR(39)&amp;"!r2c"&amp;$C4134,0),variables,2,0)</f>
        <v>9710</v>
      </c>
      <c r="H4134" s="98">
        <f t="array" aca="1" ref="H4134" ca="1">IF(AND(G4134&gt;=10861,G4134&lt;=10863),TEXT(INDIRECT(CHAR(39)&amp;$A4134&amp;CHAR(39)&amp;"!r"&amp;$B4134&amp;"c"&amp;$C4134,0),"dd-mmm-yyyy"),(INDIRECT(CHAR(39)&amp;$A4134&amp;CHAR(39)&amp;"!r"&amp;$B4134&amp;"c"&amp;$C4134,0)))</f>
        <v>0</v>
      </c>
    </row>
    <row r="4135" spans="1:8" x14ac:dyDescent="0.3">
      <c r="A4135" s="40" t="s">
        <v>1081</v>
      </c>
      <c r="B4135" s="95">
        <f t="shared" si="8429"/>
        <v>15</v>
      </c>
      <c r="C4135" s="95">
        <f t="shared" si="8432"/>
        <v>80</v>
      </c>
      <c r="E4135" s="95">
        <f t="shared" ref="E4135" si="8473">plan_id</f>
        <v>390</v>
      </c>
      <c r="F4135" s="95">
        <f t="shared" ca="1" si="8395"/>
        <v>2013</v>
      </c>
      <c r="G4135" s="95">
        <f t="shared" ref="G4135" ca="1" si="8474">VLOOKUP(INDIRECT(CHAR(39)&amp;$A4135&amp;CHAR(39)&amp;"!r2c"&amp;$C4135,0),variables,2,0)</f>
        <v>9758</v>
      </c>
      <c r="H4135" s="98">
        <f t="array" aca="1" ref="H4135" ca="1">IF(AND(G4135&gt;=10861,G4135&lt;=10863),TEXT(INDIRECT(CHAR(39)&amp;$A4135&amp;CHAR(39)&amp;"!r"&amp;$B4135&amp;"c"&amp;$C4135,0),"dd-mmm-yyyy"),(INDIRECT(CHAR(39)&amp;$A4135&amp;CHAR(39)&amp;"!r"&amp;$B4135&amp;"c"&amp;$C4135,0)))</f>
        <v>0</v>
      </c>
    </row>
    <row r="4136" spans="1:8" x14ac:dyDescent="0.3">
      <c r="A4136" s="40" t="s">
        <v>1081</v>
      </c>
      <c r="B4136" s="95">
        <f t="shared" si="8429"/>
        <v>15</v>
      </c>
      <c r="C4136" s="95">
        <f t="shared" si="8432"/>
        <v>81</v>
      </c>
      <c r="E4136" s="95">
        <f t="shared" ref="E4136" si="8475">plan_id</f>
        <v>390</v>
      </c>
      <c r="F4136" s="95">
        <f t="shared" ca="1" si="8395"/>
        <v>2013</v>
      </c>
      <c r="G4136" s="95">
        <f t="shared" ref="G4136" ca="1" si="8476">VLOOKUP(INDIRECT(CHAR(39)&amp;$A4136&amp;CHAR(39)&amp;"!r2c"&amp;$C4136,0),variables,2,0)</f>
        <v>9803</v>
      </c>
      <c r="H4136" s="98">
        <f t="array" aca="1" ref="H4136" ca="1">IF(AND(G4136&gt;=10861,G4136&lt;=10863),TEXT(INDIRECT(CHAR(39)&amp;$A4136&amp;CHAR(39)&amp;"!r"&amp;$B4136&amp;"c"&amp;$C4136,0),"dd-mmm-yyyy"),(INDIRECT(CHAR(39)&amp;$A4136&amp;CHAR(39)&amp;"!r"&amp;$B4136&amp;"c"&amp;$C4136,0)))</f>
        <v>0</v>
      </c>
    </row>
    <row r="4137" spans="1:8" x14ac:dyDescent="0.3">
      <c r="A4137" s="40" t="s">
        <v>1081</v>
      </c>
      <c r="B4137" s="95">
        <f t="shared" si="8429"/>
        <v>15</v>
      </c>
      <c r="C4137" s="95">
        <f t="shared" si="8432"/>
        <v>82</v>
      </c>
      <c r="E4137" s="95">
        <f t="shared" ref="E4137" si="8477">plan_id</f>
        <v>390</v>
      </c>
      <c r="F4137" s="95">
        <f t="shared" ca="1" si="8395"/>
        <v>2013</v>
      </c>
      <c r="G4137" s="95">
        <f t="shared" ref="G4137" ca="1" si="8478">VLOOKUP(INDIRECT(CHAR(39)&amp;$A4137&amp;CHAR(39)&amp;"!r2c"&amp;$C4137,0),variables,2,0)</f>
        <v>9857</v>
      </c>
      <c r="H4137" s="98">
        <f t="array" aca="1" ref="H4137" ca="1">IF(AND(G4137&gt;=10861,G4137&lt;=10863),TEXT(INDIRECT(CHAR(39)&amp;$A4137&amp;CHAR(39)&amp;"!r"&amp;$B4137&amp;"c"&amp;$C4137,0),"dd-mmm-yyyy"),(INDIRECT(CHAR(39)&amp;$A4137&amp;CHAR(39)&amp;"!r"&amp;$B4137&amp;"c"&amp;$C4137,0)))</f>
        <v>0</v>
      </c>
    </row>
    <row r="4138" spans="1:8" x14ac:dyDescent="0.3">
      <c r="A4138" s="40" t="s">
        <v>1081</v>
      </c>
      <c r="B4138" s="95">
        <f t="shared" si="8429"/>
        <v>15</v>
      </c>
      <c r="C4138" s="95">
        <f t="shared" si="8432"/>
        <v>83</v>
      </c>
      <c r="E4138" s="95">
        <f t="shared" ref="E4138" si="8479">plan_id</f>
        <v>390</v>
      </c>
      <c r="F4138" s="95">
        <f t="shared" ca="1" si="8395"/>
        <v>2013</v>
      </c>
      <c r="G4138" s="95">
        <f t="shared" ref="G4138" ca="1" si="8480">VLOOKUP(INDIRECT(CHAR(39)&amp;$A4138&amp;CHAR(39)&amp;"!r2c"&amp;$C4138,0),variables,2,0)</f>
        <v>9902</v>
      </c>
      <c r="H4138" s="98">
        <f t="array" aca="1" ref="H4138" ca="1">IF(AND(G4138&gt;=10861,G4138&lt;=10863),TEXT(INDIRECT(CHAR(39)&amp;$A4138&amp;CHAR(39)&amp;"!r"&amp;$B4138&amp;"c"&amp;$C4138,0),"dd-mmm-yyyy"),(INDIRECT(CHAR(39)&amp;$A4138&amp;CHAR(39)&amp;"!r"&amp;$B4138&amp;"c"&amp;$C4138,0)))</f>
        <v>0</v>
      </c>
    </row>
    <row r="4139" spans="1:8" x14ac:dyDescent="0.3">
      <c r="A4139" s="40" t="s">
        <v>1081</v>
      </c>
      <c r="B4139" s="95">
        <f t="shared" si="8429"/>
        <v>15</v>
      </c>
      <c r="C4139" s="95">
        <f t="shared" si="8432"/>
        <v>84</v>
      </c>
      <c r="E4139" s="95">
        <f t="shared" ref="E4139" si="8481">plan_id</f>
        <v>390</v>
      </c>
      <c r="F4139" s="95">
        <f t="shared" ca="1" si="8395"/>
        <v>2013</v>
      </c>
      <c r="G4139" s="95">
        <f t="shared" ref="G4139" ca="1" si="8482">VLOOKUP(INDIRECT(CHAR(39)&amp;$A4139&amp;CHAR(39)&amp;"!r2c"&amp;$C4139,0),variables,2,0)</f>
        <v>9926</v>
      </c>
      <c r="H4139" s="98">
        <f t="array" aca="1" ref="H4139" ca="1">IF(AND(G4139&gt;=10861,G4139&lt;=10863),TEXT(INDIRECT(CHAR(39)&amp;$A4139&amp;CHAR(39)&amp;"!r"&amp;$B4139&amp;"c"&amp;$C4139,0),"dd-mmm-yyyy"),(INDIRECT(CHAR(39)&amp;$A4139&amp;CHAR(39)&amp;"!r"&amp;$B4139&amp;"c"&amp;$C4139,0)))</f>
        <v>0</v>
      </c>
    </row>
    <row r="4140" spans="1:8" x14ac:dyDescent="0.3">
      <c r="A4140" s="40" t="s">
        <v>1081</v>
      </c>
      <c r="B4140" s="95">
        <f t="shared" si="8429"/>
        <v>15</v>
      </c>
      <c r="C4140" s="95">
        <f t="shared" si="8432"/>
        <v>85</v>
      </c>
      <c r="E4140" s="95">
        <f t="shared" ref="E4140" si="8483">plan_id</f>
        <v>390</v>
      </c>
      <c r="F4140" s="95">
        <f t="shared" ca="1" si="8395"/>
        <v>2013</v>
      </c>
      <c r="G4140" s="95">
        <f t="shared" ref="G4140" ca="1" si="8484">VLOOKUP(INDIRECT(CHAR(39)&amp;$A4140&amp;CHAR(39)&amp;"!r2c"&amp;$C4140,0),variables,2,0)</f>
        <v>9666</v>
      </c>
      <c r="H4140" s="98">
        <f t="array" aca="1" ref="H4140" ca="1">IF(AND(G4140&gt;=10861,G4140&lt;=10863),TEXT(INDIRECT(CHAR(39)&amp;$A4140&amp;CHAR(39)&amp;"!r"&amp;$B4140&amp;"c"&amp;$C4140,0),"dd-mmm-yyyy"),(INDIRECT(CHAR(39)&amp;$A4140&amp;CHAR(39)&amp;"!r"&amp;$B4140&amp;"c"&amp;$C4140,0)))</f>
        <v>0</v>
      </c>
    </row>
    <row r="4141" spans="1:8" x14ac:dyDescent="0.3">
      <c r="A4141" s="40" t="s">
        <v>1081</v>
      </c>
      <c r="B4141" s="95">
        <f t="shared" si="8429"/>
        <v>15</v>
      </c>
      <c r="C4141" s="95">
        <f t="shared" si="8432"/>
        <v>86</v>
      </c>
      <c r="E4141" s="95">
        <f t="shared" ref="E4141" si="8485">plan_id</f>
        <v>390</v>
      </c>
      <c r="F4141" s="95">
        <f t="shared" ca="1" si="8395"/>
        <v>2013</v>
      </c>
      <c r="G4141" s="95">
        <f t="shared" ref="G4141" ca="1" si="8486">VLOOKUP(INDIRECT(CHAR(39)&amp;$A4141&amp;CHAR(39)&amp;"!r2c"&amp;$C4141,0),variables,2,0)</f>
        <v>9827</v>
      </c>
      <c r="H4141" s="98">
        <f t="array" aca="1" ref="H4141" ca="1">IF(AND(G4141&gt;=10861,G4141&lt;=10863),TEXT(INDIRECT(CHAR(39)&amp;$A4141&amp;CHAR(39)&amp;"!r"&amp;$B4141&amp;"c"&amp;$C4141,0),"dd-mmm-yyyy"),(INDIRECT(CHAR(39)&amp;$A4141&amp;CHAR(39)&amp;"!r"&amp;$B4141&amp;"c"&amp;$C4141,0)))</f>
        <v>0</v>
      </c>
    </row>
    <row r="4142" spans="1:8" x14ac:dyDescent="0.3">
      <c r="A4142" s="40" t="s">
        <v>1081</v>
      </c>
      <c r="B4142" s="95">
        <f t="shared" si="8429"/>
        <v>15</v>
      </c>
      <c r="C4142" s="95">
        <f t="shared" si="8432"/>
        <v>87</v>
      </c>
      <c r="E4142" s="95">
        <f t="shared" ref="E4142" si="8487">plan_id</f>
        <v>390</v>
      </c>
      <c r="F4142" s="95">
        <f t="shared" ca="1" si="8395"/>
        <v>2013</v>
      </c>
      <c r="G4142" s="95">
        <f t="shared" ref="G4142" ca="1" si="8488">VLOOKUP(INDIRECT(CHAR(39)&amp;$A4142&amp;CHAR(39)&amp;"!r2c"&amp;$C4142,0),variables,2,0)</f>
        <v>9657</v>
      </c>
      <c r="H4142" s="98">
        <f t="array" aca="1" ref="H4142" ca="1">IF(AND(G4142&gt;=10861,G4142&lt;=10863),TEXT(INDIRECT(CHAR(39)&amp;$A4142&amp;CHAR(39)&amp;"!r"&amp;$B4142&amp;"c"&amp;$C4142,0),"dd-mmm-yyyy"),(INDIRECT(CHAR(39)&amp;$A4142&amp;CHAR(39)&amp;"!r"&amp;$B4142&amp;"c"&amp;$C4142,0)))</f>
        <v>0</v>
      </c>
    </row>
    <row r="4143" spans="1:8" x14ac:dyDescent="0.3">
      <c r="A4143" s="40" t="s">
        <v>1081</v>
      </c>
      <c r="B4143" s="95">
        <f t="shared" si="8429"/>
        <v>15</v>
      </c>
      <c r="C4143" s="95">
        <f t="shared" si="8432"/>
        <v>88</v>
      </c>
      <c r="E4143" s="95">
        <f t="shared" ref="E4143" si="8489">plan_id</f>
        <v>390</v>
      </c>
      <c r="F4143" s="95">
        <f t="shared" ca="1" si="8395"/>
        <v>2013</v>
      </c>
      <c r="G4143" s="95">
        <f t="shared" ref="G4143" ca="1" si="8490">VLOOKUP(INDIRECT(CHAR(39)&amp;$A4143&amp;CHAR(39)&amp;"!r2c"&amp;$C4143,0),variables,2,0)</f>
        <v>9834</v>
      </c>
      <c r="H4143" s="98">
        <f t="array" aca="1" ref="H4143" ca="1">IF(AND(G4143&gt;=10861,G4143&lt;=10863),TEXT(INDIRECT(CHAR(39)&amp;$A4143&amp;CHAR(39)&amp;"!r"&amp;$B4143&amp;"c"&amp;$C4143,0),"dd-mmm-yyyy"),(INDIRECT(CHAR(39)&amp;$A4143&amp;CHAR(39)&amp;"!r"&amp;$B4143&amp;"c"&amp;$C4143,0)))</f>
        <v>0</v>
      </c>
    </row>
    <row r="4144" spans="1:8" x14ac:dyDescent="0.3">
      <c r="A4144" s="40" t="s">
        <v>1081</v>
      </c>
      <c r="B4144" s="95">
        <f t="shared" si="8429"/>
        <v>15</v>
      </c>
      <c r="C4144" s="95">
        <f t="shared" si="8432"/>
        <v>89</v>
      </c>
      <c r="E4144" s="95">
        <f t="shared" ref="E4144" si="8491">plan_id</f>
        <v>390</v>
      </c>
      <c r="F4144" s="95">
        <f t="shared" ca="1" si="8395"/>
        <v>2013</v>
      </c>
      <c r="G4144" s="95">
        <f t="shared" ref="G4144" ca="1" si="8492">VLOOKUP(INDIRECT(CHAR(39)&amp;$A4144&amp;CHAR(39)&amp;"!r2c"&amp;$C4144,0),variables,2,0)</f>
        <v>9884</v>
      </c>
      <c r="H4144" s="98">
        <f t="array" aca="1" ref="H4144" ca="1">IF(AND(G4144&gt;=10861,G4144&lt;=10863),TEXT(INDIRECT(CHAR(39)&amp;$A4144&amp;CHAR(39)&amp;"!r"&amp;$B4144&amp;"c"&amp;$C4144,0),"dd-mmm-yyyy"),(INDIRECT(CHAR(39)&amp;$A4144&amp;CHAR(39)&amp;"!r"&amp;$B4144&amp;"c"&amp;$C4144,0)))</f>
        <v>0</v>
      </c>
    </row>
    <row r="4145" spans="1:8" x14ac:dyDescent="0.3">
      <c r="A4145" s="40" t="s">
        <v>1081</v>
      </c>
      <c r="B4145" s="95">
        <f t="shared" si="8429"/>
        <v>15</v>
      </c>
      <c r="C4145" s="95">
        <f t="shared" si="8432"/>
        <v>90</v>
      </c>
      <c r="E4145" s="95">
        <f t="shared" ref="E4145" si="8493">plan_id</f>
        <v>390</v>
      </c>
      <c r="F4145" s="95">
        <f t="shared" ca="1" si="8395"/>
        <v>2013</v>
      </c>
      <c r="G4145" s="95">
        <f t="shared" ref="G4145" ca="1" si="8494">VLOOKUP(INDIRECT(CHAR(39)&amp;$A4145&amp;CHAR(39)&amp;"!r2c"&amp;$C4145,0),variables,2,0)</f>
        <v>9672</v>
      </c>
      <c r="H4145" s="98">
        <f t="array" aca="1" ref="H4145" ca="1">IF(AND(G4145&gt;=10861,G4145&lt;=10863),TEXT(INDIRECT(CHAR(39)&amp;$A4145&amp;CHAR(39)&amp;"!r"&amp;$B4145&amp;"c"&amp;$C4145,0),"dd-mmm-yyyy"),(INDIRECT(CHAR(39)&amp;$A4145&amp;CHAR(39)&amp;"!r"&amp;$B4145&amp;"c"&amp;$C4145,0)))</f>
        <v>0</v>
      </c>
    </row>
    <row r="4146" spans="1:8" x14ac:dyDescent="0.3">
      <c r="A4146" s="40" t="s">
        <v>1081</v>
      </c>
      <c r="B4146" s="95">
        <f t="shared" si="8429"/>
        <v>16</v>
      </c>
      <c r="C4146" s="95">
        <f t="shared" si="8432"/>
        <v>3</v>
      </c>
      <c r="E4146" s="95">
        <f t="shared" ref="E4146" si="8495">plan_id</f>
        <v>390</v>
      </c>
      <c r="F4146" s="95">
        <f t="shared" ca="1" si="8395"/>
        <v>2014</v>
      </c>
      <c r="G4146" s="95">
        <f t="shared" ref="G4146" ca="1" si="8496">VLOOKUP(INDIRECT(CHAR(39)&amp;$A4146&amp;CHAR(39)&amp;"!r2c"&amp;$C4146,0),variables,2,0)</f>
        <v>9704</v>
      </c>
      <c r="H4146" s="98">
        <f t="array" aca="1" ref="H4146" ca="1">IF(AND(G4146&gt;=10861,G4146&lt;=10863),TEXT(INDIRECT(CHAR(39)&amp;$A4146&amp;CHAR(39)&amp;"!r"&amp;$B4146&amp;"c"&amp;$C4146,0),"dd-mmm-yyyy"),(INDIRECT(CHAR(39)&amp;$A4146&amp;CHAR(39)&amp;"!r"&amp;$B4146&amp;"c"&amp;$C4146,0)))</f>
        <v>0</v>
      </c>
    </row>
    <row r="4147" spans="1:8" x14ac:dyDescent="0.3">
      <c r="A4147" s="40" t="s">
        <v>1081</v>
      </c>
      <c r="B4147" s="95">
        <f t="shared" si="8429"/>
        <v>16</v>
      </c>
      <c r="C4147" s="95">
        <f t="shared" si="8432"/>
        <v>4</v>
      </c>
      <c r="E4147" s="95">
        <f t="shared" ref="E4147" si="8497">plan_id</f>
        <v>390</v>
      </c>
      <c r="F4147" s="95">
        <f t="shared" ca="1" si="8395"/>
        <v>2014</v>
      </c>
      <c r="G4147" s="95">
        <f t="shared" ref="G4147" ca="1" si="8498">VLOOKUP(INDIRECT(CHAR(39)&amp;$A4147&amp;CHAR(39)&amp;"!r2c"&amp;$C4147,0),variables,2,0)</f>
        <v>9716</v>
      </c>
      <c r="H4147" s="98">
        <f t="array" aca="1" ref="H4147" ca="1">IF(AND(G4147&gt;=10861,G4147&lt;=10863),TEXT(INDIRECT(CHAR(39)&amp;$A4147&amp;CHAR(39)&amp;"!r"&amp;$B4147&amp;"c"&amp;$C4147,0),"dd-mmm-yyyy"),(INDIRECT(CHAR(39)&amp;$A4147&amp;CHAR(39)&amp;"!r"&amp;$B4147&amp;"c"&amp;$C4147,0)))</f>
        <v>0</v>
      </c>
    </row>
    <row r="4148" spans="1:8" x14ac:dyDescent="0.3">
      <c r="A4148" s="40" t="s">
        <v>1081</v>
      </c>
      <c r="B4148" s="95">
        <f t="shared" si="8429"/>
        <v>16</v>
      </c>
      <c r="C4148" s="95">
        <f t="shared" si="8432"/>
        <v>5</v>
      </c>
      <c r="E4148" s="95">
        <f t="shared" ref="E4148" si="8499">plan_id</f>
        <v>390</v>
      </c>
      <c r="F4148" s="95">
        <f t="shared" ca="1" si="8395"/>
        <v>2014</v>
      </c>
      <c r="G4148" s="95">
        <f t="shared" ref="G4148" ca="1" si="8500">VLOOKUP(INDIRECT(CHAR(39)&amp;$A4148&amp;CHAR(39)&amp;"!r2c"&amp;$C4148,0),variables,2,0)</f>
        <v>9734</v>
      </c>
      <c r="H4148" s="98">
        <f t="array" aca="1" ref="H4148" ca="1">IF(AND(G4148&gt;=10861,G4148&lt;=10863),TEXT(INDIRECT(CHAR(39)&amp;$A4148&amp;CHAR(39)&amp;"!r"&amp;$B4148&amp;"c"&amp;$C4148,0),"dd-mmm-yyyy"),(INDIRECT(CHAR(39)&amp;$A4148&amp;CHAR(39)&amp;"!r"&amp;$B4148&amp;"c"&amp;$C4148,0)))</f>
        <v>0</v>
      </c>
    </row>
    <row r="4149" spans="1:8" x14ac:dyDescent="0.3">
      <c r="A4149" s="40" t="s">
        <v>1081</v>
      </c>
      <c r="B4149" s="95">
        <f t="shared" si="8429"/>
        <v>16</v>
      </c>
      <c r="C4149" s="95">
        <f t="shared" si="8432"/>
        <v>6</v>
      </c>
      <c r="E4149" s="95">
        <f t="shared" ref="E4149" si="8501">plan_id</f>
        <v>390</v>
      </c>
      <c r="F4149" s="95">
        <f t="shared" ca="1" si="8395"/>
        <v>2014</v>
      </c>
      <c r="G4149" s="95">
        <f t="shared" ref="G4149" ca="1" si="8502">VLOOKUP(INDIRECT(CHAR(39)&amp;$A4149&amp;CHAR(39)&amp;"!r2c"&amp;$C4149,0),variables,2,0)</f>
        <v>9749</v>
      </c>
      <c r="H4149" s="98">
        <f t="array" aca="1" ref="H4149" ca="1">IF(AND(G4149&gt;=10861,G4149&lt;=10863),TEXT(INDIRECT(CHAR(39)&amp;$A4149&amp;CHAR(39)&amp;"!r"&amp;$B4149&amp;"c"&amp;$C4149,0),"dd-mmm-yyyy"),(INDIRECT(CHAR(39)&amp;$A4149&amp;CHAR(39)&amp;"!r"&amp;$B4149&amp;"c"&amp;$C4149,0)))</f>
        <v>0</v>
      </c>
    </row>
    <row r="4150" spans="1:8" x14ac:dyDescent="0.3">
      <c r="A4150" s="40" t="s">
        <v>1081</v>
      </c>
      <c r="B4150" s="95">
        <f t="shared" si="8429"/>
        <v>16</v>
      </c>
      <c r="C4150" s="95">
        <f t="shared" si="8432"/>
        <v>7</v>
      </c>
      <c r="E4150" s="95">
        <f t="shared" ref="E4150" si="8503">plan_id</f>
        <v>390</v>
      </c>
      <c r="F4150" s="95">
        <f t="shared" ca="1" si="8395"/>
        <v>2014</v>
      </c>
      <c r="G4150" s="95">
        <f t="shared" ref="G4150" ca="1" si="8504">VLOOKUP(INDIRECT(CHAR(39)&amp;$A4150&amp;CHAR(39)&amp;"!r2c"&amp;$C4150,0),variables,2,0)</f>
        <v>9755</v>
      </c>
      <c r="H4150" s="98">
        <f t="array" aca="1" ref="H4150" ca="1">IF(AND(G4150&gt;=10861,G4150&lt;=10863),TEXT(INDIRECT(CHAR(39)&amp;$A4150&amp;CHAR(39)&amp;"!r"&amp;$B4150&amp;"c"&amp;$C4150,0),"dd-mmm-yyyy"),(INDIRECT(CHAR(39)&amp;$A4150&amp;CHAR(39)&amp;"!r"&amp;$B4150&amp;"c"&amp;$C4150,0)))</f>
        <v>0</v>
      </c>
    </row>
    <row r="4151" spans="1:8" x14ac:dyDescent="0.3">
      <c r="A4151" s="40" t="s">
        <v>1081</v>
      </c>
      <c r="B4151" s="95">
        <f t="shared" si="8429"/>
        <v>16</v>
      </c>
      <c r="C4151" s="95">
        <f t="shared" si="8432"/>
        <v>8</v>
      </c>
      <c r="E4151" s="95">
        <f t="shared" ref="E4151" si="8505">plan_id</f>
        <v>390</v>
      </c>
      <c r="F4151" s="95">
        <f t="shared" ca="1" si="8395"/>
        <v>2014</v>
      </c>
      <c r="G4151" s="95">
        <f t="shared" ref="G4151" ca="1" si="8506">VLOOKUP(INDIRECT(CHAR(39)&amp;$A4151&amp;CHAR(39)&amp;"!r2c"&amp;$C4151,0),variables,2,0)</f>
        <v>9782</v>
      </c>
      <c r="H4151" s="98">
        <f t="array" aca="1" ref="H4151" ca="1">IF(AND(G4151&gt;=10861,G4151&lt;=10863),TEXT(INDIRECT(CHAR(39)&amp;$A4151&amp;CHAR(39)&amp;"!r"&amp;$B4151&amp;"c"&amp;$C4151,0),"dd-mmm-yyyy"),(INDIRECT(CHAR(39)&amp;$A4151&amp;CHAR(39)&amp;"!r"&amp;$B4151&amp;"c"&amp;$C4151,0)))</f>
        <v>0</v>
      </c>
    </row>
    <row r="4152" spans="1:8" x14ac:dyDescent="0.3">
      <c r="A4152" s="40" t="s">
        <v>1081</v>
      </c>
      <c r="B4152" s="95">
        <f t="shared" si="8429"/>
        <v>16</v>
      </c>
      <c r="C4152" s="95">
        <f t="shared" si="8432"/>
        <v>9</v>
      </c>
      <c r="E4152" s="95">
        <f t="shared" ref="E4152" si="8507">plan_id</f>
        <v>390</v>
      </c>
      <c r="F4152" s="95">
        <f t="shared" ca="1" si="8395"/>
        <v>2014</v>
      </c>
      <c r="G4152" s="95">
        <f t="shared" ref="G4152" ca="1" si="8508">VLOOKUP(INDIRECT(CHAR(39)&amp;$A4152&amp;CHAR(39)&amp;"!r2c"&amp;$C4152,0),variables,2,0)</f>
        <v>9788</v>
      </c>
      <c r="H4152" s="98">
        <f t="array" aca="1" ref="H4152" ca="1">IF(AND(G4152&gt;=10861,G4152&lt;=10863),TEXT(INDIRECT(CHAR(39)&amp;$A4152&amp;CHAR(39)&amp;"!r"&amp;$B4152&amp;"c"&amp;$C4152,0),"dd-mmm-yyyy"),(INDIRECT(CHAR(39)&amp;$A4152&amp;CHAR(39)&amp;"!r"&amp;$B4152&amp;"c"&amp;$C4152,0)))</f>
        <v>0</v>
      </c>
    </row>
    <row r="4153" spans="1:8" x14ac:dyDescent="0.3">
      <c r="A4153" s="40" t="s">
        <v>1081</v>
      </c>
      <c r="B4153" s="95">
        <f t="shared" si="8429"/>
        <v>16</v>
      </c>
      <c r="C4153" s="95">
        <f t="shared" si="8432"/>
        <v>10</v>
      </c>
      <c r="E4153" s="95">
        <f t="shared" ref="E4153" si="8509">plan_id</f>
        <v>390</v>
      </c>
      <c r="F4153" s="95">
        <f t="shared" ca="1" si="8395"/>
        <v>2014</v>
      </c>
      <c r="G4153" s="95">
        <f t="shared" ref="G4153" ca="1" si="8510">VLOOKUP(INDIRECT(CHAR(39)&amp;$A4153&amp;CHAR(39)&amp;"!r2c"&amp;$C4153,0),variables,2,0)</f>
        <v>9812</v>
      </c>
      <c r="H4153" s="98">
        <f t="array" aca="1" ref="H4153" ca="1">IF(AND(G4153&gt;=10861,G4153&lt;=10863),TEXT(INDIRECT(CHAR(39)&amp;$A4153&amp;CHAR(39)&amp;"!r"&amp;$B4153&amp;"c"&amp;$C4153,0),"dd-mmm-yyyy"),(INDIRECT(CHAR(39)&amp;$A4153&amp;CHAR(39)&amp;"!r"&amp;$B4153&amp;"c"&amp;$C4153,0)))</f>
        <v>0</v>
      </c>
    </row>
    <row r="4154" spans="1:8" x14ac:dyDescent="0.3">
      <c r="A4154" s="40" t="s">
        <v>1081</v>
      </c>
      <c r="B4154" s="95">
        <f t="shared" si="8429"/>
        <v>16</v>
      </c>
      <c r="C4154" s="95">
        <f t="shared" si="8432"/>
        <v>11</v>
      </c>
      <c r="E4154" s="95">
        <f t="shared" ref="E4154" si="8511">plan_id</f>
        <v>390</v>
      </c>
      <c r="F4154" s="95">
        <f t="shared" ca="1" si="8395"/>
        <v>2014</v>
      </c>
      <c r="G4154" s="95">
        <f t="shared" ref="G4154" ca="1" si="8512">VLOOKUP(INDIRECT(CHAR(39)&amp;$A4154&amp;CHAR(39)&amp;"!r2c"&amp;$C4154,0),variables,2,0)</f>
        <v>9815</v>
      </c>
      <c r="H4154" s="98">
        <f t="array" aca="1" ref="H4154" ca="1">IF(AND(G4154&gt;=10861,G4154&lt;=10863),TEXT(INDIRECT(CHAR(39)&amp;$A4154&amp;CHAR(39)&amp;"!r"&amp;$B4154&amp;"c"&amp;$C4154,0),"dd-mmm-yyyy"),(INDIRECT(CHAR(39)&amp;$A4154&amp;CHAR(39)&amp;"!r"&amp;$B4154&amp;"c"&amp;$C4154,0)))</f>
        <v>0</v>
      </c>
    </row>
    <row r="4155" spans="1:8" x14ac:dyDescent="0.3">
      <c r="A4155" s="40" t="s">
        <v>1081</v>
      </c>
      <c r="B4155" s="95">
        <f t="shared" si="8429"/>
        <v>16</v>
      </c>
      <c r="C4155" s="95">
        <f t="shared" si="8432"/>
        <v>12</v>
      </c>
      <c r="E4155" s="95">
        <f t="shared" ref="E4155" si="8513">plan_id</f>
        <v>390</v>
      </c>
      <c r="F4155" s="95">
        <f t="shared" ca="1" si="8395"/>
        <v>2014</v>
      </c>
      <c r="G4155" s="95">
        <f t="shared" ref="G4155" ca="1" si="8514">VLOOKUP(INDIRECT(CHAR(39)&amp;$A4155&amp;CHAR(39)&amp;"!r2c"&amp;$C4155,0),variables,2,0)</f>
        <v>9821</v>
      </c>
      <c r="H4155" s="98">
        <f t="array" aca="1" ref="H4155" ca="1">IF(AND(G4155&gt;=10861,G4155&lt;=10863),TEXT(INDIRECT(CHAR(39)&amp;$A4155&amp;CHAR(39)&amp;"!r"&amp;$B4155&amp;"c"&amp;$C4155,0),"dd-mmm-yyyy"),(INDIRECT(CHAR(39)&amp;$A4155&amp;CHAR(39)&amp;"!r"&amp;$B4155&amp;"c"&amp;$C4155,0)))</f>
        <v>0</v>
      </c>
    </row>
    <row r="4156" spans="1:8" x14ac:dyDescent="0.3">
      <c r="A4156" s="40" t="s">
        <v>1081</v>
      </c>
      <c r="B4156" s="95">
        <f t="shared" si="8429"/>
        <v>16</v>
      </c>
      <c r="C4156" s="95">
        <f t="shared" si="8432"/>
        <v>13</v>
      </c>
      <c r="E4156" s="95">
        <f t="shared" ref="E4156" si="8515">plan_id</f>
        <v>390</v>
      </c>
      <c r="F4156" s="95">
        <f t="shared" ca="1" si="8395"/>
        <v>2014</v>
      </c>
      <c r="G4156" s="95">
        <f t="shared" ref="G4156" ca="1" si="8516">VLOOKUP(INDIRECT(CHAR(39)&amp;$A4156&amp;CHAR(39)&amp;"!r2c"&amp;$C4156,0),variables,2,0)</f>
        <v>9824</v>
      </c>
      <c r="H4156" s="98">
        <f t="array" aca="1" ref="H4156" ca="1">IF(AND(G4156&gt;=10861,G4156&lt;=10863),TEXT(INDIRECT(CHAR(39)&amp;$A4156&amp;CHAR(39)&amp;"!r"&amp;$B4156&amp;"c"&amp;$C4156,0),"dd-mmm-yyyy"),(INDIRECT(CHAR(39)&amp;$A4156&amp;CHAR(39)&amp;"!r"&amp;$B4156&amp;"c"&amp;$C4156,0)))</f>
        <v>0</v>
      </c>
    </row>
    <row r="4157" spans="1:8" x14ac:dyDescent="0.3">
      <c r="A4157" s="40" t="s">
        <v>1081</v>
      </c>
      <c r="B4157" s="95">
        <f t="shared" si="8429"/>
        <v>16</v>
      </c>
      <c r="C4157" s="95">
        <f t="shared" si="8432"/>
        <v>14</v>
      </c>
      <c r="E4157" s="95">
        <f t="shared" ref="E4157" si="8517">plan_id</f>
        <v>390</v>
      </c>
      <c r="F4157" s="95">
        <f t="shared" ca="1" si="8395"/>
        <v>2014</v>
      </c>
      <c r="G4157" s="95">
        <f t="shared" ref="G4157" ca="1" si="8518">VLOOKUP(INDIRECT(CHAR(39)&amp;$A4157&amp;CHAR(39)&amp;"!r2c"&amp;$C4157,0),variables,2,0)</f>
        <v>9830</v>
      </c>
      <c r="H4157" s="98">
        <f t="array" aca="1" ref="H4157" ca="1">IF(AND(G4157&gt;=10861,G4157&lt;=10863),TEXT(INDIRECT(CHAR(39)&amp;$A4157&amp;CHAR(39)&amp;"!r"&amp;$B4157&amp;"c"&amp;$C4157,0),"dd-mmm-yyyy"),(INDIRECT(CHAR(39)&amp;$A4157&amp;CHAR(39)&amp;"!r"&amp;$B4157&amp;"c"&amp;$C4157,0)))</f>
        <v>0</v>
      </c>
    </row>
    <row r="4158" spans="1:8" x14ac:dyDescent="0.3">
      <c r="A4158" s="40" t="s">
        <v>1081</v>
      </c>
      <c r="B4158" s="95">
        <f t="shared" si="8429"/>
        <v>16</v>
      </c>
      <c r="C4158" s="95">
        <f t="shared" si="8432"/>
        <v>15</v>
      </c>
      <c r="E4158" s="95">
        <f t="shared" ref="E4158" si="8519">plan_id</f>
        <v>390</v>
      </c>
      <c r="F4158" s="95">
        <f t="shared" ca="1" si="8395"/>
        <v>2014</v>
      </c>
      <c r="G4158" s="95">
        <f t="shared" ref="G4158" ca="1" si="8520">VLOOKUP(INDIRECT(CHAR(39)&amp;$A4158&amp;CHAR(39)&amp;"!r2c"&amp;$C4158,0),variables,2,0)</f>
        <v>9833</v>
      </c>
      <c r="H4158" s="98">
        <f t="array" aca="1" ref="H4158" ca="1">IF(AND(G4158&gt;=10861,G4158&lt;=10863),TEXT(INDIRECT(CHAR(39)&amp;$A4158&amp;CHAR(39)&amp;"!r"&amp;$B4158&amp;"c"&amp;$C4158,0),"dd-mmm-yyyy"),(INDIRECT(CHAR(39)&amp;$A4158&amp;CHAR(39)&amp;"!r"&amp;$B4158&amp;"c"&amp;$C4158,0)))</f>
        <v>0</v>
      </c>
    </row>
    <row r="4159" spans="1:8" x14ac:dyDescent="0.3">
      <c r="A4159" s="40" t="s">
        <v>1081</v>
      </c>
      <c r="B4159" s="95">
        <f t="shared" si="8429"/>
        <v>16</v>
      </c>
      <c r="C4159" s="95">
        <f t="shared" si="8432"/>
        <v>16</v>
      </c>
      <c r="E4159" s="95">
        <f t="shared" ref="E4159" si="8521">plan_id</f>
        <v>390</v>
      </c>
      <c r="F4159" s="95">
        <f t="shared" ca="1" si="8395"/>
        <v>2014</v>
      </c>
      <c r="G4159" s="95">
        <f t="shared" ref="G4159" ca="1" si="8522">VLOOKUP(INDIRECT(CHAR(39)&amp;$A4159&amp;CHAR(39)&amp;"!r2c"&amp;$C4159,0),variables,2,0)</f>
        <v>9845</v>
      </c>
      <c r="H4159" s="98">
        <f t="array" aca="1" ref="H4159" ca="1">IF(AND(G4159&gt;=10861,G4159&lt;=10863),TEXT(INDIRECT(CHAR(39)&amp;$A4159&amp;CHAR(39)&amp;"!r"&amp;$B4159&amp;"c"&amp;$C4159,0),"dd-mmm-yyyy"),(INDIRECT(CHAR(39)&amp;$A4159&amp;CHAR(39)&amp;"!r"&amp;$B4159&amp;"c"&amp;$C4159,0)))</f>
        <v>0</v>
      </c>
    </row>
    <row r="4160" spans="1:8" x14ac:dyDescent="0.3">
      <c r="A4160" s="40" t="s">
        <v>1081</v>
      </c>
      <c r="B4160" s="95">
        <f t="shared" si="8429"/>
        <v>16</v>
      </c>
      <c r="C4160" s="95">
        <f t="shared" si="8432"/>
        <v>17</v>
      </c>
      <c r="E4160" s="95">
        <f t="shared" ref="E4160" si="8523">plan_id</f>
        <v>390</v>
      </c>
      <c r="F4160" s="95">
        <f t="shared" ca="1" si="8395"/>
        <v>2014</v>
      </c>
      <c r="G4160" s="95">
        <f t="shared" ref="G4160" ca="1" si="8524">VLOOKUP(INDIRECT(CHAR(39)&amp;$A4160&amp;CHAR(39)&amp;"!r2c"&amp;$C4160,0),variables,2,0)</f>
        <v>9872</v>
      </c>
      <c r="H4160" s="98">
        <f t="array" aca="1" ref="H4160" ca="1">IF(AND(G4160&gt;=10861,G4160&lt;=10863),TEXT(INDIRECT(CHAR(39)&amp;$A4160&amp;CHAR(39)&amp;"!r"&amp;$B4160&amp;"c"&amp;$C4160,0),"dd-mmm-yyyy"),(INDIRECT(CHAR(39)&amp;$A4160&amp;CHAR(39)&amp;"!r"&amp;$B4160&amp;"c"&amp;$C4160,0)))</f>
        <v>0</v>
      </c>
    </row>
    <row r="4161" spans="1:8" x14ac:dyDescent="0.3">
      <c r="A4161" s="40" t="s">
        <v>1081</v>
      </c>
      <c r="B4161" s="95">
        <f t="shared" si="8429"/>
        <v>16</v>
      </c>
      <c r="C4161" s="95">
        <f t="shared" si="8432"/>
        <v>18</v>
      </c>
      <c r="E4161" s="95">
        <f t="shared" ref="E4161" si="8525">plan_id</f>
        <v>390</v>
      </c>
      <c r="F4161" s="95">
        <f t="shared" ref="F4161:F4224" ca="1" si="8526">INDIRECT(CHAR(39)&amp;$A4161&amp;CHAR(39)&amp;"!r"&amp;$B4161&amp;"c2",0)</f>
        <v>2014</v>
      </c>
      <c r="G4161" s="95">
        <f t="shared" ref="G4161" ca="1" si="8527">VLOOKUP(INDIRECT(CHAR(39)&amp;$A4161&amp;CHAR(39)&amp;"!r2c"&amp;$C4161,0),variables,2,0)</f>
        <v>9887</v>
      </c>
      <c r="H4161" s="98">
        <f t="array" aca="1" ref="H4161" ca="1">IF(AND(G4161&gt;=10861,G4161&lt;=10863),TEXT(INDIRECT(CHAR(39)&amp;$A4161&amp;CHAR(39)&amp;"!r"&amp;$B4161&amp;"c"&amp;$C4161,0),"dd-mmm-yyyy"),(INDIRECT(CHAR(39)&amp;$A4161&amp;CHAR(39)&amp;"!r"&amp;$B4161&amp;"c"&amp;$C4161,0)))</f>
        <v>0</v>
      </c>
    </row>
    <row r="4162" spans="1:8" x14ac:dyDescent="0.3">
      <c r="A4162" s="40" t="s">
        <v>1081</v>
      </c>
      <c r="B4162" s="95">
        <f t="shared" si="8429"/>
        <v>16</v>
      </c>
      <c r="C4162" s="95">
        <f t="shared" si="8432"/>
        <v>19</v>
      </c>
      <c r="E4162" s="95">
        <f t="shared" ref="E4162" si="8528">plan_id</f>
        <v>390</v>
      </c>
      <c r="F4162" s="95">
        <f t="shared" ca="1" si="8526"/>
        <v>2014</v>
      </c>
      <c r="G4162" s="95">
        <f t="shared" ref="G4162" ca="1" si="8529">VLOOKUP(INDIRECT(CHAR(39)&amp;$A4162&amp;CHAR(39)&amp;"!r2c"&amp;$C4162,0),variables,2,0)</f>
        <v>9914</v>
      </c>
      <c r="H4162" s="98">
        <f t="array" aca="1" ref="H4162" ca="1">IF(AND(G4162&gt;=10861,G4162&lt;=10863),TEXT(INDIRECT(CHAR(39)&amp;$A4162&amp;CHAR(39)&amp;"!r"&amp;$B4162&amp;"c"&amp;$C4162,0),"dd-mmm-yyyy"),(INDIRECT(CHAR(39)&amp;$A4162&amp;CHAR(39)&amp;"!r"&amp;$B4162&amp;"c"&amp;$C4162,0)))</f>
        <v>0</v>
      </c>
    </row>
    <row r="4163" spans="1:8" x14ac:dyDescent="0.3">
      <c r="A4163" s="40" t="s">
        <v>1081</v>
      </c>
      <c r="B4163" s="95">
        <f t="shared" si="8429"/>
        <v>16</v>
      </c>
      <c r="C4163" s="95">
        <f t="shared" si="8432"/>
        <v>20</v>
      </c>
      <c r="E4163" s="95">
        <f t="shared" ref="E4163" si="8530">plan_id</f>
        <v>390</v>
      </c>
      <c r="F4163" s="95">
        <f t="shared" ca="1" si="8526"/>
        <v>2014</v>
      </c>
      <c r="G4163" s="95">
        <f t="shared" ref="G4163" ca="1" si="8531">VLOOKUP(INDIRECT(CHAR(39)&amp;$A4163&amp;CHAR(39)&amp;"!r2c"&amp;$C4163,0),variables,2,0)</f>
        <v>9917</v>
      </c>
      <c r="H4163" s="98">
        <f t="array" aca="1" ref="H4163" ca="1">IF(AND(G4163&gt;=10861,G4163&lt;=10863),TEXT(INDIRECT(CHAR(39)&amp;$A4163&amp;CHAR(39)&amp;"!r"&amp;$B4163&amp;"c"&amp;$C4163,0),"dd-mmm-yyyy"),(INDIRECT(CHAR(39)&amp;$A4163&amp;CHAR(39)&amp;"!r"&amp;$B4163&amp;"c"&amp;$C4163,0)))</f>
        <v>0</v>
      </c>
    </row>
    <row r="4164" spans="1:8" x14ac:dyDescent="0.3">
      <c r="A4164" s="40" t="s">
        <v>1081</v>
      </c>
      <c r="B4164" s="95">
        <f t="shared" si="8429"/>
        <v>16</v>
      </c>
      <c r="C4164" s="95">
        <f t="shared" si="8432"/>
        <v>21</v>
      </c>
      <c r="E4164" s="95">
        <f t="shared" ref="E4164" si="8532">plan_id</f>
        <v>390</v>
      </c>
      <c r="F4164" s="95">
        <f t="shared" ca="1" si="8526"/>
        <v>2014</v>
      </c>
      <c r="G4164" s="95">
        <f t="shared" ref="G4164" ca="1" si="8533">VLOOKUP(INDIRECT(CHAR(39)&amp;$A4164&amp;CHAR(39)&amp;"!r2c"&amp;$C4164,0),variables,2,0)</f>
        <v>9920</v>
      </c>
      <c r="H4164" s="98">
        <f t="array" aca="1" ref="H4164" ca="1">IF(AND(G4164&gt;=10861,G4164&lt;=10863),TEXT(INDIRECT(CHAR(39)&amp;$A4164&amp;CHAR(39)&amp;"!r"&amp;$B4164&amp;"c"&amp;$C4164,0),"dd-mmm-yyyy"),(INDIRECT(CHAR(39)&amp;$A4164&amp;CHAR(39)&amp;"!r"&amp;$B4164&amp;"c"&amp;$C4164,0)))</f>
        <v>0</v>
      </c>
    </row>
    <row r="4165" spans="1:8" x14ac:dyDescent="0.3">
      <c r="A4165" s="40" t="s">
        <v>1081</v>
      </c>
      <c r="B4165" s="95">
        <f t="shared" si="8429"/>
        <v>16</v>
      </c>
      <c r="C4165" s="95">
        <f t="shared" si="8432"/>
        <v>22</v>
      </c>
      <c r="E4165" s="95">
        <f t="shared" ref="E4165" si="8534">plan_id</f>
        <v>390</v>
      </c>
      <c r="F4165" s="95">
        <f t="shared" ca="1" si="8526"/>
        <v>2014</v>
      </c>
      <c r="G4165" s="95">
        <f t="shared" ref="G4165" ca="1" si="8535">VLOOKUP(INDIRECT(CHAR(39)&amp;$A4165&amp;CHAR(39)&amp;"!r2c"&amp;$C4165,0),variables,2,0)</f>
        <v>9648</v>
      </c>
      <c r="H4165" s="98">
        <f t="array" aca="1" ref="H4165" ca="1">IF(AND(G4165&gt;=10861,G4165&lt;=10863),TEXT(INDIRECT(CHAR(39)&amp;$A4165&amp;CHAR(39)&amp;"!r"&amp;$B4165&amp;"c"&amp;$C4165,0),"dd-mmm-yyyy"),(INDIRECT(CHAR(39)&amp;$A4165&amp;CHAR(39)&amp;"!r"&amp;$B4165&amp;"c"&amp;$C4165,0)))</f>
        <v>0</v>
      </c>
    </row>
    <row r="4166" spans="1:8" x14ac:dyDescent="0.3">
      <c r="A4166" s="40" t="s">
        <v>1081</v>
      </c>
      <c r="B4166" s="95">
        <f t="shared" si="8429"/>
        <v>16</v>
      </c>
      <c r="C4166" s="95">
        <f t="shared" si="8432"/>
        <v>23</v>
      </c>
      <c r="E4166" s="95">
        <f t="shared" ref="E4166" si="8536">plan_id</f>
        <v>390</v>
      </c>
      <c r="F4166" s="95">
        <f t="shared" ca="1" si="8526"/>
        <v>2014</v>
      </c>
      <c r="G4166" s="95">
        <f t="shared" ref="G4166" ca="1" si="8537">VLOOKUP(INDIRECT(CHAR(39)&amp;$A4166&amp;CHAR(39)&amp;"!r2c"&amp;$C4166,0),variables,2,0)</f>
        <v>9713</v>
      </c>
      <c r="H4166" s="98">
        <f t="array" aca="1" ref="H4166" ca="1">IF(AND(G4166&gt;=10861,G4166&lt;=10863),TEXT(INDIRECT(CHAR(39)&amp;$A4166&amp;CHAR(39)&amp;"!r"&amp;$B4166&amp;"c"&amp;$C4166,0),"dd-mmm-yyyy"),(INDIRECT(CHAR(39)&amp;$A4166&amp;CHAR(39)&amp;"!r"&amp;$B4166&amp;"c"&amp;$C4166,0)))</f>
        <v>0</v>
      </c>
    </row>
    <row r="4167" spans="1:8" x14ac:dyDescent="0.3">
      <c r="A4167" s="40" t="s">
        <v>1081</v>
      </c>
      <c r="B4167" s="95">
        <f t="shared" si="8429"/>
        <v>16</v>
      </c>
      <c r="C4167" s="95">
        <f t="shared" si="8432"/>
        <v>24</v>
      </c>
      <c r="E4167" s="95">
        <f t="shared" ref="E4167" si="8538">plan_id</f>
        <v>390</v>
      </c>
      <c r="F4167" s="95">
        <f t="shared" ca="1" si="8526"/>
        <v>2014</v>
      </c>
      <c r="G4167" s="95">
        <f t="shared" ref="G4167" ca="1" si="8539">VLOOKUP(INDIRECT(CHAR(39)&amp;$A4167&amp;CHAR(39)&amp;"!r2c"&amp;$C4167,0),variables,2,0)</f>
        <v>9719</v>
      </c>
      <c r="H4167" s="98">
        <f t="array" aca="1" ref="H4167" ca="1">IF(AND(G4167&gt;=10861,G4167&lt;=10863),TEXT(INDIRECT(CHAR(39)&amp;$A4167&amp;CHAR(39)&amp;"!r"&amp;$B4167&amp;"c"&amp;$C4167,0),"dd-mmm-yyyy"),(INDIRECT(CHAR(39)&amp;$A4167&amp;CHAR(39)&amp;"!r"&amp;$B4167&amp;"c"&amp;$C4167,0)))</f>
        <v>0</v>
      </c>
    </row>
    <row r="4168" spans="1:8" x14ac:dyDescent="0.3">
      <c r="A4168" s="40" t="s">
        <v>1081</v>
      </c>
      <c r="B4168" s="95">
        <f t="shared" si="8429"/>
        <v>16</v>
      </c>
      <c r="C4168" s="95">
        <f t="shared" si="8432"/>
        <v>25</v>
      </c>
      <c r="E4168" s="95">
        <f t="shared" ref="E4168" si="8540">plan_id</f>
        <v>390</v>
      </c>
      <c r="F4168" s="95">
        <f t="shared" ca="1" si="8526"/>
        <v>2014</v>
      </c>
      <c r="G4168" s="95">
        <f t="shared" ref="G4168" ca="1" si="8541">VLOOKUP(INDIRECT(CHAR(39)&amp;$A4168&amp;CHAR(39)&amp;"!r2c"&amp;$C4168,0),variables,2,0)</f>
        <v>9725</v>
      </c>
      <c r="H4168" s="98">
        <f t="array" aca="1" ref="H4168" ca="1">IF(AND(G4168&gt;=10861,G4168&lt;=10863),TEXT(INDIRECT(CHAR(39)&amp;$A4168&amp;CHAR(39)&amp;"!r"&amp;$B4168&amp;"c"&amp;$C4168,0),"dd-mmm-yyyy"),(INDIRECT(CHAR(39)&amp;$A4168&amp;CHAR(39)&amp;"!r"&amp;$B4168&amp;"c"&amp;$C4168,0)))</f>
        <v>0</v>
      </c>
    </row>
    <row r="4169" spans="1:8" x14ac:dyDescent="0.3">
      <c r="A4169" s="40" t="s">
        <v>1081</v>
      </c>
      <c r="B4169" s="95">
        <f t="shared" si="8429"/>
        <v>16</v>
      </c>
      <c r="C4169" s="95">
        <f t="shared" si="8432"/>
        <v>26</v>
      </c>
      <c r="E4169" s="95">
        <f t="shared" ref="E4169" si="8542">plan_id</f>
        <v>390</v>
      </c>
      <c r="F4169" s="95">
        <f t="shared" ca="1" si="8526"/>
        <v>2014</v>
      </c>
      <c r="G4169" s="95">
        <f t="shared" ref="G4169" ca="1" si="8543">VLOOKUP(INDIRECT(CHAR(39)&amp;$A4169&amp;CHAR(39)&amp;"!r2c"&amp;$C4169,0),variables,2,0)</f>
        <v>9743</v>
      </c>
      <c r="H4169" s="98">
        <f t="array" aca="1" ref="H4169" ca="1">IF(AND(G4169&gt;=10861,G4169&lt;=10863),TEXT(INDIRECT(CHAR(39)&amp;$A4169&amp;CHAR(39)&amp;"!r"&amp;$B4169&amp;"c"&amp;$C4169,0),"dd-mmm-yyyy"),(INDIRECT(CHAR(39)&amp;$A4169&amp;CHAR(39)&amp;"!r"&amp;$B4169&amp;"c"&amp;$C4169,0)))</f>
        <v>0</v>
      </c>
    </row>
    <row r="4170" spans="1:8" x14ac:dyDescent="0.3">
      <c r="A4170" s="40" t="s">
        <v>1081</v>
      </c>
      <c r="B4170" s="95">
        <f t="shared" si="8429"/>
        <v>16</v>
      </c>
      <c r="C4170" s="95">
        <f t="shared" si="8432"/>
        <v>27</v>
      </c>
      <c r="E4170" s="95">
        <f t="shared" ref="E4170" si="8544">plan_id</f>
        <v>390</v>
      </c>
      <c r="F4170" s="95">
        <f t="shared" ca="1" si="8526"/>
        <v>2014</v>
      </c>
      <c r="G4170" s="95">
        <f t="shared" ref="G4170" ca="1" si="8545">VLOOKUP(INDIRECT(CHAR(39)&amp;$A4170&amp;CHAR(39)&amp;"!r2c"&amp;$C4170,0),variables,2,0)</f>
        <v>9746</v>
      </c>
      <c r="H4170" s="98">
        <f t="array" aca="1" ref="H4170" ca="1">IF(AND(G4170&gt;=10861,G4170&lt;=10863),TEXT(INDIRECT(CHAR(39)&amp;$A4170&amp;CHAR(39)&amp;"!r"&amp;$B4170&amp;"c"&amp;$C4170,0),"dd-mmm-yyyy"),(INDIRECT(CHAR(39)&amp;$A4170&amp;CHAR(39)&amp;"!r"&amp;$B4170&amp;"c"&amp;$C4170,0)))</f>
        <v>0</v>
      </c>
    </row>
    <row r="4171" spans="1:8" x14ac:dyDescent="0.3">
      <c r="A4171" s="40" t="s">
        <v>1081</v>
      </c>
      <c r="B4171" s="95">
        <f t="shared" si="8429"/>
        <v>16</v>
      </c>
      <c r="C4171" s="95">
        <f t="shared" si="8432"/>
        <v>28</v>
      </c>
      <c r="E4171" s="95">
        <f t="shared" ref="E4171" si="8546">plan_id</f>
        <v>390</v>
      </c>
      <c r="F4171" s="95">
        <f t="shared" ca="1" si="8526"/>
        <v>2014</v>
      </c>
      <c r="G4171" s="95">
        <f t="shared" ref="G4171" ca="1" si="8547">VLOOKUP(INDIRECT(CHAR(39)&amp;$A4171&amp;CHAR(39)&amp;"!r2c"&amp;$C4171,0),variables,2,0)</f>
        <v>9761</v>
      </c>
      <c r="H4171" s="98">
        <f t="array" aca="1" ref="H4171" ca="1">IF(AND(G4171&gt;=10861,G4171&lt;=10863),TEXT(INDIRECT(CHAR(39)&amp;$A4171&amp;CHAR(39)&amp;"!r"&amp;$B4171&amp;"c"&amp;$C4171,0),"dd-mmm-yyyy"),(INDIRECT(CHAR(39)&amp;$A4171&amp;CHAR(39)&amp;"!r"&amp;$B4171&amp;"c"&amp;$C4171,0)))</f>
        <v>0</v>
      </c>
    </row>
    <row r="4172" spans="1:8" x14ac:dyDescent="0.3">
      <c r="A4172" s="40" t="s">
        <v>1081</v>
      </c>
      <c r="B4172" s="95">
        <f t="shared" si="8429"/>
        <v>16</v>
      </c>
      <c r="C4172" s="95">
        <f t="shared" si="8432"/>
        <v>29</v>
      </c>
      <c r="E4172" s="95">
        <f t="shared" ref="E4172" si="8548">plan_id</f>
        <v>390</v>
      </c>
      <c r="F4172" s="95">
        <f t="shared" ca="1" si="8526"/>
        <v>2014</v>
      </c>
      <c r="G4172" s="95">
        <f t="shared" ref="G4172" ca="1" si="8549">VLOOKUP(INDIRECT(CHAR(39)&amp;$A4172&amp;CHAR(39)&amp;"!r2c"&amp;$C4172,0),variables,2,0)</f>
        <v>9764</v>
      </c>
      <c r="H4172" s="98">
        <f t="array" aca="1" ref="H4172" ca="1">IF(AND(G4172&gt;=10861,G4172&lt;=10863),TEXT(INDIRECT(CHAR(39)&amp;$A4172&amp;CHAR(39)&amp;"!r"&amp;$B4172&amp;"c"&amp;$C4172,0),"dd-mmm-yyyy"),(INDIRECT(CHAR(39)&amp;$A4172&amp;CHAR(39)&amp;"!r"&amp;$B4172&amp;"c"&amp;$C4172,0)))</f>
        <v>0</v>
      </c>
    </row>
    <row r="4173" spans="1:8" x14ac:dyDescent="0.3">
      <c r="A4173" s="40" t="s">
        <v>1081</v>
      </c>
      <c r="B4173" s="95">
        <f t="shared" si="8429"/>
        <v>16</v>
      </c>
      <c r="C4173" s="95">
        <f t="shared" si="8432"/>
        <v>30</v>
      </c>
      <c r="E4173" s="95">
        <f t="shared" ref="E4173" si="8550">plan_id</f>
        <v>390</v>
      </c>
      <c r="F4173" s="95">
        <f t="shared" ca="1" si="8526"/>
        <v>2014</v>
      </c>
      <c r="G4173" s="95">
        <f t="shared" ref="G4173" ca="1" si="8551">VLOOKUP(INDIRECT(CHAR(39)&amp;$A4173&amp;CHAR(39)&amp;"!r2c"&amp;$C4173,0),variables,2,0)</f>
        <v>9767</v>
      </c>
      <c r="H4173" s="98">
        <f t="array" aca="1" ref="H4173" ca="1">IF(AND(G4173&gt;=10861,G4173&lt;=10863),TEXT(INDIRECT(CHAR(39)&amp;$A4173&amp;CHAR(39)&amp;"!r"&amp;$B4173&amp;"c"&amp;$C4173,0),"dd-mmm-yyyy"),(INDIRECT(CHAR(39)&amp;$A4173&amp;CHAR(39)&amp;"!r"&amp;$B4173&amp;"c"&amp;$C4173,0)))</f>
        <v>0</v>
      </c>
    </row>
    <row r="4174" spans="1:8" x14ac:dyDescent="0.3">
      <c r="A4174" s="40" t="s">
        <v>1081</v>
      </c>
      <c r="B4174" s="95">
        <f t="shared" si="8429"/>
        <v>16</v>
      </c>
      <c r="C4174" s="95">
        <f t="shared" si="8432"/>
        <v>31</v>
      </c>
      <c r="E4174" s="95">
        <f t="shared" ref="E4174" si="8552">plan_id</f>
        <v>390</v>
      </c>
      <c r="F4174" s="95">
        <f t="shared" ca="1" si="8526"/>
        <v>2014</v>
      </c>
      <c r="G4174" s="95">
        <f t="shared" ref="G4174" ca="1" si="8553">VLOOKUP(INDIRECT(CHAR(39)&amp;$A4174&amp;CHAR(39)&amp;"!r2c"&amp;$C4174,0),variables,2,0)</f>
        <v>9770</v>
      </c>
      <c r="H4174" s="98">
        <f t="array" aca="1" ref="H4174" ca="1">IF(AND(G4174&gt;=10861,G4174&lt;=10863),TEXT(INDIRECT(CHAR(39)&amp;$A4174&amp;CHAR(39)&amp;"!r"&amp;$B4174&amp;"c"&amp;$C4174,0),"dd-mmm-yyyy"),(INDIRECT(CHAR(39)&amp;$A4174&amp;CHAR(39)&amp;"!r"&amp;$B4174&amp;"c"&amp;$C4174,0)))</f>
        <v>0</v>
      </c>
    </row>
    <row r="4175" spans="1:8" x14ac:dyDescent="0.3">
      <c r="A4175" s="40" t="s">
        <v>1081</v>
      </c>
      <c r="B4175" s="95">
        <f t="shared" si="8429"/>
        <v>16</v>
      </c>
      <c r="C4175" s="95">
        <f t="shared" si="8432"/>
        <v>32</v>
      </c>
      <c r="E4175" s="95">
        <f t="shared" ref="E4175" si="8554">plan_id</f>
        <v>390</v>
      </c>
      <c r="F4175" s="95">
        <f t="shared" ca="1" si="8526"/>
        <v>2014</v>
      </c>
      <c r="G4175" s="95">
        <f t="shared" ref="G4175" ca="1" si="8555">VLOOKUP(INDIRECT(CHAR(39)&amp;$A4175&amp;CHAR(39)&amp;"!r2c"&amp;$C4175,0),variables,2,0)</f>
        <v>9773</v>
      </c>
      <c r="H4175" s="98">
        <f t="array" aca="1" ref="H4175" ca="1">IF(AND(G4175&gt;=10861,G4175&lt;=10863),TEXT(INDIRECT(CHAR(39)&amp;$A4175&amp;CHAR(39)&amp;"!r"&amp;$B4175&amp;"c"&amp;$C4175,0),"dd-mmm-yyyy"),(INDIRECT(CHAR(39)&amp;$A4175&amp;CHAR(39)&amp;"!r"&amp;$B4175&amp;"c"&amp;$C4175,0)))</f>
        <v>0</v>
      </c>
    </row>
    <row r="4176" spans="1:8" x14ac:dyDescent="0.3">
      <c r="A4176" s="40" t="s">
        <v>1081</v>
      </c>
      <c r="B4176" s="95">
        <f t="shared" si="8429"/>
        <v>16</v>
      </c>
      <c r="C4176" s="95">
        <f t="shared" si="8432"/>
        <v>33</v>
      </c>
      <c r="E4176" s="95">
        <f t="shared" ref="E4176" si="8556">plan_id</f>
        <v>390</v>
      </c>
      <c r="F4176" s="95">
        <f t="shared" ca="1" si="8526"/>
        <v>2014</v>
      </c>
      <c r="G4176" s="95">
        <f t="shared" ref="G4176" ca="1" si="8557">VLOOKUP(INDIRECT(CHAR(39)&amp;$A4176&amp;CHAR(39)&amp;"!r2c"&amp;$C4176,0),variables,2,0)</f>
        <v>9776</v>
      </c>
      <c r="H4176" s="98">
        <f t="array" aca="1" ref="H4176" ca="1">IF(AND(G4176&gt;=10861,G4176&lt;=10863),TEXT(INDIRECT(CHAR(39)&amp;$A4176&amp;CHAR(39)&amp;"!r"&amp;$B4176&amp;"c"&amp;$C4176,0),"dd-mmm-yyyy"),(INDIRECT(CHAR(39)&amp;$A4176&amp;CHAR(39)&amp;"!r"&amp;$B4176&amp;"c"&amp;$C4176,0)))</f>
        <v>0</v>
      </c>
    </row>
    <row r="4177" spans="1:8" x14ac:dyDescent="0.3">
      <c r="A4177" s="40" t="s">
        <v>1081</v>
      </c>
      <c r="B4177" s="95">
        <f t="shared" si="8429"/>
        <v>16</v>
      </c>
      <c r="C4177" s="95">
        <f t="shared" si="8432"/>
        <v>34</v>
      </c>
      <c r="E4177" s="95">
        <f t="shared" ref="E4177" si="8558">plan_id</f>
        <v>390</v>
      </c>
      <c r="F4177" s="95">
        <f t="shared" ca="1" si="8526"/>
        <v>2014</v>
      </c>
      <c r="G4177" s="95">
        <f t="shared" ref="G4177" ca="1" si="8559">VLOOKUP(INDIRECT(CHAR(39)&amp;$A4177&amp;CHAR(39)&amp;"!r2c"&amp;$C4177,0),variables,2,0)</f>
        <v>9779</v>
      </c>
      <c r="H4177" s="98">
        <f t="array" aca="1" ref="H4177" ca="1">IF(AND(G4177&gt;=10861,G4177&lt;=10863),TEXT(INDIRECT(CHAR(39)&amp;$A4177&amp;CHAR(39)&amp;"!r"&amp;$B4177&amp;"c"&amp;$C4177,0),"dd-mmm-yyyy"),(INDIRECT(CHAR(39)&amp;$A4177&amp;CHAR(39)&amp;"!r"&amp;$B4177&amp;"c"&amp;$C4177,0)))</f>
        <v>0</v>
      </c>
    </row>
    <row r="4178" spans="1:8" x14ac:dyDescent="0.3">
      <c r="A4178" s="40" t="s">
        <v>1081</v>
      </c>
      <c r="B4178" s="95">
        <f t="shared" ref="B4178:B4241" si="8560">B4090+1</f>
        <v>16</v>
      </c>
      <c r="C4178" s="95">
        <f t="shared" si="8432"/>
        <v>35</v>
      </c>
      <c r="E4178" s="95">
        <f t="shared" ref="E4178" si="8561">plan_id</f>
        <v>390</v>
      </c>
      <c r="F4178" s="95">
        <f t="shared" ca="1" si="8526"/>
        <v>2014</v>
      </c>
      <c r="G4178" s="95">
        <f t="shared" ref="G4178" ca="1" si="8562">VLOOKUP(INDIRECT(CHAR(39)&amp;$A4178&amp;CHAR(39)&amp;"!r2c"&amp;$C4178,0),variables,2,0)</f>
        <v>9785</v>
      </c>
      <c r="H4178" s="98">
        <f t="array" aca="1" ref="H4178" ca="1">IF(AND(G4178&gt;=10861,G4178&lt;=10863),TEXT(INDIRECT(CHAR(39)&amp;$A4178&amp;CHAR(39)&amp;"!r"&amp;$B4178&amp;"c"&amp;$C4178,0),"dd-mmm-yyyy"),(INDIRECT(CHAR(39)&amp;$A4178&amp;CHAR(39)&amp;"!r"&amp;$B4178&amp;"c"&amp;$C4178,0)))</f>
        <v>0</v>
      </c>
    </row>
    <row r="4179" spans="1:8" x14ac:dyDescent="0.3">
      <c r="A4179" s="40" t="s">
        <v>1081</v>
      </c>
      <c r="B4179" s="95">
        <f t="shared" si="8560"/>
        <v>16</v>
      </c>
      <c r="C4179" s="95">
        <f t="shared" ref="C4179:C4242" si="8563">C4091</f>
        <v>36</v>
      </c>
      <c r="E4179" s="95">
        <f t="shared" ref="E4179" si="8564">plan_id</f>
        <v>390</v>
      </c>
      <c r="F4179" s="95">
        <f t="shared" ca="1" si="8526"/>
        <v>2014</v>
      </c>
      <c r="G4179" s="95">
        <f t="shared" ref="G4179" ca="1" si="8565">VLOOKUP(INDIRECT(CHAR(39)&amp;$A4179&amp;CHAR(39)&amp;"!r2c"&amp;$C4179,0),variables,2,0)</f>
        <v>9794</v>
      </c>
      <c r="H4179" s="98">
        <f t="array" aca="1" ref="H4179" ca="1">IF(AND(G4179&gt;=10861,G4179&lt;=10863),TEXT(INDIRECT(CHAR(39)&amp;$A4179&amp;CHAR(39)&amp;"!r"&amp;$B4179&amp;"c"&amp;$C4179,0),"dd-mmm-yyyy"),(INDIRECT(CHAR(39)&amp;$A4179&amp;CHAR(39)&amp;"!r"&amp;$B4179&amp;"c"&amp;$C4179,0)))</f>
        <v>0</v>
      </c>
    </row>
    <row r="4180" spans="1:8" x14ac:dyDescent="0.3">
      <c r="A4180" s="40" t="s">
        <v>1081</v>
      </c>
      <c r="B4180" s="95">
        <f t="shared" si="8560"/>
        <v>16</v>
      </c>
      <c r="C4180" s="95">
        <f t="shared" si="8563"/>
        <v>37</v>
      </c>
      <c r="E4180" s="95">
        <f t="shared" ref="E4180" si="8566">plan_id</f>
        <v>390</v>
      </c>
      <c r="F4180" s="95">
        <f t="shared" ca="1" si="8526"/>
        <v>2014</v>
      </c>
      <c r="G4180" s="95">
        <f t="shared" ref="G4180" ca="1" si="8567">VLOOKUP(INDIRECT(CHAR(39)&amp;$A4180&amp;CHAR(39)&amp;"!r2c"&amp;$C4180,0),variables,2,0)</f>
        <v>9797</v>
      </c>
      <c r="H4180" s="98">
        <f t="array" aca="1" ref="H4180" ca="1">IF(AND(G4180&gt;=10861,G4180&lt;=10863),TEXT(INDIRECT(CHAR(39)&amp;$A4180&amp;CHAR(39)&amp;"!r"&amp;$B4180&amp;"c"&amp;$C4180,0),"dd-mmm-yyyy"),(INDIRECT(CHAR(39)&amp;$A4180&amp;CHAR(39)&amp;"!r"&amp;$B4180&amp;"c"&amp;$C4180,0)))</f>
        <v>0</v>
      </c>
    </row>
    <row r="4181" spans="1:8" x14ac:dyDescent="0.3">
      <c r="A4181" s="40" t="s">
        <v>1081</v>
      </c>
      <c r="B4181" s="95">
        <f t="shared" si="8560"/>
        <v>16</v>
      </c>
      <c r="C4181" s="95">
        <f t="shared" si="8563"/>
        <v>38</v>
      </c>
      <c r="E4181" s="95">
        <f t="shared" ref="E4181" si="8568">plan_id</f>
        <v>390</v>
      </c>
      <c r="F4181" s="95">
        <f t="shared" ca="1" si="8526"/>
        <v>2014</v>
      </c>
      <c r="G4181" s="95">
        <f t="shared" ref="G4181" ca="1" si="8569">VLOOKUP(INDIRECT(CHAR(39)&amp;$A4181&amp;CHAR(39)&amp;"!r2c"&amp;$C4181,0),variables,2,0)</f>
        <v>9806</v>
      </c>
      <c r="H4181" s="98">
        <f t="array" aca="1" ref="H4181" ca="1">IF(AND(G4181&gt;=10861,G4181&lt;=10863),TEXT(INDIRECT(CHAR(39)&amp;$A4181&amp;CHAR(39)&amp;"!r"&amp;$B4181&amp;"c"&amp;$C4181,0),"dd-mmm-yyyy"),(INDIRECT(CHAR(39)&amp;$A4181&amp;CHAR(39)&amp;"!r"&amp;$B4181&amp;"c"&amp;$C4181,0)))</f>
        <v>0</v>
      </c>
    </row>
    <row r="4182" spans="1:8" x14ac:dyDescent="0.3">
      <c r="A4182" s="40" t="s">
        <v>1081</v>
      </c>
      <c r="B4182" s="95">
        <f t="shared" si="8560"/>
        <v>16</v>
      </c>
      <c r="C4182" s="95">
        <f t="shared" si="8563"/>
        <v>39</v>
      </c>
      <c r="E4182" s="95">
        <f t="shared" ref="E4182" si="8570">plan_id</f>
        <v>390</v>
      </c>
      <c r="F4182" s="95">
        <f t="shared" ca="1" si="8526"/>
        <v>2014</v>
      </c>
      <c r="G4182" s="95">
        <f t="shared" ref="G4182" ca="1" si="8571">VLOOKUP(INDIRECT(CHAR(39)&amp;$A4182&amp;CHAR(39)&amp;"!r2c"&amp;$C4182,0),variables,2,0)</f>
        <v>9809</v>
      </c>
      <c r="H4182" s="98">
        <f t="array" aca="1" ref="H4182" ca="1">IF(AND(G4182&gt;=10861,G4182&lt;=10863),TEXT(INDIRECT(CHAR(39)&amp;$A4182&amp;CHAR(39)&amp;"!r"&amp;$B4182&amp;"c"&amp;$C4182,0),"dd-mmm-yyyy"),(INDIRECT(CHAR(39)&amp;$A4182&amp;CHAR(39)&amp;"!r"&amp;$B4182&amp;"c"&amp;$C4182,0)))</f>
        <v>0</v>
      </c>
    </row>
    <row r="4183" spans="1:8" x14ac:dyDescent="0.3">
      <c r="A4183" s="40" t="s">
        <v>1081</v>
      </c>
      <c r="B4183" s="95">
        <f t="shared" si="8560"/>
        <v>16</v>
      </c>
      <c r="C4183" s="95">
        <f t="shared" si="8563"/>
        <v>40</v>
      </c>
      <c r="E4183" s="95">
        <f t="shared" ref="E4183" si="8572">plan_id</f>
        <v>390</v>
      </c>
      <c r="F4183" s="95">
        <f t="shared" ca="1" si="8526"/>
        <v>2014</v>
      </c>
      <c r="G4183" s="95">
        <f t="shared" ref="G4183" ca="1" si="8573">VLOOKUP(INDIRECT(CHAR(39)&amp;$A4183&amp;CHAR(39)&amp;"!r2c"&amp;$C4183,0),variables,2,0)</f>
        <v>9818</v>
      </c>
      <c r="H4183" s="98">
        <f t="array" aca="1" ref="H4183" ca="1">IF(AND(G4183&gt;=10861,G4183&lt;=10863),TEXT(INDIRECT(CHAR(39)&amp;$A4183&amp;CHAR(39)&amp;"!r"&amp;$B4183&amp;"c"&amp;$C4183,0),"dd-mmm-yyyy"),(INDIRECT(CHAR(39)&amp;$A4183&amp;CHAR(39)&amp;"!r"&amp;$B4183&amp;"c"&amp;$C4183,0)))</f>
        <v>0</v>
      </c>
    </row>
    <row r="4184" spans="1:8" x14ac:dyDescent="0.3">
      <c r="A4184" s="40" t="s">
        <v>1081</v>
      </c>
      <c r="B4184" s="95">
        <f t="shared" si="8560"/>
        <v>16</v>
      </c>
      <c r="C4184" s="95">
        <f t="shared" si="8563"/>
        <v>41</v>
      </c>
      <c r="E4184" s="95">
        <f t="shared" ref="E4184" si="8574">plan_id</f>
        <v>390</v>
      </c>
      <c r="F4184" s="95">
        <f t="shared" ca="1" si="8526"/>
        <v>2014</v>
      </c>
      <c r="G4184" s="95">
        <f t="shared" ref="G4184" ca="1" si="8575">VLOOKUP(INDIRECT(CHAR(39)&amp;$A4184&amp;CHAR(39)&amp;"!r2c"&amp;$C4184,0),variables,2,0)</f>
        <v>9839</v>
      </c>
      <c r="H4184" s="98">
        <f t="array" aca="1" ref="H4184" ca="1">IF(AND(G4184&gt;=10861,G4184&lt;=10863),TEXT(INDIRECT(CHAR(39)&amp;$A4184&amp;CHAR(39)&amp;"!r"&amp;$B4184&amp;"c"&amp;$C4184,0),"dd-mmm-yyyy"),(INDIRECT(CHAR(39)&amp;$A4184&amp;CHAR(39)&amp;"!r"&amp;$B4184&amp;"c"&amp;$C4184,0)))</f>
        <v>0</v>
      </c>
    </row>
    <row r="4185" spans="1:8" x14ac:dyDescent="0.3">
      <c r="A4185" s="40" t="s">
        <v>1081</v>
      </c>
      <c r="B4185" s="95">
        <f t="shared" si="8560"/>
        <v>16</v>
      </c>
      <c r="C4185" s="95">
        <f t="shared" si="8563"/>
        <v>42</v>
      </c>
      <c r="E4185" s="95">
        <f t="shared" ref="E4185" si="8576">plan_id</f>
        <v>390</v>
      </c>
      <c r="F4185" s="95">
        <f t="shared" ca="1" si="8526"/>
        <v>2014</v>
      </c>
      <c r="G4185" s="95">
        <f t="shared" ref="G4185" ca="1" si="8577">VLOOKUP(INDIRECT(CHAR(39)&amp;$A4185&amp;CHAR(39)&amp;"!r2c"&amp;$C4185,0),variables,2,0)</f>
        <v>9860</v>
      </c>
      <c r="H4185" s="98">
        <f t="array" aca="1" ref="H4185" ca="1">IF(AND(G4185&gt;=10861,G4185&lt;=10863),TEXT(INDIRECT(CHAR(39)&amp;$A4185&amp;CHAR(39)&amp;"!r"&amp;$B4185&amp;"c"&amp;$C4185,0),"dd-mmm-yyyy"),(INDIRECT(CHAR(39)&amp;$A4185&amp;CHAR(39)&amp;"!r"&amp;$B4185&amp;"c"&amp;$C4185,0)))</f>
        <v>0</v>
      </c>
    </row>
    <row r="4186" spans="1:8" x14ac:dyDescent="0.3">
      <c r="A4186" s="40" t="s">
        <v>1081</v>
      </c>
      <c r="B4186" s="95">
        <f t="shared" si="8560"/>
        <v>16</v>
      </c>
      <c r="C4186" s="95">
        <f t="shared" si="8563"/>
        <v>43</v>
      </c>
      <c r="E4186" s="95">
        <f t="shared" ref="E4186" si="8578">plan_id</f>
        <v>390</v>
      </c>
      <c r="F4186" s="95">
        <f t="shared" ca="1" si="8526"/>
        <v>2014</v>
      </c>
      <c r="G4186" s="95">
        <f t="shared" ref="G4186" ca="1" si="8579">VLOOKUP(INDIRECT(CHAR(39)&amp;$A4186&amp;CHAR(39)&amp;"!r2c"&amp;$C4186,0),variables,2,0)</f>
        <v>9863</v>
      </c>
      <c r="H4186" s="98">
        <f t="array" aca="1" ref="H4186" ca="1">IF(AND(G4186&gt;=10861,G4186&lt;=10863),TEXT(INDIRECT(CHAR(39)&amp;$A4186&amp;CHAR(39)&amp;"!r"&amp;$B4186&amp;"c"&amp;$C4186,0),"dd-mmm-yyyy"),(INDIRECT(CHAR(39)&amp;$A4186&amp;CHAR(39)&amp;"!r"&amp;$B4186&amp;"c"&amp;$C4186,0)))</f>
        <v>0</v>
      </c>
    </row>
    <row r="4187" spans="1:8" x14ac:dyDescent="0.3">
      <c r="A4187" s="40" t="s">
        <v>1081</v>
      </c>
      <c r="B4187" s="95">
        <f t="shared" si="8560"/>
        <v>16</v>
      </c>
      <c r="C4187" s="95">
        <f t="shared" si="8563"/>
        <v>44</v>
      </c>
      <c r="E4187" s="95">
        <f t="shared" ref="E4187" si="8580">plan_id</f>
        <v>390</v>
      </c>
      <c r="F4187" s="95">
        <f t="shared" ca="1" si="8526"/>
        <v>2014</v>
      </c>
      <c r="G4187" s="95">
        <f t="shared" ref="G4187" ca="1" si="8581">VLOOKUP(INDIRECT(CHAR(39)&amp;$A4187&amp;CHAR(39)&amp;"!r2c"&amp;$C4187,0),variables,2,0)</f>
        <v>9878</v>
      </c>
      <c r="H4187" s="98">
        <f t="array" aca="1" ref="H4187" ca="1">IF(AND(G4187&gt;=10861,G4187&lt;=10863),TEXT(INDIRECT(CHAR(39)&amp;$A4187&amp;CHAR(39)&amp;"!r"&amp;$B4187&amp;"c"&amp;$C4187,0),"dd-mmm-yyyy"),(INDIRECT(CHAR(39)&amp;$A4187&amp;CHAR(39)&amp;"!r"&amp;$B4187&amp;"c"&amp;$C4187,0)))</f>
        <v>0</v>
      </c>
    </row>
    <row r="4188" spans="1:8" x14ac:dyDescent="0.3">
      <c r="A4188" s="40" t="s">
        <v>1081</v>
      </c>
      <c r="B4188" s="95">
        <f t="shared" si="8560"/>
        <v>16</v>
      </c>
      <c r="C4188" s="95">
        <f t="shared" si="8563"/>
        <v>45</v>
      </c>
      <c r="E4188" s="95">
        <f t="shared" ref="E4188" si="8582">plan_id</f>
        <v>390</v>
      </c>
      <c r="F4188" s="95">
        <f t="shared" ca="1" si="8526"/>
        <v>2014</v>
      </c>
      <c r="G4188" s="95">
        <f t="shared" ref="G4188" ca="1" si="8583">VLOOKUP(INDIRECT(CHAR(39)&amp;$A4188&amp;CHAR(39)&amp;"!r2c"&amp;$C4188,0),variables,2,0)</f>
        <v>9923</v>
      </c>
      <c r="H4188" s="98">
        <f t="array" aca="1" ref="H4188" ca="1">IF(AND(G4188&gt;=10861,G4188&lt;=10863),TEXT(INDIRECT(CHAR(39)&amp;$A4188&amp;CHAR(39)&amp;"!r"&amp;$B4188&amp;"c"&amp;$C4188,0),"dd-mmm-yyyy"),(INDIRECT(CHAR(39)&amp;$A4188&amp;CHAR(39)&amp;"!r"&amp;$B4188&amp;"c"&amp;$C4188,0)))</f>
        <v>0</v>
      </c>
    </row>
    <row r="4189" spans="1:8" x14ac:dyDescent="0.3">
      <c r="A4189" s="40" t="s">
        <v>1081</v>
      </c>
      <c r="B4189" s="95">
        <f t="shared" si="8560"/>
        <v>16</v>
      </c>
      <c r="C4189" s="95">
        <f t="shared" si="8563"/>
        <v>46</v>
      </c>
      <c r="E4189" s="95">
        <f t="shared" ref="E4189" si="8584">plan_id</f>
        <v>390</v>
      </c>
      <c r="F4189" s="95">
        <f t="shared" ca="1" si="8526"/>
        <v>2014</v>
      </c>
      <c r="G4189" s="95">
        <f t="shared" ref="G4189" ca="1" si="8585">VLOOKUP(INDIRECT(CHAR(39)&amp;$A4189&amp;CHAR(39)&amp;"!r2c"&amp;$C4189,0),variables,2,0)</f>
        <v>9932</v>
      </c>
      <c r="H4189" s="98">
        <f t="array" aca="1" ref="H4189" ca="1">IF(AND(G4189&gt;=10861,G4189&lt;=10863),TEXT(INDIRECT(CHAR(39)&amp;$A4189&amp;CHAR(39)&amp;"!r"&amp;$B4189&amp;"c"&amp;$C4189,0),"dd-mmm-yyyy"),(INDIRECT(CHAR(39)&amp;$A4189&amp;CHAR(39)&amp;"!r"&amp;$B4189&amp;"c"&amp;$C4189,0)))</f>
        <v>0</v>
      </c>
    </row>
    <row r="4190" spans="1:8" x14ac:dyDescent="0.3">
      <c r="A4190" s="40" t="s">
        <v>1081</v>
      </c>
      <c r="B4190" s="95">
        <f t="shared" si="8560"/>
        <v>16</v>
      </c>
      <c r="C4190" s="95">
        <f t="shared" si="8563"/>
        <v>47</v>
      </c>
      <c r="E4190" s="95">
        <f t="shared" ref="E4190" si="8586">plan_id</f>
        <v>390</v>
      </c>
      <c r="F4190" s="95">
        <f t="shared" ca="1" si="8526"/>
        <v>2014</v>
      </c>
      <c r="G4190" s="95">
        <f t="shared" ref="G4190" ca="1" si="8587">VLOOKUP(INDIRECT(CHAR(39)&amp;$A4190&amp;CHAR(39)&amp;"!r2c"&amp;$C4190,0),variables,2,0)</f>
        <v>9935</v>
      </c>
      <c r="H4190" s="98">
        <f t="array" aca="1" ref="H4190" ca="1">IF(AND(G4190&gt;=10861,G4190&lt;=10863),TEXT(INDIRECT(CHAR(39)&amp;$A4190&amp;CHAR(39)&amp;"!r"&amp;$B4190&amp;"c"&amp;$C4190,0),"dd-mmm-yyyy"),(INDIRECT(CHAR(39)&amp;$A4190&amp;CHAR(39)&amp;"!r"&amp;$B4190&amp;"c"&amp;$C4190,0)))</f>
        <v>0</v>
      </c>
    </row>
    <row r="4191" spans="1:8" x14ac:dyDescent="0.3">
      <c r="A4191" s="40" t="s">
        <v>1081</v>
      </c>
      <c r="B4191" s="95">
        <f t="shared" si="8560"/>
        <v>16</v>
      </c>
      <c r="C4191" s="95">
        <f t="shared" si="8563"/>
        <v>48</v>
      </c>
      <c r="E4191" s="95">
        <f t="shared" ref="E4191" si="8588">plan_id</f>
        <v>390</v>
      </c>
      <c r="F4191" s="95">
        <f t="shared" ca="1" si="8526"/>
        <v>2014</v>
      </c>
      <c r="G4191" s="95">
        <f t="shared" ref="G4191" ca="1" si="8589">VLOOKUP(INDIRECT(CHAR(39)&amp;$A4191&amp;CHAR(39)&amp;"!r2c"&amp;$C4191,0),variables,2,0)</f>
        <v>9651</v>
      </c>
      <c r="H4191" s="98">
        <f t="array" aca="1" ref="H4191" ca="1">IF(AND(G4191&gt;=10861,G4191&lt;=10863),TEXT(INDIRECT(CHAR(39)&amp;$A4191&amp;CHAR(39)&amp;"!r"&amp;$B4191&amp;"c"&amp;$C4191,0),"dd-mmm-yyyy"),(INDIRECT(CHAR(39)&amp;$A4191&amp;CHAR(39)&amp;"!r"&amp;$B4191&amp;"c"&amp;$C4191,0)))</f>
        <v>0</v>
      </c>
    </row>
    <row r="4192" spans="1:8" x14ac:dyDescent="0.3">
      <c r="A4192" s="40" t="s">
        <v>1081</v>
      </c>
      <c r="B4192" s="95">
        <f t="shared" si="8560"/>
        <v>16</v>
      </c>
      <c r="C4192" s="95">
        <f t="shared" si="8563"/>
        <v>49</v>
      </c>
      <c r="E4192" s="95">
        <f t="shared" ref="E4192" si="8590">plan_id</f>
        <v>390</v>
      </c>
      <c r="F4192" s="95">
        <f t="shared" ca="1" si="8526"/>
        <v>2014</v>
      </c>
      <c r="G4192" s="95">
        <f t="shared" ref="G4192" ca="1" si="8591">VLOOKUP(INDIRECT(CHAR(39)&amp;$A4192&amp;CHAR(39)&amp;"!r2c"&amp;$C4192,0),variables,2,0)</f>
        <v>9722</v>
      </c>
      <c r="H4192" s="98">
        <f t="array" aca="1" ref="H4192" ca="1">IF(AND(G4192&gt;=10861,G4192&lt;=10863),TEXT(INDIRECT(CHAR(39)&amp;$A4192&amp;CHAR(39)&amp;"!r"&amp;$B4192&amp;"c"&amp;$C4192,0),"dd-mmm-yyyy"),(INDIRECT(CHAR(39)&amp;$A4192&amp;CHAR(39)&amp;"!r"&amp;$B4192&amp;"c"&amp;$C4192,0)))</f>
        <v>0</v>
      </c>
    </row>
    <row r="4193" spans="1:8" x14ac:dyDescent="0.3">
      <c r="A4193" s="40" t="s">
        <v>1081</v>
      </c>
      <c r="B4193" s="95">
        <f t="shared" si="8560"/>
        <v>16</v>
      </c>
      <c r="C4193" s="95">
        <f t="shared" si="8563"/>
        <v>50</v>
      </c>
      <c r="E4193" s="95">
        <f t="shared" ref="E4193" si="8592">plan_id</f>
        <v>390</v>
      </c>
      <c r="F4193" s="95">
        <f t="shared" ca="1" si="8526"/>
        <v>2014</v>
      </c>
      <c r="G4193" s="95">
        <f t="shared" ref="G4193" ca="1" si="8593">VLOOKUP(INDIRECT(CHAR(39)&amp;$A4193&amp;CHAR(39)&amp;"!r2c"&amp;$C4193,0),variables,2,0)</f>
        <v>9848</v>
      </c>
      <c r="H4193" s="98">
        <f t="array" aca="1" ref="H4193" ca="1">IF(AND(G4193&gt;=10861,G4193&lt;=10863),TEXT(INDIRECT(CHAR(39)&amp;$A4193&amp;CHAR(39)&amp;"!r"&amp;$B4193&amp;"c"&amp;$C4193,0),"dd-mmm-yyyy"),(INDIRECT(CHAR(39)&amp;$A4193&amp;CHAR(39)&amp;"!r"&amp;$B4193&amp;"c"&amp;$C4193,0)))</f>
        <v>0</v>
      </c>
    </row>
    <row r="4194" spans="1:8" x14ac:dyDescent="0.3">
      <c r="A4194" s="40" t="s">
        <v>1081</v>
      </c>
      <c r="B4194" s="95">
        <f t="shared" si="8560"/>
        <v>16</v>
      </c>
      <c r="C4194" s="95">
        <f t="shared" si="8563"/>
        <v>51</v>
      </c>
      <c r="E4194" s="95">
        <f t="shared" ref="E4194" si="8594">plan_id</f>
        <v>390</v>
      </c>
      <c r="F4194" s="95">
        <f t="shared" ca="1" si="8526"/>
        <v>2014</v>
      </c>
      <c r="G4194" s="95">
        <f t="shared" ref="G4194" ca="1" si="8595">VLOOKUP(INDIRECT(CHAR(39)&amp;$A4194&amp;CHAR(39)&amp;"!r2c"&amp;$C4194,0),variables,2,0)</f>
        <v>9866</v>
      </c>
      <c r="H4194" s="98">
        <f t="array" aca="1" ref="H4194" ca="1">IF(AND(G4194&gt;=10861,G4194&lt;=10863),TEXT(INDIRECT(CHAR(39)&amp;$A4194&amp;CHAR(39)&amp;"!r"&amp;$B4194&amp;"c"&amp;$C4194,0),"dd-mmm-yyyy"),(INDIRECT(CHAR(39)&amp;$A4194&amp;CHAR(39)&amp;"!r"&amp;$B4194&amp;"c"&amp;$C4194,0)))</f>
        <v>0</v>
      </c>
    </row>
    <row r="4195" spans="1:8" x14ac:dyDescent="0.3">
      <c r="A4195" s="40" t="s">
        <v>1081</v>
      </c>
      <c r="B4195" s="95">
        <f t="shared" si="8560"/>
        <v>16</v>
      </c>
      <c r="C4195" s="95">
        <f t="shared" si="8563"/>
        <v>52</v>
      </c>
      <c r="E4195" s="95">
        <f t="shared" ref="E4195" si="8596">plan_id</f>
        <v>390</v>
      </c>
      <c r="F4195" s="95">
        <f t="shared" ca="1" si="8526"/>
        <v>2014</v>
      </c>
      <c r="G4195" s="95">
        <f t="shared" ref="G4195" ca="1" si="8597">VLOOKUP(INDIRECT(CHAR(39)&amp;$A4195&amp;CHAR(39)&amp;"!r2c"&amp;$C4195,0),variables,2,0)</f>
        <v>9899</v>
      </c>
      <c r="H4195" s="98">
        <f t="array" aca="1" ref="H4195" ca="1">IF(AND(G4195&gt;=10861,G4195&lt;=10863),TEXT(INDIRECT(CHAR(39)&amp;$A4195&amp;CHAR(39)&amp;"!r"&amp;$B4195&amp;"c"&amp;$C4195,0),"dd-mmm-yyyy"),(INDIRECT(CHAR(39)&amp;$A4195&amp;CHAR(39)&amp;"!r"&amp;$B4195&amp;"c"&amp;$C4195,0)))</f>
        <v>0</v>
      </c>
    </row>
    <row r="4196" spans="1:8" x14ac:dyDescent="0.3">
      <c r="A4196" s="40" t="s">
        <v>1081</v>
      </c>
      <c r="B4196" s="95">
        <f t="shared" si="8560"/>
        <v>16</v>
      </c>
      <c r="C4196" s="95">
        <f t="shared" si="8563"/>
        <v>53</v>
      </c>
      <c r="E4196" s="95">
        <f t="shared" ref="E4196" si="8598">plan_id</f>
        <v>390</v>
      </c>
      <c r="F4196" s="95">
        <f t="shared" ca="1" si="8526"/>
        <v>2014</v>
      </c>
      <c r="G4196" s="95">
        <f t="shared" ref="G4196" ca="1" si="8599">VLOOKUP(INDIRECT(CHAR(39)&amp;$A4196&amp;CHAR(39)&amp;"!r2c"&amp;$C4196,0),variables,2,0)</f>
        <v>9905</v>
      </c>
      <c r="H4196" s="98">
        <f t="array" aca="1" ref="H4196" ca="1">IF(AND(G4196&gt;=10861,G4196&lt;=10863),TEXT(INDIRECT(CHAR(39)&amp;$A4196&amp;CHAR(39)&amp;"!r"&amp;$B4196&amp;"c"&amp;$C4196,0),"dd-mmm-yyyy"),(INDIRECT(CHAR(39)&amp;$A4196&amp;CHAR(39)&amp;"!r"&amp;$B4196&amp;"c"&amp;$C4196,0)))</f>
        <v>0</v>
      </c>
    </row>
    <row r="4197" spans="1:8" x14ac:dyDescent="0.3">
      <c r="A4197" s="40" t="s">
        <v>1081</v>
      </c>
      <c r="B4197" s="95">
        <f t="shared" si="8560"/>
        <v>16</v>
      </c>
      <c r="C4197" s="95">
        <f t="shared" si="8563"/>
        <v>54</v>
      </c>
      <c r="E4197" s="95">
        <f t="shared" ref="E4197" si="8600">plan_id</f>
        <v>390</v>
      </c>
      <c r="F4197" s="95">
        <f t="shared" ca="1" si="8526"/>
        <v>2014</v>
      </c>
      <c r="G4197" s="95">
        <f t="shared" ref="G4197" ca="1" si="8601">VLOOKUP(INDIRECT(CHAR(39)&amp;$A4197&amp;CHAR(39)&amp;"!r2c"&amp;$C4197,0),variables,2,0)</f>
        <v>9929</v>
      </c>
      <c r="H4197" s="98">
        <f t="array" aca="1" ref="H4197" ca="1">IF(AND(G4197&gt;=10861,G4197&lt;=10863),TEXT(INDIRECT(CHAR(39)&amp;$A4197&amp;CHAR(39)&amp;"!r"&amp;$B4197&amp;"c"&amp;$C4197,0),"dd-mmm-yyyy"),(INDIRECT(CHAR(39)&amp;$A4197&amp;CHAR(39)&amp;"!r"&amp;$B4197&amp;"c"&amp;$C4197,0)))</f>
        <v>0</v>
      </c>
    </row>
    <row r="4198" spans="1:8" x14ac:dyDescent="0.3">
      <c r="A4198" s="40" t="s">
        <v>1081</v>
      </c>
      <c r="B4198" s="95">
        <f t="shared" si="8560"/>
        <v>16</v>
      </c>
      <c r="C4198" s="95">
        <f t="shared" si="8563"/>
        <v>55</v>
      </c>
      <c r="E4198" s="95">
        <f t="shared" ref="E4198" si="8602">plan_id</f>
        <v>390</v>
      </c>
      <c r="F4198" s="95">
        <f t="shared" ca="1" si="8526"/>
        <v>2014</v>
      </c>
      <c r="G4198" s="95">
        <f t="shared" ref="G4198" ca="1" si="8603">VLOOKUP(INDIRECT(CHAR(39)&amp;$A4198&amp;CHAR(39)&amp;"!r2c"&amp;$C4198,0),variables,2,0)</f>
        <v>9654</v>
      </c>
      <c r="H4198" s="98">
        <f t="array" aca="1" ref="H4198" ca="1">IF(AND(G4198&gt;=10861,G4198&lt;=10863),TEXT(INDIRECT(CHAR(39)&amp;$A4198&amp;CHAR(39)&amp;"!r"&amp;$B4198&amp;"c"&amp;$C4198,0),"dd-mmm-yyyy"),(INDIRECT(CHAR(39)&amp;$A4198&amp;CHAR(39)&amp;"!r"&amp;$B4198&amp;"c"&amp;$C4198,0)))</f>
        <v>0</v>
      </c>
    </row>
    <row r="4199" spans="1:8" x14ac:dyDescent="0.3">
      <c r="A4199" s="40" t="s">
        <v>1081</v>
      </c>
      <c r="B4199" s="95">
        <f t="shared" si="8560"/>
        <v>16</v>
      </c>
      <c r="C4199" s="95">
        <f t="shared" si="8563"/>
        <v>56</v>
      </c>
      <c r="E4199" s="95">
        <f t="shared" ref="E4199" si="8604">plan_id</f>
        <v>390</v>
      </c>
      <c r="F4199" s="95">
        <f t="shared" ca="1" si="8526"/>
        <v>2014</v>
      </c>
      <c r="G4199" s="95">
        <f t="shared" ref="G4199" ca="1" si="8605">VLOOKUP(INDIRECT(CHAR(39)&amp;$A4199&amp;CHAR(39)&amp;"!r2c"&amp;$C4199,0),variables,2,0)</f>
        <v>9707</v>
      </c>
      <c r="H4199" s="98">
        <f t="array" aca="1" ref="H4199" ca="1">IF(AND(G4199&gt;=10861,G4199&lt;=10863),TEXT(INDIRECT(CHAR(39)&amp;$A4199&amp;CHAR(39)&amp;"!r"&amp;$B4199&amp;"c"&amp;$C4199,0),"dd-mmm-yyyy"),(INDIRECT(CHAR(39)&amp;$A4199&amp;CHAR(39)&amp;"!r"&amp;$B4199&amp;"c"&amp;$C4199,0)))</f>
        <v>0</v>
      </c>
    </row>
    <row r="4200" spans="1:8" x14ac:dyDescent="0.3">
      <c r="A4200" s="40" t="s">
        <v>1081</v>
      </c>
      <c r="B4200" s="95">
        <f t="shared" si="8560"/>
        <v>16</v>
      </c>
      <c r="C4200" s="95">
        <f t="shared" si="8563"/>
        <v>57</v>
      </c>
      <c r="E4200" s="95">
        <f t="shared" ref="E4200" si="8606">plan_id</f>
        <v>390</v>
      </c>
      <c r="F4200" s="95">
        <f t="shared" ca="1" si="8526"/>
        <v>2014</v>
      </c>
      <c r="G4200" s="95">
        <f t="shared" ref="G4200" ca="1" si="8607">VLOOKUP(INDIRECT(CHAR(39)&amp;$A4200&amp;CHAR(39)&amp;"!r2c"&amp;$C4200,0),variables,2,0)</f>
        <v>9669</v>
      </c>
      <c r="H4200" s="98">
        <f t="array" aca="1" ref="H4200" ca="1">IF(AND(G4200&gt;=10861,G4200&lt;=10863),TEXT(INDIRECT(CHAR(39)&amp;$A4200&amp;CHAR(39)&amp;"!r"&amp;$B4200&amp;"c"&amp;$C4200,0),"dd-mmm-yyyy"),(INDIRECT(CHAR(39)&amp;$A4200&amp;CHAR(39)&amp;"!r"&amp;$B4200&amp;"c"&amp;$C4200,0)))</f>
        <v>0</v>
      </c>
    </row>
    <row r="4201" spans="1:8" x14ac:dyDescent="0.3">
      <c r="A4201" s="40" t="s">
        <v>1081</v>
      </c>
      <c r="B4201" s="95">
        <f t="shared" si="8560"/>
        <v>16</v>
      </c>
      <c r="C4201" s="95">
        <f t="shared" si="8563"/>
        <v>58</v>
      </c>
      <c r="E4201" s="95">
        <f t="shared" ref="E4201" si="8608">plan_id</f>
        <v>390</v>
      </c>
      <c r="F4201" s="95">
        <f t="shared" ca="1" si="8526"/>
        <v>2014</v>
      </c>
      <c r="G4201" s="95">
        <f t="shared" ref="G4201" ca="1" si="8609">VLOOKUP(INDIRECT(CHAR(39)&amp;$A4201&amp;CHAR(39)&amp;"!r2c"&amp;$C4201,0),variables,2,0)</f>
        <v>9851</v>
      </c>
      <c r="H4201" s="98">
        <f t="array" aca="1" ref="H4201" ca="1">IF(AND(G4201&gt;=10861,G4201&lt;=10863),TEXT(INDIRECT(CHAR(39)&amp;$A4201&amp;CHAR(39)&amp;"!r"&amp;$B4201&amp;"c"&amp;$C4201,0),"dd-mmm-yyyy"),(INDIRECT(CHAR(39)&amp;$A4201&amp;CHAR(39)&amp;"!r"&amp;$B4201&amp;"c"&amp;$C4201,0)))</f>
        <v>0</v>
      </c>
    </row>
    <row r="4202" spans="1:8" x14ac:dyDescent="0.3">
      <c r="A4202" s="40" t="s">
        <v>1081</v>
      </c>
      <c r="B4202" s="95">
        <f t="shared" si="8560"/>
        <v>16</v>
      </c>
      <c r="C4202" s="95">
        <f t="shared" si="8563"/>
        <v>59</v>
      </c>
      <c r="E4202" s="95">
        <f t="shared" ref="E4202" si="8610">plan_id</f>
        <v>390</v>
      </c>
      <c r="F4202" s="95">
        <f t="shared" ca="1" si="8526"/>
        <v>2014</v>
      </c>
      <c r="G4202" s="95">
        <f t="shared" ref="G4202" ca="1" si="8611">VLOOKUP(INDIRECT(CHAR(39)&amp;$A4202&amp;CHAR(39)&amp;"!r2c"&amp;$C4202,0),variables,2,0)</f>
        <v>9890</v>
      </c>
      <c r="H4202" s="98">
        <f t="array" aca="1" ref="H4202" ca="1">IF(AND(G4202&gt;=10861,G4202&lt;=10863),TEXT(INDIRECT(CHAR(39)&amp;$A4202&amp;CHAR(39)&amp;"!r"&amp;$B4202&amp;"c"&amp;$C4202,0),"dd-mmm-yyyy"),(INDIRECT(CHAR(39)&amp;$A4202&amp;CHAR(39)&amp;"!r"&amp;$B4202&amp;"c"&amp;$C4202,0)))</f>
        <v>0</v>
      </c>
    </row>
    <row r="4203" spans="1:8" x14ac:dyDescent="0.3">
      <c r="A4203" s="40" t="s">
        <v>1081</v>
      </c>
      <c r="B4203" s="95">
        <f t="shared" si="8560"/>
        <v>16</v>
      </c>
      <c r="C4203" s="95">
        <f t="shared" si="8563"/>
        <v>60</v>
      </c>
      <c r="E4203" s="95">
        <f t="shared" ref="E4203" si="8612">plan_id</f>
        <v>390</v>
      </c>
      <c r="F4203" s="95">
        <f t="shared" ca="1" si="8526"/>
        <v>2014</v>
      </c>
      <c r="G4203" s="95">
        <f t="shared" ref="G4203" ca="1" si="8613">VLOOKUP(INDIRECT(CHAR(39)&amp;$A4203&amp;CHAR(39)&amp;"!r2c"&amp;$C4203,0),variables,2,0)</f>
        <v>9893</v>
      </c>
      <c r="H4203" s="98">
        <f t="array" aca="1" ref="H4203" ca="1">IF(AND(G4203&gt;=10861,G4203&lt;=10863),TEXT(INDIRECT(CHAR(39)&amp;$A4203&amp;CHAR(39)&amp;"!r"&amp;$B4203&amp;"c"&amp;$C4203,0),"dd-mmm-yyyy"),(INDIRECT(CHAR(39)&amp;$A4203&amp;CHAR(39)&amp;"!r"&amp;$B4203&amp;"c"&amp;$C4203,0)))</f>
        <v>0</v>
      </c>
    </row>
    <row r="4204" spans="1:8" x14ac:dyDescent="0.3">
      <c r="A4204" s="40" t="s">
        <v>1081</v>
      </c>
      <c r="B4204" s="95">
        <f t="shared" si="8560"/>
        <v>16</v>
      </c>
      <c r="C4204" s="95">
        <f t="shared" si="8563"/>
        <v>61</v>
      </c>
      <c r="E4204" s="95">
        <f t="shared" ref="E4204" si="8614">plan_id</f>
        <v>390</v>
      </c>
      <c r="F4204" s="95">
        <f t="shared" ca="1" si="8526"/>
        <v>2014</v>
      </c>
      <c r="G4204" s="95">
        <f t="shared" ref="G4204" ca="1" si="8615">VLOOKUP(INDIRECT(CHAR(39)&amp;$A4204&amp;CHAR(39)&amp;"!r2c"&amp;$C4204,0),variables,2,0)</f>
        <v>9896</v>
      </c>
      <c r="H4204" s="98">
        <f t="array" aca="1" ref="H4204" ca="1">IF(AND(G4204&gt;=10861,G4204&lt;=10863),TEXT(INDIRECT(CHAR(39)&amp;$A4204&amp;CHAR(39)&amp;"!r"&amp;$B4204&amp;"c"&amp;$C4204,0),"dd-mmm-yyyy"),(INDIRECT(CHAR(39)&amp;$A4204&amp;CHAR(39)&amp;"!r"&amp;$B4204&amp;"c"&amp;$C4204,0)))</f>
        <v>0</v>
      </c>
    </row>
    <row r="4205" spans="1:8" x14ac:dyDescent="0.3">
      <c r="A4205" s="40" t="s">
        <v>1081</v>
      </c>
      <c r="B4205" s="95">
        <f t="shared" si="8560"/>
        <v>16</v>
      </c>
      <c r="C4205" s="95">
        <f t="shared" si="8563"/>
        <v>62</v>
      </c>
      <c r="E4205" s="95">
        <f t="shared" ref="E4205" si="8616">plan_id</f>
        <v>390</v>
      </c>
      <c r="F4205" s="95">
        <f t="shared" ca="1" si="8526"/>
        <v>2014</v>
      </c>
      <c r="G4205" s="95">
        <f t="shared" ref="G4205" ca="1" si="8617">VLOOKUP(INDIRECT(CHAR(39)&amp;$A4205&amp;CHAR(39)&amp;"!r2c"&amp;$C4205,0),variables,2,0)</f>
        <v>9660</v>
      </c>
      <c r="H4205" s="98">
        <f t="array" aca="1" ref="H4205" ca="1">IF(AND(G4205&gt;=10861,G4205&lt;=10863),TEXT(INDIRECT(CHAR(39)&amp;$A4205&amp;CHAR(39)&amp;"!r"&amp;$B4205&amp;"c"&amp;$C4205,0),"dd-mmm-yyyy"),(INDIRECT(CHAR(39)&amp;$A4205&amp;CHAR(39)&amp;"!r"&amp;$B4205&amp;"c"&amp;$C4205,0)))</f>
        <v>0</v>
      </c>
    </row>
    <row r="4206" spans="1:8" x14ac:dyDescent="0.3">
      <c r="A4206" s="40" t="s">
        <v>1081</v>
      </c>
      <c r="B4206" s="95">
        <f t="shared" si="8560"/>
        <v>16</v>
      </c>
      <c r="C4206" s="95">
        <f t="shared" si="8563"/>
        <v>63</v>
      </c>
      <c r="E4206" s="95">
        <f t="shared" ref="E4206" si="8618">plan_id</f>
        <v>390</v>
      </c>
      <c r="F4206" s="95">
        <f t="shared" ca="1" si="8526"/>
        <v>2014</v>
      </c>
      <c r="G4206" s="95">
        <f t="shared" ref="G4206" ca="1" si="8619">VLOOKUP(INDIRECT(CHAR(39)&amp;$A4206&amp;CHAR(39)&amp;"!r2c"&amp;$C4206,0),variables,2,0)</f>
        <v>9701</v>
      </c>
      <c r="H4206" s="98">
        <f t="array" aca="1" ref="H4206" ca="1">IF(AND(G4206&gt;=10861,G4206&lt;=10863),TEXT(INDIRECT(CHAR(39)&amp;$A4206&amp;CHAR(39)&amp;"!r"&amp;$B4206&amp;"c"&amp;$C4206,0),"dd-mmm-yyyy"),(INDIRECT(CHAR(39)&amp;$A4206&amp;CHAR(39)&amp;"!r"&amp;$B4206&amp;"c"&amp;$C4206,0)))</f>
        <v>0</v>
      </c>
    </row>
    <row r="4207" spans="1:8" x14ac:dyDescent="0.3">
      <c r="A4207" s="40" t="s">
        <v>1081</v>
      </c>
      <c r="B4207" s="95">
        <f t="shared" si="8560"/>
        <v>16</v>
      </c>
      <c r="C4207" s="95">
        <f t="shared" si="8563"/>
        <v>64</v>
      </c>
      <c r="E4207" s="95">
        <f t="shared" ref="E4207" si="8620">plan_id</f>
        <v>390</v>
      </c>
      <c r="F4207" s="95">
        <f t="shared" ca="1" si="8526"/>
        <v>2014</v>
      </c>
      <c r="G4207" s="95">
        <f t="shared" ref="G4207" ca="1" si="8621">VLOOKUP(INDIRECT(CHAR(39)&amp;$A4207&amp;CHAR(39)&amp;"!r2c"&amp;$C4207,0),variables,2,0)</f>
        <v>9728</v>
      </c>
      <c r="H4207" s="98">
        <f t="array" aca="1" ref="H4207" ca="1">IF(AND(G4207&gt;=10861,G4207&lt;=10863),TEXT(INDIRECT(CHAR(39)&amp;$A4207&amp;CHAR(39)&amp;"!r"&amp;$B4207&amp;"c"&amp;$C4207,0),"dd-mmm-yyyy"),(INDIRECT(CHAR(39)&amp;$A4207&amp;CHAR(39)&amp;"!r"&amp;$B4207&amp;"c"&amp;$C4207,0)))</f>
        <v>0</v>
      </c>
    </row>
    <row r="4208" spans="1:8" x14ac:dyDescent="0.3">
      <c r="A4208" s="40" t="s">
        <v>1081</v>
      </c>
      <c r="B4208" s="95">
        <f t="shared" si="8560"/>
        <v>16</v>
      </c>
      <c r="C4208" s="95">
        <f t="shared" si="8563"/>
        <v>65</v>
      </c>
      <c r="E4208" s="95">
        <f t="shared" ref="E4208" si="8622">plan_id</f>
        <v>390</v>
      </c>
      <c r="F4208" s="95">
        <f t="shared" ca="1" si="8526"/>
        <v>2014</v>
      </c>
      <c r="G4208" s="95">
        <f t="shared" ref="G4208" ca="1" si="8623">VLOOKUP(INDIRECT(CHAR(39)&amp;$A4208&amp;CHAR(39)&amp;"!r2c"&amp;$C4208,0),variables,2,0)</f>
        <v>9731</v>
      </c>
      <c r="H4208" s="98">
        <f t="array" aca="1" ref="H4208" ca="1">IF(AND(G4208&gt;=10861,G4208&lt;=10863),TEXT(INDIRECT(CHAR(39)&amp;$A4208&amp;CHAR(39)&amp;"!r"&amp;$B4208&amp;"c"&amp;$C4208,0),"dd-mmm-yyyy"),(INDIRECT(CHAR(39)&amp;$A4208&amp;CHAR(39)&amp;"!r"&amp;$B4208&amp;"c"&amp;$C4208,0)))</f>
        <v>0</v>
      </c>
    </row>
    <row r="4209" spans="1:8" x14ac:dyDescent="0.3">
      <c r="A4209" s="40" t="s">
        <v>1081</v>
      </c>
      <c r="B4209" s="95">
        <f t="shared" si="8560"/>
        <v>16</v>
      </c>
      <c r="C4209" s="95">
        <f t="shared" si="8563"/>
        <v>66</v>
      </c>
      <c r="E4209" s="95">
        <f t="shared" ref="E4209" si="8624">plan_id</f>
        <v>390</v>
      </c>
      <c r="F4209" s="95">
        <f t="shared" ca="1" si="8526"/>
        <v>2014</v>
      </c>
      <c r="G4209" s="95">
        <f t="shared" ref="G4209" ca="1" si="8625">VLOOKUP(INDIRECT(CHAR(39)&amp;$A4209&amp;CHAR(39)&amp;"!r2c"&amp;$C4209,0),variables,2,0)</f>
        <v>9737</v>
      </c>
      <c r="H4209" s="98">
        <f t="array" aca="1" ref="H4209" ca="1">IF(AND(G4209&gt;=10861,G4209&lt;=10863),TEXT(INDIRECT(CHAR(39)&amp;$A4209&amp;CHAR(39)&amp;"!r"&amp;$B4209&amp;"c"&amp;$C4209,0),"dd-mmm-yyyy"),(INDIRECT(CHAR(39)&amp;$A4209&amp;CHAR(39)&amp;"!r"&amp;$B4209&amp;"c"&amp;$C4209,0)))</f>
        <v>0</v>
      </c>
    </row>
    <row r="4210" spans="1:8" x14ac:dyDescent="0.3">
      <c r="A4210" s="40" t="s">
        <v>1081</v>
      </c>
      <c r="B4210" s="95">
        <f t="shared" si="8560"/>
        <v>16</v>
      </c>
      <c r="C4210" s="95">
        <f t="shared" si="8563"/>
        <v>67</v>
      </c>
      <c r="E4210" s="95">
        <f t="shared" ref="E4210" si="8626">plan_id</f>
        <v>390</v>
      </c>
      <c r="F4210" s="95">
        <f t="shared" ca="1" si="8526"/>
        <v>2014</v>
      </c>
      <c r="G4210" s="95">
        <f t="shared" ref="G4210" ca="1" si="8627">VLOOKUP(INDIRECT(CHAR(39)&amp;$A4210&amp;CHAR(39)&amp;"!r2c"&amp;$C4210,0),variables,2,0)</f>
        <v>9740</v>
      </c>
      <c r="H4210" s="98">
        <f t="array" aca="1" ref="H4210" ca="1">IF(AND(G4210&gt;=10861,G4210&lt;=10863),TEXT(INDIRECT(CHAR(39)&amp;$A4210&amp;CHAR(39)&amp;"!r"&amp;$B4210&amp;"c"&amp;$C4210,0),"dd-mmm-yyyy"),(INDIRECT(CHAR(39)&amp;$A4210&amp;CHAR(39)&amp;"!r"&amp;$B4210&amp;"c"&amp;$C4210,0)))</f>
        <v>0</v>
      </c>
    </row>
    <row r="4211" spans="1:8" x14ac:dyDescent="0.3">
      <c r="A4211" s="40" t="s">
        <v>1081</v>
      </c>
      <c r="B4211" s="95">
        <f t="shared" si="8560"/>
        <v>16</v>
      </c>
      <c r="C4211" s="95">
        <f t="shared" si="8563"/>
        <v>68</v>
      </c>
      <c r="E4211" s="95">
        <f t="shared" ref="E4211" si="8628">plan_id</f>
        <v>390</v>
      </c>
      <c r="F4211" s="95">
        <f t="shared" ca="1" si="8526"/>
        <v>2014</v>
      </c>
      <c r="G4211" s="95">
        <f t="shared" ref="G4211" ca="1" si="8629">VLOOKUP(INDIRECT(CHAR(39)&amp;$A4211&amp;CHAR(39)&amp;"!r2c"&amp;$C4211,0),variables,2,0)</f>
        <v>9752</v>
      </c>
      <c r="H4211" s="98">
        <f t="array" aca="1" ref="H4211" ca="1">IF(AND(G4211&gt;=10861,G4211&lt;=10863),TEXT(INDIRECT(CHAR(39)&amp;$A4211&amp;CHAR(39)&amp;"!r"&amp;$B4211&amp;"c"&amp;$C4211,0),"dd-mmm-yyyy"),(INDIRECT(CHAR(39)&amp;$A4211&amp;CHAR(39)&amp;"!r"&amp;$B4211&amp;"c"&amp;$C4211,0)))</f>
        <v>0</v>
      </c>
    </row>
    <row r="4212" spans="1:8" x14ac:dyDescent="0.3">
      <c r="A4212" s="40" t="s">
        <v>1081</v>
      </c>
      <c r="B4212" s="95">
        <f t="shared" si="8560"/>
        <v>16</v>
      </c>
      <c r="C4212" s="95">
        <f t="shared" si="8563"/>
        <v>69</v>
      </c>
      <c r="E4212" s="95">
        <f t="shared" ref="E4212" si="8630">plan_id</f>
        <v>390</v>
      </c>
      <c r="F4212" s="95">
        <f t="shared" ca="1" si="8526"/>
        <v>2014</v>
      </c>
      <c r="G4212" s="95">
        <f t="shared" ref="G4212" ca="1" si="8631">VLOOKUP(INDIRECT(CHAR(39)&amp;$A4212&amp;CHAR(39)&amp;"!r2c"&amp;$C4212,0),variables,2,0)</f>
        <v>9791</v>
      </c>
      <c r="H4212" s="98">
        <f t="array" aca="1" ref="H4212" ca="1">IF(AND(G4212&gt;=10861,G4212&lt;=10863),TEXT(INDIRECT(CHAR(39)&amp;$A4212&amp;CHAR(39)&amp;"!r"&amp;$B4212&amp;"c"&amp;$C4212,0),"dd-mmm-yyyy"),(INDIRECT(CHAR(39)&amp;$A4212&amp;CHAR(39)&amp;"!r"&amp;$B4212&amp;"c"&amp;$C4212,0)))</f>
        <v>0</v>
      </c>
    </row>
    <row r="4213" spans="1:8" x14ac:dyDescent="0.3">
      <c r="A4213" s="40" t="s">
        <v>1081</v>
      </c>
      <c r="B4213" s="95">
        <f t="shared" si="8560"/>
        <v>16</v>
      </c>
      <c r="C4213" s="95">
        <f t="shared" si="8563"/>
        <v>70</v>
      </c>
      <c r="E4213" s="95">
        <f t="shared" ref="E4213" si="8632">plan_id</f>
        <v>390</v>
      </c>
      <c r="F4213" s="95">
        <f t="shared" ca="1" si="8526"/>
        <v>2014</v>
      </c>
      <c r="G4213" s="95">
        <f t="shared" ref="G4213" ca="1" si="8633">VLOOKUP(INDIRECT(CHAR(39)&amp;$A4213&amp;CHAR(39)&amp;"!r2c"&amp;$C4213,0),variables,2,0)</f>
        <v>9800</v>
      </c>
      <c r="H4213" s="98">
        <f t="array" aca="1" ref="H4213" ca="1">IF(AND(G4213&gt;=10861,G4213&lt;=10863),TEXT(INDIRECT(CHAR(39)&amp;$A4213&amp;CHAR(39)&amp;"!r"&amp;$B4213&amp;"c"&amp;$C4213,0),"dd-mmm-yyyy"),(INDIRECT(CHAR(39)&amp;$A4213&amp;CHAR(39)&amp;"!r"&amp;$B4213&amp;"c"&amp;$C4213,0)))</f>
        <v>0</v>
      </c>
    </row>
    <row r="4214" spans="1:8" x14ac:dyDescent="0.3">
      <c r="A4214" s="40" t="s">
        <v>1081</v>
      </c>
      <c r="B4214" s="95">
        <f t="shared" si="8560"/>
        <v>16</v>
      </c>
      <c r="C4214" s="95">
        <f t="shared" si="8563"/>
        <v>71</v>
      </c>
      <c r="E4214" s="95">
        <f t="shared" ref="E4214" si="8634">plan_id</f>
        <v>390</v>
      </c>
      <c r="F4214" s="95">
        <f t="shared" ca="1" si="8526"/>
        <v>2014</v>
      </c>
      <c r="G4214" s="95">
        <f t="shared" ref="G4214" ca="1" si="8635">VLOOKUP(INDIRECT(CHAR(39)&amp;$A4214&amp;CHAR(39)&amp;"!r2c"&amp;$C4214,0),variables,2,0)</f>
        <v>9842</v>
      </c>
      <c r="H4214" s="98">
        <f t="array" aca="1" ref="H4214" ca="1">IF(AND(G4214&gt;=10861,G4214&lt;=10863),TEXT(INDIRECT(CHAR(39)&amp;$A4214&amp;CHAR(39)&amp;"!r"&amp;$B4214&amp;"c"&amp;$C4214,0),"dd-mmm-yyyy"),(INDIRECT(CHAR(39)&amp;$A4214&amp;CHAR(39)&amp;"!r"&amp;$B4214&amp;"c"&amp;$C4214,0)))</f>
        <v>0</v>
      </c>
    </row>
    <row r="4215" spans="1:8" x14ac:dyDescent="0.3">
      <c r="A4215" s="40" t="s">
        <v>1081</v>
      </c>
      <c r="B4215" s="95">
        <f t="shared" si="8560"/>
        <v>16</v>
      </c>
      <c r="C4215" s="95">
        <f t="shared" si="8563"/>
        <v>72</v>
      </c>
      <c r="E4215" s="95">
        <f t="shared" ref="E4215" si="8636">plan_id</f>
        <v>390</v>
      </c>
      <c r="F4215" s="95">
        <f t="shared" ca="1" si="8526"/>
        <v>2014</v>
      </c>
      <c r="G4215" s="95">
        <f t="shared" ref="G4215" ca="1" si="8637">VLOOKUP(INDIRECT(CHAR(39)&amp;$A4215&amp;CHAR(39)&amp;"!r2c"&amp;$C4215,0),variables,2,0)</f>
        <v>9854</v>
      </c>
      <c r="H4215" s="98">
        <f t="array" aca="1" ref="H4215" ca="1">IF(AND(G4215&gt;=10861,G4215&lt;=10863),TEXT(INDIRECT(CHAR(39)&amp;$A4215&amp;CHAR(39)&amp;"!r"&amp;$B4215&amp;"c"&amp;$C4215,0),"dd-mmm-yyyy"),(INDIRECT(CHAR(39)&amp;$A4215&amp;CHAR(39)&amp;"!r"&amp;$B4215&amp;"c"&amp;$C4215,0)))</f>
        <v>0</v>
      </c>
    </row>
    <row r="4216" spans="1:8" x14ac:dyDescent="0.3">
      <c r="A4216" s="40" t="s">
        <v>1081</v>
      </c>
      <c r="B4216" s="95">
        <f t="shared" si="8560"/>
        <v>16</v>
      </c>
      <c r="C4216" s="95">
        <f t="shared" si="8563"/>
        <v>73</v>
      </c>
      <c r="E4216" s="95">
        <f t="shared" ref="E4216" si="8638">plan_id</f>
        <v>390</v>
      </c>
      <c r="F4216" s="95">
        <f t="shared" ca="1" si="8526"/>
        <v>2014</v>
      </c>
      <c r="G4216" s="95">
        <f t="shared" ref="G4216" ca="1" si="8639">VLOOKUP(INDIRECT(CHAR(39)&amp;$A4216&amp;CHAR(39)&amp;"!r2c"&amp;$C4216,0),variables,2,0)</f>
        <v>9869</v>
      </c>
      <c r="H4216" s="98">
        <f t="array" aca="1" ref="H4216" ca="1">IF(AND(G4216&gt;=10861,G4216&lt;=10863),TEXT(INDIRECT(CHAR(39)&amp;$A4216&amp;CHAR(39)&amp;"!r"&amp;$B4216&amp;"c"&amp;$C4216,0),"dd-mmm-yyyy"),(INDIRECT(CHAR(39)&amp;$A4216&amp;CHAR(39)&amp;"!r"&amp;$B4216&amp;"c"&amp;$C4216,0)))</f>
        <v>0</v>
      </c>
    </row>
    <row r="4217" spans="1:8" x14ac:dyDescent="0.3">
      <c r="A4217" s="40" t="s">
        <v>1081</v>
      </c>
      <c r="B4217" s="95">
        <f t="shared" si="8560"/>
        <v>16</v>
      </c>
      <c r="C4217" s="95">
        <f t="shared" si="8563"/>
        <v>74</v>
      </c>
      <c r="E4217" s="95">
        <f t="shared" ref="E4217" si="8640">plan_id</f>
        <v>390</v>
      </c>
      <c r="F4217" s="95">
        <f t="shared" ca="1" si="8526"/>
        <v>2014</v>
      </c>
      <c r="G4217" s="95">
        <f t="shared" ref="G4217" ca="1" si="8641">VLOOKUP(INDIRECT(CHAR(39)&amp;$A4217&amp;CHAR(39)&amp;"!r2c"&amp;$C4217,0),variables,2,0)</f>
        <v>9873</v>
      </c>
      <c r="H4217" s="98">
        <f t="array" aca="1" ref="H4217" ca="1">IF(AND(G4217&gt;=10861,G4217&lt;=10863),TEXT(INDIRECT(CHAR(39)&amp;$A4217&amp;CHAR(39)&amp;"!r"&amp;$B4217&amp;"c"&amp;$C4217,0),"dd-mmm-yyyy"),(INDIRECT(CHAR(39)&amp;$A4217&amp;CHAR(39)&amp;"!r"&amp;$B4217&amp;"c"&amp;$C4217,0)))</f>
        <v>0</v>
      </c>
    </row>
    <row r="4218" spans="1:8" x14ac:dyDescent="0.3">
      <c r="A4218" s="40" t="s">
        <v>1081</v>
      </c>
      <c r="B4218" s="95">
        <f t="shared" si="8560"/>
        <v>16</v>
      </c>
      <c r="C4218" s="95">
        <f t="shared" si="8563"/>
        <v>75</v>
      </c>
      <c r="E4218" s="95">
        <f t="shared" ref="E4218" si="8642">plan_id</f>
        <v>390</v>
      </c>
      <c r="F4218" s="95">
        <f t="shared" ca="1" si="8526"/>
        <v>2014</v>
      </c>
      <c r="G4218" s="95">
        <f t="shared" ref="G4218" ca="1" si="8643">VLOOKUP(INDIRECT(CHAR(39)&amp;$A4218&amp;CHAR(39)&amp;"!r2c"&amp;$C4218,0),variables,2,0)</f>
        <v>9881</v>
      </c>
      <c r="H4218" s="98">
        <f t="array" aca="1" ref="H4218" ca="1">IF(AND(G4218&gt;=10861,G4218&lt;=10863),TEXT(INDIRECT(CHAR(39)&amp;$A4218&amp;CHAR(39)&amp;"!r"&amp;$B4218&amp;"c"&amp;$C4218,0),"dd-mmm-yyyy"),(INDIRECT(CHAR(39)&amp;$A4218&amp;CHAR(39)&amp;"!r"&amp;$B4218&amp;"c"&amp;$C4218,0)))</f>
        <v>0</v>
      </c>
    </row>
    <row r="4219" spans="1:8" x14ac:dyDescent="0.3">
      <c r="A4219" s="40" t="s">
        <v>1081</v>
      </c>
      <c r="B4219" s="95">
        <f t="shared" si="8560"/>
        <v>16</v>
      </c>
      <c r="C4219" s="95">
        <f t="shared" si="8563"/>
        <v>76</v>
      </c>
      <c r="E4219" s="95">
        <f t="shared" ref="E4219" si="8644">plan_id</f>
        <v>390</v>
      </c>
      <c r="F4219" s="95">
        <f t="shared" ca="1" si="8526"/>
        <v>2014</v>
      </c>
      <c r="G4219" s="95">
        <f t="shared" ref="G4219" ca="1" si="8645">VLOOKUP(INDIRECT(CHAR(39)&amp;$A4219&amp;CHAR(39)&amp;"!r2c"&amp;$C4219,0),variables,2,0)</f>
        <v>9908</v>
      </c>
      <c r="H4219" s="98">
        <f t="array" aca="1" ref="H4219" ca="1">IF(AND(G4219&gt;=10861,G4219&lt;=10863),TEXT(INDIRECT(CHAR(39)&amp;$A4219&amp;CHAR(39)&amp;"!r"&amp;$B4219&amp;"c"&amp;$C4219,0),"dd-mmm-yyyy"),(INDIRECT(CHAR(39)&amp;$A4219&amp;CHAR(39)&amp;"!r"&amp;$B4219&amp;"c"&amp;$C4219,0)))</f>
        <v>0</v>
      </c>
    </row>
    <row r="4220" spans="1:8" x14ac:dyDescent="0.3">
      <c r="A4220" s="40" t="s">
        <v>1081</v>
      </c>
      <c r="B4220" s="95">
        <f t="shared" si="8560"/>
        <v>16</v>
      </c>
      <c r="C4220" s="95">
        <f t="shared" si="8563"/>
        <v>77</v>
      </c>
      <c r="E4220" s="95">
        <f t="shared" ref="E4220" si="8646">plan_id</f>
        <v>390</v>
      </c>
      <c r="F4220" s="95">
        <f t="shared" ca="1" si="8526"/>
        <v>2014</v>
      </c>
      <c r="G4220" s="95">
        <f t="shared" ref="G4220" ca="1" si="8647">VLOOKUP(INDIRECT(CHAR(39)&amp;$A4220&amp;CHAR(39)&amp;"!r2c"&amp;$C4220,0),variables,2,0)</f>
        <v>9911</v>
      </c>
      <c r="H4220" s="98">
        <f t="array" aca="1" ref="H4220" ca="1">IF(AND(G4220&gt;=10861,G4220&lt;=10863),TEXT(INDIRECT(CHAR(39)&amp;$A4220&amp;CHAR(39)&amp;"!r"&amp;$B4220&amp;"c"&amp;$C4220,0),"dd-mmm-yyyy"),(INDIRECT(CHAR(39)&amp;$A4220&amp;CHAR(39)&amp;"!r"&amp;$B4220&amp;"c"&amp;$C4220,0)))</f>
        <v>0</v>
      </c>
    </row>
    <row r="4221" spans="1:8" x14ac:dyDescent="0.3">
      <c r="A4221" s="40" t="s">
        <v>1081</v>
      </c>
      <c r="B4221" s="95">
        <f t="shared" si="8560"/>
        <v>16</v>
      </c>
      <c r="C4221" s="95">
        <f t="shared" si="8563"/>
        <v>78</v>
      </c>
      <c r="E4221" s="95">
        <f t="shared" ref="E4221" si="8648">plan_id</f>
        <v>390</v>
      </c>
      <c r="F4221" s="95">
        <f t="shared" ca="1" si="8526"/>
        <v>2014</v>
      </c>
      <c r="G4221" s="95">
        <f t="shared" ref="G4221" ca="1" si="8649">VLOOKUP(INDIRECT(CHAR(39)&amp;$A4221&amp;CHAR(39)&amp;"!r2c"&amp;$C4221,0),variables,2,0)</f>
        <v>9663</v>
      </c>
      <c r="H4221" s="98">
        <f t="array" aca="1" ref="H4221" ca="1">IF(AND(G4221&gt;=10861,G4221&lt;=10863),TEXT(INDIRECT(CHAR(39)&amp;$A4221&amp;CHAR(39)&amp;"!r"&amp;$B4221&amp;"c"&amp;$C4221,0),"dd-mmm-yyyy"),(INDIRECT(CHAR(39)&amp;$A4221&amp;CHAR(39)&amp;"!r"&amp;$B4221&amp;"c"&amp;$C4221,0)))</f>
        <v>0</v>
      </c>
    </row>
    <row r="4222" spans="1:8" x14ac:dyDescent="0.3">
      <c r="A4222" s="40" t="s">
        <v>1081</v>
      </c>
      <c r="B4222" s="95">
        <f t="shared" si="8560"/>
        <v>16</v>
      </c>
      <c r="C4222" s="95">
        <f t="shared" si="8563"/>
        <v>79</v>
      </c>
      <c r="E4222" s="95">
        <f t="shared" ref="E4222" si="8650">plan_id</f>
        <v>390</v>
      </c>
      <c r="F4222" s="95">
        <f t="shared" ca="1" si="8526"/>
        <v>2014</v>
      </c>
      <c r="G4222" s="95">
        <f t="shared" ref="G4222" ca="1" si="8651">VLOOKUP(INDIRECT(CHAR(39)&amp;$A4222&amp;CHAR(39)&amp;"!r2c"&amp;$C4222,0),variables,2,0)</f>
        <v>9710</v>
      </c>
      <c r="H4222" s="98">
        <f t="array" aca="1" ref="H4222" ca="1">IF(AND(G4222&gt;=10861,G4222&lt;=10863),TEXT(INDIRECT(CHAR(39)&amp;$A4222&amp;CHAR(39)&amp;"!r"&amp;$B4222&amp;"c"&amp;$C4222,0),"dd-mmm-yyyy"),(INDIRECT(CHAR(39)&amp;$A4222&amp;CHAR(39)&amp;"!r"&amp;$B4222&amp;"c"&amp;$C4222,0)))</f>
        <v>0</v>
      </c>
    </row>
    <row r="4223" spans="1:8" x14ac:dyDescent="0.3">
      <c r="A4223" s="40" t="s">
        <v>1081</v>
      </c>
      <c r="B4223" s="95">
        <f t="shared" si="8560"/>
        <v>16</v>
      </c>
      <c r="C4223" s="95">
        <f t="shared" si="8563"/>
        <v>80</v>
      </c>
      <c r="E4223" s="95">
        <f t="shared" ref="E4223" si="8652">plan_id</f>
        <v>390</v>
      </c>
      <c r="F4223" s="95">
        <f t="shared" ca="1" si="8526"/>
        <v>2014</v>
      </c>
      <c r="G4223" s="95">
        <f t="shared" ref="G4223" ca="1" si="8653">VLOOKUP(INDIRECT(CHAR(39)&amp;$A4223&amp;CHAR(39)&amp;"!r2c"&amp;$C4223,0),variables,2,0)</f>
        <v>9758</v>
      </c>
      <c r="H4223" s="98">
        <f t="array" aca="1" ref="H4223" ca="1">IF(AND(G4223&gt;=10861,G4223&lt;=10863),TEXT(INDIRECT(CHAR(39)&amp;$A4223&amp;CHAR(39)&amp;"!r"&amp;$B4223&amp;"c"&amp;$C4223,0),"dd-mmm-yyyy"),(INDIRECT(CHAR(39)&amp;$A4223&amp;CHAR(39)&amp;"!r"&amp;$B4223&amp;"c"&amp;$C4223,0)))</f>
        <v>0</v>
      </c>
    </row>
    <row r="4224" spans="1:8" x14ac:dyDescent="0.3">
      <c r="A4224" s="40" t="s">
        <v>1081</v>
      </c>
      <c r="B4224" s="95">
        <f t="shared" si="8560"/>
        <v>16</v>
      </c>
      <c r="C4224" s="95">
        <f t="shared" si="8563"/>
        <v>81</v>
      </c>
      <c r="E4224" s="95">
        <f t="shared" ref="E4224" si="8654">plan_id</f>
        <v>390</v>
      </c>
      <c r="F4224" s="95">
        <f t="shared" ca="1" si="8526"/>
        <v>2014</v>
      </c>
      <c r="G4224" s="95">
        <f t="shared" ref="G4224" ca="1" si="8655">VLOOKUP(INDIRECT(CHAR(39)&amp;$A4224&amp;CHAR(39)&amp;"!r2c"&amp;$C4224,0),variables,2,0)</f>
        <v>9803</v>
      </c>
      <c r="H4224" s="98">
        <f t="array" aca="1" ref="H4224" ca="1">IF(AND(G4224&gt;=10861,G4224&lt;=10863),TEXT(INDIRECT(CHAR(39)&amp;$A4224&amp;CHAR(39)&amp;"!r"&amp;$B4224&amp;"c"&amp;$C4224,0),"dd-mmm-yyyy"),(INDIRECT(CHAR(39)&amp;$A4224&amp;CHAR(39)&amp;"!r"&amp;$B4224&amp;"c"&amp;$C4224,0)))</f>
        <v>0</v>
      </c>
    </row>
    <row r="4225" spans="1:8" x14ac:dyDescent="0.3">
      <c r="A4225" s="40" t="s">
        <v>1081</v>
      </c>
      <c r="B4225" s="95">
        <f t="shared" si="8560"/>
        <v>16</v>
      </c>
      <c r="C4225" s="95">
        <f t="shared" si="8563"/>
        <v>82</v>
      </c>
      <c r="E4225" s="95">
        <f t="shared" ref="E4225" si="8656">plan_id</f>
        <v>390</v>
      </c>
      <c r="F4225" s="95">
        <f t="shared" ref="F4225:F4288" ca="1" si="8657">INDIRECT(CHAR(39)&amp;$A4225&amp;CHAR(39)&amp;"!r"&amp;$B4225&amp;"c2",0)</f>
        <v>2014</v>
      </c>
      <c r="G4225" s="95">
        <f t="shared" ref="G4225" ca="1" si="8658">VLOOKUP(INDIRECT(CHAR(39)&amp;$A4225&amp;CHAR(39)&amp;"!r2c"&amp;$C4225,0),variables,2,0)</f>
        <v>9857</v>
      </c>
      <c r="H4225" s="98">
        <f t="array" aca="1" ref="H4225" ca="1">IF(AND(G4225&gt;=10861,G4225&lt;=10863),TEXT(INDIRECT(CHAR(39)&amp;$A4225&amp;CHAR(39)&amp;"!r"&amp;$B4225&amp;"c"&amp;$C4225,0),"dd-mmm-yyyy"),(INDIRECT(CHAR(39)&amp;$A4225&amp;CHAR(39)&amp;"!r"&amp;$B4225&amp;"c"&amp;$C4225,0)))</f>
        <v>0</v>
      </c>
    </row>
    <row r="4226" spans="1:8" x14ac:dyDescent="0.3">
      <c r="A4226" s="40" t="s">
        <v>1081</v>
      </c>
      <c r="B4226" s="95">
        <f t="shared" si="8560"/>
        <v>16</v>
      </c>
      <c r="C4226" s="95">
        <f t="shared" si="8563"/>
        <v>83</v>
      </c>
      <c r="E4226" s="95">
        <f t="shared" ref="E4226" si="8659">plan_id</f>
        <v>390</v>
      </c>
      <c r="F4226" s="95">
        <f t="shared" ca="1" si="8657"/>
        <v>2014</v>
      </c>
      <c r="G4226" s="95">
        <f t="shared" ref="G4226" ca="1" si="8660">VLOOKUP(INDIRECT(CHAR(39)&amp;$A4226&amp;CHAR(39)&amp;"!r2c"&amp;$C4226,0),variables,2,0)</f>
        <v>9902</v>
      </c>
      <c r="H4226" s="98">
        <f t="array" aca="1" ref="H4226" ca="1">IF(AND(G4226&gt;=10861,G4226&lt;=10863),TEXT(INDIRECT(CHAR(39)&amp;$A4226&amp;CHAR(39)&amp;"!r"&amp;$B4226&amp;"c"&amp;$C4226,0),"dd-mmm-yyyy"),(INDIRECT(CHAR(39)&amp;$A4226&amp;CHAR(39)&amp;"!r"&amp;$B4226&amp;"c"&amp;$C4226,0)))</f>
        <v>0</v>
      </c>
    </row>
    <row r="4227" spans="1:8" x14ac:dyDescent="0.3">
      <c r="A4227" s="40" t="s">
        <v>1081</v>
      </c>
      <c r="B4227" s="95">
        <f t="shared" si="8560"/>
        <v>16</v>
      </c>
      <c r="C4227" s="95">
        <f t="shared" si="8563"/>
        <v>84</v>
      </c>
      <c r="E4227" s="95">
        <f t="shared" ref="E4227" si="8661">plan_id</f>
        <v>390</v>
      </c>
      <c r="F4227" s="95">
        <f t="shared" ca="1" si="8657"/>
        <v>2014</v>
      </c>
      <c r="G4227" s="95">
        <f t="shared" ref="G4227" ca="1" si="8662">VLOOKUP(INDIRECT(CHAR(39)&amp;$A4227&amp;CHAR(39)&amp;"!r2c"&amp;$C4227,0),variables,2,0)</f>
        <v>9926</v>
      </c>
      <c r="H4227" s="98">
        <f t="array" aca="1" ref="H4227" ca="1">IF(AND(G4227&gt;=10861,G4227&lt;=10863),TEXT(INDIRECT(CHAR(39)&amp;$A4227&amp;CHAR(39)&amp;"!r"&amp;$B4227&amp;"c"&amp;$C4227,0),"dd-mmm-yyyy"),(INDIRECT(CHAR(39)&amp;$A4227&amp;CHAR(39)&amp;"!r"&amp;$B4227&amp;"c"&amp;$C4227,0)))</f>
        <v>0</v>
      </c>
    </row>
    <row r="4228" spans="1:8" x14ac:dyDescent="0.3">
      <c r="A4228" s="40" t="s">
        <v>1081</v>
      </c>
      <c r="B4228" s="95">
        <f t="shared" si="8560"/>
        <v>16</v>
      </c>
      <c r="C4228" s="95">
        <f t="shared" si="8563"/>
        <v>85</v>
      </c>
      <c r="E4228" s="95">
        <f t="shared" ref="E4228" si="8663">plan_id</f>
        <v>390</v>
      </c>
      <c r="F4228" s="95">
        <f t="shared" ca="1" si="8657"/>
        <v>2014</v>
      </c>
      <c r="G4228" s="95">
        <f t="shared" ref="G4228" ca="1" si="8664">VLOOKUP(INDIRECT(CHAR(39)&amp;$A4228&amp;CHAR(39)&amp;"!r2c"&amp;$C4228,0),variables,2,0)</f>
        <v>9666</v>
      </c>
      <c r="H4228" s="98">
        <f t="array" aca="1" ref="H4228" ca="1">IF(AND(G4228&gt;=10861,G4228&lt;=10863),TEXT(INDIRECT(CHAR(39)&amp;$A4228&amp;CHAR(39)&amp;"!r"&amp;$B4228&amp;"c"&amp;$C4228,0),"dd-mmm-yyyy"),(INDIRECT(CHAR(39)&amp;$A4228&amp;CHAR(39)&amp;"!r"&amp;$B4228&amp;"c"&amp;$C4228,0)))</f>
        <v>0</v>
      </c>
    </row>
    <row r="4229" spans="1:8" x14ac:dyDescent="0.3">
      <c r="A4229" s="40" t="s">
        <v>1081</v>
      </c>
      <c r="B4229" s="95">
        <f t="shared" si="8560"/>
        <v>16</v>
      </c>
      <c r="C4229" s="95">
        <f t="shared" si="8563"/>
        <v>86</v>
      </c>
      <c r="E4229" s="95">
        <f t="shared" ref="E4229" si="8665">plan_id</f>
        <v>390</v>
      </c>
      <c r="F4229" s="95">
        <f t="shared" ca="1" si="8657"/>
        <v>2014</v>
      </c>
      <c r="G4229" s="95">
        <f t="shared" ref="G4229" ca="1" si="8666">VLOOKUP(INDIRECT(CHAR(39)&amp;$A4229&amp;CHAR(39)&amp;"!r2c"&amp;$C4229,0),variables,2,0)</f>
        <v>9827</v>
      </c>
      <c r="H4229" s="98">
        <f t="array" aca="1" ref="H4229" ca="1">IF(AND(G4229&gt;=10861,G4229&lt;=10863),TEXT(INDIRECT(CHAR(39)&amp;$A4229&amp;CHAR(39)&amp;"!r"&amp;$B4229&amp;"c"&amp;$C4229,0),"dd-mmm-yyyy"),(INDIRECT(CHAR(39)&amp;$A4229&amp;CHAR(39)&amp;"!r"&amp;$B4229&amp;"c"&amp;$C4229,0)))</f>
        <v>0</v>
      </c>
    </row>
    <row r="4230" spans="1:8" x14ac:dyDescent="0.3">
      <c r="A4230" s="40" t="s">
        <v>1081</v>
      </c>
      <c r="B4230" s="95">
        <f t="shared" si="8560"/>
        <v>16</v>
      </c>
      <c r="C4230" s="95">
        <f t="shared" si="8563"/>
        <v>87</v>
      </c>
      <c r="E4230" s="95">
        <f t="shared" ref="E4230" si="8667">plan_id</f>
        <v>390</v>
      </c>
      <c r="F4230" s="95">
        <f t="shared" ca="1" si="8657"/>
        <v>2014</v>
      </c>
      <c r="G4230" s="95">
        <f t="shared" ref="G4230" ca="1" si="8668">VLOOKUP(INDIRECT(CHAR(39)&amp;$A4230&amp;CHAR(39)&amp;"!r2c"&amp;$C4230,0),variables,2,0)</f>
        <v>9657</v>
      </c>
      <c r="H4230" s="98">
        <f t="array" aca="1" ref="H4230" ca="1">IF(AND(G4230&gt;=10861,G4230&lt;=10863),TEXT(INDIRECT(CHAR(39)&amp;$A4230&amp;CHAR(39)&amp;"!r"&amp;$B4230&amp;"c"&amp;$C4230,0),"dd-mmm-yyyy"),(INDIRECT(CHAR(39)&amp;$A4230&amp;CHAR(39)&amp;"!r"&amp;$B4230&amp;"c"&amp;$C4230,0)))</f>
        <v>0</v>
      </c>
    </row>
    <row r="4231" spans="1:8" x14ac:dyDescent="0.3">
      <c r="A4231" s="40" t="s">
        <v>1081</v>
      </c>
      <c r="B4231" s="95">
        <f t="shared" si="8560"/>
        <v>16</v>
      </c>
      <c r="C4231" s="95">
        <f t="shared" si="8563"/>
        <v>88</v>
      </c>
      <c r="E4231" s="95">
        <f t="shared" ref="E4231" si="8669">plan_id</f>
        <v>390</v>
      </c>
      <c r="F4231" s="95">
        <f t="shared" ca="1" si="8657"/>
        <v>2014</v>
      </c>
      <c r="G4231" s="95">
        <f t="shared" ref="G4231" ca="1" si="8670">VLOOKUP(INDIRECT(CHAR(39)&amp;$A4231&amp;CHAR(39)&amp;"!r2c"&amp;$C4231,0),variables,2,0)</f>
        <v>9834</v>
      </c>
      <c r="H4231" s="98">
        <f t="array" aca="1" ref="H4231" ca="1">IF(AND(G4231&gt;=10861,G4231&lt;=10863),TEXT(INDIRECT(CHAR(39)&amp;$A4231&amp;CHAR(39)&amp;"!r"&amp;$B4231&amp;"c"&amp;$C4231,0),"dd-mmm-yyyy"),(INDIRECT(CHAR(39)&amp;$A4231&amp;CHAR(39)&amp;"!r"&amp;$B4231&amp;"c"&amp;$C4231,0)))</f>
        <v>0</v>
      </c>
    </row>
    <row r="4232" spans="1:8" x14ac:dyDescent="0.3">
      <c r="A4232" s="40" t="s">
        <v>1081</v>
      </c>
      <c r="B4232" s="95">
        <f t="shared" si="8560"/>
        <v>16</v>
      </c>
      <c r="C4232" s="95">
        <f t="shared" si="8563"/>
        <v>89</v>
      </c>
      <c r="E4232" s="95">
        <f t="shared" ref="E4232" si="8671">plan_id</f>
        <v>390</v>
      </c>
      <c r="F4232" s="95">
        <f t="shared" ca="1" si="8657"/>
        <v>2014</v>
      </c>
      <c r="G4232" s="95">
        <f t="shared" ref="G4232" ca="1" si="8672">VLOOKUP(INDIRECT(CHAR(39)&amp;$A4232&amp;CHAR(39)&amp;"!r2c"&amp;$C4232,0),variables,2,0)</f>
        <v>9884</v>
      </c>
      <c r="H4232" s="98">
        <f t="array" aca="1" ref="H4232" ca="1">IF(AND(G4232&gt;=10861,G4232&lt;=10863),TEXT(INDIRECT(CHAR(39)&amp;$A4232&amp;CHAR(39)&amp;"!r"&amp;$B4232&amp;"c"&amp;$C4232,0),"dd-mmm-yyyy"),(INDIRECT(CHAR(39)&amp;$A4232&amp;CHAR(39)&amp;"!r"&amp;$B4232&amp;"c"&amp;$C4232,0)))</f>
        <v>0</v>
      </c>
    </row>
    <row r="4233" spans="1:8" x14ac:dyDescent="0.3">
      <c r="A4233" s="40" t="s">
        <v>1081</v>
      </c>
      <c r="B4233" s="95">
        <f t="shared" si="8560"/>
        <v>16</v>
      </c>
      <c r="C4233" s="95">
        <f t="shared" si="8563"/>
        <v>90</v>
      </c>
      <c r="E4233" s="95">
        <f t="shared" ref="E4233" si="8673">plan_id</f>
        <v>390</v>
      </c>
      <c r="F4233" s="95">
        <f t="shared" ca="1" si="8657"/>
        <v>2014</v>
      </c>
      <c r="G4233" s="95">
        <f t="shared" ref="G4233" ca="1" si="8674">VLOOKUP(INDIRECT(CHAR(39)&amp;$A4233&amp;CHAR(39)&amp;"!r2c"&amp;$C4233,0),variables,2,0)</f>
        <v>9672</v>
      </c>
      <c r="H4233" s="98">
        <f t="array" aca="1" ref="H4233" ca="1">IF(AND(G4233&gt;=10861,G4233&lt;=10863),TEXT(INDIRECT(CHAR(39)&amp;$A4233&amp;CHAR(39)&amp;"!r"&amp;$B4233&amp;"c"&amp;$C4233,0),"dd-mmm-yyyy"),(INDIRECT(CHAR(39)&amp;$A4233&amp;CHAR(39)&amp;"!r"&amp;$B4233&amp;"c"&amp;$C4233,0)))</f>
        <v>0</v>
      </c>
    </row>
    <row r="4234" spans="1:8" x14ac:dyDescent="0.3">
      <c r="A4234" s="40" t="s">
        <v>1081</v>
      </c>
      <c r="B4234" s="95">
        <f t="shared" si="8560"/>
        <v>17</v>
      </c>
      <c r="C4234" s="95">
        <f t="shared" si="8563"/>
        <v>3</v>
      </c>
      <c r="E4234" s="95">
        <f t="shared" ref="E4234" si="8675">plan_id</f>
        <v>390</v>
      </c>
      <c r="F4234" s="95">
        <f t="shared" ca="1" si="8657"/>
        <v>2015</v>
      </c>
      <c r="G4234" s="95">
        <f t="shared" ref="G4234" ca="1" si="8676">VLOOKUP(INDIRECT(CHAR(39)&amp;$A4234&amp;CHAR(39)&amp;"!r2c"&amp;$C4234,0),variables,2,0)</f>
        <v>9704</v>
      </c>
      <c r="H4234" s="98">
        <f t="array" aca="1" ref="H4234" ca="1">IF(AND(G4234&gt;=10861,G4234&lt;=10863),TEXT(INDIRECT(CHAR(39)&amp;$A4234&amp;CHAR(39)&amp;"!r"&amp;$B4234&amp;"c"&amp;$C4234,0),"dd-mmm-yyyy"),(INDIRECT(CHAR(39)&amp;$A4234&amp;CHAR(39)&amp;"!r"&amp;$B4234&amp;"c"&amp;$C4234,0)))</f>
        <v>0</v>
      </c>
    </row>
    <row r="4235" spans="1:8" x14ac:dyDescent="0.3">
      <c r="A4235" s="40" t="s">
        <v>1081</v>
      </c>
      <c r="B4235" s="95">
        <f t="shared" si="8560"/>
        <v>17</v>
      </c>
      <c r="C4235" s="95">
        <f t="shared" si="8563"/>
        <v>4</v>
      </c>
      <c r="E4235" s="95">
        <f t="shared" ref="E4235" si="8677">plan_id</f>
        <v>390</v>
      </c>
      <c r="F4235" s="95">
        <f t="shared" ca="1" si="8657"/>
        <v>2015</v>
      </c>
      <c r="G4235" s="95">
        <f t="shared" ref="G4235" ca="1" si="8678">VLOOKUP(INDIRECT(CHAR(39)&amp;$A4235&amp;CHAR(39)&amp;"!r2c"&amp;$C4235,0),variables,2,0)</f>
        <v>9716</v>
      </c>
      <c r="H4235" s="98">
        <f t="array" aca="1" ref="H4235" ca="1">IF(AND(G4235&gt;=10861,G4235&lt;=10863),TEXT(INDIRECT(CHAR(39)&amp;$A4235&amp;CHAR(39)&amp;"!r"&amp;$B4235&amp;"c"&amp;$C4235,0),"dd-mmm-yyyy"),(INDIRECT(CHAR(39)&amp;$A4235&amp;CHAR(39)&amp;"!r"&amp;$B4235&amp;"c"&amp;$C4235,0)))</f>
        <v>0</v>
      </c>
    </row>
    <row r="4236" spans="1:8" x14ac:dyDescent="0.3">
      <c r="A4236" s="40" t="s">
        <v>1081</v>
      </c>
      <c r="B4236" s="95">
        <f t="shared" si="8560"/>
        <v>17</v>
      </c>
      <c r="C4236" s="95">
        <f t="shared" si="8563"/>
        <v>5</v>
      </c>
      <c r="E4236" s="95">
        <f t="shared" ref="E4236" si="8679">plan_id</f>
        <v>390</v>
      </c>
      <c r="F4236" s="95">
        <f t="shared" ca="1" si="8657"/>
        <v>2015</v>
      </c>
      <c r="G4236" s="95">
        <f t="shared" ref="G4236" ca="1" si="8680">VLOOKUP(INDIRECT(CHAR(39)&amp;$A4236&amp;CHAR(39)&amp;"!r2c"&amp;$C4236,0),variables,2,0)</f>
        <v>9734</v>
      </c>
      <c r="H4236" s="98">
        <f t="array" aca="1" ref="H4236" ca="1">IF(AND(G4236&gt;=10861,G4236&lt;=10863),TEXT(INDIRECT(CHAR(39)&amp;$A4236&amp;CHAR(39)&amp;"!r"&amp;$B4236&amp;"c"&amp;$C4236,0),"dd-mmm-yyyy"),(INDIRECT(CHAR(39)&amp;$A4236&amp;CHAR(39)&amp;"!r"&amp;$B4236&amp;"c"&amp;$C4236,0)))</f>
        <v>0</v>
      </c>
    </row>
    <row r="4237" spans="1:8" x14ac:dyDescent="0.3">
      <c r="A4237" s="40" t="s">
        <v>1081</v>
      </c>
      <c r="B4237" s="95">
        <f t="shared" si="8560"/>
        <v>17</v>
      </c>
      <c r="C4237" s="95">
        <f t="shared" si="8563"/>
        <v>6</v>
      </c>
      <c r="E4237" s="95">
        <f t="shared" ref="E4237" si="8681">plan_id</f>
        <v>390</v>
      </c>
      <c r="F4237" s="95">
        <f t="shared" ca="1" si="8657"/>
        <v>2015</v>
      </c>
      <c r="G4237" s="95">
        <f t="shared" ref="G4237" ca="1" si="8682">VLOOKUP(INDIRECT(CHAR(39)&amp;$A4237&amp;CHAR(39)&amp;"!r2c"&amp;$C4237,0),variables,2,0)</f>
        <v>9749</v>
      </c>
      <c r="H4237" s="98">
        <f t="array" aca="1" ref="H4237" ca="1">IF(AND(G4237&gt;=10861,G4237&lt;=10863),TEXT(INDIRECT(CHAR(39)&amp;$A4237&amp;CHAR(39)&amp;"!r"&amp;$B4237&amp;"c"&amp;$C4237,0),"dd-mmm-yyyy"),(INDIRECT(CHAR(39)&amp;$A4237&amp;CHAR(39)&amp;"!r"&amp;$B4237&amp;"c"&amp;$C4237,0)))</f>
        <v>0</v>
      </c>
    </row>
    <row r="4238" spans="1:8" x14ac:dyDescent="0.3">
      <c r="A4238" s="40" t="s">
        <v>1081</v>
      </c>
      <c r="B4238" s="95">
        <f t="shared" si="8560"/>
        <v>17</v>
      </c>
      <c r="C4238" s="95">
        <f t="shared" si="8563"/>
        <v>7</v>
      </c>
      <c r="E4238" s="95">
        <f t="shared" ref="E4238" si="8683">plan_id</f>
        <v>390</v>
      </c>
      <c r="F4238" s="95">
        <f t="shared" ca="1" si="8657"/>
        <v>2015</v>
      </c>
      <c r="G4238" s="95">
        <f t="shared" ref="G4238" ca="1" si="8684">VLOOKUP(INDIRECT(CHAR(39)&amp;$A4238&amp;CHAR(39)&amp;"!r2c"&amp;$C4238,0),variables,2,0)</f>
        <v>9755</v>
      </c>
      <c r="H4238" s="98">
        <f t="array" aca="1" ref="H4238" ca="1">IF(AND(G4238&gt;=10861,G4238&lt;=10863),TEXT(INDIRECT(CHAR(39)&amp;$A4238&amp;CHAR(39)&amp;"!r"&amp;$B4238&amp;"c"&amp;$C4238,0),"dd-mmm-yyyy"),(INDIRECT(CHAR(39)&amp;$A4238&amp;CHAR(39)&amp;"!r"&amp;$B4238&amp;"c"&amp;$C4238,0)))</f>
        <v>0</v>
      </c>
    </row>
    <row r="4239" spans="1:8" x14ac:dyDescent="0.3">
      <c r="A4239" s="40" t="s">
        <v>1081</v>
      </c>
      <c r="B4239" s="95">
        <f t="shared" si="8560"/>
        <v>17</v>
      </c>
      <c r="C4239" s="95">
        <f t="shared" si="8563"/>
        <v>8</v>
      </c>
      <c r="E4239" s="95">
        <f t="shared" ref="E4239" si="8685">plan_id</f>
        <v>390</v>
      </c>
      <c r="F4239" s="95">
        <f t="shared" ca="1" si="8657"/>
        <v>2015</v>
      </c>
      <c r="G4239" s="95">
        <f t="shared" ref="G4239" ca="1" si="8686">VLOOKUP(INDIRECT(CHAR(39)&amp;$A4239&amp;CHAR(39)&amp;"!r2c"&amp;$C4239,0),variables,2,0)</f>
        <v>9782</v>
      </c>
      <c r="H4239" s="98">
        <f t="array" aca="1" ref="H4239" ca="1">IF(AND(G4239&gt;=10861,G4239&lt;=10863),TEXT(INDIRECT(CHAR(39)&amp;$A4239&amp;CHAR(39)&amp;"!r"&amp;$B4239&amp;"c"&amp;$C4239,0),"dd-mmm-yyyy"),(INDIRECT(CHAR(39)&amp;$A4239&amp;CHAR(39)&amp;"!r"&amp;$B4239&amp;"c"&amp;$C4239,0)))</f>
        <v>0</v>
      </c>
    </row>
    <row r="4240" spans="1:8" x14ac:dyDescent="0.3">
      <c r="A4240" s="40" t="s">
        <v>1081</v>
      </c>
      <c r="B4240" s="95">
        <f t="shared" si="8560"/>
        <v>17</v>
      </c>
      <c r="C4240" s="95">
        <f t="shared" si="8563"/>
        <v>9</v>
      </c>
      <c r="E4240" s="95">
        <f t="shared" ref="E4240" si="8687">plan_id</f>
        <v>390</v>
      </c>
      <c r="F4240" s="95">
        <f t="shared" ca="1" si="8657"/>
        <v>2015</v>
      </c>
      <c r="G4240" s="95">
        <f t="shared" ref="G4240" ca="1" si="8688">VLOOKUP(INDIRECT(CHAR(39)&amp;$A4240&amp;CHAR(39)&amp;"!r2c"&amp;$C4240,0),variables,2,0)</f>
        <v>9788</v>
      </c>
      <c r="H4240" s="98">
        <f t="array" aca="1" ref="H4240" ca="1">IF(AND(G4240&gt;=10861,G4240&lt;=10863),TEXT(INDIRECT(CHAR(39)&amp;$A4240&amp;CHAR(39)&amp;"!r"&amp;$B4240&amp;"c"&amp;$C4240,0),"dd-mmm-yyyy"),(INDIRECT(CHAR(39)&amp;$A4240&amp;CHAR(39)&amp;"!r"&amp;$B4240&amp;"c"&amp;$C4240,0)))</f>
        <v>0</v>
      </c>
    </row>
    <row r="4241" spans="1:8" x14ac:dyDescent="0.3">
      <c r="A4241" s="40" t="s">
        <v>1081</v>
      </c>
      <c r="B4241" s="95">
        <f t="shared" si="8560"/>
        <v>17</v>
      </c>
      <c r="C4241" s="95">
        <f t="shared" si="8563"/>
        <v>10</v>
      </c>
      <c r="E4241" s="95">
        <f t="shared" ref="E4241" si="8689">plan_id</f>
        <v>390</v>
      </c>
      <c r="F4241" s="95">
        <f t="shared" ca="1" si="8657"/>
        <v>2015</v>
      </c>
      <c r="G4241" s="95">
        <f t="shared" ref="G4241" ca="1" si="8690">VLOOKUP(INDIRECT(CHAR(39)&amp;$A4241&amp;CHAR(39)&amp;"!r2c"&amp;$C4241,0),variables,2,0)</f>
        <v>9812</v>
      </c>
      <c r="H4241" s="98">
        <f t="array" aca="1" ref="H4241" ca="1">IF(AND(G4241&gt;=10861,G4241&lt;=10863),TEXT(INDIRECT(CHAR(39)&amp;$A4241&amp;CHAR(39)&amp;"!r"&amp;$B4241&amp;"c"&amp;$C4241,0),"dd-mmm-yyyy"),(INDIRECT(CHAR(39)&amp;$A4241&amp;CHAR(39)&amp;"!r"&amp;$B4241&amp;"c"&amp;$C4241,0)))</f>
        <v>0</v>
      </c>
    </row>
    <row r="4242" spans="1:8" x14ac:dyDescent="0.3">
      <c r="A4242" s="40" t="s">
        <v>1081</v>
      </c>
      <c r="B4242" s="95">
        <f t="shared" ref="B4242:B4305" si="8691">B4154+1</f>
        <v>17</v>
      </c>
      <c r="C4242" s="95">
        <f t="shared" si="8563"/>
        <v>11</v>
      </c>
      <c r="E4242" s="95">
        <f t="shared" ref="E4242" si="8692">plan_id</f>
        <v>390</v>
      </c>
      <c r="F4242" s="95">
        <f t="shared" ca="1" si="8657"/>
        <v>2015</v>
      </c>
      <c r="G4242" s="95">
        <f t="shared" ref="G4242" ca="1" si="8693">VLOOKUP(INDIRECT(CHAR(39)&amp;$A4242&amp;CHAR(39)&amp;"!r2c"&amp;$C4242,0),variables,2,0)</f>
        <v>9815</v>
      </c>
      <c r="H4242" s="98">
        <f t="array" aca="1" ref="H4242" ca="1">IF(AND(G4242&gt;=10861,G4242&lt;=10863),TEXT(INDIRECT(CHAR(39)&amp;$A4242&amp;CHAR(39)&amp;"!r"&amp;$B4242&amp;"c"&amp;$C4242,0),"dd-mmm-yyyy"),(INDIRECT(CHAR(39)&amp;$A4242&amp;CHAR(39)&amp;"!r"&amp;$B4242&amp;"c"&amp;$C4242,0)))</f>
        <v>0</v>
      </c>
    </row>
    <row r="4243" spans="1:8" x14ac:dyDescent="0.3">
      <c r="A4243" s="40" t="s">
        <v>1081</v>
      </c>
      <c r="B4243" s="95">
        <f t="shared" si="8691"/>
        <v>17</v>
      </c>
      <c r="C4243" s="95">
        <f t="shared" ref="C4243:C4306" si="8694">C4155</f>
        <v>12</v>
      </c>
      <c r="E4243" s="95">
        <f t="shared" ref="E4243" si="8695">plan_id</f>
        <v>390</v>
      </c>
      <c r="F4243" s="95">
        <f t="shared" ca="1" si="8657"/>
        <v>2015</v>
      </c>
      <c r="G4243" s="95">
        <f t="shared" ref="G4243" ca="1" si="8696">VLOOKUP(INDIRECT(CHAR(39)&amp;$A4243&amp;CHAR(39)&amp;"!r2c"&amp;$C4243,0),variables,2,0)</f>
        <v>9821</v>
      </c>
      <c r="H4243" s="98">
        <f t="array" aca="1" ref="H4243" ca="1">IF(AND(G4243&gt;=10861,G4243&lt;=10863),TEXT(INDIRECT(CHAR(39)&amp;$A4243&amp;CHAR(39)&amp;"!r"&amp;$B4243&amp;"c"&amp;$C4243,0),"dd-mmm-yyyy"),(INDIRECT(CHAR(39)&amp;$A4243&amp;CHAR(39)&amp;"!r"&amp;$B4243&amp;"c"&amp;$C4243,0)))</f>
        <v>0</v>
      </c>
    </row>
    <row r="4244" spans="1:8" x14ac:dyDescent="0.3">
      <c r="A4244" s="40" t="s">
        <v>1081</v>
      </c>
      <c r="B4244" s="95">
        <f t="shared" si="8691"/>
        <v>17</v>
      </c>
      <c r="C4244" s="95">
        <f t="shared" si="8694"/>
        <v>13</v>
      </c>
      <c r="E4244" s="95">
        <f t="shared" ref="E4244" si="8697">plan_id</f>
        <v>390</v>
      </c>
      <c r="F4244" s="95">
        <f t="shared" ca="1" si="8657"/>
        <v>2015</v>
      </c>
      <c r="G4244" s="95">
        <f t="shared" ref="G4244" ca="1" si="8698">VLOOKUP(INDIRECT(CHAR(39)&amp;$A4244&amp;CHAR(39)&amp;"!r2c"&amp;$C4244,0),variables,2,0)</f>
        <v>9824</v>
      </c>
      <c r="H4244" s="98">
        <f t="array" aca="1" ref="H4244" ca="1">IF(AND(G4244&gt;=10861,G4244&lt;=10863),TEXT(INDIRECT(CHAR(39)&amp;$A4244&amp;CHAR(39)&amp;"!r"&amp;$B4244&amp;"c"&amp;$C4244,0),"dd-mmm-yyyy"),(INDIRECT(CHAR(39)&amp;$A4244&amp;CHAR(39)&amp;"!r"&amp;$B4244&amp;"c"&amp;$C4244,0)))</f>
        <v>0</v>
      </c>
    </row>
    <row r="4245" spans="1:8" x14ac:dyDescent="0.3">
      <c r="A4245" s="40" t="s">
        <v>1081</v>
      </c>
      <c r="B4245" s="95">
        <f t="shared" si="8691"/>
        <v>17</v>
      </c>
      <c r="C4245" s="95">
        <f t="shared" si="8694"/>
        <v>14</v>
      </c>
      <c r="E4245" s="95">
        <f t="shared" ref="E4245" si="8699">plan_id</f>
        <v>390</v>
      </c>
      <c r="F4245" s="95">
        <f t="shared" ca="1" si="8657"/>
        <v>2015</v>
      </c>
      <c r="G4245" s="95">
        <f t="shared" ref="G4245" ca="1" si="8700">VLOOKUP(INDIRECT(CHAR(39)&amp;$A4245&amp;CHAR(39)&amp;"!r2c"&amp;$C4245,0),variables,2,0)</f>
        <v>9830</v>
      </c>
      <c r="H4245" s="98">
        <f t="array" aca="1" ref="H4245" ca="1">IF(AND(G4245&gt;=10861,G4245&lt;=10863),TEXT(INDIRECT(CHAR(39)&amp;$A4245&amp;CHAR(39)&amp;"!r"&amp;$B4245&amp;"c"&amp;$C4245,0),"dd-mmm-yyyy"),(INDIRECT(CHAR(39)&amp;$A4245&amp;CHAR(39)&amp;"!r"&amp;$B4245&amp;"c"&amp;$C4245,0)))</f>
        <v>0</v>
      </c>
    </row>
    <row r="4246" spans="1:8" x14ac:dyDescent="0.3">
      <c r="A4246" s="40" t="s">
        <v>1081</v>
      </c>
      <c r="B4246" s="95">
        <f t="shared" si="8691"/>
        <v>17</v>
      </c>
      <c r="C4246" s="95">
        <f t="shared" si="8694"/>
        <v>15</v>
      </c>
      <c r="E4246" s="95">
        <f t="shared" ref="E4246" si="8701">plan_id</f>
        <v>390</v>
      </c>
      <c r="F4246" s="95">
        <f t="shared" ca="1" si="8657"/>
        <v>2015</v>
      </c>
      <c r="G4246" s="95">
        <f t="shared" ref="G4246" ca="1" si="8702">VLOOKUP(INDIRECT(CHAR(39)&amp;$A4246&amp;CHAR(39)&amp;"!r2c"&amp;$C4246,0),variables,2,0)</f>
        <v>9833</v>
      </c>
      <c r="H4246" s="98">
        <f t="array" aca="1" ref="H4246" ca="1">IF(AND(G4246&gt;=10861,G4246&lt;=10863),TEXT(INDIRECT(CHAR(39)&amp;$A4246&amp;CHAR(39)&amp;"!r"&amp;$B4246&amp;"c"&amp;$C4246,0),"dd-mmm-yyyy"),(INDIRECT(CHAR(39)&amp;$A4246&amp;CHAR(39)&amp;"!r"&amp;$B4246&amp;"c"&amp;$C4246,0)))</f>
        <v>0</v>
      </c>
    </row>
    <row r="4247" spans="1:8" x14ac:dyDescent="0.3">
      <c r="A4247" s="40" t="s">
        <v>1081</v>
      </c>
      <c r="B4247" s="95">
        <f t="shared" si="8691"/>
        <v>17</v>
      </c>
      <c r="C4247" s="95">
        <f t="shared" si="8694"/>
        <v>16</v>
      </c>
      <c r="E4247" s="95">
        <f t="shared" ref="E4247" si="8703">plan_id</f>
        <v>390</v>
      </c>
      <c r="F4247" s="95">
        <f t="shared" ca="1" si="8657"/>
        <v>2015</v>
      </c>
      <c r="G4247" s="95">
        <f t="shared" ref="G4247" ca="1" si="8704">VLOOKUP(INDIRECT(CHAR(39)&amp;$A4247&amp;CHAR(39)&amp;"!r2c"&amp;$C4247,0),variables,2,0)</f>
        <v>9845</v>
      </c>
      <c r="H4247" s="98">
        <f t="array" aca="1" ref="H4247" ca="1">IF(AND(G4247&gt;=10861,G4247&lt;=10863),TEXT(INDIRECT(CHAR(39)&amp;$A4247&amp;CHAR(39)&amp;"!r"&amp;$B4247&amp;"c"&amp;$C4247,0),"dd-mmm-yyyy"),(INDIRECT(CHAR(39)&amp;$A4247&amp;CHAR(39)&amp;"!r"&amp;$B4247&amp;"c"&amp;$C4247,0)))</f>
        <v>0</v>
      </c>
    </row>
    <row r="4248" spans="1:8" x14ac:dyDescent="0.3">
      <c r="A4248" s="40" t="s">
        <v>1081</v>
      </c>
      <c r="B4248" s="95">
        <f t="shared" si="8691"/>
        <v>17</v>
      </c>
      <c r="C4248" s="95">
        <f t="shared" si="8694"/>
        <v>17</v>
      </c>
      <c r="E4248" s="95">
        <f t="shared" ref="E4248" si="8705">plan_id</f>
        <v>390</v>
      </c>
      <c r="F4248" s="95">
        <f t="shared" ca="1" si="8657"/>
        <v>2015</v>
      </c>
      <c r="G4248" s="95">
        <f t="shared" ref="G4248" ca="1" si="8706">VLOOKUP(INDIRECT(CHAR(39)&amp;$A4248&amp;CHAR(39)&amp;"!r2c"&amp;$C4248,0),variables,2,0)</f>
        <v>9872</v>
      </c>
      <c r="H4248" s="98">
        <f t="array" aca="1" ref="H4248" ca="1">IF(AND(G4248&gt;=10861,G4248&lt;=10863),TEXT(INDIRECT(CHAR(39)&amp;$A4248&amp;CHAR(39)&amp;"!r"&amp;$B4248&amp;"c"&amp;$C4248,0),"dd-mmm-yyyy"),(INDIRECT(CHAR(39)&amp;$A4248&amp;CHAR(39)&amp;"!r"&amp;$B4248&amp;"c"&amp;$C4248,0)))</f>
        <v>0</v>
      </c>
    </row>
    <row r="4249" spans="1:8" x14ac:dyDescent="0.3">
      <c r="A4249" s="40" t="s">
        <v>1081</v>
      </c>
      <c r="B4249" s="95">
        <f t="shared" si="8691"/>
        <v>17</v>
      </c>
      <c r="C4249" s="95">
        <f t="shared" si="8694"/>
        <v>18</v>
      </c>
      <c r="E4249" s="95">
        <f t="shared" ref="E4249" si="8707">plan_id</f>
        <v>390</v>
      </c>
      <c r="F4249" s="95">
        <f t="shared" ca="1" si="8657"/>
        <v>2015</v>
      </c>
      <c r="G4249" s="95">
        <f t="shared" ref="G4249" ca="1" si="8708">VLOOKUP(INDIRECT(CHAR(39)&amp;$A4249&amp;CHAR(39)&amp;"!r2c"&amp;$C4249,0),variables,2,0)</f>
        <v>9887</v>
      </c>
      <c r="H4249" s="98">
        <f t="array" aca="1" ref="H4249" ca="1">IF(AND(G4249&gt;=10861,G4249&lt;=10863),TEXT(INDIRECT(CHAR(39)&amp;$A4249&amp;CHAR(39)&amp;"!r"&amp;$B4249&amp;"c"&amp;$C4249,0),"dd-mmm-yyyy"),(INDIRECT(CHAR(39)&amp;$A4249&amp;CHAR(39)&amp;"!r"&amp;$B4249&amp;"c"&amp;$C4249,0)))</f>
        <v>0</v>
      </c>
    </row>
    <row r="4250" spans="1:8" x14ac:dyDescent="0.3">
      <c r="A4250" s="40" t="s">
        <v>1081</v>
      </c>
      <c r="B4250" s="95">
        <f t="shared" si="8691"/>
        <v>17</v>
      </c>
      <c r="C4250" s="95">
        <f t="shared" si="8694"/>
        <v>19</v>
      </c>
      <c r="E4250" s="95">
        <f t="shared" ref="E4250" si="8709">plan_id</f>
        <v>390</v>
      </c>
      <c r="F4250" s="95">
        <f t="shared" ca="1" si="8657"/>
        <v>2015</v>
      </c>
      <c r="G4250" s="95">
        <f t="shared" ref="G4250" ca="1" si="8710">VLOOKUP(INDIRECT(CHAR(39)&amp;$A4250&amp;CHAR(39)&amp;"!r2c"&amp;$C4250,0),variables,2,0)</f>
        <v>9914</v>
      </c>
      <c r="H4250" s="98">
        <f t="array" aca="1" ref="H4250" ca="1">IF(AND(G4250&gt;=10861,G4250&lt;=10863),TEXT(INDIRECT(CHAR(39)&amp;$A4250&amp;CHAR(39)&amp;"!r"&amp;$B4250&amp;"c"&amp;$C4250,0),"dd-mmm-yyyy"),(INDIRECT(CHAR(39)&amp;$A4250&amp;CHAR(39)&amp;"!r"&amp;$B4250&amp;"c"&amp;$C4250,0)))</f>
        <v>0</v>
      </c>
    </row>
    <row r="4251" spans="1:8" x14ac:dyDescent="0.3">
      <c r="A4251" s="40" t="s">
        <v>1081</v>
      </c>
      <c r="B4251" s="95">
        <f t="shared" si="8691"/>
        <v>17</v>
      </c>
      <c r="C4251" s="95">
        <f t="shared" si="8694"/>
        <v>20</v>
      </c>
      <c r="E4251" s="95">
        <f t="shared" ref="E4251" si="8711">plan_id</f>
        <v>390</v>
      </c>
      <c r="F4251" s="95">
        <f t="shared" ca="1" si="8657"/>
        <v>2015</v>
      </c>
      <c r="G4251" s="95">
        <f t="shared" ref="G4251" ca="1" si="8712">VLOOKUP(INDIRECT(CHAR(39)&amp;$A4251&amp;CHAR(39)&amp;"!r2c"&amp;$C4251,0),variables,2,0)</f>
        <v>9917</v>
      </c>
      <c r="H4251" s="98">
        <f t="array" aca="1" ref="H4251" ca="1">IF(AND(G4251&gt;=10861,G4251&lt;=10863),TEXT(INDIRECT(CHAR(39)&amp;$A4251&amp;CHAR(39)&amp;"!r"&amp;$B4251&amp;"c"&amp;$C4251,0),"dd-mmm-yyyy"),(INDIRECT(CHAR(39)&amp;$A4251&amp;CHAR(39)&amp;"!r"&amp;$B4251&amp;"c"&amp;$C4251,0)))</f>
        <v>0</v>
      </c>
    </row>
    <row r="4252" spans="1:8" x14ac:dyDescent="0.3">
      <c r="A4252" s="40" t="s">
        <v>1081</v>
      </c>
      <c r="B4252" s="95">
        <f t="shared" si="8691"/>
        <v>17</v>
      </c>
      <c r="C4252" s="95">
        <f t="shared" si="8694"/>
        <v>21</v>
      </c>
      <c r="E4252" s="95">
        <f t="shared" ref="E4252" si="8713">plan_id</f>
        <v>390</v>
      </c>
      <c r="F4252" s="95">
        <f t="shared" ca="1" si="8657"/>
        <v>2015</v>
      </c>
      <c r="G4252" s="95">
        <f t="shared" ref="G4252" ca="1" si="8714">VLOOKUP(INDIRECT(CHAR(39)&amp;$A4252&amp;CHAR(39)&amp;"!r2c"&amp;$C4252,0),variables,2,0)</f>
        <v>9920</v>
      </c>
      <c r="H4252" s="98">
        <f t="array" aca="1" ref="H4252" ca="1">IF(AND(G4252&gt;=10861,G4252&lt;=10863),TEXT(INDIRECT(CHAR(39)&amp;$A4252&amp;CHAR(39)&amp;"!r"&amp;$B4252&amp;"c"&amp;$C4252,0),"dd-mmm-yyyy"),(INDIRECT(CHAR(39)&amp;$A4252&amp;CHAR(39)&amp;"!r"&amp;$B4252&amp;"c"&amp;$C4252,0)))</f>
        <v>0</v>
      </c>
    </row>
    <row r="4253" spans="1:8" x14ac:dyDescent="0.3">
      <c r="A4253" s="40" t="s">
        <v>1081</v>
      </c>
      <c r="B4253" s="95">
        <f t="shared" si="8691"/>
        <v>17</v>
      </c>
      <c r="C4253" s="95">
        <f t="shared" si="8694"/>
        <v>22</v>
      </c>
      <c r="E4253" s="95">
        <f t="shared" ref="E4253" si="8715">plan_id</f>
        <v>390</v>
      </c>
      <c r="F4253" s="95">
        <f t="shared" ca="1" si="8657"/>
        <v>2015</v>
      </c>
      <c r="G4253" s="95">
        <f t="shared" ref="G4253" ca="1" si="8716">VLOOKUP(INDIRECT(CHAR(39)&amp;$A4253&amp;CHAR(39)&amp;"!r2c"&amp;$C4253,0),variables,2,0)</f>
        <v>9648</v>
      </c>
      <c r="H4253" s="98">
        <f t="array" aca="1" ref="H4253" ca="1">IF(AND(G4253&gt;=10861,G4253&lt;=10863),TEXT(INDIRECT(CHAR(39)&amp;$A4253&amp;CHAR(39)&amp;"!r"&amp;$B4253&amp;"c"&amp;$C4253,0),"dd-mmm-yyyy"),(INDIRECT(CHAR(39)&amp;$A4253&amp;CHAR(39)&amp;"!r"&amp;$B4253&amp;"c"&amp;$C4253,0)))</f>
        <v>0</v>
      </c>
    </row>
    <row r="4254" spans="1:8" x14ac:dyDescent="0.3">
      <c r="A4254" s="40" t="s">
        <v>1081</v>
      </c>
      <c r="B4254" s="95">
        <f t="shared" si="8691"/>
        <v>17</v>
      </c>
      <c r="C4254" s="95">
        <f t="shared" si="8694"/>
        <v>23</v>
      </c>
      <c r="E4254" s="95">
        <f t="shared" ref="E4254" si="8717">plan_id</f>
        <v>390</v>
      </c>
      <c r="F4254" s="95">
        <f t="shared" ca="1" si="8657"/>
        <v>2015</v>
      </c>
      <c r="G4254" s="95">
        <f t="shared" ref="G4254" ca="1" si="8718">VLOOKUP(INDIRECT(CHAR(39)&amp;$A4254&amp;CHAR(39)&amp;"!r2c"&amp;$C4254,0),variables,2,0)</f>
        <v>9713</v>
      </c>
      <c r="H4254" s="98">
        <f t="array" aca="1" ref="H4254" ca="1">IF(AND(G4254&gt;=10861,G4254&lt;=10863),TEXT(INDIRECT(CHAR(39)&amp;$A4254&amp;CHAR(39)&amp;"!r"&amp;$B4254&amp;"c"&amp;$C4254,0),"dd-mmm-yyyy"),(INDIRECT(CHAR(39)&amp;$A4254&amp;CHAR(39)&amp;"!r"&amp;$B4254&amp;"c"&amp;$C4254,0)))</f>
        <v>0</v>
      </c>
    </row>
    <row r="4255" spans="1:8" x14ac:dyDescent="0.3">
      <c r="A4255" s="40" t="s">
        <v>1081</v>
      </c>
      <c r="B4255" s="95">
        <f t="shared" si="8691"/>
        <v>17</v>
      </c>
      <c r="C4255" s="95">
        <f t="shared" si="8694"/>
        <v>24</v>
      </c>
      <c r="E4255" s="95">
        <f t="shared" ref="E4255" si="8719">plan_id</f>
        <v>390</v>
      </c>
      <c r="F4255" s="95">
        <f t="shared" ca="1" si="8657"/>
        <v>2015</v>
      </c>
      <c r="G4255" s="95">
        <f t="shared" ref="G4255" ca="1" si="8720">VLOOKUP(INDIRECT(CHAR(39)&amp;$A4255&amp;CHAR(39)&amp;"!r2c"&amp;$C4255,0),variables,2,0)</f>
        <v>9719</v>
      </c>
      <c r="H4255" s="98">
        <f t="array" aca="1" ref="H4255" ca="1">IF(AND(G4255&gt;=10861,G4255&lt;=10863),TEXT(INDIRECT(CHAR(39)&amp;$A4255&amp;CHAR(39)&amp;"!r"&amp;$B4255&amp;"c"&amp;$C4255,0),"dd-mmm-yyyy"),(INDIRECT(CHAR(39)&amp;$A4255&amp;CHAR(39)&amp;"!r"&amp;$B4255&amp;"c"&amp;$C4255,0)))</f>
        <v>0</v>
      </c>
    </row>
    <row r="4256" spans="1:8" x14ac:dyDescent="0.3">
      <c r="A4256" s="40" t="s">
        <v>1081</v>
      </c>
      <c r="B4256" s="95">
        <f t="shared" si="8691"/>
        <v>17</v>
      </c>
      <c r="C4256" s="95">
        <f t="shared" si="8694"/>
        <v>25</v>
      </c>
      <c r="E4256" s="95">
        <f t="shared" ref="E4256" si="8721">plan_id</f>
        <v>390</v>
      </c>
      <c r="F4256" s="95">
        <f t="shared" ca="1" si="8657"/>
        <v>2015</v>
      </c>
      <c r="G4256" s="95">
        <f t="shared" ref="G4256" ca="1" si="8722">VLOOKUP(INDIRECT(CHAR(39)&amp;$A4256&amp;CHAR(39)&amp;"!r2c"&amp;$C4256,0),variables,2,0)</f>
        <v>9725</v>
      </c>
      <c r="H4256" s="98">
        <f t="array" aca="1" ref="H4256" ca="1">IF(AND(G4256&gt;=10861,G4256&lt;=10863),TEXT(INDIRECT(CHAR(39)&amp;$A4256&amp;CHAR(39)&amp;"!r"&amp;$B4256&amp;"c"&amp;$C4256,0),"dd-mmm-yyyy"),(INDIRECT(CHAR(39)&amp;$A4256&amp;CHAR(39)&amp;"!r"&amp;$B4256&amp;"c"&amp;$C4256,0)))</f>
        <v>0</v>
      </c>
    </row>
    <row r="4257" spans="1:8" x14ac:dyDescent="0.3">
      <c r="A4257" s="40" t="s">
        <v>1081</v>
      </c>
      <c r="B4257" s="95">
        <f t="shared" si="8691"/>
        <v>17</v>
      </c>
      <c r="C4257" s="95">
        <f t="shared" si="8694"/>
        <v>26</v>
      </c>
      <c r="E4257" s="95">
        <f t="shared" ref="E4257" si="8723">plan_id</f>
        <v>390</v>
      </c>
      <c r="F4257" s="95">
        <f t="shared" ca="1" si="8657"/>
        <v>2015</v>
      </c>
      <c r="G4257" s="95">
        <f t="shared" ref="G4257" ca="1" si="8724">VLOOKUP(INDIRECT(CHAR(39)&amp;$A4257&amp;CHAR(39)&amp;"!r2c"&amp;$C4257,0),variables,2,0)</f>
        <v>9743</v>
      </c>
      <c r="H4257" s="98">
        <f t="array" aca="1" ref="H4257" ca="1">IF(AND(G4257&gt;=10861,G4257&lt;=10863),TEXT(INDIRECT(CHAR(39)&amp;$A4257&amp;CHAR(39)&amp;"!r"&amp;$B4257&amp;"c"&amp;$C4257,0),"dd-mmm-yyyy"),(INDIRECT(CHAR(39)&amp;$A4257&amp;CHAR(39)&amp;"!r"&amp;$B4257&amp;"c"&amp;$C4257,0)))</f>
        <v>0</v>
      </c>
    </row>
    <row r="4258" spans="1:8" x14ac:dyDescent="0.3">
      <c r="A4258" s="40" t="s">
        <v>1081</v>
      </c>
      <c r="B4258" s="95">
        <f t="shared" si="8691"/>
        <v>17</v>
      </c>
      <c r="C4258" s="95">
        <f t="shared" si="8694"/>
        <v>27</v>
      </c>
      <c r="E4258" s="95">
        <f t="shared" ref="E4258" si="8725">plan_id</f>
        <v>390</v>
      </c>
      <c r="F4258" s="95">
        <f t="shared" ca="1" si="8657"/>
        <v>2015</v>
      </c>
      <c r="G4258" s="95">
        <f t="shared" ref="G4258" ca="1" si="8726">VLOOKUP(INDIRECT(CHAR(39)&amp;$A4258&amp;CHAR(39)&amp;"!r2c"&amp;$C4258,0),variables,2,0)</f>
        <v>9746</v>
      </c>
      <c r="H4258" s="98">
        <f t="array" aca="1" ref="H4258" ca="1">IF(AND(G4258&gt;=10861,G4258&lt;=10863),TEXT(INDIRECT(CHAR(39)&amp;$A4258&amp;CHAR(39)&amp;"!r"&amp;$B4258&amp;"c"&amp;$C4258,0),"dd-mmm-yyyy"),(INDIRECT(CHAR(39)&amp;$A4258&amp;CHAR(39)&amp;"!r"&amp;$B4258&amp;"c"&amp;$C4258,0)))</f>
        <v>0</v>
      </c>
    </row>
    <row r="4259" spans="1:8" x14ac:dyDescent="0.3">
      <c r="A4259" s="40" t="s">
        <v>1081</v>
      </c>
      <c r="B4259" s="95">
        <f t="shared" si="8691"/>
        <v>17</v>
      </c>
      <c r="C4259" s="95">
        <f t="shared" si="8694"/>
        <v>28</v>
      </c>
      <c r="E4259" s="95">
        <f t="shared" ref="E4259" si="8727">plan_id</f>
        <v>390</v>
      </c>
      <c r="F4259" s="95">
        <f t="shared" ca="1" si="8657"/>
        <v>2015</v>
      </c>
      <c r="G4259" s="95">
        <f t="shared" ref="G4259" ca="1" si="8728">VLOOKUP(INDIRECT(CHAR(39)&amp;$A4259&amp;CHAR(39)&amp;"!r2c"&amp;$C4259,0),variables,2,0)</f>
        <v>9761</v>
      </c>
      <c r="H4259" s="98">
        <f t="array" aca="1" ref="H4259" ca="1">IF(AND(G4259&gt;=10861,G4259&lt;=10863),TEXT(INDIRECT(CHAR(39)&amp;$A4259&amp;CHAR(39)&amp;"!r"&amp;$B4259&amp;"c"&amp;$C4259,0),"dd-mmm-yyyy"),(INDIRECT(CHAR(39)&amp;$A4259&amp;CHAR(39)&amp;"!r"&amp;$B4259&amp;"c"&amp;$C4259,0)))</f>
        <v>0</v>
      </c>
    </row>
    <row r="4260" spans="1:8" x14ac:dyDescent="0.3">
      <c r="A4260" s="40" t="s">
        <v>1081</v>
      </c>
      <c r="B4260" s="95">
        <f t="shared" si="8691"/>
        <v>17</v>
      </c>
      <c r="C4260" s="95">
        <f t="shared" si="8694"/>
        <v>29</v>
      </c>
      <c r="E4260" s="95">
        <f t="shared" ref="E4260" si="8729">plan_id</f>
        <v>390</v>
      </c>
      <c r="F4260" s="95">
        <f t="shared" ca="1" si="8657"/>
        <v>2015</v>
      </c>
      <c r="G4260" s="95">
        <f t="shared" ref="G4260" ca="1" si="8730">VLOOKUP(INDIRECT(CHAR(39)&amp;$A4260&amp;CHAR(39)&amp;"!r2c"&amp;$C4260,0),variables,2,0)</f>
        <v>9764</v>
      </c>
      <c r="H4260" s="98">
        <f t="array" aca="1" ref="H4260" ca="1">IF(AND(G4260&gt;=10861,G4260&lt;=10863),TEXT(INDIRECT(CHAR(39)&amp;$A4260&amp;CHAR(39)&amp;"!r"&amp;$B4260&amp;"c"&amp;$C4260,0),"dd-mmm-yyyy"),(INDIRECT(CHAR(39)&amp;$A4260&amp;CHAR(39)&amp;"!r"&amp;$B4260&amp;"c"&amp;$C4260,0)))</f>
        <v>0</v>
      </c>
    </row>
    <row r="4261" spans="1:8" x14ac:dyDescent="0.3">
      <c r="A4261" s="40" t="s">
        <v>1081</v>
      </c>
      <c r="B4261" s="95">
        <f t="shared" si="8691"/>
        <v>17</v>
      </c>
      <c r="C4261" s="95">
        <f t="shared" si="8694"/>
        <v>30</v>
      </c>
      <c r="E4261" s="95">
        <f t="shared" ref="E4261" si="8731">plan_id</f>
        <v>390</v>
      </c>
      <c r="F4261" s="95">
        <f t="shared" ca="1" si="8657"/>
        <v>2015</v>
      </c>
      <c r="G4261" s="95">
        <f t="shared" ref="G4261" ca="1" si="8732">VLOOKUP(INDIRECT(CHAR(39)&amp;$A4261&amp;CHAR(39)&amp;"!r2c"&amp;$C4261,0),variables,2,0)</f>
        <v>9767</v>
      </c>
      <c r="H4261" s="98">
        <f t="array" aca="1" ref="H4261" ca="1">IF(AND(G4261&gt;=10861,G4261&lt;=10863),TEXT(INDIRECT(CHAR(39)&amp;$A4261&amp;CHAR(39)&amp;"!r"&amp;$B4261&amp;"c"&amp;$C4261,0),"dd-mmm-yyyy"),(INDIRECT(CHAR(39)&amp;$A4261&amp;CHAR(39)&amp;"!r"&amp;$B4261&amp;"c"&amp;$C4261,0)))</f>
        <v>0</v>
      </c>
    </row>
    <row r="4262" spans="1:8" x14ac:dyDescent="0.3">
      <c r="A4262" s="40" t="s">
        <v>1081</v>
      </c>
      <c r="B4262" s="95">
        <f t="shared" si="8691"/>
        <v>17</v>
      </c>
      <c r="C4262" s="95">
        <f t="shared" si="8694"/>
        <v>31</v>
      </c>
      <c r="E4262" s="95">
        <f t="shared" ref="E4262" si="8733">plan_id</f>
        <v>390</v>
      </c>
      <c r="F4262" s="95">
        <f t="shared" ca="1" si="8657"/>
        <v>2015</v>
      </c>
      <c r="G4262" s="95">
        <f t="shared" ref="G4262" ca="1" si="8734">VLOOKUP(INDIRECT(CHAR(39)&amp;$A4262&amp;CHAR(39)&amp;"!r2c"&amp;$C4262,0),variables,2,0)</f>
        <v>9770</v>
      </c>
      <c r="H4262" s="98">
        <f t="array" aca="1" ref="H4262" ca="1">IF(AND(G4262&gt;=10861,G4262&lt;=10863),TEXT(INDIRECT(CHAR(39)&amp;$A4262&amp;CHAR(39)&amp;"!r"&amp;$B4262&amp;"c"&amp;$C4262,0),"dd-mmm-yyyy"),(INDIRECT(CHAR(39)&amp;$A4262&amp;CHAR(39)&amp;"!r"&amp;$B4262&amp;"c"&amp;$C4262,0)))</f>
        <v>0</v>
      </c>
    </row>
    <row r="4263" spans="1:8" x14ac:dyDescent="0.3">
      <c r="A4263" s="40" t="s">
        <v>1081</v>
      </c>
      <c r="B4263" s="95">
        <f t="shared" si="8691"/>
        <v>17</v>
      </c>
      <c r="C4263" s="95">
        <f t="shared" si="8694"/>
        <v>32</v>
      </c>
      <c r="E4263" s="95">
        <f t="shared" ref="E4263" si="8735">plan_id</f>
        <v>390</v>
      </c>
      <c r="F4263" s="95">
        <f t="shared" ca="1" si="8657"/>
        <v>2015</v>
      </c>
      <c r="G4263" s="95">
        <f t="shared" ref="G4263" ca="1" si="8736">VLOOKUP(INDIRECT(CHAR(39)&amp;$A4263&amp;CHAR(39)&amp;"!r2c"&amp;$C4263,0),variables,2,0)</f>
        <v>9773</v>
      </c>
      <c r="H4263" s="98">
        <f t="array" aca="1" ref="H4263" ca="1">IF(AND(G4263&gt;=10861,G4263&lt;=10863),TEXT(INDIRECT(CHAR(39)&amp;$A4263&amp;CHAR(39)&amp;"!r"&amp;$B4263&amp;"c"&amp;$C4263,0),"dd-mmm-yyyy"),(INDIRECT(CHAR(39)&amp;$A4263&amp;CHAR(39)&amp;"!r"&amp;$B4263&amp;"c"&amp;$C4263,0)))</f>
        <v>0</v>
      </c>
    </row>
    <row r="4264" spans="1:8" x14ac:dyDescent="0.3">
      <c r="A4264" s="40" t="s">
        <v>1081</v>
      </c>
      <c r="B4264" s="95">
        <f t="shared" si="8691"/>
        <v>17</v>
      </c>
      <c r="C4264" s="95">
        <f t="shared" si="8694"/>
        <v>33</v>
      </c>
      <c r="E4264" s="95">
        <f t="shared" ref="E4264" si="8737">plan_id</f>
        <v>390</v>
      </c>
      <c r="F4264" s="95">
        <f t="shared" ca="1" si="8657"/>
        <v>2015</v>
      </c>
      <c r="G4264" s="95">
        <f t="shared" ref="G4264" ca="1" si="8738">VLOOKUP(INDIRECT(CHAR(39)&amp;$A4264&amp;CHAR(39)&amp;"!r2c"&amp;$C4264,0),variables,2,0)</f>
        <v>9776</v>
      </c>
      <c r="H4264" s="98">
        <f t="array" aca="1" ref="H4264" ca="1">IF(AND(G4264&gt;=10861,G4264&lt;=10863),TEXT(INDIRECT(CHAR(39)&amp;$A4264&amp;CHAR(39)&amp;"!r"&amp;$B4264&amp;"c"&amp;$C4264,0),"dd-mmm-yyyy"),(INDIRECT(CHAR(39)&amp;$A4264&amp;CHAR(39)&amp;"!r"&amp;$B4264&amp;"c"&amp;$C4264,0)))</f>
        <v>0</v>
      </c>
    </row>
    <row r="4265" spans="1:8" x14ac:dyDescent="0.3">
      <c r="A4265" s="40" t="s">
        <v>1081</v>
      </c>
      <c r="B4265" s="95">
        <f t="shared" si="8691"/>
        <v>17</v>
      </c>
      <c r="C4265" s="95">
        <f t="shared" si="8694"/>
        <v>34</v>
      </c>
      <c r="E4265" s="95">
        <f t="shared" ref="E4265" si="8739">plan_id</f>
        <v>390</v>
      </c>
      <c r="F4265" s="95">
        <f t="shared" ca="1" si="8657"/>
        <v>2015</v>
      </c>
      <c r="G4265" s="95">
        <f t="shared" ref="G4265" ca="1" si="8740">VLOOKUP(INDIRECT(CHAR(39)&amp;$A4265&amp;CHAR(39)&amp;"!r2c"&amp;$C4265,0),variables,2,0)</f>
        <v>9779</v>
      </c>
      <c r="H4265" s="98">
        <f t="array" aca="1" ref="H4265" ca="1">IF(AND(G4265&gt;=10861,G4265&lt;=10863),TEXT(INDIRECT(CHAR(39)&amp;$A4265&amp;CHAR(39)&amp;"!r"&amp;$B4265&amp;"c"&amp;$C4265,0),"dd-mmm-yyyy"),(INDIRECT(CHAR(39)&amp;$A4265&amp;CHAR(39)&amp;"!r"&amp;$B4265&amp;"c"&amp;$C4265,0)))</f>
        <v>0</v>
      </c>
    </row>
    <row r="4266" spans="1:8" x14ac:dyDescent="0.3">
      <c r="A4266" s="40" t="s">
        <v>1081</v>
      </c>
      <c r="B4266" s="95">
        <f t="shared" si="8691"/>
        <v>17</v>
      </c>
      <c r="C4266" s="95">
        <f t="shared" si="8694"/>
        <v>35</v>
      </c>
      <c r="E4266" s="95">
        <f t="shared" ref="E4266" si="8741">plan_id</f>
        <v>390</v>
      </c>
      <c r="F4266" s="95">
        <f t="shared" ca="1" si="8657"/>
        <v>2015</v>
      </c>
      <c r="G4266" s="95">
        <f t="shared" ref="G4266" ca="1" si="8742">VLOOKUP(INDIRECT(CHAR(39)&amp;$A4266&amp;CHAR(39)&amp;"!r2c"&amp;$C4266,0),variables,2,0)</f>
        <v>9785</v>
      </c>
      <c r="H4266" s="98">
        <f t="array" aca="1" ref="H4266" ca="1">IF(AND(G4266&gt;=10861,G4266&lt;=10863),TEXT(INDIRECT(CHAR(39)&amp;$A4266&amp;CHAR(39)&amp;"!r"&amp;$B4266&amp;"c"&amp;$C4266,0),"dd-mmm-yyyy"),(INDIRECT(CHAR(39)&amp;$A4266&amp;CHAR(39)&amp;"!r"&amp;$B4266&amp;"c"&amp;$C4266,0)))</f>
        <v>0</v>
      </c>
    </row>
    <row r="4267" spans="1:8" x14ac:dyDescent="0.3">
      <c r="A4267" s="40" t="s">
        <v>1081</v>
      </c>
      <c r="B4267" s="95">
        <f t="shared" si="8691"/>
        <v>17</v>
      </c>
      <c r="C4267" s="95">
        <f t="shared" si="8694"/>
        <v>36</v>
      </c>
      <c r="E4267" s="95">
        <f t="shared" ref="E4267" si="8743">plan_id</f>
        <v>390</v>
      </c>
      <c r="F4267" s="95">
        <f t="shared" ca="1" si="8657"/>
        <v>2015</v>
      </c>
      <c r="G4267" s="95">
        <f t="shared" ref="G4267" ca="1" si="8744">VLOOKUP(INDIRECT(CHAR(39)&amp;$A4267&amp;CHAR(39)&amp;"!r2c"&amp;$C4267,0),variables,2,0)</f>
        <v>9794</v>
      </c>
      <c r="H4267" s="98">
        <f t="array" aca="1" ref="H4267" ca="1">IF(AND(G4267&gt;=10861,G4267&lt;=10863),TEXT(INDIRECT(CHAR(39)&amp;$A4267&amp;CHAR(39)&amp;"!r"&amp;$B4267&amp;"c"&amp;$C4267,0),"dd-mmm-yyyy"),(INDIRECT(CHAR(39)&amp;$A4267&amp;CHAR(39)&amp;"!r"&amp;$B4267&amp;"c"&amp;$C4267,0)))</f>
        <v>0</v>
      </c>
    </row>
    <row r="4268" spans="1:8" x14ac:dyDescent="0.3">
      <c r="A4268" s="40" t="s">
        <v>1081</v>
      </c>
      <c r="B4268" s="95">
        <f t="shared" si="8691"/>
        <v>17</v>
      </c>
      <c r="C4268" s="95">
        <f t="shared" si="8694"/>
        <v>37</v>
      </c>
      <c r="E4268" s="95">
        <f t="shared" ref="E4268" si="8745">plan_id</f>
        <v>390</v>
      </c>
      <c r="F4268" s="95">
        <f t="shared" ca="1" si="8657"/>
        <v>2015</v>
      </c>
      <c r="G4268" s="95">
        <f t="shared" ref="G4268" ca="1" si="8746">VLOOKUP(INDIRECT(CHAR(39)&amp;$A4268&amp;CHAR(39)&amp;"!r2c"&amp;$C4268,0),variables,2,0)</f>
        <v>9797</v>
      </c>
      <c r="H4268" s="98">
        <f t="array" aca="1" ref="H4268" ca="1">IF(AND(G4268&gt;=10861,G4268&lt;=10863),TEXT(INDIRECT(CHAR(39)&amp;$A4268&amp;CHAR(39)&amp;"!r"&amp;$B4268&amp;"c"&amp;$C4268,0),"dd-mmm-yyyy"),(INDIRECT(CHAR(39)&amp;$A4268&amp;CHAR(39)&amp;"!r"&amp;$B4268&amp;"c"&amp;$C4268,0)))</f>
        <v>0</v>
      </c>
    </row>
    <row r="4269" spans="1:8" x14ac:dyDescent="0.3">
      <c r="A4269" s="40" t="s">
        <v>1081</v>
      </c>
      <c r="B4269" s="95">
        <f t="shared" si="8691"/>
        <v>17</v>
      </c>
      <c r="C4269" s="95">
        <f t="shared" si="8694"/>
        <v>38</v>
      </c>
      <c r="E4269" s="95">
        <f t="shared" ref="E4269" si="8747">plan_id</f>
        <v>390</v>
      </c>
      <c r="F4269" s="95">
        <f t="shared" ca="1" si="8657"/>
        <v>2015</v>
      </c>
      <c r="G4269" s="95">
        <f t="shared" ref="G4269" ca="1" si="8748">VLOOKUP(INDIRECT(CHAR(39)&amp;$A4269&amp;CHAR(39)&amp;"!r2c"&amp;$C4269,0),variables,2,0)</f>
        <v>9806</v>
      </c>
      <c r="H4269" s="98">
        <f t="array" aca="1" ref="H4269" ca="1">IF(AND(G4269&gt;=10861,G4269&lt;=10863),TEXT(INDIRECT(CHAR(39)&amp;$A4269&amp;CHAR(39)&amp;"!r"&amp;$B4269&amp;"c"&amp;$C4269,0),"dd-mmm-yyyy"),(INDIRECT(CHAR(39)&amp;$A4269&amp;CHAR(39)&amp;"!r"&amp;$B4269&amp;"c"&amp;$C4269,0)))</f>
        <v>0</v>
      </c>
    </row>
    <row r="4270" spans="1:8" x14ac:dyDescent="0.3">
      <c r="A4270" s="40" t="s">
        <v>1081</v>
      </c>
      <c r="B4270" s="95">
        <f t="shared" si="8691"/>
        <v>17</v>
      </c>
      <c r="C4270" s="95">
        <f t="shared" si="8694"/>
        <v>39</v>
      </c>
      <c r="E4270" s="95">
        <f t="shared" ref="E4270" si="8749">plan_id</f>
        <v>390</v>
      </c>
      <c r="F4270" s="95">
        <f t="shared" ca="1" si="8657"/>
        <v>2015</v>
      </c>
      <c r="G4270" s="95">
        <f t="shared" ref="G4270" ca="1" si="8750">VLOOKUP(INDIRECT(CHAR(39)&amp;$A4270&amp;CHAR(39)&amp;"!r2c"&amp;$C4270,0),variables,2,0)</f>
        <v>9809</v>
      </c>
      <c r="H4270" s="98">
        <f t="array" aca="1" ref="H4270" ca="1">IF(AND(G4270&gt;=10861,G4270&lt;=10863),TEXT(INDIRECT(CHAR(39)&amp;$A4270&amp;CHAR(39)&amp;"!r"&amp;$B4270&amp;"c"&amp;$C4270,0),"dd-mmm-yyyy"),(INDIRECT(CHAR(39)&amp;$A4270&amp;CHAR(39)&amp;"!r"&amp;$B4270&amp;"c"&amp;$C4270,0)))</f>
        <v>0</v>
      </c>
    </row>
    <row r="4271" spans="1:8" x14ac:dyDescent="0.3">
      <c r="A4271" s="40" t="s">
        <v>1081</v>
      </c>
      <c r="B4271" s="95">
        <f t="shared" si="8691"/>
        <v>17</v>
      </c>
      <c r="C4271" s="95">
        <f t="shared" si="8694"/>
        <v>40</v>
      </c>
      <c r="E4271" s="95">
        <f t="shared" ref="E4271" si="8751">plan_id</f>
        <v>390</v>
      </c>
      <c r="F4271" s="95">
        <f t="shared" ca="1" si="8657"/>
        <v>2015</v>
      </c>
      <c r="G4271" s="95">
        <f t="shared" ref="G4271" ca="1" si="8752">VLOOKUP(INDIRECT(CHAR(39)&amp;$A4271&amp;CHAR(39)&amp;"!r2c"&amp;$C4271,0),variables,2,0)</f>
        <v>9818</v>
      </c>
      <c r="H4271" s="98">
        <f t="array" aca="1" ref="H4271" ca="1">IF(AND(G4271&gt;=10861,G4271&lt;=10863),TEXT(INDIRECT(CHAR(39)&amp;$A4271&amp;CHAR(39)&amp;"!r"&amp;$B4271&amp;"c"&amp;$C4271,0),"dd-mmm-yyyy"),(INDIRECT(CHAR(39)&amp;$A4271&amp;CHAR(39)&amp;"!r"&amp;$B4271&amp;"c"&amp;$C4271,0)))</f>
        <v>0</v>
      </c>
    </row>
    <row r="4272" spans="1:8" x14ac:dyDescent="0.3">
      <c r="A4272" s="40" t="s">
        <v>1081</v>
      </c>
      <c r="B4272" s="95">
        <f t="shared" si="8691"/>
        <v>17</v>
      </c>
      <c r="C4272" s="95">
        <f t="shared" si="8694"/>
        <v>41</v>
      </c>
      <c r="E4272" s="95">
        <f t="shared" ref="E4272" si="8753">plan_id</f>
        <v>390</v>
      </c>
      <c r="F4272" s="95">
        <f t="shared" ca="1" si="8657"/>
        <v>2015</v>
      </c>
      <c r="G4272" s="95">
        <f t="shared" ref="G4272" ca="1" si="8754">VLOOKUP(INDIRECT(CHAR(39)&amp;$A4272&amp;CHAR(39)&amp;"!r2c"&amp;$C4272,0),variables,2,0)</f>
        <v>9839</v>
      </c>
      <c r="H4272" s="98">
        <f t="array" aca="1" ref="H4272" ca="1">IF(AND(G4272&gt;=10861,G4272&lt;=10863),TEXT(INDIRECT(CHAR(39)&amp;$A4272&amp;CHAR(39)&amp;"!r"&amp;$B4272&amp;"c"&amp;$C4272,0),"dd-mmm-yyyy"),(INDIRECT(CHAR(39)&amp;$A4272&amp;CHAR(39)&amp;"!r"&amp;$B4272&amp;"c"&amp;$C4272,0)))</f>
        <v>0</v>
      </c>
    </row>
    <row r="4273" spans="1:8" x14ac:dyDescent="0.3">
      <c r="A4273" s="40" t="s">
        <v>1081</v>
      </c>
      <c r="B4273" s="95">
        <f t="shared" si="8691"/>
        <v>17</v>
      </c>
      <c r="C4273" s="95">
        <f t="shared" si="8694"/>
        <v>42</v>
      </c>
      <c r="E4273" s="95">
        <f t="shared" ref="E4273" si="8755">plan_id</f>
        <v>390</v>
      </c>
      <c r="F4273" s="95">
        <f t="shared" ca="1" si="8657"/>
        <v>2015</v>
      </c>
      <c r="G4273" s="95">
        <f t="shared" ref="G4273" ca="1" si="8756">VLOOKUP(INDIRECT(CHAR(39)&amp;$A4273&amp;CHAR(39)&amp;"!r2c"&amp;$C4273,0),variables,2,0)</f>
        <v>9860</v>
      </c>
      <c r="H4273" s="98">
        <f t="array" aca="1" ref="H4273" ca="1">IF(AND(G4273&gt;=10861,G4273&lt;=10863),TEXT(INDIRECT(CHAR(39)&amp;$A4273&amp;CHAR(39)&amp;"!r"&amp;$B4273&amp;"c"&amp;$C4273,0),"dd-mmm-yyyy"),(INDIRECT(CHAR(39)&amp;$A4273&amp;CHAR(39)&amp;"!r"&amp;$B4273&amp;"c"&amp;$C4273,0)))</f>
        <v>0</v>
      </c>
    </row>
    <row r="4274" spans="1:8" x14ac:dyDescent="0.3">
      <c r="A4274" s="40" t="s">
        <v>1081</v>
      </c>
      <c r="B4274" s="95">
        <f t="shared" si="8691"/>
        <v>17</v>
      </c>
      <c r="C4274" s="95">
        <f t="shared" si="8694"/>
        <v>43</v>
      </c>
      <c r="E4274" s="95">
        <f t="shared" ref="E4274" si="8757">plan_id</f>
        <v>390</v>
      </c>
      <c r="F4274" s="95">
        <f t="shared" ca="1" si="8657"/>
        <v>2015</v>
      </c>
      <c r="G4274" s="95">
        <f t="shared" ref="G4274" ca="1" si="8758">VLOOKUP(INDIRECT(CHAR(39)&amp;$A4274&amp;CHAR(39)&amp;"!r2c"&amp;$C4274,0),variables,2,0)</f>
        <v>9863</v>
      </c>
      <c r="H4274" s="98">
        <f t="array" aca="1" ref="H4274" ca="1">IF(AND(G4274&gt;=10861,G4274&lt;=10863),TEXT(INDIRECT(CHAR(39)&amp;$A4274&amp;CHAR(39)&amp;"!r"&amp;$B4274&amp;"c"&amp;$C4274,0),"dd-mmm-yyyy"),(INDIRECT(CHAR(39)&amp;$A4274&amp;CHAR(39)&amp;"!r"&amp;$B4274&amp;"c"&amp;$C4274,0)))</f>
        <v>0</v>
      </c>
    </row>
    <row r="4275" spans="1:8" x14ac:dyDescent="0.3">
      <c r="A4275" s="40" t="s">
        <v>1081</v>
      </c>
      <c r="B4275" s="95">
        <f t="shared" si="8691"/>
        <v>17</v>
      </c>
      <c r="C4275" s="95">
        <f t="shared" si="8694"/>
        <v>44</v>
      </c>
      <c r="E4275" s="95">
        <f t="shared" ref="E4275" si="8759">plan_id</f>
        <v>390</v>
      </c>
      <c r="F4275" s="95">
        <f t="shared" ca="1" si="8657"/>
        <v>2015</v>
      </c>
      <c r="G4275" s="95">
        <f t="shared" ref="G4275" ca="1" si="8760">VLOOKUP(INDIRECT(CHAR(39)&amp;$A4275&amp;CHAR(39)&amp;"!r2c"&amp;$C4275,0),variables,2,0)</f>
        <v>9878</v>
      </c>
      <c r="H4275" s="98">
        <f t="array" aca="1" ref="H4275" ca="1">IF(AND(G4275&gt;=10861,G4275&lt;=10863),TEXT(INDIRECT(CHAR(39)&amp;$A4275&amp;CHAR(39)&amp;"!r"&amp;$B4275&amp;"c"&amp;$C4275,0),"dd-mmm-yyyy"),(INDIRECT(CHAR(39)&amp;$A4275&amp;CHAR(39)&amp;"!r"&amp;$B4275&amp;"c"&amp;$C4275,0)))</f>
        <v>0</v>
      </c>
    </row>
    <row r="4276" spans="1:8" x14ac:dyDescent="0.3">
      <c r="A4276" s="40" t="s">
        <v>1081</v>
      </c>
      <c r="B4276" s="95">
        <f t="shared" si="8691"/>
        <v>17</v>
      </c>
      <c r="C4276" s="95">
        <f t="shared" si="8694"/>
        <v>45</v>
      </c>
      <c r="E4276" s="95">
        <f t="shared" ref="E4276" si="8761">plan_id</f>
        <v>390</v>
      </c>
      <c r="F4276" s="95">
        <f t="shared" ca="1" si="8657"/>
        <v>2015</v>
      </c>
      <c r="G4276" s="95">
        <f t="shared" ref="G4276" ca="1" si="8762">VLOOKUP(INDIRECT(CHAR(39)&amp;$A4276&amp;CHAR(39)&amp;"!r2c"&amp;$C4276,0),variables,2,0)</f>
        <v>9923</v>
      </c>
      <c r="H4276" s="98">
        <f t="array" aca="1" ref="H4276" ca="1">IF(AND(G4276&gt;=10861,G4276&lt;=10863),TEXT(INDIRECT(CHAR(39)&amp;$A4276&amp;CHAR(39)&amp;"!r"&amp;$B4276&amp;"c"&amp;$C4276,0),"dd-mmm-yyyy"),(INDIRECT(CHAR(39)&amp;$A4276&amp;CHAR(39)&amp;"!r"&amp;$B4276&amp;"c"&amp;$C4276,0)))</f>
        <v>0</v>
      </c>
    </row>
    <row r="4277" spans="1:8" x14ac:dyDescent="0.3">
      <c r="A4277" s="40" t="s">
        <v>1081</v>
      </c>
      <c r="B4277" s="95">
        <f t="shared" si="8691"/>
        <v>17</v>
      </c>
      <c r="C4277" s="95">
        <f t="shared" si="8694"/>
        <v>46</v>
      </c>
      <c r="E4277" s="95">
        <f t="shared" ref="E4277" si="8763">plan_id</f>
        <v>390</v>
      </c>
      <c r="F4277" s="95">
        <f t="shared" ca="1" si="8657"/>
        <v>2015</v>
      </c>
      <c r="G4277" s="95">
        <f t="shared" ref="G4277" ca="1" si="8764">VLOOKUP(INDIRECT(CHAR(39)&amp;$A4277&amp;CHAR(39)&amp;"!r2c"&amp;$C4277,0),variables,2,0)</f>
        <v>9932</v>
      </c>
      <c r="H4277" s="98">
        <f t="array" aca="1" ref="H4277" ca="1">IF(AND(G4277&gt;=10861,G4277&lt;=10863),TEXT(INDIRECT(CHAR(39)&amp;$A4277&amp;CHAR(39)&amp;"!r"&amp;$B4277&amp;"c"&amp;$C4277,0),"dd-mmm-yyyy"),(INDIRECT(CHAR(39)&amp;$A4277&amp;CHAR(39)&amp;"!r"&amp;$B4277&amp;"c"&amp;$C4277,0)))</f>
        <v>0</v>
      </c>
    </row>
    <row r="4278" spans="1:8" x14ac:dyDescent="0.3">
      <c r="A4278" s="40" t="s">
        <v>1081</v>
      </c>
      <c r="B4278" s="95">
        <f t="shared" si="8691"/>
        <v>17</v>
      </c>
      <c r="C4278" s="95">
        <f t="shared" si="8694"/>
        <v>47</v>
      </c>
      <c r="E4278" s="95">
        <f t="shared" ref="E4278" si="8765">plan_id</f>
        <v>390</v>
      </c>
      <c r="F4278" s="95">
        <f t="shared" ca="1" si="8657"/>
        <v>2015</v>
      </c>
      <c r="G4278" s="95">
        <f t="shared" ref="G4278" ca="1" si="8766">VLOOKUP(INDIRECT(CHAR(39)&amp;$A4278&amp;CHAR(39)&amp;"!r2c"&amp;$C4278,0),variables,2,0)</f>
        <v>9935</v>
      </c>
      <c r="H4278" s="98">
        <f t="array" aca="1" ref="H4278" ca="1">IF(AND(G4278&gt;=10861,G4278&lt;=10863),TEXT(INDIRECT(CHAR(39)&amp;$A4278&amp;CHAR(39)&amp;"!r"&amp;$B4278&amp;"c"&amp;$C4278,0),"dd-mmm-yyyy"),(INDIRECT(CHAR(39)&amp;$A4278&amp;CHAR(39)&amp;"!r"&amp;$B4278&amp;"c"&amp;$C4278,0)))</f>
        <v>0</v>
      </c>
    </row>
    <row r="4279" spans="1:8" x14ac:dyDescent="0.3">
      <c r="A4279" s="40" t="s">
        <v>1081</v>
      </c>
      <c r="B4279" s="95">
        <f t="shared" si="8691"/>
        <v>17</v>
      </c>
      <c r="C4279" s="95">
        <f t="shared" si="8694"/>
        <v>48</v>
      </c>
      <c r="E4279" s="95">
        <f t="shared" ref="E4279" si="8767">plan_id</f>
        <v>390</v>
      </c>
      <c r="F4279" s="95">
        <f t="shared" ca="1" si="8657"/>
        <v>2015</v>
      </c>
      <c r="G4279" s="95">
        <f t="shared" ref="G4279" ca="1" si="8768">VLOOKUP(INDIRECT(CHAR(39)&amp;$A4279&amp;CHAR(39)&amp;"!r2c"&amp;$C4279,0),variables,2,0)</f>
        <v>9651</v>
      </c>
      <c r="H4279" s="98">
        <f t="array" aca="1" ref="H4279" ca="1">IF(AND(G4279&gt;=10861,G4279&lt;=10863),TEXT(INDIRECT(CHAR(39)&amp;$A4279&amp;CHAR(39)&amp;"!r"&amp;$B4279&amp;"c"&amp;$C4279,0),"dd-mmm-yyyy"),(INDIRECT(CHAR(39)&amp;$A4279&amp;CHAR(39)&amp;"!r"&amp;$B4279&amp;"c"&amp;$C4279,0)))</f>
        <v>0</v>
      </c>
    </row>
    <row r="4280" spans="1:8" x14ac:dyDescent="0.3">
      <c r="A4280" s="40" t="s">
        <v>1081</v>
      </c>
      <c r="B4280" s="95">
        <f t="shared" si="8691"/>
        <v>17</v>
      </c>
      <c r="C4280" s="95">
        <f t="shared" si="8694"/>
        <v>49</v>
      </c>
      <c r="E4280" s="95">
        <f t="shared" ref="E4280" si="8769">plan_id</f>
        <v>390</v>
      </c>
      <c r="F4280" s="95">
        <f t="shared" ca="1" si="8657"/>
        <v>2015</v>
      </c>
      <c r="G4280" s="95">
        <f t="shared" ref="G4280" ca="1" si="8770">VLOOKUP(INDIRECT(CHAR(39)&amp;$A4280&amp;CHAR(39)&amp;"!r2c"&amp;$C4280,0),variables,2,0)</f>
        <v>9722</v>
      </c>
      <c r="H4280" s="98">
        <f t="array" aca="1" ref="H4280" ca="1">IF(AND(G4280&gt;=10861,G4280&lt;=10863),TEXT(INDIRECT(CHAR(39)&amp;$A4280&amp;CHAR(39)&amp;"!r"&amp;$B4280&amp;"c"&amp;$C4280,0),"dd-mmm-yyyy"),(INDIRECT(CHAR(39)&amp;$A4280&amp;CHAR(39)&amp;"!r"&amp;$B4280&amp;"c"&amp;$C4280,0)))</f>
        <v>0</v>
      </c>
    </row>
    <row r="4281" spans="1:8" x14ac:dyDescent="0.3">
      <c r="A4281" s="40" t="s">
        <v>1081</v>
      </c>
      <c r="B4281" s="95">
        <f t="shared" si="8691"/>
        <v>17</v>
      </c>
      <c r="C4281" s="95">
        <f t="shared" si="8694"/>
        <v>50</v>
      </c>
      <c r="E4281" s="95">
        <f t="shared" ref="E4281" si="8771">plan_id</f>
        <v>390</v>
      </c>
      <c r="F4281" s="95">
        <f t="shared" ca="1" si="8657"/>
        <v>2015</v>
      </c>
      <c r="G4281" s="95">
        <f t="shared" ref="G4281" ca="1" si="8772">VLOOKUP(INDIRECT(CHAR(39)&amp;$A4281&amp;CHAR(39)&amp;"!r2c"&amp;$C4281,0),variables,2,0)</f>
        <v>9848</v>
      </c>
      <c r="H4281" s="98">
        <f t="array" aca="1" ref="H4281" ca="1">IF(AND(G4281&gt;=10861,G4281&lt;=10863),TEXT(INDIRECT(CHAR(39)&amp;$A4281&amp;CHAR(39)&amp;"!r"&amp;$B4281&amp;"c"&amp;$C4281,0),"dd-mmm-yyyy"),(INDIRECT(CHAR(39)&amp;$A4281&amp;CHAR(39)&amp;"!r"&amp;$B4281&amp;"c"&amp;$C4281,0)))</f>
        <v>0</v>
      </c>
    </row>
    <row r="4282" spans="1:8" x14ac:dyDescent="0.3">
      <c r="A4282" s="40" t="s">
        <v>1081</v>
      </c>
      <c r="B4282" s="95">
        <f t="shared" si="8691"/>
        <v>17</v>
      </c>
      <c r="C4282" s="95">
        <f t="shared" si="8694"/>
        <v>51</v>
      </c>
      <c r="E4282" s="95">
        <f t="shared" ref="E4282" si="8773">plan_id</f>
        <v>390</v>
      </c>
      <c r="F4282" s="95">
        <f t="shared" ca="1" si="8657"/>
        <v>2015</v>
      </c>
      <c r="G4282" s="95">
        <f t="shared" ref="G4282" ca="1" si="8774">VLOOKUP(INDIRECT(CHAR(39)&amp;$A4282&amp;CHAR(39)&amp;"!r2c"&amp;$C4282,0),variables,2,0)</f>
        <v>9866</v>
      </c>
      <c r="H4282" s="98">
        <f t="array" aca="1" ref="H4282" ca="1">IF(AND(G4282&gt;=10861,G4282&lt;=10863),TEXT(INDIRECT(CHAR(39)&amp;$A4282&amp;CHAR(39)&amp;"!r"&amp;$B4282&amp;"c"&amp;$C4282,0),"dd-mmm-yyyy"),(INDIRECT(CHAR(39)&amp;$A4282&amp;CHAR(39)&amp;"!r"&amp;$B4282&amp;"c"&amp;$C4282,0)))</f>
        <v>0</v>
      </c>
    </row>
    <row r="4283" spans="1:8" x14ac:dyDescent="0.3">
      <c r="A4283" s="40" t="s">
        <v>1081</v>
      </c>
      <c r="B4283" s="95">
        <f t="shared" si="8691"/>
        <v>17</v>
      </c>
      <c r="C4283" s="95">
        <f t="shared" si="8694"/>
        <v>52</v>
      </c>
      <c r="E4283" s="95">
        <f t="shared" ref="E4283" si="8775">plan_id</f>
        <v>390</v>
      </c>
      <c r="F4283" s="95">
        <f t="shared" ca="1" si="8657"/>
        <v>2015</v>
      </c>
      <c r="G4283" s="95">
        <f t="shared" ref="G4283" ca="1" si="8776">VLOOKUP(INDIRECT(CHAR(39)&amp;$A4283&amp;CHAR(39)&amp;"!r2c"&amp;$C4283,0),variables,2,0)</f>
        <v>9899</v>
      </c>
      <c r="H4283" s="98">
        <f t="array" aca="1" ref="H4283" ca="1">IF(AND(G4283&gt;=10861,G4283&lt;=10863),TEXT(INDIRECT(CHAR(39)&amp;$A4283&amp;CHAR(39)&amp;"!r"&amp;$B4283&amp;"c"&amp;$C4283,0),"dd-mmm-yyyy"),(INDIRECT(CHAR(39)&amp;$A4283&amp;CHAR(39)&amp;"!r"&amp;$B4283&amp;"c"&amp;$C4283,0)))</f>
        <v>0</v>
      </c>
    </row>
    <row r="4284" spans="1:8" x14ac:dyDescent="0.3">
      <c r="A4284" s="40" t="s">
        <v>1081</v>
      </c>
      <c r="B4284" s="95">
        <f t="shared" si="8691"/>
        <v>17</v>
      </c>
      <c r="C4284" s="95">
        <f t="shared" si="8694"/>
        <v>53</v>
      </c>
      <c r="E4284" s="95">
        <f t="shared" ref="E4284" si="8777">plan_id</f>
        <v>390</v>
      </c>
      <c r="F4284" s="95">
        <f t="shared" ca="1" si="8657"/>
        <v>2015</v>
      </c>
      <c r="G4284" s="95">
        <f t="shared" ref="G4284" ca="1" si="8778">VLOOKUP(INDIRECT(CHAR(39)&amp;$A4284&amp;CHAR(39)&amp;"!r2c"&amp;$C4284,0),variables,2,0)</f>
        <v>9905</v>
      </c>
      <c r="H4284" s="98">
        <f t="array" aca="1" ref="H4284" ca="1">IF(AND(G4284&gt;=10861,G4284&lt;=10863),TEXT(INDIRECT(CHAR(39)&amp;$A4284&amp;CHAR(39)&amp;"!r"&amp;$B4284&amp;"c"&amp;$C4284,0),"dd-mmm-yyyy"),(INDIRECT(CHAR(39)&amp;$A4284&amp;CHAR(39)&amp;"!r"&amp;$B4284&amp;"c"&amp;$C4284,0)))</f>
        <v>0</v>
      </c>
    </row>
    <row r="4285" spans="1:8" x14ac:dyDescent="0.3">
      <c r="A4285" s="40" t="s">
        <v>1081</v>
      </c>
      <c r="B4285" s="95">
        <f t="shared" si="8691"/>
        <v>17</v>
      </c>
      <c r="C4285" s="95">
        <f t="shared" si="8694"/>
        <v>54</v>
      </c>
      <c r="E4285" s="95">
        <f t="shared" ref="E4285" si="8779">plan_id</f>
        <v>390</v>
      </c>
      <c r="F4285" s="95">
        <f t="shared" ca="1" si="8657"/>
        <v>2015</v>
      </c>
      <c r="G4285" s="95">
        <f t="shared" ref="G4285" ca="1" si="8780">VLOOKUP(INDIRECT(CHAR(39)&amp;$A4285&amp;CHAR(39)&amp;"!r2c"&amp;$C4285,0),variables,2,0)</f>
        <v>9929</v>
      </c>
      <c r="H4285" s="98">
        <f t="array" aca="1" ref="H4285" ca="1">IF(AND(G4285&gt;=10861,G4285&lt;=10863),TEXT(INDIRECT(CHAR(39)&amp;$A4285&amp;CHAR(39)&amp;"!r"&amp;$B4285&amp;"c"&amp;$C4285,0),"dd-mmm-yyyy"),(INDIRECT(CHAR(39)&amp;$A4285&amp;CHAR(39)&amp;"!r"&amp;$B4285&amp;"c"&amp;$C4285,0)))</f>
        <v>0</v>
      </c>
    </row>
    <row r="4286" spans="1:8" x14ac:dyDescent="0.3">
      <c r="A4286" s="40" t="s">
        <v>1081</v>
      </c>
      <c r="B4286" s="95">
        <f t="shared" si="8691"/>
        <v>17</v>
      </c>
      <c r="C4286" s="95">
        <f t="shared" si="8694"/>
        <v>55</v>
      </c>
      <c r="E4286" s="95">
        <f t="shared" ref="E4286" si="8781">plan_id</f>
        <v>390</v>
      </c>
      <c r="F4286" s="95">
        <f t="shared" ca="1" si="8657"/>
        <v>2015</v>
      </c>
      <c r="G4286" s="95">
        <f t="shared" ref="G4286" ca="1" si="8782">VLOOKUP(INDIRECT(CHAR(39)&amp;$A4286&amp;CHAR(39)&amp;"!r2c"&amp;$C4286,0),variables,2,0)</f>
        <v>9654</v>
      </c>
      <c r="H4286" s="98">
        <f t="array" aca="1" ref="H4286" ca="1">IF(AND(G4286&gt;=10861,G4286&lt;=10863),TEXT(INDIRECT(CHAR(39)&amp;$A4286&amp;CHAR(39)&amp;"!r"&amp;$B4286&amp;"c"&amp;$C4286,0),"dd-mmm-yyyy"),(INDIRECT(CHAR(39)&amp;$A4286&amp;CHAR(39)&amp;"!r"&amp;$B4286&amp;"c"&amp;$C4286,0)))</f>
        <v>0</v>
      </c>
    </row>
    <row r="4287" spans="1:8" x14ac:dyDescent="0.3">
      <c r="A4287" s="40" t="s">
        <v>1081</v>
      </c>
      <c r="B4287" s="95">
        <f t="shared" si="8691"/>
        <v>17</v>
      </c>
      <c r="C4287" s="95">
        <f t="shared" si="8694"/>
        <v>56</v>
      </c>
      <c r="E4287" s="95">
        <f t="shared" ref="E4287" si="8783">plan_id</f>
        <v>390</v>
      </c>
      <c r="F4287" s="95">
        <f t="shared" ca="1" si="8657"/>
        <v>2015</v>
      </c>
      <c r="G4287" s="95">
        <f t="shared" ref="G4287" ca="1" si="8784">VLOOKUP(INDIRECT(CHAR(39)&amp;$A4287&amp;CHAR(39)&amp;"!r2c"&amp;$C4287,0),variables,2,0)</f>
        <v>9707</v>
      </c>
      <c r="H4287" s="98">
        <f t="array" aca="1" ref="H4287" ca="1">IF(AND(G4287&gt;=10861,G4287&lt;=10863),TEXT(INDIRECT(CHAR(39)&amp;$A4287&amp;CHAR(39)&amp;"!r"&amp;$B4287&amp;"c"&amp;$C4287,0),"dd-mmm-yyyy"),(INDIRECT(CHAR(39)&amp;$A4287&amp;CHAR(39)&amp;"!r"&amp;$B4287&amp;"c"&amp;$C4287,0)))</f>
        <v>0</v>
      </c>
    </row>
    <row r="4288" spans="1:8" x14ac:dyDescent="0.3">
      <c r="A4288" s="40" t="s">
        <v>1081</v>
      </c>
      <c r="B4288" s="95">
        <f t="shared" si="8691"/>
        <v>17</v>
      </c>
      <c r="C4288" s="95">
        <f t="shared" si="8694"/>
        <v>57</v>
      </c>
      <c r="E4288" s="95">
        <f t="shared" ref="E4288" si="8785">plan_id</f>
        <v>390</v>
      </c>
      <c r="F4288" s="95">
        <f t="shared" ca="1" si="8657"/>
        <v>2015</v>
      </c>
      <c r="G4288" s="95">
        <f t="shared" ref="G4288" ca="1" si="8786">VLOOKUP(INDIRECT(CHAR(39)&amp;$A4288&amp;CHAR(39)&amp;"!r2c"&amp;$C4288,0),variables,2,0)</f>
        <v>9669</v>
      </c>
      <c r="H4288" s="98">
        <f t="array" aca="1" ref="H4288" ca="1">IF(AND(G4288&gt;=10861,G4288&lt;=10863),TEXT(INDIRECT(CHAR(39)&amp;$A4288&amp;CHAR(39)&amp;"!r"&amp;$B4288&amp;"c"&amp;$C4288,0),"dd-mmm-yyyy"),(INDIRECT(CHAR(39)&amp;$A4288&amp;CHAR(39)&amp;"!r"&amp;$B4288&amp;"c"&amp;$C4288,0)))</f>
        <v>0</v>
      </c>
    </row>
    <row r="4289" spans="1:8" x14ac:dyDescent="0.3">
      <c r="A4289" s="40" t="s">
        <v>1081</v>
      </c>
      <c r="B4289" s="95">
        <f t="shared" si="8691"/>
        <v>17</v>
      </c>
      <c r="C4289" s="95">
        <f t="shared" si="8694"/>
        <v>58</v>
      </c>
      <c r="E4289" s="95">
        <f t="shared" ref="E4289" si="8787">plan_id</f>
        <v>390</v>
      </c>
      <c r="F4289" s="95">
        <f t="shared" ref="F4289:F4352" ca="1" si="8788">INDIRECT(CHAR(39)&amp;$A4289&amp;CHAR(39)&amp;"!r"&amp;$B4289&amp;"c2",0)</f>
        <v>2015</v>
      </c>
      <c r="G4289" s="95">
        <f t="shared" ref="G4289" ca="1" si="8789">VLOOKUP(INDIRECT(CHAR(39)&amp;$A4289&amp;CHAR(39)&amp;"!r2c"&amp;$C4289,0),variables,2,0)</f>
        <v>9851</v>
      </c>
      <c r="H4289" s="98">
        <f t="array" aca="1" ref="H4289" ca="1">IF(AND(G4289&gt;=10861,G4289&lt;=10863),TEXT(INDIRECT(CHAR(39)&amp;$A4289&amp;CHAR(39)&amp;"!r"&amp;$B4289&amp;"c"&amp;$C4289,0),"dd-mmm-yyyy"),(INDIRECT(CHAR(39)&amp;$A4289&amp;CHAR(39)&amp;"!r"&amp;$B4289&amp;"c"&amp;$C4289,0)))</f>
        <v>0</v>
      </c>
    </row>
    <row r="4290" spans="1:8" x14ac:dyDescent="0.3">
      <c r="A4290" s="40" t="s">
        <v>1081</v>
      </c>
      <c r="B4290" s="95">
        <f t="shared" si="8691"/>
        <v>17</v>
      </c>
      <c r="C4290" s="95">
        <f t="shared" si="8694"/>
        <v>59</v>
      </c>
      <c r="E4290" s="95">
        <f t="shared" ref="E4290" si="8790">plan_id</f>
        <v>390</v>
      </c>
      <c r="F4290" s="95">
        <f t="shared" ca="1" si="8788"/>
        <v>2015</v>
      </c>
      <c r="G4290" s="95">
        <f t="shared" ref="G4290" ca="1" si="8791">VLOOKUP(INDIRECT(CHAR(39)&amp;$A4290&amp;CHAR(39)&amp;"!r2c"&amp;$C4290,0),variables,2,0)</f>
        <v>9890</v>
      </c>
      <c r="H4290" s="98">
        <f t="array" aca="1" ref="H4290" ca="1">IF(AND(G4290&gt;=10861,G4290&lt;=10863),TEXT(INDIRECT(CHAR(39)&amp;$A4290&amp;CHAR(39)&amp;"!r"&amp;$B4290&amp;"c"&amp;$C4290,0),"dd-mmm-yyyy"),(INDIRECT(CHAR(39)&amp;$A4290&amp;CHAR(39)&amp;"!r"&amp;$B4290&amp;"c"&amp;$C4290,0)))</f>
        <v>0</v>
      </c>
    </row>
    <row r="4291" spans="1:8" x14ac:dyDescent="0.3">
      <c r="A4291" s="40" t="s">
        <v>1081</v>
      </c>
      <c r="B4291" s="95">
        <f t="shared" si="8691"/>
        <v>17</v>
      </c>
      <c r="C4291" s="95">
        <f t="shared" si="8694"/>
        <v>60</v>
      </c>
      <c r="E4291" s="95">
        <f t="shared" ref="E4291" si="8792">plan_id</f>
        <v>390</v>
      </c>
      <c r="F4291" s="95">
        <f t="shared" ca="1" si="8788"/>
        <v>2015</v>
      </c>
      <c r="G4291" s="95">
        <f t="shared" ref="G4291" ca="1" si="8793">VLOOKUP(INDIRECT(CHAR(39)&amp;$A4291&amp;CHAR(39)&amp;"!r2c"&amp;$C4291,0),variables,2,0)</f>
        <v>9893</v>
      </c>
      <c r="H4291" s="98">
        <f t="array" aca="1" ref="H4291" ca="1">IF(AND(G4291&gt;=10861,G4291&lt;=10863),TEXT(INDIRECT(CHAR(39)&amp;$A4291&amp;CHAR(39)&amp;"!r"&amp;$B4291&amp;"c"&amp;$C4291,0),"dd-mmm-yyyy"),(INDIRECT(CHAR(39)&amp;$A4291&amp;CHAR(39)&amp;"!r"&amp;$B4291&amp;"c"&amp;$C4291,0)))</f>
        <v>0</v>
      </c>
    </row>
    <row r="4292" spans="1:8" x14ac:dyDescent="0.3">
      <c r="A4292" s="40" t="s">
        <v>1081</v>
      </c>
      <c r="B4292" s="95">
        <f t="shared" si="8691"/>
        <v>17</v>
      </c>
      <c r="C4292" s="95">
        <f t="shared" si="8694"/>
        <v>61</v>
      </c>
      <c r="E4292" s="95">
        <f t="shared" ref="E4292" si="8794">plan_id</f>
        <v>390</v>
      </c>
      <c r="F4292" s="95">
        <f t="shared" ca="1" si="8788"/>
        <v>2015</v>
      </c>
      <c r="G4292" s="95">
        <f t="shared" ref="G4292" ca="1" si="8795">VLOOKUP(INDIRECT(CHAR(39)&amp;$A4292&amp;CHAR(39)&amp;"!r2c"&amp;$C4292,0),variables,2,0)</f>
        <v>9896</v>
      </c>
      <c r="H4292" s="98">
        <f t="array" aca="1" ref="H4292" ca="1">IF(AND(G4292&gt;=10861,G4292&lt;=10863),TEXT(INDIRECT(CHAR(39)&amp;$A4292&amp;CHAR(39)&amp;"!r"&amp;$B4292&amp;"c"&amp;$C4292,0),"dd-mmm-yyyy"),(INDIRECT(CHAR(39)&amp;$A4292&amp;CHAR(39)&amp;"!r"&amp;$B4292&amp;"c"&amp;$C4292,0)))</f>
        <v>0</v>
      </c>
    </row>
    <row r="4293" spans="1:8" x14ac:dyDescent="0.3">
      <c r="A4293" s="40" t="s">
        <v>1081</v>
      </c>
      <c r="B4293" s="95">
        <f t="shared" si="8691"/>
        <v>17</v>
      </c>
      <c r="C4293" s="95">
        <f t="shared" si="8694"/>
        <v>62</v>
      </c>
      <c r="E4293" s="95">
        <f t="shared" ref="E4293" si="8796">plan_id</f>
        <v>390</v>
      </c>
      <c r="F4293" s="95">
        <f t="shared" ca="1" si="8788"/>
        <v>2015</v>
      </c>
      <c r="G4293" s="95">
        <f t="shared" ref="G4293" ca="1" si="8797">VLOOKUP(INDIRECT(CHAR(39)&amp;$A4293&amp;CHAR(39)&amp;"!r2c"&amp;$C4293,0),variables,2,0)</f>
        <v>9660</v>
      </c>
      <c r="H4293" s="98">
        <f t="array" aca="1" ref="H4293" ca="1">IF(AND(G4293&gt;=10861,G4293&lt;=10863),TEXT(INDIRECT(CHAR(39)&amp;$A4293&amp;CHAR(39)&amp;"!r"&amp;$B4293&amp;"c"&amp;$C4293,0),"dd-mmm-yyyy"),(INDIRECT(CHAR(39)&amp;$A4293&amp;CHAR(39)&amp;"!r"&amp;$B4293&amp;"c"&amp;$C4293,0)))</f>
        <v>0</v>
      </c>
    </row>
    <row r="4294" spans="1:8" x14ac:dyDescent="0.3">
      <c r="A4294" s="40" t="s">
        <v>1081</v>
      </c>
      <c r="B4294" s="95">
        <f t="shared" si="8691"/>
        <v>17</v>
      </c>
      <c r="C4294" s="95">
        <f t="shared" si="8694"/>
        <v>63</v>
      </c>
      <c r="E4294" s="95">
        <f t="shared" ref="E4294" si="8798">plan_id</f>
        <v>390</v>
      </c>
      <c r="F4294" s="95">
        <f t="shared" ca="1" si="8788"/>
        <v>2015</v>
      </c>
      <c r="G4294" s="95">
        <f t="shared" ref="G4294" ca="1" si="8799">VLOOKUP(INDIRECT(CHAR(39)&amp;$A4294&amp;CHAR(39)&amp;"!r2c"&amp;$C4294,0),variables,2,0)</f>
        <v>9701</v>
      </c>
      <c r="H4294" s="98">
        <f t="array" aca="1" ref="H4294" ca="1">IF(AND(G4294&gt;=10861,G4294&lt;=10863),TEXT(INDIRECT(CHAR(39)&amp;$A4294&amp;CHAR(39)&amp;"!r"&amp;$B4294&amp;"c"&amp;$C4294,0),"dd-mmm-yyyy"),(INDIRECT(CHAR(39)&amp;$A4294&amp;CHAR(39)&amp;"!r"&amp;$B4294&amp;"c"&amp;$C4294,0)))</f>
        <v>0</v>
      </c>
    </row>
    <row r="4295" spans="1:8" x14ac:dyDescent="0.3">
      <c r="A4295" s="40" t="s">
        <v>1081</v>
      </c>
      <c r="B4295" s="95">
        <f t="shared" si="8691"/>
        <v>17</v>
      </c>
      <c r="C4295" s="95">
        <f t="shared" si="8694"/>
        <v>64</v>
      </c>
      <c r="E4295" s="95">
        <f t="shared" ref="E4295" si="8800">plan_id</f>
        <v>390</v>
      </c>
      <c r="F4295" s="95">
        <f t="shared" ca="1" si="8788"/>
        <v>2015</v>
      </c>
      <c r="G4295" s="95">
        <f t="shared" ref="G4295" ca="1" si="8801">VLOOKUP(INDIRECT(CHAR(39)&amp;$A4295&amp;CHAR(39)&amp;"!r2c"&amp;$C4295,0),variables,2,0)</f>
        <v>9728</v>
      </c>
      <c r="H4295" s="98">
        <f t="array" aca="1" ref="H4295" ca="1">IF(AND(G4295&gt;=10861,G4295&lt;=10863),TEXT(INDIRECT(CHAR(39)&amp;$A4295&amp;CHAR(39)&amp;"!r"&amp;$B4295&amp;"c"&amp;$C4295,0),"dd-mmm-yyyy"),(INDIRECT(CHAR(39)&amp;$A4295&amp;CHAR(39)&amp;"!r"&amp;$B4295&amp;"c"&amp;$C4295,0)))</f>
        <v>0</v>
      </c>
    </row>
    <row r="4296" spans="1:8" x14ac:dyDescent="0.3">
      <c r="A4296" s="40" t="s">
        <v>1081</v>
      </c>
      <c r="B4296" s="95">
        <f t="shared" si="8691"/>
        <v>17</v>
      </c>
      <c r="C4296" s="95">
        <f t="shared" si="8694"/>
        <v>65</v>
      </c>
      <c r="E4296" s="95">
        <f t="shared" ref="E4296" si="8802">plan_id</f>
        <v>390</v>
      </c>
      <c r="F4296" s="95">
        <f t="shared" ca="1" si="8788"/>
        <v>2015</v>
      </c>
      <c r="G4296" s="95">
        <f t="shared" ref="G4296" ca="1" si="8803">VLOOKUP(INDIRECT(CHAR(39)&amp;$A4296&amp;CHAR(39)&amp;"!r2c"&amp;$C4296,0),variables,2,0)</f>
        <v>9731</v>
      </c>
      <c r="H4296" s="98">
        <f t="array" aca="1" ref="H4296" ca="1">IF(AND(G4296&gt;=10861,G4296&lt;=10863),TEXT(INDIRECT(CHAR(39)&amp;$A4296&amp;CHAR(39)&amp;"!r"&amp;$B4296&amp;"c"&amp;$C4296,0),"dd-mmm-yyyy"),(INDIRECT(CHAR(39)&amp;$A4296&amp;CHAR(39)&amp;"!r"&amp;$B4296&amp;"c"&amp;$C4296,0)))</f>
        <v>0</v>
      </c>
    </row>
    <row r="4297" spans="1:8" x14ac:dyDescent="0.3">
      <c r="A4297" s="40" t="s">
        <v>1081</v>
      </c>
      <c r="B4297" s="95">
        <f t="shared" si="8691"/>
        <v>17</v>
      </c>
      <c r="C4297" s="95">
        <f t="shared" si="8694"/>
        <v>66</v>
      </c>
      <c r="E4297" s="95">
        <f t="shared" ref="E4297" si="8804">plan_id</f>
        <v>390</v>
      </c>
      <c r="F4297" s="95">
        <f t="shared" ca="1" si="8788"/>
        <v>2015</v>
      </c>
      <c r="G4297" s="95">
        <f t="shared" ref="G4297" ca="1" si="8805">VLOOKUP(INDIRECT(CHAR(39)&amp;$A4297&amp;CHAR(39)&amp;"!r2c"&amp;$C4297,0),variables,2,0)</f>
        <v>9737</v>
      </c>
      <c r="H4297" s="98">
        <f t="array" aca="1" ref="H4297" ca="1">IF(AND(G4297&gt;=10861,G4297&lt;=10863),TEXT(INDIRECT(CHAR(39)&amp;$A4297&amp;CHAR(39)&amp;"!r"&amp;$B4297&amp;"c"&amp;$C4297,0),"dd-mmm-yyyy"),(INDIRECT(CHAR(39)&amp;$A4297&amp;CHAR(39)&amp;"!r"&amp;$B4297&amp;"c"&amp;$C4297,0)))</f>
        <v>0</v>
      </c>
    </row>
    <row r="4298" spans="1:8" x14ac:dyDescent="0.3">
      <c r="A4298" s="40" t="s">
        <v>1081</v>
      </c>
      <c r="B4298" s="95">
        <f t="shared" si="8691"/>
        <v>17</v>
      </c>
      <c r="C4298" s="95">
        <f t="shared" si="8694"/>
        <v>67</v>
      </c>
      <c r="E4298" s="95">
        <f t="shared" ref="E4298" si="8806">plan_id</f>
        <v>390</v>
      </c>
      <c r="F4298" s="95">
        <f t="shared" ca="1" si="8788"/>
        <v>2015</v>
      </c>
      <c r="G4298" s="95">
        <f t="shared" ref="G4298" ca="1" si="8807">VLOOKUP(INDIRECT(CHAR(39)&amp;$A4298&amp;CHAR(39)&amp;"!r2c"&amp;$C4298,0),variables,2,0)</f>
        <v>9740</v>
      </c>
      <c r="H4298" s="98">
        <f t="array" aca="1" ref="H4298" ca="1">IF(AND(G4298&gt;=10861,G4298&lt;=10863),TEXT(INDIRECT(CHAR(39)&amp;$A4298&amp;CHAR(39)&amp;"!r"&amp;$B4298&amp;"c"&amp;$C4298,0),"dd-mmm-yyyy"),(INDIRECT(CHAR(39)&amp;$A4298&amp;CHAR(39)&amp;"!r"&amp;$B4298&amp;"c"&amp;$C4298,0)))</f>
        <v>0</v>
      </c>
    </row>
    <row r="4299" spans="1:8" x14ac:dyDescent="0.3">
      <c r="A4299" s="40" t="s">
        <v>1081</v>
      </c>
      <c r="B4299" s="95">
        <f t="shared" si="8691"/>
        <v>17</v>
      </c>
      <c r="C4299" s="95">
        <f t="shared" si="8694"/>
        <v>68</v>
      </c>
      <c r="E4299" s="95">
        <f t="shared" ref="E4299" si="8808">plan_id</f>
        <v>390</v>
      </c>
      <c r="F4299" s="95">
        <f t="shared" ca="1" si="8788"/>
        <v>2015</v>
      </c>
      <c r="G4299" s="95">
        <f t="shared" ref="G4299" ca="1" si="8809">VLOOKUP(INDIRECT(CHAR(39)&amp;$A4299&amp;CHAR(39)&amp;"!r2c"&amp;$C4299,0),variables,2,0)</f>
        <v>9752</v>
      </c>
      <c r="H4299" s="98">
        <f t="array" aca="1" ref="H4299" ca="1">IF(AND(G4299&gt;=10861,G4299&lt;=10863),TEXT(INDIRECT(CHAR(39)&amp;$A4299&amp;CHAR(39)&amp;"!r"&amp;$B4299&amp;"c"&amp;$C4299,0),"dd-mmm-yyyy"),(INDIRECT(CHAR(39)&amp;$A4299&amp;CHAR(39)&amp;"!r"&amp;$B4299&amp;"c"&amp;$C4299,0)))</f>
        <v>0</v>
      </c>
    </row>
    <row r="4300" spans="1:8" x14ac:dyDescent="0.3">
      <c r="A4300" s="40" t="s">
        <v>1081</v>
      </c>
      <c r="B4300" s="95">
        <f t="shared" si="8691"/>
        <v>17</v>
      </c>
      <c r="C4300" s="95">
        <f t="shared" si="8694"/>
        <v>69</v>
      </c>
      <c r="E4300" s="95">
        <f t="shared" ref="E4300" si="8810">plan_id</f>
        <v>390</v>
      </c>
      <c r="F4300" s="95">
        <f t="shared" ca="1" si="8788"/>
        <v>2015</v>
      </c>
      <c r="G4300" s="95">
        <f t="shared" ref="G4300" ca="1" si="8811">VLOOKUP(INDIRECT(CHAR(39)&amp;$A4300&amp;CHAR(39)&amp;"!r2c"&amp;$C4300,0),variables,2,0)</f>
        <v>9791</v>
      </c>
      <c r="H4300" s="98">
        <f t="array" aca="1" ref="H4300" ca="1">IF(AND(G4300&gt;=10861,G4300&lt;=10863),TEXT(INDIRECT(CHAR(39)&amp;$A4300&amp;CHAR(39)&amp;"!r"&amp;$B4300&amp;"c"&amp;$C4300,0),"dd-mmm-yyyy"),(INDIRECT(CHAR(39)&amp;$A4300&amp;CHAR(39)&amp;"!r"&amp;$B4300&amp;"c"&amp;$C4300,0)))</f>
        <v>0</v>
      </c>
    </row>
    <row r="4301" spans="1:8" x14ac:dyDescent="0.3">
      <c r="A4301" s="40" t="s">
        <v>1081</v>
      </c>
      <c r="B4301" s="95">
        <f t="shared" si="8691"/>
        <v>17</v>
      </c>
      <c r="C4301" s="95">
        <f t="shared" si="8694"/>
        <v>70</v>
      </c>
      <c r="E4301" s="95">
        <f t="shared" ref="E4301" si="8812">plan_id</f>
        <v>390</v>
      </c>
      <c r="F4301" s="95">
        <f t="shared" ca="1" si="8788"/>
        <v>2015</v>
      </c>
      <c r="G4301" s="95">
        <f t="shared" ref="G4301" ca="1" si="8813">VLOOKUP(INDIRECT(CHAR(39)&amp;$A4301&amp;CHAR(39)&amp;"!r2c"&amp;$C4301,0),variables,2,0)</f>
        <v>9800</v>
      </c>
      <c r="H4301" s="98">
        <f t="array" aca="1" ref="H4301" ca="1">IF(AND(G4301&gt;=10861,G4301&lt;=10863),TEXT(INDIRECT(CHAR(39)&amp;$A4301&amp;CHAR(39)&amp;"!r"&amp;$B4301&amp;"c"&amp;$C4301,0),"dd-mmm-yyyy"),(INDIRECT(CHAR(39)&amp;$A4301&amp;CHAR(39)&amp;"!r"&amp;$B4301&amp;"c"&amp;$C4301,0)))</f>
        <v>0</v>
      </c>
    </row>
    <row r="4302" spans="1:8" x14ac:dyDescent="0.3">
      <c r="A4302" s="40" t="s">
        <v>1081</v>
      </c>
      <c r="B4302" s="95">
        <f t="shared" si="8691"/>
        <v>17</v>
      </c>
      <c r="C4302" s="95">
        <f t="shared" si="8694"/>
        <v>71</v>
      </c>
      <c r="E4302" s="95">
        <f t="shared" ref="E4302" si="8814">plan_id</f>
        <v>390</v>
      </c>
      <c r="F4302" s="95">
        <f t="shared" ca="1" si="8788"/>
        <v>2015</v>
      </c>
      <c r="G4302" s="95">
        <f t="shared" ref="G4302" ca="1" si="8815">VLOOKUP(INDIRECT(CHAR(39)&amp;$A4302&amp;CHAR(39)&amp;"!r2c"&amp;$C4302,0),variables,2,0)</f>
        <v>9842</v>
      </c>
      <c r="H4302" s="98">
        <f t="array" aca="1" ref="H4302" ca="1">IF(AND(G4302&gt;=10861,G4302&lt;=10863),TEXT(INDIRECT(CHAR(39)&amp;$A4302&amp;CHAR(39)&amp;"!r"&amp;$B4302&amp;"c"&amp;$C4302,0),"dd-mmm-yyyy"),(INDIRECT(CHAR(39)&amp;$A4302&amp;CHAR(39)&amp;"!r"&amp;$B4302&amp;"c"&amp;$C4302,0)))</f>
        <v>0</v>
      </c>
    </row>
    <row r="4303" spans="1:8" x14ac:dyDescent="0.3">
      <c r="A4303" s="40" t="s">
        <v>1081</v>
      </c>
      <c r="B4303" s="95">
        <f t="shared" si="8691"/>
        <v>17</v>
      </c>
      <c r="C4303" s="95">
        <f t="shared" si="8694"/>
        <v>72</v>
      </c>
      <c r="E4303" s="95">
        <f t="shared" ref="E4303" si="8816">plan_id</f>
        <v>390</v>
      </c>
      <c r="F4303" s="95">
        <f t="shared" ca="1" si="8788"/>
        <v>2015</v>
      </c>
      <c r="G4303" s="95">
        <f t="shared" ref="G4303" ca="1" si="8817">VLOOKUP(INDIRECT(CHAR(39)&amp;$A4303&amp;CHAR(39)&amp;"!r2c"&amp;$C4303,0),variables,2,0)</f>
        <v>9854</v>
      </c>
      <c r="H4303" s="98">
        <f t="array" aca="1" ref="H4303" ca="1">IF(AND(G4303&gt;=10861,G4303&lt;=10863),TEXT(INDIRECT(CHAR(39)&amp;$A4303&amp;CHAR(39)&amp;"!r"&amp;$B4303&amp;"c"&amp;$C4303,0),"dd-mmm-yyyy"),(INDIRECT(CHAR(39)&amp;$A4303&amp;CHAR(39)&amp;"!r"&amp;$B4303&amp;"c"&amp;$C4303,0)))</f>
        <v>0</v>
      </c>
    </row>
    <row r="4304" spans="1:8" x14ac:dyDescent="0.3">
      <c r="A4304" s="40" t="s">
        <v>1081</v>
      </c>
      <c r="B4304" s="95">
        <f t="shared" si="8691"/>
        <v>17</v>
      </c>
      <c r="C4304" s="95">
        <f t="shared" si="8694"/>
        <v>73</v>
      </c>
      <c r="E4304" s="95">
        <f t="shared" ref="E4304" si="8818">plan_id</f>
        <v>390</v>
      </c>
      <c r="F4304" s="95">
        <f t="shared" ca="1" si="8788"/>
        <v>2015</v>
      </c>
      <c r="G4304" s="95">
        <f t="shared" ref="G4304" ca="1" si="8819">VLOOKUP(INDIRECT(CHAR(39)&amp;$A4304&amp;CHAR(39)&amp;"!r2c"&amp;$C4304,0),variables,2,0)</f>
        <v>9869</v>
      </c>
      <c r="H4304" s="98">
        <f t="array" aca="1" ref="H4304" ca="1">IF(AND(G4304&gt;=10861,G4304&lt;=10863),TEXT(INDIRECT(CHAR(39)&amp;$A4304&amp;CHAR(39)&amp;"!r"&amp;$B4304&amp;"c"&amp;$C4304,0),"dd-mmm-yyyy"),(INDIRECT(CHAR(39)&amp;$A4304&amp;CHAR(39)&amp;"!r"&amp;$B4304&amp;"c"&amp;$C4304,0)))</f>
        <v>0</v>
      </c>
    </row>
    <row r="4305" spans="1:8" x14ac:dyDescent="0.3">
      <c r="A4305" s="40" t="s">
        <v>1081</v>
      </c>
      <c r="B4305" s="95">
        <f t="shared" si="8691"/>
        <v>17</v>
      </c>
      <c r="C4305" s="95">
        <f t="shared" si="8694"/>
        <v>74</v>
      </c>
      <c r="E4305" s="95">
        <f t="shared" ref="E4305" si="8820">plan_id</f>
        <v>390</v>
      </c>
      <c r="F4305" s="95">
        <f t="shared" ca="1" si="8788"/>
        <v>2015</v>
      </c>
      <c r="G4305" s="95">
        <f t="shared" ref="G4305" ca="1" si="8821">VLOOKUP(INDIRECT(CHAR(39)&amp;$A4305&amp;CHAR(39)&amp;"!r2c"&amp;$C4305,0),variables,2,0)</f>
        <v>9873</v>
      </c>
      <c r="H4305" s="98">
        <f t="array" aca="1" ref="H4305" ca="1">IF(AND(G4305&gt;=10861,G4305&lt;=10863),TEXT(INDIRECT(CHAR(39)&amp;$A4305&amp;CHAR(39)&amp;"!r"&amp;$B4305&amp;"c"&amp;$C4305,0),"dd-mmm-yyyy"),(INDIRECT(CHAR(39)&amp;$A4305&amp;CHAR(39)&amp;"!r"&amp;$B4305&amp;"c"&amp;$C4305,0)))</f>
        <v>0</v>
      </c>
    </row>
    <row r="4306" spans="1:8" x14ac:dyDescent="0.3">
      <c r="A4306" s="40" t="s">
        <v>1081</v>
      </c>
      <c r="B4306" s="95">
        <f t="shared" ref="B4306:B4369" si="8822">B4218+1</f>
        <v>17</v>
      </c>
      <c r="C4306" s="95">
        <f t="shared" si="8694"/>
        <v>75</v>
      </c>
      <c r="E4306" s="95">
        <f t="shared" ref="E4306" si="8823">plan_id</f>
        <v>390</v>
      </c>
      <c r="F4306" s="95">
        <f t="shared" ca="1" si="8788"/>
        <v>2015</v>
      </c>
      <c r="G4306" s="95">
        <f t="shared" ref="G4306" ca="1" si="8824">VLOOKUP(INDIRECT(CHAR(39)&amp;$A4306&amp;CHAR(39)&amp;"!r2c"&amp;$C4306,0),variables,2,0)</f>
        <v>9881</v>
      </c>
      <c r="H4306" s="98">
        <f t="array" aca="1" ref="H4306" ca="1">IF(AND(G4306&gt;=10861,G4306&lt;=10863),TEXT(INDIRECT(CHAR(39)&amp;$A4306&amp;CHAR(39)&amp;"!r"&amp;$B4306&amp;"c"&amp;$C4306,0),"dd-mmm-yyyy"),(INDIRECT(CHAR(39)&amp;$A4306&amp;CHAR(39)&amp;"!r"&amp;$B4306&amp;"c"&amp;$C4306,0)))</f>
        <v>0</v>
      </c>
    </row>
    <row r="4307" spans="1:8" x14ac:dyDescent="0.3">
      <c r="A4307" s="40" t="s">
        <v>1081</v>
      </c>
      <c r="B4307" s="95">
        <f t="shared" si="8822"/>
        <v>17</v>
      </c>
      <c r="C4307" s="95">
        <f t="shared" ref="C4307:C4370" si="8825">C4219</f>
        <v>76</v>
      </c>
      <c r="E4307" s="95">
        <f t="shared" ref="E4307" si="8826">plan_id</f>
        <v>390</v>
      </c>
      <c r="F4307" s="95">
        <f t="shared" ca="1" si="8788"/>
        <v>2015</v>
      </c>
      <c r="G4307" s="95">
        <f t="shared" ref="G4307" ca="1" si="8827">VLOOKUP(INDIRECT(CHAR(39)&amp;$A4307&amp;CHAR(39)&amp;"!r2c"&amp;$C4307,0),variables,2,0)</f>
        <v>9908</v>
      </c>
      <c r="H4307" s="98">
        <f t="array" aca="1" ref="H4307" ca="1">IF(AND(G4307&gt;=10861,G4307&lt;=10863),TEXT(INDIRECT(CHAR(39)&amp;$A4307&amp;CHAR(39)&amp;"!r"&amp;$B4307&amp;"c"&amp;$C4307,0),"dd-mmm-yyyy"),(INDIRECT(CHAR(39)&amp;$A4307&amp;CHAR(39)&amp;"!r"&amp;$B4307&amp;"c"&amp;$C4307,0)))</f>
        <v>0</v>
      </c>
    </row>
    <row r="4308" spans="1:8" x14ac:dyDescent="0.3">
      <c r="A4308" s="40" t="s">
        <v>1081</v>
      </c>
      <c r="B4308" s="95">
        <f t="shared" si="8822"/>
        <v>17</v>
      </c>
      <c r="C4308" s="95">
        <f t="shared" si="8825"/>
        <v>77</v>
      </c>
      <c r="E4308" s="95">
        <f t="shared" ref="E4308" si="8828">plan_id</f>
        <v>390</v>
      </c>
      <c r="F4308" s="95">
        <f t="shared" ca="1" si="8788"/>
        <v>2015</v>
      </c>
      <c r="G4308" s="95">
        <f t="shared" ref="G4308" ca="1" si="8829">VLOOKUP(INDIRECT(CHAR(39)&amp;$A4308&amp;CHAR(39)&amp;"!r2c"&amp;$C4308,0),variables,2,0)</f>
        <v>9911</v>
      </c>
      <c r="H4308" s="98">
        <f t="array" aca="1" ref="H4308" ca="1">IF(AND(G4308&gt;=10861,G4308&lt;=10863),TEXT(INDIRECT(CHAR(39)&amp;$A4308&amp;CHAR(39)&amp;"!r"&amp;$B4308&amp;"c"&amp;$C4308,0),"dd-mmm-yyyy"),(INDIRECT(CHAR(39)&amp;$A4308&amp;CHAR(39)&amp;"!r"&amp;$B4308&amp;"c"&amp;$C4308,0)))</f>
        <v>0</v>
      </c>
    </row>
    <row r="4309" spans="1:8" x14ac:dyDescent="0.3">
      <c r="A4309" s="40" t="s">
        <v>1081</v>
      </c>
      <c r="B4309" s="95">
        <f t="shared" si="8822"/>
        <v>17</v>
      </c>
      <c r="C4309" s="95">
        <f t="shared" si="8825"/>
        <v>78</v>
      </c>
      <c r="E4309" s="95">
        <f t="shared" ref="E4309" si="8830">plan_id</f>
        <v>390</v>
      </c>
      <c r="F4309" s="95">
        <f t="shared" ca="1" si="8788"/>
        <v>2015</v>
      </c>
      <c r="G4309" s="95">
        <f t="shared" ref="G4309" ca="1" si="8831">VLOOKUP(INDIRECT(CHAR(39)&amp;$A4309&amp;CHAR(39)&amp;"!r2c"&amp;$C4309,0),variables,2,0)</f>
        <v>9663</v>
      </c>
      <c r="H4309" s="98">
        <f t="array" aca="1" ref="H4309" ca="1">IF(AND(G4309&gt;=10861,G4309&lt;=10863),TEXT(INDIRECT(CHAR(39)&amp;$A4309&amp;CHAR(39)&amp;"!r"&amp;$B4309&amp;"c"&amp;$C4309,0),"dd-mmm-yyyy"),(INDIRECT(CHAR(39)&amp;$A4309&amp;CHAR(39)&amp;"!r"&amp;$B4309&amp;"c"&amp;$C4309,0)))</f>
        <v>0</v>
      </c>
    </row>
    <row r="4310" spans="1:8" x14ac:dyDescent="0.3">
      <c r="A4310" s="40" t="s">
        <v>1081</v>
      </c>
      <c r="B4310" s="95">
        <f t="shared" si="8822"/>
        <v>17</v>
      </c>
      <c r="C4310" s="95">
        <f t="shared" si="8825"/>
        <v>79</v>
      </c>
      <c r="E4310" s="95">
        <f t="shared" ref="E4310" si="8832">plan_id</f>
        <v>390</v>
      </c>
      <c r="F4310" s="95">
        <f t="shared" ca="1" si="8788"/>
        <v>2015</v>
      </c>
      <c r="G4310" s="95">
        <f t="shared" ref="G4310" ca="1" si="8833">VLOOKUP(INDIRECT(CHAR(39)&amp;$A4310&amp;CHAR(39)&amp;"!r2c"&amp;$C4310,0),variables,2,0)</f>
        <v>9710</v>
      </c>
      <c r="H4310" s="98">
        <f t="array" aca="1" ref="H4310" ca="1">IF(AND(G4310&gt;=10861,G4310&lt;=10863),TEXT(INDIRECT(CHAR(39)&amp;$A4310&amp;CHAR(39)&amp;"!r"&amp;$B4310&amp;"c"&amp;$C4310,0),"dd-mmm-yyyy"),(INDIRECT(CHAR(39)&amp;$A4310&amp;CHAR(39)&amp;"!r"&amp;$B4310&amp;"c"&amp;$C4310,0)))</f>
        <v>0</v>
      </c>
    </row>
    <row r="4311" spans="1:8" x14ac:dyDescent="0.3">
      <c r="A4311" s="40" t="s">
        <v>1081</v>
      </c>
      <c r="B4311" s="95">
        <f t="shared" si="8822"/>
        <v>17</v>
      </c>
      <c r="C4311" s="95">
        <f t="shared" si="8825"/>
        <v>80</v>
      </c>
      <c r="E4311" s="95">
        <f t="shared" ref="E4311" si="8834">plan_id</f>
        <v>390</v>
      </c>
      <c r="F4311" s="95">
        <f t="shared" ca="1" si="8788"/>
        <v>2015</v>
      </c>
      <c r="G4311" s="95">
        <f t="shared" ref="G4311" ca="1" si="8835">VLOOKUP(INDIRECT(CHAR(39)&amp;$A4311&amp;CHAR(39)&amp;"!r2c"&amp;$C4311,0),variables,2,0)</f>
        <v>9758</v>
      </c>
      <c r="H4311" s="98">
        <f t="array" aca="1" ref="H4311" ca="1">IF(AND(G4311&gt;=10861,G4311&lt;=10863),TEXT(INDIRECT(CHAR(39)&amp;$A4311&amp;CHAR(39)&amp;"!r"&amp;$B4311&amp;"c"&amp;$C4311,0),"dd-mmm-yyyy"),(INDIRECT(CHAR(39)&amp;$A4311&amp;CHAR(39)&amp;"!r"&amp;$B4311&amp;"c"&amp;$C4311,0)))</f>
        <v>0</v>
      </c>
    </row>
    <row r="4312" spans="1:8" x14ac:dyDescent="0.3">
      <c r="A4312" s="40" t="s">
        <v>1081</v>
      </c>
      <c r="B4312" s="95">
        <f t="shared" si="8822"/>
        <v>17</v>
      </c>
      <c r="C4312" s="95">
        <f t="shared" si="8825"/>
        <v>81</v>
      </c>
      <c r="E4312" s="95">
        <f t="shared" ref="E4312" si="8836">plan_id</f>
        <v>390</v>
      </c>
      <c r="F4312" s="95">
        <f t="shared" ca="1" si="8788"/>
        <v>2015</v>
      </c>
      <c r="G4312" s="95">
        <f t="shared" ref="G4312" ca="1" si="8837">VLOOKUP(INDIRECT(CHAR(39)&amp;$A4312&amp;CHAR(39)&amp;"!r2c"&amp;$C4312,0),variables,2,0)</f>
        <v>9803</v>
      </c>
      <c r="H4312" s="98">
        <f t="array" aca="1" ref="H4312" ca="1">IF(AND(G4312&gt;=10861,G4312&lt;=10863),TEXT(INDIRECT(CHAR(39)&amp;$A4312&amp;CHAR(39)&amp;"!r"&amp;$B4312&amp;"c"&amp;$C4312,0),"dd-mmm-yyyy"),(INDIRECT(CHAR(39)&amp;$A4312&amp;CHAR(39)&amp;"!r"&amp;$B4312&amp;"c"&amp;$C4312,0)))</f>
        <v>0</v>
      </c>
    </row>
    <row r="4313" spans="1:8" x14ac:dyDescent="0.3">
      <c r="A4313" s="40" t="s">
        <v>1081</v>
      </c>
      <c r="B4313" s="95">
        <f t="shared" si="8822"/>
        <v>17</v>
      </c>
      <c r="C4313" s="95">
        <f t="shared" si="8825"/>
        <v>82</v>
      </c>
      <c r="E4313" s="95">
        <f t="shared" ref="E4313" si="8838">plan_id</f>
        <v>390</v>
      </c>
      <c r="F4313" s="95">
        <f t="shared" ca="1" si="8788"/>
        <v>2015</v>
      </c>
      <c r="G4313" s="95">
        <f t="shared" ref="G4313" ca="1" si="8839">VLOOKUP(INDIRECT(CHAR(39)&amp;$A4313&amp;CHAR(39)&amp;"!r2c"&amp;$C4313,0),variables,2,0)</f>
        <v>9857</v>
      </c>
      <c r="H4313" s="98">
        <f t="array" aca="1" ref="H4313" ca="1">IF(AND(G4313&gt;=10861,G4313&lt;=10863),TEXT(INDIRECT(CHAR(39)&amp;$A4313&amp;CHAR(39)&amp;"!r"&amp;$B4313&amp;"c"&amp;$C4313,0),"dd-mmm-yyyy"),(INDIRECT(CHAR(39)&amp;$A4313&amp;CHAR(39)&amp;"!r"&amp;$B4313&amp;"c"&amp;$C4313,0)))</f>
        <v>0</v>
      </c>
    </row>
    <row r="4314" spans="1:8" x14ac:dyDescent="0.3">
      <c r="A4314" s="40" t="s">
        <v>1081</v>
      </c>
      <c r="B4314" s="95">
        <f t="shared" si="8822"/>
        <v>17</v>
      </c>
      <c r="C4314" s="95">
        <f t="shared" si="8825"/>
        <v>83</v>
      </c>
      <c r="E4314" s="95">
        <f t="shared" ref="E4314" si="8840">plan_id</f>
        <v>390</v>
      </c>
      <c r="F4314" s="95">
        <f t="shared" ca="1" si="8788"/>
        <v>2015</v>
      </c>
      <c r="G4314" s="95">
        <f t="shared" ref="G4314" ca="1" si="8841">VLOOKUP(INDIRECT(CHAR(39)&amp;$A4314&amp;CHAR(39)&amp;"!r2c"&amp;$C4314,0),variables,2,0)</f>
        <v>9902</v>
      </c>
      <c r="H4314" s="98">
        <f t="array" aca="1" ref="H4314" ca="1">IF(AND(G4314&gt;=10861,G4314&lt;=10863),TEXT(INDIRECT(CHAR(39)&amp;$A4314&amp;CHAR(39)&amp;"!r"&amp;$B4314&amp;"c"&amp;$C4314,0),"dd-mmm-yyyy"),(INDIRECT(CHAR(39)&amp;$A4314&amp;CHAR(39)&amp;"!r"&amp;$B4314&amp;"c"&amp;$C4314,0)))</f>
        <v>0</v>
      </c>
    </row>
    <row r="4315" spans="1:8" x14ac:dyDescent="0.3">
      <c r="A4315" s="40" t="s">
        <v>1081</v>
      </c>
      <c r="B4315" s="95">
        <f t="shared" si="8822"/>
        <v>17</v>
      </c>
      <c r="C4315" s="95">
        <f t="shared" si="8825"/>
        <v>84</v>
      </c>
      <c r="E4315" s="95">
        <f t="shared" ref="E4315" si="8842">plan_id</f>
        <v>390</v>
      </c>
      <c r="F4315" s="95">
        <f t="shared" ca="1" si="8788"/>
        <v>2015</v>
      </c>
      <c r="G4315" s="95">
        <f t="shared" ref="G4315" ca="1" si="8843">VLOOKUP(INDIRECT(CHAR(39)&amp;$A4315&amp;CHAR(39)&amp;"!r2c"&amp;$C4315,0),variables,2,0)</f>
        <v>9926</v>
      </c>
      <c r="H4315" s="98">
        <f t="array" aca="1" ref="H4315" ca="1">IF(AND(G4315&gt;=10861,G4315&lt;=10863),TEXT(INDIRECT(CHAR(39)&amp;$A4315&amp;CHAR(39)&amp;"!r"&amp;$B4315&amp;"c"&amp;$C4315,0),"dd-mmm-yyyy"),(INDIRECT(CHAR(39)&amp;$A4315&amp;CHAR(39)&amp;"!r"&amp;$B4315&amp;"c"&amp;$C4315,0)))</f>
        <v>0</v>
      </c>
    </row>
    <row r="4316" spans="1:8" x14ac:dyDescent="0.3">
      <c r="A4316" s="40" t="s">
        <v>1081</v>
      </c>
      <c r="B4316" s="95">
        <f t="shared" si="8822"/>
        <v>17</v>
      </c>
      <c r="C4316" s="95">
        <f t="shared" si="8825"/>
        <v>85</v>
      </c>
      <c r="E4316" s="95">
        <f t="shared" ref="E4316" si="8844">plan_id</f>
        <v>390</v>
      </c>
      <c r="F4316" s="95">
        <f t="shared" ca="1" si="8788"/>
        <v>2015</v>
      </c>
      <c r="G4316" s="95">
        <f t="shared" ref="G4316" ca="1" si="8845">VLOOKUP(INDIRECT(CHAR(39)&amp;$A4316&amp;CHAR(39)&amp;"!r2c"&amp;$C4316,0),variables,2,0)</f>
        <v>9666</v>
      </c>
      <c r="H4316" s="98">
        <f t="array" aca="1" ref="H4316" ca="1">IF(AND(G4316&gt;=10861,G4316&lt;=10863),TEXT(INDIRECT(CHAR(39)&amp;$A4316&amp;CHAR(39)&amp;"!r"&amp;$B4316&amp;"c"&amp;$C4316,0),"dd-mmm-yyyy"),(INDIRECT(CHAR(39)&amp;$A4316&amp;CHAR(39)&amp;"!r"&amp;$B4316&amp;"c"&amp;$C4316,0)))</f>
        <v>0</v>
      </c>
    </row>
    <row r="4317" spans="1:8" x14ac:dyDescent="0.3">
      <c r="A4317" s="40" t="s">
        <v>1081</v>
      </c>
      <c r="B4317" s="95">
        <f t="shared" si="8822"/>
        <v>17</v>
      </c>
      <c r="C4317" s="95">
        <f t="shared" si="8825"/>
        <v>86</v>
      </c>
      <c r="E4317" s="95">
        <f t="shared" ref="E4317" si="8846">plan_id</f>
        <v>390</v>
      </c>
      <c r="F4317" s="95">
        <f t="shared" ca="1" si="8788"/>
        <v>2015</v>
      </c>
      <c r="G4317" s="95">
        <f t="shared" ref="G4317" ca="1" si="8847">VLOOKUP(INDIRECT(CHAR(39)&amp;$A4317&amp;CHAR(39)&amp;"!r2c"&amp;$C4317,0),variables,2,0)</f>
        <v>9827</v>
      </c>
      <c r="H4317" s="98">
        <f t="array" aca="1" ref="H4317" ca="1">IF(AND(G4317&gt;=10861,G4317&lt;=10863),TEXT(INDIRECT(CHAR(39)&amp;$A4317&amp;CHAR(39)&amp;"!r"&amp;$B4317&amp;"c"&amp;$C4317,0),"dd-mmm-yyyy"),(INDIRECT(CHAR(39)&amp;$A4317&amp;CHAR(39)&amp;"!r"&amp;$B4317&amp;"c"&amp;$C4317,0)))</f>
        <v>0</v>
      </c>
    </row>
    <row r="4318" spans="1:8" x14ac:dyDescent="0.3">
      <c r="A4318" s="40" t="s">
        <v>1081</v>
      </c>
      <c r="B4318" s="95">
        <f t="shared" si="8822"/>
        <v>17</v>
      </c>
      <c r="C4318" s="95">
        <f t="shared" si="8825"/>
        <v>87</v>
      </c>
      <c r="E4318" s="95">
        <f t="shared" ref="E4318" si="8848">plan_id</f>
        <v>390</v>
      </c>
      <c r="F4318" s="95">
        <f t="shared" ca="1" si="8788"/>
        <v>2015</v>
      </c>
      <c r="G4318" s="95">
        <f t="shared" ref="G4318" ca="1" si="8849">VLOOKUP(INDIRECT(CHAR(39)&amp;$A4318&amp;CHAR(39)&amp;"!r2c"&amp;$C4318,0),variables,2,0)</f>
        <v>9657</v>
      </c>
      <c r="H4318" s="98">
        <f t="array" aca="1" ref="H4318" ca="1">IF(AND(G4318&gt;=10861,G4318&lt;=10863),TEXT(INDIRECT(CHAR(39)&amp;$A4318&amp;CHAR(39)&amp;"!r"&amp;$B4318&amp;"c"&amp;$C4318,0),"dd-mmm-yyyy"),(INDIRECT(CHAR(39)&amp;$A4318&amp;CHAR(39)&amp;"!r"&amp;$B4318&amp;"c"&amp;$C4318,0)))</f>
        <v>0</v>
      </c>
    </row>
    <row r="4319" spans="1:8" x14ac:dyDescent="0.3">
      <c r="A4319" s="40" t="s">
        <v>1081</v>
      </c>
      <c r="B4319" s="95">
        <f t="shared" si="8822"/>
        <v>17</v>
      </c>
      <c r="C4319" s="95">
        <f t="shared" si="8825"/>
        <v>88</v>
      </c>
      <c r="E4319" s="95">
        <f t="shared" ref="E4319" si="8850">plan_id</f>
        <v>390</v>
      </c>
      <c r="F4319" s="95">
        <f t="shared" ca="1" si="8788"/>
        <v>2015</v>
      </c>
      <c r="G4319" s="95">
        <f t="shared" ref="G4319" ca="1" si="8851">VLOOKUP(INDIRECT(CHAR(39)&amp;$A4319&amp;CHAR(39)&amp;"!r2c"&amp;$C4319,0),variables,2,0)</f>
        <v>9834</v>
      </c>
      <c r="H4319" s="98">
        <f t="array" aca="1" ref="H4319" ca="1">IF(AND(G4319&gt;=10861,G4319&lt;=10863),TEXT(INDIRECT(CHAR(39)&amp;$A4319&amp;CHAR(39)&amp;"!r"&amp;$B4319&amp;"c"&amp;$C4319,0),"dd-mmm-yyyy"),(INDIRECT(CHAR(39)&amp;$A4319&amp;CHAR(39)&amp;"!r"&amp;$B4319&amp;"c"&amp;$C4319,0)))</f>
        <v>0</v>
      </c>
    </row>
    <row r="4320" spans="1:8" x14ac:dyDescent="0.3">
      <c r="A4320" s="40" t="s">
        <v>1081</v>
      </c>
      <c r="B4320" s="95">
        <f t="shared" si="8822"/>
        <v>17</v>
      </c>
      <c r="C4320" s="95">
        <f t="shared" si="8825"/>
        <v>89</v>
      </c>
      <c r="E4320" s="95">
        <f t="shared" ref="E4320" si="8852">plan_id</f>
        <v>390</v>
      </c>
      <c r="F4320" s="95">
        <f t="shared" ca="1" si="8788"/>
        <v>2015</v>
      </c>
      <c r="G4320" s="95">
        <f t="shared" ref="G4320" ca="1" si="8853">VLOOKUP(INDIRECT(CHAR(39)&amp;$A4320&amp;CHAR(39)&amp;"!r2c"&amp;$C4320,0),variables,2,0)</f>
        <v>9884</v>
      </c>
      <c r="H4320" s="98">
        <f t="array" aca="1" ref="H4320" ca="1">IF(AND(G4320&gt;=10861,G4320&lt;=10863),TEXT(INDIRECT(CHAR(39)&amp;$A4320&amp;CHAR(39)&amp;"!r"&amp;$B4320&amp;"c"&amp;$C4320,0),"dd-mmm-yyyy"),(INDIRECT(CHAR(39)&amp;$A4320&amp;CHAR(39)&amp;"!r"&amp;$B4320&amp;"c"&amp;$C4320,0)))</f>
        <v>0</v>
      </c>
    </row>
    <row r="4321" spans="1:8" x14ac:dyDescent="0.3">
      <c r="A4321" s="40" t="s">
        <v>1081</v>
      </c>
      <c r="B4321" s="95">
        <f t="shared" si="8822"/>
        <v>17</v>
      </c>
      <c r="C4321" s="95">
        <f t="shared" si="8825"/>
        <v>90</v>
      </c>
      <c r="E4321" s="95">
        <f t="shared" ref="E4321" si="8854">plan_id</f>
        <v>390</v>
      </c>
      <c r="F4321" s="95">
        <f t="shared" ca="1" si="8788"/>
        <v>2015</v>
      </c>
      <c r="G4321" s="95">
        <f t="shared" ref="G4321" ca="1" si="8855">VLOOKUP(INDIRECT(CHAR(39)&amp;$A4321&amp;CHAR(39)&amp;"!r2c"&amp;$C4321,0),variables,2,0)</f>
        <v>9672</v>
      </c>
      <c r="H4321" s="98">
        <f t="array" aca="1" ref="H4321" ca="1">IF(AND(G4321&gt;=10861,G4321&lt;=10863),TEXT(INDIRECT(CHAR(39)&amp;$A4321&amp;CHAR(39)&amp;"!r"&amp;$B4321&amp;"c"&amp;$C4321,0),"dd-mmm-yyyy"),(INDIRECT(CHAR(39)&amp;$A4321&amp;CHAR(39)&amp;"!r"&amp;$B4321&amp;"c"&amp;$C4321,0)))</f>
        <v>0</v>
      </c>
    </row>
    <row r="4322" spans="1:8" x14ac:dyDescent="0.3">
      <c r="A4322" s="40" t="s">
        <v>1081</v>
      </c>
      <c r="B4322" s="95">
        <f t="shared" si="8822"/>
        <v>18</v>
      </c>
      <c r="C4322" s="95">
        <f t="shared" si="8825"/>
        <v>3</v>
      </c>
      <c r="E4322" s="95">
        <f t="shared" ref="E4322" si="8856">plan_id</f>
        <v>390</v>
      </c>
      <c r="F4322" s="95">
        <f t="shared" ca="1" si="8788"/>
        <v>2016</v>
      </c>
      <c r="G4322" s="95">
        <f t="shared" ref="G4322" ca="1" si="8857">VLOOKUP(INDIRECT(CHAR(39)&amp;$A4322&amp;CHAR(39)&amp;"!r2c"&amp;$C4322,0),variables,2,0)</f>
        <v>9704</v>
      </c>
      <c r="H4322" s="98">
        <f t="array" aca="1" ref="H4322" ca="1">IF(AND(G4322&gt;=10861,G4322&lt;=10863),TEXT(INDIRECT(CHAR(39)&amp;$A4322&amp;CHAR(39)&amp;"!r"&amp;$B4322&amp;"c"&amp;$C4322,0),"dd-mmm-yyyy"),(INDIRECT(CHAR(39)&amp;$A4322&amp;CHAR(39)&amp;"!r"&amp;$B4322&amp;"c"&amp;$C4322,0)))</f>
        <v>0</v>
      </c>
    </row>
    <row r="4323" spans="1:8" x14ac:dyDescent="0.3">
      <c r="A4323" s="40" t="s">
        <v>1081</v>
      </c>
      <c r="B4323" s="95">
        <f t="shared" si="8822"/>
        <v>18</v>
      </c>
      <c r="C4323" s="95">
        <f t="shared" si="8825"/>
        <v>4</v>
      </c>
      <c r="E4323" s="95">
        <f t="shared" ref="E4323" si="8858">plan_id</f>
        <v>390</v>
      </c>
      <c r="F4323" s="95">
        <f t="shared" ca="1" si="8788"/>
        <v>2016</v>
      </c>
      <c r="G4323" s="95">
        <f t="shared" ref="G4323" ca="1" si="8859">VLOOKUP(INDIRECT(CHAR(39)&amp;$A4323&amp;CHAR(39)&amp;"!r2c"&amp;$C4323,0),variables,2,0)</f>
        <v>9716</v>
      </c>
      <c r="H4323" s="98">
        <f t="array" aca="1" ref="H4323" ca="1">IF(AND(G4323&gt;=10861,G4323&lt;=10863),TEXT(INDIRECT(CHAR(39)&amp;$A4323&amp;CHAR(39)&amp;"!r"&amp;$B4323&amp;"c"&amp;$C4323,0),"dd-mmm-yyyy"),(INDIRECT(CHAR(39)&amp;$A4323&amp;CHAR(39)&amp;"!r"&amp;$B4323&amp;"c"&amp;$C4323,0)))</f>
        <v>0</v>
      </c>
    </row>
    <row r="4324" spans="1:8" x14ac:dyDescent="0.3">
      <c r="A4324" s="40" t="s">
        <v>1081</v>
      </c>
      <c r="B4324" s="95">
        <f t="shared" si="8822"/>
        <v>18</v>
      </c>
      <c r="C4324" s="95">
        <f t="shared" si="8825"/>
        <v>5</v>
      </c>
      <c r="E4324" s="95">
        <f t="shared" ref="E4324" si="8860">plan_id</f>
        <v>390</v>
      </c>
      <c r="F4324" s="95">
        <f t="shared" ca="1" si="8788"/>
        <v>2016</v>
      </c>
      <c r="G4324" s="95">
        <f t="shared" ref="G4324" ca="1" si="8861">VLOOKUP(INDIRECT(CHAR(39)&amp;$A4324&amp;CHAR(39)&amp;"!r2c"&amp;$C4324,0),variables,2,0)</f>
        <v>9734</v>
      </c>
      <c r="H4324" s="98">
        <f t="array" aca="1" ref="H4324" ca="1">IF(AND(G4324&gt;=10861,G4324&lt;=10863),TEXT(INDIRECT(CHAR(39)&amp;$A4324&amp;CHAR(39)&amp;"!r"&amp;$B4324&amp;"c"&amp;$C4324,0),"dd-mmm-yyyy"),(INDIRECT(CHAR(39)&amp;$A4324&amp;CHAR(39)&amp;"!r"&amp;$B4324&amp;"c"&amp;$C4324,0)))</f>
        <v>0</v>
      </c>
    </row>
    <row r="4325" spans="1:8" x14ac:dyDescent="0.3">
      <c r="A4325" s="40" t="s">
        <v>1081</v>
      </c>
      <c r="B4325" s="95">
        <f t="shared" si="8822"/>
        <v>18</v>
      </c>
      <c r="C4325" s="95">
        <f t="shared" si="8825"/>
        <v>6</v>
      </c>
      <c r="E4325" s="95">
        <f t="shared" ref="E4325" si="8862">plan_id</f>
        <v>390</v>
      </c>
      <c r="F4325" s="95">
        <f t="shared" ca="1" si="8788"/>
        <v>2016</v>
      </c>
      <c r="G4325" s="95">
        <f t="shared" ref="G4325" ca="1" si="8863">VLOOKUP(INDIRECT(CHAR(39)&amp;$A4325&amp;CHAR(39)&amp;"!r2c"&amp;$C4325,0),variables,2,0)</f>
        <v>9749</v>
      </c>
      <c r="H4325" s="98">
        <f t="array" aca="1" ref="H4325" ca="1">IF(AND(G4325&gt;=10861,G4325&lt;=10863),TEXT(INDIRECT(CHAR(39)&amp;$A4325&amp;CHAR(39)&amp;"!r"&amp;$B4325&amp;"c"&amp;$C4325,0),"dd-mmm-yyyy"),(INDIRECT(CHAR(39)&amp;$A4325&amp;CHAR(39)&amp;"!r"&amp;$B4325&amp;"c"&amp;$C4325,0)))</f>
        <v>0</v>
      </c>
    </row>
    <row r="4326" spans="1:8" x14ac:dyDescent="0.3">
      <c r="A4326" s="40" t="s">
        <v>1081</v>
      </c>
      <c r="B4326" s="95">
        <f t="shared" si="8822"/>
        <v>18</v>
      </c>
      <c r="C4326" s="95">
        <f t="shared" si="8825"/>
        <v>7</v>
      </c>
      <c r="E4326" s="95">
        <f t="shared" ref="E4326" si="8864">plan_id</f>
        <v>390</v>
      </c>
      <c r="F4326" s="95">
        <f t="shared" ca="1" si="8788"/>
        <v>2016</v>
      </c>
      <c r="G4326" s="95">
        <f t="shared" ref="G4326" ca="1" si="8865">VLOOKUP(INDIRECT(CHAR(39)&amp;$A4326&amp;CHAR(39)&amp;"!r2c"&amp;$C4326,0),variables,2,0)</f>
        <v>9755</v>
      </c>
      <c r="H4326" s="98">
        <f t="array" aca="1" ref="H4326" ca="1">IF(AND(G4326&gt;=10861,G4326&lt;=10863),TEXT(INDIRECT(CHAR(39)&amp;$A4326&amp;CHAR(39)&amp;"!r"&amp;$B4326&amp;"c"&amp;$C4326,0),"dd-mmm-yyyy"),(INDIRECT(CHAR(39)&amp;$A4326&amp;CHAR(39)&amp;"!r"&amp;$B4326&amp;"c"&amp;$C4326,0)))</f>
        <v>0</v>
      </c>
    </row>
    <row r="4327" spans="1:8" x14ac:dyDescent="0.3">
      <c r="A4327" s="40" t="s">
        <v>1081</v>
      </c>
      <c r="B4327" s="95">
        <f t="shared" si="8822"/>
        <v>18</v>
      </c>
      <c r="C4327" s="95">
        <f t="shared" si="8825"/>
        <v>8</v>
      </c>
      <c r="E4327" s="95">
        <f t="shared" ref="E4327" si="8866">plan_id</f>
        <v>390</v>
      </c>
      <c r="F4327" s="95">
        <f t="shared" ca="1" si="8788"/>
        <v>2016</v>
      </c>
      <c r="G4327" s="95">
        <f t="shared" ref="G4327" ca="1" si="8867">VLOOKUP(INDIRECT(CHAR(39)&amp;$A4327&amp;CHAR(39)&amp;"!r2c"&amp;$C4327,0),variables,2,0)</f>
        <v>9782</v>
      </c>
      <c r="H4327" s="98">
        <f t="array" aca="1" ref="H4327" ca="1">IF(AND(G4327&gt;=10861,G4327&lt;=10863),TEXT(INDIRECT(CHAR(39)&amp;$A4327&amp;CHAR(39)&amp;"!r"&amp;$B4327&amp;"c"&amp;$C4327,0),"dd-mmm-yyyy"),(INDIRECT(CHAR(39)&amp;$A4327&amp;CHAR(39)&amp;"!r"&amp;$B4327&amp;"c"&amp;$C4327,0)))</f>
        <v>0</v>
      </c>
    </row>
    <row r="4328" spans="1:8" x14ac:dyDescent="0.3">
      <c r="A4328" s="40" t="s">
        <v>1081</v>
      </c>
      <c r="B4328" s="95">
        <f t="shared" si="8822"/>
        <v>18</v>
      </c>
      <c r="C4328" s="95">
        <f t="shared" si="8825"/>
        <v>9</v>
      </c>
      <c r="E4328" s="95">
        <f t="shared" ref="E4328" si="8868">plan_id</f>
        <v>390</v>
      </c>
      <c r="F4328" s="95">
        <f t="shared" ca="1" si="8788"/>
        <v>2016</v>
      </c>
      <c r="G4328" s="95">
        <f t="shared" ref="G4328" ca="1" si="8869">VLOOKUP(INDIRECT(CHAR(39)&amp;$A4328&amp;CHAR(39)&amp;"!r2c"&amp;$C4328,0),variables,2,0)</f>
        <v>9788</v>
      </c>
      <c r="H4328" s="98">
        <f t="array" aca="1" ref="H4328" ca="1">IF(AND(G4328&gt;=10861,G4328&lt;=10863),TEXT(INDIRECT(CHAR(39)&amp;$A4328&amp;CHAR(39)&amp;"!r"&amp;$B4328&amp;"c"&amp;$C4328,0),"dd-mmm-yyyy"),(INDIRECT(CHAR(39)&amp;$A4328&amp;CHAR(39)&amp;"!r"&amp;$B4328&amp;"c"&amp;$C4328,0)))</f>
        <v>0</v>
      </c>
    </row>
    <row r="4329" spans="1:8" x14ac:dyDescent="0.3">
      <c r="A4329" s="40" t="s">
        <v>1081</v>
      </c>
      <c r="B4329" s="95">
        <f t="shared" si="8822"/>
        <v>18</v>
      </c>
      <c r="C4329" s="95">
        <f t="shared" si="8825"/>
        <v>10</v>
      </c>
      <c r="E4329" s="95">
        <f t="shared" ref="E4329" si="8870">plan_id</f>
        <v>390</v>
      </c>
      <c r="F4329" s="95">
        <f t="shared" ca="1" si="8788"/>
        <v>2016</v>
      </c>
      <c r="G4329" s="95">
        <f t="shared" ref="G4329" ca="1" si="8871">VLOOKUP(INDIRECT(CHAR(39)&amp;$A4329&amp;CHAR(39)&amp;"!r2c"&amp;$C4329,0),variables,2,0)</f>
        <v>9812</v>
      </c>
      <c r="H4329" s="98">
        <f t="array" aca="1" ref="H4329" ca="1">IF(AND(G4329&gt;=10861,G4329&lt;=10863),TEXT(INDIRECT(CHAR(39)&amp;$A4329&amp;CHAR(39)&amp;"!r"&amp;$B4329&amp;"c"&amp;$C4329,0),"dd-mmm-yyyy"),(INDIRECT(CHAR(39)&amp;$A4329&amp;CHAR(39)&amp;"!r"&amp;$B4329&amp;"c"&amp;$C4329,0)))</f>
        <v>0</v>
      </c>
    </row>
    <row r="4330" spans="1:8" x14ac:dyDescent="0.3">
      <c r="A4330" s="40" t="s">
        <v>1081</v>
      </c>
      <c r="B4330" s="95">
        <f t="shared" si="8822"/>
        <v>18</v>
      </c>
      <c r="C4330" s="95">
        <f t="shared" si="8825"/>
        <v>11</v>
      </c>
      <c r="E4330" s="95">
        <f t="shared" ref="E4330" si="8872">plan_id</f>
        <v>390</v>
      </c>
      <c r="F4330" s="95">
        <f t="shared" ca="1" si="8788"/>
        <v>2016</v>
      </c>
      <c r="G4330" s="95">
        <f t="shared" ref="G4330" ca="1" si="8873">VLOOKUP(INDIRECT(CHAR(39)&amp;$A4330&amp;CHAR(39)&amp;"!r2c"&amp;$C4330,0),variables,2,0)</f>
        <v>9815</v>
      </c>
      <c r="H4330" s="98">
        <f t="array" aca="1" ref="H4330" ca="1">IF(AND(G4330&gt;=10861,G4330&lt;=10863),TEXT(INDIRECT(CHAR(39)&amp;$A4330&amp;CHAR(39)&amp;"!r"&amp;$B4330&amp;"c"&amp;$C4330,0),"dd-mmm-yyyy"),(INDIRECT(CHAR(39)&amp;$A4330&amp;CHAR(39)&amp;"!r"&amp;$B4330&amp;"c"&amp;$C4330,0)))</f>
        <v>0</v>
      </c>
    </row>
    <row r="4331" spans="1:8" x14ac:dyDescent="0.3">
      <c r="A4331" s="40" t="s">
        <v>1081</v>
      </c>
      <c r="B4331" s="95">
        <f t="shared" si="8822"/>
        <v>18</v>
      </c>
      <c r="C4331" s="95">
        <f t="shared" si="8825"/>
        <v>12</v>
      </c>
      <c r="E4331" s="95">
        <f t="shared" ref="E4331" si="8874">plan_id</f>
        <v>390</v>
      </c>
      <c r="F4331" s="95">
        <f t="shared" ca="1" si="8788"/>
        <v>2016</v>
      </c>
      <c r="G4331" s="95">
        <f t="shared" ref="G4331" ca="1" si="8875">VLOOKUP(INDIRECT(CHAR(39)&amp;$A4331&amp;CHAR(39)&amp;"!r2c"&amp;$C4331,0),variables,2,0)</f>
        <v>9821</v>
      </c>
      <c r="H4331" s="98">
        <f t="array" aca="1" ref="H4331" ca="1">IF(AND(G4331&gt;=10861,G4331&lt;=10863),TEXT(INDIRECT(CHAR(39)&amp;$A4331&amp;CHAR(39)&amp;"!r"&amp;$B4331&amp;"c"&amp;$C4331,0),"dd-mmm-yyyy"),(INDIRECT(CHAR(39)&amp;$A4331&amp;CHAR(39)&amp;"!r"&amp;$B4331&amp;"c"&amp;$C4331,0)))</f>
        <v>0</v>
      </c>
    </row>
    <row r="4332" spans="1:8" x14ac:dyDescent="0.3">
      <c r="A4332" s="40" t="s">
        <v>1081</v>
      </c>
      <c r="B4332" s="95">
        <f t="shared" si="8822"/>
        <v>18</v>
      </c>
      <c r="C4332" s="95">
        <f t="shared" si="8825"/>
        <v>13</v>
      </c>
      <c r="E4332" s="95">
        <f t="shared" ref="E4332" si="8876">plan_id</f>
        <v>390</v>
      </c>
      <c r="F4332" s="95">
        <f t="shared" ca="1" si="8788"/>
        <v>2016</v>
      </c>
      <c r="G4332" s="95">
        <f t="shared" ref="G4332" ca="1" si="8877">VLOOKUP(INDIRECT(CHAR(39)&amp;$A4332&amp;CHAR(39)&amp;"!r2c"&amp;$C4332,0),variables,2,0)</f>
        <v>9824</v>
      </c>
      <c r="H4332" s="98">
        <f t="array" aca="1" ref="H4332" ca="1">IF(AND(G4332&gt;=10861,G4332&lt;=10863),TEXT(INDIRECT(CHAR(39)&amp;$A4332&amp;CHAR(39)&amp;"!r"&amp;$B4332&amp;"c"&amp;$C4332,0),"dd-mmm-yyyy"),(INDIRECT(CHAR(39)&amp;$A4332&amp;CHAR(39)&amp;"!r"&amp;$B4332&amp;"c"&amp;$C4332,0)))</f>
        <v>0</v>
      </c>
    </row>
    <row r="4333" spans="1:8" x14ac:dyDescent="0.3">
      <c r="A4333" s="40" t="s">
        <v>1081</v>
      </c>
      <c r="B4333" s="95">
        <f t="shared" si="8822"/>
        <v>18</v>
      </c>
      <c r="C4333" s="95">
        <f t="shared" si="8825"/>
        <v>14</v>
      </c>
      <c r="E4333" s="95">
        <f t="shared" ref="E4333" si="8878">plan_id</f>
        <v>390</v>
      </c>
      <c r="F4333" s="95">
        <f t="shared" ca="1" si="8788"/>
        <v>2016</v>
      </c>
      <c r="G4333" s="95">
        <f t="shared" ref="G4333" ca="1" si="8879">VLOOKUP(INDIRECT(CHAR(39)&amp;$A4333&amp;CHAR(39)&amp;"!r2c"&amp;$C4333,0),variables,2,0)</f>
        <v>9830</v>
      </c>
      <c r="H4333" s="98">
        <f t="array" aca="1" ref="H4333" ca="1">IF(AND(G4333&gt;=10861,G4333&lt;=10863),TEXT(INDIRECT(CHAR(39)&amp;$A4333&amp;CHAR(39)&amp;"!r"&amp;$B4333&amp;"c"&amp;$C4333,0),"dd-mmm-yyyy"),(INDIRECT(CHAR(39)&amp;$A4333&amp;CHAR(39)&amp;"!r"&amp;$B4333&amp;"c"&amp;$C4333,0)))</f>
        <v>0</v>
      </c>
    </row>
    <row r="4334" spans="1:8" x14ac:dyDescent="0.3">
      <c r="A4334" s="40" t="s">
        <v>1081</v>
      </c>
      <c r="B4334" s="95">
        <f t="shared" si="8822"/>
        <v>18</v>
      </c>
      <c r="C4334" s="95">
        <f t="shared" si="8825"/>
        <v>15</v>
      </c>
      <c r="E4334" s="95">
        <f t="shared" ref="E4334" si="8880">plan_id</f>
        <v>390</v>
      </c>
      <c r="F4334" s="95">
        <f t="shared" ca="1" si="8788"/>
        <v>2016</v>
      </c>
      <c r="G4334" s="95">
        <f t="shared" ref="G4334" ca="1" si="8881">VLOOKUP(INDIRECT(CHAR(39)&amp;$A4334&amp;CHAR(39)&amp;"!r2c"&amp;$C4334,0),variables,2,0)</f>
        <v>9833</v>
      </c>
      <c r="H4334" s="98">
        <f t="array" aca="1" ref="H4334" ca="1">IF(AND(G4334&gt;=10861,G4334&lt;=10863),TEXT(INDIRECT(CHAR(39)&amp;$A4334&amp;CHAR(39)&amp;"!r"&amp;$B4334&amp;"c"&amp;$C4334,0),"dd-mmm-yyyy"),(INDIRECT(CHAR(39)&amp;$A4334&amp;CHAR(39)&amp;"!r"&amp;$B4334&amp;"c"&amp;$C4334,0)))</f>
        <v>0</v>
      </c>
    </row>
    <row r="4335" spans="1:8" x14ac:dyDescent="0.3">
      <c r="A4335" s="40" t="s">
        <v>1081</v>
      </c>
      <c r="B4335" s="95">
        <f t="shared" si="8822"/>
        <v>18</v>
      </c>
      <c r="C4335" s="95">
        <f t="shared" si="8825"/>
        <v>16</v>
      </c>
      <c r="E4335" s="95">
        <f t="shared" ref="E4335" si="8882">plan_id</f>
        <v>390</v>
      </c>
      <c r="F4335" s="95">
        <f t="shared" ca="1" si="8788"/>
        <v>2016</v>
      </c>
      <c r="G4335" s="95">
        <f t="shared" ref="G4335" ca="1" si="8883">VLOOKUP(INDIRECT(CHAR(39)&amp;$A4335&amp;CHAR(39)&amp;"!r2c"&amp;$C4335,0),variables,2,0)</f>
        <v>9845</v>
      </c>
      <c r="H4335" s="98">
        <f t="array" aca="1" ref="H4335" ca="1">IF(AND(G4335&gt;=10861,G4335&lt;=10863),TEXT(INDIRECT(CHAR(39)&amp;$A4335&amp;CHAR(39)&amp;"!r"&amp;$B4335&amp;"c"&amp;$C4335,0),"dd-mmm-yyyy"),(INDIRECT(CHAR(39)&amp;$A4335&amp;CHAR(39)&amp;"!r"&amp;$B4335&amp;"c"&amp;$C4335,0)))</f>
        <v>0</v>
      </c>
    </row>
    <row r="4336" spans="1:8" x14ac:dyDescent="0.3">
      <c r="A4336" s="40" t="s">
        <v>1081</v>
      </c>
      <c r="B4336" s="95">
        <f t="shared" si="8822"/>
        <v>18</v>
      </c>
      <c r="C4336" s="95">
        <f t="shared" si="8825"/>
        <v>17</v>
      </c>
      <c r="E4336" s="95">
        <f t="shared" ref="E4336" si="8884">plan_id</f>
        <v>390</v>
      </c>
      <c r="F4336" s="95">
        <f t="shared" ca="1" si="8788"/>
        <v>2016</v>
      </c>
      <c r="G4336" s="95">
        <f t="shared" ref="G4336" ca="1" si="8885">VLOOKUP(INDIRECT(CHAR(39)&amp;$A4336&amp;CHAR(39)&amp;"!r2c"&amp;$C4336,0),variables,2,0)</f>
        <v>9872</v>
      </c>
      <c r="H4336" s="98">
        <f t="array" aca="1" ref="H4336" ca="1">IF(AND(G4336&gt;=10861,G4336&lt;=10863),TEXT(INDIRECT(CHAR(39)&amp;$A4336&amp;CHAR(39)&amp;"!r"&amp;$B4336&amp;"c"&amp;$C4336,0),"dd-mmm-yyyy"),(INDIRECT(CHAR(39)&amp;$A4336&amp;CHAR(39)&amp;"!r"&amp;$B4336&amp;"c"&amp;$C4336,0)))</f>
        <v>0</v>
      </c>
    </row>
    <row r="4337" spans="1:8" x14ac:dyDescent="0.3">
      <c r="A4337" s="40" t="s">
        <v>1081</v>
      </c>
      <c r="B4337" s="95">
        <f t="shared" si="8822"/>
        <v>18</v>
      </c>
      <c r="C4337" s="95">
        <f t="shared" si="8825"/>
        <v>18</v>
      </c>
      <c r="E4337" s="95">
        <f t="shared" ref="E4337" si="8886">plan_id</f>
        <v>390</v>
      </c>
      <c r="F4337" s="95">
        <f t="shared" ca="1" si="8788"/>
        <v>2016</v>
      </c>
      <c r="G4337" s="95">
        <f t="shared" ref="G4337" ca="1" si="8887">VLOOKUP(INDIRECT(CHAR(39)&amp;$A4337&amp;CHAR(39)&amp;"!r2c"&amp;$C4337,0),variables,2,0)</f>
        <v>9887</v>
      </c>
      <c r="H4337" s="98">
        <f t="array" aca="1" ref="H4337" ca="1">IF(AND(G4337&gt;=10861,G4337&lt;=10863),TEXT(INDIRECT(CHAR(39)&amp;$A4337&amp;CHAR(39)&amp;"!r"&amp;$B4337&amp;"c"&amp;$C4337,0),"dd-mmm-yyyy"),(INDIRECT(CHAR(39)&amp;$A4337&amp;CHAR(39)&amp;"!r"&amp;$B4337&amp;"c"&amp;$C4337,0)))</f>
        <v>0</v>
      </c>
    </row>
    <row r="4338" spans="1:8" x14ac:dyDescent="0.3">
      <c r="A4338" s="40" t="s">
        <v>1081</v>
      </c>
      <c r="B4338" s="95">
        <f t="shared" si="8822"/>
        <v>18</v>
      </c>
      <c r="C4338" s="95">
        <f t="shared" si="8825"/>
        <v>19</v>
      </c>
      <c r="E4338" s="95">
        <f t="shared" ref="E4338" si="8888">plan_id</f>
        <v>390</v>
      </c>
      <c r="F4338" s="95">
        <f t="shared" ca="1" si="8788"/>
        <v>2016</v>
      </c>
      <c r="G4338" s="95">
        <f t="shared" ref="G4338" ca="1" si="8889">VLOOKUP(INDIRECT(CHAR(39)&amp;$A4338&amp;CHAR(39)&amp;"!r2c"&amp;$C4338,0),variables,2,0)</f>
        <v>9914</v>
      </c>
      <c r="H4338" s="98">
        <f t="array" aca="1" ref="H4338" ca="1">IF(AND(G4338&gt;=10861,G4338&lt;=10863),TEXT(INDIRECT(CHAR(39)&amp;$A4338&amp;CHAR(39)&amp;"!r"&amp;$B4338&amp;"c"&amp;$C4338,0),"dd-mmm-yyyy"),(INDIRECT(CHAR(39)&amp;$A4338&amp;CHAR(39)&amp;"!r"&amp;$B4338&amp;"c"&amp;$C4338,0)))</f>
        <v>0</v>
      </c>
    </row>
    <row r="4339" spans="1:8" x14ac:dyDescent="0.3">
      <c r="A4339" s="40" t="s">
        <v>1081</v>
      </c>
      <c r="B4339" s="95">
        <f t="shared" si="8822"/>
        <v>18</v>
      </c>
      <c r="C4339" s="95">
        <f t="shared" si="8825"/>
        <v>20</v>
      </c>
      <c r="E4339" s="95">
        <f t="shared" ref="E4339" si="8890">plan_id</f>
        <v>390</v>
      </c>
      <c r="F4339" s="95">
        <f t="shared" ca="1" si="8788"/>
        <v>2016</v>
      </c>
      <c r="G4339" s="95">
        <f t="shared" ref="G4339" ca="1" si="8891">VLOOKUP(INDIRECT(CHAR(39)&amp;$A4339&amp;CHAR(39)&amp;"!r2c"&amp;$C4339,0),variables,2,0)</f>
        <v>9917</v>
      </c>
      <c r="H4339" s="98">
        <f t="array" aca="1" ref="H4339" ca="1">IF(AND(G4339&gt;=10861,G4339&lt;=10863),TEXT(INDIRECT(CHAR(39)&amp;$A4339&amp;CHAR(39)&amp;"!r"&amp;$B4339&amp;"c"&amp;$C4339,0),"dd-mmm-yyyy"),(INDIRECT(CHAR(39)&amp;$A4339&amp;CHAR(39)&amp;"!r"&amp;$B4339&amp;"c"&amp;$C4339,0)))</f>
        <v>0</v>
      </c>
    </row>
    <row r="4340" spans="1:8" x14ac:dyDescent="0.3">
      <c r="A4340" s="40" t="s">
        <v>1081</v>
      </c>
      <c r="B4340" s="95">
        <f t="shared" si="8822"/>
        <v>18</v>
      </c>
      <c r="C4340" s="95">
        <f t="shared" si="8825"/>
        <v>21</v>
      </c>
      <c r="E4340" s="95">
        <f t="shared" ref="E4340" si="8892">plan_id</f>
        <v>390</v>
      </c>
      <c r="F4340" s="95">
        <f t="shared" ca="1" si="8788"/>
        <v>2016</v>
      </c>
      <c r="G4340" s="95">
        <f t="shared" ref="G4340" ca="1" si="8893">VLOOKUP(INDIRECT(CHAR(39)&amp;$A4340&amp;CHAR(39)&amp;"!r2c"&amp;$C4340,0),variables,2,0)</f>
        <v>9920</v>
      </c>
      <c r="H4340" s="98">
        <f t="array" aca="1" ref="H4340" ca="1">IF(AND(G4340&gt;=10861,G4340&lt;=10863),TEXT(INDIRECT(CHAR(39)&amp;$A4340&amp;CHAR(39)&amp;"!r"&amp;$B4340&amp;"c"&amp;$C4340,0),"dd-mmm-yyyy"),(INDIRECT(CHAR(39)&amp;$A4340&amp;CHAR(39)&amp;"!r"&amp;$B4340&amp;"c"&amp;$C4340,0)))</f>
        <v>0</v>
      </c>
    </row>
    <row r="4341" spans="1:8" x14ac:dyDescent="0.3">
      <c r="A4341" s="40" t="s">
        <v>1081</v>
      </c>
      <c r="B4341" s="95">
        <f t="shared" si="8822"/>
        <v>18</v>
      </c>
      <c r="C4341" s="95">
        <f t="shared" si="8825"/>
        <v>22</v>
      </c>
      <c r="E4341" s="95">
        <f t="shared" ref="E4341" si="8894">plan_id</f>
        <v>390</v>
      </c>
      <c r="F4341" s="95">
        <f t="shared" ca="1" si="8788"/>
        <v>2016</v>
      </c>
      <c r="G4341" s="95">
        <f t="shared" ref="G4341" ca="1" si="8895">VLOOKUP(INDIRECT(CHAR(39)&amp;$A4341&amp;CHAR(39)&amp;"!r2c"&amp;$C4341,0),variables,2,0)</f>
        <v>9648</v>
      </c>
      <c r="H4341" s="98">
        <f t="array" aca="1" ref="H4341" ca="1">IF(AND(G4341&gt;=10861,G4341&lt;=10863),TEXT(INDIRECT(CHAR(39)&amp;$A4341&amp;CHAR(39)&amp;"!r"&amp;$B4341&amp;"c"&amp;$C4341,0),"dd-mmm-yyyy"),(INDIRECT(CHAR(39)&amp;$A4341&amp;CHAR(39)&amp;"!r"&amp;$B4341&amp;"c"&amp;$C4341,0)))</f>
        <v>0</v>
      </c>
    </row>
    <row r="4342" spans="1:8" x14ac:dyDescent="0.3">
      <c r="A4342" s="40" t="s">
        <v>1081</v>
      </c>
      <c r="B4342" s="95">
        <f t="shared" si="8822"/>
        <v>18</v>
      </c>
      <c r="C4342" s="95">
        <f t="shared" si="8825"/>
        <v>23</v>
      </c>
      <c r="E4342" s="95">
        <f t="shared" ref="E4342" si="8896">plan_id</f>
        <v>390</v>
      </c>
      <c r="F4342" s="95">
        <f t="shared" ca="1" si="8788"/>
        <v>2016</v>
      </c>
      <c r="G4342" s="95">
        <f t="shared" ref="G4342" ca="1" si="8897">VLOOKUP(INDIRECT(CHAR(39)&amp;$A4342&amp;CHAR(39)&amp;"!r2c"&amp;$C4342,0),variables,2,0)</f>
        <v>9713</v>
      </c>
      <c r="H4342" s="98">
        <f t="array" aca="1" ref="H4342" ca="1">IF(AND(G4342&gt;=10861,G4342&lt;=10863),TEXT(INDIRECT(CHAR(39)&amp;$A4342&amp;CHAR(39)&amp;"!r"&amp;$B4342&amp;"c"&amp;$C4342,0),"dd-mmm-yyyy"),(INDIRECT(CHAR(39)&amp;$A4342&amp;CHAR(39)&amp;"!r"&amp;$B4342&amp;"c"&amp;$C4342,0)))</f>
        <v>0</v>
      </c>
    </row>
    <row r="4343" spans="1:8" x14ac:dyDescent="0.3">
      <c r="A4343" s="40" t="s">
        <v>1081</v>
      </c>
      <c r="B4343" s="95">
        <f t="shared" si="8822"/>
        <v>18</v>
      </c>
      <c r="C4343" s="95">
        <f t="shared" si="8825"/>
        <v>24</v>
      </c>
      <c r="E4343" s="95">
        <f t="shared" ref="E4343" si="8898">plan_id</f>
        <v>390</v>
      </c>
      <c r="F4343" s="95">
        <f t="shared" ca="1" si="8788"/>
        <v>2016</v>
      </c>
      <c r="G4343" s="95">
        <f t="shared" ref="G4343" ca="1" si="8899">VLOOKUP(INDIRECT(CHAR(39)&amp;$A4343&amp;CHAR(39)&amp;"!r2c"&amp;$C4343,0),variables,2,0)</f>
        <v>9719</v>
      </c>
      <c r="H4343" s="98">
        <f t="array" aca="1" ref="H4343" ca="1">IF(AND(G4343&gt;=10861,G4343&lt;=10863),TEXT(INDIRECT(CHAR(39)&amp;$A4343&amp;CHAR(39)&amp;"!r"&amp;$B4343&amp;"c"&amp;$C4343,0),"dd-mmm-yyyy"),(INDIRECT(CHAR(39)&amp;$A4343&amp;CHAR(39)&amp;"!r"&amp;$B4343&amp;"c"&amp;$C4343,0)))</f>
        <v>0</v>
      </c>
    </row>
    <row r="4344" spans="1:8" x14ac:dyDescent="0.3">
      <c r="A4344" s="40" t="s">
        <v>1081</v>
      </c>
      <c r="B4344" s="95">
        <f t="shared" si="8822"/>
        <v>18</v>
      </c>
      <c r="C4344" s="95">
        <f t="shared" si="8825"/>
        <v>25</v>
      </c>
      <c r="E4344" s="95">
        <f t="shared" ref="E4344" si="8900">plan_id</f>
        <v>390</v>
      </c>
      <c r="F4344" s="95">
        <f t="shared" ca="1" si="8788"/>
        <v>2016</v>
      </c>
      <c r="G4344" s="95">
        <f t="shared" ref="G4344" ca="1" si="8901">VLOOKUP(INDIRECT(CHAR(39)&amp;$A4344&amp;CHAR(39)&amp;"!r2c"&amp;$C4344,0),variables,2,0)</f>
        <v>9725</v>
      </c>
      <c r="H4344" s="98">
        <f t="array" aca="1" ref="H4344" ca="1">IF(AND(G4344&gt;=10861,G4344&lt;=10863),TEXT(INDIRECT(CHAR(39)&amp;$A4344&amp;CHAR(39)&amp;"!r"&amp;$B4344&amp;"c"&amp;$C4344,0),"dd-mmm-yyyy"),(INDIRECT(CHAR(39)&amp;$A4344&amp;CHAR(39)&amp;"!r"&amp;$B4344&amp;"c"&amp;$C4344,0)))</f>
        <v>0</v>
      </c>
    </row>
    <row r="4345" spans="1:8" x14ac:dyDescent="0.3">
      <c r="A4345" s="40" t="s">
        <v>1081</v>
      </c>
      <c r="B4345" s="95">
        <f t="shared" si="8822"/>
        <v>18</v>
      </c>
      <c r="C4345" s="95">
        <f t="shared" si="8825"/>
        <v>26</v>
      </c>
      <c r="E4345" s="95">
        <f t="shared" ref="E4345" si="8902">plan_id</f>
        <v>390</v>
      </c>
      <c r="F4345" s="95">
        <f t="shared" ca="1" si="8788"/>
        <v>2016</v>
      </c>
      <c r="G4345" s="95">
        <f t="shared" ref="G4345" ca="1" si="8903">VLOOKUP(INDIRECT(CHAR(39)&amp;$A4345&amp;CHAR(39)&amp;"!r2c"&amp;$C4345,0),variables,2,0)</f>
        <v>9743</v>
      </c>
      <c r="H4345" s="98">
        <f t="array" aca="1" ref="H4345" ca="1">IF(AND(G4345&gt;=10861,G4345&lt;=10863),TEXT(INDIRECT(CHAR(39)&amp;$A4345&amp;CHAR(39)&amp;"!r"&amp;$B4345&amp;"c"&amp;$C4345,0),"dd-mmm-yyyy"),(INDIRECT(CHAR(39)&amp;$A4345&amp;CHAR(39)&amp;"!r"&amp;$B4345&amp;"c"&amp;$C4345,0)))</f>
        <v>0</v>
      </c>
    </row>
    <row r="4346" spans="1:8" x14ac:dyDescent="0.3">
      <c r="A4346" s="40" t="s">
        <v>1081</v>
      </c>
      <c r="B4346" s="95">
        <f t="shared" si="8822"/>
        <v>18</v>
      </c>
      <c r="C4346" s="95">
        <f t="shared" si="8825"/>
        <v>27</v>
      </c>
      <c r="E4346" s="95">
        <f t="shared" ref="E4346" si="8904">plan_id</f>
        <v>390</v>
      </c>
      <c r="F4346" s="95">
        <f t="shared" ca="1" si="8788"/>
        <v>2016</v>
      </c>
      <c r="G4346" s="95">
        <f t="shared" ref="G4346" ca="1" si="8905">VLOOKUP(INDIRECT(CHAR(39)&amp;$A4346&amp;CHAR(39)&amp;"!r2c"&amp;$C4346,0),variables,2,0)</f>
        <v>9746</v>
      </c>
      <c r="H4346" s="98">
        <f t="array" aca="1" ref="H4346" ca="1">IF(AND(G4346&gt;=10861,G4346&lt;=10863),TEXT(INDIRECT(CHAR(39)&amp;$A4346&amp;CHAR(39)&amp;"!r"&amp;$B4346&amp;"c"&amp;$C4346,0),"dd-mmm-yyyy"),(INDIRECT(CHAR(39)&amp;$A4346&amp;CHAR(39)&amp;"!r"&amp;$B4346&amp;"c"&amp;$C4346,0)))</f>
        <v>0</v>
      </c>
    </row>
    <row r="4347" spans="1:8" x14ac:dyDescent="0.3">
      <c r="A4347" s="40" t="s">
        <v>1081</v>
      </c>
      <c r="B4347" s="95">
        <f t="shared" si="8822"/>
        <v>18</v>
      </c>
      <c r="C4347" s="95">
        <f t="shared" si="8825"/>
        <v>28</v>
      </c>
      <c r="E4347" s="95">
        <f t="shared" ref="E4347" si="8906">plan_id</f>
        <v>390</v>
      </c>
      <c r="F4347" s="95">
        <f t="shared" ca="1" si="8788"/>
        <v>2016</v>
      </c>
      <c r="G4347" s="95">
        <f t="shared" ref="G4347" ca="1" si="8907">VLOOKUP(INDIRECT(CHAR(39)&amp;$A4347&amp;CHAR(39)&amp;"!r2c"&amp;$C4347,0),variables,2,0)</f>
        <v>9761</v>
      </c>
      <c r="H4347" s="98">
        <f t="array" aca="1" ref="H4347" ca="1">IF(AND(G4347&gt;=10861,G4347&lt;=10863),TEXT(INDIRECT(CHAR(39)&amp;$A4347&amp;CHAR(39)&amp;"!r"&amp;$B4347&amp;"c"&amp;$C4347,0),"dd-mmm-yyyy"),(INDIRECT(CHAR(39)&amp;$A4347&amp;CHAR(39)&amp;"!r"&amp;$B4347&amp;"c"&amp;$C4347,0)))</f>
        <v>0</v>
      </c>
    </row>
    <row r="4348" spans="1:8" x14ac:dyDescent="0.3">
      <c r="A4348" s="40" t="s">
        <v>1081</v>
      </c>
      <c r="B4348" s="95">
        <f t="shared" si="8822"/>
        <v>18</v>
      </c>
      <c r="C4348" s="95">
        <f t="shared" si="8825"/>
        <v>29</v>
      </c>
      <c r="E4348" s="95">
        <f t="shared" ref="E4348" si="8908">plan_id</f>
        <v>390</v>
      </c>
      <c r="F4348" s="95">
        <f t="shared" ca="1" si="8788"/>
        <v>2016</v>
      </c>
      <c r="G4348" s="95">
        <f t="shared" ref="G4348" ca="1" si="8909">VLOOKUP(INDIRECT(CHAR(39)&amp;$A4348&amp;CHAR(39)&amp;"!r2c"&amp;$C4348,0),variables,2,0)</f>
        <v>9764</v>
      </c>
      <c r="H4348" s="98">
        <f t="array" aca="1" ref="H4348" ca="1">IF(AND(G4348&gt;=10861,G4348&lt;=10863),TEXT(INDIRECT(CHAR(39)&amp;$A4348&amp;CHAR(39)&amp;"!r"&amp;$B4348&amp;"c"&amp;$C4348,0),"dd-mmm-yyyy"),(INDIRECT(CHAR(39)&amp;$A4348&amp;CHAR(39)&amp;"!r"&amp;$B4348&amp;"c"&amp;$C4348,0)))</f>
        <v>0</v>
      </c>
    </row>
    <row r="4349" spans="1:8" x14ac:dyDescent="0.3">
      <c r="A4349" s="40" t="s">
        <v>1081</v>
      </c>
      <c r="B4349" s="95">
        <f t="shared" si="8822"/>
        <v>18</v>
      </c>
      <c r="C4349" s="95">
        <f t="shared" si="8825"/>
        <v>30</v>
      </c>
      <c r="E4349" s="95">
        <f t="shared" ref="E4349" si="8910">plan_id</f>
        <v>390</v>
      </c>
      <c r="F4349" s="95">
        <f t="shared" ca="1" si="8788"/>
        <v>2016</v>
      </c>
      <c r="G4349" s="95">
        <f t="shared" ref="G4349" ca="1" si="8911">VLOOKUP(INDIRECT(CHAR(39)&amp;$A4349&amp;CHAR(39)&amp;"!r2c"&amp;$C4349,0),variables,2,0)</f>
        <v>9767</v>
      </c>
      <c r="H4349" s="98">
        <f t="array" aca="1" ref="H4349" ca="1">IF(AND(G4349&gt;=10861,G4349&lt;=10863),TEXT(INDIRECT(CHAR(39)&amp;$A4349&amp;CHAR(39)&amp;"!r"&amp;$B4349&amp;"c"&amp;$C4349,0),"dd-mmm-yyyy"),(INDIRECT(CHAR(39)&amp;$A4349&amp;CHAR(39)&amp;"!r"&amp;$B4349&amp;"c"&amp;$C4349,0)))</f>
        <v>0</v>
      </c>
    </row>
    <row r="4350" spans="1:8" x14ac:dyDescent="0.3">
      <c r="A4350" s="40" t="s">
        <v>1081</v>
      </c>
      <c r="B4350" s="95">
        <f t="shared" si="8822"/>
        <v>18</v>
      </c>
      <c r="C4350" s="95">
        <f t="shared" si="8825"/>
        <v>31</v>
      </c>
      <c r="E4350" s="95">
        <f t="shared" ref="E4350" si="8912">plan_id</f>
        <v>390</v>
      </c>
      <c r="F4350" s="95">
        <f t="shared" ca="1" si="8788"/>
        <v>2016</v>
      </c>
      <c r="G4350" s="95">
        <f t="shared" ref="G4350" ca="1" si="8913">VLOOKUP(INDIRECT(CHAR(39)&amp;$A4350&amp;CHAR(39)&amp;"!r2c"&amp;$C4350,0),variables,2,0)</f>
        <v>9770</v>
      </c>
      <c r="H4350" s="98">
        <f t="array" aca="1" ref="H4350" ca="1">IF(AND(G4350&gt;=10861,G4350&lt;=10863),TEXT(INDIRECT(CHAR(39)&amp;$A4350&amp;CHAR(39)&amp;"!r"&amp;$B4350&amp;"c"&amp;$C4350,0),"dd-mmm-yyyy"),(INDIRECT(CHAR(39)&amp;$A4350&amp;CHAR(39)&amp;"!r"&amp;$B4350&amp;"c"&amp;$C4350,0)))</f>
        <v>0</v>
      </c>
    </row>
    <row r="4351" spans="1:8" x14ac:dyDescent="0.3">
      <c r="A4351" s="40" t="s">
        <v>1081</v>
      </c>
      <c r="B4351" s="95">
        <f t="shared" si="8822"/>
        <v>18</v>
      </c>
      <c r="C4351" s="95">
        <f t="shared" si="8825"/>
        <v>32</v>
      </c>
      <c r="E4351" s="95">
        <f t="shared" ref="E4351" si="8914">plan_id</f>
        <v>390</v>
      </c>
      <c r="F4351" s="95">
        <f t="shared" ca="1" si="8788"/>
        <v>2016</v>
      </c>
      <c r="G4351" s="95">
        <f t="shared" ref="G4351" ca="1" si="8915">VLOOKUP(INDIRECT(CHAR(39)&amp;$A4351&amp;CHAR(39)&amp;"!r2c"&amp;$C4351,0),variables,2,0)</f>
        <v>9773</v>
      </c>
      <c r="H4351" s="98">
        <f t="array" aca="1" ref="H4351" ca="1">IF(AND(G4351&gt;=10861,G4351&lt;=10863),TEXT(INDIRECT(CHAR(39)&amp;$A4351&amp;CHAR(39)&amp;"!r"&amp;$B4351&amp;"c"&amp;$C4351,0),"dd-mmm-yyyy"),(INDIRECT(CHAR(39)&amp;$A4351&amp;CHAR(39)&amp;"!r"&amp;$B4351&amp;"c"&amp;$C4351,0)))</f>
        <v>0</v>
      </c>
    </row>
    <row r="4352" spans="1:8" x14ac:dyDescent="0.3">
      <c r="A4352" s="40" t="s">
        <v>1081</v>
      </c>
      <c r="B4352" s="95">
        <f t="shared" si="8822"/>
        <v>18</v>
      </c>
      <c r="C4352" s="95">
        <f t="shared" si="8825"/>
        <v>33</v>
      </c>
      <c r="E4352" s="95">
        <f t="shared" ref="E4352" si="8916">plan_id</f>
        <v>390</v>
      </c>
      <c r="F4352" s="95">
        <f t="shared" ca="1" si="8788"/>
        <v>2016</v>
      </c>
      <c r="G4352" s="95">
        <f t="shared" ref="G4352" ca="1" si="8917">VLOOKUP(INDIRECT(CHAR(39)&amp;$A4352&amp;CHAR(39)&amp;"!r2c"&amp;$C4352,0),variables,2,0)</f>
        <v>9776</v>
      </c>
      <c r="H4352" s="98">
        <f t="array" aca="1" ref="H4352" ca="1">IF(AND(G4352&gt;=10861,G4352&lt;=10863),TEXT(INDIRECT(CHAR(39)&amp;$A4352&amp;CHAR(39)&amp;"!r"&amp;$B4352&amp;"c"&amp;$C4352,0),"dd-mmm-yyyy"),(INDIRECT(CHAR(39)&amp;$A4352&amp;CHAR(39)&amp;"!r"&amp;$B4352&amp;"c"&amp;$C4352,0)))</f>
        <v>0</v>
      </c>
    </row>
    <row r="4353" spans="1:8" x14ac:dyDescent="0.3">
      <c r="A4353" s="40" t="s">
        <v>1081</v>
      </c>
      <c r="B4353" s="95">
        <f t="shared" si="8822"/>
        <v>18</v>
      </c>
      <c r="C4353" s="95">
        <f t="shared" si="8825"/>
        <v>34</v>
      </c>
      <c r="E4353" s="95">
        <f t="shared" ref="E4353" si="8918">plan_id</f>
        <v>390</v>
      </c>
      <c r="F4353" s="95">
        <f t="shared" ref="F4353:F4416" ca="1" si="8919">INDIRECT(CHAR(39)&amp;$A4353&amp;CHAR(39)&amp;"!r"&amp;$B4353&amp;"c2",0)</f>
        <v>2016</v>
      </c>
      <c r="G4353" s="95">
        <f t="shared" ref="G4353" ca="1" si="8920">VLOOKUP(INDIRECT(CHAR(39)&amp;$A4353&amp;CHAR(39)&amp;"!r2c"&amp;$C4353,0),variables,2,0)</f>
        <v>9779</v>
      </c>
      <c r="H4353" s="98">
        <f t="array" aca="1" ref="H4353" ca="1">IF(AND(G4353&gt;=10861,G4353&lt;=10863),TEXT(INDIRECT(CHAR(39)&amp;$A4353&amp;CHAR(39)&amp;"!r"&amp;$B4353&amp;"c"&amp;$C4353,0),"dd-mmm-yyyy"),(INDIRECT(CHAR(39)&amp;$A4353&amp;CHAR(39)&amp;"!r"&amp;$B4353&amp;"c"&amp;$C4353,0)))</f>
        <v>0</v>
      </c>
    </row>
    <row r="4354" spans="1:8" x14ac:dyDescent="0.3">
      <c r="A4354" s="40" t="s">
        <v>1081</v>
      </c>
      <c r="B4354" s="95">
        <f t="shared" si="8822"/>
        <v>18</v>
      </c>
      <c r="C4354" s="95">
        <f t="shared" si="8825"/>
        <v>35</v>
      </c>
      <c r="E4354" s="95">
        <f t="shared" ref="E4354" si="8921">plan_id</f>
        <v>390</v>
      </c>
      <c r="F4354" s="95">
        <f t="shared" ca="1" si="8919"/>
        <v>2016</v>
      </c>
      <c r="G4354" s="95">
        <f t="shared" ref="G4354" ca="1" si="8922">VLOOKUP(INDIRECT(CHAR(39)&amp;$A4354&amp;CHAR(39)&amp;"!r2c"&amp;$C4354,0),variables,2,0)</f>
        <v>9785</v>
      </c>
      <c r="H4354" s="98">
        <f t="array" aca="1" ref="H4354" ca="1">IF(AND(G4354&gt;=10861,G4354&lt;=10863),TEXT(INDIRECT(CHAR(39)&amp;$A4354&amp;CHAR(39)&amp;"!r"&amp;$B4354&amp;"c"&amp;$C4354,0),"dd-mmm-yyyy"),(INDIRECT(CHAR(39)&amp;$A4354&amp;CHAR(39)&amp;"!r"&amp;$B4354&amp;"c"&amp;$C4354,0)))</f>
        <v>0</v>
      </c>
    </row>
    <row r="4355" spans="1:8" x14ac:dyDescent="0.3">
      <c r="A4355" s="40" t="s">
        <v>1081</v>
      </c>
      <c r="B4355" s="95">
        <f t="shared" si="8822"/>
        <v>18</v>
      </c>
      <c r="C4355" s="95">
        <f t="shared" si="8825"/>
        <v>36</v>
      </c>
      <c r="E4355" s="95">
        <f t="shared" ref="E4355" si="8923">plan_id</f>
        <v>390</v>
      </c>
      <c r="F4355" s="95">
        <f t="shared" ca="1" si="8919"/>
        <v>2016</v>
      </c>
      <c r="G4355" s="95">
        <f t="shared" ref="G4355" ca="1" si="8924">VLOOKUP(INDIRECT(CHAR(39)&amp;$A4355&amp;CHAR(39)&amp;"!r2c"&amp;$C4355,0),variables,2,0)</f>
        <v>9794</v>
      </c>
      <c r="H4355" s="98">
        <f t="array" aca="1" ref="H4355" ca="1">IF(AND(G4355&gt;=10861,G4355&lt;=10863),TEXT(INDIRECT(CHAR(39)&amp;$A4355&amp;CHAR(39)&amp;"!r"&amp;$B4355&amp;"c"&amp;$C4355,0),"dd-mmm-yyyy"),(INDIRECT(CHAR(39)&amp;$A4355&amp;CHAR(39)&amp;"!r"&amp;$B4355&amp;"c"&amp;$C4355,0)))</f>
        <v>0</v>
      </c>
    </row>
    <row r="4356" spans="1:8" x14ac:dyDescent="0.3">
      <c r="A4356" s="40" t="s">
        <v>1081</v>
      </c>
      <c r="B4356" s="95">
        <f t="shared" si="8822"/>
        <v>18</v>
      </c>
      <c r="C4356" s="95">
        <f t="shared" si="8825"/>
        <v>37</v>
      </c>
      <c r="E4356" s="95">
        <f t="shared" ref="E4356" si="8925">plan_id</f>
        <v>390</v>
      </c>
      <c r="F4356" s="95">
        <f t="shared" ca="1" si="8919"/>
        <v>2016</v>
      </c>
      <c r="G4356" s="95">
        <f t="shared" ref="G4356" ca="1" si="8926">VLOOKUP(INDIRECT(CHAR(39)&amp;$A4356&amp;CHAR(39)&amp;"!r2c"&amp;$C4356,0),variables,2,0)</f>
        <v>9797</v>
      </c>
      <c r="H4356" s="98">
        <f t="array" aca="1" ref="H4356" ca="1">IF(AND(G4356&gt;=10861,G4356&lt;=10863),TEXT(INDIRECT(CHAR(39)&amp;$A4356&amp;CHAR(39)&amp;"!r"&amp;$B4356&amp;"c"&amp;$C4356,0),"dd-mmm-yyyy"),(INDIRECT(CHAR(39)&amp;$A4356&amp;CHAR(39)&amp;"!r"&amp;$B4356&amp;"c"&amp;$C4356,0)))</f>
        <v>0</v>
      </c>
    </row>
    <row r="4357" spans="1:8" x14ac:dyDescent="0.3">
      <c r="A4357" s="40" t="s">
        <v>1081</v>
      </c>
      <c r="B4357" s="95">
        <f t="shared" si="8822"/>
        <v>18</v>
      </c>
      <c r="C4357" s="95">
        <f t="shared" si="8825"/>
        <v>38</v>
      </c>
      <c r="E4357" s="95">
        <f t="shared" ref="E4357" si="8927">plan_id</f>
        <v>390</v>
      </c>
      <c r="F4357" s="95">
        <f t="shared" ca="1" si="8919"/>
        <v>2016</v>
      </c>
      <c r="G4357" s="95">
        <f t="shared" ref="G4357" ca="1" si="8928">VLOOKUP(INDIRECT(CHAR(39)&amp;$A4357&amp;CHAR(39)&amp;"!r2c"&amp;$C4357,0),variables,2,0)</f>
        <v>9806</v>
      </c>
      <c r="H4357" s="98">
        <f t="array" aca="1" ref="H4357" ca="1">IF(AND(G4357&gt;=10861,G4357&lt;=10863),TEXT(INDIRECT(CHAR(39)&amp;$A4357&amp;CHAR(39)&amp;"!r"&amp;$B4357&amp;"c"&amp;$C4357,0),"dd-mmm-yyyy"),(INDIRECT(CHAR(39)&amp;$A4357&amp;CHAR(39)&amp;"!r"&amp;$B4357&amp;"c"&amp;$C4357,0)))</f>
        <v>0</v>
      </c>
    </row>
    <row r="4358" spans="1:8" x14ac:dyDescent="0.3">
      <c r="A4358" s="40" t="s">
        <v>1081</v>
      </c>
      <c r="B4358" s="95">
        <f t="shared" si="8822"/>
        <v>18</v>
      </c>
      <c r="C4358" s="95">
        <f t="shared" si="8825"/>
        <v>39</v>
      </c>
      <c r="E4358" s="95">
        <f t="shared" ref="E4358" si="8929">plan_id</f>
        <v>390</v>
      </c>
      <c r="F4358" s="95">
        <f t="shared" ca="1" si="8919"/>
        <v>2016</v>
      </c>
      <c r="G4358" s="95">
        <f t="shared" ref="G4358" ca="1" si="8930">VLOOKUP(INDIRECT(CHAR(39)&amp;$A4358&amp;CHAR(39)&amp;"!r2c"&amp;$C4358,0),variables,2,0)</f>
        <v>9809</v>
      </c>
      <c r="H4358" s="98">
        <f t="array" aca="1" ref="H4358" ca="1">IF(AND(G4358&gt;=10861,G4358&lt;=10863),TEXT(INDIRECT(CHAR(39)&amp;$A4358&amp;CHAR(39)&amp;"!r"&amp;$B4358&amp;"c"&amp;$C4358,0),"dd-mmm-yyyy"),(INDIRECT(CHAR(39)&amp;$A4358&amp;CHAR(39)&amp;"!r"&amp;$B4358&amp;"c"&amp;$C4358,0)))</f>
        <v>0</v>
      </c>
    </row>
    <row r="4359" spans="1:8" x14ac:dyDescent="0.3">
      <c r="A4359" s="40" t="s">
        <v>1081</v>
      </c>
      <c r="B4359" s="95">
        <f t="shared" si="8822"/>
        <v>18</v>
      </c>
      <c r="C4359" s="95">
        <f t="shared" si="8825"/>
        <v>40</v>
      </c>
      <c r="E4359" s="95">
        <f t="shared" ref="E4359" si="8931">plan_id</f>
        <v>390</v>
      </c>
      <c r="F4359" s="95">
        <f t="shared" ca="1" si="8919"/>
        <v>2016</v>
      </c>
      <c r="G4359" s="95">
        <f t="shared" ref="G4359" ca="1" si="8932">VLOOKUP(INDIRECT(CHAR(39)&amp;$A4359&amp;CHAR(39)&amp;"!r2c"&amp;$C4359,0),variables,2,0)</f>
        <v>9818</v>
      </c>
      <c r="H4359" s="98">
        <f t="array" aca="1" ref="H4359" ca="1">IF(AND(G4359&gt;=10861,G4359&lt;=10863),TEXT(INDIRECT(CHAR(39)&amp;$A4359&amp;CHAR(39)&amp;"!r"&amp;$B4359&amp;"c"&amp;$C4359,0),"dd-mmm-yyyy"),(INDIRECT(CHAR(39)&amp;$A4359&amp;CHAR(39)&amp;"!r"&amp;$B4359&amp;"c"&amp;$C4359,0)))</f>
        <v>0</v>
      </c>
    </row>
    <row r="4360" spans="1:8" x14ac:dyDescent="0.3">
      <c r="A4360" s="40" t="s">
        <v>1081</v>
      </c>
      <c r="B4360" s="95">
        <f t="shared" si="8822"/>
        <v>18</v>
      </c>
      <c r="C4360" s="95">
        <f t="shared" si="8825"/>
        <v>41</v>
      </c>
      <c r="E4360" s="95">
        <f t="shared" ref="E4360" si="8933">plan_id</f>
        <v>390</v>
      </c>
      <c r="F4360" s="95">
        <f t="shared" ca="1" si="8919"/>
        <v>2016</v>
      </c>
      <c r="G4360" s="95">
        <f t="shared" ref="G4360" ca="1" si="8934">VLOOKUP(INDIRECT(CHAR(39)&amp;$A4360&amp;CHAR(39)&amp;"!r2c"&amp;$C4360,0),variables,2,0)</f>
        <v>9839</v>
      </c>
      <c r="H4360" s="98">
        <f t="array" aca="1" ref="H4360" ca="1">IF(AND(G4360&gt;=10861,G4360&lt;=10863),TEXT(INDIRECT(CHAR(39)&amp;$A4360&amp;CHAR(39)&amp;"!r"&amp;$B4360&amp;"c"&amp;$C4360,0),"dd-mmm-yyyy"),(INDIRECT(CHAR(39)&amp;$A4360&amp;CHAR(39)&amp;"!r"&amp;$B4360&amp;"c"&amp;$C4360,0)))</f>
        <v>0</v>
      </c>
    </row>
    <row r="4361" spans="1:8" x14ac:dyDescent="0.3">
      <c r="A4361" s="40" t="s">
        <v>1081</v>
      </c>
      <c r="B4361" s="95">
        <f t="shared" si="8822"/>
        <v>18</v>
      </c>
      <c r="C4361" s="95">
        <f t="shared" si="8825"/>
        <v>42</v>
      </c>
      <c r="E4361" s="95">
        <f t="shared" ref="E4361" si="8935">plan_id</f>
        <v>390</v>
      </c>
      <c r="F4361" s="95">
        <f t="shared" ca="1" si="8919"/>
        <v>2016</v>
      </c>
      <c r="G4361" s="95">
        <f t="shared" ref="G4361" ca="1" si="8936">VLOOKUP(INDIRECT(CHAR(39)&amp;$A4361&amp;CHAR(39)&amp;"!r2c"&amp;$C4361,0),variables,2,0)</f>
        <v>9860</v>
      </c>
      <c r="H4361" s="98">
        <f t="array" aca="1" ref="H4361" ca="1">IF(AND(G4361&gt;=10861,G4361&lt;=10863),TEXT(INDIRECT(CHAR(39)&amp;$A4361&amp;CHAR(39)&amp;"!r"&amp;$B4361&amp;"c"&amp;$C4361,0),"dd-mmm-yyyy"),(INDIRECT(CHAR(39)&amp;$A4361&amp;CHAR(39)&amp;"!r"&amp;$B4361&amp;"c"&amp;$C4361,0)))</f>
        <v>0</v>
      </c>
    </row>
    <row r="4362" spans="1:8" x14ac:dyDescent="0.3">
      <c r="A4362" s="40" t="s">
        <v>1081</v>
      </c>
      <c r="B4362" s="95">
        <f t="shared" si="8822"/>
        <v>18</v>
      </c>
      <c r="C4362" s="95">
        <f t="shared" si="8825"/>
        <v>43</v>
      </c>
      <c r="E4362" s="95">
        <f t="shared" ref="E4362" si="8937">plan_id</f>
        <v>390</v>
      </c>
      <c r="F4362" s="95">
        <f t="shared" ca="1" si="8919"/>
        <v>2016</v>
      </c>
      <c r="G4362" s="95">
        <f t="shared" ref="G4362" ca="1" si="8938">VLOOKUP(INDIRECT(CHAR(39)&amp;$A4362&amp;CHAR(39)&amp;"!r2c"&amp;$C4362,0),variables,2,0)</f>
        <v>9863</v>
      </c>
      <c r="H4362" s="98">
        <f t="array" aca="1" ref="H4362" ca="1">IF(AND(G4362&gt;=10861,G4362&lt;=10863),TEXT(INDIRECT(CHAR(39)&amp;$A4362&amp;CHAR(39)&amp;"!r"&amp;$B4362&amp;"c"&amp;$C4362,0),"dd-mmm-yyyy"),(INDIRECT(CHAR(39)&amp;$A4362&amp;CHAR(39)&amp;"!r"&amp;$B4362&amp;"c"&amp;$C4362,0)))</f>
        <v>0</v>
      </c>
    </row>
    <row r="4363" spans="1:8" x14ac:dyDescent="0.3">
      <c r="A4363" s="40" t="s">
        <v>1081</v>
      </c>
      <c r="B4363" s="95">
        <f t="shared" si="8822"/>
        <v>18</v>
      </c>
      <c r="C4363" s="95">
        <f t="shared" si="8825"/>
        <v>44</v>
      </c>
      <c r="E4363" s="95">
        <f t="shared" ref="E4363" si="8939">plan_id</f>
        <v>390</v>
      </c>
      <c r="F4363" s="95">
        <f t="shared" ca="1" si="8919"/>
        <v>2016</v>
      </c>
      <c r="G4363" s="95">
        <f t="shared" ref="G4363" ca="1" si="8940">VLOOKUP(INDIRECT(CHAR(39)&amp;$A4363&amp;CHAR(39)&amp;"!r2c"&amp;$C4363,0),variables,2,0)</f>
        <v>9878</v>
      </c>
      <c r="H4363" s="98">
        <f t="array" aca="1" ref="H4363" ca="1">IF(AND(G4363&gt;=10861,G4363&lt;=10863),TEXT(INDIRECT(CHAR(39)&amp;$A4363&amp;CHAR(39)&amp;"!r"&amp;$B4363&amp;"c"&amp;$C4363,0),"dd-mmm-yyyy"),(INDIRECT(CHAR(39)&amp;$A4363&amp;CHAR(39)&amp;"!r"&amp;$B4363&amp;"c"&amp;$C4363,0)))</f>
        <v>0</v>
      </c>
    </row>
    <row r="4364" spans="1:8" x14ac:dyDescent="0.3">
      <c r="A4364" s="40" t="s">
        <v>1081</v>
      </c>
      <c r="B4364" s="95">
        <f t="shared" si="8822"/>
        <v>18</v>
      </c>
      <c r="C4364" s="95">
        <f t="shared" si="8825"/>
        <v>45</v>
      </c>
      <c r="E4364" s="95">
        <f t="shared" ref="E4364" si="8941">plan_id</f>
        <v>390</v>
      </c>
      <c r="F4364" s="95">
        <f t="shared" ca="1" si="8919"/>
        <v>2016</v>
      </c>
      <c r="G4364" s="95">
        <f t="shared" ref="G4364" ca="1" si="8942">VLOOKUP(INDIRECT(CHAR(39)&amp;$A4364&amp;CHAR(39)&amp;"!r2c"&amp;$C4364,0),variables,2,0)</f>
        <v>9923</v>
      </c>
      <c r="H4364" s="98">
        <f t="array" aca="1" ref="H4364" ca="1">IF(AND(G4364&gt;=10861,G4364&lt;=10863),TEXT(INDIRECT(CHAR(39)&amp;$A4364&amp;CHAR(39)&amp;"!r"&amp;$B4364&amp;"c"&amp;$C4364,0),"dd-mmm-yyyy"),(INDIRECT(CHAR(39)&amp;$A4364&amp;CHAR(39)&amp;"!r"&amp;$B4364&amp;"c"&amp;$C4364,0)))</f>
        <v>0</v>
      </c>
    </row>
    <row r="4365" spans="1:8" x14ac:dyDescent="0.3">
      <c r="A4365" s="40" t="s">
        <v>1081</v>
      </c>
      <c r="B4365" s="95">
        <f t="shared" si="8822"/>
        <v>18</v>
      </c>
      <c r="C4365" s="95">
        <f t="shared" si="8825"/>
        <v>46</v>
      </c>
      <c r="E4365" s="95">
        <f t="shared" ref="E4365" si="8943">plan_id</f>
        <v>390</v>
      </c>
      <c r="F4365" s="95">
        <f t="shared" ca="1" si="8919"/>
        <v>2016</v>
      </c>
      <c r="G4365" s="95">
        <f t="shared" ref="G4365" ca="1" si="8944">VLOOKUP(INDIRECT(CHAR(39)&amp;$A4365&amp;CHAR(39)&amp;"!r2c"&amp;$C4365,0),variables,2,0)</f>
        <v>9932</v>
      </c>
      <c r="H4365" s="98">
        <f t="array" aca="1" ref="H4365" ca="1">IF(AND(G4365&gt;=10861,G4365&lt;=10863),TEXT(INDIRECT(CHAR(39)&amp;$A4365&amp;CHAR(39)&amp;"!r"&amp;$B4365&amp;"c"&amp;$C4365,0),"dd-mmm-yyyy"),(INDIRECT(CHAR(39)&amp;$A4365&amp;CHAR(39)&amp;"!r"&amp;$B4365&amp;"c"&amp;$C4365,0)))</f>
        <v>0</v>
      </c>
    </row>
    <row r="4366" spans="1:8" x14ac:dyDescent="0.3">
      <c r="A4366" s="40" t="s">
        <v>1081</v>
      </c>
      <c r="B4366" s="95">
        <f t="shared" si="8822"/>
        <v>18</v>
      </c>
      <c r="C4366" s="95">
        <f t="shared" si="8825"/>
        <v>47</v>
      </c>
      <c r="E4366" s="95">
        <f t="shared" ref="E4366" si="8945">plan_id</f>
        <v>390</v>
      </c>
      <c r="F4366" s="95">
        <f t="shared" ca="1" si="8919"/>
        <v>2016</v>
      </c>
      <c r="G4366" s="95">
        <f t="shared" ref="G4366" ca="1" si="8946">VLOOKUP(INDIRECT(CHAR(39)&amp;$A4366&amp;CHAR(39)&amp;"!r2c"&amp;$C4366,0),variables,2,0)</f>
        <v>9935</v>
      </c>
      <c r="H4366" s="98">
        <f t="array" aca="1" ref="H4366" ca="1">IF(AND(G4366&gt;=10861,G4366&lt;=10863),TEXT(INDIRECT(CHAR(39)&amp;$A4366&amp;CHAR(39)&amp;"!r"&amp;$B4366&amp;"c"&amp;$C4366,0),"dd-mmm-yyyy"),(INDIRECT(CHAR(39)&amp;$A4366&amp;CHAR(39)&amp;"!r"&amp;$B4366&amp;"c"&amp;$C4366,0)))</f>
        <v>0</v>
      </c>
    </row>
    <row r="4367" spans="1:8" x14ac:dyDescent="0.3">
      <c r="A4367" s="40" t="s">
        <v>1081</v>
      </c>
      <c r="B4367" s="95">
        <f t="shared" si="8822"/>
        <v>18</v>
      </c>
      <c r="C4367" s="95">
        <f t="shared" si="8825"/>
        <v>48</v>
      </c>
      <c r="E4367" s="95">
        <f t="shared" ref="E4367" si="8947">plan_id</f>
        <v>390</v>
      </c>
      <c r="F4367" s="95">
        <f t="shared" ca="1" si="8919"/>
        <v>2016</v>
      </c>
      <c r="G4367" s="95">
        <f t="shared" ref="G4367" ca="1" si="8948">VLOOKUP(INDIRECT(CHAR(39)&amp;$A4367&amp;CHAR(39)&amp;"!r2c"&amp;$C4367,0),variables,2,0)</f>
        <v>9651</v>
      </c>
      <c r="H4367" s="98">
        <f t="array" aca="1" ref="H4367" ca="1">IF(AND(G4367&gt;=10861,G4367&lt;=10863),TEXT(INDIRECT(CHAR(39)&amp;$A4367&amp;CHAR(39)&amp;"!r"&amp;$B4367&amp;"c"&amp;$C4367,0),"dd-mmm-yyyy"),(INDIRECT(CHAR(39)&amp;$A4367&amp;CHAR(39)&amp;"!r"&amp;$B4367&amp;"c"&amp;$C4367,0)))</f>
        <v>0</v>
      </c>
    </row>
    <row r="4368" spans="1:8" x14ac:dyDescent="0.3">
      <c r="A4368" s="40" t="s">
        <v>1081</v>
      </c>
      <c r="B4368" s="95">
        <f t="shared" si="8822"/>
        <v>18</v>
      </c>
      <c r="C4368" s="95">
        <f t="shared" si="8825"/>
        <v>49</v>
      </c>
      <c r="E4368" s="95">
        <f t="shared" ref="E4368" si="8949">plan_id</f>
        <v>390</v>
      </c>
      <c r="F4368" s="95">
        <f t="shared" ca="1" si="8919"/>
        <v>2016</v>
      </c>
      <c r="G4368" s="95">
        <f t="shared" ref="G4368" ca="1" si="8950">VLOOKUP(INDIRECT(CHAR(39)&amp;$A4368&amp;CHAR(39)&amp;"!r2c"&amp;$C4368,0),variables,2,0)</f>
        <v>9722</v>
      </c>
      <c r="H4368" s="98">
        <f t="array" aca="1" ref="H4368" ca="1">IF(AND(G4368&gt;=10861,G4368&lt;=10863),TEXT(INDIRECT(CHAR(39)&amp;$A4368&amp;CHAR(39)&amp;"!r"&amp;$B4368&amp;"c"&amp;$C4368,0),"dd-mmm-yyyy"),(INDIRECT(CHAR(39)&amp;$A4368&amp;CHAR(39)&amp;"!r"&amp;$B4368&amp;"c"&amp;$C4368,0)))</f>
        <v>0</v>
      </c>
    </row>
    <row r="4369" spans="1:8" x14ac:dyDescent="0.3">
      <c r="A4369" s="40" t="s">
        <v>1081</v>
      </c>
      <c r="B4369" s="95">
        <f t="shared" si="8822"/>
        <v>18</v>
      </c>
      <c r="C4369" s="95">
        <f t="shared" si="8825"/>
        <v>50</v>
      </c>
      <c r="E4369" s="95">
        <f t="shared" ref="E4369" si="8951">plan_id</f>
        <v>390</v>
      </c>
      <c r="F4369" s="95">
        <f t="shared" ca="1" si="8919"/>
        <v>2016</v>
      </c>
      <c r="G4369" s="95">
        <f t="shared" ref="G4369" ca="1" si="8952">VLOOKUP(INDIRECT(CHAR(39)&amp;$A4369&amp;CHAR(39)&amp;"!r2c"&amp;$C4369,0),variables,2,0)</f>
        <v>9848</v>
      </c>
      <c r="H4369" s="98">
        <f t="array" aca="1" ref="H4369" ca="1">IF(AND(G4369&gt;=10861,G4369&lt;=10863),TEXT(INDIRECT(CHAR(39)&amp;$A4369&amp;CHAR(39)&amp;"!r"&amp;$B4369&amp;"c"&amp;$C4369,0),"dd-mmm-yyyy"),(INDIRECT(CHAR(39)&amp;$A4369&amp;CHAR(39)&amp;"!r"&amp;$B4369&amp;"c"&amp;$C4369,0)))</f>
        <v>0</v>
      </c>
    </row>
    <row r="4370" spans="1:8" x14ac:dyDescent="0.3">
      <c r="A4370" s="40" t="s">
        <v>1081</v>
      </c>
      <c r="B4370" s="95">
        <f t="shared" ref="B4370:B4433" si="8953">B4282+1</f>
        <v>18</v>
      </c>
      <c r="C4370" s="95">
        <f t="shared" si="8825"/>
        <v>51</v>
      </c>
      <c r="E4370" s="95">
        <f t="shared" ref="E4370" si="8954">plan_id</f>
        <v>390</v>
      </c>
      <c r="F4370" s="95">
        <f t="shared" ca="1" si="8919"/>
        <v>2016</v>
      </c>
      <c r="G4370" s="95">
        <f t="shared" ref="G4370" ca="1" si="8955">VLOOKUP(INDIRECT(CHAR(39)&amp;$A4370&amp;CHAR(39)&amp;"!r2c"&amp;$C4370,0),variables,2,0)</f>
        <v>9866</v>
      </c>
      <c r="H4370" s="98">
        <f t="array" aca="1" ref="H4370" ca="1">IF(AND(G4370&gt;=10861,G4370&lt;=10863),TEXT(INDIRECT(CHAR(39)&amp;$A4370&amp;CHAR(39)&amp;"!r"&amp;$B4370&amp;"c"&amp;$C4370,0),"dd-mmm-yyyy"),(INDIRECT(CHAR(39)&amp;$A4370&amp;CHAR(39)&amp;"!r"&amp;$B4370&amp;"c"&amp;$C4370,0)))</f>
        <v>0</v>
      </c>
    </row>
    <row r="4371" spans="1:8" x14ac:dyDescent="0.3">
      <c r="A4371" s="40" t="s">
        <v>1081</v>
      </c>
      <c r="B4371" s="95">
        <f t="shared" si="8953"/>
        <v>18</v>
      </c>
      <c r="C4371" s="95">
        <f t="shared" ref="C4371:C4434" si="8956">C4283</f>
        <v>52</v>
      </c>
      <c r="E4371" s="95">
        <f t="shared" ref="E4371" si="8957">plan_id</f>
        <v>390</v>
      </c>
      <c r="F4371" s="95">
        <f t="shared" ca="1" si="8919"/>
        <v>2016</v>
      </c>
      <c r="G4371" s="95">
        <f t="shared" ref="G4371" ca="1" si="8958">VLOOKUP(INDIRECT(CHAR(39)&amp;$A4371&amp;CHAR(39)&amp;"!r2c"&amp;$C4371,0),variables,2,0)</f>
        <v>9899</v>
      </c>
      <c r="H4371" s="98">
        <f t="array" aca="1" ref="H4371" ca="1">IF(AND(G4371&gt;=10861,G4371&lt;=10863),TEXT(INDIRECT(CHAR(39)&amp;$A4371&amp;CHAR(39)&amp;"!r"&amp;$B4371&amp;"c"&amp;$C4371,0),"dd-mmm-yyyy"),(INDIRECT(CHAR(39)&amp;$A4371&amp;CHAR(39)&amp;"!r"&amp;$B4371&amp;"c"&amp;$C4371,0)))</f>
        <v>0</v>
      </c>
    </row>
    <row r="4372" spans="1:8" x14ac:dyDescent="0.3">
      <c r="A4372" s="40" t="s">
        <v>1081</v>
      </c>
      <c r="B4372" s="95">
        <f t="shared" si="8953"/>
        <v>18</v>
      </c>
      <c r="C4372" s="95">
        <f t="shared" si="8956"/>
        <v>53</v>
      </c>
      <c r="E4372" s="95">
        <f t="shared" ref="E4372" si="8959">plan_id</f>
        <v>390</v>
      </c>
      <c r="F4372" s="95">
        <f t="shared" ca="1" si="8919"/>
        <v>2016</v>
      </c>
      <c r="G4372" s="95">
        <f t="shared" ref="G4372" ca="1" si="8960">VLOOKUP(INDIRECT(CHAR(39)&amp;$A4372&amp;CHAR(39)&amp;"!r2c"&amp;$C4372,0),variables,2,0)</f>
        <v>9905</v>
      </c>
      <c r="H4372" s="98">
        <f t="array" aca="1" ref="H4372" ca="1">IF(AND(G4372&gt;=10861,G4372&lt;=10863),TEXT(INDIRECT(CHAR(39)&amp;$A4372&amp;CHAR(39)&amp;"!r"&amp;$B4372&amp;"c"&amp;$C4372,0),"dd-mmm-yyyy"),(INDIRECT(CHAR(39)&amp;$A4372&amp;CHAR(39)&amp;"!r"&amp;$B4372&amp;"c"&amp;$C4372,0)))</f>
        <v>0</v>
      </c>
    </row>
    <row r="4373" spans="1:8" x14ac:dyDescent="0.3">
      <c r="A4373" s="40" t="s">
        <v>1081</v>
      </c>
      <c r="B4373" s="95">
        <f t="shared" si="8953"/>
        <v>18</v>
      </c>
      <c r="C4373" s="95">
        <f t="shared" si="8956"/>
        <v>54</v>
      </c>
      <c r="E4373" s="95">
        <f t="shared" ref="E4373" si="8961">plan_id</f>
        <v>390</v>
      </c>
      <c r="F4373" s="95">
        <f t="shared" ca="1" si="8919"/>
        <v>2016</v>
      </c>
      <c r="G4373" s="95">
        <f t="shared" ref="G4373" ca="1" si="8962">VLOOKUP(INDIRECT(CHAR(39)&amp;$A4373&amp;CHAR(39)&amp;"!r2c"&amp;$C4373,0),variables,2,0)</f>
        <v>9929</v>
      </c>
      <c r="H4373" s="98">
        <f t="array" aca="1" ref="H4373" ca="1">IF(AND(G4373&gt;=10861,G4373&lt;=10863),TEXT(INDIRECT(CHAR(39)&amp;$A4373&amp;CHAR(39)&amp;"!r"&amp;$B4373&amp;"c"&amp;$C4373,0),"dd-mmm-yyyy"),(INDIRECT(CHAR(39)&amp;$A4373&amp;CHAR(39)&amp;"!r"&amp;$B4373&amp;"c"&amp;$C4373,0)))</f>
        <v>0</v>
      </c>
    </row>
    <row r="4374" spans="1:8" x14ac:dyDescent="0.3">
      <c r="A4374" s="40" t="s">
        <v>1081</v>
      </c>
      <c r="B4374" s="95">
        <f t="shared" si="8953"/>
        <v>18</v>
      </c>
      <c r="C4374" s="95">
        <f t="shared" si="8956"/>
        <v>55</v>
      </c>
      <c r="E4374" s="95">
        <f t="shared" ref="E4374" si="8963">plan_id</f>
        <v>390</v>
      </c>
      <c r="F4374" s="95">
        <f t="shared" ca="1" si="8919"/>
        <v>2016</v>
      </c>
      <c r="G4374" s="95">
        <f t="shared" ref="G4374" ca="1" si="8964">VLOOKUP(INDIRECT(CHAR(39)&amp;$A4374&amp;CHAR(39)&amp;"!r2c"&amp;$C4374,0),variables,2,0)</f>
        <v>9654</v>
      </c>
      <c r="H4374" s="98">
        <f t="array" aca="1" ref="H4374" ca="1">IF(AND(G4374&gt;=10861,G4374&lt;=10863),TEXT(INDIRECT(CHAR(39)&amp;$A4374&amp;CHAR(39)&amp;"!r"&amp;$B4374&amp;"c"&amp;$C4374,0),"dd-mmm-yyyy"),(INDIRECT(CHAR(39)&amp;$A4374&amp;CHAR(39)&amp;"!r"&amp;$B4374&amp;"c"&amp;$C4374,0)))</f>
        <v>0</v>
      </c>
    </row>
    <row r="4375" spans="1:8" x14ac:dyDescent="0.3">
      <c r="A4375" s="40" t="s">
        <v>1081</v>
      </c>
      <c r="B4375" s="95">
        <f t="shared" si="8953"/>
        <v>18</v>
      </c>
      <c r="C4375" s="95">
        <f t="shared" si="8956"/>
        <v>56</v>
      </c>
      <c r="E4375" s="95">
        <f t="shared" ref="E4375" si="8965">plan_id</f>
        <v>390</v>
      </c>
      <c r="F4375" s="95">
        <f t="shared" ca="1" si="8919"/>
        <v>2016</v>
      </c>
      <c r="G4375" s="95">
        <f t="shared" ref="G4375" ca="1" si="8966">VLOOKUP(INDIRECT(CHAR(39)&amp;$A4375&amp;CHAR(39)&amp;"!r2c"&amp;$C4375,0),variables,2,0)</f>
        <v>9707</v>
      </c>
      <c r="H4375" s="98">
        <f t="array" aca="1" ref="H4375" ca="1">IF(AND(G4375&gt;=10861,G4375&lt;=10863),TEXT(INDIRECT(CHAR(39)&amp;$A4375&amp;CHAR(39)&amp;"!r"&amp;$B4375&amp;"c"&amp;$C4375,0),"dd-mmm-yyyy"),(INDIRECT(CHAR(39)&amp;$A4375&amp;CHAR(39)&amp;"!r"&amp;$B4375&amp;"c"&amp;$C4375,0)))</f>
        <v>0</v>
      </c>
    </row>
    <row r="4376" spans="1:8" x14ac:dyDescent="0.3">
      <c r="A4376" s="40" t="s">
        <v>1081</v>
      </c>
      <c r="B4376" s="95">
        <f t="shared" si="8953"/>
        <v>18</v>
      </c>
      <c r="C4376" s="95">
        <f t="shared" si="8956"/>
        <v>57</v>
      </c>
      <c r="E4376" s="95">
        <f t="shared" ref="E4376" si="8967">plan_id</f>
        <v>390</v>
      </c>
      <c r="F4376" s="95">
        <f t="shared" ca="1" si="8919"/>
        <v>2016</v>
      </c>
      <c r="G4376" s="95">
        <f t="shared" ref="G4376" ca="1" si="8968">VLOOKUP(INDIRECT(CHAR(39)&amp;$A4376&amp;CHAR(39)&amp;"!r2c"&amp;$C4376,0),variables,2,0)</f>
        <v>9669</v>
      </c>
      <c r="H4376" s="98">
        <f t="array" aca="1" ref="H4376" ca="1">IF(AND(G4376&gt;=10861,G4376&lt;=10863),TEXT(INDIRECT(CHAR(39)&amp;$A4376&amp;CHAR(39)&amp;"!r"&amp;$B4376&amp;"c"&amp;$C4376,0),"dd-mmm-yyyy"),(INDIRECT(CHAR(39)&amp;$A4376&amp;CHAR(39)&amp;"!r"&amp;$B4376&amp;"c"&amp;$C4376,0)))</f>
        <v>0</v>
      </c>
    </row>
    <row r="4377" spans="1:8" x14ac:dyDescent="0.3">
      <c r="A4377" s="40" t="s">
        <v>1081</v>
      </c>
      <c r="B4377" s="95">
        <f t="shared" si="8953"/>
        <v>18</v>
      </c>
      <c r="C4377" s="95">
        <f t="shared" si="8956"/>
        <v>58</v>
      </c>
      <c r="E4377" s="95">
        <f t="shared" ref="E4377" si="8969">plan_id</f>
        <v>390</v>
      </c>
      <c r="F4377" s="95">
        <f t="shared" ca="1" si="8919"/>
        <v>2016</v>
      </c>
      <c r="G4377" s="95">
        <f t="shared" ref="G4377" ca="1" si="8970">VLOOKUP(INDIRECT(CHAR(39)&amp;$A4377&amp;CHAR(39)&amp;"!r2c"&amp;$C4377,0),variables,2,0)</f>
        <v>9851</v>
      </c>
      <c r="H4377" s="98">
        <f t="array" aca="1" ref="H4377" ca="1">IF(AND(G4377&gt;=10861,G4377&lt;=10863),TEXT(INDIRECT(CHAR(39)&amp;$A4377&amp;CHAR(39)&amp;"!r"&amp;$B4377&amp;"c"&amp;$C4377,0),"dd-mmm-yyyy"),(INDIRECT(CHAR(39)&amp;$A4377&amp;CHAR(39)&amp;"!r"&amp;$B4377&amp;"c"&amp;$C4377,0)))</f>
        <v>0</v>
      </c>
    </row>
    <row r="4378" spans="1:8" x14ac:dyDescent="0.3">
      <c r="A4378" s="40" t="s">
        <v>1081</v>
      </c>
      <c r="B4378" s="95">
        <f t="shared" si="8953"/>
        <v>18</v>
      </c>
      <c r="C4378" s="95">
        <f t="shared" si="8956"/>
        <v>59</v>
      </c>
      <c r="E4378" s="95">
        <f t="shared" ref="E4378" si="8971">plan_id</f>
        <v>390</v>
      </c>
      <c r="F4378" s="95">
        <f t="shared" ca="1" si="8919"/>
        <v>2016</v>
      </c>
      <c r="G4378" s="95">
        <f t="shared" ref="G4378" ca="1" si="8972">VLOOKUP(INDIRECT(CHAR(39)&amp;$A4378&amp;CHAR(39)&amp;"!r2c"&amp;$C4378,0),variables,2,0)</f>
        <v>9890</v>
      </c>
      <c r="H4378" s="98">
        <f t="array" aca="1" ref="H4378" ca="1">IF(AND(G4378&gt;=10861,G4378&lt;=10863),TEXT(INDIRECT(CHAR(39)&amp;$A4378&amp;CHAR(39)&amp;"!r"&amp;$B4378&amp;"c"&amp;$C4378,0),"dd-mmm-yyyy"),(INDIRECT(CHAR(39)&amp;$A4378&amp;CHAR(39)&amp;"!r"&amp;$B4378&amp;"c"&amp;$C4378,0)))</f>
        <v>0</v>
      </c>
    </row>
    <row r="4379" spans="1:8" x14ac:dyDescent="0.3">
      <c r="A4379" s="40" t="s">
        <v>1081</v>
      </c>
      <c r="B4379" s="95">
        <f t="shared" si="8953"/>
        <v>18</v>
      </c>
      <c r="C4379" s="95">
        <f t="shared" si="8956"/>
        <v>60</v>
      </c>
      <c r="E4379" s="95">
        <f t="shared" ref="E4379" si="8973">plan_id</f>
        <v>390</v>
      </c>
      <c r="F4379" s="95">
        <f t="shared" ca="1" si="8919"/>
        <v>2016</v>
      </c>
      <c r="G4379" s="95">
        <f t="shared" ref="G4379" ca="1" si="8974">VLOOKUP(INDIRECT(CHAR(39)&amp;$A4379&amp;CHAR(39)&amp;"!r2c"&amp;$C4379,0),variables,2,0)</f>
        <v>9893</v>
      </c>
      <c r="H4379" s="98">
        <f t="array" aca="1" ref="H4379" ca="1">IF(AND(G4379&gt;=10861,G4379&lt;=10863),TEXT(INDIRECT(CHAR(39)&amp;$A4379&amp;CHAR(39)&amp;"!r"&amp;$B4379&amp;"c"&amp;$C4379,0),"dd-mmm-yyyy"),(INDIRECT(CHAR(39)&amp;$A4379&amp;CHAR(39)&amp;"!r"&amp;$B4379&amp;"c"&amp;$C4379,0)))</f>
        <v>0</v>
      </c>
    </row>
    <row r="4380" spans="1:8" x14ac:dyDescent="0.3">
      <c r="A4380" s="40" t="s">
        <v>1081</v>
      </c>
      <c r="B4380" s="95">
        <f t="shared" si="8953"/>
        <v>18</v>
      </c>
      <c r="C4380" s="95">
        <f t="shared" si="8956"/>
        <v>61</v>
      </c>
      <c r="E4380" s="95">
        <f t="shared" ref="E4380" si="8975">plan_id</f>
        <v>390</v>
      </c>
      <c r="F4380" s="95">
        <f t="shared" ca="1" si="8919"/>
        <v>2016</v>
      </c>
      <c r="G4380" s="95">
        <f t="shared" ref="G4380" ca="1" si="8976">VLOOKUP(INDIRECT(CHAR(39)&amp;$A4380&amp;CHAR(39)&amp;"!r2c"&amp;$C4380,0),variables,2,0)</f>
        <v>9896</v>
      </c>
      <c r="H4380" s="98">
        <f t="array" aca="1" ref="H4380" ca="1">IF(AND(G4380&gt;=10861,G4380&lt;=10863),TEXT(INDIRECT(CHAR(39)&amp;$A4380&amp;CHAR(39)&amp;"!r"&amp;$B4380&amp;"c"&amp;$C4380,0),"dd-mmm-yyyy"),(INDIRECT(CHAR(39)&amp;$A4380&amp;CHAR(39)&amp;"!r"&amp;$B4380&amp;"c"&amp;$C4380,0)))</f>
        <v>0</v>
      </c>
    </row>
    <row r="4381" spans="1:8" x14ac:dyDescent="0.3">
      <c r="A4381" s="40" t="s">
        <v>1081</v>
      </c>
      <c r="B4381" s="95">
        <f t="shared" si="8953"/>
        <v>18</v>
      </c>
      <c r="C4381" s="95">
        <f t="shared" si="8956"/>
        <v>62</v>
      </c>
      <c r="E4381" s="95">
        <f t="shared" ref="E4381" si="8977">plan_id</f>
        <v>390</v>
      </c>
      <c r="F4381" s="95">
        <f t="shared" ca="1" si="8919"/>
        <v>2016</v>
      </c>
      <c r="G4381" s="95">
        <f t="shared" ref="G4381" ca="1" si="8978">VLOOKUP(INDIRECT(CHAR(39)&amp;$A4381&amp;CHAR(39)&amp;"!r2c"&amp;$C4381,0),variables,2,0)</f>
        <v>9660</v>
      </c>
      <c r="H4381" s="98">
        <f t="array" aca="1" ref="H4381" ca="1">IF(AND(G4381&gt;=10861,G4381&lt;=10863),TEXT(INDIRECT(CHAR(39)&amp;$A4381&amp;CHAR(39)&amp;"!r"&amp;$B4381&amp;"c"&amp;$C4381,0),"dd-mmm-yyyy"),(INDIRECT(CHAR(39)&amp;$A4381&amp;CHAR(39)&amp;"!r"&amp;$B4381&amp;"c"&amp;$C4381,0)))</f>
        <v>0</v>
      </c>
    </row>
    <row r="4382" spans="1:8" x14ac:dyDescent="0.3">
      <c r="A4382" s="40" t="s">
        <v>1081</v>
      </c>
      <c r="B4382" s="95">
        <f t="shared" si="8953"/>
        <v>18</v>
      </c>
      <c r="C4382" s="95">
        <f t="shared" si="8956"/>
        <v>63</v>
      </c>
      <c r="E4382" s="95">
        <f t="shared" ref="E4382" si="8979">plan_id</f>
        <v>390</v>
      </c>
      <c r="F4382" s="95">
        <f t="shared" ca="1" si="8919"/>
        <v>2016</v>
      </c>
      <c r="G4382" s="95">
        <f t="shared" ref="G4382" ca="1" si="8980">VLOOKUP(INDIRECT(CHAR(39)&amp;$A4382&amp;CHAR(39)&amp;"!r2c"&amp;$C4382,0),variables,2,0)</f>
        <v>9701</v>
      </c>
      <c r="H4382" s="98">
        <f t="array" aca="1" ref="H4382" ca="1">IF(AND(G4382&gt;=10861,G4382&lt;=10863),TEXT(INDIRECT(CHAR(39)&amp;$A4382&amp;CHAR(39)&amp;"!r"&amp;$B4382&amp;"c"&amp;$C4382,0),"dd-mmm-yyyy"),(INDIRECT(CHAR(39)&amp;$A4382&amp;CHAR(39)&amp;"!r"&amp;$B4382&amp;"c"&amp;$C4382,0)))</f>
        <v>0</v>
      </c>
    </row>
    <row r="4383" spans="1:8" x14ac:dyDescent="0.3">
      <c r="A4383" s="40" t="s">
        <v>1081</v>
      </c>
      <c r="B4383" s="95">
        <f t="shared" si="8953"/>
        <v>18</v>
      </c>
      <c r="C4383" s="95">
        <f t="shared" si="8956"/>
        <v>64</v>
      </c>
      <c r="E4383" s="95">
        <f t="shared" ref="E4383" si="8981">plan_id</f>
        <v>390</v>
      </c>
      <c r="F4383" s="95">
        <f t="shared" ca="1" si="8919"/>
        <v>2016</v>
      </c>
      <c r="G4383" s="95">
        <f t="shared" ref="G4383" ca="1" si="8982">VLOOKUP(INDIRECT(CHAR(39)&amp;$A4383&amp;CHAR(39)&amp;"!r2c"&amp;$C4383,0),variables,2,0)</f>
        <v>9728</v>
      </c>
      <c r="H4383" s="98">
        <f t="array" aca="1" ref="H4383" ca="1">IF(AND(G4383&gt;=10861,G4383&lt;=10863),TEXT(INDIRECT(CHAR(39)&amp;$A4383&amp;CHAR(39)&amp;"!r"&amp;$B4383&amp;"c"&amp;$C4383,0),"dd-mmm-yyyy"),(INDIRECT(CHAR(39)&amp;$A4383&amp;CHAR(39)&amp;"!r"&amp;$B4383&amp;"c"&amp;$C4383,0)))</f>
        <v>0</v>
      </c>
    </row>
    <row r="4384" spans="1:8" x14ac:dyDescent="0.3">
      <c r="A4384" s="40" t="s">
        <v>1081</v>
      </c>
      <c r="B4384" s="95">
        <f t="shared" si="8953"/>
        <v>18</v>
      </c>
      <c r="C4384" s="95">
        <f t="shared" si="8956"/>
        <v>65</v>
      </c>
      <c r="E4384" s="95">
        <f t="shared" ref="E4384" si="8983">plan_id</f>
        <v>390</v>
      </c>
      <c r="F4384" s="95">
        <f t="shared" ca="1" si="8919"/>
        <v>2016</v>
      </c>
      <c r="G4384" s="95">
        <f t="shared" ref="G4384" ca="1" si="8984">VLOOKUP(INDIRECT(CHAR(39)&amp;$A4384&amp;CHAR(39)&amp;"!r2c"&amp;$C4384,0),variables,2,0)</f>
        <v>9731</v>
      </c>
      <c r="H4384" s="98">
        <f t="array" aca="1" ref="H4384" ca="1">IF(AND(G4384&gt;=10861,G4384&lt;=10863),TEXT(INDIRECT(CHAR(39)&amp;$A4384&amp;CHAR(39)&amp;"!r"&amp;$B4384&amp;"c"&amp;$C4384,0),"dd-mmm-yyyy"),(INDIRECT(CHAR(39)&amp;$A4384&amp;CHAR(39)&amp;"!r"&amp;$B4384&amp;"c"&amp;$C4384,0)))</f>
        <v>0</v>
      </c>
    </row>
    <row r="4385" spans="1:8" x14ac:dyDescent="0.3">
      <c r="A4385" s="40" t="s">
        <v>1081</v>
      </c>
      <c r="B4385" s="95">
        <f t="shared" si="8953"/>
        <v>18</v>
      </c>
      <c r="C4385" s="95">
        <f t="shared" si="8956"/>
        <v>66</v>
      </c>
      <c r="E4385" s="95">
        <f t="shared" ref="E4385" si="8985">plan_id</f>
        <v>390</v>
      </c>
      <c r="F4385" s="95">
        <f t="shared" ca="1" si="8919"/>
        <v>2016</v>
      </c>
      <c r="G4385" s="95">
        <f t="shared" ref="G4385" ca="1" si="8986">VLOOKUP(INDIRECT(CHAR(39)&amp;$A4385&amp;CHAR(39)&amp;"!r2c"&amp;$C4385,0),variables,2,0)</f>
        <v>9737</v>
      </c>
      <c r="H4385" s="98">
        <f t="array" aca="1" ref="H4385" ca="1">IF(AND(G4385&gt;=10861,G4385&lt;=10863),TEXT(INDIRECT(CHAR(39)&amp;$A4385&amp;CHAR(39)&amp;"!r"&amp;$B4385&amp;"c"&amp;$C4385,0),"dd-mmm-yyyy"),(INDIRECT(CHAR(39)&amp;$A4385&amp;CHAR(39)&amp;"!r"&amp;$B4385&amp;"c"&amp;$C4385,0)))</f>
        <v>0</v>
      </c>
    </row>
    <row r="4386" spans="1:8" x14ac:dyDescent="0.3">
      <c r="A4386" s="40" t="s">
        <v>1081</v>
      </c>
      <c r="B4386" s="95">
        <f t="shared" si="8953"/>
        <v>18</v>
      </c>
      <c r="C4386" s="95">
        <f t="shared" si="8956"/>
        <v>67</v>
      </c>
      <c r="E4386" s="95">
        <f t="shared" ref="E4386" si="8987">plan_id</f>
        <v>390</v>
      </c>
      <c r="F4386" s="95">
        <f t="shared" ca="1" si="8919"/>
        <v>2016</v>
      </c>
      <c r="G4386" s="95">
        <f t="shared" ref="G4386" ca="1" si="8988">VLOOKUP(INDIRECT(CHAR(39)&amp;$A4386&amp;CHAR(39)&amp;"!r2c"&amp;$C4386,0),variables,2,0)</f>
        <v>9740</v>
      </c>
      <c r="H4386" s="98">
        <f t="array" aca="1" ref="H4386" ca="1">IF(AND(G4386&gt;=10861,G4386&lt;=10863),TEXT(INDIRECT(CHAR(39)&amp;$A4386&amp;CHAR(39)&amp;"!r"&amp;$B4386&amp;"c"&amp;$C4386,0),"dd-mmm-yyyy"),(INDIRECT(CHAR(39)&amp;$A4386&amp;CHAR(39)&amp;"!r"&amp;$B4386&amp;"c"&amp;$C4386,0)))</f>
        <v>0</v>
      </c>
    </row>
    <row r="4387" spans="1:8" x14ac:dyDescent="0.3">
      <c r="A4387" s="40" t="s">
        <v>1081</v>
      </c>
      <c r="B4387" s="95">
        <f t="shared" si="8953"/>
        <v>18</v>
      </c>
      <c r="C4387" s="95">
        <f t="shared" si="8956"/>
        <v>68</v>
      </c>
      <c r="E4387" s="95">
        <f t="shared" ref="E4387" si="8989">plan_id</f>
        <v>390</v>
      </c>
      <c r="F4387" s="95">
        <f t="shared" ca="1" si="8919"/>
        <v>2016</v>
      </c>
      <c r="G4387" s="95">
        <f t="shared" ref="G4387" ca="1" si="8990">VLOOKUP(INDIRECT(CHAR(39)&amp;$A4387&amp;CHAR(39)&amp;"!r2c"&amp;$C4387,0),variables,2,0)</f>
        <v>9752</v>
      </c>
      <c r="H4387" s="98">
        <f t="array" aca="1" ref="H4387" ca="1">IF(AND(G4387&gt;=10861,G4387&lt;=10863),TEXT(INDIRECT(CHAR(39)&amp;$A4387&amp;CHAR(39)&amp;"!r"&amp;$B4387&amp;"c"&amp;$C4387,0),"dd-mmm-yyyy"),(INDIRECT(CHAR(39)&amp;$A4387&amp;CHAR(39)&amp;"!r"&amp;$B4387&amp;"c"&amp;$C4387,0)))</f>
        <v>0</v>
      </c>
    </row>
    <row r="4388" spans="1:8" x14ac:dyDescent="0.3">
      <c r="A4388" s="40" t="s">
        <v>1081</v>
      </c>
      <c r="B4388" s="95">
        <f t="shared" si="8953"/>
        <v>18</v>
      </c>
      <c r="C4388" s="95">
        <f t="shared" si="8956"/>
        <v>69</v>
      </c>
      <c r="E4388" s="95">
        <f t="shared" ref="E4388" si="8991">plan_id</f>
        <v>390</v>
      </c>
      <c r="F4388" s="95">
        <f t="shared" ca="1" si="8919"/>
        <v>2016</v>
      </c>
      <c r="G4388" s="95">
        <f t="shared" ref="G4388" ca="1" si="8992">VLOOKUP(INDIRECT(CHAR(39)&amp;$A4388&amp;CHAR(39)&amp;"!r2c"&amp;$C4388,0),variables,2,0)</f>
        <v>9791</v>
      </c>
      <c r="H4388" s="98">
        <f t="array" aca="1" ref="H4388" ca="1">IF(AND(G4388&gt;=10861,G4388&lt;=10863),TEXT(INDIRECT(CHAR(39)&amp;$A4388&amp;CHAR(39)&amp;"!r"&amp;$B4388&amp;"c"&amp;$C4388,0),"dd-mmm-yyyy"),(INDIRECT(CHAR(39)&amp;$A4388&amp;CHAR(39)&amp;"!r"&amp;$B4388&amp;"c"&amp;$C4388,0)))</f>
        <v>0</v>
      </c>
    </row>
    <row r="4389" spans="1:8" x14ac:dyDescent="0.3">
      <c r="A4389" s="40" t="s">
        <v>1081</v>
      </c>
      <c r="B4389" s="95">
        <f t="shared" si="8953"/>
        <v>18</v>
      </c>
      <c r="C4389" s="95">
        <f t="shared" si="8956"/>
        <v>70</v>
      </c>
      <c r="E4389" s="95">
        <f t="shared" ref="E4389" si="8993">plan_id</f>
        <v>390</v>
      </c>
      <c r="F4389" s="95">
        <f t="shared" ca="1" si="8919"/>
        <v>2016</v>
      </c>
      <c r="G4389" s="95">
        <f t="shared" ref="G4389" ca="1" si="8994">VLOOKUP(INDIRECT(CHAR(39)&amp;$A4389&amp;CHAR(39)&amp;"!r2c"&amp;$C4389,0),variables,2,0)</f>
        <v>9800</v>
      </c>
      <c r="H4389" s="98">
        <f t="array" aca="1" ref="H4389" ca="1">IF(AND(G4389&gt;=10861,G4389&lt;=10863),TEXT(INDIRECT(CHAR(39)&amp;$A4389&amp;CHAR(39)&amp;"!r"&amp;$B4389&amp;"c"&amp;$C4389,0),"dd-mmm-yyyy"),(INDIRECT(CHAR(39)&amp;$A4389&amp;CHAR(39)&amp;"!r"&amp;$B4389&amp;"c"&amp;$C4389,0)))</f>
        <v>0</v>
      </c>
    </row>
    <row r="4390" spans="1:8" x14ac:dyDescent="0.3">
      <c r="A4390" s="40" t="s">
        <v>1081</v>
      </c>
      <c r="B4390" s="95">
        <f t="shared" si="8953"/>
        <v>18</v>
      </c>
      <c r="C4390" s="95">
        <f t="shared" si="8956"/>
        <v>71</v>
      </c>
      <c r="E4390" s="95">
        <f t="shared" ref="E4390" si="8995">plan_id</f>
        <v>390</v>
      </c>
      <c r="F4390" s="95">
        <f t="shared" ca="1" si="8919"/>
        <v>2016</v>
      </c>
      <c r="G4390" s="95">
        <f t="shared" ref="G4390" ca="1" si="8996">VLOOKUP(INDIRECT(CHAR(39)&amp;$A4390&amp;CHAR(39)&amp;"!r2c"&amp;$C4390,0),variables,2,0)</f>
        <v>9842</v>
      </c>
      <c r="H4390" s="98">
        <f t="array" aca="1" ref="H4390" ca="1">IF(AND(G4390&gt;=10861,G4390&lt;=10863),TEXT(INDIRECT(CHAR(39)&amp;$A4390&amp;CHAR(39)&amp;"!r"&amp;$B4390&amp;"c"&amp;$C4390,0),"dd-mmm-yyyy"),(INDIRECT(CHAR(39)&amp;$A4390&amp;CHAR(39)&amp;"!r"&amp;$B4390&amp;"c"&amp;$C4390,0)))</f>
        <v>0</v>
      </c>
    </row>
    <row r="4391" spans="1:8" x14ac:dyDescent="0.3">
      <c r="A4391" s="40" t="s">
        <v>1081</v>
      </c>
      <c r="B4391" s="95">
        <f t="shared" si="8953"/>
        <v>18</v>
      </c>
      <c r="C4391" s="95">
        <f t="shared" si="8956"/>
        <v>72</v>
      </c>
      <c r="E4391" s="95">
        <f t="shared" ref="E4391" si="8997">plan_id</f>
        <v>390</v>
      </c>
      <c r="F4391" s="95">
        <f t="shared" ca="1" si="8919"/>
        <v>2016</v>
      </c>
      <c r="G4391" s="95">
        <f t="shared" ref="G4391" ca="1" si="8998">VLOOKUP(INDIRECT(CHAR(39)&amp;$A4391&amp;CHAR(39)&amp;"!r2c"&amp;$C4391,0),variables,2,0)</f>
        <v>9854</v>
      </c>
      <c r="H4391" s="98">
        <f t="array" aca="1" ref="H4391" ca="1">IF(AND(G4391&gt;=10861,G4391&lt;=10863),TEXT(INDIRECT(CHAR(39)&amp;$A4391&amp;CHAR(39)&amp;"!r"&amp;$B4391&amp;"c"&amp;$C4391,0),"dd-mmm-yyyy"),(INDIRECT(CHAR(39)&amp;$A4391&amp;CHAR(39)&amp;"!r"&amp;$B4391&amp;"c"&amp;$C4391,0)))</f>
        <v>0</v>
      </c>
    </row>
    <row r="4392" spans="1:8" x14ac:dyDescent="0.3">
      <c r="A4392" s="40" t="s">
        <v>1081</v>
      </c>
      <c r="B4392" s="95">
        <f t="shared" si="8953"/>
        <v>18</v>
      </c>
      <c r="C4392" s="95">
        <f t="shared" si="8956"/>
        <v>73</v>
      </c>
      <c r="E4392" s="95">
        <f t="shared" ref="E4392" si="8999">plan_id</f>
        <v>390</v>
      </c>
      <c r="F4392" s="95">
        <f t="shared" ca="1" si="8919"/>
        <v>2016</v>
      </c>
      <c r="G4392" s="95">
        <f t="shared" ref="G4392" ca="1" si="9000">VLOOKUP(INDIRECT(CHAR(39)&amp;$A4392&amp;CHAR(39)&amp;"!r2c"&amp;$C4392,0),variables,2,0)</f>
        <v>9869</v>
      </c>
      <c r="H4392" s="98">
        <f t="array" aca="1" ref="H4392" ca="1">IF(AND(G4392&gt;=10861,G4392&lt;=10863),TEXT(INDIRECT(CHAR(39)&amp;$A4392&amp;CHAR(39)&amp;"!r"&amp;$B4392&amp;"c"&amp;$C4392,0),"dd-mmm-yyyy"),(INDIRECT(CHAR(39)&amp;$A4392&amp;CHAR(39)&amp;"!r"&amp;$B4392&amp;"c"&amp;$C4392,0)))</f>
        <v>0</v>
      </c>
    </row>
    <row r="4393" spans="1:8" x14ac:dyDescent="0.3">
      <c r="A4393" s="40" t="s">
        <v>1081</v>
      </c>
      <c r="B4393" s="95">
        <f t="shared" si="8953"/>
        <v>18</v>
      </c>
      <c r="C4393" s="95">
        <f t="shared" si="8956"/>
        <v>74</v>
      </c>
      <c r="E4393" s="95">
        <f t="shared" ref="E4393" si="9001">plan_id</f>
        <v>390</v>
      </c>
      <c r="F4393" s="95">
        <f t="shared" ca="1" si="8919"/>
        <v>2016</v>
      </c>
      <c r="G4393" s="95">
        <f t="shared" ref="G4393" ca="1" si="9002">VLOOKUP(INDIRECT(CHAR(39)&amp;$A4393&amp;CHAR(39)&amp;"!r2c"&amp;$C4393,0),variables,2,0)</f>
        <v>9873</v>
      </c>
      <c r="H4393" s="98">
        <f t="array" aca="1" ref="H4393" ca="1">IF(AND(G4393&gt;=10861,G4393&lt;=10863),TEXT(INDIRECT(CHAR(39)&amp;$A4393&amp;CHAR(39)&amp;"!r"&amp;$B4393&amp;"c"&amp;$C4393,0),"dd-mmm-yyyy"),(INDIRECT(CHAR(39)&amp;$A4393&amp;CHAR(39)&amp;"!r"&amp;$B4393&amp;"c"&amp;$C4393,0)))</f>
        <v>0</v>
      </c>
    </row>
    <row r="4394" spans="1:8" x14ac:dyDescent="0.3">
      <c r="A4394" s="40" t="s">
        <v>1081</v>
      </c>
      <c r="B4394" s="95">
        <f t="shared" si="8953"/>
        <v>18</v>
      </c>
      <c r="C4394" s="95">
        <f t="shared" si="8956"/>
        <v>75</v>
      </c>
      <c r="E4394" s="95">
        <f t="shared" ref="E4394" si="9003">plan_id</f>
        <v>390</v>
      </c>
      <c r="F4394" s="95">
        <f t="shared" ca="1" si="8919"/>
        <v>2016</v>
      </c>
      <c r="G4394" s="95">
        <f t="shared" ref="G4394" ca="1" si="9004">VLOOKUP(INDIRECT(CHAR(39)&amp;$A4394&amp;CHAR(39)&amp;"!r2c"&amp;$C4394,0),variables,2,0)</f>
        <v>9881</v>
      </c>
      <c r="H4394" s="98">
        <f t="array" aca="1" ref="H4394" ca="1">IF(AND(G4394&gt;=10861,G4394&lt;=10863),TEXT(INDIRECT(CHAR(39)&amp;$A4394&amp;CHAR(39)&amp;"!r"&amp;$B4394&amp;"c"&amp;$C4394,0),"dd-mmm-yyyy"),(INDIRECT(CHAR(39)&amp;$A4394&amp;CHAR(39)&amp;"!r"&amp;$B4394&amp;"c"&amp;$C4394,0)))</f>
        <v>0</v>
      </c>
    </row>
    <row r="4395" spans="1:8" x14ac:dyDescent="0.3">
      <c r="A4395" s="40" t="s">
        <v>1081</v>
      </c>
      <c r="B4395" s="95">
        <f t="shared" si="8953"/>
        <v>18</v>
      </c>
      <c r="C4395" s="95">
        <f t="shared" si="8956"/>
        <v>76</v>
      </c>
      <c r="E4395" s="95">
        <f t="shared" ref="E4395" si="9005">plan_id</f>
        <v>390</v>
      </c>
      <c r="F4395" s="95">
        <f t="shared" ca="1" si="8919"/>
        <v>2016</v>
      </c>
      <c r="G4395" s="95">
        <f t="shared" ref="G4395" ca="1" si="9006">VLOOKUP(INDIRECT(CHAR(39)&amp;$A4395&amp;CHAR(39)&amp;"!r2c"&amp;$C4395,0),variables,2,0)</f>
        <v>9908</v>
      </c>
      <c r="H4395" s="98">
        <f t="array" aca="1" ref="H4395" ca="1">IF(AND(G4395&gt;=10861,G4395&lt;=10863),TEXT(INDIRECT(CHAR(39)&amp;$A4395&amp;CHAR(39)&amp;"!r"&amp;$B4395&amp;"c"&amp;$C4395,0),"dd-mmm-yyyy"),(INDIRECT(CHAR(39)&amp;$A4395&amp;CHAR(39)&amp;"!r"&amp;$B4395&amp;"c"&amp;$C4395,0)))</f>
        <v>0</v>
      </c>
    </row>
    <row r="4396" spans="1:8" x14ac:dyDescent="0.3">
      <c r="A4396" s="40" t="s">
        <v>1081</v>
      </c>
      <c r="B4396" s="95">
        <f t="shared" si="8953"/>
        <v>18</v>
      </c>
      <c r="C4396" s="95">
        <f t="shared" si="8956"/>
        <v>77</v>
      </c>
      <c r="E4396" s="95">
        <f t="shared" ref="E4396" si="9007">plan_id</f>
        <v>390</v>
      </c>
      <c r="F4396" s="95">
        <f t="shared" ca="1" si="8919"/>
        <v>2016</v>
      </c>
      <c r="G4396" s="95">
        <f t="shared" ref="G4396" ca="1" si="9008">VLOOKUP(INDIRECT(CHAR(39)&amp;$A4396&amp;CHAR(39)&amp;"!r2c"&amp;$C4396,0),variables,2,0)</f>
        <v>9911</v>
      </c>
      <c r="H4396" s="98">
        <f t="array" aca="1" ref="H4396" ca="1">IF(AND(G4396&gt;=10861,G4396&lt;=10863),TEXT(INDIRECT(CHAR(39)&amp;$A4396&amp;CHAR(39)&amp;"!r"&amp;$B4396&amp;"c"&amp;$C4396,0),"dd-mmm-yyyy"),(INDIRECT(CHAR(39)&amp;$A4396&amp;CHAR(39)&amp;"!r"&amp;$B4396&amp;"c"&amp;$C4396,0)))</f>
        <v>0</v>
      </c>
    </row>
    <row r="4397" spans="1:8" x14ac:dyDescent="0.3">
      <c r="A4397" s="40" t="s">
        <v>1081</v>
      </c>
      <c r="B4397" s="95">
        <f t="shared" si="8953"/>
        <v>18</v>
      </c>
      <c r="C4397" s="95">
        <f t="shared" si="8956"/>
        <v>78</v>
      </c>
      <c r="E4397" s="95">
        <f t="shared" ref="E4397" si="9009">plan_id</f>
        <v>390</v>
      </c>
      <c r="F4397" s="95">
        <f t="shared" ca="1" si="8919"/>
        <v>2016</v>
      </c>
      <c r="G4397" s="95">
        <f t="shared" ref="G4397" ca="1" si="9010">VLOOKUP(INDIRECT(CHAR(39)&amp;$A4397&amp;CHAR(39)&amp;"!r2c"&amp;$C4397,0),variables,2,0)</f>
        <v>9663</v>
      </c>
      <c r="H4397" s="98">
        <f t="array" aca="1" ref="H4397" ca="1">IF(AND(G4397&gt;=10861,G4397&lt;=10863),TEXT(INDIRECT(CHAR(39)&amp;$A4397&amp;CHAR(39)&amp;"!r"&amp;$B4397&amp;"c"&amp;$C4397,0),"dd-mmm-yyyy"),(INDIRECT(CHAR(39)&amp;$A4397&amp;CHAR(39)&amp;"!r"&amp;$B4397&amp;"c"&amp;$C4397,0)))</f>
        <v>0</v>
      </c>
    </row>
    <row r="4398" spans="1:8" x14ac:dyDescent="0.3">
      <c r="A4398" s="40" t="s">
        <v>1081</v>
      </c>
      <c r="B4398" s="95">
        <f t="shared" si="8953"/>
        <v>18</v>
      </c>
      <c r="C4398" s="95">
        <f t="shared" si="8956"/>
        <v>79</v>
      </c>
      <c r="E4398" s="95">
        <f t="shared" ref="E4398" si="9011">plan_id</f>
        <v>390</v>
      </c>
      <c r="F4398" s="95">
        <f t="shared" ca="1" si="8919"/>
        <v>2016</v>
      </c>
      <c r="G4398" s="95">
        <f t="shared" ref="G4398" ca="1" si="9012">VLOOKUP(INDIRECT(CHAR(39)&amp;$A4398&amp;CHAR(39)&amp;"!r2c"&amp;$C4398,0),variables,2,0)</f>
        <v>9710</v>
      </c>
      <c r="H4398" s="98">
        <f t="array" aca="1" ref="H4398" ca="1">IF(AND(G4398&gt;=10861,G4398&lt;=10863),TEXT(INDIRECT(CHAR(39)&amp;$A4398&amp;CHAR(39)&amp;"!r"&amp;$B4398&amp;"c"&amp;$C4398,0),"dd-mmm-yyyy"),(INDIRECT(CHAR(39)&amp;$A4398&amp;CHAR(39)&amp;"!r"&amp;$B4398&amp;"c"&amp;$C4398,0)))</f>
        <v>0</v>
      </c>
    </row>
    <row r="4399" spans="1:8" x14ac:dyDescent="0.3">
      <c r="A4399" s="40" t="s">
        <v>1081</v>
      </c>
      <c r="B4399" s="95">
        <f t="shared" si="8953"/>
        <v>18</v>
      </c>
      <c r="C4399" s="95">
        <f t="shared" si="8956"/>
        <v>80</v>
      </c>
      <c r="E4399" s="95">
        <f t="shared" ref="E4399" si="9013">plan_id</f>
        <v>390</v>
      </c>
      <c r="F4399" s="95">
        <f t="shared" ca="1" si="8919"/>
        <v>2016</v>
      </c>
      <c r="G4399" s="95">
        <f t="shared" ref="G4399" ca="1" si="9014">VLOOKUP(INDIRECT(CHAR(39)&amp;$A4399&amp;CHAR(39)&amp;"!r2c"&amp;$C4399,0),variables,2,0)</f>
        <v>9758</v>
      </c>
      <c r="H4399" s="98">
        <f t="array" aca="1" ref="H4399" ca="1">IF(AND(G4399&gt;=10861,G4399&lt;=10863),TEXT(INDIRECT(CHAR(39)&amp;$A4399&amp;CHAR(39)&amp;"!r"&amp;$B4399&amp;"c"&amp;$C4399,0),"dd-mmm-yyyy"),(INDIRECT(CHAR(39)&amp;$A4399&amp;CHAR(39)&amp;"!r"&amp;$B4399&amp;"c"&amp;$C4399,0)))</f>
        <v>0</v>
      </c>
    </row>
    <row r="4400" spans="1:8" x14ac:dyDescent="0.3">
      <c r="A4400" s="40" t="s">
        <v>1081</v>
      </c>
      <c r="B4400" s="95">
        <f t="shared" si="8953"/>
        <v>18</v>
      </c>
      <c r="C4400" s="95">
        <f t="shared" si="8956"/>
        <v>81</v>
      </c>
      <c r="E4400" s="95">
        <f t="shared" ref="E4400" si="9015">plan_id</f>
        <v>390</v>
      </c>
      <c r="F4400" s="95">
        <f t="shared" ca="1" si="8919"/>
        <v>2016</v>
      </c>
      <c r="G4400" s="95">
        <f t="shared" ref="G4400" ca="1" si="9016">VLOOKUP(INDIRECT(CHAR(39)&amp;$A4400&amp;CHAR(39)&amp;"!r2c"&amp;$C4400,0),variables,2,0)</f>
        <v>9803</v>
      </c>
      <c r="H4400" s="98">
        <f t="array" aca="1" ref="H4400" ca="1">IF(AND(G4400&gt;=10861,G4400&lt;=10863),TEXT(INDIRECT(CHAR(39)&amp;$A4400&amp;CHAR(39)&amp;"!r"&amp;$B4400&amp;"c"&amp;$C4400,0),"dd-mmm-yyyy"),(INDIRECT(CHAR(39)&amp;$A4400&amp;CHAR(39)&amp;"!r"&amp;$B4400&amp;"c"&amp;$C4400,0)))</f>
        <v>0</v>
      </c>
    </row>
    <row r="4401" spans="1:8" x14ac:dyDescent="0.3">
      <c r="A4401" s="40" t="s">
        <v>1081</v>
      </c>
      <c r="B4401" s="95">
        <f t="shared" si="8953"/>
        <v>18</v>
      </c>
      <c r="C4401" s="95">
        <f t="shared" si="8956"/>
        <v>82</v>
      </c>
      <c r="E4401" s="95">
        <f t="shared" ref="E4401" si="9017">plan_id</f>
        <v>390</v>
      </c>
      <c r="F4401" s="95">
        <f t="shared" ca="1" si="8919"/>
        <v>2016</v>
      </c>
      <c r="G4401" s="95">
        <f t="shared" ref="G4401" ca="1" si="9018">VLOOKUP(INDIRECT(CHAR(39)&amp;$A4401&amp;CHAR(39)&amp;"!r2c"&amp;$C4401,0),variables,2,0)</f>
        <v>9857</v>
      </c>
      <c r="H4401" s="98">
        <f t="array" aca="1" ref="H4401" ca="1">IF(AND(G4401&gt;=10861,G4401&lt;=10863),TEXT(INDIRECT(CHAR(39)&amp;$A4401&amp;CHAR(39)&amp;"!r"&amp;$B4401&amp;"c"&amp;$C4401,0),"dd-mmm-yyyy"),(INDIRECT(CHAR(39)&amp;$A4401&amp;CHAR(39)&amp;"!r"&amp;$B4401&amp;"c"&amp;$C4401,0)))</f>
        <v>0</v>
      </c>
    </row>
    <row r="4402" spans="1:8" x14ac:dyDescent="0.3">
      <c r="A4402" s="40" t="s">
        <v>1081</v>
      </c>
      <c r="B4402" s="95">
        <f t="shared" si="8953"/>
        <v>18</v>
      </c>
      <c r="C4402" s="95">
        <f t="shared" si="8956"/>
        <v>83</v>
      </c>
      <c r="E4402" s="95">
        <f t="shared" ref="E4402" si="9019">plan_id</f>
        <v>390</v>
      </c>
      <c r="F4402" s="95">
        <f t="shared" ca="1" si="8919"/>
        <v>2016</v>
      </c>
      <c r="G4402" s="95">
        <f t="shared" ref="G4402" ca="1" si="9020">VLOOKUP(INDIRECT(CHAR(39)&amp;$A4402&amp;CHAR(39)&amp;"!r2c"&amp;$C4402,0),variables,2,0)</f>
        <v>9902</v>
      </c>
      <c r="H4402" s="98">
        <f t="array" aca="1" ref="H4402" ca="1">IF(AND(G4402&gt;=10861,G4402&lt;=10863),TEXT(INDIRECT(CHAR(39)&amp;$A4402&amp;CHAR(39)&amp;"!r"&amp;$B4402&amp;"c"&amp;$C4402,0),"dd-mmm-yyyy"),(INDIRECT(CHAR(39)&amp;$A4402&amp;CHAR(39)&amp;"!r"&amp;$B4402&amp;"c"&amp;$C4402,0)))</f>
        <v>0</v>
      </c>
    </row>
    <row r="4403" spans="1:8" x14ac:dyDescent="0.3">
      <c r="A4403" s="40" t="s">
        <v>1081</v>
      </c>
      <c r="B4403" s="95">
        <f t="shared" si="8953"/>
        <v>18</v>
      </c>
      <c r="C4403" s="95">
        <f t="shared" si="8956"/>
        <v>84</v>
      </c>
      <c r="E4403" s="95">
        <f t="shared" ref="E4403" si="9021">plan_id</f>
        <v>390</v>
      </c>
      <c r="F4403" s="95">
        <f t="shared" ca="1" si="8919"/>
        <v>2016</v>
      </c>
      <c r="G4403" s="95">
        <f t="shared" ref="G4403" ca="1" si="9022">VLOOKUP(INDIRECT(CHAR(39)&amp;$A4403&amp;CHAR(39)&amp;"!r2c"&amp;$C4403,0),variables,2,0)</f>
        <v>9926</v>
      </c>
      <c r="H4403" s="98">
        <f t="array" aca="1" ref="H4403" ca="1">IF(AND(G4403&gt;=10861,G4403&lt;=10863),TEXT(INDIRECT(CHAR(39)&amp;$A4403&amp;CHAR(39)&amp;"!r"&amp;$B4403&amp;"c"&amp;$C4403,0),"dd-mmm-yyyy"),(INDIRECT(CHAR(39)&amp;$A4403&amp;CHAR(39)&amp;"!r"&amp;$B4403&amp;"c"&amp;$C4403,0)))</f>
        <v>0</v>
      </c>
    </row>
    <row r="4404" spans="1:8" x14ac:dyDescent="0.3">
      <c r="A4404" s="40" t="s">
        <v>1081</v>
      </c>
      <c r="B4404" s="95">
        <f t="shared" si="8953"/>
        <v>18</v>
      </c>
      <c r="C4404" s="95">
        <f t="shared" si="8956"/>
        <v>85</v>
      </c>
      <c r="E4404" s="95">
        <f t="shared" ref="E4404" si="9023">plan_id</f>
        <v>390</v>
      </c>
      <c r="F4404" s="95">
        <f t="shared" ca="1" si="8919"/>
        <v>2016</v>
      </c>
      <c r="G4404" s="95">
        <f t="shared" ref="G4404" ca="1" si="9024">VLOOKUP(INDIRECT(CHAR(39)&amp;$A4404&amp;CHAR(39)&amp;"!r2c"&amp;$C4404,0),variables,2,0)</f>
        <v>9666</v>
      </c>
      <c r="H4404" s="98">
        <f t="array" aca="1" ref="H4404" ca="1">IF(AND(G4404&gt;=10861,G4404&lt;=10863),TEXT(INDIRECT(CHAR(39)&amp;$A4404&amp;CHAR(39)&amp;"!r"&amp;$B4404&amp;"c"&amp;$C4404,0),"dd-mmm-yyyy"),(INDIRECT(CHAR(39)&amp;$A4404&amp;CHAR(39)&amp;"!r"&amp;$B4404&amp;"c"&amp;$C4404,0)))</f>
        <v>0</v>
      </c>
    </row>
    <row r="4405" spans="1:8" x14ac:dyDescent="0.3">
      <c r="A4405" s="40" t="s">
        <v>1081</v>
      </c>
      <c r="B4405" s="95">
        <f t="shared" si="8953"/>
        <v>18</v>
      </c>
      <c r="C4405" s="95">
        <f t="shared" si="8956"/>
        <v>86</v>
      </c>
      <c r="E4405" s="95">
        <f t="shared" ref="E4405" si="9025">plan_id</f>
        <v>390</v>
      </c>
      <c r="F4405" s="95">
        <f t="shared" ca="1" si="8919"/>
        <v>2016</v>
      </c>
      <c r="G4405" s="95">
        <f t="shared" ref="G4405" ca="1" si="9026">VLOOKUP(INDIRECT(CHAR(39)&amp;$A4405&amp;CHAR(39)&amp;"!r2c"&amp;$C4405,0),variables,2,0)</f>
        <v>9827</v>
      </c>
      <c r="H4405" s="98">
        <f t="array" aca="1" ref="H4405" ca="1">IF(AND(G4405&gt;=10861,G4405&lt;=10863),TEXT(INDIRECT(CHAR(39)&amp;$A4405&amp;CHAR(39)&amp;"!r"&amp;$B4405&amp;"c"&amp;$C4405,0),"dd-mmm-yyyy"),(INDIRECT(CHAR(39)&amp;$A4405&amp;CHAR(39)&amp;"!r"&amp;$B4405&amp;"c"&amp;$C4405,0)))</f>
        <v>0</v>
      </c>
    </row>
    <row r="4406" spans="1:8" x14ac:dyDescent="0.3">
      <c r="A4406" s="40" t="s">
        <v>1081</v>
      </c>
      <c r="B4406" s="95">
        <f t="shared" si="8953"/>
        <v>18</v>
      </c>
      <c r="C4406" s="95">
        <f t="shared" si="8956"/>
        <v>87</v>
      </c>
      <c r="E4406" s="95">
        <f t="shared" ref="E4406" si="9027">plan_id</f>
        <v>390</v>
      </c>
      <c r="F4406" s="95">
        <f t="shared" ca="1" si="8919"/>
        <v>2016</v>
      </c>
      <c r="G4406" s="95">
        <f t="shared" ref="G4406" ca="1" si="9028">VLOOKUP(INDIRECT(CHAR(39)&amp;$A4406&amp;CHAR(39)&amp;"!r2c"&amp;$C4406,0),variables,2,0)</f>
        <v>9657</v>
      </c>
      <c r="H4406" s="98">
        <f t="array" aca="1" ref="H4406" ca="1">IF(AND(G4406&gt;=10861,G4406&lt;=10863),TEXT(INDIRECT(CHAR(39)&amp;$A4406&amp;CHAR(39)&amp;"!r"&amp;$B4406&amp;"c"&amp;$C4406,0),"dd-mmm-yyyy"),(INDIRECT(CHAR(39)&amp;$A4406&amp;CHAR(39)&amp;"!r"&amp;$B4406&amp;"c"&amp;$C4406,0)))</f>
        <v>0</v>
      </c>
    </row>
    <row r="4407" spans="1:8" x14ac:dyDescent="0.3">
      <c r="A4407" s="40" t="s">
        <v>1081</v>
      </c>
      <c r="B4407" s="95">
        <f t="shared" si="8953"/>
        <v>18</v>
      </c>
      <c r="C4407" s="95">
        <f t="shared" si="8956"/>
        <v>88</v>
      </c>
      <c r="E4407" s="95">
        <f t="shared" ref="E4407" si="9029">plan_id</f>
        <v>390</v>
      </c>
      <c r="F4407" s="95">
        <f t="shared" ca="1" si="8919"/>
        <v>2016</v>
      </c>
      <c r="G4407" s="95">
        <f t="shared" ref="G4407" ca="1" si="9030">VLOOKUP(INDIRECT(CHAR(39)&amp;$A4407&amp;CHAR(39)&amp;"!r2c"&amp;$C4407,0),variables,2,0)</f>
        <v>9834</v>
      </c>
      <c r="H4407" s="98">
        <f t="array" aca="1" ref="H4407" ca="1">IF(AND(G4407&gt;=10861,G4407&lt;=10863),TEXT(INDIRECT(CHAR(39)&amp;$A4407&amp;CHAR(39)&amp;"!r"&amp;$B4407&amp;"c"&amp;$C4407,0),"dd-mmm-yyyy"),(INDIRECT(CHAR(39)&amp;$A4407&amp;CHAR(39)&amp;"!r"&amp;$B4407&amp;"c"&amp;$C4407,0)))</f>
        <v>0</v>
      </c>
    </row>
    <row r="4408" spans="1:8" x14ac:dyDescent="0.3">
      <c r="A4408" s="40" t="s">
        <v>1081</v>
      </c>
      <c r="B4408" s="95">
        <f t="shared" si="8953"/>
        <v>18</v>
      </c>
      <c r="C4408" s="95">
        <f t="shared" si="8956"/>
        <v>89</v>
      </c>
      <c r="E4408" s="95">
        <f t="shared" ref="E4408" si="9031">plan_id</f>
        <v>390</v>
      </c>
      <c r="F4408" s="95">
        <f t="shared" ca="1" si="8919"/>
        <v>2016</v>
      </c>
      <c r="G4408" s="95">
        <f t="shared" ref="G4408" ca="1" si="9032">VLOOKUP(INDIRECT(CHAR(39)&amp;$A4408&amp;CHAR(39)&amp;"!r2c"&amp;$C4408,0),variables,2,0)</f>
        <v>9884</v>
      </c>
      <c r="H4408" s="98">
        <f t="array" aca="1" ref="H4408" ca="1">IF(AND(G4408&gt;=10861,G4408&lt;=10863),TEXT(INDIRECT(CHAR(39)&amp;$A4408&amp;CHAR(39)&amp;"!r"&amp;$B4408&amp;"c"&amp;$C4408,0),"dd-mmm-yyyy"),(INDIRECT(CHAR(39)&amp;$A4408&amp;CHAR(39)&amp;"!r"&amp;$B4408&amp;"c"&amp;$C4408,0)))</f>
        <v>0</v>
      </c>
    </row>
    <row r="4409" spans="1:8" x14ac:dyDescent="0.3">
      <c r="A4409" s="40" t="s">
        <v>1081</v>
      </c>
      <c r="B4409" s="95">
        <f t="shared" si="8953"/>
        <v>18</v>
      </c>
      <c r="C4409" s="95">
        <f t="shared" si="8956"/>
        <v>90</v>
      </c>
      <c r="E4409" s="95">
        <f t="shared" ref="E4409" si="9033">plan_id</f>
        <v>390</v>
      </c>
      <c r="F4409" s="95">
        <f t="shared" ca="1" si="8919"/>
        <v>2016</v>
      </c>
      <c r="G4409" s="95">
        <f t="shared" ref="G4409" ca="1" si="9034">VLOOKUP(INDIRECT(CHAR(39)&amp;$A4409&amp;CHAR(39)&amp;"!r2c"&amp;$C4409,0),variables,2,0)</f>
        <v>9672</v>
      </c>
      <c r="H4409" s="98">
        <f t="array" aca="1" ref="H4409" ca="1">IF(AND(G4409&gt;=10861,G4409&lt;=10863),TEXT(INDIRECT(CHAR(39)&amp;$A4409&amp;CHAR(39)&amp;"!r"&amp;$B4409&amp;"c"&amp;$C4409,0),"dd-mmm-yyyy"),(INDIRECT(CHAR(39)&amp;$A4409&amp;CHAR(39)&amp;"!r"&amp;$B4409&amp;"c"&amp;$C4409,0)))</f>
        <v>0</v>
      </c>
    </row>
    <row r="4410" spans="1:8" x14ac:dyDescent="0.3">
      <c r="A4410" s="40" t="s">
        <v>1081</v>
      </c>
      <c r="B4410" s="95">
        <f t="shared" si="8953"/>
        <v>19</v>
      </c>
      <c r="C4410" s="95">
        <f t="shared" si="8956"/>
        <v>3</v>
      </c>
      <c r="E4410" s="95">
        <f t="shared" ref="E4410" si="9035">plan_id</f>
        <v>390</v>
      </c>
      <c r="F4410" s="95">
        <f t="shared" ca="1" si="8919"/>
        <v>2017</v>
      </c>
      <c r="G4410" s="95">
        <f t="shared" ref="G4410" ca="1" si="9036">VLOOKUP(INDIRECT(CHAR(39)&amp;$A4410&amp;CHAR(39)&amp;"!r2c"&amp;$C4410,0),variables,2,0)</f>
        <v>9704</v>
      </c>
      <c r="H4410" s="98">
        <f t="array" aca="1" ref="H4410" ca="1">IF(AND(G4410&gt;=10861,G4410&lt;=10863),TEXT(INDIRECT(CHAR(39)&amp;$A4410&amp;CHAR(39)&amp;"!r"&amp;$B4410&amp;"c"&amp;$C4410,0),"dd-mmm-yyyy"),(INDIRECT(CHAR(39)&amp;$A4410&amp;CHAR(39)&amp;"!r"&amp;$B4410&amp;"c"&amp;$C4410,0)))</f>
        <v>0</v>
      </c>
    </row>
    <row r="4411" spans="1:8" x14ac:dyDescent="0.3">
      <c r="A4411" s="40" t="s">
        <v>1081</v>
      </c>
      <c r="B4411" s="95">
        <f t="shared" si="8953"/>
        <v>19</v>
      </c>
      <c r="C4411" s="95">
        <f t="shared" si="8956"/>
        <v>4</v>
      </c>
      <c r="E4411" s="95">
        <f t="shared" ref="E4411" si="9037">plan_id</f>
        <v>390</v>
      </c>
      <c r="F4411" s="95">
        <f t="shared" ca="1" si="8919"/>
        <v>2017</v>
      </c>
      <c r="G4411" s="95">
        <f t="shared" ref="G4411" ca="1" si="9038">VLOOKUP(INDIRECT(CHAR(39)&amp;$A4411&amp;CHAR(39)&amp;"!r2c"&amp;$C4411,0),variables,2,0)</f>
        <v>9716</v>
      </c>
      <c r="H4411" s="98">
        <f t="array" aca="1" ref="H4411" ca="1">IF(AND(G4411&gt;=10861,G4411&lt;=10863),TEXT(INDIRECT(CHAR(39)&amp;$A4411&amp;CHAR(39)&amp;"!r"&amp;$B4411&amp;"c"&amp;$C4411,0),"dd-mmm-yyyy"),(INDIRECT(CHAR(39)&amp;$A4411&amp;CHAR(39)&amp;"!r"&amp;$B4411&amp;"c"&amp;$C4411,0)))</f>
        <v>0</v>
      </c>
    </row>
    <row r="4412" spans="1:8" x14ac:dyDescent="0.3">
      <c r="A4412" s="40" t="s">
        <v>1081</v>
      </c>
      <c r="B4412" s="95">
        <f t="shared" si="8953"/>
        <v>19</v>
      </c>
      <c r="C4412" s="95">
        <f t="shared" si="8956"/>
        <v>5</v>
      </c>
      <c r="E4412" s="95">
        <f t="shared" ref="E4412" si="9039">plan_id</f>
        <v>390</v>
      </c>
      <c r="F4412" s="95">
        <f t="shared" ca="1" si="8919"/>
        <v>2017</v>
      </c>
      <c r="G4412" s="95">
        <f t="shared" ref="G4412" ca="1" si="9040">VLOOKUP(INDIRECT(CHAR(39)&amp;$A4412&amp;CHAR(39)&amp;"!r2c"&amp;$C4412,0),variables,2,0)</f>
        <v>9734</v>
      </c>
      <c r="H4412" s="98">
        <f t="array" aca="1" ref="H4412" ca="1">IF(AND(G4412&gt;=10861,G4412&lt;=10863),TEXT(INDIRECT(CHAR(39)&amp;$A4412&amp;CHAR(39)&amp;"!r"&amp;$B4412&amp;"c"&amp;$C4412,0),"dd-mmm-yyyy"),(INDIRECT(CHAR(39)&amp;$A4412&amp;CHAR(39)&amp;"!r"&amp;$B4412&amp;"c"&amp;$C4412,0)))</f>
        <v>0</v>
      </c>
    </row>
    <row r="4413" spans="1:8" x14ac:dyDescent="0.3">
      <c r="A4413" s="40" t="s">
        <v>1081</v>
      </c>
      <c r="B4413" s="95">
        <f t="shared" si="8953"/>
        <v>19</v>
      </c>
      <c r="C4413" s="95">
        <f t="shared" si="8956"/>
        <v>6</v>
      </c>
      <c r="E4413" s="95">
        <f t="shared" ref="E4413" si="9041">plan_id</f>
        <v>390</v>
      </c>
      <c r="F4413" s="95">
        <f t="shared" ca="1" si="8919"/>
        <v>2017</v>
      </c>
      <c r="G4413" s="95">
        <f t="shared" ref="G4413" ca="1" si="9042">VLOOKUP(INDIRECT(CHAR(39)&amp;$A4413&amp;CHAR(39)&amp;"!r2c"&amp;$C4413,0),variables,2,0)</f>
        <v>9749</v>
      </c>
      <c r="H4413" s="98">
        <f t="array" aca="1" ref="H4413" ca="1">IF(AND(G4413&gt;=10861,G4413&lt;=10863),TEXT(INDIRECT(CHAR(39)&amp;$A4413&amp;CHAR(39)&amp;"!r"&amp;$B4413&amp;"c"&amp;$C4413,0),"dd-mmm-yyyy"),(INDIRECT(CHAR(39)&amp;$A4413&amp;CHAR(39)&amp;"!r"&amp;$B4413&amp;"c"&amp;$C4413,0)))</f>
        <v>0</v>
      </c>
    </row>
    <row r="4414" spans="1:8" x14ac:dyDescent="0.3">
      <c r="A4414" s="40" t="s">
        <v>1081</v>
      </c>
      <c r="B4414" s="95">
        <f t="shared" si="8953"/>
        <v>19</v>
      </c>
      <c r="C4414" s="95">
        <f t="shared" si="8956"/>
        <v>7</v>
      </c>
      <c r="E4414" s="95">
        <f t="shared" ref="E4414" si="9043">plan_id</f>
        <v>390</v>
      </c>
      <c r="F4414" s="95">
        <f t="shared" ca="1" si="8919"/>
        <v>2017</v>
      </c>
      <c r="G4414" s="95">
        <f t="shared" ref="G4414" ca="1" si="9044">VLOOKUP(INDIRECT(CHAR(39)&amp;$A4414&amp;CHAR(39)&amp;"!r2c"&amp;$C4414,0),variables,2,0)</f>
        <v>9755</v>
      </c>
      <c r="H4414" s="98">
        <f t="array" aca="1" ref="H4414" ca="1">IF(AND(G4414&gt;=10861,G4414&lt;=10863),TEXT(INDIRECT(CHAR(39)&amp;$A4414&amp;CHAR(39)&amp;"!r"&amp;$B4414&amp;"c"&amp;$C4414,0),"dd-mmm-yyyy"),(INDIRECT(CHAR(39)&amp;$A4414&amp;CHAR(39)&amp;"!r"&amp;$B4414&amp;"c"&amp;$C4414,0)))</f>
        <v>0</v>
      </c>
    </row>
    <row r="4415" spans="1:8" x14ac:dyDescent="0.3">
      <c r="A4415" s="40" t="s">
        <v>1081</v>
      </c>
      <c r="B4415" s="95">
        <f t="shared" si="8953"/>
        <v>19</v>
      </c>
      <c r="C4415" s="95">
        <f t="shared" si="8956"/>
        <v>8</v>
      </c>
      <c r="E4415" s="95">
        <f t="shared" ref="E4415" si="9045">plan_id</f>
        <v>390</v>
      </c>
      <c r="F4415" s="95">
        <f t="shared" ca="1" si="8919"/>
        <v>2017</v>
      </c>
      <c r="G4415" s="95">
        <f t="shared" ref="G4415" ca="1" si="9046">VLOOKUP(INDIRECT(CHAR(39)&amp;$A4415&amp;CHAR(39)&amp;"!r2c"&amp;$C4415,0),variables,2,0)</f>
        <v>9782</v>
      </c>
      <c r="H4415" s="98">
        <f t="array" aca="1" ref="H4415" ca="1">IF(AND(G4415&gt;=10861,G4415&lt;=10863),TEXT(INDIRECT(CHAR(39)&amp;$A4415&amp;CHAR(39)&amp;"!r"&amp;$B4415&amp;"c"&amp;$C4415,0),"dd-mmm-yyyy"),(INDIRECT(CHAR(39)&amp;$A4415&amp;CHAR(39)&amp;"!r"&amp;$B4415&amp;"c"&amp;$C4415,0)))</f>
        <v>0</v>
      </c>
    </row>
    <row r="4416" spans="1:8" x14ac:dyDescent="0.3">
      <c r="A4416" s="40" t="s">
        <v>1081</v>
      </c>
      <c r="B4416" s="95">
        <f t="shared" si="8953"/>
        <v>19</v>
      </c>
      <c r="C4416" s="95">
        <f t="shared" si="8956"/>
        <v>9</v>
      </c>
      <c r="E4416" s="95">
        <f t="shared" ref="E4416" si="9047">plan_id</f>
        <v>390</v>
      </c>
      <c r="F4416" s="95">
        <f t="shared" ca="1" si="8919"/>
        <v>2017</v>
      </c>
      <c r="G4416" s="95">
        <f t="shared" ref="G4416" ca="1" si="9048">VLOOKUP(INDIRECT(CHAR(39)&amp;$A4416&amp;CHAR(39)&amp;"!r2c"&amp;$C4416,0),variables,2,0)</f>
        <v>9788</v>
      </c>
      <c r="H4416" s="98">
        <f t="array" aca="1" ref="H4416" ca="1">IF(AND(G4416&gt;=10861,G4416&lt;=10863),TEXT(INDIRECT(CHAR(39)&amp;$A4416&amp;CHAR(39)&amp;"!r"&amp;$B4416&amp;"c"&amp;$C4416,0),"dd-mmm-yyyy"),(INDIRECT(CHAR(39)&amp;$A4416&amp;CHAR(39)&amp;"!r"&amp;$B4416&amp;"c"&amp;$C4416,0)))</f>
        <v>0</v>
      </c>
    </row>
    <row r="4417" spans="1:8" x14ac:dyDescent="0.3">
      <c r="A4417" s="40" t="s">
        <v>1081</v>
      </c>
      <c r="B4417" s="95">
        <f t="shared" si="8953"/>
        <v>19</v>
      </c>
      <c r="C4417" s="95">
        <f t="shared" si="8956"/>
        <v>10</v>
      </c>
      <c r="E4417" s="95">
        <f t="shared" ref="E4417" si="9049">plan_id</f>
        <v>390</v>
      </c>
      <c r="F4417" s="95">
        <f t="shared" ref="F4417:F4480" ca="1" si="9050">INDIRECT(CHAR(39)&amp;$A4417&amp;CHAR(39)&amp;"!r"&amp;$B4417&amp;"c2",0)</f>
        <v>2017</v>
      </c>
      <c r="G4417" s="95">
        <f t="shared" ref="G4417" ca="1" si="9051">VLOOKUP(INDIRECT(CHAR(39)&amp;$A4417&amp;CHAR(39)&amp;"!r2c"&amp;$C4417,0),variables,2,0)</f>
        <v>9812</v>
      </c>
      <c r="H4417" s="98">
        <f t="array" aca="1" ref="H4417" ca="1">IF(AND(G4417&gt;=10861,G4417&lt;=10863),TEXT(INDIRECT(CHAR(39)&amp;$A4417&amp;CHAR(39)&amp;"!r"&amp;$B4417&amp;"c"&amp;$C4417,0),"dd-mmm-yyyy"),(INDIRECT(CHAR(39)&amp;$A4417&amp;CHAR(39)&amp;"!r"&amp;$B4417&amp;"c"&amp;$C4417,0)))</f>
        <v>0</v>
      </c>
    </row>
    <row r="4418" spans="1:8" x14ac:dyDescent="0.3">
      <c r="A4418" s="40" t="s">
        <v>1081</v>
      </c>
      <c r="B4418" s="95">
        <f t="shared" si="8953"/>
        <v>19</v>
      </c>
      <c r="C4418" s="95">
        <f t="shared" si="8956"/>
        <v>11</v>
      </c>
      <c r="E4418" s="95">
        <f t="shared" ref="E4418" si="9052">plan_id</f>
        <v>390</v>
      </c>
      <c r="F4418" s="95">
        <f t="shared" ca="1" si="9050"/>
        <v>2017</v>
      </c>
      <c r="G4418" s="95">
        <f t="shared" ref="G4418" ca="1" si="9053">VLOOKUP(INDIRECT(CHAR(39)&amp;$A4418&amp;CHAR(39)&amp;"!r2c"&amp;$C4418,0),variables,2,0)</f>
        <v>9815</v>
      </c>
      <c r="H4418" s="98">
        <f t="array" aca="1" ref="H4418" ca="1">IF(AND(G4418&gt;=10861,G4418&lt;=10863),TEXT(INDIRECT(CHAR(39)&amp;$A4418&amp;CHAR(39)&amp;"!r"&amp;$B4418&amp;"c"&amp;$C4418,0),"dd-mmm-yyyy"),(INDIRECT(CHAR(39)&amp;$A4418&amp;CHAR(39)&amp;"!r"&amp;$B4418&amp;"c"&amp;$C4418,0)))</f>
        <v>0</v>
      </c>
    </row>
    <row r="4419" spans="1:8" x14ac:dyDescent="0.3">
      <c r="A4419" s="40" t="s">
        <v>1081</v>
      </c>
      <c r="B4419" s="95">
        <f t="shared" si="8953"/>
        <v>19</v>
      </c>
      <c r="C4419" s="95">
        <f t="shared" si="8956"/>
        <v>12</v>
      </c>
      <c r="E4419" s="95">
        <f t="shared" ref="E4419" si="9054">plan_id</f>
        <v>390</v>
      </c>
      <c r="F4419" s="95">
        <f t="shared" ca="1" si="9050"/>
        <v>2017</v>
      </c>
      <c r="G4419" s="95">
        <f t="shared" ref="G4419" ca="1" si="9055">VLOOKUP(INDIRECT(CHAR(39)&amp;$A4419&amp;CHAR(39)&amp;"!r2c"&amp;$C4419,0),variables,2,0)</f>
        <v>9821</v>
      </c>
      <c r="H4419" s="98">
        <f t="array" aca="1" ref="H4419" ca="1">IF(AND(G4419&gt;=10861,G4419&lt;=10863),TEXT(INDIRECT(CHAR(39)&amp;$A4419&amp;CHAR(39)&amp;"!r"&amp;$B4419&amp;"c"&amp;$C4419,0),"dd-mmm-yyyy"),(INDIRECT(CHAR(39)&amp;$A4419&amp;CHAR(39)&amp;"!r"&amp;$B4419&amp;"c"&amp;$C4419,0)))</f>
        <v>0</v>
      </c>
    </row>
    <row r="4420" spans="1:8" x14ac:dyDescent="0.3">
      <c r="A4420" s="40" t="s">
        <v>1081</v>
      </c>
      <c r="B4420" s="95">
        <f t="shared" si="8953"/>
        <v>19</v>
      </c>
      <c r="C4420" s="95">
        <f t="shared" si="8956"/>
        <v>13</v>
      </c>
      <c r="E4420" s="95">
        <f t="shared" ref="E4420" si="9056">plan_id</f>
        <v>390</v>
      </c>
      <c r="F4420" s="95">
        <f t="shared" ca="1" si="9050"/>
        <v>2017</v>
      </c>
      <c r="G4420" s="95">
        <f t="shared" ref="G4420" ca="1" si="9057">VLOOKUP(INDIRECT(CHAR(39)&amp;$A4420&amp;CHAR(39)&amp;"!r2c"&amp;$C4420,0),variables,2,0)</f>
        <v>9824</v>
      </c>
      <c r="H4420" s="98">
        <f t="array" aca="1" ref="H4420" ca="1">IF(AND(G4420&gt;=10861,G4420&lt;=10863),TEXT(INDIRECT(CHAR(39)&amp;$A4420&amp;CHAR(39)&amp;"!r"&amp;$B4420&amp;"c"&amp;$C4420,0),"dd-mmm-yyyy"),(INDIRECT(CHAR(39)&amp;$A4420&amp;CHAR(39)&amp;"!r"&amp;$B4420&amp;"c"&amp;$C4420,0)))</f>
        <v>0</v>
      </c>
    </row>
    <row r="4421" spans="1:8" x14ac:dyDescent="0.3">
      <c r="A4421" s="40" t="s">
        <v>1081</v>
      </c>
      <c r="B4421" s="95">
        <f t="shared" si="8953"/>
        <v>19</v>
      </c>
      <c r="C4421" s="95">
        <f t="shared" si="8956"/>
        <v>14</v>
      </c>
      <c r="E4421" s="95">
        <f t="shared" ref="E4421" si="9058">plan_id</f>
        <v>390</v>
      </c>
      <c r="F4421" s="95">
        <f t="shared" ca="1" si="9050"/>
        <v>2017</v>
      </c>
      <c r="G4421" s="95">
        <f t="shared" ref="G4421" ca="1" si="9059">VLOOKUP(INDIRECT(CHAR(39)&amp;$A4421&amp;CHAR(39)&amp;"!r2c"&amp;$C4421,0),variables,2,0)</f>
        <v>9830</v>
      </c>
      <c r="H4421" s="98">
        <f t="array" aca="1" ref="H4421" ca="1">IF(AND(G4421&gt;=10861,G4421&lt;=10863),TEXT(INDIRECT(CHAR(39)&amp;$A4421&amp;CHAR(39)&amp;"!r"&amp;$B4421&amp;"c"&amp;$C4421,0),"dd-mmm-yyyy"),(INDIRECT(CHAR(39)&amp;$A4421&amp;CHAR(39)&amp;"!r"&amp;$B4421&amp;"c"&amp;$C4421,0)))</f>
        <v>0</v>
      </c>
    </row>
    <row r="4422" spans="1:8" x14ac:dyDescent="0.3">
      <c r="A4422" s="40" t="s">
        <v>1081</v>
      </c>
      <c r="B4422" s="95">
        <f t="shared" si="8953"/>
        <v>19</v>
      </c>
      <c r="C4422" s="95">
        <f t="shared" si="8956"/>
        <v>15</v>
      </c>
      <c r="E4422" s="95">
        <f t="shared" ref="E4422" si="9060">plan_id</f>
        <v>390</v>
      </c>
      <c r="F4422" s="95">
        <f t="shared" ca="1" si="9050"/>
        <v>2017</v>
      </c>
      <c r="G4422" s="95">
        <f t="shared" ref="G4422" ca="1" si="9061">VLOOKUP(INDIRECT(CHAR(39)&amp;$A4422&amp;CHAR(39)&amp;"!r2c"&amp;$C4422,0),variables,2,0)</f>
        <v>9833</v>
      </c>
      <c r="H4422" s="98">
        <f t="array" aca="1" ref="H4422" ca="1">IF(AND(G4422&gt;=10861,G4422&lt;=10863),TEXT(INDIRECT(CHAR(39)&amp;$A4422&amp;CHAR(39)&amp;"!r"&amp;$B4422&amp;"c"&amp;$C4422,0),"dd-mmm-yyyy"),(INDIRECT(CHAR(39)&amp;$A4422&amp;CHAR(39)&amp;"!r"&amp;$B4422&amp;"c"&amp;$C4422,0)))</f>
        <v>0</v>
      </c>
    </row>
    <row r="4423" spans="1:8" x14ac:dyDescent="0.3">
      <c r="A4423" s="40" t="s">
        <v>1081</v>
      </c>
      <c r="B4423" s="95">
        <f t="shared" si="8953"/>
        <v>19</v>
      </c>
      <c r="C4423" s="95">
        <f t="shared" si="8956"/>
        <v>16</v>
      </c>
      <c r="E4423" s="95">
        <f t="shared" ref="E4423" si="9062">plan_id</f>
        <v>390</v>
      </c>
      <c r="F4423" s="95">
        <f t="shared" ca="1" si="9050"/>
        <v>2017</v>
      </c>
      <c r="G4423" s="95">
        <f t="shared" ref="G4423" ca="1" si="9063">VLOOKUP(INDIRECT(CHAR(39)&amp;$A4423&amp;CHAR(39)&amp;"!r2c"&amp;$C4423,0),variables,2,0)</f>
        <v>9845</v>
      </c>
      <c r="H4423" s="98">
        <f t="array" aca="1" ref="H4423" ca="1">IF(AND(G4423&gt;=10861,G4423&lt;=10863),TEXT(INDIRECT(CHAR(39)&amp;$A4423&amp;CHAR(39)&amp;"!r"&amp;$B4423&amp;"c"&amp;$C4423,0),"dd-mmm-yyyy"),(INDIRECT(CHAR(39)&amp;$A4423&amp;CHAR(39)&amp;"!r"&amp;$B4423&amp;"c"&amp;$C4423,0)))</f>
        <v>0</v>
      </c>
    </row>
    <row r="4424" spans="1:8" x14ac:dyDescent="0.3">
      <c r="A4424" s="40" t="s">
        <v>1081</v>
      </c>
      <c r="B4424" s="95">
        <f t="shared" si="8953"/>
        <v>19</v>
      </c>
      <c r="C4424" s="95">
        <f t="shared" si="8956"/>
        <v>17</v>
      </c>
      <c r="E4424" s="95">
        <f t="shared" ref="E4424" si="9064">plan_id</f>
        <v>390</v>
      </c>
      <c r="F4424" s="95">
        <f t="shared" ca="1" si="9050"/>
        <v>2017</v>
      </c>
      <c r="G4424" s="95">
        <f t="shared" ref="G4424" ca="1" si="9065">VLOOKUP(INDIRECT(CHAR(39)&amp;$A4424&amp;CHAR(39)&amp;"!r2c"&amp;$C4424,0),variables,2,0)</f>
        <v>9872</v>
      </c>
      <c r="H4424" s="98">
        <f t="array" aca="1" ref="H4424" ca="1">IF(AND(G4424&gt;=10861,G4424&lt;=10863),TEXT(INDIRECT(CHAR(39)&amp;$A4424&amp;CHAR(39)&amp;"!r"&amp;$B4424&amp;"c"&amp;$C4424,0),"dd-mmm-yyyy"),(INDIRECT(CHAR(39)&amp;$A4424&amp;CHAR(39)&amp;"!r"&amp;$B4424&amp;"c"&amp;$C4424,0)))</f>
        <v>0</v>
      </c>
    </row>
    <row r="4425" spans="1:8" x14ac:dyDescent="0.3">
      <c r="A4425" s="40" t="s">
        <v>1081</v>
      </c>
      <c r="B4425" s="95">
        <f t="shared" si="8953"/>
        <v>19</v>
      </c>
      <c r="C4425" s="95">
        <f t="shared" si="8956"/>
        <v>18</v>
      </c>
      <c r="E4425" s="95">
        <f t="shared" ref="E4425" si="9066">plan_id</f>
        <v>390</v>
      </c>
      <c r="F4425" s="95">
        <f t="shared" ca="1" si="9050"/>
        <v>2017</v>
      </c>
      <c r="G4425" s="95">
        <f t="shared" ref="G4425" ca="1" si="9067">VLOOKUP(INDIRECT(CHAR(39)&amp;$A4425&amp;CHAR(39)&amp;"!r2c"&amp;$C4425,0),variables,2,0)</f>
        <v>9887</v>
      </c>
      <c r="H4425" s="98">
        <f t="array" aca="1" ref="H4425" ca="1">IF(AND(G4425&gt;=10861,G4425&lt;=10863),TEXT(INDIRECT(CHAR(39)&amp;$A4425&amp;CHAR(39)&amp;"!r"&amp;$B4425&amp;"c"&amp;$C4425,0),"dd-mmm-yyyy"),(INDIRECT(CHAR(39)&amp;$A4425&amp;CHAR(39)&amp;"!r"&amp;$B4425&amp;"c"&amp;$C4425,0)))</f>
        <v>0</v>
      </c>
    </row>
    <row r="4426" spans="1:8" x14ac:dyDescent="0.3">
      <c r="A4426" s="40" t="s">
        <v>1081</v>
      </c>
      <c r="B4426" s="95">
        <f t="shared" si="8953"/>
        <v>19</v>
      </c>
      <c r="C4426" s="95">
        <f t="shared" si="8956"/>
        <v>19</v>
      </c>
      <c r="E4426" s="95">
        <f t="shared" ref="E4426" si="9068">plan_id</f>
        <v>390</v>
      </c>
      <c r="F4426" s="95">
        <f t="shared" ca="1" si="9050"/>
        <v>2017</v>
      </c>
      <c r="G4426" s="95">
        <f t="shared" ref="G4426" ca="1" si="9069">VLOOKUP(INDIRECT(CHAR(39)&amp;$A4426&amp;CHAR(39)&amp;"!r2c"&amp;$C4426,0),variables,2,0)</f>
        <v>9914</v>
      </c>
      <c r="H4426" s="98">
        <f t="array" aca="1" ref="H4426" ca="1">IF(AND(G4426&gt;=10861,G4426&lt;=10863),TEXT(INDIRECT(CHAR(39)&amp;$A4426&amp;CHAR(39)&amp;"!r"&amp;$B4426&amp;"c"&amp;$C4426,0),"dd-mmm-yyyy"),(INDIRECT(CHAR(39)&amp;$A4426&amp;CHAR(39)&amp;"!r"&amp;$B4426&amp;"c"&amp;$C4426,0)))</f>
        <v>0</v>
      </c>
    </row>
    <row r="4427" spans="1:8" x14ac:dyDescent="0.3">
      <c r="A4427" s="40" t="s">
        <v>1081</v>
      </c>
      <c r="B4427" s="95">
        <f t="shared" si="8953"/>
        <v>19</v>
      </c>
      <c r="C4427" s="95">
        <f t="shared" si="8956"/>
        <v>20</v>
      </c>
      <c r="E4427" s="95">
        <f t="shared" ref="E4427" si="9070">plan_id</f>
        <v>390</v>
      </c>
      <c r="F4427" s="95">
        <f t="shared" ca="1" si="9050"/>
        <v>2017</v>
      </c>
      <c r="G4427" s="95">
        <f t="shared" ref="G4427" ca="1" si="9071">VLOOKUP(INDIRECT(CHAR(39)&amp;$A4427&amp;CHAR(39)&amp;"!r2c"&amp;$C4427,0),variables,2,0)</f>
        <v>9917</v>
      </c>
      <c r="H4427" s="98">
        <f t="array" aca="1" ref="H4427" ca="1">IF(AND(G4427&gt;=10861,G4427&lt;=10863),TEXT(INDIRECT(CHAR(39)&amp;$A4427&amp;CHAR(39)&amp;"!r"&amp;$B4427&amp;"c"&amp;$C4427,0),"dd-mmm-yyyy"),(INDIRECT(CHAR(39)&amp;$A4427&amp;CHAR(39)&amp;"!r"&amp;$B4427&amp;"c"&amp;$C4427,0)))</f>
        <v>0</v>
      </c>
    </row>
    <row r="4428" spans="1:8" x14ac:dyDescent="0.3">
      <c r="A4428" s="40" t="s">
        <v>1081</v>
      </c>
      <c r="B4428" s="95">
        <f t="shared" si="8953"/>
        <v>19</v>
      </c>
      <c r="C4428" s="95">
        <f t="shared" si="8956"/>
        <v>21</v>
      </c>
      <c r="E4428" s="95">
        <f t="shared" ref="E4428" si="9072">plan_id</f>
        <v>390</v>
      </c>
      <c r="F4428" s="95">
        <f t="shared" ca="1" si="9050"/>
        <v>2017</v>
      </c>
      <c r="G4428" s="95">
        <f t="shared" ref="G4428" ca="1" si="9073">VLOOKUP(INDIRECT(CHAR(39)&amp;$A4428&amp;CHAR(39)&amp;"!r2c"&amp;$C4428,0),variables,2,0)</f>
        <v>9920</v>
      </c>
      <c r="H4428" s="98">
        <f t="array" aca="1" ref="H4428" ca="1">IF(AND(G4428&gt;=10861,G4428&lt;=10863),TEXT(INDIRECT(CHAR(39)&amp;$A4428&amp;CHAR(39)&amp;"!r"&amp;$B4428&amp;"c"&amp;$C4428,0),"dd-mmm-yyyy"),(INDIRECT(CHAR(39)&amp;$A4428&amp;CHAR(39)&amp;"!r"&amp;$B4428&amp;"c"&amp;$C4428,0)))</f>
        <v>0</v>
      </c>
    </row>
    <row r="4429" spans="1:8" x14ac:dyDescent="0.3">
      <c r="A4429" s="40" t="s">
        <v>1081</v>
      </c>
      <c r="B4429" s="95">
        <f t="shared" si="8953"/>
        <v>19</v>
      </c>
      <c r="C4429" s="95">
        <f t="shared" si="8956"/>
        <v>22</v>
      </c>
      <c r="E4429" s="95">
        <f t="shared" ref="E4429" si="9074">plan_id</f>
        <v>390</v>
      </c>
      <c r="F4429" s="95">
        <f t="shared" ca="1" si="9050"/>
        <v>2017</v>
      </c>
      <c r="G4429" s="95">
        <f t="shared" ref="G4429" ca="1" si="9075">VLOOKUP(INDIRECT(CHAR(39)&amp;$A4429&amp;CHAR(39)&amp;"!r2c"&amp;$C4429,0),variables,2,0)</f>
        <v>9648</v>
      </c>
      <c r="H4429" s="98">
        <f t="array" aca="1" ref="H4429" ca="1">IF(AND(G4429&gt;=10861,G4429&lt;=10863),TEXT(INDIRECT(CHAR(39)&amp;$A4429&amp;CHAR(39)&amp;"!r"&amp;$B4429&amp;"c"&amp;$C4429,0),"dd-mmm-yyyy"),(INDIRECT(CHAR(39)&amp;$A4429&amp;CHAR(39)&amp;"!r"&amp;$B4429&amp;"c"&amp;$C4429,0)))</f>
        <v>0</v>
      </c>
    </row>
    <row r="4430" spans="1:8" x14ac:dyDescent="0.3">
      <c r="A4430" s="40" t="s">
        <v>1081</v>
      </c>
      <c r="B4430" s="95">
        <f t="shared" si="8953"/>
        <v>19</v>
      </c>
      <c r="C4430" s="95">
        <f t="shared" si="8956"/>
        <v>23</v>
      </c>
      <c r="E4430" s="95">
        <f t="shared" ref="E4430" si="9076">plan_id</f>
        <v>390</v>
      </c>
      <c r="F4430" s="95">
        <f t="shared" ca="1" si="9050"/>
        <v>2017</v>
      </c>
      <c r="G4430" s="95">
        <f t="shared" ref="G4430" ca="1" si="9077">VLOOKUP(INDIRECT(CHAR(39)&amp;$A4430&amp;CHAR(39)&amp;"!r2c"&amp;$C4430,0),variables,2,0)</f>
        <v>9713</v>
      </c>
      <c r="H4430" s="98">
        <f t="array" aca="1" ref="H4430" ca="1">IF(AND(G4430&gt;=10861,G4430&lt;=10863),TEXT(INDIRECT(CHAR(39)&amp;$A4430&amp;CHAR(39)&amp;"!r"&amp;$B4430&amp;"c"&amp;$C4430,0),"dd-mmm-yyyy"),(INDIRECT(CHAR(39)&amp;$A4430&amp;CHAR(39)&amp;"!r"&amp;$B4430&amp;"c"&amp;$C4430,0)))</f>
        <v>0</v>
      </c>
    </row>
    <row r="4431" spans="1:8" x14ac:dyDescent="0.3">
      <c r="A4431" s="40" t="s">
        <v>1081</v>
      </c>
      <c r="B4431" s="95">
        <f t="shared" si="8953"/>
        <v>19</v>
      </c>
      <c r="C4431" s="95">
        <f t="shared" si="8956"/>
        <v>24</v>
      </c>
      <c r="E4431" s="95">
        <f t="shared" ref="E4431" si="9078">plan_id</f>
        <v>390</v>
      </c>
      <c r="F4431" s="95">
        <f t="shared" ca="1" si="9050"/>
        <v>2017</v>
      </c>
      <c r="G4431" s="95">
        <f t="shared" ref="G4431" ca="1" si="9079">VLOOKUP(INDIRECT(CHAR(39)&amp;$A4431&amp;CHAR(39)&amp;"!r2c"&amp;$C4431,0),variables,2,0)</f>
        <v>9719</v>
      </c>
      <c r="H4431" s="98">
        <f t="array" aca="1" ref="H4431" ca="1">IF(AND(G4431&gt;=10861,G4431&lt;=10863),TEXT(INDIRECT(CHAR(39)&amp;$A4431&amp;CHAR(39)&amp;"!r"&amp;$B4431&amp;"c"&amp;$C4431,0),"dd-mmm-yyyy"),(INDIRECT(CHAR(39)&amp;$A4431&amp;CHAR(39)&amp;"!r"&amp;$B4431&amp;"c"&amp;$C4431,0)))</f>
        <v>0</v>
      </c>
    </row>
    <row r="4432" spans="1:8" x14ac:dyDescent="0.3">
      <c r="A4432" s="40" t="s">
        <v>1081</v>
      </c>
      <c r="B4432" s="95">
        <f t="shared" si="8953"/>
        <v>19</v>
      </c>
      <c r="C4432" s="95">
        <f t="shared" si="8956"/>
        <v>25</v>
      </c>
      <c r="E4432" s="95">
        <f t="shared" ref="E4432" si="9080">plan_id</f>
        <v>390</v>
      </c>
      <c r="F4432" s="95">
        <f t="shared" ca="1" si="9050"/>
        <v>2017</v>
      </c>
      <c r="G4432" s="95">
        <f t="shared" ref="G4432" ca="1" si="9081">VLOOKUP(INDIRECT(CHAR(39)&amp;$A4432&amp;CHAR(39)&amp;"!r2c"&amp;$C4432,0),variables,2,0)</f>
        <v>9725</v>
      </c>
      <c r="H4432" s="98">
        <f t="array" aca="1" ref="H4432" ca="1">IF(AND(G4432&gt;=10861,G4432&lt;=10863),TEXT(INDIRECT(CHAR(39)&amp;$A4432&amp;CHAR(39)&amp;"!r"&amp;$B4432&amp;"c"&amp;$C4432,0),"dd-mmm-yyyy"),(INDIRECT(CHAR(39)&amp;$A4432&amp;CHAR(39)&amp;"!r"&amp;$B4432&amp;"c"&amp;$C4432,0)))</f>
        <v>0</v>
      </c>
    </row>
    <row r="4433" spans="1:8" x14ac:dyDescent="0.3">
      <c r="A4433" s="40" t="s">
        <v>1081</v>
      </c>
      <c r="B4433" s="95">
        <f t="shared" si="8953"/>
        <v>19</v>
      </c>
      <c r="C4433" s="95">
        <f t="shared" si="8956"/>
        <v>26</v>
      </c>
      <c r="E4433" s="95">
        <f t="shared" ref="E4433" si="9082">plan_id</f>
        <v>390</v>
      </c>
      <c r="F4433" s="95">
        <f t="shared" ca="1" si="9050"/>
        <v>2017</v>
      </c>
      <c r="G4433" s="95">
        <f t="shared" ref="G4433" ca="1" si="9083">VLOOKUP(INDIRECT(CHAR(39)&amp;$A4433&amp;CHAR(39)&amp;"!r2c"&amp;$C4433,0),variables,2,0)</f>
        <v>9743</v>
      </c>
      <c r="H4433" s="98">
        <f t="array" aca="1" ref="H4433" ca="1">IF(AND(G4433&gt;=10861,G4433&lt;=10863),TEXT(INDIRECT(CHAR(39)&amp;$A4433&amp;CHAR(39)&amp;"!r"&amp;$B4433&amp;"c"&amp;$C4433,0),"dd-mmm-yyyy"),(INDIRECT(CHAR(39)&amp;$A4433&amp;CHAR(39)&amp;"!r"&amp;$B4433&amp;"c"&amp;$C4433,0)))</f>
        <v>0</v>
      </c>
    </row>
    <row r="4434" spans="1:8" x14ac:dyDescent="0.3">
      <c r="A4434" s="40" t="s">
        <v>1081</v>
      </c>
      <c r="B4434" s="95">
        <f t="shared" ref="B4434:B4497" si="9084">B4346+1</f>
        <v>19</v>
      </c>
      <c r="C4434" s="95">
        <f t="shared" si="8956"/>
        <v>27</v>
      </c>
      <c r="E4434" s="95">
        <f t="shared" ref="E4434" si="9085">plan_id</f>
        <v>390</v>
      </c>
      <c r="F4434" s="95">
        <f t="shared" ca="1" si="9050"/>
        <v>2017</v>
      </c>
      <c r="G4434" s="95">
        <f t="shared" ref="G4434" ca="1" si="9086">VLOOKUP(INDIRECT(CHAR(39)&amp;$A4434&amp;CHAR(39)&amp;"!r2c"&amp;$C4434,0),variables,2,0)</f>
        <v>9746</v>
      </c>
      <c r="H4434" s="98">
        <f t="array" aca="1" ref="H4434" ca="1">IF(AND(G4434&gt;=10861,G4434&lt;=10863),TEXT(INDIRECT(CHAR(39)&amp;$A4434&amp;CHAR(39)&amp;"!r"&amp;$B4434&amp;"c"&amp;$C4434,0),"dd-mmm-yyyy"),(INDIRECT(CHAR(39)&amp;$A4434&amp;CHAR(39)&amp;"!r"&amp;$B4434&amp;"c"&amp;$C4434,0)))</f>
        <v>0</v>
      </c>
    </row>
    <row r="4435" spans="1:8" x14ac:dyDescent="0.3">
      <c r="A4435" s="40" t="s">
        <v>1081</v>
      </c>
      <c r="B4435" s="95">
        <f t="shared" si="9084"/>
        <v>19</v>
      </c>
      <c r="C4435" s="95">
        <f t="shared" ref="C4435:C4498" si="9087">C4347</f>
        <v>28</v>
      </c>
      <c r="E4435" s="95">
        <f t="shared" ref="E4435" si="9088">plan_id</f>
        <v>390</v>
      </c>
      <c r="F4435" s="95">
        <f t="shared" ca="1" si="9050"/>
        <v>2017</v>
      </c>
      <c r="G4435" s="95">
        <f t="shared" ref="G4435" ca="1" si="9089">VLOOKUP(INDIRECT(CHAR(39)&amp;$A4435&amp;CHAR(39)&amp;"!r2c"&amp;$C4435,0),variables,2,0)</f>
        <v>9761</v>
      </c>
      <c r="H4435" s="98">
        <f t="array" aca="1" ref="H4435" ca="1">IF(AND(G4435&gt;=10861,G4435&lt;=10863),TEXT(INDIRECT(CHAR(39)&amp;$A4435&amp;CHAR(39)&amp;"!r"&amp;$B4435&amp;"c"&amp;$C4435,0),"dd-mmm-yyyy"),(INDIRECT(CHAR(39)&amp;$A4435&amp;CHAR(39)&amp;"!r"&amp;$B4435&amp;"c"&amp;$C4435,0)))</f>
        <v>0</v>
      </c>
    </row>
    <row r="4436" spans="1:8" x14ac:dyDescent="0.3">
      <c r="A4436" s="40" t="s">
        <v>1081</v>
      </c>
      <c r="B4436" s="95">
        <f t="shared" si="9084"/>
        <v>19</v>
      </c>
      <c r="C4436" s="95">
        <f t="shared" si="9087"/>
        <v>29</v>
      </c>
      <c r="E4436" s="95">
        <f t="shared" ref="E4436" si="9090">plan_id</f>
        <v>390</v>
      </c>
      <c r="F4436" s="95">
        <f t="shared" ca="1" si="9050"/>
        <v>2017</v>
      </c>
      <c r="G4436" s="95">
        <f t="shared" ref="G4436" ca="1" si="9091">VLOOKUP(INDIRECT(CHAR(39)&amp;$A4436&amp;CHAR(39)&amp;"!r2c"&amp;$C4436,0),variables,2,0)</f>
        <v>9764</v>
      </c>
      <c r="H4436" s="98">
        <f t="array" aca="1" ref="H4436" ca="1">IF(AND(G4436&gt;=10861,G4436&lt;=10863),TEXT(INDIRECT(CHAR(39)&amp;$A4436&amp;CHAR(39)&amp;"!r"&amp;$B4436&amp;"c"&amp;$C4436,0),"dd-mmm-yyyy"),(INDIRECT(CHAR(39)&amp;$A4436&amp;CHAR(39)&amp;"!r"&amp;$B4436&amp;"c"&amp;$C4436,0)))</f>
        <v>0</v>
      </c>
    </row>
    <row r="4437" spans="1:8" x14ac:dyDescent="0.3">
      <c r="A4437" s="40" t="s">
        <v>1081</v>
      </c>
      <c r="B4437" s="95">
        <f t="shared" si="9084"/>
        <v>19</v>
      </c>
      <c r="C4437" s="95">
        <f t="shared" si="9087"/>
        <v>30</v>
      </c>
      <c r="E4437" s="95">
        <f t="shared" ref="E4437" si="9092">plan_id</f>
        <v>390</v>
      </c>
      <c r="F4437" s="95">
        <f t="shared" ca="1" si="9050"/>
        <v>2017</v>
      </c>
      <c r="G4437" s="95">
        <f t="shared" ref="G4437" ca="1" si="9093">VLOOKUP(INDIRECT(CHAR(39)&amp;$A4437&amp;CHAR(39)&amp;"!r2c"&amp;$C4437,0),variables,2,0)</f>
        <v>9767</v>
      </c>
      <c r="H4437" s="98">
        <f t="array" aca="1" ref="H4437" ca="1">IF(AND(G4437&gt;=10861,G4437&lt;=10863),TEXT(INDIRECT(CHAR(39)&amp;$A4437&amp;CHAR(39)&amp;"!r"&amp;$B4437&amp;"c"&amp;$C4437,0),"dd-mmm-yyyy"),(INDIRECT(CHAR(39)&amp;$A4437&amp;CHAR(39)&amp;"!r"&amp;$B4437&amp;"c"&amp;$C4437,0)))</f>
        <v>0</v>
      </c>
    </row>
    <row r="4438" spans="1:8" x14ac:dyDescent="0.3">
      <c r="A4438" s="40" t="s">
        <v>1081</v>
      </c>
      <c r="B4438" s="95">
        <f t="shared" si="9084"/>
        <v>19</v>
      </c>
      <c r="C4438" s="95">
        <f t="shared" si="9087"/>
        <v>31</v>
      </c>
      <c r="E4438" s="95">
        <f t="shared" ref="E4438" si="9094">plan_id</f>
        <v>390</v>
      </c>
      <c r="F4438" s="95">
        <f t="shared" ca="1" si="9050"/>
        <v>2017</v>
      </c>
      <c r="G4438" s="95">
        <f t="shared" ref="G4438" ca="1" si="9095">VLOOKUP(INDIRECT(CHAR(39)&amp;$A4438&amp;CHAR(39)&amp;"!r2c"&amp;$C4438,0),variables,2,0)</f>
        <v>9770</v>
      </c>
      <c r="H4438" s="98">
        <f t="array" aca="1" ref="H4438" ca="1">IF(AND(G4438&gt;=10861,G4438&lt;=10863),TEXT(INDIRECT(CHAR(39)&amp;$A4438&amp;CHAR(39)&amp;"!r"&amp;$B4438&amp;"c"&amp;$C4438,0),"dd-mmm-yyyy"),(INDIRECT(CHAR(39)&amp;$A4438&amp;CHAR(39)&amp;"!r"&amp;$B4438&amp;"c"&amp;$C4438,0)))</f>
        <v>0</v>
      </c>
    </row>
    <row r="4439" spans="1:8" x14ac:dyDescent="0.3">
      <c r="A4439" s="40" t="s">
        <v>1081</v>
      </c>
      <c r="B4439" s="95">
        <f t="shared" si="9084"/>
        <v>19</v>
      </c>
      <c r="C4439" s="95">
        <f t="shared" si="9087"/>
        <v>32</v>
      </c>
      <c r="E4439" s="95">
        <f t="shared" ref="E4439" si="9096">plan_id</f>
        <v>390</v>
      </c>
      <c r="F4439" s="95">
        <f t="shared" ca="1" si="9050"/>
        <v>2017</v>
      </c>
      <c r="G4439" s="95">
        <f t="shared" ref="G4439" ca="1" si="9097">VLOOKUP(INDIRECT(CHAR(39)&amp;$A4439&amp;CHAR(39)&amp;"!r2c"&amp;$C4439,0),variables,2,0)</f>
        <v>9773</v>
      </c>
      <c r="H4439" s="98">
        <f t="array" aca="1" ref="H4439" ca="1">IF(AND(G4439&gt;=10861,G4439&lt;=10863),TEXT(INDIRECT(CHAR(39)&amp;$A4439&amp;CHAR(39)&amp;"!r"&amp;$B4439&amp;"c"&amp;$C4439,0),"dd-mmm-yyyy"),(INDIRECT(CHAR(39)&amp;$A4439&amp;CHAR(39)&amp;"!r"&amp;$B4439&amp;"c"&amp;$C4439,0)))</f>
        <v>0</v>
      </c>
    </row>
    <row r="4440" spans="1:8" x14ac:dyDescent="0.3">
      <c r="A4440" s="40" t="s">
        <v>1081</v>
      </c>
      <c r="B4440" s="95">
        <f t="shared" si="9084"/>
        <v>19</v>
      </c>
      <c r="C4440" s="95">
        <f t="shared" si="9087"/>
        <v>33</v>
      </c>
      <c r="E4440" s="95">
        <f t="shared" ref="E4440" si="9098">plan_id</f>
        <v>390</v>
      </c>
      <c r="F4440" s="95">
        <f t="shared" ca="1" si="9050"/>
        <v>2017</v>
      </c>
      <c r="G4440" s="95">
        <f t="shared" ref="G4440" ca="1" si="9099">VLOOKUP(INDIRECT(CHAR(39)&amp;$A4440&amp;CHAR(39)&amp;"!r2c"&amp;$C4440,0),variables,2,0)</f>
        <v>9776</v>
      </c>
      <c r="H4440" s="98">
        <f t="array" aca="1" ref="H4440" ca="1">IF(AND(G4440&gt;=10861,G4440&lt;=10863),TEXT(INDIRECT(CHAR(39)&amp;$A4440&amp;CHAR(39)&amp;"!r"&amp;$B4440&amp;"c"&amp;$C4440,0),"dd-mmm-yyyy"),(INDIRECT(CHAR(39)&amp;$A4440&amp;CHAR(39)&amp;"!r"&amp;$B4440&amp;"c"&amp;$C4440,0)))</f>
        <v>0</v>
      </c>
    </row>
    <row r="4441" spans="1:8" x14ac:dyDescent="0.3">
      <c r="A4441" s="40" t="s">
        <v>1081</v>
      </c>
      <c r="B4441" s="95">
        <f t="shared" si="9084"/>
        <v>19</v>
      </c>
      <c r="C4441" s="95">
        <f t="shared" si="9087"/>
        <v>34</v>
      </c>
      <c r="E4441" s="95">
        <f t="shared" ref="E4441" si="9100">plan_id</f>
        <v>390</v>
      </c>
      <c r="F4441" s="95">
        <f t="shared" ca="1" si="9050"/>
        <v>2017</v>
      </c>
      <c r="G4441" s="95">
        <f t="shared" ref="G4441" ca="1" si="9101">VLOOKUP(INDIRECT(CHAR(39)&amp;$A4441&amp;CHAR(39)&amp;"!r2c"&amp;$C4441,0),variables,2,0)</f>
        <v>9779</v>
      </c>
      <c r="H4441" s="98">
        <f t="array" aca="1" ref="H4441" ca="1">IF(AND(G4441&gt;=10861,G4441&lt;=10863),TEXT(INDIRECT(CHAR(39)&amp;$A4441&amp;CHAR(39)&amp;"!r"&amp;$B4441&amp;"c"&amp;$C4441,0),"dd-mmm-yyyy"),(INDIRECT(CHAR(39)&amp;$A4441&amp;CHAR(39)&amp;"!r"&amp;$B4441&amp;"c"&amp;$C4441,0)))</f>
        <v>0</v>
      </c>
    </row>
    <row r="4442" spans="1:8" x14ac:dyDescent="0.3">
      <c r="A4442" s="40" t="s">
        <v>1081</v>
      </c>
      <c r="B4442" s="95">
        <f t="shared" si="9084"/>
        <v>19</v>
      </c>
      <c r="C4442" s="95">
        <f t="shared" si="9087"/>
        <v>35</v>
      </c>
      <c r="E4442" s="95">
        <f t="shared" ref="E4442" si="9102">plan_id</f>
        <v>390</v>
      </c>
      <c r="F4442" s="95">
        <f t="shared" ca="1" si="9050"/>
        <v>2017</v>
      </c>
      <c r="G4442" s="95">
        <f t="shared" ref="G4442" ca="1" si="9103">VLOOKUP(INDIRECT(CHAR(39)&amp;$A4442&amp;CHAR(39)&amp;"!r2c"&amp;$C4442,0),variables,2,0)</f>
        <v>9785</v>
      </c>
      <c r="H4442" s="98">
        <f t="array" aca="1" ref="H4442" ca="1">IF(AND(G4442&gt;=10861,G4442&lt;=10863),TEXT(INDIRECT(CHAR(39)&amp;$A4442&amp;CHAR(39)&amp;"!r"&amp;$B4442&amp;"c"&amp;$C4442,0),"dd-mmm-yyyy"),(INDIRECT(CHAR(39)&amp;$A4442&amp;CHAR(39)&amp;"!r"&amp;$B4442&amp;"c"&amp;$C4442,0)))</f>
        <v>0</v>
      </c>
    </row>
    <row r="4443" spans="1:8" x14ac:dyDescent="0.3">
      <c r="A4443" s="40" t="s">
        <v>1081</v>
      </c>
      <c r="B4443" s="95">
        <f t="shared" si="9084"/>
        <v>19</v>
      </c>
      <c r="C4443" s="95">
        <f t="shared" si="9087"/>
        <v>36</v>
      </c>
      <c r="E4443" s="95">
        <f t="shared" ref="E4443" si="9104">plan_id</f>
        <v>390</v>
      </c>
      <c r="F4443" s="95">
        <f t="shared" ca="1" si="9050"/>
        <v>2017</v>
      </c>
      <c r="G4443" s="95">
        <f t="shared" ref="G4443" ca="1" si="9105">VLOOKUP(INDIRECT(CHAR(39)&amp;$A4443&amp;CHAR(39)&amp;"!r2c"&amp;$C4443,0),variables,2,0)</f>
        <v>9794</v>
      </c>
      <c r="H4443" s="98">
        <f t="array" aca="1" ref="H4443" ca="1">IF(AND(G4443&gt;=10861,G4443&lt;=10863),TEXT(INDIRECT(CHAR(39)&amp;$A4443&amp;CHAR(39)&amp;"!r"&amp;$B4443&amp;"c"&amp;$C4443,0),"dd-mmm-yyyy"),(INDIRECT(CHAR(39)&amp;$A4443&amp;CHAR(39)&amp;"!r"&amp;$B4443&amp;"c"&amp;$C4443,0)))</f>
        <v>0</v>
      </c>
    </row>
    <row r="4444" spans="1:8" x14ac:dyDescent="0.3">
      <c r="A4444" s="40" t="s">
        <v>1081</v>
      </c>
      <c r="B4444" s="95">
        <f t="shared" si="9084"/>
        <v>19</v>
      </c>
      <c r="C4444" s="95">
        <f t="shared" si="9087"/>
        <v>37</v>
      </c>
      <c r="E4444" s="95">
        <f t="shared" ref="E4444" si="9106">plan_id</f>
        <v>390</v>
      </c>
      <c r="F4444" s="95">
        <f t="shared" ca="1" si="9050"/>
        <v>2017</v>
      </c>
      <c r="G4444" s="95">
        <f t="shared" ref="G4444" ca="1" si="9107">VLOOKUP(INDIRECT(CHAR(39)&amp;$A4444&amp;CHAR(39)&amp;"!r2c"&amp;$C4444,0),variables,2,0)</f>
        <v>9797</v>
      </c>
      <c r="H4444" s="98">
        <f t="array" aca="1" ref="H4444" ca="1">IF(AND(G4444&gt;=10861,G4444&lt;=10863),TEXT(INDIRECT(CHAR(39)&amp;$A4444&amp;CHAR(39)&amp;"!r"&amp;$B4444&amp;"c"&amp;$C4444,0),"dd-mmm-yyyy"),(INDIRECT(CHAR(39)&amp;$A4444&amp;CHAR(39)&amp;"!r"&amp;$B4444&amp;"c"&amp;$C4444,0)))</f>
        <v>0</v>
      </c>
    </row>
    <row r="4445" spans="1:8" x14ac:dyDescent="0.3">
      <c r="A4445" s="40" t="s">
        <v>1081</v>
      </c>
      <c r="B4445" s="95">
        <f t="shared" si="9084"/>
        <v>19</v>
      </c>
      <c r="C4445" s="95">
        <f t="shared" si="9087"/>
        <v>38</v>
      </c>
      <c r="E4445" s="95">
        <f t="shared" ref="E4445" si="9108">plan_id</f>
        <v>390</v>
      </c>
      <c r="F4445" s="95">
        <f t="shared" ca="1" si="9050"/>
        <v>2017</v>
      </c>
      <c r="G4445" s="95">
        <f t="shared" ref="G4445" ca="1" si="9109">VLOOKUP(INDIRECT(CHAR(39)&amp;$A4445&amp;CHAR(39)&amp;"!r2c"&amp;$C4445,0),variables,2,0)</f>
        <v>9806</v>
      </c>
      <c r="H4445" s="98">
        <f t="array" aca="1" ref="H4445" ca="1">IF(AND(G4445&gt;=10861,G4445&lt;=10863),TEXT(INDIRECT(CHAR(39)&amp;$A4445&amp;CHAR(39)&amp;"!r"&amp;$B4445&amp;"c"&amp;$C4445,0),"dd-mmm-yyyy"),(INDIRECT(CHAR(39)&amp;$A4445&amp;CHAR(39)&amp;"!r"&amp;$B4445&amp;"c"&amp;$C4445,0)))</f>
        <v>0</v>
      </c>
    </row>
    <row r="4446" spans="1:8" x14ac:dyDescent="0.3">
      <c r="A4446" s="40" t="s">
        <v>1081</v>
      </c>
      <c r="B4446" s="95">
        <f t="shared" si="9084"/>
        <v>19</v>
      </c>
      <c r="C4446" s="95">
        <f t="shared" si="9087"/>
        <v>39</v>
      </c>
      <c r="E4446" s="95">
        <f t="shared" ref="E4446" si="9110">plan_id</f>
        <v>390</v>
      </c>
      <c r="F4446" s="95">
        <f t="shared" ca="1" si="9050"/>
        <v>2017</v>
      </c>
      <c r="G4446" s="95">
        <f t="shared" ref="G4446" ca="1" si="9111">VLOOKUP(INDIRECT(CHAR(39)&amp;$A4446&amp;CHAR(39)&amp;"!r2c"&amp;$C4446,0),variables,2,0)</f>
        <v>9809</v>
      </c>
      <c r="H4446" s="98">
        <f t="array" aca="1" ref="H4446" ca="1">IF(AND(G4446&gt;=10861,G4446&lt;=10863),TEXT(INDIRECT(CHAR(39)&amp;$A4446&amp;CHAR(39)&amp;"!r"&amp;$B4446&amp;"c"&amp;$C4446,0),"dd-mmm-yyyy"),(INDIRECT(CHAR(39)&amp;$A4446&amp;CHAR(39)&amp;"!r"&amp;$B4446&amp;"c"&amp;$C4446,0)))</f>
        <v>0</v>
      </c>
    </row>
    <row r="4447" spans="1:8" x14ac:dyDescent="0.3">
      <c r="A4447" s="40" t="s">
        <v>1081</v>
      </c>
      <c r="B4447" s="95">
        <f t="shared" si="9084"/>
        <v>19</v>
      </c>
      <c r="C4447" s="95">
        <f t="shared" si="9087"/>
        <v>40</v>
      </c>
      <c r="E4447" s="95">
        <f t="shared" ref="E4447" si="9112">plan_id</f>
        <v>390</v>
      </c>
      <c r="F4447" s="95">
        <f t="shared" ca="1" si="9050"/>
        <v>2017</v>
      </c>
      <c r="G4447" s="95">
        <f t="shared" ref="G4447" ca="1" si="9113">VLOOKUP(INDIRECT(CHAR(39)&amp;$A4447&amp;CHAR(39)&amp;"!r2c"&amp;$C4447,0),variables,2,0)</f>
        <v>9818</v>
      </c>
      <c r="H4447" s="98">
        <f t="array" aca="1" ref="H4447" ca="1">IF(AND(G4447&gt;=10861,G4447&lt;=10863),TEXT(INDIRECT(CHAR(39)&amp;$A4447&amp;CHAR(39)&amp;"!r"&amp;$B4447&amp;"c"&amp;$C4447,0),"dd-mmm-yyyy"),(INDIRECT(CHAR(39)&amp;$A4447&amp;CHAR(39)&amp;"!r"&amp;$B4447&amp;"c"&amp;$C4447,0)))</f>
        <v>0</v>
      </c>
    </row>
    <row r="4448" spans="1:8" x14ac:dyDescent="0.3">
      <c r="A4448" s="40" t="s">
        <v>1081</v>
      </c>
      <c r="B4448" s="95">
        <f t="shared" si="9084"/>
        <v>19</v>
      </c>
      <c r="C4448" s="95">
        <f t="shared" si="9087"/>
        <v>41</v>
      </c>
      <c r="E4448" s="95">
        <f t="shared" ref="E4448" si="9114">plan_id</f>
        <v>390</v>
      </c>
      <c r="F4448" s="95">
        <f t="shared" ca="1" si="9050"/>
        <v>2017</v>
      </c>
      <c r="G4448" s="95">
        <f t="shared" ref="G4448" ca="1" si="9115">VLOOKUP(INDIRECT(CHAR(39)&amp;$A4448&amp;CHAR(39)&amp;"!r2c"&amp;$C4448,0),variables,2,0)</f>
        <v>9839</v>
      </c>
      <c r="H4448" s="98">
        <f t="array" aca="1" ref="H4448" ca="1">IF(AND(G4448&gt;=10861,G4448&lt;=10863),TEXT(INDIRECT(CHAR(39)&amp;$A4448&amp;CHAR(39)&amp;"!r"&amp;$B4448&amp;"c"&amp;$C4448,0),"dd-mmm-yyyy"),(INDIRECT(CHAR(39)&amp;$A4448&amp;CHAR(39)&amp;"!r"&amp;$B4448&amp;"c"&amp;$C4448,0)))</f>
        <v>0</v>
      </c>
    </row>
    <row r="4449" spans="1:8" x14ac:dyDescent="0.3">
      <c r="A4449" s="40" t="s">
        <v>1081</v>
      </c>
      <c r="B4449" s="95">
        <f t="shared" si="9084"/>
        <v>19</v>
      </c>
      <c r="C4449" s="95">
        <f t="shared" si="9087"/>
        <v>42</v>
      </c>
      <c r="E4449" s="95">
        <f t="shared" ref="E4449" si="9116">plan_id</f>
        <v>390</v>
      </c>
      <c r="F4449" s="95">
        <f t="shared" ca="1" si="9050"/>
        <v>2017</v>
      </c>
      <c r="G4449" s="95">
        <f t="shared" ref="G4449" ca="1" si="9117">VLOOKUP(INDIRECT(CHAR(39)&amp;$A4449&amp;CHAR(39)&amp;"!r2c"&amp;$C4449,0),variables,2,0)</f>
        <v>9860</v>
      </c>
      <c r="H4449" s="98">
        <f t="array" aca="1" ref="H4449" ca="1">IF(AND(G4449&gt;=10861,G4449&lt;=10863),TEXT(INDIRECT(CHAR(39)&amp;$A4449&amp;CHAR(39)&amp;"!r"&amp;$B4449&amp;"c"&amp;$C4449,0),"dd-mmm-yyyy"),(INDIRECT(CHAR(39)&amp;$A4449&amp;CHAR(39)&amp;"!r"&amp;$B4449&amp;"c"&amp;$C4449,0)))</f>
        <v>0</v>
      </c>
    </row>
    <row r="4450" spans="1:8" x14ac:dyDescent="0.3">
      <c r="A4450" s="40" t="s">
        <v>1081</v>
      </c>
      <c r="B4450" s="95">
        <f t="shared" si="9084"/>
        <v>19</v>
      </c>
      <c r="C4450" s="95">
        <f t="shared" si="9087"/>
        <v>43</v>
      </c>
      <c r="E4450" s="95">
        <f t="shared" ref="E4450" si="9118">plan_id</f>
        <v>390</v>
      </c>
      <c r="F4450" s="95">
        <f t="shared" ca="1" si="9050"/>
        <v>2017</v>
      </c>
      <c r="G4450" s="95">
        <f t="shared" ref="G4450" ca="1" si="9119">VLOOKUP(INDIRECT(CHAR(39)&amp;$A4450&amp;CHAR(39)&amp;"!r2c"&amp;$C4450,0),variables,2,0)</f>
        <v>9863</v>
      </c>
      <c r="H4450" s="98">
        <f t="array" aca="1" ref="H4450" ca="1">IF(AND(G4450&gt;=10861,G4450&lt;=10863),TEXT(INDIRECT(CHAR(39)&amp;$A4450&amp;CHAR(39)&amp;"!r"&amp;$B4450&amp;"c"&amp;$C4450,0),"dd-mmm-yyyy"),(INDIRECT(CHAR(39)&amp;$A4450&amp;CHAR(39)&amp;"!r"&amp;$B4450&amp;"c"&amp;$C4450,0)))</f>
        <v>0</v>
      </c>
    </row>
    <row r="4451" spans="1:8" x14ac:dyDescent="0.3">
      <c r="A4451" s="40" t="s">
        <v>1081</v>
      </c>
      <c r="B4451" s="95">
        <f t="shared" si="9084"/>
        <v>19</v>
      </c>
      <c r="C4451" s="95">
        <f t="shared" si="9087"/>
        <v>44</v>
      </c>
      <c r="E4451" s="95">
        <f t="shared" ref="E4451" si="9120">plan_id</f>
        <v>390</v>
      </c>
      <c r="F4451" s="95">
        <f t="shared" ca="1" si="9050"/>
        <v>2017</v>
      </c>
      <c r="G4451" s="95">
        <f t="shared" ref="G4451" ca="1" si="9121">VLOOKUP(INDIRECT(CHAR(39)&amp;$A4451&amp;CHAR(39)&amp;"!r2c"&amp;$C4451,0),variables,2,0)</f>
        <v>9878</v>
      </c>
      <c r="H4451" s="98">
        <f t="array" aca="1" ref="H4451" ca="1">IF(AND(G4451&gt;=10861,G4451&lt;=10863),TEXT(INDIRECT(CHAR(39)&amp;$A4451&amp;CHAR(39)&amp;"!r"&amp;$B4451&amp;"c"&amp;$C4451,0),"dd-mmm-yyyy"),(INDIRECT(CHAR(39)&amp;$A4451&amp;CHAR(39)&amp;"!r"&amp;$B4451&amp;"c"&amp;$C4451,0)))</f>
        <v>0</v>
      </c>
    </row>
    <row r="4452" spans="1:8" x14ac:dyDescent="0.3">
      <c r="A4452" s="40" t="s">
        <v>1081</v>
      </c>
      <c r="B4452" s="95">
        <f t="shared" si="9084"/>
        <v>19</v>
      </c>
      <c r="C4452" s="95">
        <f t="shared" si="9087"/>
        <v>45</v>
      </c>
      <c r="E4452" s="95">
        <f t="shared" ref="E4452" si="9122">plan_id</f>
        <v>390</v>
      </c>
      <c r="F4452" s="95">
        <f t="shared" ca="1" si="9050"/>
        <v>2017</v>
      </c>
      <c r="G4452" s="95">
        <f t="shared" ref="G4452" ca="1" si="9123">VLOOKUP(INDIRECT(CHAR(39)&amp;$A4452&amp;CHAR(39)&amp;"!r2c"&amp;$C4452,0),variables,2,0)</f>
        <v>9923</v>
      </c>
      <c r="H4452" s="98">
        <f t="array" aca="1" ref="H4452" ca="1">IF(AND(G4452&gt;=10861,G4452&lt;=10863),TEXT(INDIRECT(CHAR(39)&amp;$A4452&amp;CHAR(39)&amp;"!r"&amp;$B4452&amp;"c"&amp;$C4452,0),"dd-mmm-yyyy"),(INDIRECT(CHAR(39)&amp;$A4452&amp;CHAR(39)&amp;"!r"&amp;$B4452&amp;"c"&amp;$C4452,0)))</f>
        <v>0</v>
      </c>
    </row>
    <row r="4453" spans="1:8" x14ac:dyDescent="0.3">
      <c r="A4453" s="40" t="s">
        <v>1081</v>
      </c>
      <c r="B4453" s="95">
        <f t="shared" si="9084"/>
        <v>19</v>
      </c>
      <c r="C4453" s="95">
        <f t="shared" si="9087"/>
        <v>46</v>
      </c>
      <c r="E4453" s="95">
        <f t="shared" ref="E4453" si="9124">plan_id</f>
        <v>390</v>
      </c>
      <c r="F4453" s="95">
        <f t="shared" ca="1" si="9050"/>
        <v>2017</v>
      </c>
      <c r="G4453" s="95">
        <f t="shared" ref="G4453" ca="1" si="9125">VLOOKUP(INDIRECT(CHAR(39)&amp;$A4453&amp;CHAR(39)&amp;"!r2c"&amp;$C4453,0),variables,2,0)</f>
        <v>9932</v>
      </c>
      <c r="H4453" s="98">
        <f t="array" aca="1" ref="H4453" ca="1">IF(AND(G4453&gt;=10861,G4453&lt;=10863),TEXT(INDIRECT(CHAR(39)&amp;$A4453&amp;CHAR(39)&amp;"!r"&amp;$B4453&amp;"c"&amp;$C4453,0),"dd-mmm-yyyy"),(INDIRECT(CHAR(39)&amp;$A4453&amp;CHAR(39)&amp;"!r"&amp;$B4453&amp;"c"&amp;$C4453,0)))</f>
        <v>0</v>
      </c>
    </row>
    <row r="4454" spans="1:8" x14ac:dyDescent="0.3">
      <c r="A4454" s="40" t="s">
        <v>1081</v>
      </c>
      <c r="B4454" s="95">
        <f t="shared" si="9084"/>
        <v>19</v>
      </c>
      <c r="C4454" s="95">
        <f t="shared" si="9087"/>
        <v>47</v>
      </c>
      <c r="E4454" s="95">
        <f t="shared" ref="E4454" si="9126">plan_id</f>
        <v>390</v>
      </c>
      <c r="F4454" s="95">
        <f t="shared" ca="1" si="9050"/>
        <v>2017</v>
      </c>
      <c r="G4454" s="95">
        <f t="shared" ref="G4454" ca="1" si="9127">VLOOKUP(INDIRECT(CHAR(39)&amp;$A4454&amp;CHAR(39)&amp;"!r2c"&amp;$C4454,0),variables,2,0)</f>
        <v>9935</v>
      </c>
      <c r="H4454" s="98">
        <f t="array" aca="1" ref="H4454" ca="1">IF(AND(G4454&gt;=10861,G4454&lt;=10863),TEXT(INDIRECT(CHAR(39)&amp;$A4454&amp;CHAR(39)&amp;"!r"&amp;$B4454&amp;"c"&amp;$C4454,0),"dd-mmm-yyyy"),(INDIRECT(CHAR(39)&amp;$A4454&amp;CHAR(39)&amp;"!r"&amp;$B4454&amp;"c"&amp;$C4454,0)))</f>
        <v>0</v>
      </c>
    </row>
    <row r="4455" spans="1:8" x14ac:dyDescent="0.3">
      <c r="A4455" s="40" t="s">
        <v>1081</v>
      </c>
      <c r="B4455" s="95">
        <f t="shared" si="9084"/>
        <v>19</v>
      </c>
      <c r="C4455" s="95">
        <f t="shared" si="9087"/>
        <v>48</v>
      </c>
      <c r="E4455" s="95">
        <f t="shared" ref="E4455" si="9128">plan_id</f>
        <v>390</v>
      </c>
      <c r="F4455" s="95">
        <f t="shared" ca="1" si="9050"/>
        <v>2017</v>
      </c>
      <c r="G4455" s="95">
        <f t="shared" ref="G4455" ca="1" si="9129">VLOOKUP(INDIRECT(CHAR(39)&amp;$A4455&amp;CHAR(39)&amp;"!r2c"&amp;$C4455,0),variables,2,0)</f>
        <v>9651</v>
      </c>
      <c r="H4455" s="98">
        <f t="array" aca="1" ref="H4455" ca="1">IF(AND(G4455&gt;=10861,G4455&lt;=10863),TEXT(INDIRECT(CHAR(39)&amp;$A4455&amp;CHAR(39)&amp;"!r"&amp;$B4455&amp;"c"&amp;$C4455,0),"dd-mmm-yyyy"),(INDIRECT(CHAR(39)&amp;$A4455&amp;CHAR(39)&amp;"!r"&amp;$B4455&amp;"c"&amp;$C4455,0)))</f>
        <v>0</v>
      </c>
    </row>
    <row r="4456" spans="1:8" x14ac:dyDescent="0.3">
      <c r="A4456" s="40" t="s">
        <v>1081</v>
      </c>
      <c r="B4456" s="95">
        <f t="shared" si="9084"/>
        <v>19</v>
      </c>
      <c r="C4456" s="95">
        <f t="shared" si="9087"/>
        <v>49</v>
      </c>
      <c r="E4456" s="95">
        <f t="shared" ref="E4456" si="9130">plan_id</f>
        <v>390</v>
      </c>
      <c r="F4456" s="95">
        <f t="shared" ca="1" si="9050"/>
        <v>2017</v>
      </c>
      <c r="G4456" s="95">
        <f t="shared" ref="G4456" ca="1" si="9131">VLOOKUP(INDIRECT(CHAR(39)&amp;$A4456&amp;CHAR(39)&amp;"!r2c"&amp;$C4456,0),variables,2,0)</f>
        <v>9722</v>
      </c>
      <c r="H4456" s="98">
        <f t="array" aca="1" ref="H4456" ca="1">IF(AND(G4456&gt;=10861,G4456&lt;=10863),TEXT(INDIRECT(CHAR(39)&amp;$A4456&amp;CHAR(39)&amp;"!r"&amp;$B4456&amp;"c"&amp;$C4456,0),"dd-mmm-yyyy"),(INDIRECT(CHAR(39)&amp;$A4456&amp;CHAR(39)&amp;"!r"&amp;$B4456&amp;"c"&amp;$C4456,0)))</f>
        <v>0</v>
      </c>
    </row>
    <row r="4457" spans="1:8" x14ac:dyDescent="0.3">
      <c r="A4457" s="40" t="s">
        <v>1081</v>
      </c>
      <c r="B4457" s="95">
        <f t="shared" si="9084"/>
        <v>19</v>
      </c>
      <c r="C4457" s="95">
        <f t="shared" si="9087"/>
        <v>50</v>
      </c>
      <c r="E4457" s="95">
        <f t="shared" ref="E4457" si="9132">plan_id</f>
        <v>390</v>
      </c>
      <c r="F4457" s="95">
        <f t="shared" ca="1" si="9050"/>
        <v>2017</v>
      </c>
      <c r="G4457" s="95">
        <f t="shared" ref="G4457" ca="1" si="9133">VLOOKUP(INDIRECT(CHAR(39)&amp;$A4457&amp;CHAR(39)&amp;"!r2c"&amp;$C4457,0),variables,2,0)</f>
        <v>9848</v>
      </c>
      <c r="H4457" s="98">
        <f t="array" aca="1" ref="H4457" ca="1">IF(AND(G4457&gt;=10861,G4457&lt;=10863),TEXT(INDIRECT(CHAR(39)&amp;$A4457&amp;CHAR(39)&amp;"!r"&amp;$B4457&amp;"c"&amp;$C4457,0),"dd-mmm-yyyy"),(INDIRECT(CHAR(39)&amp;$A4457&amp;CHAR(39)&amp;"!r"&amp;$B4457&amp;"c"&amp;$C4457,0)))</f>
        <v>0</v>
      </c>
    </row>
    <row r="4458" spans="1:8" x14ac:dyDescent="0.3">
      <c r="A4458" s="40" t="s">
        <v>1081</v>
      </c>
      <c r="B4458" s="95">
        <f t="shared" si="9084"/>
        <v>19</v>
      </c>
      <c r="C4458" s="95">
        <f t="shared" si="9087"/>
        <v>51</v>
      </c>
      <c r="E4458" s="95">
        <f t="shared" ref="E4458" si="9134">plan_id</f>
        <v>390</v>
      </c>
      <c r="F4458" s="95">
        <f t="shared" ca="1" si="9050"/>
        <v>2017</v>
      </c>
      <c r="G4458" s="95">
        <f t="shared" ref="G4458" ca="1" si="9135">VLOOKUP(INDIRECT(CHAR(39)&amp;$A4458&amp;CHAR(39)&amp;"!r2c"&amp;$C4458,0),variables,2,0)</f>
        <v>9866</v>
      </c>
      <c r="H4458" s="98">
        <f t="array" aca="1" ref="H4458" ca="1">IF(AND(G4458&gt;=10861,G4458&lt;=10863),TEXT(INDIRECT(CHAR(39)&amp;$A4458&amp;CHAR(39)&amp;"!r"&amp;$B4458&amp;"c"&amp;$C4458,0),"dd-mmm-yyyy"),(INDIRECT(CHAR(39)&amp;$A4458&amp;CHAR(39)&amp;"!r"&amp;$B4458&amp;"c"&amp;$C4458,0)))</f>
        <v>0</v>
      </c>
    </row>
    <row r="4459" spans="1:8" x14ac:dyDescent="0.3">
      <c r="A4459" s="40" t="s">
        <v>1081</v>
      </c>
      <c r="B4459" s="95">
        <f t="shared" si="9084"/>
        <v>19</v>
      </c>
      <c r="C4459" s="95">
        <f t="shared" si="9087"/>
        <v>52</v>
      </c>
      <c r="E4459" s="95">
        <f t="shared" ref="E4459" si="9136">plan_id</f>
        <v>390</v>
      </c>
      <c r="F4459" s="95">
        <f t="shared" ca="1" si="9050"/>
        <v>2017</v>
      </c>
      <c r="G4459" s="95">
        <f t="shared" ref="G4459" ca="1" si="9137">VLOOKUP(INDIRECT(CHAR(39)&amp;$A4459&amp;CHAR(39)&amp;"!r2c"&amp;$C4459,0),variables,2,0)</f>
        <v>9899</v>
      </c>
      <c r="H4459" s="98">
        <f t="array" aca="1" ref="H4459" ca="1">IF(AND(G4459&gt;=10861,G4459&lt;=10863),TEXT(INDIRECT(CHAR(39)&amp;$A4459&amp;CHAR(39)&amp;"!r"&amp;$B4459&amp;"c"&amp;$C4459,0),"dd-mmm-yyyy"),(INDIRECT(CHAR(39)&amp;$A4459&amp;CHAR(39)&amp;"!r"&amp;$B4459&amp;"c"&amp;$C4459,0)))</f>
        <v>0</v>
      </c>
    </row>
    <row r="4460" spans="1:8" x14ac:dyDescent="0.3">
      <c r="A4460" s="40" t="s">
        <v>1081</v>
      </c>
      <c r="B4460" s="95">
        <f t="shared" si="9084"/>
        <v>19</v>
      </c>
      <c r="C4460" s="95">
        <f t="shared" si="9087"/>
        <v>53</v>
      </c>
      <c r="E4460" s="95">
        <f t="shared" ref="E4460" si="9138">plan_id</f>
        <v>390</v>
      </c>
      <c r="F4460" s="95">
        <f t="shared" ca="1" si="9050"/>
        <v>2017</v>
      </c>
      <c r="G4460" s="95">
        <f t="shared" ref="G4460" ca="1" si="9139">VLOOKUP(INDIRECT(CHAR(39)&amp;$A4460&amp;CHAR(39)&amp;"!r2c"&amp;$C4460,0),variables,2,0)</f>
        <v>9905</v>
      </c>
      <c r="H4460" s="98">
        <f t="array" aca="1" ref="H4460" ca="1">IF(AND(G4460&gt;=10861,G4460&lt;=10863),TEXT(INDIRECT(CHAR(39)&amp;$A4460&amp;CHAR(39)&amp;"!r"&amp;$B4460&amp;"c"&amp;$C4460,0),"dd-mmm-yyyy"),(INDIRECT(CHAR(39)&amp;$A4460&amp;CHAR(39)&amp;"!r"&amp;$B4460&amp;"c"&amp;$C4460,0)))</f>
        <v>0</v>
      </c>
    </row>
    <row r="4461" spans="1:8" x14ac:dyDescent="0.3">
      <c r="A4461" s="40" t="s">
        <v>1081</v>
      </c>
      <c r="B4461" s="95">
        <f t="shared" si="9084"/>
        <v>19</v>
      </c>
      <c r="C4461" s="95">
        <f t="shared" si="9087"/>
        <v>54</v>
      </c>
      <c r="E4461" s="95">
        <f t="shared" ref="E4461" si="9140">plan_id</f>
        <v>390</v>
      </c>
      <c r="F4461" s="95">
        <f t="shared" ca="1" si="9050"/>
        <v>2017</v>
      </c>
      <c r="G4461" s="95">
        <f t="shared" ref="G4461" ca="1" si="9141">VLOOKUP(INDIRECT(CHAR(39)&amp;$A4461&amp;CHAR(39)&amp;"!r2c"&amp;$C4461,0),variables,2,0)</f>
        <v>9929</v>
      </c>
      <c r="H4461" s="98">
        <f t="array" aca="1" ref="H4461" ca="1">IF(AND(G4461&gt;=10861,G4461&lt;=10863),TEXT(INDIRECT(CHAR(39)&amp;$A4461&amp;CHAR(39)&amp;"!r"&amp;$B4461&amp;"c"&amp;$C4461,0),"dd-mmm-yyyy"),(INDIRECT(CHAR(39)&amp;$A4461&amp;CHAR(39)&amp;"!r"&amp;$B4461&amp;"c"&amp;$C4461,0)))</f>
        <v>0</v>
      </c>
    </row>
    <row r="4462" spans="1:8" x14ac:dyDescent="0.3">
      <c r="A4462" s="40" t="s">
        <v>1081</v>
      </c>
      <c r="B4462" s="95">
        <f t="shared" si="9084"/>
        <v>19</v>
      </c>
      <c r="C4462" s="95">
        <f t="shared" si="9087"/>
        <v>55</v>
      </c>
      <c r="E4462" s="95">
        <f t="shared" ref="E4462" si="9142">plan_id</f>
        <v>390</v>
      </c>
      <c r="F4462" s="95">
        <f t="shared" ca="1" si="9050"/>
        <v>2017</v>
      </c>
      <c r="G4462" s="95">
        <f t="shared" ref="G4462" ca="1" si="9143">VLOOKUP(INDIRECT(CHAR(39)&amp;$A4462&amp;CHAR(39)&amp;"!r2c"&amp;$C4462,0),variables,2,0)</f>
        <v>9654</v>
      </c>
      <c r="H4462" s="98">
        <f t="array" aca="1" ref="H4462" ca="1">IF(AND(G4462&gt;=10861,G4462&lt;=10863),TEXT(INDIRECT(CHAR(39)&amp;$A4462&amp;CHAR(39)&amp;"!r"&amp;$B4462&amp;"c"&amp;$C4462,0),"dd-mmm-yyyy"),(INDIRECT(CHAR(39)&amp;$A4462&amp;CHAR(39)&amp;"!r"&amp;$B4462&amp;"c"&amp;$C4462,0)))</f>
        <v>0</v>
      </c>
    </row>
    <row r="4463" spans="1:8" x14ac:dyDescent="0.3">
      <c r="A4463" s="40" t="s">
        <v>1081</v>
      </c>
      <c r="B4463" s="95">
        <f t="shared" si="9084"/>
        <v>19</v>
      </c>
      <c r="C4463" s="95">
        <f t="shared" si="9087"/>
        <v>56</v>
      </c>
      <c r="E4463" s="95">
        <f t="shared" ref="E4463" si="9144">plan_id</f>
        <v>390</v>
      </c>
      <c r="F4463" s="95">
        <f t="shared" ca="1" si="9050"/>
        <v>2017</v>
      </c>
      <c r="G4463" s="95">
        <f t="shared" ref="G4463" ca="1" si="9145">VLOOKUP(INDIRECT(CHAR(39)&amp;$A4463&amp;CHAR(39)&amp;"!r2c"&amp;$C4463,0),variables,2,0)</f>
        <v>9707</v>
      </c>
      <c r="H4463" s="98">
        <f t="array" aca="1" ref="H4463" ca="1">IF(AND(G4463&gt;=10861,G4463&lt;=10863),TEXT(INDIRECT(CHAR(39)&amp;$A4463&amp;CHAR(39)&amp;"!r"&amp;$B4463&amp;"c"&amp;$C4463,0),"dd-mmm-yyyy"),(INDIRECT(CHAR(39)&amp;$A4463&amp;CHAR(39)&amp;"!r"&amp;$B4463&amp;"c"&amp;$C4463,0)))</f>
        <v>0</v>
      </c>
    </row>
    <row r="4464" spans="1:8" x14ac:dyDescent="0.3">
      <c r="A4464" s="40" t="s">
        <v>1081</v>
      </c>
      <c r="B4464" s="95">
        <f t="shared" si="9084"/>
        <v>19</v>
      </c>
      <c r="C4464" s="95">
        <f t="shared" si="9087"/>
        <v>57</v>
      </c>
      <c r="E4464" s="95">
        <f t="shared" ref="E4464" si="9146">plan_id</f>
        <v>390</v>
      </c>
      <c r="F4464" s="95">
        <f t="shared" ca="1" si="9050"/>
        <v>2017</v>
      </c>
      <c r="G4464" s="95">
        <f t="shared" ref="G4464" ca="1" si="9147">VLOOKUP(INDIRECT(CHAR(39)&amp;$A4464&amp;CHAR(39)&amp;"!r2c"&amp;$C4464,0),variables,2,0)</f>
        <v>9669</v>
      </c>
      <c r="H4464" s="98">
        <f t="array" aca="1" ref="H4464" ca="1">IF(AND(G4464&gt;=10861,G4464&lt;=10863),TEXT(INDIRECT(CHAR(39)&amp;$A4464&amp;CHAR(39)&amp;"!r"&amp;$B4464&amp;"c"&amp;$C4464,0),"dd-mmm-yyyy"),(INDIRECT(CHAR(39)&amp;$A4464&amp;CHAR(39)&amp;"!r"&amp;$B4464&amp;"c"&amp;$C4464,0)))</f>
        <v>0</v>
      </c>
    </row>
    <row r="4465" spans="1:8" x14ac:dyDescent="0.3">
      <c r="A4465" s="40" t="s">
        <v>1081</v>
      </c>
      <c r="B4465" s="95">
        <f t="shared" si="9084"/>
        <v>19</v>
      </c>
      <c r="C4465" s="95">
        <f t="shared" si="9087"/>
        <v>58</v>
      </c>
      <c r="E4465" s="95">
        <f t="shared" ref="E4465" si="9148">plan_id</f>
        <v>390</v>
      </c>
      <c r="F4465" s="95">
        <f t="shared" ca="1" si="9050"/>
        <v>2017</v>
      </c>
      <c r="G4465" s="95">
        <f t="shared" ref="G4465" ca="1" si="9149">VLOOKUP(INDIRECT(CHAR(39)&amp;$A4465&amp;CHAR(39)&amp;"!r2c"&amp;$C4465,0),variables,2,0)</f>
        <v>9851</v>
      </c>
      <c r="H4465" s="98">
        <f t="array" aca="1" ref="H4465" ca="1">IF(AND(G4465&gt;=10861,G4465&lt;=10863),TEXT(INDIRECT(CHAR(39)&amp;$A4465&amp;CHAR(39)&amp;"!r"&amp;$B4465&amp;"c"&amp;$C4465,0),"dd-mmm-yyyy"),(INDIRECT(CHAR(39)&amp;$A4465&amp;CHAR(39)&amp;"!r"&amp;$B4465&amp;"c"&amp;$C4465,0)))</f>
        <v>0</v>
      </c>
    </row>
    <row r="4466" spans="1:8" x14ac:dyDescent="0.3">
      <c r="A4466" s="40" t="s">
        <v>1081</v>
      </c>
      <c r="B4466" s="95">
        <f t="shared" si="9084"/>
        <v>19</v>
      </c>
      <c r="C4466" s="95">
        <f t="shared" si="9087"/>
        <v>59</v>
      </c>
      <c r="E4466" s="95">
        <f t="shared" ref="E4466" si="9150">plan_id</f>
        <v>390</v>
      </c>
      <c r="F4466" s="95">
        <f t="shared" ca="1" si="9050"/>
        <v>2017</v>
      </c>
      <c r="G4466" s="95">
        <f t="shared" ref="G4466" ca="1" si="9151">VLOOKUP(INDIRECT(CHAR(39)&amp;$A4466&amp;CHAR(39)&amp;"!r2c"&amp;$C4466,0),variables,2,0)</f>
        <v>9890</v>
      </c>
      <c r="H4466" s="98">
        <f t="array" aca="1" ref="H4466" ca="1">IF(AND(G4466&gt;=10861,G4466&lt;=10863),TEXT(INDIRECT(CHAR(39)&amp;$A4466&amp;CHAR(39)&amp;"!r"&amp;$B4466&amp;"c"&amp;$C4466,0),"dd-mmm-yyyy"),(INDIRECT(CHAR(39)&amp;$A4466&amp;CHAR(39)&amp;"!r"&amp;$B4466&amp;"c"&amp;$C4466,0)))</f>
        <v>0</v>
      </c>
    </row>
    <row r="4467" spans="1:8" x14ac:dyDescent="0.3">
      <c r="A4467" s="40" t="s">
        <v>1081</v>
      </c>
      <c r="B4467" s="95">
        <f t="shared" si="9084"/>
        <v>19</v>
      </c>
      <c r="C4467" s="95">
        <f t="shared" si="9087"/>
        <v>60</v>
      </c>
      <c r="E4467" s="95">
        <f t="shared" ref="E4467" si="9152">plan_id</f>
        <v>390</v>
      </c>
      <c r="F4467" s="95">
        <f t="shared" ca="1" si="9050"/>
        <v>2017</v>
      </c>
      <c r="G4467" s="95">
        <f t="shared" ref="G4467" ca="1" si="9153">VLOOKUP(INDIRECT(CHAR(39)&amp;$A4467&amp;CHAR(39)&amp;"!r2c"&amp;$C4467,0),variables,2,0)</f>
        <v>9893</v>
      </c>
      <c r="H4467" s="98">
        <f t="array" aca="1" ref="H4467" ca="1">IF(AND(G4467&gt;=10861,G4467&lt;=10863),TEXT(INDIRECT(CHAR(39)&amp;$A4467&amp;CHAR(39)&amp;"!r"&amp;$B4467&amp;"c"&amp;$C4467,0),"dd-mmm-yyyy"),(INDIRECT(CHAR(39)&amp;$A4467&amp;CHAR(39)&amp;"!r"&amp;$B4467&amp;"c"&amp;$C4467,0)))</f>
        <v>0</v>
      </c>
    </row>
    <row r="4468" spans="1:8" x14ac:dyDescent="0.3">
      <c r="A4468" s="40" t="s">
        <v>1081</v>
      </c>
      <c r="B4468" s="95">
        <f t="shared" si="9084"/>
        <v>19</v>
      </c>
      <c r="C4468" s="95">
        <f t="shared" si="9087"/>
        <v>61</v>
      </c>
      <c r="E4468" s="95">
        <f t="shared" ref="E4468" si="9154">plan_id</f>
        <v>390</v>
      </c>
      <c r="F4468" s="95">
        <f t="shared" ca="1" si="9050"/>
        <v>2017</v>
      </c>
      <c r="G4468" s="95">
        <f t="shared" ref="G4468" ca="1" si="9155">VLOOKUP(INDIRECT(CHAR(39)&amp;$A4468&amp;CHAR(39)&amp;"!r2c"&amp;$C4468,0),variables,2,0)</f>
        <v>9896</v>
      </c>
      <c r="H4468" s="98">
        <f t="array" aca="1" ref="H4468" ca="1">IF(AND(G4468&gt;=10861,G4468&lt;=10863),TEXT(INDIRECT(CHAR(39)&amp;$A4468&amp;CHAR(39)&amp;"!r"&amp;$B4468&amp;"c"&amp;$C4468,0),"dd-mmm-yyyy"),(INDIRECT(CHAR(39)&amp;$A4468&amp;CHAR(39)&amp;"!r"&amp;$B4468&amp;"c"&amp;$C4468,0)))</f>
        <v>0</v>
      </c>
    </row>
    <row r="4469" spans="1:8" x14ac:dyDescent="0.3">
      <c r="A4469" s="40" t="s">
        <v>1081</v>
      </c>
      <c r="B4469" s="95">
        <f t="shared" si="9084"/>
        <v>19</v>
      </c>
      <c r="C4469" s="95">
        <f t="shared" si="9087"/>
        <v>62</v>
      </c>
      <c r="E4469" s="95">
        <f t="shared" ref="E4469" si="9156">plan_id</f>
        <v>390</v>
      </c>
      <c r="F4469" s="95">
        <f t="shared" ca="1" si="9050"/>
        <v>2017</v>
      </c>
      <c r="G4469" s="95">
        <f t="shared" ref="G4469" ca="1" si="9157">VLOOKUP(INDIRECT(CHAR(39)&amp;$A4469&amp;CHAR(39)&amp;"!r2c"&amp;$C4469,0),variables,2,0)</f>
        <v>9660</v>
      </c>
      <c r="H4469" s="98">
        <f t="array" aca="1" ref="H4469" ca="1">IF(AND(G4469&gt;=10861,G4469&lt;=10863),TEXT(INDIRECT(CHAR(39)&amp;$A4469&amp;CHAR(39)&amp;"!r"&amp;$B4469&amp;"c"&amp;$C4469,0),"dd-mmm-yyyy"),(INDIRECT(CHAR(39)&amp;$A4469&amp;CHAR(39)&amp;"!r"&amp;$B4469&amp;"c"&amp;$C4469,0)))</f>
        <v>0</v>
      </c>
    </row>
    <row r="4470" spans="1:8" x14ac:dyDescent="0.3">
      <c r="A4470" s="40" t="s">
        <v>1081</v>
      </c>
      <c r="B4470" s="95">
        <f t="shared" si="9084"/>
        <v>19</v>
      </c>
      <c r="C4470" s="95">
        <f t="shared" si="9087"/>
        <v>63</v>
      </c>
      <c r="E4470" s="95">
        <f t="shared" ref="E4470" si="9158">plan_id</f>
        <v>390</v>
      </c>
      <c r="F4470" s="95">
        <f t="shared" ca="1" si="9050"/>
        <v>2017</v>
      </c>
      <c r="G4470" s="95">
        <f t="shared" ref="G4470" ca="1" si="9159">VLOOKUP(INDIRECT(CHAR(39)&amp;$A4470&amp;CHAR(39)&amp;"!r2c"&amp;$C4470,0),variables,2,0)</f>
        <v>9701</v>
      </c>
      <c r="H4470" s="98">
        <f t="array" aca="1" ref="H4470" ca="1">IF(AND(G4470&gt;=10861,G4470&lt;=10863),TEXT(INDIRECT(CHAR(39)&amp;$A4470&amp;CHAR(39)&amp;"!r"&amp;$B4470&amp;"c"&amp;$C4470,0),"dd-mmm-yyyy"),(INDIRECT(CHAR(39)&amp;$A4470&amp;CHAR(39)&amp;"!r"&amp;$B4470&amp;"c"&amp;$C4470,0)))</f>
        <v>0</v>
      </c>
    </row>
    <row r="4471" spans="1:8" x14ac:dyDescent="0.3">
      <c r="A4471" s="40" t="s">
        <v>1081</v>
      </c>
      <c r="B4471" s="95">
        <f t="shared" si="9084"/>
        <v>19</v>
      </c>
      <c r="C4471" s="95">
        <f t="shared" si="9087"/>
        <v>64</v>
      </c>
      <c r="E4471" s="95">
        <f t="shared" ref="E4471" si="9160">plan_id</f>
        <v>390</v>
      </c>
      <c r="F4471" s="95">
        <f t="shared" ca="1" si="9050"/>
        <v>2017</v>
      </c>
      <c r="G4471" s="95">
        <f t="shared" ref="G4471" ca="1" si="9161">VLOOKUP(INDIRECT(CHAR(39)&amp;$A4471&amp;CHAR(39)&amp;"!r2c"&amp;$C4471,0),variables,2,0)</f>
        <v>9728</v>
      </c>
      <c r="H4471" s="98">
        <f t="array" aca="1" ref="H4471" ca="1">IF(AND(G4471&gt;=10861,G4471&lt;=10863),TEXT(INDIRECT(CHAR(39)&amp;$A4471&amp;CHAR(39)&amp;"!r"&amp;$B4471&amp;"c"&amp;$C4471,0),"dd-mmm-yyyy"),(INDIRECT(CHAR(39)&amp;$A4471&amp;CHAR(39)&amp;"!r"&amp;$B4471&amp;"c"&amp;$C4471,0)))</f>
        <v>0</v>
      </c>
    </row>
    <row r="4472" spans="1:8" x14ac:dyDescent="0.3">
      <c r="A4472" s="40" t="s">
        <v>1081</v>
      </c>
      <c r="B4472" s="95">
        <f t="shared" si="9084"/>
        <v>19</v>
      </c>
      <c r="C4472" s="95">
        <f t="shared" si="9087"/>
        <v>65</v>
      </c>
      <c r="E4472" s="95">
        <f t="shared" ref="E4472" si="9162">plan_id</f>
        <v>390</v>
      </c>
      <c r="F4472" s="95">
        <f t="shared" ca="1" si="9050"/>
        <v>2017</v>
      </c>
      <c r="G4472" s="95">
        <f t="shared" ref="G4472" ca="1" si="9163">VLOOKUP(INDIRECT(CHAR(39)&amp;$A4472&amp;CHAR(39)&amp;"!r2c"&amp;$C4472,0),variables,2,0)</f>
        <v>9731</v>
      </c>
      <c r="H4472" s="98">
        <f t="array" aca="1" ref="H4472" ca="1">IF(AND(G4472&gt;=10861,G4472&lt;=10863),TEXT(INDIRECT(CHAR(39)&amp;$A4472&amp;CHAR(39)&amp;"!r"&amp;$B4472&amp;"c"&amp;$C4472,0),"dd-mmm-yyyy"),(INDIRECT(CHAR(39)&amp;$A4472&amp;CHAR(39)&amp;"!r"&amp;$B4472&amp;"c"&amp;$C4472,0)))</f>
        <v>0</v>
      </c>
    </row>
    <row r="4473" spans="1:8" x14ac:dyDescent="0.3">
      <c r="A4473" s="40" t="s">
        <v>1081</v>
      </c>
      <c r="B4473" s="95">
        <f t="shared" si="9084"/>
        <v>19</v>
      </c>
      <c r="C4473" s="95">
        <f t="shared" si="9087"/>
        <v>66</v>
      </c>
      <c r="E4473" s="95">
        <f t="shared" ref="E4473" si="9164">plan_id</f>
        <v>390</v>
      </c>
      <c r="F4473" s="95">
        <f t="shared" ca="1" si="9050"/>
        <v>2017</v>
      </c>
      <c r="G4473" s="95">
        <f t="shared" ref="G4473" ca="1" si="9165">VLOOKUP(INDIRECT(CHAR(39)&amp;$A4473&amp;CHAR(39)&amp;"!r2c"&amp;$C4473,0),variables,2,0)</f>
        <v>9737</v>
      </c>
      <c r="H4473" s="98">
        <f t="array" aca="1" ref="H4473" ca="1">IF(AND(G4473&gt;=10861,G4473&lt;=10863),TEXT(INDIRECT(CHAR(39)&amp;$A4473&amp;CHAR(39)&amp;"!r"&amp;$B4473&amp;"c"&amp;$C4473,0),"dd-mmm-yyyy"),(INDIRECT(CHAR(39)&amp;$A4473&amp;CHAR(39)&amp;"!r"&amp;$B4473&amp;"c"&amp;$C4473,0)))</f>
        <v>0</v>
      </c>
    </row>
    <row r="4474" spans="1:8" x14ac:dyDescent="0.3">
      <c r="A4474" s="40" t="s">
        <v>1081</v>
      </c>
      <c r="B4474" s="95">
        <f t="shared" si="9084"/>
        <v>19</v>
      </c>
      <c r="C4474" s="95">
        <f t="shared" si="9087"/>
        <v>67</v>
      </c>
      <c r="E4474" s="95">
        <f t="shared" ref="E4474" si="9166">plan_id</f>
        <v>390</v>
      </c>
      <c r="F4474" s="95">
        <f t="shared" ca="1" si="9050"/>
        <v>2017</v>
      </c>
      <c r="G4474" s="95">
        <f t="shared" ref="G4474" ca="1" si="9167">VLOOKUP(INDIRECT(CHAR(39)&amp;$A4474&amp;CHAR(39)&amp;"!r2c"&amp;$C4474,0),variables,2,0)</f>
        <v>9740</v>
      </c>
      <c r="H4474" s="98">
        <f t="array" aca="1" ref="H4474" ca="1">IF(AND(G4474&gt;=10861,G4474&lt;=10863),TEXT(INDIRECT(CHAR(39)&amp;$A4474&amp;CHAR(39)&amp;"!r"&amp;$B4474&amp;"c"&amp;$C4474,0),"dd-mmm-yyyy"),(INDIRECT(CHAR(39)&amp;$A4474&amp;CHAR(39)&amp;"!r"&amp;$B4474&amp;"c"&amp;$C4474,0)))</f>
        <v>0</v>
      </c>
    </row>
    <row r="4475" spans="1:8" x14ac:dyDescent="0.3">
      <c r="A4475" s="40" t="s">
        <v>1081</v>
      </c>
      <c r="B4475" s="95">
        <f t="shared" si="9084"/>
        <v>19</v>
      </c>
      <c r="C4475" s="95">
        <f t="shared" si="9087"/>
        <v>68</v>
      </c>
      <c r="E4475" s="95">
        <f t="shared" ref="E4475" si="9168">plan_id</f>
        <v>390</v>
      </c>
      <c r="F4475" s="95">
        <f t="shared" ca="1" si="9050"/>
        <v>2017</v>
      </c>
      <c r="G4475" s="95">
        <f t="shared" ref="G4475" ca="1" si="9169">VLOOKUP(INDIRECT(CHAR(39)&amp;$A4475&amp;CHAR(39)&amp;"!r2c"&amp;$C4475,0),variables,2,0)</f>
        <v>9752</v>
      </c>
      <c r="H4475" s="98">
        <f t="array" aca="1" ref="H4475" ca="1">IF(AND(G4475&gt;=10861,G4475&lt;=10863),TEXT(INDIRECT(CHAR(39)&amp;$A4475&amp;CHAR(39)&amp;"!r"&amp;$B4475&amp;"c"&amp;$C4475,0),"dd-mmm-yyyy"),(INDIRECT(CHAR(39)&amp;$A4475&amp;CHAR(39)&amp;"!r"&amp;$B4475&amp;"c"&amp;$C4475,0)))</f>
        <v>0</v>
      </c>
    </row>
    <row r="4476" spans="1:8" x14ac:dyDescent="0.3">
      <c r="A4476" s="40" t="s">
        <v>1081</v>
      </c>
      <c r="B4476" s="95">
        <f t="shared" si="9084"/>
        <v>19</v>
      </c>
      <c r="C4476" s="95">
        <f t="shared" si="9087"/>
        <v>69</v>
      </c>
      <c r="E4476" s="95">
        <f t="shared" ref="E4476" si="9170">plan_id</f>
        <v>390</v>
      </c>
      <c r="F4476" s="95">
        <f t="shared" ca="1" si="9050"/>
        <v>2017</v>
      </c>
      <c r="G4476" s="95">
        <f t="shared" ref="G4476" ca="1" si="9171">VLOOKUP(INDIRECT(CHAR(39)&amp;$A4476&amp;CHAR(39)&amp;"!r2c"&amp;$C4476,0),variables,2,0)</f>
        <v>9791</v>
      </c>
      <c r="H4476" s="98">
        <f t="array" aca="1" ref="H4476" ca="1">IF(AND(G4476&gt;=10861,G4476&lt;=10863),TEXT(INDIRECT(CHAR(39)&amp;$A4476&amp;CHAR(39)&amp;"!r"&amp;$B4476&amp;"c"&amp;$C4476,0),"dd-mmm-yyyy"),(INDIRECT(CHAR(39)&amp;$A4476&amp;CHAR(39)&amp;"!r"&amp;$B4476&amp;"c"&amp;$C4476,0)))</f>
        <v>0</v>
      </c>
    </row>
    <row r="4477" spans="1:8" x14ac:dyDescent="0.3">
      <c r="A4477" s="40" t="s">
        <v>1081</v>
      </c>
      <c r="B4477" s="95">
        <f t="shared" si="9084"/>
        <v>19</v>
      </c>
      <c r="C4477" s="95">
        <f t="shared" si="9087"/>
        <v>70</v>
      </c>
      <c r="E4477" s="95">
        <f t="shared" ref="E4477" si="9172">plan_id</f>
        <v>390</v>
      </c>
      <c r="F4477" s="95">
        <f t="shared" ca="1" si="9050"/>
        <v>2017</v>
      </c>
      <c r="G4477" s="95">
        <f t="shared" ref="G4477" ca="1" si="9173">VLOOKUP(INDIRECT(CHAR(39)&amp;$A4477&amp;CHAR(39)&amp;"!r2c"&amp;$C4477,0),variables,2,0)</f>
        <v>9800</v>
      </c>
      <c r="H4477" s="98">
        <f t="array" aca="1" ref="H4477" ca="1">IF(AND(G4477&gt;=10861,G4477&lt;=10863),TEXT(INDIRECT(CHAR(39)&amp;$A4477&amp;CHAR(39)&amp;"!r"&amp;$B4477&amp;"c"&amp;$C4477,0),"dd-mmm-yyyy"),(INDIRECT(CHAR(39)&amp;$A4477&amp;CHAR(39)&amp;"!r"&amp;$B4477&amp;"c"&amp;$C4477,0)))</f>
        <v>0</v>
      </c>
    </row>
    <row r="4478" spans="1:8" x14ac:dyDescent="0.3">
      <c r="A4478" s="40" t="s">
        <v>1081</v>
      </c>
      <c r="B4478" s="95">
        <f t="shared" si="9084"/>
        <v>19</v>
      </c>
      <c r="C4478" s="95">
        <f t="shared" si="9087"/>
        <v>71</v>
      </c>
      <c r="E4478" s="95">
        <f t="shared" ref="E4478" si="9174">plan_id</f>
        <v>390</v>
      </c>
      <c r="F4478" s="95">
        <f t="shared" ca="1" si="9050"/>
        <v>2017</v>
      </c>
      <c r="G4478" s="95">
        <f t="shared" ref="G4478" ca="1" si="9175">VLOOKUP(INDIRECT(CHAR(39)&amp;$A4478&amp;CHAR(39)&amp;"!r2c"&amp;$C4478,0),variables,2,0)</f>
        <v>9842</v>
      </c>
      <c r="H4478" s="98">
        <f t="array" aca="1" ref="H4478" ca="1">IF(AND(G4478&gt;=10861,G4478&lt;=10863),TEXT(INDIRECT(CHAR(39)&amp;$A4478&amp;CHAR(39)&amp;"!r"&amp;$B4478&amp;"c"&amp;$C4478,0),"dd-mmm-yyyy"),(INDIRECT(CHAR(39)&amp;$A4478&amp;CHAR(39)&amp;"!r"&amp;$B4478&amp;"c"&amp;$C4478,0)))</f>
        <v>0</v>
      </c>
    </row>
    <row r="4479" spans="1:8" x14ac:dyDescent="0.3">
      <c r="A4479" s="40" t="s">
        <v>1081</v>
      </c>
      <c r="B4479" s="95">
        <f t="shared" si="9084"/>
        <v>19</v>
      </c>
      <c r="C4479" s="95">
        <f t="shared" si="9087"/>
        <v>72</v>
      </c>
      <c r="E4479" s="95">
        <f t="shared" ref="E4479" si="9176">plan_id</f>
        <v>390</v>
      </c>
      <c r="F4479" s="95">
        <f t="shared" ca="1" si="9050"/>
        <v>2017</v>
      </c>
      <c r="G4479" s="95">
        <f t="shared" ref="G4479" ca="1" si="9177">VLOOKUP(INDIRECT(CHAR(39)&amp;$A4479&amp;CHAR(39)&amp;"!r2c"&amp;$C4479,0),variables,2,0)</f>
        <v>9854</v>
      </c>
      <c r="H4479" s="98">
        <f t="array" aca="1" ref="H4479" ca="1">IF(AND(G4479&gt;=10861,G4479&lt;=10863),TEXT(INDIRECT(CHAR(39)&amp;$A4479&amp;CHAR(39)&amp;"!r"&amp;$B4479&amp;"c"&amp;$C4479,0),"dd-mmm-yyyy"),(INDIRECT(CHAR(39)&amp;$A4479&amp;CHAR(39)&amp;"!r"&amp;$B4479&amp;"c"&amp;$C4479,0)))</f>
        <v>0</v>
      </c>
    </row>
    <row r="4480" spans="1:8" x14ac:dyDescent="0.3">
      <c r="A4480" s="40" t="s">
        <v>1081</v>
      </c>
      <c r="B4480" s="95">
        <f t="shared" si="9084"/>
        <v>19</v>
      </c>
      <c r="C4480" s="95">
        <f t="shared" si="9087"/>
        <v>73</v>
      </c>
      <c r="E4480" s="95">
        <f t="shared" ref="E4480" si="9178">plan_id</f>
        <v>390</v>
      </c>
      <c r="F4480" s="95">
        <f t="shared" ca="1" si="9050"/>
        <v>2017</v>
      </c>
      <c r="G4480" s="95">
        <f t="shared" ref="G4480" ca="1" si="9179">VLOOKUP(INDIRECT(CHAR(39)&amp;$A4480&amp;CHAR(39)&amp;"!r2c"&amp;$C4480,0),variables,2,0)</f>
        <v>9869</v>
      </c>
      <c r="H4480" s="98">
        <f t="array" aca="1" ref="H4480" ca="1">IF(AND(G4480&gt;=10861,G4480&lt;=10863),TEXT(INDIRECT(CHAR(39)&amp;$A4480&amp;CHAR(39)&amp;"!r"&amp;$B4480&amp;"c"&amp;$C4480,0),"dd-mmm-yyyy"),(INDIRECT(CHAR(39)&amp;$A4480&amp;CHAR(39)&amp;"!r"&amp;$B4480&amp;"c"&amp;$C4480,0)))</f>
        <v>0</v>
      </c>
    </row>
    <row r="4481" spans="1:8" x14ac:dyDescent="0.3">
      <c r="A4481" s="40" t="s">
        <v>1081</v>
      </c>
      <c r="B4481" s="95">
        <f t="shared" si="9084"/>
        <v>19</v>
      </c>
      <c r="C4481" s="95">
        <f t="shared" si="9087"/>
        <v>74</v>
      </c>
      <c r="E4481" s="95">
        <f t="shared" ref="E4481" si="9180">plan_id</f>
        <v>390</v>
      </c>
      <c r="F4481" s="95">
        <f t="shared" ref="F4481:F4544" ca="1" si="9181">INDIRECT(CHAR(39)&amp;$A4481&amp;CHAR(39)&amp;"!r"&amp;$B4481&amp;"c2",0)</f>
        <v>2017</v>
      </c>
      <c r="G4481" s="95">
        <f t="shared" ref="G4481" ca="1" si="9182">VLOOKUP(INDIRECT(CHAR(39)&amp;$A4481&amp;CHAR(39)&amp;"!r2c"&amp;$C4481,0),variables,2,0)</f>
        <v>9873</v>
      </c>
      <c r="H4481" s="98">
        <f t="array" aca="1" ref="H4481" ca="1">IF(AND(G4481&gt;=10861,G4481&lt;=10863),TEXT(INDIRECT(CHAR(39)&amp;$A4481&amp;CHAR(39)&amp;"!r"&amp;$B4481&amp;"c"&amp;$C4481,0),"dd-mmm-yyyy"),(INDIRECT(CHAR(39)&amp;$A4481&amp;CHAR(39)&amp;"!r"&amp;$B4481&amp;"c"&amp;$C4481,0)))</f>
        <v>0</v>
      </c>
    </row>
    <row r="4482" spans="1:8" x14ac:dyDescent="0.3">
      <c r="A4482" s="40" t="s">
        <v>1081</v>
      </c>
      <c r="B4482" s="95">
        <f t="shared" si="9084"/>
        <v>19</v>
      </c>
      <c r="C4482" s="95">
        <f t="shared" si="9087"/>
        <v>75</v>
      </c>
      <c r="E4482" s="95">
        <f t="shared" ref="E4482" si="9183">plan_id</f>
        <v>390</v>
      </c>
      <c r="F4482" s="95">
        <f t="shared" ca="1" si="9181"/>
        <v>2017</v>
      </c>
      <c r="G4482" s="95">
        <f t="shared" ref="G4482" ca="1" si="9184">VLOOKUP(INDIRECT(CHAR(39)&amp;$A4482&amp;CHAR(39)&amp;"!r2c"&amp;$C4482,0),variables,2,0)</f>
        <v>9881</v>
      </c>
      <c r="H4482" s="98">
        <f t="array" aca="1" ref="H4482" ca="1">IF(AND(G4482&gt;=10861,G4482&lt;=10863),TEXT(INDIRECT(CHAR(39)&amp;$A4482&amp;CHAR(39)&amp;"!r"&amp;$B4482&amp;"c"&amp;$C4482,0),"dd-mmm-yyyy"),(INDIRECT(CHAR(39)&amp;$A4482&amp;CHAR(39)&amp;"!r"&amp;$B4482&amp;"c"&amp;$C4482,0)))</f>
        <v>0</v>
      </c>
    </row>
    <row r="4483" spans="1:8" x14ac:dyDescent="0.3">
      <c r="A4483" s="40" t="s">
        <v>1081</v>
      </c>
      <c r="B4483" s="95">
        <f t="shared" si="9084"/>
        <v>19</v>
      </c>
      <c r="C4483" s="95">
        <f t="shared" si="9087"/>
        <v>76</v>
      </c>
      <c r="E4483" s="95">
        <f t="shared" ref="E4483" si="9185">plan_id</f>
        <v>390</v>
      </c>
      <c r="F4483" s="95">
        <f t="shared" ca="1" si="9181"/>
        <v>2017</v>
      </c>
      <c r="G4483" s="95">
        <f t="shared" ref="G4483" ca="1" si="9186">VLOOKUP(INDIRECT(CHAR(39)&amp;$A4483&amp;CHAR(39)&amp;"!r2c"&amp;$C4483,0),variables,2,0)</f>
        <v>9908</v>
      </c>
      <c r="H4483" s="98">
        <f t="array" aca="1" ref="H4483" ca="1">IF(AND(G4483&gt;=10861,G4483&lt;=10863),TEXT(INDIRECT(CHAR(39)&amp;$A4483&amp;CHAR(39)&amp;"!r"&amp;$B4483&amp;"c"&amp;$C4483,0),"dd-mmm-yyyy"),(INDIRECT(CHAR(39)&amp;$A4483&amp;CHAR(39)&amp;"!r"&amp;$B4483&amp;"c"&amp;$C4483,0)))</f>
        <v>0</v>
      </c>
    </row>
    <row r="4484" spans="1:8" x14ac:dyDescent="0.3">
      <c r="A4484" s="40" t="s">
        <v>1081</v>
      </c>
      <c r="B4484" s="95">
        <f t="shared" si="9084"/>
        <v>19</v>
      </c>
      <c r="C4484" s="95">
        <f t="shared" si="9087"/>
        <v>77</v>
      </c>
      <c r="E4484" s="95">
        <f t="shared" ref="E4484" si="9187">plan_id</f>
        <v>390</v>
      </c>
      <c r="F4484" s="95">
        <f t="shared" ca="1" si="9181"/>
        <v>2017</v>
      </c>
      <c r="G4484" s="95">
        <f t="shared" ref="G4484" ca="1" si="9188">VLOOKUP(INDIRECT(CHAR(39)&amp;$A4484&amp;CHAR(39)&amp;"!r2c"&amp;$C4484,0),variables,2,0)</f>
        <v>9911</v>
      </c>
      <c r="H4484" s="98">
        <f t="array" aca="1" ref="H4484" ca="1">IF(AND(G4484&gt;=10861,G4484&lt;=10863),TEXT(INDIRECT(CHAR(39)&amp;$A4484&amp;CHAR(39)&amp;"!r"&amp;$B4484&amp;"c"&amp;$C4484,0),"dd-mmm-yyyy"),(INDIRECT(CHAR(39)&amp;$A4484&amp;CHAR(39)&amp;"!r"&amp;$B4484&amp;"c"&amp;$C4484,0)))</f>
        <v>0</v>
      </c>
    </row>
    <row r="4485" spans="1:8" x14ac:dyDescent="0.3">
      <c r="A4485" s="40" t="s">
        <v>1081</v>
      </c>
      <c r="B4485" s="95">
        <f t="shared" si="9084"/>
        <v>19</v>
      </c>
      <c r="C4485" s="95">
        <f t="shared" si="9087"/>
        <v>78</v>
      </c>
      <c r="E4485" s="95">
        <f t="shared" ref="E4485" si="9189">plan_id</f>
        <v>390</v>
      </c>
      <c r="F4485" s="95">
        <f t="shared" ca="1" si="9181"/>
        <v>2017</v>
      </c>
      <c r="G4485" s="95">
        <f t="shared" ref="G4485" ca="1" si="9190">VLOOKUP(INDIRECT(CHAR(39)&amp;$A4485&amp;CHAR(39)&amp;"!r2c"&amp;$C4485,0),variables,2,0)</f>
        <v>9663</v>
      </c>
      <c r="H4485" s="98">
        <f t="array" aca="1" ref="H4485" ca="1">IF(AND(G4485&gt;=10861,G4485&lt;=10863),TEXT(INDIRECT(CHAR(39)&amp;$A4485&amp;CHAR(39)&amp;"!r"&amp;$B4485&amp;"c"&amp;$C4485,0),"dd-mmm-yyyy"),(INDIRECT(CHAR(39)&amp;$A4485&amp;CHAR(39)&amp;"!r"&amp;$B4485&amp;"c"&amp;$C4485,0)))</f>
        <v>0</v>
      </c>
    </row>
    <row r="4486" spans="1:8" x14ac:dyDescent="0.3">
      <c r="A4486" s="40" t="s">
        <v>1081</v>
      </c>
      <c r="B4486" s="95">
        <f t="shared" si="9084"/>
        <v>19</v>
      </c>
      <c r="C4486" s="95">
        <f t="shared" si="9087"/>
        <v>79</v>
      </c>
      <c r="E4486" s="95">
        <f t="shared" ref="E4486" si="9191">plan_id</f>
        <v>390</v>
      </c>
      <c r="F4486" s="95">
        <f t="shared" ca="1" si="9181"/>
        <v>2017</v>
      </c>
      <c r="G4486" s="95">
        <f t="shared" ref="G4486" ca="1" si="9192">VLOOKUP(INDIRECT(CHAR(39)&amp;$A4486&amp;CHAR(39)&amp;"!r2c"&amp;$C4486,0),variables,2,0)</f>
        <v>9710</v>
      </c>
      <c r="H4486" s="98">
        <f t="array" aca="1" ref="H4486" ca="1">IF(AND(G4486&gt;=10861,G4486&lt;=10863),TEXT(INDIRECT(CHAR(39)&amp;$A4486&amp;CHAR(39)&amp;"!r"&amp;$B4486&amp;"c"&amp;$C4486,0),"dd-mmm-yyyy"),(INDIRECT(CHAR(39)&amp;$A4486&amp;CHAR(39)&amp;"!r"&amp;$B4486&amp;"c"&amp;$C4486,0)))</f>
        <v>0</v>
      </c>
    </row>
    <row r="4487" spans="1:8" x14ac:dyDescent="0.3">
      <c r="A4487" s="40" t="s">
        <v>1081</v>
      </c>
      <c r="B4487" s="95">
        <f t="shared" si="9084"/>
        <v>19</v>
      </c>
      <c r="C4487" s="95">
        <f t="shared" si="9087"/>
        <v>80</v>
      </c>
      <c r="E4487" s="95">
        <f t="shared" ref="E4487" si="9193">plan_id</f>
        <v>390</v>
      </c>
      <c r="F4487" s="95">
        <f t="shared" ca="1" si="9181"/>
        <v>2017</v>
      </c>
      <c r="G4487" s="95">
        <f t="shared" ref="G4487" ca="1" si="9194">VLOOKUP(INDIRECT(CHAR(39)&amp;$A4487&amp;CHAR(39)&amp;"!r2c"&amp;$C4487,0),variables,2,0)</f>
        <v>9758</v>
      </c>
      <c r="H4487" s="98">
        <f t="array" aca="1" ref="H4487" ca="1">IF(AND(G4487&gt;=10861,G4487&lt;=10863),TEXT(INDIRECT(CHAR(39)&amp;$A4487&amp;CHAR(39)&amp;"!r"&amp;$B4487&amp;"c"&amp;$C4487,0),"dd-mmm-yyyy"),(INDIRECT(CHAR(39)&amp;$A4487&amp;CHAR(39)&amp;"!r"&amp;$B4487&amp;"c"&amp;$C4487,0)))</f>
        <v>0</v>
      </c>
    </row>
    <row r="4488" spans="1:8" x14ac:dyDescent="0.3">
      <c r="A4488" s="40" t="s">
        <v>1081</v>
      </c>
      <c r="B4488" s="95">
        <f t="shared" si="9084"/>
        <v>19</v>
      </c>
      <c r="C4488" s="95">
        <f t="shared" si="9087"/>
        <v>81</v>
      </c>
      <c r="E4488" s="95">
        <f t="shared" ref="E4488" si="9195">plan_id</f>
        <v>390</v>
      </c>
      <c r="F4488" s="95">
        <f t="shared" ca="1" si="9181"/>
        <v>2017</v>
      </c>
      <c r="G4488" s="95">
        <f t="shared" ref="G4488" ca="1" si="9196">VLOOKUP(INDIRECT(CHAR(39)&amp;$A4488&amp;CHAR(39)&amp;"!r2c"&amp;$C4488,0),variables,2,0)</f>
        <v>9803</v>
      </c>
      <c r="H4488" s="98">
        <f t="array" aca="1" ref="H4488" ca="1">IF(AND(G4488&gt;=10861,G4488&lt;=10863),TEXT(INDIRECT(CHAR(39)&amp;$A4488&amp;CHAR(39)&amp;"!r"&amp;$B4488&amp;"c"&amp;$C4488,0),"dd-mmm-yyyy"),(INDIRECT(CHAR(39)&amp;$A4488&amp;CHAR(39)&amp;"!r"&amp;$B4488&amp;"c"&amp;$C4488,0)))</f>
        <v>0</v>
      </c>
    </row>
    <row r="4489" spans="1:8" x14ac:dyDescent="0.3">
      <c r="A4489" s="40" t="s">
        <v>1081</v>
      </c>
      <c r="B4489" s="95">
        <f t="shared" si="9084"/>
        <v>19</v>
      </c>
      <c r="C4489" s="95">
        <f t="shared" si="9087"/>
        <v>82</v>
      </c>
      <c r="E4489" s="95">
        <f t="shared" ref="E4489" si="9197">plan_id</f>
        <v>390</v>
      </c>
      <c r="F4489" s="95">
        <f t="shared" ca="1" si="9181"/>
        <v>2017</v>
      </c>
      <c r="G4489" s="95">
        <f t="shared" ref="G4489" ca="1" si="9198">VLOOKUP(INDIRECT(CHAR(39)&amp;$A4489&amp;CHAR(39)&amp;"!r2c"&amp;$C4489,0),variables,2,0)</f>
        <v>9857</v>
      </c>
      <c r="H4489" s="98">
        <f t="array" aca="1" ref="H4489" ca="1">IF(AND(G4489&gt;=10861,G4489&lt;=10863),TEXT(INDIRECT(CHAR(39)&amp;$A4489&amp;CHAR(39)&amp;"!r"&amp;$B4489&amp;"c"&amp;$C4489,0),"dd-mmm-yyyy"),(INDIRECT(CHAR(39)&amp;$A4489&amp;CHAR(39)&amp;"!r"&amp;$B4489&amp;"c"&amp;$C4489,0)))</f>
        <v>0</v>
      </c>
    </row>
    <row r="4490" spans="1:8" x14ac:dyDescent="0.3">
      <c r="A4490" s="40" t="s">
        <v>1081</v>
      </c>
      <c r="B4490" s="95">
        <f t="shared" si="9084"/>
        <v>19</v>
      </c>
      <c r="C4490" s="95">
        <f t="shared" si="9087"/>
        <v>83</v>
      </c>
      <c r="E4490" s="95">
        <f t="shared" ref="E4490" si="9199">plan_id</f>
        <v>390</v>
      </c>
      <c r="F4490" s="95">
        <f t="shared" ca="1" si="9181"/>
        <v>2017</v>
      </c>
      <c r="G4490" s="95">
        <f t="shared" ref="G4490" ca="1" si="9200">VLOOKUP(INDIRECT(CHAR(39)&amp;$A4490&amp;CHAR(39)&amp;"!r2c"&amp;$C4490,0),variables,2,0)</f>
        <v>9902</v>
      </c>
      <c r="H4490" s="98">
        <f t="array" aca="1" ref="H4490" ca="1">IF(AND(G4490&gt;=10861,G4490&lt;=10863),TEXT(INDIRECT(CHAR(39)&amp;$A4490&amp;CHAR(39)&amp;"!r"&amp;$B4490&amp;"c"&amp;$C4490,0),"dd-mmm-yyyy"),(INDIRECT(CHAR(39)&amp;$A4490&amp;CHAR(39)&amp;"!r"&amp;$B4490&amp;"c"&amp;$C4490,0)))</f>
        <v>0</v>
      </c>
    </row>
    <row r="4491" spans="1:8" x14ac:dyDescent="0.3">
      <c r="A4491" s="40" t="s">
        <v>1081</v>
      </c>
      <c r="B4491" s="95">
        <f t="shared" si="9084"/>
        <v>19</v>
      </c>
      <c r="C4491" s="95">
        <f t="shared" si="9087"/>
        <v>84</v>
      </c>
      <c r="E4491" s="95">
        <f t="shared" ref="E4491" si="9201">plan_id</f>
        <v>390</v>
      </c>
      <c r="F4491" s="95">
        <f t="shared" ca="1" si="9181"/>
        <v>2017</v>
      </c>
      <c r="G4491" s="95">
        <f t="shared" ref="G4491" ca="1" si="9202">VLOOKUP(INDIRECT(CHAR(39)&amp;$A4491&amp;CHAR(39)&amp;"!r2c"&amp;$C4491,0),variables,2,0)</f>
        <v>9926</v>
      </c>
      <c r="H4491" s="98">
        <f t="array" aca="1" ref="H4491" ca="1">IF(AND(G4491&gt;=10861,G4491&lt;=10863),TEXT(INDIRECT(CHAR(39)&amp;$A4491&amp;CHAR(39)&amp;"!r"&amp;$B4491&amp;"c"&amp;$C4491,0),"dd-mmm-yyyy"),(INDIRECT(CHAR(39)&amp;$A4491&amp;CHAR(39)&amp;"!r"&amp;$B4491&amp;"c"&amp;$C4491,0)))</f>
        <v>0</v>
      </c>
    </row>
    <row r="4492" spans="1:8" x14ac:dyDescent="0.3">
      <c r="A4492" s="40" t="s">
        <v>1081</v>
      </c>
      <c r="B4492" s="95">
        <f t="shared" si="9084"/>
        <v>19</v>
      </c>
      <c r="C4492" s="95">
        <f t="shared" si="9087"/>
        <v>85</v>
      </c>
      <c r="E4492" s="95">
        <f t="shared" ref="E4492" si="9203">plan_id</f>
        <v>390</v>
      </c>
      <c r="F4492" s="95">
        <f t="shared" ca="1" si="9181"/>
        <v>2017</v>
      </c>
      <c r="G4492" s="95">
        <f t="shared" ref="G4492" ca="1" si="9204">VLOOKUP(INDIRECT(CHAR(39)&amp;$A4492&amp;CHAR(39)&amp;"!r2c"&amp;$C4492,0),variables,2,0)</f>
        <v>9666</v>
      </c>
      <c r="H4492" s="98">
        <f t="array" aca="1" ref="H4492" ca="1">IF(AND(G4492&gt;=10861,G4492&lt;=10863),TEXT(INDIRECT(CHAR(39)&amp;$A4492&amp;CHAR(39)&amp;"!r"&amp;$B4492&amp;"c"&amp;$C4492,0),"dd-mmm-yyyy"),(INDIRECT(CHAR(39)&amp;$A4492&amp;CHAR(39)&amp;"!r"&amp;$B4492&amp;"c"&amp;$C4492,0)))</f>
        <v>0</v>
      </c>
    </row>
    <row r="4493" spans="1:8" x14ac:dyDescent="0.3">
      <c r="A4493" s="40" t="s">
        <v>1081</v>
      </c>
      <c r="B4493" s="95">
        <f t="shared" si="9084"/>
        <v>19</v>
      </c>
      <c r="C4493" s="95">
        <f t="shared" si="9087"/>
        <v>86</v>
      </c>
      <c r="E4493" s="95">
        <f t="shared" ref="E4493" si="9205">plan_id</f>
        <v>390</v>
      </c>
      <c r="F4493" s="95">
        <f t="shared" ca="1" si="9181"/>
        <v>2017</v>
      </c>
      <c r="G4493" s="95">
        <f t="shared" ref="G4493" ca="1" si="9206">VLOOKUP(INDIRECT(CHAR(39)&amp;$A4493&amp;CHAR(39)&amp;"!r2c"&amp;$C4493,0),variables,2,0)</f>
        <v>9827</v>
      </c>
      <c r="H4493" s="98">
        <f t="array" aca="1" ref="H4493" ca="1">IF(AND(G4493&gt;=10861,G4493&lt;=10863),TEXT(INDIRECT(CHAR(39)&amp;$A4493&amp;CHAR(39)&amp;"!r"&amp;$B4493&amp;"c"&amp;$C4493,0),"dd-mmm-yyyy"),(INDIRECT(CHAR(39)&amp;$A4493&amp;CHAR(39)&amp;"!r"&amp;$B4493&amp;"c"&amp;$C4493,0)))</f>
        <v>0</v>
      </c>
    </row>
    <row r="4494" spans="1:8" x14ac:dyDescent="0.3">
      <c r="A4494" s="40" t="s">
        <v>1081</v>
      </c>
      <c r="B4494" s="95">
        <f t="shared" si="9084"/>
        <v>19</v>
      </c>
      <c r="C4494" s="95">
        <f t="shared" si="9087"/>
        <v>87</v>
      </c>
      <c r="E4494" s="95">
        <f t="shared" ref="E4494" si="9207">plan_id</f>
        <v>390</v>
      </c>
      <c r="F4494" s="95">
        <f t="shared" ca="1" si="9181"/>
        <v>2017</v>
      </c>
      <c r="G4494" s="95">
        <f t="shared" ref="G4494" ca="1" si="9208">VLOOKUP(INDIRECT(CHAR(39)&amp;$A4494&amp;CHAR(39)&amp;"!r2c"&amp;$C4494,0),variables,2,0)</f>
        <v>9657</v>
      </c>
      <c r="H4494" s="98">
        <f t="array" aca="1" ref="H4494" ca="1">IF(AND(G4494&gt;=10861,G4494&lt;=10863),TEXT(INDIRECT(CHAR(39)&amp;$A4494&amp;CHAR(39)&amp;"!r"&amp;$B4494&amp;"c"&amp;$C4494,0),"dd-mmm-yyyy"),(INDIRECT(CHAR(39)&amp;$A4494&amp;CHAR(39)&amp;"!r"&amp;$B4494&amp;"c"&amp;$C4494,0)))</f>
        <v>0</v>
      </c>
    </row>
    <row r="4495" spans="1:8" x14ac:dyDescent="0.3">
      <c r="A4495" s="40" t="s">
        <v>1081</v>
      </c>
      <c r="B4495" s="95">
        <f t="shared" si="9084"/>
        <v>19</v>
      </c>
      <c r="C4495" s="95">
        <f t="shared" si="9087"/>
        <v>88</v>
      </c>
      <c r="E4495" s="95">
        <f t="shared" ref="E4495" si="9209">plan_id</f>
        <v>390</v>
      </c>
      <c r="F4495" s="95">
        <f t="shared" ca="1" si="9181"/>
        <v>2017</v>
      </c>
      <c r="G4495" s="95">
        <f t="shared" ref="G4495" ca="1" si="9210">VLOOKUP(INDIRECT(CHAR(39)&amp;$A4495&amp;CHAR(39)&amp;"!r2c"&amp;$C4495,0),variables,2,0)</f>
        <v>9834</v>
      </c>
      <c r="H4495" s="98">
        <f t="array" aca="1" ref="H4495" ca="1">IF(AND(G4495&gt;=10861,G4495&lt;=10863),TEXT(INDIRECT(CHAR(39)&amp;$A4495&amp;CHAR(39)&amp;"!r"&amp;$B4495&amp;"c"&amp;$C4495,0),"dd-mmm-yyyy"),(INDIRECT(CHAR(39)&amp;$A4495&amp;CHAR(39)&amp;"!r"&amp;$B4495&amp;"c"&amp;$C4495,0)))</f>
        <v>0</v>
      </c>
    </row>
    <row r="4496" spans="1:8" x14ac:dyDescent="0.3">
      <c r="A4496" s="40" t="s">
        <v>1081</v>
      </c>
      <c r="B4496" s="95">
        <f t="shared" si="9084"/>
        <v>19</v>
      </c>
      <c r="C4496" s="95">
        <f t="shared" si="9087"/>
        <v>89</v>
      </c>
      <c r="E4496" s="95">
        <f t="shared" ref="E4496" si="9211">plan_id</f>
        <v>390</v>
      </c>
      <c r="F4496" s="95">
        <f t="shared" ca="1" si="9181"/>
        <v>2017</v>
      </c>
      <c r="G4496" s="95">
        <f t="shared" ref="G4496" ca="1" si="9212">VLOOKUP(INDIRECT(CHAR(39)&amp;$A4496&amp;CHAR(39)&amp;"!r2c"&amp;$C4496,0),variables,2,0)</f>
        <v>9884</v>
      </c>
      <c r="H4496" s="98">
        <f t="array" aca="1" ref="H4496" ca="1">IF(AND(G4496&gt;=10861,G4496&lt;=10863),TEXT(INDIRECT(CHAR(39)&amp;$A4496&amp;CHAR(39)&amp;"!r"&amp;$B4496&amp;"c"&amp;$C4496,0),"dd-mmm-yyyy"),(INDIRECT(CHAR(39)&amp;$A4496&amp;CHAR(39)&amp;"!r"&amp;$B4496&amp;"c"&amp;$C4496,0)))</f>
        <v>0</v>
      </c>
    </row>
    <row r="4497" spans="1:8" x14ac:dyDescent="0.3">
      <c r="A4497" s="40" t="s">
        <v>1081</v>
      </c>
      <c r="B4497" s="95">
        <f t="shared" si="9084"/>
        <v>19</v>
      </c>
      <c r="C4497" s="95">
        <f t="shared" si="9087"/>
        <v>90</v>
      </c>
      <c r="E4497" s="95">
        <f t="shared" ref="E4497" si="9213">plan_id</f>
        <v>390</v>
      </c>
      <c r="F4497" s="95">
        <f t="shared" ca="1" si="9181"/>
        <v>2017</v>
      </c>
      <c r="G4497" s="95">
        <f t="shared" ref="G4497" ca="1" si="9214">VLOOKUP(INDIRECT(CHAR(39)&amp;$A4497&amp;CHAR(39)&amp;"!r2c"&amp;$C4497,0),variables,2,0)</f>
        <v>9672</v>
      </c>
      <c r="H4497" s="98">
        <f t="array" aca="1" ref="H4497" ca="1">IF(AND(G4497&gt;=10861,G4497&lt;=10863),TEXT(INDIRECT(CHAR(39)&amp;$A4497&amp;CHAR(39)&amp;"!r"&amp;$B4497&amp;"c"&amp;$C4497,0),"dd-mmm-yyyy"),(INDIRECT(CHAR(39)&amp;$A4497&amp;CHAR(39)&amp;"!r"&amp;$B4497&amp;"c"&amp;$C4497,0)))</f>
        <v>0</v>
      </c>
    </row>
    <row r="4498" spans="1:8" x14ac:dyDescent="0.3">
      <c r="A4498" s="40" t="s">
        <v>1081</v>
      </c>
      <c r="B4498" s="95">
        <f t="shared" ref="B4498:B4561" si="9215">B4410+1</f>
        <v>20</v>
      </c>
      <c r="C4498" s="95">
        <f t="shared" si="9087"/>
        <v>3</v>
      </c>
      <c r="E4498" s="95">
        <f t="shared" ref="E4498" si="9216">plan_id</f>
        <v>390</v>
      </c>
      <c r="F4498" s="95">
        <f t="shared" ca="1" si="9181"/>
        <v>2018</v>
      </c>
      <c r="G4498" s="95">
        <f t="shared" ref="G4498" ca="1" si="9217">VLOOKUP(INDIRECT(CHAR(39)&amp;$A4498&amp;CHAR(39)&amp;"!r2c"&amp;$C4498,0),variables,2,0)</f>
        <v>9704</v>
      </c>
      <c r="H4498" s="98">
        <f t="array" aca="1" ref="H4498" ca="1">IF(AND(G4498&gt;=10861,G4498&lt;=10863),TEXT(INDIRECT(CHAR(39)&amp;$A4498&amp;CHAR(39)&amp;"!r"&amp;$B4498&amp;"c"&amp;$C4498,0),"dd-mmm-yyyy"),(INDIRECT(CHAR(39)&amp;$A4498&amp;CHAR(39)&amp;"!r"&amp;$B4498&amp;"c"&amp;$C4498,0)))</f>
        <v>0</v>
      </c>
    </row>
    <row r="4499" spans="1:8" x14ac:dyDescent="0.3">
      <c r="A4499" s="40" t="s">
        <v>1081</v>
      </c>
      <c r="B4499" s="95">
        <f t="shared" si="9215"/>
        <v>20</v>
      </c>
      <c r="C4499" s="95">
        <f t="shared" ref="C4499:C4562" si="9218">C4411</f>
        <v>4</v>
      </c>
      <c r="E4499" s="95">
        <f t="shared" ref="E4499" si="9219">plan_id</f>
        <v>390</v>
      </c>
      <c r="F4499" s="95">
        <f t="shared" ca="1" si="9181"/>
        <v>2018</v>
      </c>
      <c r="G4499" s="95">
        <f t="shared" ref="G4499" ca="1" si="9220">VLOOKUP(INDIRECT(CHAR(39)&amp;$A4499&amp;CHAR(39)&amp;"!r2c"&amp;$C4499,0),variables,2,0)</f>
        <v>9716</v>
      </c>
      <c r="H4499" s="98">
        <f t="array" aca="1" ref="H4499" ca="1">IF(AND(G4499&gt;=10861,G4499&lt;=10863),TEXT(INDIRECT(CHAR(39)&amp;$A4499&amp;CHAR(39)&amp;"!r"&amp;$B4499&amp;"c"&amp;$C4499,0),"dd-mmm-yyyy"),(INDIRECT(CHAR(39)&amp;$A4499&amp;CHAR(39)&amp;"!r"&amp;$B4499&amp;"c"&amp;$C4499,0)))</f>
        <v>0</v>
      </c>
    </row>
    <row r="4500" spans="1:8" x14ac:dyDescent="0.3">
      <c r="A4500" s="40" t="s">
        <v>1081</v>
      </c>
      <c r="B4500" s="95">
        <f t="shared" si="9215"/>
        <v>20</v>
      </c>
      <c r="C4500" s="95">
        <f t="shared" si="9218"/>
        <v>5</v>
      </c>
      <c r="E4500" s="95">
        <f t="shared" ref="E4500" si="9221">plan_id</f>
        <v>390</v>
      </c>
      <c r="F4500" s="95">
        <f t="shared" ca="1" si="9181"/>
        <v>2018</v>
      </c>
      <c r="G4500" s="95">
        <f t="shared" ref="G4500" ca="1" si="9222">VLOOKUP(INDIRECT(CHAR(39)&amp;$A4500&amp;CHAR(39)&amp;"!r2c"&amp;$C4500,0),variables,2,0)</f>
        <v>9734</v>
      </c>
      <c r="H4500" s="98">
        <f t="array" aca="1" ref="H4500" ca="1">IF(AND(G4500&gt;=10861,G4500&lt;=10863),TEXT(INDIRECT(CHAR(39)&amp;$A4500&amp;CHAR(39)&amp;"!r"&amp;$B4500&amp;"c"&amp;$C4500,0),"dd-mmm-yyyy"),(INDIRECT(CHAR(39)&amp;$A4500&amp;CHAR(39)&amp;"!r"&amp;$B4500&amp;"c"&amp;$C4500,0)))</f>
        <v>0</v>
      </c>
    </row>
    <row r="4501" spans="1:8" x14ac:dyDescent="0.3">
      <c r="A4501" s="40" t="s">
        <v>1081</v>
      </c>
      <c r="B4501" s="95">
        <f t="shared" si="9215"/>
        <v>20</v>
      </c>
      <c r="C4501" s="95">
        <f t="shared" si="9218"/>
        <v>6</v>
      </c>
      <c r="E4501" s="95">
        <f t="shared" ref="E4501" si="9223">plan_id</f>
        <v>390</v>
      </c>
      <c r="F4501" s="95">
        <f t="shared" ca="1" si="9181"/>
        <v>2018</v>
      </c>
      <c r="G4501" s="95">
        <f t="shared" ref="G4501" ca="1" si="9224">VLOOKUP(INDIRECT(CHAR(39)&amp;$A4501&amp;CHAR(39)&amp;"!r2c"&amp;$C4501,0),variables,2,0)</f>
        <v>9749</v>
      </c>
      <c r="H4501" s="98">
        <f t="array" aca="1" ref="H4501" ca="1">IF(AND(G4501&gt;=10861,G4501&lt;=10863),TEXT(INDIRECT(CHAR(39)&amp;$A4501&amp;CHAR(39)&amp;"!r"&amp;$B4501&amp;"c"&amp;$C4501,0),"dd-mmm-yyyy"),(INDIRECT(CHAR(39)&amp;$A4501&amp;CHAR(39)&amp;"!r"&amp;$B4501&amp;"c"&amp;$C4501,0)))</f>
        <v>0</v>
      </c>
    </row>
    <row r="4502" spans="1:8" x14ac:dyDescent="0.3">
      <c r="A4502" s="40" t="s">
        <v>1081</v>
      </c>
      <c r="B4502" s="95">
        <f t="shared" si="9215"/>
        <v>20</v>
      </c>
      <c r="C4502" s="95">
        <f t="shared" si="9218"/>
        <v>7</v>
      </c>
      <c r="E4502" s="95">
        <f t="shared" ref="E4502" si="9225">plan_id</f>
        <v>390</v>
      </c>
      <c r="F4502" s="95">
        <f t="shared" ca="1" si="9181"/>
        <v>2018</v>
      </c>
      <c r="G4502" s="95">
        <f t="shared" ref="G4502" ca="1" si="9226">VLOOKUP(INDIRECT(CHAR(39)&amp;$A4502&amp;CHAR(39)&amp;"!r2c"&amp;$C4502,0),variables,2,0)</f>
        <v>9755</v>
      </c>
      <c r="H4502" s="98">
        <f t="array" aca="1" ref="H4502" ca="1">IF(AND(G4502&gt;=10861,G4502&lt;=10863),TEXT(INDIRECT(CHAR(39)&amp;$A4502&amp;CHAR(39)&amp;"!r"&amp;$B4502&amp;"c"&amp;$C4502,0),"dd-mmm-yyyy"),(INDIRECT(CHAR(39)&amp;$A4502&amp;CHAR(39)&amp;"!r"&amp;$B4502&amp;"c"&amp;$C4502,0)))</f>
        <v>0</v>
      </c>
    </row>
    <row r="4503" spans="1:8" x14ac:dyDescent="0.3">
      <c r="A4503" s="40" t="s">
        <v>1081</v>
      </c>
      <c r="B4503" s="95">
        <f t="shared" si="9215"/>
        <v>20</v>
      </c>
      <c r="C4503" s="95">
        <f t="shared" si="9218"/>
        <v>8</v>
      </c>
      <c r="E4503" s="95">
        <f t="shared" ref="E4503" si="9227">plan_id</f>
        <v>390</v>
      </c>
      <c r="F4503" s="95">
        <f t="shared" ca="1" si="9181"/>
        <v>2018</v>
      </c>
      <c r="G4503" s="95">
        <f t="shared" ref="G4503" ca="1" si="9228">VLOOKUP(INDIRECT(CHAR(39)&amp;$A4503&amp;CHAR(39)&amp;"!r2c"&amp;$C4503,0),variables,2,0)</f>
        <v>9782</v>
      </c>
      <c r="H4503" s="98">
        <f t="array" aca="1" ref="H4503" ca="1">IF(AND(G4503&gt;=10861,G4503&lt;=10863),TEXT(INDIRECT(CHAR(39)&amp;$A4503&amp;CHAR(39)&amp;"!r"&amp;$B4503&amp;"c"&amp;$C4503,0),"dd-mmm-yyyy"),(INDIRECT(CHAR(39)&amp;$A4503&amp;CHAR(39)&amp;"!r"&amp;$B4503&amp;"c"&amp;$C4503,0)))</f>
        <v>0</v>
      </c>
    </row>
    <row r="4504" spans="1:8" x14ac:dyDescent="0.3">
      <c r="A4504" s="40" t="s">
        <v>1081</v>
      </c>
      <c r="B4504" s="95">
        <f t="shared" si="9215"/>
        <v>20</v>
      </c>
      <c r="C4504" s="95">
        <f t="shared" si="9218"/>
        <v>9</v>
      </c>
      <c r="E4504" s="95">
        <f t="shared" ref="E4504" si="9229">plan_id</f>
        <v>390</v>
      </c>
      <c r="F4504" s="95">
        <f t="shared" ca="1" si="9181"/>
        <v>2018</v>
      </c>
      <c r="G4504" s="95">
        <f t="shared" ref="G4504" ca="1" si="9230">VLOOKUP(INDIRECT(CHAR(39)&amp;$A4504&amp;CHAR(39)&amp;"!r2c"&amp;$C4504,0),variables,2,0)</f>
        <v>9788</v>
      </c>
      <c r="H4504" s="98">
        <f t="array" aca="1" ref="H4504" ca="1">IF(AND(G4504&gt;=10861,G4504&lt;=10863),TEXT(INDIRECT(CHAR(39)&amp;$A4504&amp;CHAR(39)&amp;"!r"&amp;$B4504&amp;"c"&amp;$C4504,0),"dd-mmm-yyyy"),(INDIRECT(CHAR(39)&amp;$A4504&amp;CHAR(39)&amp;"!r"&amp;$B4504&amp;"c"&amp;$C4504,0)))</f>
        <v>0</v>
      </c>
    </row>
    <row r="4505" spans="1:8" x14ac:dyDescent="0.3">
      <c r="A4505" s="40" t="s">
        <v>1081</v>
      </c>
      <c r="B4505" s="95">
        <f t="shared" si="9215"/>
        <v>20</v>
      </c>
      <c r="C4505" s="95">
        <f t="shared" si="9218"/>
        <v>10</v>
      </c>
      <c r="E4505" s="95">
        <f t="shared" ref="E4505" si="9231">plan_id</f>
        <v>390</v>
      </c>
      <c r="F4505" s="95">
        <f t="shared" ca="1" si="9181"/>
        <v>2018</v>
      </c>
      <c r="G4505" s="95">
        <f t="shared" ref="G4505" ca="1" si="9232">VLOOKUP(INDIRECT(CHAR(39)&amp;$A4505&amp;CHAR(39)&amp;"!r2c"&amp;$C4505,0),variables,2,0)</f>
        <v>9812</v>
      </c>
      <c r="H4505" s="98">
        <f t="array" aca="1" ref="H4505" ca="1">IF(AND(G4505&gt;=10861,G4505&lt;=10863),TEXT(INDIRECT(CHAR(39)&amp;$A4505&amp;CHAR(39)&amp;"!r"&amp;$B4505&amp;"c"&amp;$C4505,0),"dd-mmm-yyyy"),(INDIRECT(CHAR(39)&amp;$A4505&amp;CHAR(39)&amp;"!r"&amp;$B4505&amp;"c"&amp;$C4505,0)))</f>
        <v>0</v>
      </c>
    </row>
    <row r="4506" spans="1:8" x14ac:dyDescent="0.3">
      <c r="A4506" s="40" t="s">
        <v>1081</v>
      </c>
      <c r="B4506" s="95">
        <f t="shared" si="9215"/>
        <v>20</v>
      </c>
      <c r="C4506" s="95">
        <f t="shared" si="9218"/>
        <v>11</v>
      </c>
      <c r="E4506" s="95">
        <f t="shared" ref="E4506" si="9233">plan_id</f>
        <v>390</v>
      </c>
      <c r="F4506" s="95">
        <f t="shared" ca="1" si="9181"/>
        <v>2018</v>
      </c>
      <c r="G4506" s="95">
        <f t="shared" ref="G4506" ca="1" si="9234">VLOOKUP(INDIRECT(CHAR(39)&amp;$A4506&amp;CHAR(39)&amp;"!r2c"&amp;$C4506,0),variables,2,0)</f>
        <v>9815</v>
      </c>
      <c r="H4506" s="98">
        <f t="array" aca="1" ref="H4506" ca="1">IF(AND(G4506&gt;=10861,G4506&lt;=10863),TEXT(INDIRECT(CHAR(39)&amp;$A4506&amp;CHAR(39)&amp;"!r"&amp;$B4506&amp;"c"&amp;$C4506,0),"dd-mmm-yyyy"),(INDIRECT(CHAR(39)&amp;$A4506&amp;CHAR(39)&amp;"!r"&amp;$B4506&amp;"c"&amp;$C4506,0)))</f>
        <v>0</v>
      </c>
    </row>
    <row r="4507" spans="1:8" x14ac:dyDescent="0.3">
      <c r="A4507" s="40" t="s">
        <v>1081</v>
      </c>
      <c r="B4507" s="95">
        <f t="shared" si="9215"/>
        <v>20</v>
      </c>
      <c r="C4507" s="95">
        <f t="shared" si="9218"/>
        <v>12</v>
      </c>
      <c r="E4507" s="95">
        <f t="shared" ref="E4507" si="9235">plan_id</f>
        <v>390</v>
      </c>
      <c r="F4507" s="95">
        <f t="shared" ca="1" si="9181"/>
        <v>2018</v>
      </c>
      <c r="G4507" s="95">
        <f t="shared" ref="G4507" ca="1" si="9236">VLOOKUP(INDIRECT(CHAR(39)&amp;$A4507&amp;CHAR(39)&amp;"!r2c"&amp;$C4507,0),variables,2,0)</f>
        <v>9821</v>
      </c>
      <c r="H4507" s="98">
        <f t="array" aca="1" ref="H4507" ca="1">IF(AND(G4507&gt;=10861,G4507&lt;=10863),TEXT(INDIRECT(CHAR(39)&amp;$A4507&amp;CHAR(39)&amp;"!r"&amp;$B4507&amp;"c"&amp;$C4507,0),"dd-mmm-yyyy"),(INDIRECT(CHAR(39)&amp;$A4507&amp;CHAR(39)&amp;"!r"&amp;$B4507&amp;"c"&amp;$C4507,0)))</f>
        <v>0</v>
      </c>
    </row>
    <row r="4508" spans="1:8" x14ac:dyDescent="0.3">
      <c r="A4508" s="40" t="s">
        <v>1081</v>
      </c>
      <c r="B4508" s="95">
        <f t="shared" si="9215"/>
        <v>20</v>
      </c>
      <c r="C4508" s="95">
        <f t="shared" si="9218"/>
        <v>13</v>
      </c>
      <c r="E4508" s="95">
        <f t="shared" ref="E4508" si="9237">plan_id</f>
        <v>390</v>
      </c>
      <c r="F4508" s="95">
        <f t="shared" ca="1" si="9181"/>
        <v>2018</v>
      </c>
      <c r="G4508" s="95">
        <f t="shared" ref="G4508" ca="1" si="9238">VLOOKUP(INDIRECT(CHAR(39)&amp;$A4508&amp;CHAR(39)&amp;"!r2c"&amp;$C4508,0),variables,2,0)</f>
        <v>9824</v>
      </c>
      <c r="H4508" s="98">
        <f t="array" aca="1" ref="H4508" ca="1">IF(AND(G4508&gt;=10861,G4508&lt;=10863),TEXT(INDIRECT(CHAR(39)&amp;$A4508&amp;CHAR(39)&amp;"!r"&amp;$B4508&amp;"c"&amp;$C4508,0),"dd-mmm-yyyy"),(INDIRECT(CHAR(39)&amp;$A4508&amp;CHAR(39)&amp;"!r"&amp;$B4508&amp;"c"&amp;$C4508,0)))</f>
        <v>0</v>
      </c>
    </row>
    <row r="4509" spans="1:8" x14ac:dyDescent="0.3">
      <c r="A4509" s="40" t="s">
        <v>1081</v>
      </c>
      <c r="B4509" s="95">
        <f t="shared" si="9215"/>
        <v>20</v>
      </c>
      <c r="C4509" s="95">
        <f t="shared" si="9218"/>
        <v>14</v>
      </c>
      <c r="E4509" s="95">
        <f t="shared" ref="E4509" si="9239">plan_id</f>
        <v>390</v>
      </c>
      <c r="F4509" s="95">
        <f t="shared" ca="1" si="9181"/>
        <v>2018</v>
      </c>
      <c r="G4509" s="95">
        <f t="shared" ref="G4509" ca="1" si="9240">VLOOKUP(INDIRECT(CHAR(39)&amp;$A4509&amp;CHAR(39)&amp;"!r2c"&amp;$C4509,0),variables,2,0)</f>
        <v>9830</v>
      </c>
      <c r="H4509" s="98">
        <f t="array" aca="1" ref="H4509" ca="1">IF(AND(G4509&gt;=10861,G4509&lt;=10863),TEXT(INDIRECT(CHAR(39)&amp;$A4509&amp;CHAR(39)&amp;"!r"&amp;$B4509&amp;"c"&amp;$C4509,0),"dd-mmm-yyyy"),(INDIRECT(CHAR(39)&amp;$A4509&amp;CHAR(39)&amp;"!r"&amp;$B4509&amp;"c"&amp;$C4509,0)))</f>
        <v>0</v>
      </c>
    </row>
    <row r="4510" spans="1:8" x14ac:dyDescent="0.3">
      <c r="A4510" s="40" t="s">
        <v>1081</v>
      </c>
      <c r="B4510" s="95">
        <f t="shared" si="9215"/>
        <v>20</v>
      </c>
      <c r="C4510" s="95">
        <f t="shared" si="9218"/>
        <v>15</v>
      </c>
      <c r="E4510" s="95">
        <f t="shared" ref="E4510" si="9241">plan_id</f>
        <v>390</v>
      </c>
      <c r="F4510" s="95">
        <f t="shared" ca="1" si="9181"/>
        <v>2018</v>
      </c>
      <c r="G4510" s="95">
        <f t="shared" ref="G4510" ca="1" si="9242">VLOOKUP(INDIRECT(CHAR(39)&amp;$A4510&amp;CHAR(39)&amp;"!r2c"&amp;$C4510,0),variables,2,0)</f>
        <v>9833</v>
      </c>
      <c r="H4510" s="98">
        <f t="array" aca="1" ref="H4510" ca="1">IF(AND(G4510&gt;=10861,G4510&lt;=10863),TEXT(INDIRECT(CHAR(39)&amp;$A4510&amp;CHAR(39)&amp;"!r"&amp;$B4510&amp;"c"&amp;$C4510,0),"dd-mmm-yyyy"),(INDIRECT(CHAR(39)&amp;$A4510&amp;CHAR(39)&amp;"!r"&amp;$B4510&amp;"c"&amp;$C4510,0)))</f>
        <v>0</v>
      </c>
    </row>
    <row r="4511" spans="1:8" x14ac:dyDescent="0.3">
      <c r="A4511" s="40" t="s">
        <v>1081</v>
      </c>
      <c r="B4511" s="95">
        <f t="shared" si="9215"/>
        <v>20</v>
      </c>
      <c r="C4511" s="95">
        <f t="shared" si="9218"/>
        <v>16</v>
      </c>
      <c r="E4511" s="95">
        <f t="shared" ref="E4511" si="9243">plan_id</f>
        <v>390</v>
      </c>
      <c r="F4511" s="95">
        <f t="shared" ca="1" si="9181"/>
        <v>2018</v>
      </c>
      <c r="G4511" s="95">
        <f t="shared" ref="G4511" ca="1" si="9244">VLOOKUP(INDIRECT(CHAR(39)&amp;$A4511&amp;CHAR(39)&amp;"!r2c"&amp;$C4511,0),variables,2,0)</f>
        <v>9845</v>
      </c>
      <c r="H4511" s="98">
        <f t="array" aca="1" ref="H4511" ca="1">IF(AND(G4511&gt;=10861,G4511&lt;=10863),TEXT(INDIRECT(CHAR(39)&amp;$A4511&amp;CHAR(39)&amp;"!r"&amp;$B4511&amp;"c"&amp;$C4511,0),"dd-mmm-yyyy"),(INDIRECT(CHAR(39)&amp;$A4511&amp;CHAR(39)&amp;"!r"&amp;$B4511&amp;"c"&amp;$C4511,0)))</f>
        <v>0</v>
      </c>
    </row>
    <row r="4512" spans="1:8" x14ac:dyDescent="0.3">
      <c r="A4512" s="40" t="s">
        <v>1081</v>
      </c>
      <c r="B4512" s="95">
        <f t="shared" si="9215"/>
        <v>20</v>
      </c>
      <c r="C4512" s="95">
        <f t="shared" si="9218"/>
        <v>17</v>
      </c>
      <c r="E4512" s="95">
        <f t="shared" ref="E4512" si="9245">plan_id</f>
        <v>390</v>
      </c>
      <c r="F4512" s="95">
        <f t="shared" ca="1" si="9181"/>
        <v>2018</v>
      </c>
      <c r="G4512" s="95">
        <f t="shared" ref="G4512" ca="1" si="9246">VLOOKUP(INDIRECT(CHAR(39)&amp;$A4512&amp;CHAR(39)&amp;"!r2c"&amp;$C4512,0),variables,2,0)</f>
        <v>9872</v>
      </c>
      <c r="H4512" s="98">
        <f t="array" aca="1" ref="H4512" ca="1">IF(AND(G4512&gt;=10861,G4512&lt;=10863),TEXT(INDIRECT(CHAR(39)&amp;$A4512&amp;CHAR(39)&amp;"!r"&amp;$B4512&amp;"c"&amp;$C4512,0),"dd-mmm-yyyy"),(INDIRECT(CHAR(39)&amp;$A4512&amp;CHAR(39)&amp;"!r"&amp;$B4512&amp;"c"&amp;$C4512,0)))</f>
        <v>0</v>
      </c>
    </row>
    <row r="4513" spans="1:8" x14ac:dyDescent="0.3">
      <c r="A4513" s="40" t="s">
        <v>1081</v>
      </c>
      <c r="B4513" s="95">
        <f t="shared" si="9215"/>
        <v>20</v>
      </c>
      <c r="C4513" s="95">
        <f t="shared" si="9218"/>
        <v>18</v>
      </c>
      <c r="E4513" s="95">
        <f t="shared" ref="E4513" si="9247">plan_id</f>
        <v>390</v>
      </c>
      <c r="F4513" s="95">
        <f t="shared" ca="1" si="9181"/>
        <v>2018</v>
      </c>
      <c r="G4513" s="95">
        <f t="shared" ref="G4513" ca="1" si="9248">VLOOKUP(INDIRECT(CHAR(39)&amp;$A4513&amp;CHAR(39)&amp;"!r2c"&amp;$C4513,0),variables,2,0)</f>
        <v>9887</v>
      </c>
      <c r="H4513" s="98">
        <f t="array" aca="1" ref="H4513" ca="1">IF(AND(G4513&gt;=10861,G4513&lt;=10863),TEXT(INDIRECT(CHAR(39)&amp;$A4513&amp;CHAR(39)&amp;"!r"&amp;$B4513&amp;"c"&amp;$C4513,0),"dd-mmm-yyyy"),(INDIRECT(CHAR(39)&amp;$A4513&amp;CHAR(39)&amp;"!r"&amp;$B4513&amp;"c"&amp;$C4513,0)))</f>
        <v>0</v>
      </c>
    </row>
    <row r="4514" spans="1:8" x14ac:dyDescent="0.3">
      <c r="A4514" s="40" t="s">
        <v>1081</v>
      </c>
      <c r="B4514" s="95">
        <f t="shared" si="9215"/>
        <v>20</v>
      </c>
      <c r="C4514" s="95">
        <f t="shared" si="9218"/>
        <v>19</v>
      </c>
      <c r="E4514" s="95">
        <f t="shared" ref="E4514" si="9249">plan_id</f>
        <v>390</v>
      </c>
      <c r="F4514" s="95">
        <f t="shared" ca="1" si="9181"/>
        <v>2018</v>
      </c>
      <c r="G4514" s="95">
        <f t="shared" ref="G4514" ca="1" si="9250">VLOOKUP(INDIRECT(CHAR(39)&amp;$A4514&amp;CHAR(39)&amp;"!r2c"&amp;$C4514,0),variables,2,0)</f>
        <v>9914</v>
      </c>
      <c r="H4514" s="98">
        <f t="array" aca="1" ref="H4514" ca="1">IF(AND(G4514&gt;=10861,G4514&lt;=10863),TEXT(INDIRECT(CHAR(39)&amp;$A4514&amp;CHAR(39)&amp;"!r"&amp;$B4514&amp;"c"&amp;$C4514,0),"dd-mmm-yyyy"),(INDIRECT(CHAR(39)&amp;$A4514&amp;CHAR(39)&amp;"!r"&amp;$B4514&amp;"c"&amp;$C4514,0)))</f>
        <v>0</v>
      </c>
    </row>
    <row r="4515" spans="1:8" x14ac:dyDescent="0.3">
      <c r="A4515" s="40" t="s">
        <v>1081</v>
      </c>
      <c r="B4515" s="95">
        <f t="shared" si="9215"/>
        <v>20</v>
      </c>
      <c r="C4515" s="95">
        <f t="shared" si="9218"/>
        <v>20</v>
      </c>
      <c r="E4515" s="95">
        <f t="shared" ref="E4515" si="9251">plan_id</f>
        <v>390</v>
      </c>
      <c r="F4515" s="95">
        <f t="shared" ca="1" si="9181"/>
        <v>2018</v>
      </c>
      <c r="G4515" s="95">
        <f t="shared" ref="G4515" ca="1" si="9252">VLOOKUP(INDIRECT(CHAR(39)&amp;$A4515&amp;CHAR(39)&amp;"!r2c"&amp;$C4515,0),variables,2,0)</f>
        <v>9917</v>
      </c>
      <c r="H4515" s="98">
        <f t="array" aca="1" ref="H4515" ca="1">IF(AND(G4515&gt;=10861,G4515&lt;=10863),TEXT(INDIRECT(CHAR(39)&amp;$A4515&amp;CHAR(39)&amp;"!r"&amp;$B4515&amp;"c"&amp;$C4515,0),"dd-mmm-yyyy"),(INDIRECT(CHAR(39)&amp;$A4515&amp;CHAR(39)&amp;"!r"&amp;$B4515&amp;"c"&amp;$C4515,0)))</f>
        <v>0</v>
      </c>
    </row>
    <row r="4516" spans="1:8" x14ac:dyDescent="0.3">
      <c r="A4516" s="40" t="s">
        <v>1081</v>
      </c>
      <c r="B4516" s="95">
        <f t="shared" si="9215"/>
        <v>20</v>
      </c>
      <c r="C4516" s="95">
        <f t="shared" si="9218"/>
        <v>21</v>
      </c>
      <c r="E4516" s="95">
        <f t="shared" ref="E4516" si="9253">plan_id</f>
        <v>390</v>
      </c>
      <c r="F4516" s="95">
        <f t="shared" ca="1" si="9181"/>
        <v>2018</v>
      </c>
      <c r="G4516" s="95">
        <f t="shared" ref="G4516" ca="1" si="9254">VLOOKUP(INDIRECT(CHAR(39)&amp;$A4516&amp;CHAR(39)&amp;"!r2c"&amp;$C4516,0),variables,2,0)</f>
        <v>9920</v>
      </c>
      <c r="H4516" s="98">
        <f t="array" aca="1" ref="H4516" ca="1">IF(AND(G4516&gt;=10861,G4516&lt;=10863),TEXT(INDIRECT(CHAR(39)&amp;$A4516&amp;CHAR(39)&amp;"!r"&amp;$B4516&amp;"c"&amp;$C4516,0),"dd-mmm-yyyy"),(INDIRECT(CHAR(39)&amp;$A4516&amp;CHAR(39)&amp;"!r"&amp;$B4516&amp;"c"&amp;$C4516,0)))</f>
        <v>0</v>
      </c>
    </row>
    <row r="4517" spans="1:8" x14ac:dyDescent="0.3">
      <c r="A4517" s="40" t="s">
        <v>1081</v>
      </c>
      <c r="B4517" s="95">
        <f t="shared" si="9215"/>
        <v>20</v>
      </c>
      <c r="C4517" s="95">
        <f t="shared" si="9218"/>
        <v>22</v>
      </c>
      <c r="E4517" s="95">
        <f t="shared" ref="E4517" si="9255">plan_id</f>
        <v>390</v>
      </c>
      <c r="F4517" s="95">
        <f t="shared" ca="1" si="9181"/>
        <v>2018</v>
      </c>
      <c r="G4517" s="95">
        <f t="shared" ref="G4517" ca="1" si="9256">VLOOKUP(INDIRECT(CHAR(39)&amp;$A4517&amp;CHAR(39)&amp;"!r2c"&amp;$C4517,0),variables,2,0)</f>
        <v>9648</v>
      </c>
      <c r="H4517" s="98">
        <f t="array" aca="1" ref="H4517" ca="1">IF(AND(G4517&gt;=10861,G4517&lt;=10863),TEXT(INDIRECT(CHAR(39)&amp;$A4517&amp;CHAR(39)&amp;"!r"&amp;$B4517&amp;"c"&amp;$C4517,0),"dd-mmm-yyyy"),(INDIRECT(CHAR(39)&amp;$A4517&amp;CHAR(39)&amp;"!r"&amp;$B4517&amp;"c"&amp;$C4517,0)))</f>
        <v>0</v>
      </c>
    </row>
    <row r="4518" spans="1:8" x14ac:dyDescent="0.3">
      <c r="A4518" s="40" t="s">
        <v>1081</v>
      </c>
      <c r="B4518" s="95">
        <f t="shared" si="9215"/>
        <v>20</v>
      </c>
      <c r="C4518" s="95">
        <f t="shared" si="9218"/>
        <v>23</v>
      </c>
      <c r="E4518" s="95">
        <f t="shared" ref="E4518" si="9257">plan_id</f>
        <v>390</v>
      </c>
      <c r="F4518" s="95">
        <f t="shared" ca="1" si="9181"/>
        <v>2018</v>
      </c>
      <c r="G4518" s="95">
        <f t="shared" ref="G4518" ca="1" si="9258">VLOOKUP(INDIRECT(CHAR(39)&amp;$A4518&amp;CHAR(39)&amp;"!r2c"&amp;$C4518,0),variables,2,0)</f>
        <v>9713</v>
      </c>
      <c r="H4518" s="98">
        <f t="array" aca="1" ref="H4518" ca="1">IF(AND(G4518&gt;=10861,G4518&lt;=10863),TEXT(INDIRECT(CHAR(39)&amp;$A4518&amp;CHAR(39)&amp;"!r"&amp;$B4518&amp;"c"&amp;$C4518,0),"dd-mmm-yyyy"),(INDIRECT(CHAR(39)&amp;$A4518&amp;CHAR(39)&amp;"!r"&amp;$B4518&amp;"c"&amp;$C4518,0)))</f>
        <v>0</v>
      </c>
    </row>
    <row r="4519" spans="1:8" x14ac:dyDescent="0.3">
      <c r="A4519" s="40" t="s">
        <v>1081</v>
      </c>
      <c r="B4519" s="95">
        <f t="shared" si="9215"/>
        <v>20</v>
      </c>
      <c r="C4519" s="95">
        <f t="shared" si="9218"/>
        <v>24</v>
      </c>
      <c r="E4519" s="95">
        <f t="shared" ref="E4519" si="9259">plan_id</f>
        <v>390</v>
      </c>
      <c r="F4519" s="95">
        <f t="shared" ca="1" si="9181"/>
        <v>2018</v>
      </c>
      <c r="G4519" s="95">
        <f t="shared" ref="G4519" ca="1" si="9260">VLOOKUP(INDIRECT(CHAR(39)&amp;$A4519&amp;CHAR(39)&amp;"!r2c"&amp;$C4519,0),variables,2,0)</f>
        <v>9719</v>
      </c>
      <c r="H4519" s="98">
        <f t="array" aca="1" ref="H4519" ca="1">IF(AND(G4519&gt;=10861,G4519&lt;=10863),TEXT(INDIRECT(CHAR(39)&amp;$A4519&amp;CHAR(39)&amp;"!r"&amp;$B4519&amp;"c"&amp;$C4519,0),"dd-mmm-yyyy"),(INDIRECT(CHAR(39)&amp;$A4519&amp;CHAR(39)&amp;"!r"&amp;$B4519&amp;"c"&amp;$C4519,0)))</f>
        <v>0</v>
      </c>
    </row>
    <row r="4520" spans="1:8" x14ac:dyDescent="0.3">
      <c r="A4520" s="40" t="s">
        <v>1081</v>
      </c>
      <c r="B4520" s="95">
        <f t="shared" si="9215"/>
        <v>20</v>
      </c>
      <c r="C4520" s="95">
        <f t="shared" si="9218"/>
        <v>25</v>
      </c>
      <c r="E4520" s="95">
        <f t="shared" ref="E4520" si="9261">plan_id</f>
        <v>390</v>
      </c>
      <c r="F4520" s="95">
        <f t="shared" ca="1" si="9181"/>
        <v>2018</v>
      </c>
      <c r="G4520" s="95">
        <f t="shared" ref="G4520" ca="1" si="9262">VLOOKUP(INDIRECT(CHAR(39)&amp;$A4520&amp;CHAR(39)&amp;"!r2c"&amp;$C4520,0),variables,2,0)</f>
        <v>9725</v>
      </c>
      <c r="H4520" s="98">
        <f t="array" aca="1" ref="H4520" ca="1">IF(AND(G4520&gt;=10861,G4520&lt;=10863),TEXT(INDIRECT(CHAR(39)&amp;$A4520&amp;CHAR(39)&amp;"!r"&amp;$B4520&amp;"c"&amp;$C4520,0),"dd-mmm-yyyy"),(INDIRECT(CHAR(39)&amp;$A4520&amp;CHAR(39)&amp;"!r"&amp;$B4520&amp;"c"&amp;$C4520,0)))</f>
        <v>0</v>
      </c>
    </row>
    <row r="4521" spans="1:8" x14ac:dyDescent="0.3">
      <c r="A4521" s="40" t="s">
        <v>1081</v>
      </c>
      <c r="B4521" s="95">
        <f t="shared" si="9215"/>
        <v>20</v>
      </c>
      <c r="C4521" s="95">
        <f t="shared" si="9218"/>
        <v>26</v>
      </c>
      <c r="E4521" s="95">
        <f t="shared" ref="E4521" si="9263">plan_id</f>
        <v>390</v>
      </c>
      <c r="F4521" s="95">
        <f t="shared" ca="1" si="9181"/>
        <v>2018</v>
      </c>
      <c r="G4521" s="95">
        <f t="shared" ref="G4521" ca="1" si="9264">VLOOKUP(INDIRECT(CHAR(39)&amp;$A4521&amp;CHAR(39)&amp;"!r2c"&amp;$C4521,0),variables,2,0)</f>
        <v>9743</v>
      </c>
      <c r="H4521" s="98">
        <f t="array" aca="1" ref="H4521" ca="1">IF(AND(G4521&gt;=10861,G4521&lt;=10863),TEXT(INDIRECT(CHAR(39)&amp;$A4521&amp;CHAR(39)&amp;"!r"&amp;$B4521&amp;"c"&amp;$C4521,0),"dd-mmm-yyyy"),(INDIRECT(CHAR(39)&amp;$A4521&amp;CHAR(39)&amp;"!r"&amp;$B4521&amp;"c"&amp;$C4521,0)))</f>
        <v>0</v>
      </c>
    </row>
    <row r="4522" spans="1:8" x14ac:dyDescent="0.3">
      <c r="A4522" s="40" t="s">
        <v>1081</v>
      </c>
      <c r="B4522" s="95">
        <f t="shared" si="9215"/>
        <v>20</v>
      </c>
      <c r="C4522" s="95">
        <f t="shared" si="9218"/>
        <v>27</v>
      </c>
      <c r="E4522" s="95">
        <f t="shared" ref="E4522" si="9265">plan_id</f>
        <v>390</v>
      </c>
      <c r="F4522" s="95">
        <f t="shared" ca="1" si="9181"/>
        <v>2018</v>
      </c>
      <c r="G4522" s="95">
        <f t="shared" ref="G4522" ca="1" si="9266">VLOOKUP(INDIRECT(CHAR(39)&amp;$A4522&amp;CHAR(39)&amp;"!r2c"&amp;$C4522,0),variables,2,0)</f>
        <v>9746</v>
      </c>
      <c r="H4522" s="98">
        <f t="array" aca="1" ref="H4522" ca="1">IF(AND(G4522&gt;=10861,G4522&lt;=10863),TEXT(INDIRECT(CHAR(39)&amp;$A4522&amp;CHAR(39)&amp;"!r"&amp;$B4522&amp;"c"&amp;$C4522,0),"dd-mmm-yyyy"),(INDIRECT(CHAR(39)&amp;$A4522&amp;CHAR(39)&amp;"!r"&amp;$B4522&amp;"c"&amp;$C4522,0)))</f>
        <v>0</v>
      </c>
    </row>
    <row r="4523" spans="1:8" x14ac:dyDescent="0.3">
      <c r="A4523" s="40" t="s">
        <v>1081</v>
      </c>
      <c r="B4523" s="95">
        <f t="shared" si="9215"/>
        <v>20</v>
      </c>
      <c r="C4523" s="95">
        <f t="shared" si="9218"/>
        <v>28</v>
      </c>
      <c r="E4523" s="95">
        <f t="shared" ref="E4523" si="9267">plan_id</f>
        <v>390</v>
      </c>
      <c r="F4523" s="95">
        <f t="shared" ca="1" si="9181"/>
        <v>2018</v>
      </c>
      <c r="G4523" s="95">
        <f t="shared" ref="G4523" ca="1" si="9268">VLOOKUP(INDIRECT(CHAR(39)&amp;$A4523&amp;CHAR(39)&amp;"!r2c"&amp;$C4523,0),variables,2,0)</f>
        <v>9761</v>
      </c>
      <c r="H4523" s="98">
        <f t="array" aca="1" ref="H4523" ca="1">IF(AND(G4523&gt;=10861,G4523&lt;=10863),TEXT(INDIRECT(CHAR(39)&amp;$A4523&amp;CHAR(39)&amp;"!r"&amp;$B4523&amp;"c"&amp;$C4523,0),"dd-mmm-yyyy"),(INDIRECT(CHAR(39)&amp;$A4523&amp;CHAR(39)&amp;"!r"&amp;$B4523&amp;"c"&amp;$C4523,0)))</f>
        <v>0</v>
      </c>
    </row>
    <row r="4524" spans="1:8" x14ac:dyDescent="0.3">
      <c r="A4524" s="40" t="s">
        <v>1081</v>
      </c>
      <c r="B4524" s="95">
        <f t="shared" si="9215"/>
        <v>20</v>
      </c>
      <c r="C4524" s="95">
        <f t="shared" si="9218"/>
        <v>29</v>
      </c>
      <c r="E4524" s="95">
        <f t="shared" ref="E4524" si="9269">plan_id</f>
        <v>390</v>
      </c>
      <c r="F4524" s="95">
        <f t="shared" ca="1" si="9181"/>
        <v>2018</v>
      </c>
      <c r="G4524" s="95">
        <f t="shared" ref="G4524" ca="1" si="9270">VLOOKUP(INDIRECT(CHAR(39)&amp;$A4524&amp;CHAR(39)&amp;"!r2c"&amp;$C4524,0),variables,2,0)</f>
        <v>9764</v>
      </c>
      <c r="H4524" s="98">
        <f t="array" aca="1" ref="H4524" ca="1">IF(AND(G4524&gt;=10861,G4524&lt;=10863),TEXT(INDIRECT(CHAR(39)&amp;$A4524&amp;CHAR(39)&amp;"!r"&amp;$B4524&amp;"c"&amp;$C4524,0),"dd-mmm-yyyy"),(INDIRECT(CHAR(39)&amp;$A4524&amp;CHAR(39)&amp;"!r"&amp;$B4524&amp;"c"&amp;$C4524,0)))</f>
        <v>0</v>
      </c>
    </row>
    <row r="4525" spans="1:8" x14ac:dyDescent="0.3">
      <c r="A4525" s="40" t="s">
        <v>1081</v>
      </c>
      <c r="B4525" s="95">
        <f t="shared" si="9215"/>
        <v>20</v>
      </c>
      <c r="C4525" s="95">
        <f t="shared" si="9218"/>
        <v>30</v>
      </c>
      <c r="E4525" s="95">
        <f t="shared" ref="E4525" si="9271">plan_id</f>
        <v>390</v>
      </c>
      <c r="F4525" s="95">
        <f t="shared" ca="1" si="9181"/>
        <v>2018</v>
      </c>
      <c r="G4525" s="95">
        <f t="shared" ref="G4525" ca="1" si="9272">VLOOKUP(INDIRECT(CHAR(39)&amp;$A4525&amp;CHAR(39)&amp;"!r2c"&amp;$C4525,0),variables,2,0)</f>
        <v>9767</v>
      </c>
      <c r="H4525" s="98">
        <f t="array" aca="1" ref="H4525" ca="1">IF(AND(G4525&gt;=10861,G4525&lt;=10863),TEXT(INDIRECT(CHAR(39)&amp;$A4525&amp;CHAR(39)&amp;"!r"&amp;$B4525&amp;"c"&amp;$C4525,0),"dd-mmm-yyyy"),(INDIRECT(CHAR(39)&amp;$A4525&amp;CHAR(39)&amp;"!r"&amp;$B4525&amp;"c"&amp;$C4525,0)))</f>
        <v>0</v>
      </c>
    </row>
    <row r="4526" spans="1:8" x14ac:dyDescent="0.3">
      <c r="A4526" s="40" t="s">
        <v>1081</v>
      </c>
      <c r="B4526" s="95">
        <f t="shared" si="9215"/>
        <v>20</v>
      </c>
      <c r="C4526" s="95">
        <f t="shared" si="9218"/>
        <v>31</v>
      </c>
      <c r="E4526" s="95">
        <f t="shared" ref="E4526" si="9273">plan_id</f>
        <v>390</v>
      </c>
      <c r="F4526" s="95">
        <f t="shared" ca="1" si="9181"/>
        <v>2018</v>
      </c>
      <c r="G4526" s="95">
        <f t="shared" ref="G4526" ca="1" si="9274">VLOOKUP(INDIRECT(CHAR(39)&amp;$A4526&amp;CHAR(39)&amp;"!r2c"&amp;$C4526,0),variables,2,0)</f>
        <v>9770</v>
      </c>
      <c r="H4526" s="98">
        <f t="array" aca="1" ref="H4526" ca="1">IF(AND(G4526&gt;=10861,G4526&lt;=10863),TEXT(INDIRECT(CHAR(39)&amp;$A4526&amp;CHAR(39)&amp;"!r"&amp;$B4526&amp;"c"&amp;$C4526,0),"dd-mmm-yyyy"),(INDIRECT(CHAR(39)&amp;$A4526&amp;CHAR(39)&amp;"!r"&amp;$B4526&amp;"c"&amp;$C4526,0)))</f>
        <v>0</v>
      </c>
    </row>
    <row r="4527" spans="1:8" x14ac:dyDescent="0.3">
      <c r="A4527" s="40" t="s">
        <v>1081</v>
      </c>
      <c r="B4527" s="95">
        <f t="shared" si="9215"/>
        <v>20</v>
      </c>
      <c r="C4527" s="95">
        <f t="shared" si="9218"/>
        <v>32</v>
      </c>
      <c r="E4527" s="95">
        <f t="shared" ref="E4527" si="9275">plan_id</f>
        <v>390</v>
      </c>
      <c r="F4527" s="95">
        <f t="shared" ca="1" si="9181"/>
        <v>2018</v>
      </c>
      <c r="G4527" s="95">
        <f t="shared" ref="G4527" ca="1" si="9276">VLOOKUP(INDIRECT(CHAR(39)&amp;$A4527&amp;CHAR(39)&amp;"!r2c"&amp;$C4527,0),variables,2,0)</f>
        <v>9773</v>
      </c>
      <c r="H4527" s="98">
        <f t="array" aca="1" ref="H4527" ca="1">IF(AND(G4527&gt;=10861,G4527&lt;=10863),TEXT(INDIRECT(CHAR(39)&amp;$A4527&amp;CHAR(39)&amp;"!r"&amp;$B4527&amp;"c"&amp;$C4527,0),"dd-mmm-yyyy"),(INDIRECT(CHAR(39)&amp;$A4527&amp;CHAR(39)&amp;"!r"&amp;$B4527&amp;"c"&amp;$C4527,0)))</f>
        <v>0</v>
      </c>
    </row>
    <row r="4528" spans="1:8" x14ac:dyDescent="0.3">
      <c r="A4528" s="40" t="s">
        <v>1081</v>
      </c>
      <c r="B4528" s="95">
        <f t="shared" si="9215"/>
        <v>20</v>
      </c>
      <c r="C4528" s="95">
        <f t="shared" si="9218"/>
        <v>33</v>
      </c>
      <c r="E4528" s="95">
        <f t="shared" ref="E4528" si="9277">plan_id</f>
        <v>390</v>
      </c>
      <c r="F4528" s="95">
        <f t="shared" ca="1" si="9181"/>
        <v>2018</v>
      </c>
      <c r="G4528" s="95">
        <f t="shared" ref="G4528" ca="1" si="9278">VLOOKUP(INDIRECT(CHAR(39)&amp;$A4528&amp;CHAR(39)&amp;"!r2c"&amp;$C4528,0),variables,2,0)</f>
        <v>9776</v>
      </c>
      <c r="H4528" s="98">
        <f t="array" aca="1" ref="H4528" ca="1">IF(AND(G4528&gt;=10861,G4528&lt;=10863),TEXT(INDIRECT(CHAR(39)&amp;$A4528&amp;CHAR(39)&amp;"!r"&amp;$B4528&amp;"c"&amp;$C4528,0),"dd-mmm-yyyy"),(INDIRECT(CHAR(39)&amp;$A4528&amp;CHAR(39)&amp;"!r"&amp;$B4528&amp;"c"&amp;$C4528,0)))</f>
        <v>0</v>
      </c>
    </row>
    <row r="4529" spans="1:8" x14ac:dyDescent="0.3">
      <c r="A4529" s="40" t="s">
        <v>1081</v>
      </c>
      <c r="B4529" s="95">
        <f t="shared" si="9215"/>
        <v>20</v>
      </c>
      <c r="C4529" s="95">
        <f t="shared" si="9218"/>
        <v>34</v>
      </c>
      <c r="E4529" s="95">
        <f t="shared" ref="E4529" si="9279">plan_id</f>
        <v>390</v>
      </c>
      <c r="F4529" s="95">
        <f t="shared" ca="1" si="9181"/>
        <v>2018</v>
      </c>
      <c r="G4529" s="95">
        <f t="shared" ref="G4529" ca="1" si="9280">VLOOKUP(INDIRECT(CHAR(39)&amp;$A4529&amp;CHAR(39)&amp;"!r2c"&amp;$C4529,0),variables,2,0)</f>
        <v>9779</v>
      </c>
      <c r="H4529" s="98">
        <f t="array" aca="1" ref="H4529" ca="1">IF(AND(G4529&gt;=10861,G4529&lt;=10863),TEXT(INDIRECT(CHAR(39)&amp;$A4529&amp;CHAR(39)&amp;"!r"&amp;$B4529&amp;"c"&amp;$C4529,0),"dd-mmm-yyyy"),(INDIRECT(CHAR(39)&amp;$A4529&amp;CHAR(39)&amp;"!r"&amp;$B4529&amp;"c"&amp;$C4529,0)))</f>
        <v>0</v>
      </c>
    </row>
    <row r="4530" spans="1:8" x14ac:dyDescent="0.3">
      <c r="A4530" s="40" t="s">
        <v>1081</v>
      </c>
      <c r="B4530" s="95">
        <f t="shared" si="9215"/>
        <v>20</v>
      </c>
      <c r="C4530" s="95">
        <f t="shared" si="9218"/>
        <v>35</v>
      </c>
      <c r="E4530" s="95">
        <f t="shared" ref="E4530" si="9281">plan_id</f>
        <v>390</v>
      </c>
      <c r="F4530" s="95">
        <f t="shared" ca="1" si="9181"/>
        <v>2018</v>
      </c>
      <c r="G4530" s="95">
        <f t="shared" ref="G4530" ca="1" si="9282">VLOOKUP(INDIRECT(CHAR(39)&amp;$A4530&amp;CHAR(39)&amp;"!r2c"&amp;$C4530,0),variables,2,0)</f>
        <v>9785</v>
      </c>
      <c r="H4530" s="98">
        <f t="array" aca="1" ref="H4530" ca="1">IF(AND(G4530&gt;=10861,G4530&lt;=10863),TEXT(INDIRECT(CHAR(39)&amp;$A4530&amp;CHAR(39)&amp;"!r"&amp;$B4530&amp;"c"&amp;$C4530,0),"dd-mmm-yyyy"),(INDIRECT(CHAR(39)&amp;$A4530&amp;CHAR(39)&amp;"!r"&amp;$B4530&amp;"c"&amp;$C4530,0)))</f>
        <v>0</v>
      </c>
    </row>
    <row r="4531" spans="1:8" x14ac:dyDescent="0.3">
      <c r="A4531" s="40" t="s">
        <v>1081</v>
      </c>
      <c r="B4531" s="95">
        <f t="shared" si="9215"/>
        <v>20</v>
      </c>
      <c r="C4531" s="95">
        <f t="shared" si="9218"/>
        <v>36</v>
      </c>
      <c r="E4531" s="95">
        <f t="shared" ref="E4531" si="9283">plan_id</f>
        <v>390</v>
      </c>
      <c r="F4531" s="95">
        <f t="shared" ca="1" si="9181"/>
        <v>2018</v>
      </c>
      <c r="G4531" s="95">
        <f t="shared" ref="G4531" ca="1" si="9284">VLOOKUP(INDIRECT(CHAR(39)&amp;$A4531&amp;CHAR(39)&amp;"!r2c"&amp;$C4531,0),variables,2,0)</f>
        <v>9794</v>
      </c>
      <c r="H4531" s="98">
        <f t="array" aca="1" ref="H4531" ca="1">IF(AND(G4531&gt;=10861,G4531&lt;=10863),TEXT(INDIRECT(CHAR(39)&amp;$A4531&amp;CHAR(39)&amp;"!r"&amp;$B4531&amp;"c"&amp;$C4531,0),"dd-mmm-yyyy"),(INDIRECT(CHAR(39)&amp;$A4531&amp;CHAR(39)&amp;"!r"&amp;$B4531&amp;"c"&amp;$C4531,0)))</f>
        <v>0</v>
      </c>
    </row>
    <row r="4532" spans="1:8" x14ac:dyDescent="0.3">
      <c r="A4532" s="40" t="s">
        <v>1081</v>
      </c>
      <c r="B4532" s="95">
        <f t="shared" si="9215"/>
        <v>20</v>
      </c>
      <c r="C4532" s="95">
        <f t="shared" si="9218"/>
        <v>37</v>
      </c>
      <c r="E4532" s="95">
        <f t="shared" ref="E4532" si="9285">plan_id</f>
        <v>390</v>
      </c>
      <c r="F4532" s="95">
        <f t="shared" ca="1" si="9181"/>
        <v>2018</v>
      </c>
      <c r="G4532" s="95">
        <f t="shared" ref="G4532" ca="1" si="9286">VLOOKUP(INDIRECT(CHAR(39)&amp;$A4532&amp;CHAR(39)&amp;"!r2c"&amp;$C4532,0),variables,2,0)</f>
        <v>9797</v>
      </c>
      <c r="H4532" s="98">
        <f t="array" aca="1" ref="H4532" ca="1">IF(AND(G4532&gt;=10861,G4532&lt;=10863),TEXT(INDIRECT(CHAR(39)&amp;$A4532&amp;CHAR(39)&amp;"!r"&amp;$B4532&amp;"c"&amp;$C4532,0),"dd-mmm-yyyy"),(INDIRECT(CHAR(39)&amp;$A4532&amp;CHAR(39)&amp;"!r"&amp;$B4532&amp;"c"&amp;$C4532,0)))</f>
        <v>0</v>
      </c>
    </row>
    <row r="4533" spans="1:8" x14ac:dyDescent="0.3">
      <c r="A4533" s="40" t="s">
        <v>1081</v>
      </c>
      <c r="B4533" s="95">
        <f t="shared" si="9215"/>
        <v>20</v>
      </c>
      <c r="C4533" s="95">
        <f t="shared" si="9218"/>
        <v>38</v>
      </c>
      <c r="E4533" s="95">
        <f t="shared" ref="E4533" si="9287">plan_id</f>
        <v>390</v>
      </c>
      <c r="F4533" s="95">
        <f t="shared" ca="1" si="9181"/>
        <v>2018</v>
      </c>
      <c r="G4533" s="95">
        <f t="shared" ref="G4533" ca="1" si="9288">VLOOKUP(INDIRECT(CHAR(39)&amp;$A4533&amp;CHAR(39)&amp;"!r2c"&amp;$C4533,0),variables,2,0)</f>
        <v>9806</v>
      </c>
      <c r="H4533" s="98">
        <f t="array" aca="1" ref="H4533" ca="1">IF(AND(G4533&gt;=10861,G4533&lt;=10863),TEXT(INDIRECT(CHAR(39)&amp;$A4533&amp;CHAR(39)&amp;"!r"&amp;$B4533&amp;"c"&amp;$C4533,0),"dd-mmm-yyyy"),(INDIRECT(CHAR(39)&amp;$A4533&amp;CHAR(39)&amp;"!r"&amp;$B4533&amp;"c"&amp;$C4533,0)))</f>
        <v>0</v>
      </c>
    </row>
    <row r="4534" spans="1:8" x14ac:dyDescent="0.3">
      <c r="A4534" s="40" t="s">
        <v>1081</v>
      </c>
      <c r="B4534" s="95">
        <f t="shared" si="9215"/>
        <v>20</v>
      </c>
      <c r="C4534" s="95">
        <f t="shared" si="9218"/>
        <v>39</v>
      </c>
      <c r="E4534" s="95">
        <f t="shared" ref="E4534" si="9289">plan_id</f>
        <v>390</v>
      </c>
      <c r="F4534" s="95">
        <f t="shared" ca="1" si="9181"/>
        <v>2018</v>
      </c>
      <c r="G4534" s="95">
        <f t="shared" ref="G4534" ca="1" si="9290">VLOOKUP(INDIRECT(CHAR(39)&amp;$A4534&amp;CHAR(39)&amp;"!r2c"&amp;$C4534,0),variables,2,0)</f>
        <v>9809</v>
      </c>
      <c r="H4534" s="98">
        <f t="array" aca="1" ref="H4534" ca="1">IF(AND(G4534&gt;=10861,G4534&lt;=10863),TEXT(INDIRECT(CHAR(39)&amp;$A4534&amp;CHAR(39)&amp;"!r"&amp;$B4534&amp;"c"&amp;$C4534,0),"dd-mmm-yyyy"),(INDIRECT(CHAR(39)&amp;$A4534&amp;CHAR(39)&amp;"!r"&amp;$B4534&amp;"c"&amp;$C4534,0)))</f>
        <v>0</v>
      </c>
    </row>
    <row r="4535" spans="1:8" x14ac:dyDescent="0.3">
      <c r="A4535" s="40" t="s">
        <v>1081</v>
      </c>
      <c r="B4535" s="95">
        <f t="shared" si="9215"/>
        <v>20</v>
      </c>
      <c r="C4535" s="95">
        <f t="shared" si="9218"/>
        <v>40</v>
      </c>
      <c r="E4535" s="95">
        <f t="shared" ref="E4535" si="9291">plan_id</f>
        <v>390</v>
      </c>
      <c r="F4535" s="95">
        <f t="shared" ca="1" si="9181"/>
        <v>2018</v>
      </c>
      <c r="G4535" s="95">
        <f t="shared" ref="G4535" ca="1" si="9292">VLOOKUP(INDIRECT(CHAR(39)&amp;$A4535&amp;CHAR(39)&amp;"!r2c"&amp;$C4535,0),variables,2,0)</f>
        <v>9818</v>
      </c>
      <c r="H4535" s="98">
        <f t="array" aca="1" ref="H4535" ca="1">IF(AND(G4535&gt;=10861,G4535&lt;=10863),TEXT(INDIRECT(CHAR(39)&amp;$A4535&amp;CHAR(39)&amp;"!r"&amp;$B4535&amp;"c"&amp;$C4535,0),"dd-mmm-yyyy"),(INDIRECT(CHAR(39)&amp;$A4535&amp;CHAR(39)&amp;"!r"&amp;$B4535&amp;"c"&amp;$C4535,0)))</f>
        <v>0</v>
      </c>
    </row>
    <row r="4536" spans="1:8" x14ac:dyDescent="0.3">
      <c r="A4536" s="40" t="s">
        <v>1081</v>
      </c>
      <c r="B4536" s="95">
        <f t="shared" si="9215"/>
        <v>20</v>
      </c>
      <c r="C4536" s="95">
        <f t="shared" si="9218"/>
        <v>41</v>
      </c>
      <c r="E4536" s="95">
        <f t="shared" ref="E4536" si="9293">plan_id</f>
        <v>390</v>
      </c>
      <c r="F4536" s="95">
        <f t="shared" ca="1" si="9181"/>
        <v>2018</v>
      </c>
      <c r="G4536" s="95">
        <f t="shared" ref="G4536" ca="1" si="9294">VLOOKUP(INDIRECT(CHAR(39)&amp;$A4536&amp;CHAR(39)&amp;"!r2c"&amp;$C4536,0),variables,2,0)</f>
        <v>9839</v>
      </c>
      <c r="H4536" s="98">
        <f t="array" aca="1" ref="H4536" ca="1">IF(AND(G4536&gt;=10861,G4536&lt;=10863),TEXT(INDIRECT(CHAR(39)&amp;$A4536&amp;CHAR(39)&amp;"!r"&amp;$B4536&amp;"c"&amp;$C4536,0),"dd-mmm-yyyy"),(INDIRECT(CHAR(39)&amp;$A4536&amp;CHAR(39)&amp;"!r"&amp;$B4536&amp;"c"&amp;$C4536,0)))</f>
        <v>0</v>
      </c>
    </row>
    <row r="4537" spans="1:8" x14ac:dyDescent="0.3">
      <c r="A4537" s="40" t="s">
        <v>1081</v>
      </c>
      <c r="B4537" s="95">
        <f t="shared" si="9215"/>
        <v>20</v>
      </c>
      <c r="C4537" s="95">
        <f t="shared" si="9218"/>
        <v>42</v>
      </c>
      <c r="E4537" s="95">
        <f t="shared" ref="E4537" si="9295">plan_id</f>
        <v>390</v>
      </c>
      <c r="F4537" s="95">
        <f t="shared" ca="1" si="9181"/>
        <v>2018</v>
      </c>
      <c r="G4537" s="95">
        <f t="shared" ref="G4537" ca="1" si="9296">VLOOKUP(INDIRECT(CHAR(39)&amp;$A4537&amp;CHAR(39)&amp;"!r2c"&amp;$C4537,0),variables,2,0)</f>
        <v>9860</v>
      </c>
      <c r="H4537" s="98">
        <f t="array" aca="1" ref="H4537" ca="1">IF(AND(G4537&gt;=10861,G4537&lt;=10863),TEXT(INDIRECT(CHAR(39)&amp;$A4537&amp;CHAR(39)&amp;"!r"&amp;$B4537&amp;"c"&amp;$C4537,0),"dd-mmm-yyyy"),(INDIRECT(CHAR(39)&amp;$A4537&amp;CHAR(39)&amp;"!r"&amp;$B4537&amp;"c"&amp;$C4537,0)))</f>
        <v>0</v>
      </c>
    </row>
    <row r="4538" spans="1:8" x14ac:dyDescent="0.3">
      <c r="A4538" s="40" t="s">
        <v>1081</v>
      </c>
      <c r="B4538" s="95">
        <f t="shared" si="9215"/>
        <v>20</v>
      </c>
      <c r="C4538" s="95">
        <f t="shared" si="9218"/>
        <v>43</v>
      </c>
      <c r="E4538" s="95">
        <f t="shared" ref="E4538" si="9297">plan_id</f>
        <v>390</v>
      </c>
      <c r="F4538" s="95">
        <f t="shared" ca="1" si="9181"/>
        <v>2018</v>
      </c>
      <c r="G4538" s="95">
        <f t="shared" ref="G4538" ca="1" si="9298">VLOOKUP(INDIRECT(CHAR(39)&amp;$A4538&amp;CHAR(39)&amp;"!r2c"&amp;$C4538,0),variables,2,0)</f>
        <v>9863</v>
      </c>
      <c r="H4538" s="98">
        <f t="array" aca="1" ref="H4538" ca="1">IF(AND(G4538&gt;=10861,G4538&lt;=10863),TEXT(INDIRECT(CHAR(39)&amp;$A4538&amp;CHAR(39)&amp;"!r"&amp;$B4538&amp;"c"&amp;$C4538,0),"dd-mmm-yyyy"),(INDIRECT(CHAR(39)&amp;$A4538&amp;CHAR(39)&amp;"!r"&amp;$B4538&amp;"c"&amp;$C4538,0)))</f>
        <v>0</v>
      </c>
    </row>
    <row r="4539" spans="1:8" x14ac:dyDescent="0.3">
      <c r="A4539" s="40" t="s">
        <v>1081</v>
      </c>
      <c r="B4539" s="95">
        <f t="shared" si="9215"/>
        <v>20</v>
      </c>
      <c r="C4539" s="95">
        <f t="shared" si="9218"/>
        <v>44</v>
      </c>
      <c r="E4539" s="95">
        <f t="shared" ref="E4539" si="9299">plan_id</f>
        <v>390</v>
      </c>
      <c r="F4539" s="95">
        <f t="shared" ca="1" si="9181"/>
        <v>2018</v>
      </c>
      <c r="G4539" s="95">
        <f t="shared" ref="G4539" ca="1" si="9300">VLOOKUP(INDIRECT(CHAR(39)&amp;$A4539&amp;CHAR(39)&amp;"!r2c"&amp;$C4539,0),variables,2,0)</f>
        <v>9878</v>
      </c>
      <c r="H4539" s="98">
        <f t="array" aca="1" ref="H4539" ca="1">IF(AND(G4539&gt;=10861,G4539&lt;=10863),TEXT(INDIRECT(CHAR(39)&amp;$A4539&amp;CHAR(39)&amp;"!r"&amp;$B4539&amp;"c"&amp;$C4539,0),"dd-mmm-yyyy"),(INDIRECT(CHAR(39)&amp;$A4539&amp;CHAR(39)&amp;"!r"&amp;$B4539&amp;"c"&amp;$C4539,0)))</f>
        <v>0</v>
      </c>
    </row>
    <row r="4540" spans="1:8" x14ac:dyDescent="0.3">
      <c r="A4540" s="40" t="s">
        <v>1081</v>
      </c>
      <c r="B4540" s="95">
        <f t="shared" si="9215"/>
        <v>20</v>
      </c>
      <c r="C4540" s="95">
        <f t="shared" si="9218"/>
        <v>45</v>
      </c>
      <c r="E4540" s="95">
        <f t="shared" ref="E4540" si="9301">plan_id</f>
        <v>390</v>
      </c>
      <c r="F4540" s="95">
        <f t="shared" ca="1" si="9181"/>
        <v>2018</v>
      </c>
      <c r="G4540" s="95">
        <f t="shared" ref="G4540" ca="1" si="9302">VLOOKUP(INDIRECT(CHAR(39)&amp;$A4540&amp;CHAR(39)&amp;"!r2c"&amp;$C4540,0),variables,2,0)</f>
        <v>9923</v>
      </c>
      <c r="H4540" s="98">
        <f t="array" aca="1" ref="H4540" ca="1">IF(AND(G4540&gt;=10861,G4540&lt;=10863),TEXT(INDIRECT(CHAR(39)&amp;$A4540&amp;CHAR(39)&amp;"!r"&amp;$B4540&amp;"c"&amp;$C4540,0),"dd-mmm-yyyy"),(INDIRECT(CHAR(39)&amp;$A4540&amp;CHAR(39)&amp;"!r"&amp;$B4540&amp;"c"&amp;$C4540,0)))</f>
        <v>0</v>
      </c>
    </row>
    <row r="4541" spans="1:8" x14ac:dyDescent="0.3">
      <c r="A4541" s="40" t="s">
        <v>1081</v>
      </c>
      <c r="B4541" s="95">
        <f t="shared" si="9215"/>
        <v>20</v>
      </c>
      <c r="C4541" s="95">
        <f t="shared" si="9218"/>
        <v>46</v>
      </c>
      <c r="E4541" s="95">
        <f t="shared" ref="E4541" si="9303">plan_id</f>
        <v>390</v>
      </c>
      <c r="F4541" s="95">
        <f t="shared" ca="1" si="9181"/>
        <v>2018</v>
      </c>
      <c r="G4541" s="95">
        <f t="shared" ref="G4541" ca="1" si="9304">VLOOKUP(INDIRECT(CHAR(39)&amp;$A4541&amp;CHAR(39)&amp;"!r2c"&amp;$C4541,0),variables,2,0)</f>
        <v>9932</v>
      </c>
      <c r="H4541" s="98">
        <f t="array" aca="1" ref="H4541" ca="1">IF(AND(G4541&gt;=10861,G4541&lt;=10863),TEXT(INDIRECT(CHAR(39)&amp;$A4541&amp;CHAR(39)&amp;"!r"&amp;$B4541&amp;"c"&amp;$C4541,0),"dd-mmm-yyyy"),(INDIRECT(CHAR(39)&amp;$A4541&amp;CHAR(39)&amp;"!r"&amp;$B4541&amp;"c"&amp;$C4541,0)))</f>
        <v>0</v>
      </c>
    </row>
    <row r="4542" spans="1:8" x14ac:dyDescent="0.3">
      <c r="A4542" s="40" t="s">
        <v>1081</v>
      </c>
      <c r="B4542" s="95">
        <f t="shared" si="9215"/>
        <v>20</v>
      </c>
      <c r="C4542" s="95">
        <f t="shared" si="9218"/>
        <v>47</v>
      </c>
      <c r="E4542" s="95">
        <f t="shared" ref="E4542" si="9305">plan_id</f>
        <v>390</v>
      </c>
      <c r="F4542" s="95">
        <f t="shared" ca="1" si="9181"/>
        <v>2018</v>
      </c>
      <c r="G4542" s="95">
        <f t="shared" ref="G4542" ca="1" si="9306">VLOOKUP(INDIRECT(CHAR(39)&amp;$A4542&amp;CHAR(39)&amp;"!r2c"&amp;$C4542,0),variables,2,0)</f>
        <v>9935</v>
      </c>
      <c r="H4542" s="98">
        <f t="array" aca="1" ref="H4542" ca="1">IF(AND(G4542&gt;=10861,G4542&lt;=10863),TEXT(INDIRECT(CHAR(39)&amp;$A4542&amp;CHAR(39)&amp;"!r"&amp;$B4542&amp;"c"&amp;$C4542,0),"dd-mmm-yyyy"),(INDIRECT(CHAR(39)&amp;$A4542&amp;CHAR(39)&amp;"!r"&amp;$B4542&amp;"c"&amp;$C4542,0)))</f>
        <v>0</v>
      </c>
    </row>
    <row r="4543" spans="1:8" x14ac:dyDescent="0.3">
      <c r="A4543" s="40" t="s">
        <v>1081</v>
      </c>
      <c r="B4543" s="95">
        <f t="shared" si="9215"/>
        <v>20</v>
      </c>
      <c r="C4543" s="95">
        <f t="shared" si="9218"/>
        <v>48</v>
      </c>
      <c r="E4543" s="95">
        <f t="shared" ref="E4543" si="9307">plan_id</f>
        <v>390</v>
      </c>
      <c r="F4543" s="95">
        <f t="shared" ca="1" si="9181"/>
        <v>2018</v>
      </c>
      <c r="G4543" s="95">
        <f t="shared" ref="G4543" ca="1" si="9308">VLOOKUP(INDIRECT(CHAR(39)&amp;$A4543&amp;CHAR(39)&amp;"!r2c"&amp;$C4543,0),variables,2,0)</f>
        <v>9651</v>
      </c>
      <c r="H4543" s="98">
        <f t="array" aca="1" ref="H4543" ca="1">IF(AND(G4543&gt;=10861,G4543&lt;=10863),TEXT(INDIRECT(CHAR(39)&amp;$A4543&amp;CHAR(39)&amp;"!r"&amp;$B4543&amp;"c"&amp;$C4543,0),"dd-mmm-yyyy"),(INDIRECT(CHAR(39)&amp;$A4543&amp;CHAR(39)&amp;"!r"&amp;$B4543&amp;"c"&amp;$C4543,0)))</f>
        <v>0</v>
      </c>
    </row>
    <row r="4544" spans="1:8" x14ac:dyDescent="0.3">
      <c r="A4544" s="40" t="s">
        <v>1081</v>
      </c>
      <c r="B4544" s="95">
        <f t="shared" si="9215"/>
        <v>20</v>
      </c>
      <c r="C4544" s="95">
        <f t="shared" si="9218"/>
        <v>49</v>
      </c>
      <c r="E4544" s="95">
        <f t="shared" ref="E4544" si="9309">plan_id</f>
        <v>390</v>
      </c>
      <c r="F4544" s="95">
        <f t="shared" ca="1" si="9181"/>
        <v>2018</v>
      </c>
      <c r="G4544" s="95">
        <f t="shared" ref="G4544" ca="1" si="9310">VLOOKUP(INDIRECT(CHAR(39)&amp;$A4544&amp;CHAR(39)&amp;"!r2c"&amp;$C4544,0),variables,2,0)</f>
        <v>9722</v>
      </c>
      <c r="H4544" s="98">
        <f t="array" aca="1" ref="H4544" ca="1">IF(AND(G4544&gt;=10861,G4544&lt;=10863),TEXT(INDIRECT(CHAR(39)&amp;$A4544&amp;CHAR(39)&amp;"!r"&amp;$B4544&amp;"c"&amp;$C4544,0),"dd-mmm-yyyy"),(INDIRECT(CHAR(39)&amp;$A4544&amp;CHAR(39)&amp;"!r"&amp;$B4544&amp;"c"&amp;$C4544,0)))</f>
        <v>0</v>
      </c>
    </row>
    <row r="4545" spans="1:8" x14ac:dyDescent="0.3">
      <c r="A4545" s="40" t="s">
        <v>1081</v>
      </c>
      <c r="B4545" s="95">
        <f t="shared" si="9215"/>
        <v>20</v>
      </c>
      <c r="C4545" s="95">
        <f t="shared" si="9218"/>
        <v>50</v>
      </c>
      <c r="E4545" s="95">
        <f t="shared" ref="E4545" si="9311">plan_id</f>
        <v>390</v>
      </c>
      <c r="F4545" s="95">
        <f t="shared" ref="F4545:F4608" ca="1" si="9312">INDIRECT(CHAR(39)&amp;$A4545&amp;CHAR(39)&amp;"!r"&amp;$B4545&amp;"c2",0)</f>
        <v>2018</v>
      </c>
      <c r="G4545" s="95">
        <f t="shared" ref="G4545" ca="1" si="9313">VLOOKUP(INDIRECT(CHAR(39)&amp;$A4545&amp;CHAR(39)&amp;"!r2c"&amp;$C4545,0),variables,2,0)</f>
        <v>9848</v>
      </c>
      <c r="H4545" s="98">
        <f t="array" aca="1" ref="H4545" ca="1">IF(AND(G4545&gt;=10861,G4545&lt;=10863),TEXT(INDIRECT(CHAR(39)&amp;$A4545&amp;CHAR(39)&amp;"!r"&amp;$B4545&amp;"c"&amp;$C4545,0),"dd-mmm-yyyy"),(INDIRECT(CHAR(39)&amp;$A4545&amp;CHAR(39)&amp;"!r"&amp;$B4545&amp;"c"&amp;$C4545,0)))</f>
        <v>0</v>
      </c>
    </row>
    <row r="4546" spans="1:8" x14ac:dyDescent="0.3">
      <c r="A4546" s="40" t="s">
        <v>1081</v>
      </c>
      <c r="B4546" s="95">
        <f t="shared" si="9215"/>
        <v>20</v>
      </c>
      <c r="C4546" s="95">
        <f t="shared" si="9218"/>
        <v>51</v>
      </c>
      <c r="E4546" s="95">
        <f t="shared" ref="E4546" si="9314">plan_id</f>
        <v>390</v>
      </c>
      <c r="F4546" s="95">
        <f t="shared" ca="1" si="9312"/>
        <v>2018</v>
      </c>
      <c r="G4546" s="95">
        <f t="shared" ref="G4546" ca="1" si="9315">VLOOKUP(INDIRECT(CHAR(39)&amp;$A4546&amp;CHAR(39)&amp;"!r2c"&amp;$C4546,0),variables,2,0)</f>
        <v>9866</v>
      </c>
      <c r="H4546" s="98">
        <f t="array" aca="1" ref="H4546" ca="1">IF(AND(G4546&gt;=10861,G4546&lt;=10863),TEXT(INDIRECT(CHAR(39)&amp;$A4546&amp;CHAR(39)&amp;"!r"&amp;$B4546&amp;"c"&amp;$C4546,0),"dd-mmm-yyyy"),(INDIRECT(CHAR(39)&amp;$A4546&amp;CHAR(39)&amp;"!r"&amp;$B4546&amp;"c"&amp;$C4546,0)))</f>
        <v>0</v>
      </c>
    </row>
    <row r="4547" spans="1:8" x14ac:dyDescent="0.3">
      <c r="A4547" s="40" t="s">
        <v>1081</v>
      </c>
      <c r="B4547" s="95">
        <f t="shared" si="9215"/>
        <v>20</v>
      </c>
      <c r="C4547" s="95">
        <f t="shared" si="9218"/>
        <v>52</v>
      </c>
      <c r="E4547" s="95">
        <f t="shared" ref="E4547" si="9316">plan_id</f>
        <v>390</v>
      </c>
      <c r="F4547" s="95">
        <f t="shared" ca="1" si="9312"/>
        <v>2018</v>
      </c>
      <c r="G4547" s="95">
        <f t="shared" ref="G4547" ca="1" si="9317">VLOOKUP(INDIRECT(CHAR(39)&amp;$A4547&amp;CHAR(39)&amp;"!r2c"&amp;$C4547,0),variables,2,0)</f>
        <v>9899</v>
      </c>
      <c r="H4547" s="98">
        <f t="array" aca="1" ref="H4547" ca="1">IF(AND(G4547&gt;=10861,G4547&lt;=10863),TEXT(INDIRECT(CHAR(39)&amp;$A4547&amp;CHAR(39)&amp;"!r"&amp;$B4547&amp;"c"&amp;$C4547,0),"dd-mmm-yyyy"),(INDIRECT(CHAR(39)&amp;$A4547&amp;CHAR(39)&amp;"!r"&amp;$B4547&amp;"c"&amp;$C4547,0)))</f>
        <v>0</v>
      </c>
    </row>
    <row r="4548" spans="1:8" x14ac:dyDescent="0.3">
      <c r="A4548" s="40" t="s">
        <v>1081</v>
      </c>
      <c r="B4548" s="95">
        <f t="shared" si="9215"/>
        <v>20</v>
      </c>
      <c r="C4548" s="95">
        <f t="shared" si="9218"/>
        <v>53</v>
      </c>
      <c r="E4548" s="95">
        <f t="shared" ref="E4548" si="9318">plan_id</f>
        <v>390</v>
      </c>
      <c r="F4548" s="95">
        <f t="shared" ca="1" si="9312"/>
        <v>2018</v>
      </c>
      <c r="G4548" s="95">
        <f t="shared" ref="G4548" ca="1" si="9319">VLOOKUP(INDIRECT(CHAR(39)&amp;$A4548&amp;CHAR(39)&amp;"!r2c"&amp;$C4548,0),variables,2,0)</f>
        <v>9905</v>
      </c>
      <c r="H4548" s="98">
        <f t="array" aca="1" ref="H4548" ca="1">IF(AND(G4548&gt;=10861,G4548&lt;=10863),TEXT(INDIRECT(CHAR(39)&amp;$A4548&amp;CHAR(39)&amp;"!r"&amp;$B4548&amp;"c"&amp;$C4548,0),"dd-mmm-yyyy"),(INDIRECT(CHAR(39)&amp;$A4548&amp;CHAR(39)&amp;"!r"&amp;$B4548&amp;"c"&amp;$C4548,0)))</f>
        <v>0</v>
      </c>
    </row>
    <row r="4549" spans="1:8" x14ac:dyDescent="0.3">
      <c r="A4549" s="40" t="s">
        <v>1081</v>
      </c>
      <c r="B4549" s="95">
        <f t="shared" si="9215"/>
        <v>20</v>
      </c>
      <c r="C4549" s="95">
        <f t="shared" si="9218"/>
        <v>54</v>
      </c>
      <c r="E4549" s="95">
        <f t="shared" ref="E4549" si="9320">plan_id</f>
        <v>390</v>
      </c>
      <c r="F4549" s="95">
        <f t="shared" ca="1" si="9312"/>
        <v>2018</v>
      </c>
      <c r="G4549" s="95">
        <f t="shared" ref="G4549" ca="1" si="9321">VLOOKUP(INDIRECT(CHAR(39)&amp;$A4549&amp;CHAR(39)&amp;"!r2c"&amp;$C4549,0),variables,2,0)</f>
        <v>9929</v>
      </c>
      <c r="H4549" s="98">
        <f t="array" aca="1" ref="H4549" ca="1">IF(AND(G4549&gt;=10861,G4549&lt;=10863),TEXT(INDIRECT(CHAR(39)&amp;$A4549&amp;CHAR(39)&amp;"!r"&amp;$B4549&amp;"c"&amp;$C4549,0),"dd-mmm-yyyy"),(INDIRECT(CHAR(39)&amp;$A4549&amp;CHAR(39)&amp;"!r"&amp;$B4549&amp;"c"&amp;$C4549,0)))</f>
        <v>0</v>
      </c>
    </row>
    <row r="4550" spans="1:8" x14ac:dyDescent="0.3">
      <c r="A4550" s="40" t="s">
        <v>1081</v>
      </c>
      <c r="B4550" s="95">
        <f t="shared" si="9215"/>
        <v>20</v>
      </c>
      <c r="C4550" s="95">
        <f t="shared" si="9218"/>
        <v>55</v>
      </c>
      <c r="E4550" s="95">
        <f t="shared" ref="E4550" si="9322">plan_id</f>
        <v>390</v>
      </c>
      <c r="F4550" s="95">
        <f t="shared" ca="1" si="9312"/>
        <v>2018</v>
      </c>
      <c r="G4550" s="95">
        <f t="shared" ref="G4550" ca="1" si="9323">VLOOKUP(INDIRECT(CHAR(39)&amp;$A4550&amp;CHAR(39)&amp;"!r2c"&amp;$C4550,0),variables,2,0)</f>
        <v>9654</v>
      </c>
      <c r="H4550" s="98">
        <f t="array" aca="1" ref="H4550" ca="1">IF(AND(G4550&gt;=10861,G4550&lt;=10863),TEXT(INDIRECT(CHAR(39)&amp;$A4550&amp;CHAR(39)&amp;"!r"&amp;$B4550&amp;"c"&amp;$C4550,0),"dd-mmm-yyyy"),(INDIRECT(CHAR(39)&amp;$A4550&amp;CHAR(39)&amp;"!r"&amp;$B4550&amp;"c"&amp;$C4550,0)))</f>
        <v>0</v>
      </c>
    </row>
    <row r="4551" spans="1:8" x14ac:dyDescent="0.3">
      <c r="A4551" s="40" t="s">
        <v>1081</v>
      </c>
      <c r="B4551" s="95">
        <f t="shared" si="9215"/>
        <v>20</v>
      </c>
      <c r="C4551" s="95">
        <f t="shared" si="9218"/>
        <v>56</v>
      </c>
      <c r="E4551" s="95">
        <f t="shared" ref="E4551" si="9324">plan_id</f>
        <v>390</v>
      </c>
      <c r="F4551" s="95">
        <f t="shared" ca="1" si="9312"/>
        <v>2018</v>
      </c>
      <c r="G4551" s="95">
        <f t="shared" ref="G4551" ca="1" si="9325">VLOOKUP(INDIRECT(CHAR(39)&amp;$A4551&amp;CHAR(39)&amp;"!r2c"&amp;$C4551,0),variables,2,0)</f>
        <v>9707</v>
      </c>
      <c r="H4551" s="98">
        <f t="array" aca="1" ref="H4551" ca="1">IF(AND(G4551&gt;=10861,G4551&lt;=10863),TEXT(INDIRECT(CHAR(39)&amp;$A4551&amp;CHAR(39)&amp;"!r"&amp;$B4551&amp;"c"&amp;$C4551,0),"dd-mmm-yyyy"),(INDIRECT(CHAR(39)&amp;$A4551&amp;CHAR(39)&amp;"!r"&amp;$B4551&amp;"c"&amp;$C4551,0)))</f>
        <v>0</v>
      </c>
    </row>
    <row r="4552" spans="1:8" x14ac:dyDescent="0.3">
      <c r="A4552" s="40" t="s">
        <v>1081</v>
      </c>
      <c r="B4552" s="95">
        <f t="shared" si="9215"/>
        <v>20</v>
      </c>
      <c r="C4552" s="95">
        <f t="shared" si="9218"/>
        <v>57</v>
      </c>
      <c r="E4552" s="95">
        <f t="shared" ref="E4552" si="9326">plan_id</f>
        <v>390</v>
      </c>
      <c r="F4552" s="95">
        <f t="shared" ca="1" si="9312"/>
        <v>2018</v>
      </c>
      <c r="G4552" s="95">
        <f t="shared" ref="G4552" ca="1" si="9327">VLOOKUP(INDIRECT(CHAR(39)&amp;$A4552&amp;CHAR(39)&amp;"!r2c"&amp;$C4552,0),variables,2,0)</f>
        <v>9669</v>
      </c>
      <c r="H4552" s="98">
        <f t="array" aca="1" ref="H4552" ca="1">IF(AND(G4552&gt;=10861,G4552&lt;=10863),TEXT(INDIRECT(CHAR(39)&amp;$A4552&amp;CHAR(39)&amp;"!r"&amp;$B4552&amp;"c"&amp;$C4552,0),"dd-mmm-yyyy"),(INDIRECT(CHAR(39)&amp;$A4552&amp;CHAR(39)&amp;"!r"&amp;$B4552&amp;"c"&amp;$C4552,0)))</f>
        <v>0</v>
      </c>
    </row>
    <row r="4553" spans="1:8" x14ac:dyDescent="0.3">
      <c r="A4553" s="40" t="s">
        <v>1081</v>
      </c>
      <c r="B4553" s="95">
        <f t="shared" si="9215"/>
        <v>20</v>
      </c>
      <c r="C4553" s="95">
        <f t="shared" si="9218"/>
        <v>58</v>
      </c>
      <c r="E4553" s="95">
        <f t="shared" ref="E4553" si="9328">plan_id</f>
        <v>390</v>
      </c>
      <c r="F4553" s="95">
        <f t="shared" ca="1" si="9312"/>
        <v>2018</v>
      </c>
      <c r="G4553" s="95">
        <f t="shared" ref="G4553" ca="1" si="9329">VLOOKUP(INDIRECT(CHAR(39)&amp;$A4553&amp;CHAR(39)&amp;"!r2c"&amp;$C4553,0),variables,2,0)</f>
        <v>9851</v>
      </c>
      <c r="H4553" s="98">
        <f t="array" aca="1" ref="H4553" ca="1">IF(AND(G4553&gt;=10861,G4553&lt;=10863),TEXT(INDIRECT(CHAR(39)&amp;$A4553&amp;CHAR(39)&amp;"!r"&amp;$B4553&amp;"c"&amp;$C4553,0),"dd-mmm-yyyy"),(INDIRECT(CHAR(39)&amp;$A4553&amp;CHAR(39)&amp;"!r"&amp;$B4553&amp;"c"&amp;$C4553,0)))</f>
        <v>0</v>
      </c>
    </row>
    <row r="4554" spans="1:8" x14ac:dyDescent="0.3">
      <c r="A4554" s="40" t="s">
        <v>1081</v>
      </c>
      <c r="B4554" s="95">
        <f t="shared" si="9215"/>
        <v>20</v>
      </c>
      <c r="C4554" s="95">
        <f t="shared" si="9218"/>
        <v>59</v>
      </c>
      <c r="E4554" s="95">
        <f t="shared" ref="E4554" si="9330">plan_id</f>
        <v>390</v>
      </c>
      <c r="F4554" s="95">
        <f t="shared" ca="1" si="9312"/>
        <v>2018</v>
      </c>
      <c r="G4554" s="95">
        <f t="shared" ref="G4554" ca="1" si="9331">VLOOKUP(INDIRECT(CHAR(39)&amp;$A4554&amp;CHAR(39)&amp;"!r2c"&amp;$C4554,0),variables,2,0)</f>
        <v>9890</v>
      </c>
      <c r="H4554" s="98">
        <f t="array" aca="1" ref="H4554" ca="1">IF(AND(G4554&gt;=10861,G4554&lt;=10863),TEXT(INDIRECT(CHAR(39)&amp;$A4554&amp;CHAR(39)&amp;"!r"&amp;$B4554&amp;"c"&amp;$C4554,0),"dd-mmm-yyyy"),(INDIRECT(CHAR(39)&amp;$A4554&amp;CHAR(39)&amp;"!r"&amp;$B4554&amp;"c"&amp;$C4554,0)))</f>
        <v>0</v>
      </c>
    </row>
    <row r="4555" spans="1:8" x14ac:dyDescent="0.3">
      <c r="A4555" s="40" t="s">
        <v>1081</v>
      </c>
      <c r="B4555" s="95">
        <f t="shared" si="9215"/>
        <v>20</v>
      </c>
      <c r="C4555" s="95">
        <f t="shared" si="9218"/>
        <v>60</v>
      </c>
      <c r="E4555" s="95">
        <f t="shared" ref="E4555" si="9332">plan_id</f>
        <v>390</v>
      </c>
      <c r="F4555" s="95">
        <f t="shared" ca="1" si="9312"/>
        <v>2018</v>
      </c>
      <c r="G4555" s="95">
        <f t="shared" ref="G4555" ca="1" si="9333">VLOOKUP(INDIRECT(CHAR(39)&amp;$A4555&amp;CHAR(39)&amp;"!r2c"&amp;$C4555,0),variables,2,0)</f>
        <v>9893</v>
      </c>
      <c r="H4555" s="98">
        <f t="array" aca="1" ref="H4555" ca="1">IF(AND(G4555&gt;=10861,G4555&lt;=10863),TEXT(INDIRECT(CHAR(39)&amp;$A4555&amp;CHAR(39)&amp;"!r"&amp;$B4555&amp;"c"&amp;$C4555,0),"dd-mmm-yyyy"),(INDIRECT(CHAR(39)&amp;$A4555&amp;CHAR(39)&amp;"!r"&amp;$B4555&amp;"c"&amp;$C4555,0)))</f>
        <v>0</v>
      </c>
    </row>
    <row r="4556" spans="1:8" x14ac:dyDescent="0.3">
      <c r="A4556" s="40" t="s">
        <v>1081</v>
      </c>
      <c r="B4556" s="95">
        <f t="shared" si="9215"/>
        <v>20</v>
      </c>
      <c r="C4556" s="95">
        <f t="shared" si="9218"/>
        <v>61</v>
      </c>
      <c r="E4556" s="95">
        <f t="shared" ref="E4556" si="9334">plan_id</f>
        <v>390</v>
      </c>
      <c r="F4556" s="95">
        <f t="shared" ca="1" si="9312"/>
        <v>2018</v>
      </c>
      <c r="G4556" s="95">
        <f t="shared" ref="G4556" ca="1" si="9335">VLOOKUP(INDIRECT(CHAR(39)&amp;$A4556&amp;CHAR(39)&amp;"!r2c"&amp;$C4556,0),variables,2,0)</f>
        <v>9896</v>
      </c>
      <c r="H4556" s="98">
        <f t="array" aca="1" ref="H4556" ca="1">IF(AND(G4556&gt;=10861,G4556&lt;=10863),TEXT(INDIRECT(CHAR(39)&amp;$A4556&amp;CHAR(39)&amp;"!r"&amp;$B4556&amp;"c"&amp;$C4556,0),"dd-mmm-yyyy"),(INDIRECT(CHAR(39)&amp;$A4556&amp;CHAR(39)&amp;"!r"&amp;$B4556&amp;"c"&amp;$C4556,0)))</f>
        <v>0</v>
      </c>
    </row>
    <row r="4557" spans="1:8" x14ac:dyDescent="0.3">
      <c r="A4557" s="40" t="s">
        <v>1081</v>
      </c>
      <c r="B4557" s="95">
        <f t="shared" si="9215"/>
        <v>20</v>
      </c>
      <c r="C4557" s="95">
        <f t="shared" si="9218"/>
        <v>62</v>
      </c>
      <c r="E4557" s="95">
        <f t="shared" ref="E4557" si="9336">plan_id</f>
        <v>390</v>
      </c>
      <c r="F4557" s="95">
        <f t="shared" ca="1" si="9312"/>
        <v>2018</v>
      </c>
      <c r="G4557" s="95">
        <f t="shared" ref="G4557" ca="1" si="9337">VLOOKUP(INDIRECT(CHAR(39)&amp;$A4557&amp;CHAR(39)&amp;"!r2c"&amp;$C4557,0),variables,2,0)</f>
        <v>9660</v>
      </c>
      <c r="H4557" s="98">
        <f t="array" aca="1" ref="H4557" ca="1">IF(AND(G4557&gt;=10861,G4557&lt;=10863),TEXT(INDIRECT(CHAR(39)&amp;$A4557&amp;CHAR(39)&amp;"!r"&amp;$B4557&amp;"c"&amp;$C4557,0),"dd-mmm-yyyy"),(INDIRECT(CHAR(39)&amp;$A4557&amp;CHAR(39)&amp;"!r"&amp;$B4557&amp;"c"&amp;$C4557,0)))</f>
        <v>0</v>
      </c>
    </row>
    <row r="4558" spans="1:8" x14ac:dyDescent="0.3">
      <c r="A4558" s="40" t="s">
        <v>1081</v>
      </c>
      <c r="B4558" s="95">
        <f t="shared" si="9215"/>
        <v>20</v>
      </c>
      <c r="C4558" s="95">
        <f t="shared" si="9218"/>
        <v>63</v>
      </c>
      <c r="E4558" s="95">
        <f t="shared" ref="E4558" si="9338">plan_id</f>
        <v>390</v>
      </c>
      <c r="F4558" s="95">
        <f t="shared" ca="1" si="9312"/>
        <v>2018</v>
      </c>
      <c r="G4558" s="95">
        <f t="shared" ref="G4558" ca="1" si="9339">VLOOKUP(INDIRECT(CHAR(39)&amp;$A4558&amp;CHAR(39)&amp;"!r2c"&amp;$C4558,0),variables,2,0)</f>
        <v>9701</v>
      </c>
      <c r="H4558" s="98">
        <f t="array" aca="1" ref="H4558" ca="1">IF(AND(G4558&gt;=10861,G4558&lt;=10863),TEXT(INDIRECT(CHAR(39)&amp;$A4558&amp;CHAR(39)&amp;"!r"&amp;$B4558&amp;"c"&amp;$C4558,0),"dd-mmm-yyyy"),(INDIRECT(CHAR(39)&amp;$A4558&amp;CHAR(39)&amp;"!r"&amp;$B4558&amp;"c"&amp;$C4558,0)))</f>
        <v>0</v>
      </c>
    </row>
    <row r="4559" spans="1:8" x14ac:dyDescent="0.3">
      <c r="A4559" s="40" t="s">
        <v>1081</v>
      </c>
      <c r="B4559" s="95">
        <f t="shared" si="9215"/>
        <v>20</v>
      </c>
      <c r="C4559" s="95">
        <f t="shared" si="9218"/>
        <v>64</v>
      </c>
      <c r="E4559" s="95">
        <f t="shared" ref="E4559" si="9340">plan_id</f>
        <v>390</v>
      </c>
      <c r="F4559" s="95">
        <f t="shared" ca="1" si="9312"/>
        <v>2018</v>
      </c>
      <c r="G4559" s="95">
        <f t="shared" ref="G4559" ca="1" si="9341">VLOOKUP(INDIRECT(CHAR(39)&amp;$A4559&amp;CHAR(39)&amp;"!r2c"&amp;$C4559,0),variables,2,0)</f>
        <v>9728</v>
      </c>
      <c r="H4559" s="98">
        <f t="array" aca="1" ref="H4559" ca="1">IF(AND(G4559&gt;=10861,G4559&lt;=10863),TEXT(INDIRECT(CHAR(39)&amp;$A4559&amp;CHAR(39)&amp;"!r"&amp;$B4559&amp;"c"&amp;$C4559,0),"dd-mmm-yyyy"),(INDIRECT(CHAR(39)&amp;$A4559&amp;CHAR(39)&amp;"!r"&amp;$B4559&amp;"c"&amp;$C4559,0)))</f>
        <v>0</v>
      </c>
    </row>
    <row r="4560" spans="1:8" x14ac:dyDescent="0.3">
      <c r="A4560" s="40" t="s">
        <v>1081</v>
      </c>
      <c r="B4560" s="95">
        <f t="shared" si="9215"/>
        <v>20</v>
      </c>
      <c r="C4560" s="95">
        <f t="shared" si="9218"/>
        <v>65</v>
      </c>
      <c r="E4560" s="95">
        <f t="shared" ref="E4560" si="9342">plan_id</f>
        <v>390</v>
      </c>
      <c r="F4560" s="95">
        <f t="shared" ca="1" si="9312"/>
        <v>2018</v>
      </c>
      <c r="G4560" s="95">
        <f t="shared" ref="G4560" ca="1" si="9343">VLOOKUP(INDIRECT(CHAR(39)&amp;$A4560&amp;CHAR(39)&amp;"!r2c"&amp;$C4560,0),variables,2,0)</f>
        <v>9731</v>
      </c>
      <c r="H4560" s="98">
        <f t="array" aca="1" ref="H4560" ca="1">IF(AND(G4560&gt;=10861,G4560&lt;=10863),TEXT(INDIRECT(CHAR(39)&amp;$A4560&amp;CHAR(39)&amp;"!r"&amp;$B4560&amp;"c"&amp;$C4560,0),"dd-mmm-yyyy"),(INDIRECT(CHAR(39)&amp;$A4560&amp;CHAR(39)&amp;"!r"&amp;$B4560&amp;"c"&amp;$C4560,0)))</f>
        <v>0</v>
      </c>
    </row>
    <row r="4561" spans="1:8" x14ac:dyDescent="0.3">
      <c r="A4561" s="40" t="s">
        <v>1081</v>
      </c>
      <c r="B4561" s="95">
        <f t="shared" si="9215"/>
        <v>20</v>
      </c>
      <c r="C4561" s="95">
        <f t="shared" si="9218"/>
        <v>66</v>
      </c>
      <c r="E4561" s="95">
        <f t="shared" ref="E4561" si="9344">plan_id</f>
        <v>390</v>
      </c>
      <c r="F4561" s="95">
        <f t="shared" ca="1" si="9312"/>
        <v>2018</v>
      </c>
      <c r="G4561" s="95">
        <f t="shared" ref="G4561" ca="1" si="9345">VLOOKUP(INDIRECT(CHAR(39)&amp;$A4561&amp;CHAR(39)&amp;"!r2c"&amp;$C4561,0),variables,2,0)</f>
        <v>9737</v>
      </c>
      <c r="H4561" s="98">
        <f t="array" aca="1" ref="H4561" ca="1">IF(AND(G4561&gt;=10861,G4561&lt;=10863),TEXT(INDIRECT(CHAR(39)&amp;$A4561&amp;CHAR(39)&amp;"!r"&amp;$B4561&amp;"c"&amp;$C4561,0),"dd-mmm-yyyy"),(INDIRECT(CHAR(39)&amp;$A4561&amp;CHAR(39)&amp;"!r"&amp;$B4561&amp;"c"&amp;$C4561,0)))</f>
        <v>0</v>
      </c>
    </row>
    <row r="4562" spans="1:8" x14ac:dyDescent="0.3">
      <c r="A4562" s="40" t="s">
        <v>1081</v>
      </c>
      <c r="B4562" s="95">
        <f t="shared" ref="B4562:B4625" si="9346">B4474+1</f>
        <v>20</v>
      </c>
      <c r="C4562" s="95">
        <f t="shared" si="9218"/>
        <v>67</v>
      </c>
      <c r="E4562" s="95">
        <f t="shared" ref="E4562" si="9347">plan_id</f>
        <v>390</v>
      </c>
      <c r="F4562" s="95">
        <f t="shared" ca="1" si="9312"/>
        <v>2018</v>
      </c>
      <c r="G4562" s="95">
        <f t="shared" ref="G4562" ca="1" si="9348">VLOOKUP(INDIRECT(CHAR(39)&amp;$A4562&amp;CHAR(39)&amp;"!r2c"&amp;$C4562,0),variables,2,0)</f>
        <v>9740</v>
      </c>
      <c r="H4562" s="98">
        <f t="array" aca="1" ref="H4562" ca="1">IF(AND(G4562&gt;=10861,G4562&lt;=10863),TEXT(INDIRECT(CHAR(39)&amp;$A4562&amp;CHAR(39)&amp;"!r"&amp;$B4562&amp;"c"&amp;$C4562,0),"dd-mmm-yyyy"),(INDIRECT(CHAR(39)&amp;$A4562&amp;CHAR(39)&amp;"!r"&amp;$B4562&amp;"c"&amp;$C4562,0)))</f>
        <v>0</v>
      </c>
    </row>
    <row r="4563" spans="1:8" x14ac:dyDescent="0.3">
      <c r="A4563" s="40" t="s">
        <v>1081</v>
      </c>
      <c r="B4563" s="95">
        <f t="shared" si="9346"/>
        <v>20</v>
      </c>
      <c r="C4563" s="95">
        <f t="shared" ref="C4563:C4626" si="9349">C4475</f>
        <v>68</v>
      </c>
      <c r="E4563" s="95">
        <f t="shared" ref="E4563" si="9350">plan_id</f>
        <v>390</v>
      </c>
      <c r="F4563" s="95">
        <f t="shared" ca="1" si="9312"/>
        <v>2018</v>
      </c>
      <c r="G4563" s="95">
        <f t="shared" ref="G4563" ca="1" si="9351">VLOOKUP(INDIRECT(CHAR(39)&amp;$A4563&amp;CHAR(39)&amp;"!r2c"&amp;$C4563,0),variables,2,0)</f>
        <v>9752</v>
      </c>
      <c r="H4563" s="98">
        <f t="array" aca="1" ref="H4563" ca="1">IF(AND(G4563&gt;=10861,G4563&lt;=10863),TEXT(INDIRECT(CHAR(39)&amp;$A4563&amp;CHAR(39)&amp;"!r"&amp;$B4563&amp;"c"&amp;$C4563,0),"dd-mmm-yyyy"),(INDIRECT(CHAR(39)&amp;$A4563&amp;CHAR(39)&amp;"!r"&amp;$B4563&amp;"c"&amp;$C4563,0)))</f>
        <v>0</v>
      </c>
    </row>
    <row r="4564" spans="1:8" x14ac:dyDescent="0.3">
      <c r="A4564" s="40" t="s">
        <v>1081</v>
      </c>
      <c r="B4564" s="95">
        <f t="shared" si="9346"/>
        <v>20</v>
      </c>
      <c r="C4564" s="95">
        <f t="shared" si="9349"/>
        <v>69</v>
      </c>
      <c r="E4564" s="95">
        <f t="shared" ref="E4564" si="9352">plan_id</f>
        <v>390</v>
      </c>
      <c r="F4564" s="95">
        <f t="shared" ca="1" si="9312"/>
        <v>2018</v>
      </c>
      <c r="G4564" s="95">
        <f t="shared" ref="G4564" ca="1" si="9353">VLOOKUP(INDIRECT(CHAR(39)&amp;$A4564&amp;CHAR(39)&amp;"!r2c"&amp;$C4564,0),variables,2,0)</f>
        <v>9791</v>
      </c>
      <c r="H4564" s="98">
        <f t="array" aca="1" ref="H4564" ca="1">IF(AND(G4564&gt;=10861,G4564&lt;=10863),TEXT(INDIRECT(CHAR(39)&amp;$A4564&amp;CHAR(39)&amp;"!r"&amp;$B4564&amp;"c"&amp;$C4564,0),"dd-mmm-yyyy"),(INDIRECT(CHAR(39)&amp;$A4564&amp;CHAR(39)&amp;"!r"&amp;$B4564&amp;"c"&amp;$C4564,0)))</f>
        <v>0</v>
      </c>
    </row>
    <row r="4565" spans="1:8" x14ac:dyDescent="0.3">
      <c r="A4565" s="40" t="s">
        <v>1081</v>
      </c>
      <c r="B4565" s="95">
        <f t="shared" si="9346"/>
        <v>20</v>
      </c>
      <c r="C4565" s="95">
        <f t="shared" si="9349"/>
        <v>70</v>
      </c>
      <c r="E4565" s="95">
        <f t="shared" ref="E4565" si="9354">plan_id</f>
        <v>390</v>
      </c>
      <c r="F4565" s="95">
        <f t="shared" ca="1" si="9312"/>
        <v>2018</v>
      </c>
      <c r="G4565" s="95">
        <f t="shared" ref="G4565" ca="1" si="9355">VLOOKUP(INDIRECT(CHAR(39)&amp;$A4565&amp;CHAR(39)&amp;"!r2c"&amp;$C4565,0),variables,2,0)</f>
        <v>9800</v>
      </c>
      <c r="H4565" s="98">
        <f t="array" aca="1" ref="H4565" ca="1">IF(AND(G4565&gt;=10861,G4565&lt;=10863),TEXT(INDIRECT(CHAR(39)&amp;$A4565&amp;CHAR(39)&amp;"!r"&amp;$B4565&amp;"c"&amp;$C4565,0),"dd-mmm-yyyy"),(INDIRECT(CHAR(39)&amp;$A4565&amp;CHAR(39)&amp;"!r"&amp;$B4565&amp;"c"&amp;$C4565,0)))</f>
        <v>0</v>
      </c>
    </row>
    <row r="4566" spans="1:8" x14ac:dyDescent="0.3">
      <c r="A4566" s="40" t="s">
        <v>1081</v>
      </c>
      <c r="B4566" s="95">
        <f t="shared" si="9346"/>
        <v>20</v>
      </c>
      <c r="C4566" s="95">
        <f t="shared" si="9349"/>
        <v>71</v>
      </c>
      <c r="E4566" s="95">
        <f t="shared" ref="E4566" si="9356">plan_id</f>
        <v>390</v>
      </c>
      <c r="F4566" s="95">
        <f t="shared" ca="1" si="9312"/>
        <v>2018</v>
      </c>
      <c r="G4566" s="95">
        <f t="shared" ref="G4566" ca="1" si="9357">VLOOKUP(INDIRECT(CHAR(39)&amp;$A4566&amp;CHAR(39)&amp;"!r2c"&amp;$C4566,0),variables,2,0)</f>
        <v>9842</v>
      </c>
      <c r="H4566" s="98">
        <f t="array" aca="1" ref="H4566" ca="1">IF(AND(G4566&gt;=10861,G4566&lt;=10863),TEXT(INDIRECT(CHAR(39)&amp;$A4566&amp;CHAR(39)&amp;"!r"&amp;$B4566&amp;"c"&amp;$C4566,0),"dd-mmm-yyyy"),(INDIRECT(CHAR(39)&amp;$A4566&amp;CHAR(39)&amp;"!r"&amp;$B4566&amp;"c"&amp;$C4566,0)))</f>
        <v>0</v>
      </c>
    </row>
    <row r="4567" spans="1:8" x14ac:dyDescent="0.3">
      <c r="A4567" s="40" t="s">
        <v>1081</v>
      </c>
      <c r="B4567" s="95">
        <f t="shared" si="9346"/>
        <v>20</v>
      </c>
      <c r="C4567" s="95">
        <f t="shared" si="9349"/>
        <v>72</v>
      </c>
      <c r="E4567" s="95">
        <f t="shared" ref="E4567" si="9358">plan_id</f>
        <v>390</v>
      </c>
      <c r="F4567" s="95">
        <f t="shared" ca="1" si="9312"/>
        <v>2018</v>
      </c>
      <c r="G4567" s="95">
        <f t="shared" ref="G4567" ca="1" si="9359">VLOOKUP(INDIRECT(CHAR(39)&amp;$A4567&amp;CHAR(39)&amp;"!r2c"&amp;$C4567,0),variables,2,0)</f>
        <v>9854</v>
      </c>
      <c r="H4567" s="98">
        <f t="array" aca="1" ref="H4567" ca="1">IF(AND(G4567&gt;=10861,G4567&lt;=10863),TEXT(INDIRECT(CHAR(39)&amp;$A4567&amp;CHAR(39)&amp;"!r"&amp;$B4567&amp;"c"&amp;$C4567,0),"dd-mmm-yyyy"),(INDIRECT(CHAR(39)&amp;$A4567&amp;CHAR(39)&amp;"!r"&amp;$B4567&amp;"c"&amp;$C4567,0)))</f>
        <v>0</v>
      </c>
    </row>
    <row r="4568" spans="1:8" x14ac:dyDescent="0.3">
      <c r="A4568" s="40" t="s">
        <v>1081</v>
      </c>
      <c r="B4568" s="95">
        <f t="shared" si="9346"/>
        <v>20</v>
      </c>
      <c r="C4568" s="95">
        <f t="shared" si="9349"/>
        <v>73</v>
      </c>
      <c r="E4568" s="95">
        <f t="shared" ref="E4568" si="9360">plan_id</f>
        <v>390</v>
      </c>
      <c r="F4568" s="95">
        <f t="shared" ca="1" si="9312"/>
        <v>2018</v>
      </c>
      <c r="G4568" s="95">
        <f t="shared" ref="G4568" ca="1" si="9361">VLOOKUP(INDIRECT(CHAR(39)&amp;$A4568&amp;CHAR(39)&amp;"!r2c"&amp;$C4568,0),variables,2,0)</f>
        <v>9869</v>
      </c>
      <c r="H4568" s="98">
        <f t="array" aca="1" ref="H4568" ca="1">IF(AND(G4568&gt;=10861,G4568&lt;=10863),TEXT(INDIRECT(CHAR(39)&amp;$A4568&amp;CHAR(39)&amp;"!r"&amp;$B4568&amp;"c"&amp;$C4568,0),"dd-mmm-yyyy"),(INDIRECT(CHAR(39)&amp;$A4568&amp;CHAR(39)&amp;"!r"&amp;$B4568&amp;"c"&amp;$C4568,0)))</f>
        <v>0</v>
      </c>
    </row>
    <row r="4569" spans="1:8" x14ac:dyDescent="0.3">
      <c r="A4569" s="40" t="s">
        <v>1081</v>
      </c>
      <c r="B4569" s="95">
        <f t="shared" si="9346"/>
        <v>20</v>
      </c>
      <c r="C4569" s="95">
        <f t="shared" si="9349"/>
        <v>74</v>
      </c>
      <c r="E4569" s="95">
        <f t="shared" ref="E4569" si="9362">plan_id</f>
        <v>390</v>
      </c>
      <c r="F4569" s="95">
        <f t="shared" ca="1" si="9312"/>
        <v>2018</v>
      </c>
      <c r="G4569" s="95">
        <f t="shared" ref="G4569" ca="1" si="9363">VLOOKUP(INDIRECT(CHAR(39)&amp;$A4569&amp;CHAR(39)&amp;"!r2c"&amp;$C4569,0),variables,2,0)</f>
        <v>9873</v>
      </c>
      <c r="H4569" s="98">
        <f t="array" aca="1" ref="H4569" ca="1">IF(AND(G4569&gt;=10861,G4569&lt;=10863),TEXT(INDIRECT(CHAR(39)&amp;$A4569&amp;CHAR(39)&amp;"!r"&amp;$B4569&amp;"c"&amp;$C4569,0),"dd-mmm-yyyy"),(INDIRECT(CHAR(39)&amp;$A4569&amp;CHAR(39)&amp;"!r"&amp;$B4569&amp;"c"&amp;$C4569,0)))</f>
        <v>0</v>
      </c>
    </row>
    <row r="4570" spans="1:8" x14ac:dyDescent="0.3">
      <c r="A4570" s="40" t="s">
        <v>1081</v>
      </c>
      <c r="B4570" s="95">
        <f t="shared" si="9346"/>
        <v>20</v>
      </c>
      <c r="C4570" s="95">
        <f t="shared" si="9349"/>
        <v>75</v>
      </c>
      <c r="E4570" s="95">
        <f t="shared" ref="E4570" si="9364">plan_id</f>
        <v>390</v>
      </c>
      <c r="F4570" s="95">
        <f t="shared" ca="1" si="9312"/>
        <v>2018</v>
      </c>
      <c r="G4570" s="95">
        <f t="shared" ref="G4570" ca="1" si="9365">VLOOKUP(INDIRECT(CHAR(39)&amp;$A4570&amp;CHAR(39)&amp;"!r2c"&amp;$C4570,0),variables,2,0)</f>
        <v>9881</v>
      </c>
      <c r="H4570" s="98">
        <f t="array" aca="1" ref="H4570" ca="1">IF(AND(G4570&gt;=10861,G4570&lt;=10863),TEXT(INDIRECT(CHAR(39)&amp;$A4570&amp;CHAR(39)&amp;"!r"&amp;$B4570&amp;"c"&amp;$C4570,0),"dd-mmm-yyyy"),(INDIRECT(CHAR(39)&amp;$A4570&amp;CHAR(39)&amp;"!r"&amp;$B4570&amp;"c"&amp;$C4570,0)))</f>
        <v>0</v>
      </c>
    </row>
    <row r="4571" spans="1:8" x14ac:dyDescent="0.3">
      <c r="A4571" s="40" t="s">
        <v>1081</v>
      </c>
      <c r="B4571" s="95">
        <f t="shared" si="9346"/>
        <v>20</v>
      </c>
      <c r="C4571" s="95">
        <f t="shared" si="9349"/>
        <v>76</v>
      </c>
      <c r="E4571" s="95">
        <f t="shared" ref="E4571" si="9366">plan_id</f>
        <v>390</v>
      </c>
      <c r="F4571" s="95">
        <f t="shared" ca="1" si="9312"/>
        <v>2018</v>
      </c>
      <c r="G4571" s="95">
        <f t="shared" ref="G4571" ca="1" si="9367">VLOOKUP(INDIRECT(CHAR(39)&amp;$A4571&amp;CHAR(39)&amp;"!r2c"&amp;$C4571,0),variables,2,0)</f>
        <v>9908</v>
      </c>
      <c r="H4571" s="98">
        <f t="array" aca="1" ref="H4571" ca="1">IF(AND(G4571&gt;=10861,G4571&lt;=10863),TEXT(INDIRECT(CHAR(39)&amp;$A4571&amp;CHAR(39)&amp;"!r"&amp;$B4571&amp;"c"&amp;$C4571,0),"dd-mmm-yyyy"),(INDIRECT(CHAR(39)&amp;$A4571&amp;CHAR(39)&amp;"!r"&amp;$B4571&amp;"c"&amp;$C4571,0)))</f>
        <v>0</v>
      </c>
    </row>
    <row r="4572" spans="1:8" x14ac:dyDescent="0.3">
      <c r="A4572" s="40" t="s">
        <v>1081</v>
      </c>
      <c r="B4572" s="95">
        <f t="shared" si="9346"/>
        <v>20</v>
      </c>
      <c r="C4572" s="95">
        <f t="shared" si="9349"/>
        <v>77</v>
      </c>
      <c r="E4572" s="95">
        <f t="shared" ref="E4572" si="9368">plan_id</f>
        <v>390</v>
      </c>
      <c r="F4572" s="95">
        <f t="shared" ca="1" si="9312"/>
        <v>2018</v>
      </c>
      <c r="G4572" s="95">
        <f t="shared" ref="G4572" ca="1" si="9369">VLOOKUP(INDIRECT(CHAR(39)&amp;$A4572&amp;CHAR(39)&amp;"!r2c"&amp;$C4572,0),variables,2,0)</f>
        <v>9911</v>
      </c>
      <c r="H4572" s="98">
        <f t="array" aca="1" ref="H4572" ca="1">IF(AND(G4572&gt;=10861,G4572&lt;=10863),TEXT(INDIRECT(CHAR(39)&amp;$A4572&amp;CHAR(39)&amp;"!r"&amp;$B4572&amp;"c"&amp;$C4572,0),"dd-mmm-yyyy"),(INDIRECT(CHAR(39)&amp;$A4572&amp;CHAR(39)&amp;"!r"&amp;$B4572&amp;"c"&amp;$C4572,0)))</f>
        <v>0</v>
      </c>
    </row>
    <row r="4573" spans="1:8" x14ac:dyDescent="0.3">
      <c r="A4573" s="40" t="s">
        <v>1081</v>
      </c>
      <c r="B4573" s="95">
        <f t="shared" si="9346"/>
        <v>20</v>
      </c>
      <c r="C4573" s="95">
        <f t="shared" si="9349"/>
        <v>78</v>
      </c>
      <c r="E4573" s="95">
        <f t="shared" ref="E4573" si="9370">plan_id</f>
        <v>390</v>
      </c>
      <c r="F4573" s="95">
        <f t="shared" ca="1" si="9312"/>
        <v>2018</v>
      </c>
      <c r="G4573" s="95">
        <f t="shared" ref="G4573" ca="1" si="9371">VLOOKUP(INDIRECT(CHAR(39)&amp;$A4573&amp;CHAR(39)&amp;"!r2c"&amp;$C4573,0),variables,2,0)</f>
        <v>9663</v>
      </c>
      <c r="H4573" s="98">
        <f t="array" aca="1" ref="H4573" ca="1">IF(AND(G4573&gt;=10861,G4573&lt;=10863),TEXT(INDIRECT(CHAR(39)&amp;$A4573&amp;CHAR(39)&amp;"!r"&amp;$B4573&amp;"c"&amp;$C4573,0),"dd-mmm-yyyy"),(INDIRECT(CHAR(39)&amp;$A4573&amp;CHAR(39)&amp;"!r"&amp;$B4573&amp;"c"&amp;$C4573,0)))</f>
        <v>0</v>
      </c>
    </row>
    <row r="4574" spans="1:8" x14ac:dyDescent="0.3">
      <c r="A4574" s="40" t="s">
        <v>1081</v>
      </c>
      <c r="B4574" s="95">
        <f t="shared" si="9346"/>
        <v>20</v>
      </c>
      <c r="C4574" s="95">
        <f t="shared" si="9349"/>
        <v>79</v>
      </c>
      <c r="E4574" s="95">
        <f t="shared" ref="E4574" si="9372">plan_id</f>
        <v>390</v>
      </c>
      <c r="F4574" s="95">
        <f t="shared" ca="1" si="9312"/>
        <v>2018</v>
      </c>
      <c r="G4574" s="95">
        <f t="shared" ref="G4574" ca="1" si="9373">VLOOKUP(INDIRECT(CHAR(39)&amp;$A4574&amp;CHAR(39)&amp;"!r2c"&amp;$C4574,0),variables,2,0)</f>
        <v>9710</v>
      </c>
      <c r="H4574" s="98">
        <f t="array" aca="1" ref="H4574" ca="1">IF(AND(G4574&gt;=10861,G4574&lt;=10863),TEXT(INDIRECT(CHAR(39)&amp;$A4574&amp;CHAR(39)&amp;"!r"&amp;$B4574&amp;"c"&amp;$C4574,0),"dd-mmm-yyyy"),(INDIRECT(CHAR(39)&amp;$A4574&amp;CHAR(39)&amp;"!r"&amp;$B4574&amp;"c"&amp;$C4574,0)))</f>
        <v>0</v>
      </c>
    </row>
    <row r="4575" spans="1:8" x14ac:dyDescent="0.3">
      <c r="A4575" s="40" t="s">
        <v>1081</v>
      </c>
      <c r="B4575" s="95">
        <f t="shared" si="9346"/>
        <v>20</v>
      </c>
      <c r="C4575" s="95">
        <f t="shared" si="9349"/>
        <v>80</v>
      </c>
      <c r="E4575" s="95">
        <f t="shared" ref="E4575" si="9374">plan_id</f>
        <v>390</v>
      </c>
      <c r="F4575" s="95">
        <f t="shared" ca="1" si="9312"/>
        <v>2018</v>
      </c>
      <c r="G4575" s="95">
        <f t="shared" ref="G4575" ca="1" si="9375">VLOOKUP(INDIRECT(CHAR(39)&amp;$A4575&amp;CHAR(39)&amp;"!r2c"&amp;$C4575,0),variables,2,0)</f>
        <v>9758</v>
      </c>
      <c r="H4575" s="98">
        <f t="array" aca="1" ref="H4575" ca="1">IF(AND(G4575&gt;=10861,G4575&lt;=10863),TEXT(INDIRECT(CHAR(39)&amp;$A4575&amp;CHAR(39)&amp;"!r"&amp;$B4575&amp;"c"&amp;$C4575,0),"dd-mmm-yyyy"),(INDIRECT(CHAR(39)&amp;$A4575&amp;CHAR(39)&amp;"!r"&amp;$B4575&amp;"c"&amp;$C4575,0)))</f>
        <v>0</v>
      </c>
    </row>
    <row r="4576" spans="1:8" x14ac:dyDescent="0.3">
      <c r="A4576" s="40" t="s">
        <v>1081</v>
      </c>
      <c r="B4576" s="95">
        <f t="shared" si="9346"/>
        <v>20</v>
      </c>
      <c r="C4576" s="95">
        <f t="shared" si="9349"/>
        <v>81</v>
      </c>
      <c r="E4576" s="95">
        <f t="shared" ref="E4576" si="9376">plan_id</f>
        <v>390</v>
      </c>
      <c r="F4576" s="95">
        <f t="shared" ca="1" si="9312"/>
        <v>2018</v>
      </c>
      <c r="G4576" s="95">
        <f t="shared" ref="G4576" ca="1" si="9377">VLOOKUP(INDIRECT(CHAR(39)&amp;$A4576&amp;CHAR(39)&amp;"!r2c"&amp;$C4576,0),variables,2,0)</f>
        <v>9803</v>
      </c>
      <c r="H4576" s="98">
        <f t="array" aca="1" ref="H4576" ca="1">IF(AND(G4576&gt;=10861,G4576&lt;=10863),TEXT(INDIRECT(CHAR(39)&amp;$A4576&amp;CHAR(39)&amp;"!r"&amp;$B4576&amp;"c"&amp;$C4576,0),"dd-mmm-yyyy"),(INDIRECT(CHAR(39)&amp;$A4576&amp;CHAR(39)&amp;"!r"&amp;$B4576&amp;"c"&amp;$C4576,0)))</f>
        <v>0</v>
      </c>
    </row>
    <row r="4577" spans="1:8" x14ac:dyDescent="0.3">
      <c r="A4577" s="40" t="s">
        <v>1081</v>
      </c>
      <c r="B4577" s="95">
        <f t="shared" si="9346"/>
        <v>20</v>
      </c>
      <c r="C4577" s="95">
        <f t="shared" si="9349"/>
        <v>82</v>
      </c>
      <c r="E4577" s="95">
        <f t="shared" ref="E4577" si="9378">plan_id</f>
        <v>390</v>
      </c>
      <c r="F4577" s="95">
        <f t="shared" ca="1" si="9312"/>
        <v>2018</v>
      </c>
      <c r="G4577" s="95">
        <f t="shared" ref="G4577" ca="1" si="9379">VLOOKUP(INDIRECT(CHAR(39)&amp;$A4577&amp;CHAR(39)&amp;"!r2c"&amp;$C4577,0),variables,2,0)</f>
        <v>9857</v>
      </c>
      <c r="H4577" s="98">
        <f t="array" aca="1" ref="H4577" ca="1">IF(AND(G4577&gt;=10861,G4577&lt;=10863),TEXT(INDIRECT(CHAR(39)&amp;$A4577&amp;CHAR(39)&amp;"!r"&amp;$B4577&amp;"c"&amp;$C4577,0),"dd-mmm-yyyy"),(INDIRECT(CHAR(39)&amp;$A4577&amp;CHAR(39)&amp;"!r"&amp;$B4577&amp;"c"&amp;$C4577,0)))</f>
        <v>0</v>
      </c>
    </row>
    <row r="4578" spans="1:8" x14ac:dyDescent="0.3">
      <c r="A4578" s="40" t="s">
        <v>1081</v>
      </c>
      <c r="B4578" s="95">
        <f t="shared" si="9346"/>
        <v>20</v>
      </c>
      <c r="C4578" s="95">
        <f t="shared" si="9349"/>
        <v>83</v>
      </c>
      <c r="E4578" s="95">
        <f t="shared" ref="E4578" si="9380">plan_id</f>
        <v>390</v>
      </c>
      <c r="F4578" s="95">
        <f t="shared" ca="1" si="9312"/>
        <v>2018</v>
      </c>
      <c r="G4578" s="95">
        <f t="shared" ref="G4578" ca="1" si="9381">VLOOKUP(INDIRECT(CHAR(39)&amp;$A4578&amp;CHAR(39)&amp;"!r2c"&amp;$C4578,0),variables,2,0)</f>
        <v>9902</v>
      </c>
      <c r="H4578" s="98">
        <f t="array" aca="1" ref="H4578" ca="1">IF(AND(G4578&gt;=10861,G4578&lt;=10863),TEXT(INDIRECT(CHAR(39)&amp;$A4578&amp;CHAR(39)&amp;"!r"&amp;$B4578&amp;"c"&amp;$C4578,0),"dd-mmm-yyyy"),(INDIRECT(CHAR(39)&amp;$A4578&amp;CHAR(39)&amp;"!r"&amp;$B4578&amp;"c"&amp;$C4578,0)))</f>
        <v>0</v>
      </c>
    </row>
    <row r="4579" spans="1:8" x14ac:dyDescent="0.3">
      <c r="A4579" s="40" t="s">
        <v>1081</v>
      </c>
      <c r="B4579" s="95">
        <f t="shared" si="9346"/>
        <v>20</v>
      </c>
      <c r="C4579" s="95">
        <f t="shared" si="9349"/>
        <v>84</v>
      </c>
      <c r="E4579" s="95">
        <f t="shared" ref="E4579" si="9382">plan_id</f>
        <v>390</v>
      </c>
      <c r="F4579" s="95">
        <f t="shared" ca="1" si="9312"/>
        <v>2018</v>
      </c>
      <c r="G4579" s="95">
        <f t="shared" ref="G4579" ca="1" si="9383">VLOOKUP(INDIRECT(CHAR(39)&amp;$A4579&amp;CHAR(39)&amp;"!r2c"&amp;$C4579,0),variables,2,0)</f>
        <v>9926</v>
      </c>
      <c r="H4579" s="98">
        <f t="array" aca="1" ref="H4579" ca="1">IF(AND(G4579&gt;=10861,G4579&lt;=10863),TEXT(INDIRECT(CHAR(39)&amp;$A4579&amp;CHAR(39)&amp;"!r"&amp;$B4579&amp;"c"&amp;$C4579,0),"dd-mmm-yyyy"),(INDIRECT(CHAR(39)&amp;$A4579&amp;CHAR(39)&amp;"!r"&amp;$B4579&amp;"c"&amp;$C4579,0)))</f>
        <v>0</v>
      </c>
    </row>
    <row r="4580" spans="1:8" x14ac:dyDescent="0.3">
      <c r="A4580" s="40" t="s">
        <v>1081</v>
      </c>
      <c r="B4580" s="95">
        <f t="shared" si="9346"/>
        <v>20</v>
      </c>
      <c r="C4580" s="95">
        <f t="shared" si="9349"/>
        <v>85</v>
      </c>
      <c r="E4580" s="95">
        <f t="shared" ref="E4580" si="9384">plan_id</f>
        <v>390</v>
      </c>
      <c r="F4580" s="95">
        <f t="shared" ca="1" si="9312"/>
        <v>2018</v>
      </c>
      <c r="G4580" s="95">
        <f t="shared" ref="G4580" ca="1" si="9385">VLOOKUP(INDIRECT(CHAR(39)&amp;$A4580&amp;CHAR(39)&amp;"!r2c"&amp;$C4580,0),variables,2,0)</f>
        <v>9666</v>
      </c>
      <c r="H4580" s="98">
        <f t="array" aca="1" ref="H4580" ca="1">IF(AND(G4580&gt;=10861,G4580&lt;=10863),TEXT(INDIRECT(CHAR(39)&amp;$A4580&amp;CHAR(39)&amp;"!r"&amp;$B4580&amp;"c"&amp;$C4580,0),"dd-mmm-yyyy"),(INDIRECT(CHAR(39)&amp;$A4580&amp;CHAR(39)&amp;"!r"&amp;$B4580&amp;"c"&amp;$C4580,0)))</f>
        <v>0</v>
      </c>
    </row>
    <row r="4581" spans="1:8" x14ac:dyDescent="0.3">
      <c r="A4581" s="40" t="s">
        <v>1081</v>
      </c>
      <c r="B4581" s="95">
        <f t="shared" si="9346"/>
        <v>20</v>
      </c>
      <c r="C4581" s="95">
        <f t="shared" si="9349"/>
        <v>86</v>
      </c>
      <c r="E4581" s="95">
        <f t="shared" ref="E4581" si="9386">plan_id</f>
        <v>390</v>
      </c>
      <c r="F4581" s="95">
        <f t="shared" ca="1" si="9312"/>
        <v>2018</v>
      </c>
      <c r="G4581" s="95">
        <f t="shared" ref="G4581" ca="1" si="9387">VLOOKUP(INDIRECT(CHAR(39)&amp;$A4581&amp;CHAR(39)&amp;"!r2c"&amp;$C4581,0),variables,2,0)</f>
        <v>9827</v>
      </c>
      <c r="H4581" s="98">
        <f t="array" aca="1" ref="H4581" ca="1">IF(AND(G4581&gt;=10861,G4581&lt;=10863),TEXT(INDIRECT(CHAR(39)&amp;$A4581&amp;CHAR(39)&amp;"!r"&amp;$B4581&amp;"c"&amp;$C4581,0),"dd-mmm-yyyy"),(INDIRECT(CHAR(39)&amp;$A4581&amp;CHAR(39)&amp;"!r"&amp;$B4581&amp;"c"&amp;$C4581,0)))</f>
        <v>0</v>
      </c>
    </row>
    <row r="4582" spans="1:8" x14ac:dyDescent="0.3">
      <c r="A4582" s="40" t="s">
        <v>1081</v>
      </c>
      <c r="B4582" s="95">
        <f t="shared" si="9346"/>
        <v>20</v>
      </c>
      <c r="C4582" s="95">
        <f t="shared" si="9349"/>
        <v>87</v>
      </c>
      <c r="E4582" s="95">
        <f t="shared" ref="E4582" si="9388">plan_id</f>
        <v>390</v>
      </c>
      <c r="F4582" s="95">
        <f t="shared" ca="1" si="9312"/>
        <v>2018</v>
      </c>
      <c r="G4582" s="95">
        <f t="shared" ref="G4582" ca="1" si="9389">VLOOKUP(INDIRECT(CHAR(39)&amp;$A4582&amp;CHAR(39)&amp;"!r2c"&amp;$C4582,0),variables,2,0)</f>
        <v>9657</v>
      </c>
      <c r="H4582" s="98">
        <f t="array" aca="1" ref="H4582" ca="1">IF(AND(G4582&gt;=10861,G4582&lt;=10863),TEXT(INDIRECT(CHAR(39)&amp;$A4582&amp;CHAR(39)&amp;"!r"&amp;$B4582&amp;"c"&amp;$C4582,0),"dd-mmm-yyyy"),(INDIRECT(CHAR(39)&amp;$A4582&amp;CHAR(39)&amp;"!r"&amp;$B4582&amp;"c"&amp;$C4582,0)))</f>
        <v>0</v>
      </c>
    </row>
    <row r="4583" spans="1:8" x14ac:dyDescent="0.3">
      <c r="A4583" s="40" t="s">
        <v>1081</v>
      </c>
      <c r="B4583" s="95">
        <f t="shared" si="9346"/>
        <v>20</v>
      </c>
      <c r="C4583" s="95">
        <f t="shared" si="9349"/>
        <v>88</v>
      </c>
      <c r="E4583" s="95">
        <f t="shared" ref="E4583" si="9390">plan_id</f>
        <v>390</v>
      </c>
      <c r="F4583" s="95">
        <f t="shared" ca="1" si="9312"/>
        <v>2018</v>
      </c>
      <c r="G4583" s="95">
        <f t="shared" ref="G4583" ca="1" si="9391">VLOOKUP(INDIRECT(CHAR(39)&amp;$A4583&amp;CHAR(39)&amp;"!r2c"&amp;$C4583,0),variables,2,0)</f>
        <v>9834</v>
      </c>
      <c r="H4583" s="98">
        <f t="array" aca="1" ref="H4583" ca="1">IF(AND(G4583&gt;=10861,G4583&lt;=10863),TEXT(INDIRECT(CHAR(39)&amp;$A4583&amp;CHAR(39)&amp;"!r"&amp;$B4583&amp;"c"&amp;$C4583,0),"dd-mmm-yyyy"),(INDIRECT(CHAR(39)&amp;$A4583&amp;CHAR(39)&amp;"!r"&amp;$B4583&amp;"c"&amp;$C4583,0)))</f>
        <v>0</v>
      </c>
    </row>
    <row r="4584" spans="1:8" x14ac:dyDescent="0.3">
      <c r="A4584" s="40" t="s">
        <v>1081</v>
      </c>
      <c r="B4584" s="95">
        <f t="shared" si="9346"/>
        <v>20</v>
      </c>
      <c r="C4584" s="95">
        <f t="shared" si="9349"/>
        <v>89</v>
      </c>
      <c r="E4584" s="95">
        <f t="shared" ref="E4584" si="9392">plan_id</f>
        <v>390</v>
      </c>
      <c r="F4584" s="95">
        <f t="shared" ca="1" si="9312"/>
        <v>2018</v>
      </c>
      <c r="G4584" s="95">
        <f t="shared" ref="G4584" ca="1" si="9393">VLOOKUP(INDIRECT(CHAR(39)&amp;$A4584&amp;CHAR(39)&amp;"!r2c"&amp;$C4584,0),variables,2,0)</f>
        <v>9884</v>
      </c>
      <c r="H4584" s="98">
        <f t="array" aca="1" ref="H4584" ca="1">IF(AND(G4584&gt;=10861,G4584&lt;=10863),TEXT(INDIRECT(CHAR(39)&amp;$A4584&amp;CHAR(39)&amp;"!r"&amp;$B4584&amp;"c"&amp;$C4584,0),"dd-mmm-yyyy"),(INDIRECT(CHAR(39)&amp;$A4584&amp;CHAR(39)&amp;"!r"&amp;$B4584&amp;"c"&amp;$C4584,0)))</f>
        <v>0</v>
      </c>
    </row>
    <row r="4585" spans="1:8" x14ac:dyDescent="0.3">
      <c r="A4585" s="40" t="s">
        <v>1081</v>
      </c>
      <c r="B4585" s="95">
        <f t="shared" si="9346"/>
        <v>20</v>
      </c>
      <c r="C4585" s="95">
        <f t="shared" si="9349"/>
        <v>90</v>
      </c>
      <c r="E4585" s="95">
        <f t="shared" ref="E4585" si="9394">plan_id</f>
        <v>390</v>
      </c>
      <c r="F4585" s="95">
        <f t="shared" ca="1" si="9312"/>
        <v>2018</v>
      </c>
      <c r="G4585" s="95">
        <f t="shared" ref="G4585" ca="1" si="9395">VLOOKUP(INDIRECT(CHAR(39)&amp;$A4585&amp;CHAR(39)&amp;"!r2c"&amp;$C4585,0),variables,2,0)</f>
        <v>9672</v>
      </c>
      <c r="H4585" s="98">
        <f t="array" aca="1" ref="H4585" ca="1">IF(AND(G4585&gt;=10861,G4585&lt;=10863),TEXT(INDIRECT(CHAR(39)&amp;$A4585&amp;CHAR(39)&amp;"!r"&amp;$B4585&amp;"c"&amp;$C4585,0),"dd-mmm-yyyy"),(INDIRECT(CHAR(39)&amp;$A4585&amp;CHAR(39)&amp;"!r"&amp;$B4585&amp;"c"&amp;$C4585,0)))</f>
        <v>0</v>
      </c>
    </row>
    <row r="4586" spans="1:8" x14ac:dyDescent="0.3">
      <c r="A4586" s="40" t="s">
        <v>1081</v>
      </c>
      <c r="B4586" s="95">
        <f t="shared" si="9346"/>
        <v>21</v>
      </c>
      <c r="C4586" s="95">
        <f t="shared" si="9349"/>
        <v>3</v>
      </c>
      <c r="E4586" s="95">
        <f t="shared" ref="E4586" si="9396">plan_id</f>
        <v>390</v>
      </c>
      <c r="F4586" s="95">
        <f t="shared" ca="1" si="9312"/>
        <v>2019</v>
      </c>
      <c r="G4586" s="95">
        <f t="shared" ref="G4586" ca="1" si="9397">VLOOKUP(INDIRECT(CHAR(39)&amp;$A4586&amp;CHAR(39)&amp;"!r2c"&amp;$C4586,0),variables,2,0)</f>
        <v>9704</v>
      </c>
      <c r="H4586" s="98">
        <f t="array" aca="1" ref="H4586" ca="1">IF(AND(G4586&gt;=10861,G4586&lt;=10863),TEXT(INDIRECT(CHAR(39)&amp;$A4586&amp;CHAR(39)&amp;"!r"&amp;$B4586&amp;"c"&amp;$C4586,0),"dd-mmm-yyyy"),(INDIRECT(CHAR(39)&amp;$A4586&amp;CHAR(39)&amp;"!r"&amp;$B4586&amp;"c"&amp;$C4586,0)))</f>
        <v>0</v>
      </c>
    </row>
    <row r="4587" spans="1:8" x14ac:dyDescent="0.3">
      <c r="A4587" s="40" t="s">
        <v>1081</v>
      </c>
      <c r="B4587" s="95">
        <f t="shared" si="9346"/>
        <v>21</v>
      </c>
      <c r="C4587" s="95">
        <f t="shared" si="9349"/>
        <v>4</v>
      </c>
      <c r="E4587" s="95">
        <f t="shared" ref="E4587" si="9398">plan_id</f>
        <v>390</v>
      </c>
      <c r="F4587" s="95">
        <f t="shared" ca="1" si="9312"/>
        <v>2019</v>
      </c>
      <c r="G4587" s="95">
        <f t="shared" ref="G4587" ca="1" si="9399">VLOOKUP(INDIRECT(CHAR(39)&amp;$A4587&amp;CHAR(39)&amp;"!r2c"&amp;$C4587,0),variables,2,0)</f>
        <v>9716</v>
      </c>
      <c r="H4587" s="98">
        <f t="array" aca="1" ref="H4587" ca="1">IF(AND(G4587&gt;=10861,G4587&lt;=10863),TEXT(INDIRECT(CHAR(39)&amp;$A4587&amp;CHAR(39)&amp;"!r"&amp;$B4587&amp;"c"&amp;$C4587,0),"dd-mmm-yyyy"),(INDIRECT(CHAR(39)&amp;$A4587&amp;CHAR(39)&amp;"!r"&amp;$B4587&amp;"c"&amp;$C4587,0)))</f>
        <v>0</v>
      </c>
    </row>
    <row r="4588" spans="1:8" x14ac:dyDescent="0.3">
      <c r="A4588" s="40" t="s">
        <v>1081</v>
      </c>
      <c r="B4588" s="95">
        <f t="shared" si="9346"/>
        <v>21</v>
      </c>
      <c r="C4588" s="95">
        <f t="shared" si="9349"/>
        <v>5</v>
      </c>
      <c r="E4588" s="95">
        <f t="shared" ref="E4588" si="9400">plan_id</f>
        <v>390</v>
      </c>
      <c r="F4588" s="95">
        <f t="shared" ca="1" si="9312"/>
        <v>2019</v>
      </c>
      <c r="G4588" s="95">
        <f t="shared" ref="G4588" ca="1" si="9401">VLOOKUP(INDIRECT(CHAR(39)&amp;$A4588&amp;CHAR(39)&amp;"!r2c"&amp;$C4588,0),variables,2,0)</f>
        <v>9734</v>
      </c>
      <c r="H4588" s="98">
        <f t="array" aca="1" ref="H4588" ca="1">IF(AND(G4588&gt;=10861,G4588&lt;=10863),TEXT(INDIRECT(CHAR(39)&amp;$A4588&amp;CHAR(39)&amp;"!r"&amp;$B4588&amp;"c"&amp;$C4588,0),"dd-mmm-yyyy"),(INDIRECT(CHAR(39)&amp;$A4588&amp;CHAR(39)&amp;"!r"&amp;$B4588&amp;"c"&amp;$C4588,0)))</f>
        <v>0</v>
      </c>
    </row>
    <row r="4589" spans="1:8" x14ac:dyDescent="0.3">
      <c r="A4589" s="40" t="s">
        <v>1081</v>
      </c>
      <c r="B4589" s="95">
        <f t="shared" si="9346"/>
        <v>21</v>
      </c>
      <c r="C4589" s="95">
        <f t="shared" si="9349"/>
        <v>6</v>
      </c>
      <c r="E4589" s="95">
        <f t="shared" ref="E4589" si="9402">plan_id</f>
        <v>390</v>
      </c>
      <c r="F4589" s="95">
        <f t="shared" ca="1" si="9312"/>
        <v>2019</v>
      </c>
      <c r="G4589" s="95">
        <f t="shared" ref="G4589" ca="1" si="9403">VLOOKUP(INDIRECT(CHAR(39)&amp;$A4589&amp;CHAR(39)&amp;"!r2c"&amp;$C4589,0),variables,2,0)</f>
        <v>9749</v>
      </c>
      <c r="H4589" s="98">
        <f t="array" aca="1" ref="H4589" ca="1">IF(AND(G4589&gt;=10861,G4589&lt;=10863),TEXT(INDIRECT(CHAR(39)&amp;$A4589&amp;CHAR(39)&amp;"!r"&amp;$B4589&amp;"c"&amp;$C4589,0),"dd-mmm-yyyy"),(INDIRECT(CHAR(39)&amp;$A4589&amp;CHAR(39)&amp;"!r"&amp;$B4589&amp;"c"&amp;$C4589,0)))</f>
        <v>0</v>
      </c>
    </row>
    <row r="4590" spans="1:8" x14ac:dyDescent="0.3">
      <c r="A4590" s="40" t="s">
        <v>1081</v>
      </c>
      <c r="B4590" s="95">
        <f t="shared" si="9346"/>
        <v>21</v>
      </c>
      <c r="C4590" s="95">
        <f t="shared" si="9349"/>
        <v>7</v>
      </c>
      <c r="E4590" s="95">
        <f t="shared" ref="E4590" si="9404">plan_id</f>
        <v>390</v>
      </c>
      <c r="F4590" s="95">
        <f t="shared" ca="1" si="9312"/>
        <v>2019</v>
      </c>
      <c r="G4590" s="95">
        <f t="shared" ref="G4590" ca="1" si="9405">VLOOKUP(INDIRECT(CHAR(39)&amp;$A4590&amp;CHAR(39)&amp;"!r2c"&amp;$C4590,0),variables,2,0)</f>
        <v>9755</v>
      </c>
      <c r="H4590" s="98">
        <f t="array" aca="1" ref="H4590" ca="1">IF(AND(G4590&gt;=10861,G4590&lt;=10863),TEXT(INDIRECT(CHAR(39)&amp;$A4590&amp;CHAR(39)&amp;"!r"&amp;$B4590&amp;"c"&amp;$C4590,0),"dd-mmm-yyyy"),(INDIRECT(CHAR(39)&amp;$A4590&amp;CHAR(39)&amp;"!r"&amp;$B4590&amp;"c"&amp;$C4590,0)))</f>
        <v>0</v>
      </c>
    </row>
    <row r="4591" spans="1:8" x14ac:dyDescent="0.3">
      <c r="A4591" s="40" t="s">
        <v>1081</v>
      </c>
      <c r="B4591" s="95">
        <f t="shared" si="9346"/>
        <v>21</v>
      </c>
      <c r="C4591" s="95">
        <f t="shared" si="9349"/>
        <v>8</v>
      </c>
      <c r="E4591" s="95">
        <f t="shared" ref="E4591" si="9406">plan_id</f>
        <v>390</v>
      </c>
      <c r="F4591" s="95">
        <f t="shared" ca="1" si="9312"/>
        <v>2019</v>
      </c>
      <c r="G4591" s="95">
        <f t="shared" ref="G4591" ca="1" si="9407">VLOOKUP(INDIRECT(CHAR(39)&amp;$A4591&amp;CHAR(39)&amp;"!r2c"&amp;$C4591,0),variables,2,0)</f>
        <v>9782</v>
      </c>
      <c r="H4591" s="98">
        <f t="array" aca="1" ref="H4591" ca="1">IF(AND(G4591&gt;=10861,G4591&lt;=10863),TEXT(INDIRECT(CHAR(39)&amp;$A4591&amp;CHAR(39)&amp;"!r"&amp;$B4591&amp;"c"&amp;$C4591,0),"dd-mmm-yyyy"),(INDIRECT(CHAR(39)&amp;$A4591&amp;CHAR(39)&amp;"!r"&amp;$B4591&amp;"c"&amp;$C4591,0)))</f>
        <v>0</v>
      </c>
    </row>
    <row r="4592" spans="1:8" x14ac:dyDescent="0.3">
      <c r="A4592" s="40" t="s">
        <v>1081</v>
      </c>
      <c r="B4592" s="95">
        <f t="shared" si="9346"/>
        <v>21</v>
      </c>
      <c r="C4592" s="95">
        <f t="shared" si="9349"/>
        <v>9</v>
      </c>
      <c r="E4592" s="95">
        <f t="shared" ref="E4592" si="9408">plan_id</f>
        <v>390</v>
      </c>
      <c r="F4592" s="95">
        <f t="shared" ca="1" si="9312"/>
        <v>2019</v>
      </c>
      <c r="G4592" s="95">
        <f t="shared" ref="G4592" ca="1" si="9409">VLOOKUP(INDIRECT(CHAR(39)&amp;$A4592&amp;CHAR(39)&amp;"!r2c"&amp;$C4592,0),variables,2,0)</f>
        <v>9788</v>
      </c>
      <c r="H4592" s="98">
        <f t="array" aca="1" ref="H4592" ca="1">IF(AND(G4592&gt;=10861,G4592&lt;=10863),TEXT(INDIRECT(CHAR(39)&amp;$A4592&amp;CHAR(39)&amp;"!r"&amp;$B4592&amp;"c"&amp;$C4592,0),"dd-mmm-yyyy"),(INDIRECT(CHAR(39)&amp;$A4592&amp;CHAR(39)&amp;"!r"&amp;$B4592&amp;"c"&amp;$C4592,0)))</f>
        <v>0</v>
      </c>
    </row>
    <row r="4593" spans="1:8" x14ac:dyDescent="0.3">
      <c r="A4593" s="40" t="s">
        <v>1081</v>
      </c>
      <c r="B4593" s="95">
        <f t="shared" si="9346"/>
        <v>21</v>
      </c>
      <c r="C4593" s="95">
        <f t="shared" si="9349"/>
        <v>10</v>
      </c>
      <c r="E4593" s="95">
        <f t="shared" ref="E4593" si="9410">plan_id</f>
        <v>390</v>
      </c>
      <c r="F4593" s="95">
        <f t="shared" ca="1" si="9312"/>
        <v>2019</v>
      </c>
      <c r="G4593" s="95">
        <f t="shared" ref="G4593" ca="1" si="9411">VLOOKUP(INDIRECT(CHAR(39)&amp;$A4593&amp;CHAR(39)&amp;"!r2c"&amp;$C4593,0),variables,2,0)</f>
        <v>9812</v>
      </c>
      <c r="H4593" s="98">
        <f t="array" aca="1" ref="H4593" ca="1">IF(AND(G4593&gt;=10861,G4593&lt;=10863),TEXT(INDIRECT(CHAR(39)&amp;$A4593&amp;CHAR(39)&amp;"!r"&amp;$B4593&amp;"c"&amp;$C4593,0),"dd-mmm-yyyy"),(INDIRECT(CHAR(39)&amp;$A4593&amp;CHAR(39)&amp;"!r"&amp;$B4593&amp;"c"&amp;$C4593,0)))</f>
        <v>0</v>
      </c>
    </row>
    <row r="4594" spans="1:8" x14ac:dyDescent="0.3">
      <c r="A4594" s="40" t="s">
        <v>1081</v>
      </c>
      <c r="B4594" s="95">
        <f t="shared" si="9346"/>
        <v>21</v>
      </c>
      <c r="C4594" s="95">
        <f t="shared" si="9349"/>
        <v>11</v>
      </c>
      <c r="E4594" s="95">
        <f t="shared" ref="E4594" si="9412">plan_id</f>
        <v>390</v>
      </c>
      <c r="F4594" s="95">
        <f t="shared" ca="1" si="9312"/>
        <v>2019</v>
      </c>
      <c r="G4594" s="95">
        <f t="shared" ref="G4594" ca="1" si="9413">VLOOKUP(INDIRECT(CHAR(39)&amp;$A4594&amp;CHAR(39)&amp;"!r2c"&amp;$C4594,0),variables,2,0)</f>
        <v>9815</v>
      </c>
      <c r="H4594" s="98">
        <f t="array" aca="1" ref="H4594" ca="1">IF(AND(G4594&gt;=10861,G4594&lt;=10863),TEXT(INDIRECT(CHAR(39)&amp;$A4594&amp;CHAR(39)&amp;"!r"&amp;$B4594&amp;"c"&amp;$C4594,0),"dd-mmm-yyyy"),(INDIRECT(CHAR(39)&amp;$A4594&amp;CHAR(39)&amp;"!r"&amp;$B4594&amp;"c"&amp;$C4594,0)))</f>
        <v>0</v>
      </c>
    </row>
    <row r="4595" spans="1:8" x14ac:dyDescent="0.3">
      <c r="A4595" s="40" t="s">
        <v>1081</v>
      </c>
      <c r="B4595" s="95">
        <f t="shared" si="9346"/>
        <v>21</v>
      </c>
      <c r="C4595" s="95">
        <f t="shared" si="9349"/>
        <v>12</v>
      </c>
      <c r="E4595" s="95">
        <f t="shared" ref="E4595" si="9414">plan_id</f>
        <v>390</v>
      </c>
      <c r="F4595" s="95">
        <f t="shared" ca="1" si="9312"/>
        <v>2019</v>
      </c>
      <c r="G4595" s="95">
        <f t="shared" ref="G4595" ca="1" si="9415">VLOOKUP(INDIRECT(CHAR(39)&amp;$A4595&amp;CHAR(39)&amp;"!r2c"&amp;$C4595,0),variables,2,0)</f>
        <v>9821</v>
      </c>
      <c r="H4595" s="98">
        <f t="array" aca="1" ref="H4595" ca="1">IF(AND(G4595&gt;=10861,G4595&lt;=10863),TEXT(INDIRECT(CHAR(39)&amp;$A4595&amp;CHAR(39)&amp;"!r"&amp;$B4595&amp;"c"&amp;$C4595,0),"dd-mmm-yyyy"),(INDIRECT(CHAR(39)&amp;$A4595&amp;CHAR(39)&amp;"!r"&amp;$B4595&amp;"c"&amp;$C4595,0)))</f>
        <v>0</v>
      </c>
    </row>
    <row r="4596" spans="1:8" x14ac:dyDescent="0.3">
      <c r="A4596" s="40" t="s">
        <v>1081</v>
      </c>
      <c r="B4596" s="95">
        <f t="shared" si="9346"/>
        <v>21</v>
      </c>
      <c r="C4596" s="95">
        <f t="shared" si="9349"/>
        <v>13</v>
      </c>
      <c r="E4596" s="95">
        <f t="shared" ref="E4596" si="9416">plan_id</f>
        <v>390</v>
      </c>
      <c r="F4596" s="95">
        <f t="shared" ca="1" si="9312"/>
        <v>2019</v>
      </c>
      <c r="G4596" s="95">
        <f t="shared" ref="G4596" ca="1" si="9417">VLOOKUP(INDIRECT(CHAR(39)&amp;$A4596&amp;CHAR(39)&amp;"!r2c"&amp;$C4596,0),variables,2,0)</f>
        <v>9824</v>
      </c>
      <c r="H4596" s="98">
        <f t="array" aca="1" ref="H4596" ca="1">IF(AND(G4596&gt;=10861,G4596&lt;=10863),TEXT(INDIRECT(CHAR(39)&amp;$A4596&amp;CHAR(39)&amp;"!r"&amp;$B4596&amp;"c"&amp;$C4596,0),"dd-mmm-yyyy"),(INDIRECT(CHAR(39)&amp;$A4596&amp;CHAR(39)&amp;"!r"&amp;$B4596&amp;"c"&amp;$C4596,0)))</f>
        <v>0</v>
      </c>
    </row>
    <row r="4597" spans="1:8" x14ac:dyDescent="0.3">
      <c r="A4597" s="40" t="s">
        <v>1081</v>
      </c>
      <c r="B4597" s="95">
        <f t="shared" si="9346"/>
        <v>21</v>
      </c>
      <c r="C4597" s="95">
        <f t="shared" si="9349"/>
        <v>14</v>
      </c>
      <c r="E4597" s="95">
        <f t="shared" ref="E4597" si="9418">plan_id</f>
        <v>390</v>
      </c>
      <c r="F4597" s="95">
        <f t="shared" ca="1" si="9312"/>
        <v>2019</v>
      </c>
      <c r="G4597" s="95">
        <f t="shared" ref="G4597" ca="1" si="9419">VLOOKUP(INDIRECT(CHAR(39)&amp;$A4597&amp;CHAR(39)&amp;"!r2c"&amp;$C4597,0),variables,2,0)</f>
        <v>9830</v>
      </c>
      <c r="H4597" s="98">
        <f t="array" aca="1" ref="H4597" ca="1">IF(AND(G4597&gt;=10861,G4597&lt;=10863),TEXT(INDIRECT(CHAR(39)&amp;$A4597&amp;CHAR(39)&amp;"!r"&amp;$B4597&amp;"c"&amp;$C4597,0),"dd-mmm-yyyy"),(INDIRECT(CHAR(39)&amp;$A4597&amp;CHAR(39)&amp;"!r"&amp;$B4597&amp;"c"&amp;$C4597,0)))</f>
        <v>0</v>
      </c>
    </row>
    <row r="4598" spans="1:8" x14ac:dyDescent="0.3">
      <c r="A4598" s="40" t="s">
        <v>1081</v>
      </c>
      <c r="B4598" s="95">
        <f t="shared" si="9346"/>
        <v>21</v>
      </c>
      <c r="C4598" s="95">
        <f t="shared" si="9349"/>
        <v>15</v>
      </c>
      <c r="E4598" s="95">
        <f t="shared" ref="E4598" si="9420">plan_id</f>
        <v>390</v>
      </c>
      <c r="F4598" s="95">
        <f t="shared" ca="1" si="9312"/>
        <v>2019</v>
      </c>
      <c r="G4598" s="95">
        <f t="shared" ref="G4598" ca="1" si="9421">VLOOKUP(INDIRECT(CHAR(39)&amp;$A4598&amp;CHAR(39)&amp;"!r2c"&amp;$C4598,0),variables,2,0)</f>
        <v>9833</v>
      </c>
      <c r="H4598" s="98">
        <f t="array" aca="1" ref="H4598" ca="1">IF(AND(G4598&gt;=10861,G4598&lt;=10863),TEXT(INDIRECT(CHAR(39)&amp;$A4598&amp;CHAR(39)&amp;"!r"&amp;$B4598&amp;"c"&amp;$C4598,0),"dd-mmm-yyyy"),(INDIRECT(CHAR(39)&amp;$A4598&amp;CHAR(39)&amp;"!r"&amp;$B4598&amp;"c"&amp;$C4598,0)))</f>
        <v>0</v>
      </c>
    </row>
    <row r="4599" spans="1:8" x14ac:dyDescent="0.3">
      <c r="A4599" s="40" t="s">
        <v>1081</v>
      </c>
      <c r="B4599" s="95">
        <f t="shared" si="9346"/>
        <v>21</v>
      </c>
      <c r="C4599" s="95">
        <f t="shared" si="9349"/>
        <v>16</v>
      </c>
      <c r="E4599" s="95">
        <f t="shared" ref="E4599" si="9422">plan_id</f>
        <v>390</v>
      </c>
      <c r="F4599" s="95">
        <f t="shared" ca="1" si="9312"/>
        <v>2019</v>
      </c>
      <c r="G4599" s="95">
        <f t="shared" ref="G4599" ca="1" si="9423">VLOOKUP(INDIRECT(CHAR(39)&amp;$A4599&amp;CHAR(39)&amp;"!r2c"&amp;$C4599,0),variables,2,0)</f>
        <v>9845</v>
      </c>
      <c r="H4599" s="98">
        <f t="array" aca="1" ref="H4599" ca="1">IF(AND(G4599&gt;=10861,G4599&lt;=10863),TEXT(INDIRECT(CHAR(39)&amp;$A4599&amp;CHAR(39)&amp;"!r"&amp;$B4599&amp;"c"&amp;$C4599,0),"dd-mmm-yyyy"),(INDIRECT(CHAR(39)&amp;$A4599&amp;CHAR(39)&amp;"!r"&amp;$B4599&amp;"c"&amp;$C4599,0)))</f>
        <v>0</v>
      </c>
    </row>
    <row r="4600" spans="1:8" x14ac:dyDescent="0.3">
      <c r="A4600" s="40" t="s">
        <v>1081</v>
      </c>
      <c r="B4600" s="95">
        <f t="shared" si="9346"/>
        <v>21</v>
      </c>
      <c r="C4600" s="95">
        <f t="shared" si="9349"/>
        <v>17</v>
      </c>
      <c r="E4600" s="95">
        <f t="shared" ref="E4600" si="9424">plan_id</f>
        <v>390</v>
      </c>
      <c r="F4600" s="95">
        <f t="shared" ca="1" si="9312"/>
        <v>2019</v>
      </c>
      <c r="G4600" s="95">
        <f t="shared" ref="G4600" ca="1" si="9425">VLOOKUP(INDIRECT(CHAR(39)&amp;$A4600&amp;CHAR(39)&amp;"!r2c"&amp;$C4600,0),variables,2,0)</f>
        <v>9872</v>
      </c>
      <c r="H4600" s="98">
        <f t="array" aca="1" ref="H4600" ca="1">IF(AND(G4600&gt;=10861,G4600&lt;=10863),TEXT(INDIRECT(CHAR(39)&amp;$A4600&amp;CHAR(39)&amp;"!r"&amp;$B4600&amp;"c"&amp;$C4600,0),"dd-mmm-yyyy"),(INDIRECT(CHAR(39)&amp;$A4600&amp;CHAR(39)&amp;"!r"&amp;$B4600&amp;"c"&amp;$C4600,0)))</f>
        <v>0</v>
      </c>
    </row>
    <row r="4601" spans="1:8" x14ac:dyDescent="0.3">
      <c r="A4601" s="40" t="s">
        <v>1081</v>
      </c>
      <c r="B4601" s="95">
        <f t="shared" si="9346"/>
        <v>21</v>
      </c>
      <c r="C4601" s="95">
        <f t="shared" si="9349"/>
        <v>18</v>
      </c>
      <c r="E4601" s="95">
        <f t="shared" ref="E4601" si="9426">plan_id</f>
        <v>390</v>
      </c>
      <c r="F4601" s="95">
        <f t="shared" ca="1" si="9312"/>
        <v>2019</v>
      </c>
      <c r="G4601" s="95">
        <f t="shared" ref="G4601" ca="1" si="9427">VLOOKUP(INDIRECT(CHAR(39)&amp;$A4601&amp;CHAR(39)&amp;"!r2c"&amp;$C4601,0),variables,2,0)</f>
        <v>9887</v>
      </c>
      <c r="H4601" s="98">
        <f t="array" aca="1" ref="H4601" ca="1">IF(AND(G4601&gt;=10861,G4601&lt;=10863),TEXT(INDIRECT(CHAR(39)&amp;$A4601&amp;CHAR(39)&amp;"!r"&amp;$B4601&amp;"c"&amp;$C4601,0),"dd-mmm-yyyy"),(INDIRECT(CHAR(39)&amp;$A4601&amp;CHAR(39)&amp;"!r"&amp;$B4601&amp;"c"&amp;$C4601,0)))</f>
        <v>0</v>
      </c>
    </row>
    <row r="4602" spans="1:8" x14ac:dyDescent="0.3">
      <c r="A4602" s="40" t="s">
        <v>1081</v>
      </c>
      <c r="B4602" s="95">
        <f t="shared" si="9346"/>
        <v>21</v>
      </c>
      <c r="C4602" s="95">
        <f t="shared" si="9349"/>
        <v>19</v>
      </c>
      <c r="E4602" s="95">
        <f t="shared" ref="E4602" si="9428">plan_id</f>
        <v>390</v>
      </c>
      <c r="F4602" s="95">
        <f t="shared" ca="1" si="9312"/>
        <v>2019</v>
      </c>
      <c r="G4602" s="95">
        <f t="shared" ref="G4602" ca="1" si="9429">VLOOKUP(INDIRECT(CHAR(39)&amp;$A4602&amp;CHAR(39)&amp;"!r2c"&amp;$C4602,0),variables,2,0)</f>
        <v>9914</v>
      </c>
      <c r="H4602" s="98">
        <f t="array" aca="1" ref="H4602" ca="1">IF(AND(G4602&gt;=10861,G4602&lt;=10863),TEXT(INDIRECT(CHAR(39)&amp;$A4602&amp;CHAR(39)&amp;"!r"&amp;$B4602&amp;"c"&amp;$C4602,0),"dd-mmm-yyyy"),(INDIRECT(CHAR(39)&amp;$A4602&amp;CHAR(39)&amp;"!r"&amp;$B4602&amp;"c"&amp;$C4602,0)))</f>
        <v>0</v>
      </c>
    </row>
    <row r="4603" spans="1:8" x14ac:dyDescent="0.3">
      <c r="A4603" s="40" t="s">
        <v>1081</v>
      </c>
      <c r="B4603" s="95">
        <f t="shared" si="9346"/>
        <v>21</v>
      </c>
      <c r="C4603" s="95">
        <f t="shared" si="9349"/>
        <v>20</v>
      </c>
      <c r="E4603" s="95">
        <f t="shared" ref="E4603" si="9430">plan_id</f>
        <v>390</v>
      </c>
      <c r="F4603" s="95">
        <f t="shared" ca="1" si="9312"/>
        <v>2019</v>
      </c>
      <c r="G4603" s="95">
        <f t="shared" ref="G4603" ca="1" si="9431">VLOOKUP(INDIRECT(CHAR(39)&amp;$A4603&amp;CHAR(39)&amp;"!r2c"&amp;$C4603,0),variables,2,0)</f>
        <v>9917</v>
      </c>
      <c r="H4603" s="98">
        <f t="array" aca="1" ref="H4603" ca="1">IF(AND(G4603&gt;=10861,G4603&lt;=10863),TEXT(INDIRECT(CHAR(39)&amp;$A4603&amp;CHAR(39)&amp;"!r"&amp;$B4603&amp;"c"&amp;$C4603,0),"dd-mmm-yyyy"),(INDIRECT(CHAR(39)&amp;$A4603&amp;CHAR(39)&amp;"!r"&amp;$B4603&amp;"c"&amp;$C4603,0)))</f>
        <v>0</v>
      </c>
    </row>
    <row r="4604" spans="1:8" x14ac:dyDescent="0.3">
      <c r="A4604" s="40" t="s">
        <v>1081</v>
      </c>
      <c r="B4604" s="95">
        <f t="shared" si="9346"/>
        <v>21</v>
      </c>
      <c r="C4604" s="95">
        <f t="shared" si="9349"/>
        <v>21</v>
      </c>
      <c r="E4604" s="95">
        <f t="shared" ref="E4604" si="9432">plan_id</f>
        <v>390</v>
      </c>
      <c r="F4604" s="95">
        <f t="shared" ca="1" si="9312"/>
        <v>2019</v>
      </c>
      <c r="G4604" s="95">
        <f t="shared" ref="G4604" ca="1" si="9433">VLOOKUP(INDIRECT(CHAR(39)&amp;$A4604&amp;CHAR(39)&amp;"!r2c"&amp;$C4604,0),variables,2,0)</f>
        <v>9920</v>
      </c>
      <c r="H4604" s="98">
        <f t="array" aca="1" ref="H4604" ca="1">IF(AND(G4604&gt;=10861,G4604&lt;=10863),TEXT(INDIRECT(CHAR(39)&amp;$A4604&amp;CHAR(39)&amp;"!r"&amp;$B4604&amp;"c"&amp;$C4604,0),"dd-mmm-yyyy"),(INDIRECT(CHAR(39)&amp;$A4604&amp;CHAR(39)&amp;"!r"&amp;$B4604&amp;"c"&amp;$C4604,0)))</f>
        <v>0</v>
      </c>
    </row>
    <row r="4605" spans="1:8" x14ac:dyDescent="0.3">
      <c r="A4605" s="40" t="s">
        <v>1081</v>
      </c>
      <c r="B4605" s="95">
        <f t="shared" si="9346"/>
        <v>21</v>
      </c>
      <c r="C4605" s="95">
        <f t="shared" si="9349"/>
        <v>22</v>
      </c>
      <c r="E4605" s="95">
        <f t="shared" ref="E4605" si="9434">plan_id</f>
        <v>390</v>
      </c>
      <c r="F4605" s="95">
        <f t="shared" ca="1" si="9312"/>
        <v>2019</v>
      </c>
      <c r="G4605" s="95">
        <f t="shared" ref="G4605" ca="1" si="9435">VLOOKUP(INDIRECT(CHAR(39)&amp;$A4605&amp;CHAR(39)&amp;"!r2c"&amp;$C4605,0),variables,2,0)</f>
        <v>9648</v>
      </c>
      <c r="H4605" s="98">
        <f t="array" aca="1" ref="H4605" ca="1">IF(AND(G4605&gt;=10861,G4605&lt;=10863),TEXT(INDIRECT(CHAR(39)&amp;$A4605&amp;CHAR(39)&amp;"!r"&amp;$B4605&amp;"c"&amp;$C4605,0),"dd-mmm-yyyy"),(INDIRECT(CHAR(39)&amp;$A4605&amp;CHAR(39)&amp;"!r"&amp;$B4605&amp;"c"&amp;$C4605,0)))</f>
        <v>0</v>
      </c>
    </row>
    <row r="4606" spans="1:8" x14ac:dyDescent="0.3">
      <c r="A4606" s="40" t="s">
        <v>1081</v>
      </c>
      <c r="B4606" s="95">
        <f t="shared" si="9346"/>
        <v>21</v>
      </c>
      <c r="C4606" s="95">
        <f t="shared" si="9349"/>
        <v>23</v>
      </c>
      <c r="E4606" s="95">
        <f t="shared" ref="E4606" si="9436">plan_id</f>
        <v>390</v>
      </c>
      <c r="F4606" s="95">
        <f t="shared" ca="1" si="9312"/>
        <v>2019</v>
      </c>
      <c r="G4606" s="95">
        <f t="shared" ref="G4606" ca="1" si="9437">VLOOKUP(INDIRECT(CHAR(39)&amp;$A4606&amp;CHAR(39)&amp;"!r2c"&amp;$C4606,0),variables,2,0)</f>
        <v>9713</v>
      </c>
      <c r="H4606" s="98">
        <f t="array" aca="1" ref="H4606" ca="1">IF(AND(G4606&gt;=10861,G4606&lt;=10863),TEXT(INDIRECT(CHAR(39)&amp;$A4606&amp;CHAR(39)&amp;"!r"&amp;$B4606&amp;"c"&amp;$C4606,0),"dd-mmm-yyyy"),(INDIRECT(CHAR(39)&amp;$A4606&amp;CHAR(39)&amp;"!r"&amp;$B4606&amp;"c"&amp;$C4606,0)))</f>
        <v>0</v>
      </c>
    </row>
    <row r="4607" spans="1:8" x14ac:dyDescent="0.3">
      <c r="A4607" s="40" t="s">
        <v>1081</v>
      </c>
      <c r="B4607" s="95">
        <f t="shared" si="9346"/>
        <v>21</v>
      </c>
      <c r="C4607" s="95">
        <f t="shared" si="9349"/>
        <v>24</v>
      </c>
      <c r="E4607" s="95">
        <f t="shared" ref="E4607" si="9438">plan_id</f>
        <v>390</v>
      </c>
      <c r="F4607" s="95">
        <f t="shared" ca="1" si="9312"/>
        <v>2019</v>
      </c>
      <c r="G4607" s="95">
        <f t="shared" ref="G4607" ca="1" si="9439">VLOOKUP(INDIRECT(CHAR(39)&amp;$A4607&amp;CHAR(39)&amp;"!r2c"&amp;$C4607,0),variables,2,0)</f>
        <v>9719</v>
      </c>
      <c r="H4607" s="98">
        <f t="array" aca="1" ref="H4607" ca="1">IF(AND(G4607&gt;=10861,G4607&lt;=10863),TEXT(INDIRECT(CHAR(39)&amp;$A4607&amp;CHAR(39)&amp;"!r"&amp;$B4607&amp;"c"&amp;$C4607,0),"dd-mmm-yyyy"),(INDIRECT(CHAR(39)&amp;$A4607&amp;CHAR(39)&amp;"!r"&amp;$B4607&amp;"c"&amp;$C4607,0)))</f>
        <v>0</v>
      </c>
    </row>
    <row r="4608" spans="1:8" x14ac:dyDescent="0.3">
      <c r="A4608" s="40" t="s">
        <v>1081</v>
      </c>
      <c r="B4608" s="95">
        <f t="shared" si="9346"/>
        <v>21</v>
      </c>
      <c r="C4608" s="95">
        <f t="shared" si="9349"/>
        <v>25</v>
      </c>
      <c r="E4608" s="95">
        <f t="shared" ref="E4608" si="9440">plan_id</f>
        <v>390</v>
      </c>
      <c r="F4608" s="95">
        <f t="shared" ca="1" si="9312"/>
        <v>2019</v>
      </c>
      <c r="G4608" s="95">
        <f t="shared" ref="G4608" ca="1" si="9441">VLOOKUP(INDIRECT(CHAR(39)&amp;$A4608&amp;CHAR(39)&amp;"!r2c"&amp;$C4608,0),variables,2,0)</f>
        <v>9725</v>
      </c>
      <c r="H4608" s="98">
        <f t="array" aca="1" ref="H4608" ca="1">IF(AND(G4608&gt;=10861,G4608&lt;=10863),TEXT(INDIRECT(CHAR(39)&amp;$A4608&amp;CHAR(39)&amp;"!r"&amp;$B4608&amp;"c"&amp;$C4608,0),"dd-mmm-yyyy"),(INDIRECT(CHAR(39)&amp;$A4608&amp;CHAR(39)&amp;"!r"&amp;$B4608&amp;"c"&amp;$C4608,0)))</f>
        <v>0</v>
      </c>
    </row>
    <row r="4609" spans="1:8" x14ac:dyDescent="0.3">
      <c r="A4609" s="40" t="s">
        <v>1081</v>
      </c>
      <c r="B4609" s="95">
        <f t="shared" si="9346"/>
        <v>21</v>
      </c>
      <c r="C4609" s="95">
        <f t="shared" si="9349"/>
        <v>26</v>
      </c>
      <c r="E4609" s="95">
        <f t="shared" ref="E4609" si="9442">plan_id</f>
        <v>390</v>
      </c>
      <c r="F4609" s="95">
        <f t="shared" ref="F4609:F4672" ca="1" si="9443">INDIRECT(CHAR(39)&amp;$A4609&amp;CHAR(39)&amp;"!r"&amp;$B4609&amp;"c2",0)</f>
        <v>2019</v>
      </c>
      <c r="G4609" s="95">
        <f t="shared" ref="G4609" ca="1" si="9444">VLOOKUP(INDIRECT(CHAR(39)&amp;$A4609&amp;CHAR(39)&amp;"!r2c"&amp;$C4609,0),variables,2,0)</f>
        <v>9743</v>
      </c>
      <c r="H4609" s="98">
        <f t="array" aca="1" ref="H4609" ca="1">IF(AND(G4609&gt;=10861,G4609&lt;=10863),TEXT(INDIRECT(CHAR(39)&amp;$A4609&amp;CHAR(39)&amp;"!r"&amp;$B4609&amp;"c"&amp;$C4609,0),"dd-mmm-yyyy"),(INDIRECT(CHAR(39)&amp;$A4609&amp;CHAR(39)&amp;"!r"&amp;$B4609&amp;"c"&amp;$C4609,0)))</f>
        <v>0</v>
      </c>
    </row>
    <row r="4610" spans="1:8" x14ac:dyDescent="0.3">
      <c r="A4610" s="40" t="s">
        <v>1081</v>
      </c>
      <c r="B4610" s="95">
        <f t="shared" si="9346"/>
        <v>21</v>
      </c>
      <c r="C4610" s="95">
        <f t="shared" si="9349"/>
        <v>27</v>
      </c>
      <c r="E4610" s="95">
        <f t="shared" ref="E4610" si="9445">plan_id</f>
        <v>390</v>
      </c>
      <c r="F4610" s="95">
        <f t="shared" ca="1" si="9443"/>
        <v>2019</v>
      </c>
      <c r="G4610" s="95">
        <f t="shared" ref="G4610" ca="1" si="9446">VLOOKUP(INDIRECT(CHAR(39)&amp;$A4610&amp;CHAR(39)&amp;"!r2c"&amp;$C4610,0),variables,2,0)</f>
        <v>9746</v>
      </c>
      <c r="H4610" s="98">
        <f t="array" aca="1" ref="H4610" ca="1">IF(AND(G4610&gt;=10861,G4610&lt;=10863),TEXT(INDIRECT(CHAR(39)&amp;$A4610&amp;CHAR(39)&amp;"!r"&amp;$B4610&amp;"c"&amp;$C4610,0),"dd-mmm-yyyy"),(INDIRECT(CHAR(39)&amp;$A4610&amp;CHAR(39)&amp;"!r"&amp;$B4610&amp;"c"&amp;$C4610,0)))</f>
        <v>0</v>
      </c>
    </row>
    <row r="4611" spans="1:8" x14ac:dyDescent="0.3">
      <c r="A4611" s="40" t="s">
        <v>1081</v>
      </c>
      <c r="B4611" s="95">
        <f t="shared" si="9346"/>
        <v>21</v>
      </c>
      <c r="C4611" s="95">
        <f t="shared" si="9349"/>
        <v>28</v>
      </c>
      <c r="E4611" s="95">
        <f t="shared" ref="E4611" si="9447">plan_id</f>
        <v>390</v>
      </c>
      <c r="F4611" s="95">
        <f t="shared" ca="1" si="9443"/>
        <v>2019</v>
      </c>
      <c r="G4611" s="95">
        <f t="shared" ref="G4611" ca="1" si="9448">VLOOKUP(INDIRECT(CHAR(39)&amp;$A4611&amp;CHAR(39)&amp;"!r2c"&amp;$C4611,0),variables,2,0)</f>
        <v>9761</v>
      </c>
      <c r="H4611" s="98">
        <f t="array" aca="1" ref="H4611" ca="1">IF(AND(G4611&gt;=10861,G4611&lt;=10863),TEXT(INDIRECT(CHAR(39)&amp;$A4611&amp;CHAR(39)&amp;"!r"&amp;$B4611&amp;"c"&amp;$C4611,0),"dd-mmm-yyyy"),(INDIRECT(CHAR(39)&amp;$A4611&amp;CHAR(39)&amp;"!r"&amp;$B4611&amp;"c"&amp;$C4611,0)))</f>
        <v>0</v>
      </c>
    </row>
    <row r="4612" spans="1:8" x14ac:dyDescent="0.3">
      <c r="A4612" s="40" t="s">
        <v>1081</v>
      </c>
      <c r="B4612" s="95">
        <f t="shared" si="9346"/>
        <v>21</v>
      </c>
      <c r="C4612" s="95">
        <f t="shared" si="9349"/>
        <v>29</v>
      </c>
      <c r="E4612" s="95">
        <f t="shared" ref="E4612" si="9449">plan_id</f>
        <v>390</v>
      </c>
      <c r="F4612" s="95">
        <f t="shared" ca="1" si="9443"/>
        <v>2019</v>
      </c>
      <c r="G4612" s="95">
        <f t="shared" ref="G4612" ca="1" si="9450">VLOOKUP(INDIRECT(CHAR(39)&amp;$A4612&amp;CHAR(39)&amp;"!r2c"&amp;$C4612,0),variables,2,0)</f>
        <v>9764</v>
      </c>
      <c r="H4612" s="98">
        <f t="array" aca="1" ref="H4612" ca="1">IF(AND(G4612&gt;=10861,G4612&lt;=10863),TEXT(INDIRECT(CHAR(39)&amp;$A4612&amp;CHAR(39)&amp;"!r"&amp;$B4612&amp;"c"&amp;$C4612,0),"dd-mmm-yyyy"),(INDIRECT(CHAR(39)&amp;$A4612&amp;CHAR(39)&amp;"!r"&amp;$B4612&amp;"c"&amp;$C4612,0)))</f>
        <v>0</v>
      </c>
    </row>
    <row r="4613" spans="1:8" x14ac:dyDescent="0.3">
      <c r="A4613" s="40" t="s">
        <v>1081</v>
      </c>
      <c r="B4613" s="95">
        <f t="shared" si="9346"/>
        <v>21</v>
      </c>
      <c r="C4613" s="95">
        <f t="shared" si="9349"/>
        <v>30</v>
      </c>
      <c r="E4613" s="95">
        <f t="shared" ref="E4613" si="9451">plan_id</f>
        <v>390</v>
      </c>
      <c r="F4613" s="95">
        <f t="shared" ca="1" si="9443"/>
        <v>2019</v>
      </c>
      <c r="G4613" s="95">
        <f t="shared" ref="G4613" ca="1" si="9452">VLOOKUP(INDIRECT(CHAR(39)&amp;$A4613&amp;CHAR(39)&amp;"!r2c"&amp;$C4613,0),variables,2,0)</f>
        <v>9767</v>
      </c>
      <c r="H4613" s="98">
        <f t="array" aca="1" ref="H4613" ca="1">IF(AND(G4613&gt;=10861,G4613&lt;=10863),TEXT(INDIRECT(CHAR(39)&amp;$A4613&amp;CHAR(39)&amp;"!r"&amp;$B4613&amp;"c"&amp;$C4613,0),"dd-mmm-yyyy"),(INDIRECT(CHAR(39)&amp;$A4613&amp;CHAR(39)&amp;"!r"&amp;$B4613&amp;"c"&amp;$C4613,0)))</f>
        <v>0</v>
      </c>
    </row>
    <row r="4614" spans="1:8" x14ac:dyDescent="0.3">
      <c r="A4614" s="40" t="s">
        <v>1081</v>
      </c>
      <c r="B4614" s="95">
        <f t="shared" si="9346"/>
        <v>21</v>
      </c>
      <c r="C4614" s="95">
        <f t="shared" si="9349"/>
        <v>31</v>
      </c>
      <c r="E4614" s="95">
        <f t="shared" ref="E4614" si="9453">plan_id</f>
        <v>390</v>
      </c>
      <c r="F4614" s="95">
        <f t="shared" ca="1" si="9443"/>
        <v>2019</v>
      </c>
      <c r="G4614" s="95">
        <f t="shared" ref="G4614" ca="1" si="9454">VLOOKUP(INDIRECT(CHAR(39)&amp;$A4614&amp;CHAR(39)&amp;"!r2c"&amp;$C4614,0),variables,2,0)</f>
        <v>9770</v>
      </c>
      <c r="H4614" s="98">
        <f t="array" aca="1" ref="H4614" ca="1">IF(AND(G4614&gt;=10861,G4614&lt;=10863),TEXT(INDIRECT(CHAR(39)&amp;$A4614&amp;CHAR(39)&amp;"!r"&amp;$B4614&amp;"c"&amp;$C4614,0),"dd-mmm-yyyy"),(INDIRECT(CHAR(39)&amp;$A4614&amp;CHAR(39)&amp;"!r"&amp;$B4614&amp;"c"&amp;$C4614,0)))</f>
        <v>0</v>
      </c>
    </row>
    <row r="4615" spans="1:8" x14ac:dyDescent="0.3">
      <c r="A4615" s="40" t="s">
        <v>1081</v>
      </c>
      <c r="B4615" s="95">
        <f t="shared" si="9346"/>
        <v>21</v>
      </c>
      <c r="C4615" s="95">
        <f t="shared" si="9349"/>
        <v>32</v>
      </c>
      <c r="E4615" s="95">
        <f t="shared" ref="E4615" si="9455">plan_id</f>
        <v>390</v>
      </c>
      <c r="F4615" s="95">
        <f t="shared" ca="1" si="9443"/>
        <v>2019</v>
      </c>
      <c r="G4615" s="95">
        <f t="shared" ref="G4615" ca="1" si="9456">VLOOKUP(INDIRECT(CHAR(39)&amp;$A4615&amp;CHAR(39)&amp;"!r2c"&amp;$C4615,0),variables,2,0)</f>
        <v>9773</v>
      </c>
      <c r="H4615" s="98">
        <f t="array" aca="1" ref="H4615" ca="1">IF(AND(G4615&gt;=10861,G4615&lt;=10863),TEXT(INDIRECT(CHAR(39)&amp;$A4615&amp;CHAR(39)&amp;"!r"&amp;$B4615&amp;"c"&amp;$C4615,0),"dd-mmm-yyyy"),(INDIRECT(CHAR(39)&amp;$A4615&amp;CHAR(39)&amp;"!r"&amp;$B4615&amp;"c"&amp;$C4615,0)))</f>
        <v>0</v>
      </c>
    </row>
    <row r="4616" spans="1:8" x14ac:dyDescent="0.3">
      <c r="A4616" s="40" t="s">
        <v>1081</v>
      </c>
      <c r="B4616" s="95">
        <f t="shared" si="9346"/>
        <v>21</v>
      </c>
      <c r="C4616" s="95">
        <f t="shared" si="9349"/>
        <v>33</v>
      </c>
      <c r="E4616" s="95">
        <f t="shared" ref="E4616" si="9457">plan_id</f>
        <v>390</v>
      </c>
      <c r="F4616" s="95">
        <f t="shared" ca="1" si="9443"/>
        <v>2019</v>
      </c>
      <c r="G4616" s="95">
        <f t="shared" ref="G4616" ca="1" si="9458">VLOOKUP(INDIRECT(CHAR(39)&amp;$A4616&amp;CHAR(39)&amp;"!r2c"&amp;$C4616,0),variables,2,0)</f>
        <v>9776</v>
      </c>
      <c r="H4616" s="98">
        <f t="array" aca="1" ref="H4616" ca="1">IF(AND(G4616&gt;=10861,G4616&lt;=10863),TEXT(INDIRECT(CHAR(39)&amp;$A4616&amp;CHAR(39)&amp;"!r"&amp;$B4616&amp;"c"&amp;$C4616,0),"dd-mmm-yyyy"),(INDIRECT(CHAR(39)&amp;$A4616&amp;CHAR(39)&amp;"!r"&amp;$B4616&amp;"c"&amp;$C4616,0)))</f>
        <v>0</v>
      </c>
    </row>
    <row r="4617" spans="1:8" x14ac:dyDescent="0.3">
      <c r="A4617" s="40" t="s">
        <v>1081</v>
      </c>
      <c r="B4617" s="95">
        <f t="shared" si="9346"/>
        <v>21</v>
      </c>
      <c r="C4617" s="95">
        <f t="shared" si="9349"/>
        <v>34</v>
      </c>
      <c r="E4617" s="95">
        <f t="shared" ref="E4617" si="9459">plan_id</f>
        <v>390</v>
      </c>
      <c r="F4617" s="95">
        <f t="shared" ca="1" si="9443"/>
        <v>2019</v>
      </c>
      <c r="G4617" s="95">
        <f t="shared" ref="G4617" ca="1" si="9460">VLOOKUP(INDIRECT(CHAR(39)&amp;$A4617&amp;CHAR(39)&amp;"!r2c"&amp;$C4617,0),variables,2,0)</f>
        <v>9779</v>
      </c>
      <c r="H4617" s="98">
        <f t="array" aca="1" ref="H4617" ca="1">IF(AND(G4617&gt;=10861,G4617&lt;=10863),TEXT(INDIRECT(CHAR(39)&amp;$A4617&amp;CHAR(39)&amp;"!r"&amp;$B4617&amp;"c"&amp;$C4617,0),"dd-mmm-yyyy"),(INDIRECT(CHAR(39)&amp;$A4617&amp;CHAR(39)&amp;"!r"&amp;$B4617&amp;"c"&amp;$C4617,0)))</f>
        <v>0</v>
      </c>
    </row>
    <row r="4618" spans="1:8" x14ac:dyDescent="0.3">
      <c r="A4618" s="40" t="s">
        <v>1081</v>
      </c>
      <c r="B4618" s="95">
        <f t="shared" si="9346"/>
        <v>21</v>
      </c>
      <c r="C4618" s="95">
        <f t="shared" si="9349"/>
        <v>35</v>
      </c>
      <c r="E4618" s="95">
        <f t="shared" ref="E4618" si="9461">plan_id</f>
        <v>390</v>
      </c>
      <c r="F4618" s="95">
        <f t="shared" ca="1" si="9443"/>
        <v>2019</v>
      </c>
      <c r="G4618" s="95">
        <f t="shared" ref="G4618" ca="1" si="9462">VLOOKUP(INDIRECT(CHAR(39)&amp;$A4618&amp;CHAR(39)&amp;"!r2c"&amp;$C4618,0),variables,2,0)</f>
        <v>9785</v>
      </c>
      <c r="H4618" s="98">
        <f t="array" aca="1" ref="H4618" ca="1">IF(AND(G4618&gt;=10861,G4618&lt;=10863),TEXT(INDIRECT(CHAR(39)&amp;$A4618&amp;CHAR(39)&amp;"!r"&amp;$B4618&amp;"c"&amp;$C4618,0),"dd-mmm-yyyy"),(INDIRECT(CHAR(39)&amp;$A4618&amp;CHAR(39)&amp;"!r"&amp;$B4618&amp;"c"&amp;$C4618,0)))</f>
        <v>0</v>
      </c>
    </row>
    <row r="4619" spans="1:8" x14ac:dyDescent="0.3">
      <c r="A4619" s="40" t="s">
        <v>1081</v>
      </c>
      <c r="B4619" s="95">
        <f t="shared" si="9346"/>
        <v>21</v>
      </c>
      <c r="C4619" s="95">
        <f t="shared" si="9349"/>
        <v>36</v>
      </c>
      <c r="E4619" s="95">
        <f t="shared" ref="E4619" si="9463">plan_id</f>
        <v>390</v>
      </c>
      <c r="F4619" s="95">
        <f t="shared" ca="1" si="9443"/>
        <v>2019</v>
      </c>
      <c r="G4619" s="95">
        <f t="shared" ref="G4619" ca="1" si="9464">VLOOKUP(INDIRECT(CHAR(39)&amp;$A4619&amp;CHAR(39)&amp;"!r2c"&amp;$C4619,0),variables,2,0)</f>
        <v>9794</v>
      </c>
      <c r="H4619" s="98">
        <f t="array" aca="1" ref="H4619" ca="1">IF(AND(G4619&gt;=10861,G4619&lt;=10863),TEXT(INDIRECT(CHAR(39)&amp;$A4619&amp;CHAR(39)&amp;"!r"&amp;$B4619&amp;"c"&amp;$C4619,0),"dd-mmm-yyyy"),(INDIRECT(CHAR(39)&amp;$A4619&amp;CHAR(39)&amp;"!r"&amp;$B4619&amp;"c"&amp;$C4619,0)))</f>
        <v>0</v>
      </c>
    </row>
    <row r="4620" spans="1:8" x14ac:dyDescent="0.3">
      <c r="A4620" s="40" t="s">
        <v>1081</v>
      </c>
      <c r="B4620" s="95">
        <f t="shared" si="9346"/>
        <v>21</v>
      </c>
      <c r="C4620" s="95">
        <f t="shared" si="9349"/>
        <v>37</v>
      </c>
      <c r="E4620" s="95">
        <f t="shared" ref="E4620" si="9465">plan_id</f>
        <v>390</v>
      </c>
      <c r="F4620" s="95">
        <f t="shared" ca="1" si="9443"/>
        <v>2019</v>
      </c>
      <c r="G4620" s="95">
        <f t="shared" ref="G4620" ca="1" si="9466">VLOOKUP(INDIRECT(CHAR(39)&amp;$A4620&amp;CHAR(39)&amp;"!r2c"&amp;$C4620,0),variables,2,0)</f>
        <v>9797</v>
      </c>
      <c r="H4620" s="98">
        <f t="array" aca="1" ref="H4620" ca="1">IF(AND(G4620&gt;=10861,G4620&lt;=10863),TEXT(INDIRECT(CHAR(39)&amp;$A4620&amp;CHAR(39)&amp;"!r"&amp;$B4620&amp;"c"&amp;$C4620,0),"dd-mmm-yyyy"),(INDIRECT(CHAR(39)&amp;$A4620&amp;CHAR(39)&amp;"!r"&amp;$B4620&amp;"c"&amp;$C4620,0)))</f>
        <v>0</v>
      </c>
    </row>
    <row r="4621" spans="1:8" x14ac:dyDescent="0.3">
      <c r="A4621" s="40" t="s">
        <v>1081</v>
      </c>
      <c r="B4621" s="95">
        <f t="shared" si="9346"/>
        <v>21</v>
      </c>
      <c r="C4621" s="95">
        <f t="shared" si="9349"/>
        <v>38</v>
      </c>
      <c r="E4621" s="95">
        <f t="shared" ref="E4621" si="9467">plan_id</f>
        <v>390</v>
      </c>
      <c r="F4621" s="95">
        <f t="shared" ca="1" si="9443"/>
        <v>2019</v>
      </c>
      <c r="G4621" s="95">
        <f t="shared" ref="G4621" ca="1" si="9468">VLOOKUP(INDIRECT(CHAR(39)&amp;$A4621&amp;CHAR(39)&amp;"!r2c"&amp;$C4621,0),variables,2,0)</f>
        <v>9806</v>
      </c>
      <c r="H4621" s="98">
        <f t="array" aca="1" ref="H4621" ca="1">IF(AND(G4621&gt;=10861,G4621&lt;=10863),TEXT(INDIRECT(CHAR(39)&amp;$A4621&amp;CHAR(39)&amp;"!r"&amp;$B4621&amp;"c"&amp;$C4621,0),"dd-mmm-yyyy"),(INDIRECT(CHAR(39)&amp;$A4621&amp;CHAR(39)&amp;"!r"&amp;$B4621&amp;"c"&amp;$C4621,0)))</f>
        <v>0</v>
      </c>
    </row>
    <row r="4622" spans="1:8" x14ac:dyDescent="0.3">
      <c r="A4622" s="40" t="s">
        <v>1081</v>
      </c>
      <c r="B4622" s="95">
        <f t="shared" si="9346"/>
        <v>21</v>
      </c>
      <c r="C4622" s="95">
        <f t="shared" si="9349"/>
        <v>39</v>
      </c>
      <c r="E4622" s="95">
        <f t="shared" ref="E4622" si="9469">plan_id</f>
        <v>390</v>
      </c>
      <c r="F4622" s="95">
        <f t="shared" ca="1" si="9443"/>
        <v>2019</v>
      </c>
      <c r="G4622" s="95">
        <f t="shared" ref="G4622" ca="1" si="9470">VLOOKUP(INDIRECT(CHAR(39)&amp;$A4622&amp;CHAR(39)&amp;"!r2c"&amp;$C4622,0),variables,2,0)</f>
        <v>9809</v>
      </c>
      <c r="H4622" s="98">
        <f t="array" aca="1" ref="H4622" ca="1">IF(AND(G4622&gt;=10861,G4622&lt;=10863),TEXT(INDIRECT(CHAR(39)&amp;$A4622&amp;CHAR(39)&amp;"!r"&amp;$B4622&amp;"c"&amp;$C4622,0),"dd-mmm-yyyy"),(INDIRECT(CHAR(39)&amp;$A4622&amp;CHAR(39)&amp;"!r"&amp;$B4622&amp;"c"&amp;$C4622,0)))</f>
        <v>0</v>
      </c>
    </row>
    <row r="4623" spans="1:8" x14ac:dyDescent="0.3">
      <c r="A4623" s="40" t="s">
        <v>1081</v>
      </c>
      <c r="B4623" s="95">
        <f t="shared" si="9346"/>
        <v>21</v>
      </c>
      <c r="C4623" s="95">
        <f t="shared" si="9349"/>
        <v>40</v>
      </c>
      <c r="E4623" s="95">
        <f t="shared" ref="E4623" si="9471">plan_id</f>
        <v>390</v>
      </c>
      <c r="F4623" s="95">
        <f t="shared" ca="1" si="9443"/>
        <v>2019</v>
      </c>
      <c r="G4623" s="95">
        <f t="shared" ref="G4623" ca="1" si="9472">VLOOKUP(INDIRECT(CHAR(39)&amp;$A4623&amp;CHAR(39)&amp;"!r2c"&amp;$C4623,0),variables,2,0)</f>
        <v>9818</v>
      </c>
      <c r="H4623" s="98">
        <f t="array" aca="1" ref="H4623" ca="1">IF(AND(G4623&gt;=10861,G4623&lt;=10863),TEXT(INDIRECT(CHAR(39)&amp;$A4623&amp;CHAR(39)&amp;"!r"&amp;$B4623&amp;"c"&amp;$C4623,0),"dd-mmm-yyyy"),(INDIRECT(CHAR(39)&amp;$A4623&amp;CHAR(39)&amp;"!r"&amp;$B4623&amp;"c"&amp;$C4623,0)))</f>
        <v>0</v>
      </c>
    </row>
    <row r="4624" spans="1:8" x14ac:dyDescent="0.3">
      <c r="A4624" s="40" t="s">
        <v>1081</v>
      </c>
      <c r="B4624" s="95">
        <f t="shared" si="9346"/>
        <v>21</v>
      </c>
      <c r="C4624" s="95">
        <f t="shared" si="9349"/>
        <v>41</v>
      </c>
      <c r="E4624" s="95">
        <f t="shared" ref="E4624" si="9473">plan_id</f>
        <v>390</v>
      </c>
      <c r="F4624" s="95">
        <f t="shared" ca="1" si="9443"/>
        <v>2019</v>
      </c>
      <c r="G4624" s="95">
        <f t="shared" ref="G4624" ca="1" si="9474">VLOOKUP(INDIRECT(CHAR(39)&amp;$A4624&amp;CHAR(39)&amp;"!r2c"&amp;$C4624,0),variables,2,0)</f>
        <v>9839</v>
      </c>
      <c r="H4624" s="98">
        <f t="array" aca="1" ref="H4624" ca="1">IF(AND(G4624&gt;=10861,G4624&lt;=10863),TEXT(INDIRECT(CHAR(39)&amp;$A4624&amp;CHAR(39)&amp;"!r"&amp;$B4624&amp;"c"&amp;$C4624,0),"dd-mmm-yyyy"),(INDIRECT(CHAR(39)&amp;$A4624&amp;CHAR(39)&amp;"!r"&amp;$B4624&amp;"c"&amp;$C4624,0)))</f>
        <v>0</v>
      </c>
    </row>
    <row r="4625" spans="1:8" x14ac:dyDescent="0.3">
      <c r="A4625" s="40" t="s">
        <v>1081</v>
      </c>
      <c r="B4625" s="95">
        <f t="shared" si="9346"/>
        <v>21</v>
      </c>
      <c r="C4625" s="95">
        <f t="shared" si="9349"/>
        <v>42</v>
      </c>
      <c r="E4625" s="95">
        <f t="shared" ref="E4625" si="9475">plan_id</f>
        <v>390</v>
      </c>
      <c r="F4625" s="95">
        <f t="shared" ca="1" si="9443"/>
        <v>2019</v>
      </c>
      <c r="G4625" s="95">
        <f t="shared" ref="G4625" ca="1" si="9476">VLOOKUP(INDIRECT(CHAR(39)&amp;$A4625&amp;CHAR(39)&amp;"!r2c"&amp;$C4625,0),variables,2,0)</f>
        <v>9860</v>
      </c>
      <c r="H4625" s="98">
        <f t="array" aca="1" ref="H4625" ca="1">IF(AND(G4625&gt;=10861,G4625&lt;=10863),TEXT(INDIRECT(CHAR(39)&amp;$A4625&amp;CHAR(39)&amp;"!r"&amp;$B4625&amp;"c"&amp;$C4625,0),"dd-mmm-yyyy"),(INDIRECT(CHAR(39)&amp;$A4625&amp;CHAR(39)&amp;"!r"&amp;$B4625&amp;"c"&amp;$C4625,0)))</f>
        <v>0</v>
      </c>
    </row>
    <row r="4626" spans="1:8" x14ac:dyDescent="0.3">
      <c r="A4626" s="40" t="s">
        <v>1081</v>
      </c>
      <c r="B4626" s="95">
        <f t="shared" ref="B4626:B4689" si="9477">B4538+1</f>
        <v>21</v>
      </c>
      <c r="C4626" s="95">
        <f t="shared" si="9349"/>
        <v>43</v>
      </c>
      <c r="E4626" s="95">
        <f t="shared" ref="E4626" si="9478">plan_id</f>
        <v>390</v>
      </c>
      <c r="F4626" s="95">
        <f t="shared" ca="1" si="9443"/>
        <v>2019</v>
      </c>
      <c r="G4626" s="95">
        <f t="shared" ref="G4626" ca="1" si="9479">VLOOKUP(INDIRECT(CHAR(39)&amp;$A4626&amp;CHAR(39)&amp;"!r2c"&amp;$C4626,0),variables,2,0)</f>
        <v>9863</v>
      </c>
      <c r="H4626" s="98">
        <f t="array" aca="1" ref="H4626" ca="1">IF(AND(G4626&gt;=10861,G4626&lt;=10863),TEXT(INDIRECT(CHAR(39)&amp;$A4626&amp;CHAR(39)&amp;"!r"&amp;$B4626&amp;"c"&amp;$C4626,0),"dd-mmm-yyyy"),(INDIRECT(CHAR(39)&amp;$A4626&amp;CHAR(39)&amp;"!r"&amp;$B4626&amp;"c"&amp;$C4626,0)))</f>
        <v>0</v>
      </c>
    </row>
    <row r="4627" spans="1:8" x14ac:dyDescent="0.3">
      <c r="A4627" s="40" t="s">
        <v>1081</v>
      </c>
      <c r="B4627" s="95">
        <f t="shared" si="9477"/>
        <v>21</v>
      </c>
      <c r="C4627" s="95">
        <f t="shared" ref="C4627:C4690" si="9480">C4539</f>
        <v>44</v>
      </c>
      <c r="E4627" s="95">
        <f t="shared" ref="E4627" si="9481">plan_id</f>
        <v>390</v>
      </c>
      <c r="F4627" s="95">
        <f t="shared" ca="1" si="9443"/>
        <v>2019</v>
      </c>
      <c r="G4627" s="95">
        <f t="shared" ref="G4627" ca="1" si="9482">VLOOKUP(INDIRECT(CHAR(39)&amp;$A4627&amp;CHAR(39)&amp;"!r2c"&amp;$C4627,0),variables,2,0)</f>
        <v>9878</v>
      </c>
      <c r="H4627" s="98">
        <f t="array" aca="1" ref="H4627" ca="1">IF(AND(G4627&gt;=10861,G4627&lt;=10863),TEXT(INDIRECT(CHAR(39)&amp;$A4627&amp;CHAR(39)&amp;"!r"&amp;$B4627&amp;"c"&amp;$C4627,0),"dd-mmm-yyyy"),(INDIRECT(CHAR(39)&amp;$A4627&amp;CHAR(39)&amp;"!r"&amp;$B4627&amp;"c"&amp;$C4627,0)))</f>
        <v>0</v>
      </c>
    </row>
    <row r="4628" spans="1:8" x14ac:dyDescent="0.3">
      <c r="A4628" s="40" t="s">
        <v>1081</v>
      </c>
      <c r="B4628" s="95">
        <f t="shared" si="9477"/>
        <v>21</v>
      </c>
      <c r="C4628" s="95">
        <f t="shared" si="9480"/>
        <v>45</v>
      </c>
      <c r="E4628" s="95">
        <f t="shared" ref="E4628" si="9483">plan_id</f>
        <v>390</v>
      </c>
      <c r="F4628" s="95">
        <f t="shared" ca="1" si="9443"/>
        <v>2019</v>
      </c>
      <c r="G4628" s="95">
        <f t="shared" ref="G4628" ca="1" si="9484">VLOOKUP(INDIRECT(CHAR(39)&amp;$A4628&amp;CHAR(39)&amp;"!r2c"&amp;$C4628,0),variables,2,0)</f>
        <v>9923</v>
      </c>
      <c r="H4628" s="98">
        <f t="array" aca="1" ref="H4628" ca="1">IF(AND(G4628&gt;=10861,G4628&lt;=10863),TEXT(INDIRECT(CHAR(39)&amp;$A4628&amp;CHAR(39)&amp;"!r"&amp;$B4628&amp;"c"&amp;$C4628,0),"dd-mmm-yyyy"),(INDIRECT(CHAR(39)&amp;$A4628&amp;CHAR(39)&amp;"!r"&amp;$B4628&amp;"c"&amp;$C4628,0)))</f>
        <v>0</v>
      </c>
    </row>
    <row r="4629" spans="1:8" x14ac:dyDescent="0.3">
      <c r="A4629" s="40" t="s">
        <v>1081</v>
      </c>
      <c r="B4629" s="95">
        <f t="shared" si="9477"/>
        <v>21</v>
      </c>
      <c r="C4629" s="95">
        <f t="shared" si="9480"/>
        <v>46</v>
      </c>
      <c r="E4629" s="95">
        <f t="shared" ref="E4629" si="9485">plan_id</f>
        <v>390</v>
      </c>
      <c r="F4629" s="95">
        <f t="shared" ca="1" si="9443"/>
        <v>2019</v>
      </c>
      <c r="G4629" s="95">
        <f t="shared" ref="G4629" ca="1" si="9486">VLOOKUP(INDIRECT(CHAR(39)&amp;$A4629&amp;CHAR(39)&amp;"!r2c"&amp;$C4629,0),variables,2,0)</f>
        <v>9932</v>
      </c>
      <c r="H4629" s="98">
        <f t="array" aca="1" ref="H4629" ca="1">IF(AND(G4629&gt;=10861,G4629&lt;=10863),TEXT(INDIRECT(CHAR(39)&amp;$A4629&amp;CHAR(39)&amp;"!r"&amp;$B4629&amp;"c"&amp;$C4629,0),"dd-mmm-yyyy"),(INDIRECT(CHAR(39)&amp;$A4629&amp;CHAR(39)&amp;"!r"&amp;$B4629&amp;"c"&amp;$C4629,0)))</f>
        <v>0</v>
      </c>
    </row>
    <row r="4630" spans="1:8" x14ac:dyDescent="0.3">
      <c r="A4630" s="40" t="s">
        <v>1081</v>
      </c>
      <c r="B4630" s="95">
        <f t="shared" si="9477"/>
        <v>21</v>
      </c>
      <c r="C4630" s="95">
        <f t="shared" si="9480"/>
        <v>47</v>
      </c>
      <c r="E4630" s="95">
        <f t="shared" ref="E4630" si="9487">plan_id</f>
        <v>390</v>
      </c>
      <c r="F4630" s="95">
        <f t="shared" ca="1" si="9443"/>
        <v>2019</v>
      </c>
      <c r="G4630" s="95">
        <f t="shared" ref="G4630" ca="1" si="9488">VLOOKUP(INDIRECT(CHAR(39)&amp;$A4630&amp;CHAR(39)&amp;"!r2c"&amp;$C4630,0),variables,2,0)</f>
        <v>9935</v>
      </c>
      <c r="H4630" s="98">
        <f t="array" aca="1" ref="H4630" ca="1">IF(AND(G4630&gt;=10861,G4630&lt;=10863),TEXT(INDIRECT(CHAR(39)&amp;$A4630&amp;CHAR(39)&amp;"!r"&amp;$B4630&amp;"c"&amp;$C4630,0),"dd-mmm-yyyy"),(INDIRECT(CHAR(39)&amp;$A4630&amp;CHAR(39)&amp;"!r"&amp;$B4630&amp;"c"&amp;$C4630,0)))</f>
        <v>0</v>
      </c>
    </row>
    <row r="4631" spans="1:8" x14ac:dyDescent="0.3">
      <c r="A4631" s="40" t="s">
        <v>1081</v>
      </c>
      <c r="B4631" s="95">
        <f t="shared" si="9477"/>
        <v>21</v>
      </c>
      <c r="C4631" s="95">
        <f t="shared" si="9480"/>
        <v>48</v>
      </c>
      <c r="E4631" s="95">
        <f t="shared" ref="E4631" si="9489">plan_id</f>
        <v>390</v>
      </c>
      <c r="F4631" s="95">
        <f t="shared" ca="1" si="9443"/>
        <v>2019</v>
      </c>
      <c r="G4631" s="95">
        <f t="shared" ref="G4631" ca="1" si="9490">VLOOKUP(INDIRECT(CHAR(39)&amp;$A4631&amp;CHAR(39)&amp;"!r2c"&amp;$C4631,0),variables,2,0)</f>
        <v>9651</v>
      </c>
      <c r="H4631" s="98">
        <f t="array" aca="1" ref="H4631" ca="1">IF(AND(G4631&gt;=10861,G4631&lt;=10863),TEXT(INDIRECT(CHAR(39)&amp;$A4631&amp;CHAR(39)&amp;"!r"&amp;$B4631&amp;"c"&amp;$C4631,0),"dd-mmm-yyyy"),(INDIRECT(CHAR(39)&amp;$A4631&amp;CHAR(39)&amp;"!r"&amp;$B4631&amp;"c"&amp;$C4631,0)))</f>
        <v>0</v>
      </c>
    </row>
    <row r="4632" spans="1:8" x14ac:dyDescent="0.3">
      <c r="A4632" s="40" t="s">
        <v>1081</v>
      </c>
      <c r="B4632" s="95">
        <f t="shared" si="9477"/>
        <v>21</v>
      </c>
      <c r="C4632" s="95">
        <f t="shared" si="9480"/>
        <v>49</v>
      </c>
      <c r="E4632" s="95">
        <f t="shared" ref="E4632" si="9491">plan_id</f>
        <v>390</v>
      </c>
      <c r="F4632" s="95">
        <f t="shared" ca="1" si="9443"/>
        <v>2019</v>
      </c>
      <c r="G4632" s="95">
        <f t="shared" ref="G4632" ca="1" si="9492">VLOOKUP(INDIRECT(CHAR(39)&amp;$A4632&amp;CHAR(39)&amp;"!r2c"&amp;$C4632,0),variables,2,0)</f>
        <v>9722</v>
      </c>
      <c r="H4632" s="98">
        <f t="array" aca="1" ref="H4632" ca="1">IF(AND(G4632&gt;=10861,G4632&lt;=10863),TEXT(INDIRECT(CHAR(39)&amp;$A4632&amp;CHAR(39)&amp;"!r"&amp;$B4632&amp;"c"&amp;$C4632,0),"dd-mmm-yyyy"),(INDIRECT(CHAR(39)&amp;$A4632&amp;CHAR(39)&amp;"!r"&amp;$B4632&amp;"c"&amp;$C4632,0)))</f>
        <v>0</v>
      </c>
    </row>
    <row r="4633" spans="1:8" x14ac:dyDescent="0.3">
      <c r="A4633" s="40" t="s">
        <v>1081</v>
      </c>
      <c r="B4633" s="95">
        <f t="shared" si="9477"/>
        <v>21</v>
      </c>
      <c r="C4633" s="95">
        <f t="shared" si="9480"/>
        <v>50</v>
      </c>
      <c r="E4633" s="95">
        <f t="shared" ref="E4633" si="9493">plan_id</f>
        <v>390</v>
      </c>
      <c r="F4633" s="95">
        <f t="shared" ca="1" si="9443"/>
        <v>2019</v>
      </c>
      <c r="G4633" s="95">
        <f t="shared" ref="G4633" ca="1" si="9494">VLOOKUP(INDIRECT(CHAR(39)&amp;$A4633&amp;CHAR(39)&amp;"!r2c"&amp;$C4633,0),variables,2,0)</f>
        <v>9848</v>
      </c>
      <c r="H4633" s="98">
        <f t="array" aca="1" ref="H4633" ca="1">IF(AND(G4633&gt;=10861,G4633&lt;=10863),TEXT(INDIRECT(CHAR(39)&amp;$A4633&amp;CHAR(39)&amp;"!r"&amp;$B4633&amp;"c"&amp;$C4633,0),"dd-mmm-yyyy"),(INDIRECT(CHAR(39)&amp;$A4633&amp;CHAR(39)&amp;"!r"&amp;$B4633&amp;"c"&amp;$C4633,0)))</f>
        <v>0</v>
      </c>
    </row>
    <row r="4634" spans="1:8" x14ac:dyDescent="0.3">
      <c r="A4634" s="40" t="s">
        <v>1081</v>
      </c>
      <c r="B4634" s="95">
        <f t="shared" si="9477"/>
        <v>21</v>
      </c>
      <c r="C4634" s="95">
        <f t="shared" si="9480"/>
        <v>51</v>
      </c>
      <c r="E4634" s="95">
        <f t="shared" ref="E4634" si="9495">plan_id</f>
        <v>390</v>
      </c>
      <c r="F4634" s="95">
        <f t="shared" ca="1" si="9443"/>
        <v>2019</v>
      </c>
      <c r="G4634" s="95">
        <f t="shared" ref="G4634" ca="1" si="9496">VLOOKUP(INDIRECT(CHAR(39)&amp;$A4634&amp;CHAR(39)&amp;"!r2c"&amp;$C4634,0),variables,2,0)</f>
        <v>9866</v>
      </c>
      <c r="H4634" s="98">
        <f t="array" aca="1" ref="H4634" ca="1">IF(AND(G4634&gt;=10861,G4634&lt;=10863),TEXT(INDIRECT(CHAR(39)&amp;$A4634&amp;CHAR(39)&amp;"!r"&amp;$B4634&amp;"c"&amp;$C4634,0),"dd-mmm-yyyy"),(INDIRECT(CHAR(39)&amp;$A4634&amp;CHAR(39)&amp;"!r"&amp;$B4634&amp;"c"&amp;$C4634,0)))</f>
        <v>0</v>
      </c>
    </row>
    <row r="4635" spans="1:8" x14ac:dyDescent="0.3">
      <c r="A4635" s="40" t="s">
        <v>1081</v>
      </c>
      <c r="B4635" s="95">
        <f t="shared" si="9477"/>
        <v>21</v>
      </c>
      <c r="C4635" s="95">
        <f t="shared" si="9480"/>
        <v>52</v>
      </c>
      <c r="E4635" s="95">
        <f t="shared" ref="E4635" si="9497">plan_id</f>
        <v>390</v>
      </c>
      <c r="F4635" s="95">
        <f t="shared" ca="1" si="9443"/>
        <v>2019</v>
      </c>
      <c r="G4635" s="95">
        <f t="shared" ref="G4635" ca="1" si="9498">VLOOKUP(INDIRECT(CHAR(39)&amp;$A4635&amp;CHAR(39)&amp;"!r2c"&amp;$C4635,0),variables,2,0)</f>
        <v>9899</v>
      </c>
      <c r="H4635" s="98">
        <f t="array" aca="1" ref="H4635" ca="1">IF(AND(G4635&gt;=10861,G4635&lt;=10863),TEXT(INDIRECT(CHAR(39)&amp;$A4635&amp;CHAR(39)&amp;"!r"&amp;$B4635&amp;"c"&amp;$C4635,0),"dd-mmm-yyyy"),(INDIRECT(CHAR(39)&amp;$A4635&amp;CHAR(39)&amp;"!r"&amp;$B4635&amp;"c"&amp;$C4635,0)))</f>
        <v>0</v>
      </c>
    </row>
    <row r="4636" spans="1:8" x14ac:dyDescent="0.3">
      <c r="A4636" s="40" t="s">
        <v>1081</v>
      </c>
      <c r="B4636" s="95">
        <f t="shared" si="9477"/>
        <v>21</v>
      </c>
      <c r="C4636" s="95">
        <f t="shared" si="9480"/>
        <v>53</v>
      </c>
      <c r="E4636" s="95">
        <f t="shared" ref="E4636" si="9499">plan_id</f>
        <v>390</v>
      </c>
      <c r="F4636" s="95">
        <f t="shared" ca="1" si="9443"/>
        <v>2019</v>
      </c>
      <c r="G4636" s="95">
        <f t="shared" ref="G4636" ca="1" si="9500">VLOOKUP(INDIRECT(CHAR(39)&amp;$A4636&amp;CHAR(39)&amp;"!r2c"&amp;$C4636,0),variables,2,0)</f>
        <v>9905</v>
      </c>
      <c r="H4636" s="98">
        <f t="array" aca="1" ref="H4636" ca="1">IF(AND(G4636&gt;=10861,G4636&lt;=10863),TEXT(INDIRECT(CHAR(39)&amp;$A4636&amp;CHAR(39)&amp;"!r"&amp;$B4636&amp;"c"&amp;$C4636,0),"dd-mmm-yyyy"),(INDIRECT(CHAR(39)&amp;$A4636&amp;CHAR(39)&amp;"!r"&amp;$B4636&amp;"c"&amp;$C4636,0)))</f>
        <v>0</v>
      </c>
    </row>
    <row r="4637" spans="1:8" x14ac:dyDescent="0.3">
      <c r="A4637" s="40" t="s">
        <v>1081</v>
      </c>
      <c r="B4637" s="95">
        <f t="shared" si="9477"/>
        <v>21</v>
      </c>
      <c r="C4637" s="95">
        <f t="shared" si="9480"/>
        <v>54</v>
      </c>
      <c r="E4637" s="95">
        <f t="shared" ref="E4637" si="9501">plan_id</f>
        <v>390</v>
      </c>
      <c r="F4637" s="95">
        <f t="shared" ca="1" si="9443"/>
        <v>2019</v>
      </c>
      <c r="G4637" s="95">
        <f t="shared" ref="G4637" ca="1" si="9502">VLOOKUP(INDIRECT(CHAR(39)&amp;$A4637&amp;CHAR(39)&amp;"!r2c"&amp;$C4637,0),variables,2,0)</f>
        <v>9929</v>
      </c>
      <c r="H4637" s="98">
        <f t="array" aca="1" ref="H4637" ca="1">IF(AND(G4637&gt;=10861,G4637&lt;=10863),TEXT(INDIRECT(CHAR(39)&amp;$A4637&amp;CHAR(39)&amp;"!r"&amp;$B4637&amp;"c"&amp;$C4637,0),"dd-mmm-yyyy"),(INDIRECT(CHAR(39)&amp;$A4637&amp;CHAR(39)&amp;"!r"&amp;$B4637&amp;"c"&amp;$C4637,0)))</f>
        <v>0</v>
      </c>
    </row>
    <row r="4638" spans="1:8" x14ac:dyDescent="0.3">
      <c r="A4638" s="40" t="s">
        <v>1081</v>
      </c>
      <c r="B4638" s="95">
        <f t="shared" si="9477"/>
        <v>21</v>
      </c>
      <c r="C4638" s="95">
        <f t="shared" si="9480"/>
        <v>55</v>
      </c>
      <c r="E4638" s="95">
        <f t="shared" ref="E4638" si="9503">plan_id</f>
        <v>390</v>
      </c>
      <c r="F4638" s="95">
        <f t="shared" ca="1" si="9443"/>
        <v>2019</v>
      </c>
      <c r="G4638" s="95">
        <f t="shared" ref="G4638" ca="1" si="9504">VLOOKUP(INDIRECT(CHAR(39)&amp;$A4638&amp;CHAR(39)&amp;"!r2c"&amp;$C4638,0),variables,2,0)</f>
        <v>9654</v>
      </c>
      <c r="H4638" s="98">
        <f t="array" aca="1" ref="H4638" ca="1">IF(AND(G4638&gt;=10861,G4638&lt;=10863),TEXT(INDIRECT(CHAR(39)&amp;$A4638&amp;CHAR(39)&amp;"!r"&amp;$B4638&amp;"c"&amp;$C4638,0),"dd-mmm-yyyy"),(INDIRECT(CHAR(39)&amp;$A4638&amp;CHAR(39)&amp;"!r"&amp;$B4638&amp;"c"&amp;$C4638,0)))</f>
        <v>0</v>
      </c>
    </row>
    <row r="4639" spans="1:8" x14ac:dyDescent="0.3">
      <c r="A4639" s="40" t="s">
        <v>1081</v>
      </c>
      <c r="B4639" s="95">
        <f t="shared" si="9477"/>
        <v>21</v>
      </c>
      <c r="C4639" s="95">
        <f t="shared" si="9480"/>
        <v>56</v>
      </c>
      <c r="E4639" s="95">
        <f t="shared" ref="E4639" si="9505">plan_id</f>
        <v>390</v>
      </c>
      <c r="F4639" s="95">
        <f t="shared" ca="1" si="9443"/>
        <v>2019</v>
      </c>
      <c r="G4639" s="95">
        <f t="shared" ref="G4639" ca="1" si="9506">VLOOKUP(INDIRECT(CHAR(39)&amp;$A4639&amp;CHAR(39)&amp;"!r2c"&amp;$C4639,0),variables,2,0)</f>
        <v>9707</v>
      </c>
      <c r="H4639" s="98">
        <f t="array" aca="1" ref="H4639" ca="1">IF(AND(G4639&gt;=10861,G4639&lt;=10863),TEXT(INDIRECT(CHAR(39)&amp;$A4639&amp;CHAR(39)&amp;"!r"&amp;$B4639&amp;"c"&amp;$C4639,0),"dd-mmm-yyyy"),(INDIRECT(CHAR(39)&amp;$A4639&amp;CHAR(39)&amp;"!r"&amp;$B4639&amp;"c"&amp;$C4639,0)))</f>
        <v>0</v>
      </c>
    </row>
    <row r="4640" spans="1:8" x14ac:dyDescent="0.3">
      <c r="A4640" s="40" t="s">
        <v>1081</v>
      </c>
      <c r="B4640" s="95">
        <f t="shared" si="9477"/>
        <v>21</v>
      </c>
      <c r="C4640" s="95">
        <f t="shared" si="9480"/>
        <v>57</v>
      </c>
      <c r="E4640" s="95">
        <f t="shared" ref="E4640" si="9507">plan_id</f>
        <v>390</v>
      </c>
      <c r="F4640" s="95">
        <f t="shared" ca="1" si="9443"/>
        <v>2019</v>
      </c>
      <c r="G4640" s="95">
        <f t="shared" ref="G4640" ca="1" si="9508">VLOOKUP(INDIRECT(CHAR(39)&amp;$A4640&amp;CHAR(39)&amp;"!r2c"&amp;$C4640,0),variables,2,0)</f>
        <v>9669</v>
      </c>
      <c r="H4640" s="98">
        <f t="array" aca="1" ref="H4640" ca="1">IF(AND(G4640&gt;=10861,G4640&lt;=10863),TEXT(INDIRECT(CHAR(39)&amp;$A4640&amp;CHAR(39)&amp;"!r"&amp;$B4640&amp;"c"&amp;$C4640,0),"dd-mmm-yyyy"),(INDIRECT(CHAR(39)&amp;$A4640&amp;CHAR(39)&amp;"!r"&amp;$B4640&amp;"c"&amp;$C4640,0)))</f>
        <v>0</v>
      </c>
    </row>
    <row r="4641" spans="1:8" x14ac:dyDescent="0.3">
      <c r="A4641" s="40" t="s">
        <v>1081</v>
      </c>
      <c r="B4641" s="95">
        <f t="shared" si="9477"/>
        <v>21</v>
      </c>
      <c r="C4641" s="95">
        <f t="shared" si="9480"/>
        <v>58</v>
      </c>
      <c r="E4641" s="95">
        <f t="shared" ref="E4641" si="9509">plan_id</f>
        <v>390</v>
      </c>
      <c r="F4641" s="95">
        <f t="shared" ca="1" si="9443"/>
        <v>2019</v>
      </c>
      <c r="G4641" s="95">
        <f t="shared" ref="G4641" ca="1" si="9510">VLOOKUP(INDIRECT(CHAR(39)&amp;$A4641&amp;CHAR(39)&amp;"!r2c"&amp;$C4641,0),variables,2,0)</f>
        <v>9851</v>
      </c>
      <c r="H4641" s="98">
        <f t="array" aca="1" ref="H4641" ca="1">IF(AND(G4641&gt;=10861,G4641&lt;=10863),TEXT(INDIRECT(CHAR(39)&amp;$A4641&amp;CHAR(39)&amp;"!r"&amp;$B4641&amp;"c"&amp;$C4641,0),"dd-mmm-yyyy"),(INDIRECT(CHAR(39)&amp;$A4641&amp;CHAR(39)&amp;"!r"&amp;$B4641&amp;"c"&amp;$C4641,0)))</f>
        <v>0</v>
      </c>
    </row>
    <row r="4642" spans="1:8" x14ac:dyDescent="0.3">
      <c r="A4642" s="40" t="s">
        <v>1081</v>
      </c>
      <c r="B4642" s="95">
        <f t="shared" si="9477"/>
        <v>21</v>
      </c>
      <c r="C4642" s="95">
        <f t="shared" si="9480"/>
        <v>59</v>
      </c>
      <c r="E4642" s="95">
        <f t="shared" ref="E4642" si="9511">plan_id</f>
        <v>390</v>
      </c>
      <c r="F4642" s="95">
        <f t="shared" ca="1" si="9443"/>
        <v>2019</v>
      </c>
      <c r="G4642" s="95">
        <f t="shared" ref="G4642" ca="1" si="9512">VLOOKUP(INDIRECT(CHAR(39)&amp;$A4642&amp;CHAR(39)&amp;"!r2c"&amp;$C4642,0),variables,2,0)</f>
        <v>9890</v>
      </c>
      <c r="H4642" s="98">
        <f t="array" aca="1" ref="H4642" ca="1">IF(AND(G4642&gt;=10861,G4642&lt;=10863),TEXT(INDIRECT(CHAR(39)&amp;$A4642&amp;CHAR(39)&amp;"!r"&amp;$B4642&amp;"c"&amp;$C4642,0),"dd-mmm-yyyy"),(INDIRECT(CHAR(39)&amp;$A4642&amp;CHAR(39)&amp;"!r"&amp;$B4642&amp;"c"&amp;$C4642,0)))</f>
        <v>0</v>
      </c>
    </row>
    <row r="4643" spans="1:8" x14ac:dyDescent="0.3">
      <c r="A4643" s="40" t="s">
        <v>1081</v>
      </c>
      <c r="B4643" s="95">
        <f t="shared" si="9477"/>
        <v>21</v>
      </c>
      <c r="C4643" s="95">
        <f t="shared" si="9480"/>
        <v>60</v>
      </c>
      <c r="E4643" s="95">
        <f t="shared" ref="E4643" si="9513">plan_id</f>
        <v>390</v>
      </c>
      <c r="F4643" s="95">
        <f t="shared" ca="1" si="9443"/>
        <v>2019</v>
      </c>
      <c r="G4643" s="95">
        <f t="shared" ref="G4643" ca="1" si="9514">VLOOKUP(INDIRECT(CHAR(39)&amp;$A4643&amp;CHAR(39)&amp;"!r2c"&amp;$C4643,0),variables,2,0)</f>
        <v>9893</v>
      </c>
      <c r="H4643" s="98">
        <f t="array" aca="1" ref="H4643" ca="1">IF(AND(G4643&gt;=10861,G4643&lt;=10863),TEXT(INDIRECT(CHAR(39)&amp;$A4643&amp;CHAR(39)&amp;"!r"&amp;$B4643&amp;"c"&amp;$C4643,0),"dd-mmm-yyyy"),(INDIRECT(CHAR(39)&amp;$A4643&amp;CHAR(39)&amp;"!r"&amp;$B4643&amp;"c"&amp;$C4643,0)))</f>
        <v>0</v>
      </c>
    </row>
    <row r="4644" spans="1:8" x14ac:dyDescent="0.3">
      <c r="A4644" s="40" t="s">
        <v>1081</v>
      </c>
      <c r="B4644" s="95">
        <f t="shared" si="9477"/>
        <v>21</v>
      </c>
      <c r="C4644" s="95">
        <f t="shared" si="9480"/>
        <v>61</v>
      </c>
      <c r="E4644" s="95">
        <f t="shared" ref="E4644" si="9515">plan_id</f>
        <v>390</v>
      </c>
      <c r="F4644" s="95">
        <f t="shared" ca="1" si="9443"/>
        <v>2019</v>
      </c>
      <c r="G4644" s="95">
        <f t="shared" ref="G4644" ca="1" si="9516">VLOOKUP(INDIRECT(CHAR(39)&amp;$A4644&amp;CHAR(39)&amp;"!r2c"&amp;$C4644,0),variables,2,0)</f>
        <v>9896</v>
      </c>
      <c r="H4644" s="98">
        <f t="array" aca="1" ref="H4644" ca="1">IF(AND(G4644&gt;=10861,G4644&lt;=10863),TEXT(INDIRECT(CHAR(39)&amp;$A4644&amp;CHAR(39)&amp;"!r"&amp;$B4644&amp;"c"&amp;$C4644,0),"dd-mmm-yyyy"),(INDIRECT(CHAR(39)&amp;$A4644&amp;CHAR(39)&amp;"!r"&amp;$B4644&amp;"c"&amp;$C4644,0)))</f>
        <v>0</v>
      </c>
    </row>
    <row r="4645" spans="1:8" x14ac:dyDescent="0.3">
      <c r="A4645" s="40" t="s">
        <v>1081</v>
      </c>
      <c r="B4645" s="95">
        <f t="shared" si="9477"/>
        <v>21</v>
      </c>
      <c r="C4645" s="95">
        <f t="shared" si="9480"/>
        <v>62</v>
      </c>
      <c r="E4645" s="95">
        <f t="shared" ref="E4645" si="9517">plan_id</f>
        <v>390</v>
      </c>
      <c r="F4645" s="95">
        <f t="shared" ca="1" si="9443"/>
        <v>2019</v>
      </c>
      <c r="G4645" s="95">
        <f t="shared" ref="G4645" ca="1" si="9518">VLOOKUP(INDIRECT(CHAR(39)&amp;$A4645&amp;CHAR(39)&amp;"!r2c"&amp;$C4645,0),variables,2,0)</f>
        <v>9660</v>
      </c>
      <c r="H4645" s="98">
        <f t="array" aca="1" ref="H4645" ca="1">IF(AND(G4645&gt;=10861,G4645&lt;=10863),TEXT(INDIRECT(CHAR(39)&amp;$A4645&amp;CHAR(39)&amp;"!r"&amp;$B4645&amp;"c"&amp;$C4645,0),"dd-mmm-yyyy"),(INDIRECT(CHAR(39)&amp;$A4645&amp;CHAR(39)&amp;"!r"&amp;$B4645&amp;"c"&amp;$C4645,0)))</f>
        <v>0</v>
      </c>
    </row>
    <row r="4646" spans="1:8" x14ac:dyDescent="0.3">
      <c r="A4646" s="40" t="s">
        <v>1081</v>
      </c>
      <c r="B4646" s="95">
        <f t="shared" si="9477"/>
        <v>21</v>
      </c>
      <c r="C4646" s="95">
        <f t="shared" si="9480"/>
        <v>63</v>
      </c>
      <c r="E4646" s="95">
        <f t="shared" ref="E4646" si="9519">plan_id</f>
        <v>390</v>
      </c>
      <c r="F4646" s="95">
        <f t="shared" ca="1" si="9443"/>
        <v>2019</v>
      </c>
      <c r="G4646" s="95">
        <f t="shared" ref="G4646" ca="1" si="9520">VLOOKUP(INDIRECT(CHAR(39)&amp;$A4646&amp;CHAR(39)&amp;"!r2c"&amp;$C4646,0),variables,2,0)</f>
        <v>9701</v>
      </c>
      <c r="H4646" s="98">
        <f t="array" aca="1" ref="H4646" ca="1">IF(AND(G4646&gt;=10861,G4646&lt;=10863),TEXT(INDIRECT(CHAR(39)&amp;$A4646&amp;CHAR(39)&amp;"!r"&amp;$B4646&amp;"c"&amp;$C4646,0),"dd-mmm-yyyy"),(INDIRECT(CHAR(39)&amp;$A4646&amp;CHAR(39)&amp;"!r"&amp;$B4646&amp;"c"&amp;$C4646,0)))</f>
        <v>0</v>
      </c>
    </row>
    <row r="4647" spans="1:8" x14ac:dyDescent="0.3">
      <c r="A4647" s="40" t="s">
        <v>1081</v>
      </c>
      <c r="B4647" s="95">
        <f t="shared" si="9477"/>
        <v>21</v>
      </c>
      <c r="C4647" s="95">
        <f t="shared" si="9480"/>
        <v>64</v>
      </c>
      <c r="E4647" s="95">
        <f t="shared" ref="E4647" si="9521">plan_id</f>
        <v>390</v>
      </c>
      <c r="F4647" s="95">
        <f t="shared" ca="1" si="9443"/>
        <v>2019</v>
      </c>
      <c r="G4647" s="95">
        <f t="shared" ref="G4647" ca="1" si="9522">VLOOKUP(INDIRECT(CHAR(39)&amp;$A4647&amp;CHAR(39)&amp;"!r2c"&amp;$C4647,0),variables,2,0)</f>
        <v>9728</v>
      </c>
      <c r="H4647" s="98">
        <f t="array" aca="1" ref="H4647" ca="1">IF(AND(G4647&gt;=10861,G4647&lt;=10863),TEXT(INDIRECT(CHAR(39)&amp;$A4647&amp;CHAR(39)&amp;"!r"&amp;$B4647&amp;"c"&amp;$C4647,0),"dd-mmm-yyyy"),(INDIRECT(CHAR(39)&amp;$A4647&amp;CHAR(39)&amp;"!r"&amp;$B4647&amp;"c"&amp;$C4647,0)))</f>
        <v>0</v>
      </c>
    </row>
    <row r="4648" spans="1:8" x14ac:dyDescent="0.3">
      <c r="A4648" s="40" t="s">
        <v>1081</v>
      </c>
      <c r="B4648" s="95">
        <f t="shared" si="9477"/>
        <v>21</v>
      </c>
      <c r="C4648" s="95">
        <f t="shared" si="9480"/>
        <v>65</v>
      </c>
      <c r="E4648" s="95">
        <f t="shared" ref="E4648" si="9523">plan_id</f>
        <v>390</v>
      </c>
      <c r="F4648" s="95">
        <f t="shared" ca="1" si="9443"/>
        <v>2019</v>
      </c>
      <c r="G4648" s="95">
        <f t="shared" ref="G4648" ca="1" si="9524">VLOOKUP(INDIRECT(CHAR(39)&amp;$A4648&amp;CHAR(39)&amp;"!r2c"&amp;$C4648,0),variables,2,0)</f>
        <v>9731</v>
      </c>
      <c r="H4648" s="98">
        <f t="array" aca="1" ref="H4648" ca="1">IF(AND(G4648&gt;=10861,G4648&lt;=10863),TEXT(INDIRECT(CHAR(39)&amp;$A4648&amp;CHAR(39)&amp;"!r"&amp;$B4648&amp;"c"&amp;$C4648,0),"dd-mmm-yyyy"),(INDIRECT(CHAR(39)&amp;$A4648&amp;CHAR(39)&amp;"!r"&amp;$B4648&amp;"c"&amp;$C4648,0)))</f>
        <v>0</v>
      </c>
    </row>
    <row r="4649" spans="1:8" x14ac:dyDescent="0.3">
      <c r="A4649" s="40" t="s">
        <v>1081</v>
      </c>
      <c r="B4649" s="95">
        <f t="shared" si="9477"/>
        <v>21</v>
      </c>
      <c r="C4649" s="95">
        <f t="shared" si="9480"/>
        <v>66</v>
      </c>
      <c r="E4649" s="95">
        <f t="shared" ref="E4649" si="9525">plan_id</f>
        <v>390</v>
      </c>
      <c r="F4649" s="95">
        <f t="shared" ca="1" si="9443"/>
        <v>2019</v>
      </c>
      <c r="G4649" s="95">
        <f t="shared" ref="G4649" ca="1" si="9526">VLOOKUP(INDIRECT(CHAR(39)&amp;$A4649&amp;CHAR(39)&amp;"!r2c"&amp;$C4649,0),variables,2,0)</f>
        <v>9737</v>
      </c>
      <c r="H4649" s="98">
        <f t="array" aca="1" ref="H4649" ca="1">IF(AND(G4649&gt;=10861,G4649&lt;=10863),TEXT(INDIRECT(CHAR(39)&amp;$A4649&amp;CHAR(39)&amp;"!r"&amp;$B4649&amp;"c"&amp;$C4649,0),"dd-mmm-yyyy"),(INDIRECT(CHAR(39)&amp;$A4649&amp;CHAR(39)&amp;"!r"&amp;$B4649&amp;"c"&amp;$C4649,0)))</f>
        <v>0</v>
      </c>
    </row>
    <row r="4650" spans="1:8" x14ac:dyDescent="0.3">
      <c r="A4650" s="40" t="s">
        <v>1081</v>
      </c>
      <c r="B4650" s="95">
        <f t="shared" si="9477"/>
        <v>21</v>
      </c>
      <c r="C4650" s="95">
        <f t="shared" si="9480"/>
        <v>67</v>
      </c>
      <c r="E4650" s="95">
        <f t="shared" ref="E4650" si="9527">plan_id</f>
        <v>390</v>
      </c>
      <c r="F4650" s="95">
        <f t="shared" ca="1" si="9443"/>
        <v>2019</v>
      </c>
      <c r="G4650" s="95">
        <f t="shared" ref="G4650" ca="1" si="9528">VLOOKUP(INDIRECT(CHAR(39)&amp;$A4650&amp;CHAR(39)&amp;"!r2c"&amp;$C4650,0),variables,2,0)</f>
        <v>9740</v>
      </c>
      <c r="H4650" s="98">
        <f t="array" aca="1" ref="H4650" ca="1">IF(AND(G4650&gt;=10861,G4650&lt;=10863),TEXT(INDIRECT(CHAR(39)&amp;$A4650&amp;CHAR(39)&amp;"!r"&amp;$B4650&amp;"c"&amp;$C4650,0),"dd-mmm-yyyy"),(INDIRECT(CHAR(39)&amp;$A4650&amp;CHAR(39)&amp;"!r"&amp;$B4650&amp;"c"&amp;$C4650,0)))</f>
        <v>0</v>
      </c>
    </row>
    <row r="4651" spans="1:8" x14ac:dyDescent="0.3">
      <c r="A4651" s="40" t="s">
        <v>1081</v>
      </c>
      <c r="B4651" s="95">
        <f t="shared" si="9477"/>
        <v>21</v>
      </c>
      <c r="C4651" s="95">
        <f t="shared" si="9480"/>
        <v>68</v>
      </c>
      <c r="E4651" s="95">
        <f t="shared" ref="E4651" si="9529">plan_id</f>
        <v>390</v>
      </c>
      <c r="F4651" s="95">
        <f t="shared" ca="1" si="9443"/>
        <v>2019</v>
      </c>
      <c r="G4651" s="95">
        <f t="shared" ref="G4651" ca="1" si="9530">VLOOKUP(INDIRECT(CHAR(39)&amp;$A4651&amp;CHAR(39)&amp;"!r2c"&amp;$C4651,0),variables,2,0)</f>
        <v>9752</v>
      </c>
      <c r="H4651" s="98">
        <f t="array" aca="1" ref="H4651" ca="1">IF(AND(G4651&gt;=10861,G4651&lt;=10863),TEXT(INDIRECT(CHAR(39)&amp;$A4651&amp;CHAR(39)&amp;"!r"&amp;$B4651&amp;"c"&amp;$C4651,0),"dd-mmm-yyyy"),(INDIRECT(CHAR(39)&amp;$A4651&amp;CHAR(39)&amp;"!r"&amp;$B4651&amp;"c"&amp;$C4651,0)))</f>
        <v>0</v>
      </c>
    </row>
    <row r="4652" spans="1:8" x14ac:dyDescent="0.3">
      <c r="A4652" s="40" t="s">
        <v>1081</v>
      </c>
      <c r="B4652" s="95">
        <f t="shared" si="9477"/>
        <v>21</v>
      </c>
      <c r="C4652" s="95">
        <f t="shared" si="9480"/>
        <v>69</v>
      </c>
      <c r="E4652" s="95">
        <f t="shared" ref="E4652" si="9531">plan_id</f>
        <v>390</v>
      </c>
      <c r="F4652" s="95">
        <f t="shared" ca="1" si="9443"/>
        <v>2019</v>
      </c>
      <c r="G4652" s="95">
        <f t="shared" ref="G4652" ca="1" si="9532">VLOOKUP(INDIRECT(CHAR(39)&amp;$A4652&amp;CHAR(39)&amp;"!r2c"&amp;$C4652,0),variables,2,0)</f>
        <v>9791</v>
      </c>
      <c r="H4652" s="98">
        <f t="array" aca="1" ref="H4652" ca="1">IF(AND(G4652&gt;=10861,G4652&lt;=10863),TEXT(INDIRECT(CHAR(39)&amp;$A4652&amp;CHAR(39)&amp;"!r"&amp;$B4652&amp;"c"&amp;$C4652,0),"dd-mmm-yyyy"),(INDIRECT(CHAR(39)&amp;$A4652&amp;CHAR(39)&amp;"!r"&amp;$B4652&amp;"c"&amp;$C4652,0)))</f>
        <v>0</v>
      </c>
    </row>
    <row r="4653" spans="1:8" x14ac:dyDescent="0.3">
      <c r="A4653" s="40" t="s">
        <v>1081</v>
      </c>
      <c r="B4653" s="95">
        <f t="shared" si="9477"/>
        <v>21</v>
      </c>
      <c r="C4653" s="95">
        <f t="shared" si="9480"/>
        <v>70</v>
      </c>
      <c r="E4653" s="95">
        <f t="shared" ref="E4653" si="9533">plan_id</f>
        <v>390</v>
      </c>
      <c r="F4653" s="95">
        <f t="shared" ca="1" si="9443"/>
        <v>2019</v>
      </c>
      <c r="G4653" s="95">
        <f t="shared" ref="G4653" ca="1" si="9534">VLOOKUP(INDIRECT(CHAR(39)&amp;$A4653&amp;CHAR(39)&amp;"!r2c"&amp;$C4653,0),variables,2,0)</f>
        <v>9800</v>
      </c>
      <c r="H4653" s="98">
        <f t="array" aca="1" ref="H4653" ca="1">IF(AND(G4653&gt;=10861,G4653&lt;=10863),TEXT(INDIRECT(CHAR(39)&amp;$A4653&amp;CHAR(39)&amp;"!r"&amp;$B4653&amp;"c"&amp;$C4653,0),"dd-mmm-yyyy"),(INDIRECT(CHAR(39)&amp;$A4653&amp;CHAR(39)&amp;"!r"&amp;$B4653&amp;"c"&amp;$C4653,0)))</f>
        <v>0</v>
      </c>
    </row>
    <row r="4654" spans="1:8" x14ac:dyDescent="0.3">
      <c r="A4654" s="40" t="s">
        <v>1081</v>
      </c>
      <c r="B4654" s="95">
        <f t="shared" si="9477"/>
        <v>21</v>
      </c>
      <c r="C4654" s="95">
        <f t="shared" si="9480"/>
        <v>71</v>
      </c>
      <c r="E4654" s="95">
        <f t="shared" ref="E4654" si="9535">plan_id</f>
        <v>390</v>
      </c>
      <c r="F4654" s="95">
        <f t="shared" ca="1" si="9443"/>
        <v>2019</v>
      </c>
      <c r="G4654" s="95">
        <f t="shared" ref="G4654" ca="1" si="9536">VLOOKUP(INDIRECT(CHAR(39)&amp;$A4654&amp;CHAR(39)&amp;"!r2c"&amp;$C4654,0),variables,2,0)</f>
        <v>9842</v>
      </c>
      <c r="H4654" s="98">
        <f t="array" aca="1" ref="H4654" ca="1">IF(AND(G4654&gt;=10861,G4654&lt;=10863),TEXT(INDIRECT(CHAR(39)&amp;$A4654&amp;CHAR(39)&amp;"!r"&amp;$B4654&amp;"c"&amp;$C4654,0),"dd-mmm-yyyy"),(INDIRECT(CHAR(39)&amp;$A4654&amp;CHAR(39)&amp;"!r"&amp;$B4654&amp;"c"&amp;$C4654,0)))</f>
        <v>0</v>
      </c>
    </row>
    <row r="4655" spans="1:8" x14ac:dyDescent="0.3">
      <c r="A4655" s="40" t="s">
        <v>1081</v>
      </c>
      <c r="B4655" s="95">
        <f t="shared" si="9477"/>
        <v>21</v>
      </c>
      <c r="C4655" s="95">
        <f t="shared" si="9480"/>
        <v>72</v>
      </c>
      <c r="E4655" s="95">
        <f t="shared" ref="E4655" si="9537">plan_id</f>
        <v>390</v>
      </c>
      <c r="F4655" s="95">
        <f t="shared" ca="1" si="9443"/>
        <v>2019</v>
      </c>
      <c r="G4655" s="95">
        <f t="shared" ref="G4655" ca="1" si="9538">VLOOKUP(INDIRECT(CHAR(39)&amp;$A4655&amp;CHAR(39)&amp;"!r2c"&amp;$C4655,0),variables,2,0)</f>
        <v>9854</v>
      </c>
      <c r="H4655" s="98">
        <f t="array" aca="1" ref="H4655" ca="1">IF(AND(G4655&gt;=10861,G4655&lt;=10863),TEXT(INDIRECT(CHAR(39)&amp;$A4655&amp;CHAR(39)&amp;"!r"&amp;$B4655&amp;"c"&amp;$C4655,0),"dd-mmm-yyyy"),(INDIRECT(CHAR(39)&amp;$A4655&amp;CHAR(39)&amp;"!r"&amp;$B4655&amp;"c"&amp;$C4655,0)))</f>
        <v>0</v>
      </c>
    </row>
    <row r="4656" spans="1:8" x14ac:dyDescent="0.3">
      <c r="A4656" s="40" t="s">
        <v>1081</v>
      </c>
      <c r="B4656" s="95">
        <f t="shared" si="9477"/>
        <v>21</v>
      </c>
      <c r="C4656" s="95">
        <f t="shared" si="9480"/>
        <v>73</v>
      </c>
      <c r="E4656" s="95">
        <f t="shared" ref="E4656" si="9539">plan_id</f>
        <v>390</v>
      </c>
      <c r="F4656" s="95">
        <f t="shared" ca="1" si="9443"/>
        <v>2019</v>
      </c>
      <c r="G4656" s="95">
        <f t="shared" ref="G4656" ca="1" si="9540">VLOOKUP(INDIRECT(CHAR(39)&amp;$A4656&amp;CHAR(39)&amp;"!r2c"&amp;$C4656,0),variables,2,0)</f>
        <v>9869</v>
      </c>
      <c r="H4656" s="98">
        <f t="array" aca="1" ref="H4656" ca="1">IF(AND(G4656&gt;=10861,G4656&lt;=10863),TEXT(INDIRECT(CHAR(39)&amp;$A4656&amp;CHAR(39)&amp;"!r"&amp;$B4656&amp;"c"&amp;$C4656,0),"dd-mmm-yyyy"),(INDIRECT(CHAR(39)&amp;$A4656&amp;CHAR(39)&amp;"!r"&amp;$B4656&amp;"c"&amp;$C4656,0)))</f>
        <v>0</v>
      </c>
    </row>
    <row r="4657" spans="1:8" x14ac:dyDescent="0.3">
      <c r="A4657" s="40" t="s">
        <v>1081</v>
      </c>
      <c r="B4657" s="95">
        <f t="shared" si="9477"/>
        <v>21</v>
      </c>
      <c r="C4657" s="95">
        <f t="shared" si="9480"/>
        <v>74</v>
      </c>
      <c r="E4657" s="95">
        <f t="shared" ref="E4657" si="9541">plan_id</f>
        <v>390</v>
      </c>
      <c r="F4657" s="95">
        <f t="shared" ca="1" si="9443"/>
        <v>2019</v>
      </c>
      <c r="G4657" s="95">
        <f t="shared" ref="G4657" ca="1" si="9542">VLOOKUP(INDIRECT(CHAR(39)&amp;$A4657&amp;CHAR(39)&amp;"!r2c"&amp;$C4657,0),variables,2,0)</f>
        <v>9873</v>
      </c>
      <c r="H4657" s="98">
        <f t="array" aca="1" ref="H4657" ca="1">IF(AND(G4657&gt;=10861,G4657&lt;=10863),TEXT(INDIRECT(CHAR(39)&amp;$A4657&amp;CHAR(39)&amp;"!r"&amp;$B4657&amp;"c"&amp;$C4657,0),"dd-mmm-yyyy"),(INDIRECT(CHAR(39)&amp;$A4657&amp;CHAR(39)&amp;"!r"&amp;$B4657&amp;"c"&amp;$C4657,0)))</f>
        <v>0</v>
      </c>
    </row>
    <row r="4658" spans="1:8" x14ac:dyDescent="0.3">
      <c r="A4658" s="40" t="s">
        <v>1081</v>
      </c>
      <c r="B4658" s="95">
        <f t="shared" si="9477"/>
        <v>21</v>
      </c>
      <c r="C4658" s="95">
        <f t="shared" si="9480"/>
        <v>75</v>
      </c>
      <c r="E4658" s="95">
        <f t="shared" ref="E4658" si="9543">plan_id</f>
        <v>390</v>
      </c>
      <c r="F4658" s="95">
        <f t="shared" ca="1" si="9443"/>
        <v>2019</v>
      </c>
      <c r="G4658" s="95">
        <f t="shared" ref="G4658" ca="1" si="9544">VLOOKUP(INDIRECT(CHAR(39)&amp;$A4658&amp;CHAR(39)&amp;"!r2c"&amp;$C4658,0),variables,2,0)</f>
        <v>9881</v>
      </c>
      <c r="H4658" s="98">
        <f t="array" aca="1" ref="H4658" ca="1">IF(AND(G4658&gt;=10861,G4658&lt;=10863),TEXT(INDIRECT(CHAR(39)&amp;$A4658&amp;CHAR(39)&amp;"!r"&amp;$B4658&amp;"c"&amp;$C4658,0),"dd-mmm-yyyy"),(INDIRECT(CHAR(39)&amp;$A4658&amp;CHAR(39)&amp;"!r"&amp;$B4658&amp;"c"&amp;$C4658,0)))</f>
        <v>0</v>
      </c>
    </row>
    <row r="4659" spans="1:8" x14ac:dyDescent="0.3">
      <c r="A4659" s="40" t="s">
        <v>1081</v>
      </c>
      <c r="B4659" s="95">
        <f t="shared" si="9477"/>
        <v>21</v>
      </c>
      <c r="C4659" s="95">
        <f t="shared" si="9480"/>
        <v>76</v>
      </c>
      <c r="E4659" s="95">
        <f t="shared" ref="E4659" si="9545">plan_id</f>
        <v>390</v>
      </c>
      <c r="F4659" s="95">
        <f t="shared" ca="1" si="9443"/>
        <v>2019</v>
      </c>
      <c r="G4659" s="95">
        <f t="shared" ref="G4659" ca="1" si="9546">VLOOKUP(INDIRECT(CHAR(39)&amp;$A4659&amp;CHAR(39)&amp;"!r2c"&amp;$C4659,0),variables,2,0)</f>
        <v>9908</v>
      </c>
      <c r="H4659" s="98">
        <f t="array" aca="1" ref="H4659" ca="1">IF(AND(G4659&gt;=10861,G4659&lt;=10863),TEXT(INDIRECT(CHAR(39)&amp;$A4659&amp;CHAR(39)&amp;"!r"&amp;$B4659&amp;"c"&amp;$C4659,0),"dd-mmm-yyyy"),(INDIRECT(CHAR(39)&amp;$A4659&amp;CHAR(39)&amp;"!r"&amp;$B4659&amp;"c"&amp;$C4659,0)))</f>
        <v>0</v>
      </c>
    </row>
    <row r="4660" spans="1:8" x14ac:dyDescent="0.3">
      <c r="A4660" s="40" t="s">
        <v>1081</v>
      </c>
      <c r="B4660" s="95">
        <f t="shared" si="9477"/>
        <v>21</v>
      </c>
      <c r="C4660" s="95">
        <f t="shared" si="9480"/>
        <v>77</v>
      </c>
      <c r="E4660" s="95">
        <f t="shared" ref="E4660" si="9547">plan_id</f>
        <v>390</v>
      </c>
      <c r="F4660" s="95">
        <f t="shared" ca="1" si="9443"/>
        <v>2019</v>
      </c>
      <c r="G4660" s="95">
        <f t="shared" ref="G4660" ca="1" si="9548">VLOOKUP(INDIRECT(CHAR(39)&amp;$A4660&amp;CHAR(39)&amp;"!r2c"&amp;$C4660,0),variables,2,0)</f>
        <v>9911</v>
      </c>
      <c r="H4660" s="98">
        <f t="array" aca="1" ref="H4660" ca="1">IF(AND(G4660&gt;=10861,G4660&lt;=10863),TEXT(INDIRECT(CHAR(39)&amp;$A4660&amp;CHAR(39)&amp;"!r"&amp;$B4660&amp;"c"&amp;$C4660,0),"dd-mmm-yyyy"),(INDIRECT(CHAR(39)&amp;$A4660&amp;CHAR(39)&amp;"!r"&amp;$B4660&amp;"c"&amp;$C4660,0)))</f>
        <v>0</v>
      </c>
    </row>
    <row r="4661" spans="1:8" x14ac:dyDescent="0.3">
      <c r="A4661" s="40" t="s">
        <v>1081</v>
      </c>
      <c r="B4661" s="95">
        <f t="shared" si="9477"/>
        <v>21</v>
      </c>
      <c r="C4661" s="95">
        <f t="shared" si="9480"/>
        <v>78</v>
      </c>
      <c r="E4661" s="95">
        <f t="shared" ref="E4661" si="9549">plan_id</f>
        <v>390</v>
      </c>
      <c r="F4661" s="95">
        <f t="shared" ca="1" si="9443"/>
        <v>2019</v>
      </c>
      <c r="G4661" s="95">
        <f t="shared" ref="G4661" ca="1" si="9550">VLOOKUP(INDIRECT(CHAR(39)&amp;$A4661&amp;CHAR(39)&amp;"!r2c"&amp;$C4661,0),variables,2,0)</f>
        <v>9663</v>
      </c>
      <c r="H4661" s="98">
        <f t="array" aca="1" ref="H4661" ca="1">IF(AND(G4661&gt;=10861,G4661&lt;=10863),TEXT(INDIRECT(CHAR(39)&amp;$A4661&amp;CHAR(39)&amp;"!r"&amp;$B4661&amp;"c"&amp;$C4661,0),"dd-mmm-yyyy"),(INDIRECT(CHAR(39)&amp;$A4661&amp;CHAR(39)&amp;"!r"&amp;$B4661&amp;"c"&amp;$C4661,0)))</f>
        <v>0</v>
      </c>
    </row>
    <row r="4662" spans="1:8" x14ac:dyDescent="0.3">
      <c r="A4662" s="40" t="s">
        <v>1081</v>
      </c>
      <c r="B4662" s="95">
        <f t="shared" si="9477"/>
        <v>21</v>
      </c>
      <c r="C4662" s="95">
        <f t="shared" si="9480"/>
        <v>79</v>
      </c>
      <c r="E4662" s="95">
        <f t="shared" ref="E4662" si="9551">plan_id</f>
        <v>390</v>
      </c>
      <c r="F4662" s="95">
        <f t="shared" ca="1" si="9443"/>
        <v>2019</v>
      </c>
      <c r="G4662" s="95">
        <f t="shared" ref="G4662" ca="1" si="9552">VLOOKUP(INDIRECT(CHAR(39)&amp;$A4662&amp;CHAR(39)&amp;"!r2c"&amp;$C4662,0),variables,2,0)</f>
        <v>9710</v>
      </c>
      <c r="H4662" s="98">
        <f t="array" aca="1" ref="H4662" ca="1">IF(AND(G4662&gt;=10861,G4662&lt;=10863),TEXT(INDIRECT(CHAR(39)&amp;$A4662&amp;CHAR(39)&amp;"!r"&amp;$B4662&amp;"c"&amp;$C4662,0),"dd-mmm-yyyy"),(INDIRECT(CHAR(39)&amp;$A4662&amp;CHAR(39)&amp;"!r"&amp;$B4662&amp;"c"&amp;$C4662,0)))</f>
        <v>0</v>
      </c>
    </row>
    <row r="4663" spans="1:8" x14ac:dyDescent="0.3">
      <c r="A4663" s="40" t="s">
        <v>1081</v>
      </c>
      <c r="B4663" s="95">
        <f t="shared" si="9477"/>
        <v>21</v>
      </c>
      <c r="C4663" s="95">
        <f t="shared" si="9480"/>
        <v>80</v>
      </c>
      <c r="E4663" s="95">
        <f t="shared" ref="E4663" si="9553">plan_id</f>
        <v>390</v>
      </c>
      <c r="F4663" s="95">
        <f t="shared" ca="1" si="9443"/>
        <v>2019</v>
      </c>
      <c r="G4663" s="95">
        <f t="shared" ref="G4663" ca="1" si="9554">VLOOKUP(INDIRECT(CHAR(39)&amp;$A4663&amp;CHAR(39)&amp;"!r2c"&amp;$C4663,0),variables,2,0)</f>
        <v>9758</v>
      </c>
      <c r="H4663" s="98">
        <f t="array" aca="1" ref="H4663" ca="1">IF(AND(G4663&gt;=10861,G4663&lt;=10863),TEXT(INDIRECT(CHAR(39)&amp;$A4663&amp;CHAR(39)&amp;"!r"&amp;$B4663&amp;"c"&amp;$C4663,0),"dd-mmm-yyyy"),(INDIRECT(CHAR(39)&amp;$A4663&amp;CHAR(39)&amp;"!r"&amp;$B4663&amp;"c"&amp;$C4663,0)))</f>
        <v>0</v>
      </c>
    </row>
    <row r="4664" spans="1:8" x14ac:dyDescent="0.3">
      <c r="A4664" s="40" t="s">
        <v>1081</v>
      </c>
      <c r="B4664" s="95">
        <f t="shared" si="9477"/>
        <v>21</v>
      </c>
      <c r="C4664" s="95">
        <f t="shared" si="9480"/>
        <v>81</v>
      </c>
      <c r="E4664" s="95">
        <f t="shared" ref="E4664" si="9555">plan_id</f>
        <v>390</v>
      </c>
      <c r="F4664" s="95">
        <f t="shared" ca="1" si="9443"/>
        <v>2019</v>
      </c>
      <c r="G4664" s="95">
        <f t="shared" ref="G4664" ca="1" si="9556">VLOOKUP(INDIRECT(CHAR(39)&amp;$A4664&amp;CHAR(39)&amp;"!r2c"&amp;$C4664,0),variables,2,0)</f>
        <v>9803</v>
      </c>
      <c r="H4664" s="98">
        <f t="array" aca="1" ref="H4664" ca="1">IF(AND(G4664&gt;=10861,G4664&lt;=10863),TEXT(INDIRECT(CHAR(39)&amp;$A4664&amp;CHAR(39)&amp;"!r"&amp;$B4664&amp;"c"&amp;$C4664,0),"dd-mmm-yyyy"),(INDIRECT(CHAR(39)&amp;$A4664&amp;CHAR(39)&amp;"!r"&amp;$B4664&amp;"c"&amp;$C4664,0)))</f>
        <v>0</v>
      </c>
    </row>
    <row r="4665" spans="1:8" x14ac:dyDescent="0.3">
      <c r="A4665" s="40" t="s">
        <v>1081</v>
      </c>
      <c r="B4665" s="95">
        <f t="shared" si="9477"/>
        <v>21</v>
      </c>
      <c r="C4665" s="95">
        <f t="shared" si="9480"/>
        <v>82</v>
      </c>
      <c r="E4665" s="95">
        <f t="shared" ref="E4665" si="9557">plan_id</f>
        <v>390</v>
      </c>
      <c r="F4665" s="95">
        <f t="shared" ca="1" si="9443"/>
        <v>2019</v>
      </c>
      <c r="G4665" s="95">
        <f t="shared" ref="G4665" ca="1" si="9558">VLOOKUP(INDIRECT(CHAR(39)&amp;$A4665&amp;CHAR(39)&amp;"!r2c"&amp;$C4665,0),variables,2,0)</f>
        <v>9857</v>
      </c>
      <c r="H4665" s="98">
        <f t="array" aca="1" ref="H4665" ca="1">IF(AND(G4665&gt;=10861,G4665&lt;=10863),TEXT(INDIRECT(CHAR(39)&amp;$A4665&amp;CHAR(39)&amp;"!r"&amp;$B4665&amp;"c"&amp;$C4665,0),"dd-mmm-yyyy"),(INDIRECT(CHAR(39)&amp;$A4665&amp;CHAR(39)&amp;"!r"&amp;$B4665&amp;"c"&amp;$C4665,0)))</f>
        <v>0</v>
      </c>
    </row>
    <row r="4666" spans="1:8" x14ac:dyDescent="0.3">
      <c r="A4666" s="40" t="s">
        <v>1081</v>
      </c>
      <c r="B4666" s="95">
        <f t="shared" si="9477"/>
        <v>21</v>
      </c>
      <c r="C4666" s="95">
        <f t="shared" si="9480"/>
        <v>83</v>
      </c>
      <c r="E4666" s="95">
        <f t="shared" ref="E4666" si="9559">plan_id</f>
        <v>390</v>
      </c>
      <c r="F4666" s="95">
        <f t="shared" ca="1" si="9443"/>
        <v>2019</v>
      </c>
      <c r="G4666" s="95">
        <f t="shared" ref="G4666" ca="1" si="9560">VLOOKUP(INDIRECT(CHAR(39)&amp;$A4666&amp;CHAR(39)&amp;"!r2c"&amp;$C4666,0),variables,2,0)</f>
        <v>9902</v>
      </c>
      <c r="H4666" s="98">
        <f t="array" aca="1" ref="H4666" ca="1">IF(AND(G4666&gt;=10861,G4666&lt;=10863),TEXT(INDIRECT(CHAR(39)&amp;$A4666&amp;CHAR(39)&amp;"!r"&amp;$B4666&amp;"c"&amp;$C4666,0),"dd-mmm-yyyy"),(INDIRECT(CHAR(39)&amp;$A4666&amp;CHAR(39)&amp;"!r"&amp;$B4666&amp;"c"&amp;$C4666,0)))</f>
        <v>0</v>
      </c>
    </row>
    <row r="4667" spans="1:8" x14ac:dyDescent="0.3">
      <c r="A4667" s="40" t="s">
        <v>1081</v>
      </c>
      <c r="B4667" s="95">
        <f t="shared" si="9477"/>
        <v>21</v>
      </c>
      <c r="C4667" s="95">
        <f t="shared" si="9480"/>
        <v>84</v>
      </c>
      <c r="E4667" s="95">
        <f t="shared" ref="E4667" si="9561">plan_id</f>
        <v>390</v>
      </c>
      <c r="F4667" s="95">
        <f t="shared" ca="1" si="9443"/>
        <v>2019</v>
      </c>
      <c r="G4667" s="95">
        <f t="shared" ref="G4667" ca="1" si="9562">VLOOKUP(INDIRECT(CHAR(39)&amp;$A4667&amp;CHAR(39)&amp;"!r2c"&amp;$C4667,0),variables,2,0)</f>
        <v>9926</v>
      </c>
      <c r="H4667" s="98">
        <f t="array" aca="1" ref="H4667" ca="1">IF(AND(G4667&gt;=10861,G4667&lt;=10863),TEXT(INDIRECT(CHAR(39)&amp;$A4667&amp;CHAR(39)&amp;"!r"&amp;$B4667&amp;"c"&amp;$C4667,0),"dd-mmm-yyyy"),(INDIRECT(CHAR(39)&amp;$A4667&amp;CHAR(39)&amp;"!r"&amp;$B4667&amp;"c"&amp;$C4667,0)))</f>
        <v>0</v>
      </c>
    </row>
    <row r="4668" spans="1:8" x14ac:dyDescent="0.3">
      <c r="A4668" s="40" t="s">
        <v>1081</v>
      </c>
      <c r="B4668" s="95">
        <f t="shared" si="9477"/>
        <v>21</v>
      </c>
      <c r="C4668" s="95">
        <f t="shared" si="9480"/>
        <v>85</v>
      </c>
      <c r="E4668" s="95">
        <f t="shared" ref="E4668" si="9563">plan_id</f>
        <v>390</v>
      </c>
      <c r="F4668" s="95">
        <f t="shared" ca="1" si="9443"/>
        <v>2019</v>
      </c>
      <c r="G4668" s="95">
        <f t="shared" ref="G4668" ca="1" si="9564">VLOOKUP(INDIRECT(CHAR(39)&amp;$A4668&amp;CHAR(39)&amp;"!r2c"&amp;$C4668,0),variables,2,0)</f>
        <v>9666</v>
      </c>
      <c r="H4668" s="98">
        <f t="array" aca="1" ref="H4668" ca="1">IF(AND(G4668&gt;=10861,G4668&lt;=10863),TEXT(INDIRECT(CHAR(39)&amp;$A4668&amp;CHAR(39)&amp;"!r"&amp;$B4668&amp;"c"&amp;$C4668,0),"dd-mmm-yyyy"),(INDIRECT(CHAR(39)&amp;$A4668&amp;CHAR(39)&amp;"!r"&amp;$B4668&amp;"c"&amp;$C4668,0)))</f>
        <v>0</v>
      </c>
    </row>
    <row r="4669" spans="1:8" x14ac:dyDescent="0.3">
      <c r="A4669" s="40" t="s">
        <v>1081</v>
      </c>
      <c r="B4669" s="95">
        <f t="shared" si="9477"/>
        <v>21</v>
      </c>
      <c r="C4669" s="95">
        <f t="shared" si="9480"/>
        <v>86</v>
      </c>
      <c r="E4669" s="95">
        <f t="shared" ref="E4669" si="9565">plan_id</f>
        <v>390</v>
      </c>
      <c r="F4669" s="95">
        <f t="shared" ca="1" si="9443"/>
        <v>2019</v>
      </c>
      <c r="G4669" s="95">
        <f t="shared" ref="G4669" ca="1" si="9566">VLOOKUP(INDIRECT(CHAR(39)&amp;$A4669&amp;CHAR(39)&amp;"!r2c"&amp;$C4669,0),variables,2,0)</f>
        <v>9827</v>
      </c>
      <c r="H4669" s="98">
        <f t="array" aca="1" ref="H4669" ca="1">IF(AND(G4669&gt;=10861,G4669&lt;=10863),TEXT(INDIRECT(CHAR(39)&amp;$A4669&amp;CHAR(39)&amp;"!r"&amp;$B4669&amp;"c"&amp;$C4669,0),"dd-mmm-yyyy"),(INDIRECT(CHAR(39)&amp;$A4669&amp;CHAR(39)&amp;"!r"&amp;$B4669&amp;"c"&amp;$C4669,0)))</f>
        <v>0</v>
      </c>
    </row>
    <row r="4670" spans="1:8" x14ac:dyDescent="0.3">
      <c r="A4670" s="40" t="s">
        <v>1081</v>
      </c>
      <c r="B4670" s="95">
        <f t="shared" si="9477"/>
        <v>21</v>
      </c>
      <c r="C4670" s="95">
        <f t="shared" si="9480"/>
        <v>87</v>
      </c>
      <c r="E4670" s="95">
        <f t="shared" ref="E4670" si="9567">plan_id</f>
        <v>390</v>
      </c>
      <c r="F4670" s="95">
        <f t="shared" ca="1" si="9443"/>
        <v>2019</v>
      </c>
      <c r="G4670" s="95">
        <f t="shared" ref="G4670" ca="1" si="9568">VLOOKUP(INDIRECT(CHAR(39)&amp;$A4670&amp;CHAR(39)&amp;"!r2c"&amp;$C4670,0),variables,2,0)</f>
        <v>9657</v>
      </c>
      <c r="H4670" s="98">
        <f t="array" aca="1" ref="H4670" ca="1">IF(AND(G4670&gt;=10861,G4670&lt;=10863),TEXT(INDIRECT(CHAR(39)&amp;$A4670&amp;CHAR(39)&amp;"!r"&amp;$B4670&amp;"c"&amp;$C4670,0),"dd-mmm-yyyy"),(INDIRECT(CHAR(39)&amp;$A4670&amp;CHAR(39)&amp;"!r"&amp;$B4670&amp;"c"&amp;$C4670,0)))</f>
        <v>0</v>
      </c>
    </row>
    <row r="4671" spans="1:8" x14ac:dyDescent="0.3">
      <c r="A4671" s="40" t="s">
        <v>1081</v>
      </c>
      <c r="B4671" s="95">
        <f t="shared" si="9477"/>
        <v>21</v>
      </c>
      <c r="C4671" s="95">
        <f t="shared" si="9480"/>
        <v>88</v>
      </c>
      <c r="E4671" s="95">
        <f t="shared" ref="E4671" si="9569">plan_id</f>
        <v>390</v>
      </c>
      <c r="F4671" s="95">
        <f t="shared" ca="1" si="9443"/>
        <v>2019</v>
      </c>
      <c r="G4671" s="95">
        <f t="shared" ref="G4671" ca="1" si="9570">VLOOKUP(INDIRECT(CHAR(39)&amp;$A4671&amp;CHAR(39)&amp;"!r2c"&amp;$C4671,0),variables,2,0)</f>
        <v>9834</v>
      </c>
      <c r="H4671" s="98">
        <f t="array" aca="1" ref="H4671" ca="1">IF(AND(G4671&gt;=10861,G4671&lt;=10863),TEXT(INDIRECT(CHAR(39)&amp;$A4671&amp;CHAR(39)&amp;"!r"&amp;$B4671&amp;"c"&amp;$C4671,0),"dd-mmm-yyyy"),(INDIRECT(CHAR(39)&amp;$A4671&amp;CHAR(39)&amp;"!r"&amp;$B4671&amp;"c"&amp;$C4671,0)))</f>
        <v>0</v>
      </c>
    </row>
    <row r="4672" spans="1:8" x14ac:dyDescent="0.3">
      <c r="A4672" s="40" t="s">
        <v>1081</v>
      </c>
      <c r="B4672" s="95">
        <f t="shared" si="9477"/>
        <v>21</v>
      </c>
      <c r="C4672" s="95">
        <f t="shared" si="9480"/>
        <v>89</v>
      </c>
      <c r="E4672" s="95">
        <f t="shared" ref="E4672" si="9571">plan_id</f>
        <v>390</v>
      </c>
      <c r="F4672" s="95">
        <f t="shared" ca="1" si="9443"/>
        <v>2019</v>
      </c>
      <c r="G4672" s="95">
        <f t="shared" ref="G4672" ca="1" si="9572">VLOOKUP(INDIRECT(CHAR(39)&amp;$A4672&amp;CHAR(39)&amp;"!r2c"&amp;$C4672,0),variables,2,0)</f>
        <v>9884</v>
      </c>
      <c r="H4672" s="98">
        <f t="array" aca="1" ref="H4672" ca="1">IF(AND(G4672&gt;=10861,G4672&lt;=10863),TEXT(INDIRECT(CHAR(39)&amp;$A4672&amp;CHAR(39)&amp;"!r"&amp;$B4672&amp;"c"&amp;$C4672,0),"dd-mmm-yyyy"),(INDIRECT(CHAR(39)&amp;$A4672&amp;CHAR(39)&amp;"!r"&amp;$B4672&amp;"c"&amp;$C4672,0)))</f>
        <v>0</v>
      </c>
    </row>
    <row r="4673" spans="1:8" x14ac:dyDescent="0.3">
      <c r="A4673" s="40" t="s">
        <v>1081</v>
      </c>
      <c r="B4673" s="95">
        <f t="shared" si="9477"/>
        <v>21</v>
      </c>
      <c r="C4673" s="95">
        <f t="shared" si="9480"/>
        <v>90</v>
      </c>
      <c r="E4673" s="95">
        <f t="shared" ref="E4673" si="9573">plan_id</f>
        <v>390</v>
      </c>
      <c r="F4673" s="95">
        <f t="shared" ref="F4673:F4736" ca="1" si="9574">INDIRECT(CHAR(39)&amp;$A4673&amp;CHAR(39)&amp;"!r"&amp;$B4673&amp;"c2",0)</f>
        <v>2019</v>
      </c>
      <c r="G4673" s="95">
        <f t="shared" ref="G4673" ca="1" si="9575">VLOOKUP(INDIRECT(CHAR(39)&amp;$A4673&amp;CHAR(39)&amp;"!r2c"&amp;$C4673,0),variables,2,0)</f>
        <v>9672</v>
      </c>
      <c r="H4673" s="98">
        <f t="array" aca="1" ref="H4673" ca="1">IF(AND(G4673&gt;=10861,G4673&lt;=10863),TEXT(INDIRECT(CHAR(39)&amp;$A4673&amp;CHAR(39)&amp;"!r"&amp;$B4673&amp;"c"&amp;$C4673,0),"dd-mmm-yyyy"),(INDIRECT(CHAR(39)&amp;$A4673&amp;CHAR(39)&amp;"!r"&amp;$B4673&amp;"c"&amp;$C4673,0)))</f>
        <v>0</v>
      </c>
    </row>
    <row r="4674" spans="1:8" x14ac:dyDescent="0.3">
      <c r="A4674" s="40" t="s">
        <v>1081</v>
      </c>
      <c r="B4674" s="95">
        <f t="shared" si="9477"/>
        <v>22</v>
      </c>
      <c r="C4674" s="95">
        <f t="shared" si="9480"/>
        <v>3</v>
      </c>
      <c r="E4674" s="95">
        <f t="shared" ref="E4674" si="9576">plan_id</f>
        <v>390</v>
      </c>
      <c r="F4674" s="95">
        <f t="shared" ca="1" si="9574"/>
        <v>2020</v>
      </c>
      <c r="G4674" s="95">
        <f t="shared" ref="G4674" ca="1" si="9577">VLOOKUP(INDIRECT(CHAR(39)&amp;$A4674&amp;CHAR(39)&amp;"!r2c"&amp;$C4674,0),variables,2,0)</f>
        <v>9704</v>
      </c>
      <c r="H4674" s="98">
        <f t="array" aca="1" ref="H4674" ca="1">IF(AND(G4674&gt;=10861,G4674&lt;=10863),TEXT(INDIRECT(CHAR(39)&amp;$A4674&amp;CHAR(39)&amp;"!r"&amp;$B4674&amp;"c"&amp;$C4674,0),"dd-mmm-yyyy"),(INDIRECT(CHAR(39)&amp;$A4674&amp;CHAR(39)&amp;"!r"&amp;$B4674&amp;"c"&amp;$C4674,0)))</f>
        <v>0</v>
      </c>
    </row>
    <row r="4675" spans="1:8" x14ac:dyDescent="0.3">
      <c r="A4675" s="40" t="s">
        <v>1081</v>
      </c>
      <c r="B4675" s="95">
        <f t="shared" si="9477"/>
        <v>22</v>
      </c>
      <c r="C4675" s="95">
        <f t="shared" si="9480"/>
        <v>4</v>
      </c>
      <c r="E4675" s="95">
        <f t="shared" ref="E4675" si="9578">plan_id</f>
        <v>390</v>
      </c>
      <c r="F4675" s="95">
        <f t="shared" ca="1" si="9574"/>
        <v>2020</v>
      </c>
      <c r="G4675" s="95">
        <f t="shared" ref="G4675" ca="1" si="9579">VLOOKUP(INDIRECT(CHAR(39)&amp;$A4675&amp;CHAR(39)&amp;"!r2c"&amp;$C4675,0),variables,2,0)</f>
        <v>9716</v>
      </c>
      <c r="H4675" s="98">
        <f t="array" aca="1" ref="H4675" ca="1">IF(AND(G4675&gt;=10861,G4675&lt;=10863),TEXT(INDIRECT(CHAR(39)&amp;$A4675&amp;CHAR(39)&amp;"!r"&amp;$B4675&amp;"c"&amp;$C4675,0),"dd-mmm-yyyy"),(INDIRECT(CHAR(39)&amp;$A4675&amp;CHAR(39)&amp;"!r"&amp;$B4675&amp;"c"&amp;$C4675,0)))</f>
        <v>0</v>
      </c>
    </row>
    <row r="4676" spans="1:8" x14ac:dyDescent="0.3">
      <c r="A4676" s="40" t="s">
        <v>1081</v>
      </c>
      <c r="B4676" s="95">
        <f t="shared" si="9477"/>
        <v>22</v>
      </c>
      <c r="C4676" s="95">
        <f t="shared" si="9480"/>
        <v>5</v>
      </c>
      <c r="E4676" s="95">
        <f t="shared" ref="E4676" si="9580">plan_id</f>
        <v>390</v>
      </c>
      <c r="F4676" s="95">
        <f t="shared" ca="1" si="9574"/>
        <v>2020</v>
      </c>
      <c r="G4676" s="95">
        <f t="shared" ref="G4676" ca="1" si="9581">VLOOKUP(INDIRECT(CHAR(39)&amp;$A4676&amp;CHAR(39)&amp;"!r2c"&amp;$C4676,0),variables,2,0)</f>
        <v>9734</v>
      </c>
      <c r="H4676" s="98">
        <f t="array" aca="1" ref="H4676" ca="1">IF(AND(G4676&gt;=10861,G4676&lt;=10863),TEXT(INDIRECT(CHAR(39)&amp;$A4676&amp;CHAR(39)&amp;"!r"&amp;$B4676&amp;"c"&amp;$C4676,0),"dd-mmm-yyyy"),(INDIRECT(CHAR(39)&amp;$A4676&amp;CHAR(39)&amp;"!r"&amp;$B4676&amp;"c"&amp;$C4676,0)))</f>
        <v>0</v>
      </c>
    </row>
    <row r="4677" spans="1:8" x14ac:dyDescent="0.3">
      <c r="A4677" s="40" t="s">
        <v>1081</v>
      </c>
      <c r="B4677" s="95">
        <f t="shared" si="9477"/>
        <v>22</v>
      </c>
      <c r="C4677" s="95">
        <f t="shared" si="9480"/>
        <v>6</v>
      </c>
      <c r="E4677" s="95">
        <f t="shared" ref="E4677" si="9582">plan_id</f>
        <v>390</v>
      </c>
      <c r="F4677" s="95">
        <f t="shared" ca="1" si="9574"/>
        <v>2020</v>
      </c>
      <c r="G4677" s="95">
        <f t="shared" ref="G4677" ca="1" si="9583">VLOOKUP(INDIRECT(CHAR(39)&amp;$A4677&amp;CHAR(39)&amp;"!r2c"&amp;$C4677,0),variables,2,0)</f>
        <v>9749</v>
      </c>
      <c r="H4677" s="98">
        <f t="array" aca="1" ref="H4677" ca="1">IF(AND(G4677&gt;=10861,G4677&lt;=10863),TEXT(INDIRECT(CHAR(39)&amp;$A4677&amp;CHAR(39)&amp;"!r"&amp;$B4677&amp;"c"&amp;$C4677,0),"dd-mmm-yyyy"),(INDIRECT(CHAR(39)&amp;$A4677&amp;CHAR(39)&amp;"!r"&amp;$B4677&amp;"c"&amp;$C4677,0)))</f>
        <v>0</v>
      </c>
    </row>
    <row r="4678" spans="1:8" x14ac:dyDescent="0.3">
      <c r="A4678" s="40" t="s">
        <v>1081</v>
      </c>
      <c r="B4678" s="95">
        <f t="shared" si="9477"/>
        <v>22</v>
      </c>
      <c r="C4678" s="95">
        <f t="shared" si="9480"/>
        <v>7</v>
      </c>
      <c r="E4678" s="95">
        <f t="shared" ref="E4678" si="9584">plan_id</f>
        <v>390</v>
      </c>
      <c r="F4678" s="95">
        <f t="shared" ca="1" si="9574"/>
        <v>2020</v>
      </c>
      <c r="G4678" s="95">
        <f t="shared" ref="G4678" ca="1" si="9585">VLOOKUP(INDIRECT(CHAR(39)&amp;$A4678&amp;CHAR(39)&amp;"!r2c"&amp;$C4678,0),variables,2,0)</f>
        <v>9755</v>
      </c>
      <c r="H4678" s="98">
        <f t="array" aca="1" ref="H4678" ca="1">IF(AND(G4678&gt;=10861,G4678&lt;=10863),TEXT(INDIRECT(CHAR(39)&amp;$A4678&amp;CHAR(39)&amp;"!r"&amp;$B4678&amp;"c"&amp;$C4678,0),"dd-mmm-yyyy"),(INDIRECT(CHAR(39)&amp;$A4678&amp;CHAR(39)&amp;"!r"&amp;$B4678&amp;"c"&amp;$C4678,0)))</f>
        <v>0</v>
      </c>
    </row>
    <row r="4679" spans="1:8" x14ac:dyDescent="0.3">
      <c r="A4679" s="40" t="s">
        <v>1081</v>
      </c>
      <c r="B4679" s="95">
        <f t="shared" si="9477"/>
        <v>22</v>
      </c>
      <c r="C4679" s="95">
        <f t="shared" si="9480"/>
        <v>8</v>
      </c>
      <c r="E4679" s="95">
        <f t="shared" ref="E4679" si="9586">plan_id</f>
        <v>390</v>
      </c>
      <c r="F4679" s="95">
        <f t="shared" ca="1" si="9574"/>
        <v>2020</v>
      </c>
      <c r="G4679" s="95">
        <f t="shared" ref="G4679" ca="1" si="9587">VLOOKUP(INDIRECT(CHAR(39)&amp;$A4679&amp;CHAR(39)&amp;"!r2c"&amp;$C4679,0),variables,2,0)</f>
        <v>9782</v>
      </c>
      <c r="H4679" s="98">
        <f t="array" aca="1" ref="H4679" ca="1">IF(AND(G4679&gt;=10861,G4679&lt;=10863),TEXT(INDIRECT(CHAR(39)&amp;$A4679&amp;CHAR(39)&amp;"!r"&amp;$B4679&amp;"c"&amp;$C4679,0),"dd-mmm-yyyy"),(INDIRECT(CHAR(39)&amp;$A4679&amp;CHAR(39)&amp;"!r"&amp;$B4679&amp;"c"&amp;$C4679,0)))</f>
        <v>0</v>
      </c>
    </row>
    <row r="4680" spans="1:8" x14ac:dyDescent="0.3">
      <c r="A4680" s="40" t="s">
        <v>1081</v>
      </c>
      <c r="B4680" s="95">
        <f t="shared" si="9477"/>
        <v>22</v>
      </c>
      <c r="C4680" s="95">
        <f t="shared" si="9480"/>
        <v>9</v>
      </c>
      <c r="E4680" s="95">
        <f t="shared" ref="E4680" si="9588">plan_id</f>
        <v>390</v>
      </c>
      <c r="F4680" s="95">
        <f t="shared" ca="1" si="9574"/>
        <v>2020</v>
      </c>
      <c r="G4680" s="95">
        <f t="shared" ref="G4680" ca="1" si="9589">VLOOKUP(INDIRECT(CHAR(39)&amp;$A4680&amp;CHAR(39)&amp;"!r2c"&amp;$C4680,0),variables,2,0)</f>
        <v>9788</v>
      </c>
      <c r="H4680" s="98">
        <f t="array" aca="1" ref="H4680" ca="1">IF(AND(G4680&gt;=10861,G4680&lt;=10863),TEXT(INDIRECT(CHAR(39)&amp;$A4680&amp;CHAR(39)&amp;"!r"&amp;$B4680&amp;"c"&amp;$C4680,0),"dd-mmm-yyyy"),(INDIRECT(CHAR(39)&amp;$A4680&amp;CHAR(39)&amp;"!r"&amp;$B4680&amp;"c"&amp;$C4680,0)))</f>
        <v>0</v>
      </c>
    </row>
    <row r="4681" spans="1:8" x14ac:dyDescent="0.3">
      <c r="A4681" s="40" t="s">
        <v>1081</v>
      </c>
      <c r="B4681" s="95">
        <f t="shared" si="9477"/>
        <v>22</v>
      </c>
      <c r="C4681" s="95">
        <f t="shared" si="9480"/>
        <v>10</v>
      </c>
      <c r="E4681" s="95">
        <f t="shared" ref="E4681" si="9590">plan_id</f>
        <v>390</v>
      </c>
      <c r="F4681" s="95">
        <f t="shared" ca="1" si="9574"/>
        <v>2020</v>
      </c>
      <c r="G4681" s="95">
        <f t="shared" ref="G4681" ca="1" si="9591">VLOOKUP(INDIRECT(CHAR(39)&amp;$A4681&amp;CHAR(39)&amp;"!r2c"&amp;$C4681,0),variables,2,0)</f>
        <v>9812</v>
      </c>
      <c r="H4681" s="98">
        <f t="array" aca="1" ref="H4681" ca="1">IF(AND(G4681&gt;=10861,G4681&lt;=10863),TEXT(INDIRECT(CHAR(39)&amp;$A4681&amp;CHAR(39)&amp;"!r"&amp;$B4681&amp;"c"&amp;$C4681,0),"dd-mmm-yyyy"),(INDIRECT(CHAR(39)&amp;$A4681&amp;CHAR(39)&amp;"!r"&amp;$B4681&amp;"c"&amp;$C4681,0)))</f>
        <v>0</v>
      </c>
    </row>
    <row r="4682" spans="1:8" x14ac:dyDescent="0.3">
      <c r="A4682" s="40" t="s">
        <v>1081</v>
      </c>
      <c r="B4682" s="95">
        <f t="shared" si="9477"/>
        <v>22</v>
      </c>
      <c r="C4682" s="95">
        <f t="shared" si="9480"/>
        <v>11</v>
      </c>
      <c r="E4682" s="95">
        <f t="shared" ref="E4682" si="9592">plan_id</f>
        <v>390</v>
      </c>
      <c r="F4682" s="95">
        <f t="shared" ca="1" si="9574"/>
        <v>2020</v>
      </c>
      <c r="G4682" s="95">
        <f t="shared" ref="G4682" ca="1" si="9593">VLOOKUP(INDIRECT(CHAR(39)&amp;$A4682&amp;CHAR(39)&amp;"!r2c"&amp;$C4682,0),variables,2,0)</f>
        <v>9815</v>
      </c>
      <c r="H4682" s="98">
        <f t="array" aca="1" ref="H4682" ca="1">IF(AND(G4682&gt;=10861,G4682&lt;=10863),TEXT(INDIRECT(CHAR(39)&amp;$A4682&amp;CHAR(39)&amp;"!r"&amp;$B4682&amp;"c"&amp;$C4682,0),"dd-mmm-yyyy"),(INDIRECT(CHAR(39)&amp;$A4682&amp;CHAR(39)&amp;"!r"&amp;$B4682&amp;"c"&amp;$C4682,0)))</f>
        <v>0</v>
      </c>
    </row>
    <row r="4683" spans="1:8" x14ac:dyDescent="0.3">
      <c r="A4683" s="40" t="s">
        <v>1081</v>
      </c>
      <c r="B4683" s="95">
        <f t="shared" si="9477"/>
        <v>22</v>
      </c>
      <c r="C4683" s="95">
        <f t="shared" si="9480"/>
        <v>12</v>
      </c>
      <c r="E4683" s="95">
        <f t="shared" ref="E4683" si="9594">plan_id</f>
        <v>390</v>
      </c>
      <c r="F4683" s="95">
        <f t="shared" ca="1" si="9574"/>
        <v>2020</v>
      </c>
      <c r="G4683" s="95">
        <f t="shared" ref="G4683" ca="1" si="9595">VLOOKUP(INDIRECT(CHAR(39)&amp;$A4683&amp;CHAR(39)&amp;"!r2c"&amp;$C4683,0),variables,2,0)</f>
        <v>9821</v>
      </c>
      <c r="H4683" s="98">
        <f t="array" aca="1" ref="H4683" ca="1">IF(AND(G4683&gt;=10861,G4683&lt;=10863),TEXT(INDIRECT(CHAR(39)&amp;$A4683&amp;CHAR(39)&amp;"!r"&amp;$B4683&amp;"c"&amp;$C4683,0),"dd-mmm-yyyy"),(INDIRECT(CHAR(39)&amp;$A4683&amp;CHAR(39)&amp;"!r"&amp;$B4683&amp;"c"&amp;$C4683,0)))</f>
        <v>0</v>
      </c>
    </row>
    <row r="4684" spans="1:8" x14ac:dyDescent="0.3">
      <c r="A4684" s="40" t="s">
        <v>1081</v>
      </c>
      <c r="B4684" s="95">
        <f t="shared" si="9477"/>
        <v>22</v>
      </c>
      <c r="C4684" s="95">
        <f t="shared" si="9480"/>
        <v>13</v>
      </c>
      <c r="E4684" s="95">
        <f t="shared" ref="E4684" si="9596">plan_id</f>
        <v>390</v>
      </c>
      <c r="F4684" s="95">
        <f t="shared" ca="1" si="9574"/>
        <v>2020</v>
      </c>
      <c r="G4684" s="95">
        <f t="shared" ref="G4684" ca="1" si="9597">VLOOKUP(INDIRECT(CHAR(39)&amp;$A4684&amp;CHAR(39)&amp;"!r2c"&amp;$C4684,0),variables,2,0)</f>
        <v>9824</v>
      </c>
      <c r="H4684" s="98">
        <f t="array" aca="1" ref="H4684" ca="1">IF(AND(G4684&gt;=10861,G4684&lt;=10863),TEXT(INDIRECT(CHAR(39)&amp;$A4684&amp;CHAR(39)&amp;"!r"&amp;$B4684&amp;"c"&amp;$C4684,0),"dd-mmm-yyyy"),(INDIRECT(CHAR(39)&amp;$A4684&amp;CHAR(39)&amp;"!r"&amp;$B4684&amp;"c"&amp;$C4684,0)))</f>
        <v>0</v>
      </c>
    </row>
    <row r="4685" spans="1:8" x14ac:dyDescent="0.3">
      <c r="A4685" s="40" t="s">
        <v>1081</v>
      </c>
      <c r="B4685" s="95">
        <f t="shared" si="9477"/>
        <v>22</v>
      </c>
      <c r="C4685" s="95">
        <f t="shared" si="9480"/>
        <v>14</v>
      </c>
      <c r="E4685" s="95">
        <f t="shared" ref="E4685" si="9598">plan_id</f>
        <v>390</v>
      </c>
      <c r="F4685" s="95">
        <f t="shared" ca="1" si="9574"/>
        <v>2020</v>
      </c>
      <c r="G4685" s="95">
        <f t="shared" ref="G4685" ca="1" si="9599">VLOOKUP(INDIRECT(CHAR(39)&amp;$A4685&amp;CHAR(39)&amp;"!r2c"&amp;$C4685,0),variables,2,0)</f>
        <v>9830</v>
      </c>
      <c r="H4685" s="98">
        <f t="array" aca="1" ref="H4685" ca="1">IF(AND(G4685&gt;=10861,G4685&lt;=10863),TEXT(INDIRECT(CHAR(39)&amp;$A4685&amp;CHAR(39)&amp;"!r"&amp;$B4685&amp;"c"&amp;$C4685,0),"dd-mmm-yyyy"),(INDIRECT(CHAR(39)&amp;$A4685&amp;CHAR(39)&amp;"!r"&amp;$B4685&amp;"c"&amp;$C4685,0)))</f>
        <v>0</v>
      </c>
    </row>
    <row r="4686" spans="1:8" x14ac:dyDescent="0.3">
      <c r="A4686" s="40" t="s">
        <v>1081</v>
      </c>
      <c r="B4686" s="95">
        <f t="shared" si="9477"/>
        <v>22</v>
      </c>
      <c r="C4686" s="95">
        <f t="shared" si="9480"/>
        <v>15</v>
      </c>
      <c r="E4686" s="95">
        <f t="shared" ref="E4686" si="9600">plan_id</f>
        <v>390</v>
      </c>
      <c r="F4686" s="95">
        <f t="shared" ca="1" si="9574"/>
        <v>2020</v>
      </c>
      <c r="G4686" s="95">
        <f t="shared" ref="G4686" ca="1" si="9601">VLOOKUP(INDIRECT(CHAR(39)&amp;$A4686&amp;CHAR(39)&amp;"!r2c"&amp;$C4686,0),variables,2,0)</f>
        <v>9833</v>
      </c>
      <c r="H4686" s="98">
        <f t="array" aca="1" ref="H4686" ca="1">IF(AND(G4686&gt;=10861,G4686&lt;=10863),TEXT(INDIRECT(CHAR(39)&amp;$A4686&amp;CHAR(39)&amp;"!r"&amp;$B4686&amp;"c"&amp;$C4686,0),"dd-mmm-yyyy"),(INDIRECT(CHAR(39)&amp;$A4686&amp;CHAR(39)&amp;"!r"&amp;$B4686&amp;"c"&amp;$C4686,0)))</f>
        <v>0</v>
      </c>
    </row>
    <row r="4687" spans="1:8" x14ac:dyDescent="0.3">
      <c r="A4687" s="40" t="s">
        <v>1081</v>
      </c>
      <c r="B4687" s="95">
        <f t="shared" si="9477"/>
        <v>22</v>
      </c>
      <c r="C4687" s="95">
        <f t="shared" si="9480"/>
        <v>16</v>
      </c>
      <c r="E4687" s="95">
        <f t="shared" ref="E4687" si="9602">plan_id</f>
        <v>390</v>
      </c>
      <c r="F4687" s="95">
        <f t="shared" ca="1" si="9574"/>
        <v>2020</v>
      </c>
      <c r="G4687" s="95">
        <f t="shared" ref="G4687" ca="1" si="9603">VLOOKUP(INDIRECT(CHAR(39)&amp;$A4687&amp;CHAR(39)&amp;"!r2c"&amp;$C4687,0),variables,2,0)</f>
        <v>9845</v>
      </c>
      <c r="H4687" s="98">
        <f t="array" aca="1" ref="H4687" ca="1">IF(AND(G4687&gt;=10861,G4687&lt;=10863),TEXT(INDIRECT(CHAR(39)&amp;$A4687&amp;CHAR(39)&amp;"!r"&amp;$B4687&amp;"c"&amp;$C4687,0),"dd-mmm-yyyy"),(INDIRECT(CHAR(39)&amp;$A4687&amp;CHAR(39)&amp;"!r"&amp;$B4687&amp;"c"&amp;$C4687,0)))</f>
        <v>0</v>
      </c>
    </row>
    <row r="4688" spans="1:8" x14ac:dyDescent="0.3">
      <c r="A4688" s="40" t="s">
        <v>1081</v>
      </c>
      <c r="B4688" s="95">
        <f t="shared" si="9477"/>
        <v>22</v>
      </c>
      <c r="C4688" s="95">
        <f t="shared" si="9480"/>
        <v>17</v>
      </c>
      <c r="E4688" s="95">
        <f t="shared" ref="E4688" si="9604">plan_id</f>
        <v>390</v>
      </c>
      <c r="F4688" s="95">
        <f t="shared" ca="1" si="9574"/>
        <v>2020</v>
      </c>
      <c r="G4688" s="95">
        <f t="shared" ref="G4688" ca="1" si="9605">VLOOKUP(INDIRECT(CHAR(39)&amp;$A4688&amp;CHAR(39)&amp;"!r2c"&amp;$C4688,0),variables,2,0)</f>
        <v>9872</v>
      </c>
      <c r="H4688" s="98">
        <f t="array" aca="1" ref="H4688" ca="1">IF(AND(G4688&gt;=10861,G4688&lt;=10863),TEXT(INDIRECT(CHAR(39)&amp;$A4688&amp;CHAR(39)&amp;"!r"&amp;$B4688&amp;"c"&amp;$C4688,0),"dd-mmm-yyyy"),(INDIRECT(CHAR(39)&amp;$A4688&amp;CHAR(39)&amp;"!r"&amp;$B4688&amp;"c"&amp;$C4688,0)))</f>
        <v>0</v>
      </c>
    </row>
    <row r="4689" spans="1:8" x14ac:dyDescent="0.3">
      <c r="A4689" s="40" t="s">
        <v>1081</v>
      </c>
      <c r="B4689" s="95">
        <f t="shared" si="9477"/>
        <v>22</v>
      </c>
      <c r="C4689" s="95">
        <f t="shared" si="9480"/>
        <v>18</v>
      </c>
      <c r="E4689" s="95">
        <f t="shared" ref="E4689" si="9606">plan_id</f>
        <v>390</v>
      </c>
      <c r="F4689" s="95">
        <f t="shared" ca="1" si="9574"/>
        <v>2020</v>
      </c>
      <c r="G4689" s="95">
        <f t="shared" ref="G4689" ca="1" si="9607">VLOOKUP(INDIRECT(CHAR(39)&amp;$A4689&amp;CHAR(39)&amp;"!r2c"&amp;$C4689,0),variables,2,0)</f>
        <v>9887</v>
      </c>
      <c r="H4689" s="98">
        <f t="array" aca="1" ref="H4689" ca="1">IF(AND(G4689&gt;=10861,G4689&lt;=10863),TEXT(INDIRECT(CHAR(39)&amp;$A4689&amp;CHAR(39)&amp;"!r"&amp;$B4689&amp;"c"&amp;$C4689,0),"dd-mmm-yyyy"),(INDIRECT(CHAR(39)&amp;$A4689&amp;CHAR(39)&amp;"!r"&amp;$B4689&amp;"c"&amp;$C4689,0)))</f>
        <v>0</v>
      </c>
    </row>
    <row r="4690" spans="1:8" x14ac:dyDescent="0.3">
      <c r="A4690" s="40" t="s">
        <v>1081</v>
      </c>
      <c r="B4690" s="95">
        <f t="shared" ref="B4690:B4753" si="9608">B4602+1</f>
        <v>22</v>
      </c>
      <c r="C4690" s="95">
        <f t="shared" si="9480"/>
        <v>19</v>
      </c>
      <c r="E4690" s="95">
        <f t="shared" ref="E4690" si="9609">plan_id</f>
        <v>390</v>
      </c>
      <c r="F4690" s="95">
        <f t="shared" ca="1" si="9574"/>
        <v>2020</v>
      </c>
      <c r="G4690" s="95">
        <f t="shared" ref="G4690" ca="1" si="9610">VLOOKUP(INDIRECT(CHAR(39)&amp;$A4690&amp;CHAR(39)&amp;"!r2c"&amp;$C4690,0),variables,2,0)</f>
        <v>9914</v>
      </c>
      <c r="H4690" s="98">
        <f t="array" aca="1" ref="H4690" ca="1">IF(AND(G4690&gt;=10861,G4690&lt;=10863),TEXT(INDIRECT(CHAR(39)&amp;$A4690&amp;CHAR(39)&amp;"!r"&amp;$B4690&amp;"c"&amp;$C4690,0),"dd-mmm-yyyy"),(INDIRECT(CHAR(39)&amp;$A4690&amp;CHAR(39)&amp;"!r"&amp;$B4690&amp;"c"&amp;$C4690,0)))</f>
        <v>0</v>
      </c>
    </row>
    <row r="4691" spans="1:8" x14ac:dyDescent="0.3">
      <c r="A4691" s="40" t="s">
        <v>1081</v>
      </c>
      <c r="B4691" s="95">
        <f t="shared" si="9608"/>
        <v>22</v>
      </c>
      <c r="C4691" s="95">
        <f t="shared" ref="C4691:C4754" si="9611">C4603</f>
        <v>20</v>
      </c>
      <c r="E4691" s="95">
        <f t="shared" ref="E4691" si="9612">plan_id</f>
        <v>390</v>
      </c>
      <c r="F4691" s="95">
        <f t="shared" ca="1" si="9574"/>
        <v>2020</v>
      </c>
      <c r="G4691" s="95">
        <f t="shared" ref="G4691" ca="1" si="9613">VLOOKUP(INDIRECT(CHAR(39)&amp;$A4691&amp;CHAR(39)&amp;"!r2c"&amp;$C4691,0),variables,2,0)</f>
        <v>9917</v>
      </c>
      <c r="H4691" s="98">
        <f t="array" aca="1" ref="H4691" ca="1">IF(AND(G4691&gt;=10861,G4691&lt;=10863),TEXT(INDIRECT(CHAR(39)&amp;$A4691&amp;CHAR(39)&amp;"!r"&amp;$B4691&amp;"c"&amp;$C4691,0),"dd-mmm-yyyy"),(INDIRECT(CHAR(39)&amp;$A4691&amp;CHAR(39)&amp;"!r"&amp;$B4691&amp;"c"&amp;$C4691,0)))</f>
        <v>0</v>
      </c>
    </row>
    <row r="4692" spans="1:8" x14ac:dyDescent="0.3">
      <c r="A4692" s="40" t="s">
        <v>1081</v>
      </c>
      <c r="B4692" s="95">
        <f t="shared" si="9608"/>
        <v>22</v>
      </c>
      <c r="C4692" s="95">
        <f t="shared" si="9611"/>
        <v>21</v>
      </c>
      <c r="E4692" s="95">
        <f t="shared" ref="E4692" si="9614">plan_id</f>
        <v>390</v>
      </c>
      <c r="F4692" s="95">
        <f t="shared" ca="1" si="9574"/>
        <v>2020</v>
      </c>
      <c r="G4692" s="95">
        <f t="shared" ref="G4692" ca="1" si="9615">VLOOKUP(INDIRECT(CHAR(39)&amp;$A4692&amp;CHAR(39)&amp;"!r2c"&amp;$C4692,0),variables,2,0)</f>
        <v>9920</v>
      </c>
      <c r="H4692" s="98">
        <f t="array" aca="1" ref="H4692" ca="1">IF(AND(G4692&gt;=10861,G4692&lt;=10863),TEXT(INDIRECT(CHAR(39)&amp;$A4692&amp;CHAR(39)&amp;"!r"&amp;$B4692&amp;"c"&amp;$C4692,0),"dd-mmm-yyyy"),(INDIRECT(CHAR(39)&amp;$A4692&amp;CHAR(39)&amp;"!r"&amp;$B4692&amp;"c"&amp;$C4692,0)))</f>
        <v>0</v>
      </c>
    </row>
    <row r="4693" spans="1:8" x14ac:dyDescent="0.3">
      <c r="A4693" s="40" t="s">
        <v>1081</v>
      </c>
      <c r="B4693" s="95">
        <f t="shared" si="9608"/>
        <v>22</v>
      </c>
      <c r="C4693" s="95">
        <f t="shared" si="9611"/>
        <v>22</v>
      </c>
      <c r="E4693" s="95">
        <f t="shared" ref="E4693" si="9616">plan_id</f>
        <v>390</v>
      </c>
      <c r="F4693" s="95">
        <f t="shared" ca="1" si="9574"/>
        <v>2020</v>
      </c>
      <c r="G4693" s="95">
        <f t="shared" ref="G4693" ca="1" si="9617">VLOOKUP(INDIRECT(CHAR(39)&amp;$A4693&amp;CHAR(39)&amp;"!r2c"&amp;$C4693,0),variables,2,0)</f>
        <v>9648</v>
      </c>
      <c r="H4693" s="98">
        <f t="array" aca="1" ref="H4693" ca="1">IF(AND(G4693&gt;=10861,G4693&lt;=10863),TEXT(INDIRECT(CHAR(39)&amp;$A4693&amp;CHAR(39)&amp;"!r"&amp;$B4693&amp;"c"&amp;$C4693,0),"dd-mmm-yyyy"),(INDIRECT(CHAR(39)&amp;$A4693&amp;CHAR(39)&amp;"!r"&amp;$B4693&amp;"c"&amp;$C4693,0)))</f>
        <v>0</v>
      </c>
    </row>
    <row r="4694" spans="1:8" x14ac:dyDescent="0.3">
      <c r="A4694" s="40" t="s">
        <v>1081</v>
      </c>
      <c r="B4694" s="95">
        <f t="shared" si="9608"/>
        <v>22</v>
      </c>
      <c r="C4694" s="95">
        <f t="shared" si="9611"/>
        <v>23</v>
      </c>
      <c r="E4694" s="95">
        <f t="shared" ref="E4694" si="9618">plan_id</f>
        <v>390</v>
      </c>
      <c r="F4694" s="95">
        <f t="shared" ca="1" si="9574"/>
        <v>2020</v>
      </c>
      <c r="G4694" s="95">
        <f t="shared" ref="G4694" ca="1" si="9619">VLOOKUP(INDIRECT(CHAR(39)&amp;$A4694&amp;CHAR(39)&amp;"!r2c"&amp;$C4694,0),variables,2,0)</f>
        <v>9713</v>
      </c>
      <c r="H4694" s="98">
        <f t="array" aca="1" ref="H4694" ca="1">IF(AND(G4694&gt;=10861,G4694&lt;=10863),TEXT(INDIRECT(CHAR(39)&amp;$A4694&amp;CHAR(39)&amp;"!r"&amp;$B4694&amp;"c"&amp;$C4694,0),"dd-mmm-yyyy"),(INDIRECT(CHAR(39)&amp;$A4694&amp;CHAR(39)&amp;"!r"&amp;$B4694&amp;"c"&amp;$C4694,0)))</f>
        <v>0</v>
      </c>
    </row>
    <row r="4695" spans="1:8" x14ac:dyDescent="0.3">
      <c r="A4695" s="40" t="s">
        <v>1081</v>
      </c>
      <c r="B4695" s="95">
        <f t="shared" si="9608"/>
        <v>22</v>
      </c>
      <c r="C4695" s="95">
        <f t="shared" si="9611"/>
        <v>24</v>
      </c>
      <c r="E4695" s="95">
        <f t="shared" ref="E4695" si="9620">plan_id</f>
        <v>390</v>
      </c>
      <c r="F4695" s="95">
        <f t="shared" ca="1" si="9574"/>
        <v>2020</v>
      </c>
      <c r="G4695" s="95">
        <f t="shared" ref="G4695" ca="1" si="9621">VLOOKUP(INDIRECT(CHAR(39)&amp;$A4695&amp;CHAR(39)&amp;"!r2c"&amp;$C4695,0),variables,2,0)</f>
        <v>9719</v>
      </c>
      <c r="H4695" s="98">
        <f t="array" aca="1" ref="H4695" ca="1">IF(AND(G4695&gt;=10861,G4695&lt;=10863),TEXT(INDIRECT(CHAR(39)&amp;$A4695&amp;CHAR(39)&amp;"!r"&amp;$B4695&amp;"c"&amp;$C4695,0),"dd-mmm-yyyy"),(INDIRECT(CHAR(39)&amp;$A4695&amp;CHAR(39)&amp;"!r"&amp;$B4695&amp;"c"&amp;$C4695,0)))</f>
        <v>0</v>
      </c>
    </row>
    <row r="4696" spans="1:8" x14ac:dyDescent="0.3">
      <c r="A4696" s="40" t="s">
        <v>1081</v>
      </c>
      <c r="B4696" s="95">
        <f t="shared" si="9608"/>
        <v>22</v>
      </c>
      <c r="C4696" s="95">
        <f t="shared" si="9611"/>
        <v>25</v>
      </c>
      <c r="E4696" s="95">
        <f t="shared" ref="E4696" si="9622">plan_id</f>
        <v>390</v>
      </c>
      <c r="F4696" s="95">
        <f t="shared" ca="1" si="9574"/>
        <v>2020</v>
      </c>
      <c r="G4696" s="95">
        <f t="shared" ref="G4696" ca="1" si="9623">VLOOKUP(INDIRECT(CHAR(39)&amp;$A4696&amp;CHAR(39)&amp;"!r2c"&amp;$C4696,0),variables,2,0)</f>
        <v>9725</v>
      </c>
      <c r="H4696" s="98">
        <f t="array" aca="1" ref="H4696" ca="1">IF(AND(G4696&gt;=10861,G4696&lt;=10863),TEXT(INDIRECT(CHAR(39)&amp;$A4696&amp;CHAR(39)&amp;"!r"&amp;$B4696&amp;"c"&amp;$C4696,0),"dd-mmm-yyyy"),(INDIRECT(CHAR(39)&amp;$A4696&amp;CHAR(39)&amp;"!r"&amp;$B4696&amp;"c"&amp;$C4696,0)))</f>
        <v>0</v>
      </c>
    </row>
    <row r="4697" spans="1:8" x14ac:dyDescent="0.3">
      <c r="A4697" s="40" t="s">
        <v>1081</v>
      </c>
      <c r="B4697" s="95">
        <f t="shared" si="9608"/>
        <v>22</v>
      </c>
      <c r="C4697" s="95">
        <f t="shared" si="9611"/>
        <v>26</v>
      </c>
      <c r="E4697" s="95">
        <f t="shared" ref="E4697" si="9624">plan_id</f>
        <v>390</v>
      </c>
      <c r="F4697" s="95">
        <f t="shared" ca="1" si="9574"/>
        <v>2020</v>
      </c>
      <c r="G4697" s="95">
        <f t="shared" ref="G4697" ca="1" si="9625">VLOOKUP(INDIRECT(CHAR(39)&amp;$A4697&amp;CHAR(39)&amp;"!r2c"&amp;$C4697,0),variables,2,0)</f>
        <v>9743</v>
      </c>
      <c r="H4697" s="98">
        <f t="array" aca="1" ref="H4697" ca="1">IF(AND(G4697&gt;=10861,G4697&lt;=10863),TEXT(INDIRECT(CHAR(39)&amp;$A4697&amp;CHAR(39)&amp;"!r"&amp;$B4697&amp;"c"&amp;$C4697,0),"dd-mmm-yyyy"),(INDIRECT(CHAR(39)&amp;$A4697&amp;CHAR(39)&amp;"!r"&amp;$B4697&amp;"c"&amp;$C4697,0)))</f>
        <v>0</v>
      </c>
    </row>
    <row r="4698" spans="1:8" x14ac:dyDescent="0.3">
      <c r="A4698" s="40" t="s">
        <v>1081</v>
      </c>
      <c r="B4698" s="95">
        <f t="shared" si="9608"/>
        <v>22</v>
      </c>
      <c r="C4698" s="95">
        <f t="shared" si="9611"/>
        <v>27</v>
      </c>
      <c r="E4698" s="95">
        <f t="shared" ref="E4698" si="9626">plan_id</f>
        <v>390</v>
      </c>
      <c r="F4698" s="95">
        <f t="shared" ca="1" si="9574"/>
        <v>2020</v>
      </c>
      <c r="G4698" s="95">
        <f t="shared" ref="G4698" ca="1" si="9627">VLOOKUP(INDIRECT(CHAR(39)&amp;$A4698&amp;CHAR(39)&amp;"!r2c"&amp;$C4698,0),variables,2,0)</f>
        <v>9746</v>
      </c>
      <c r="H4698" s="98">
        <f t="array" aca="1" ref="H4698" ca="1">IF(AND(G4698&gt;=10861,G4698&lt;=10863),TEXT(INDIRECT(CHAR(39)&amp;$A4698&amp;CHAR(39)&amp;"!r"&amp;$B4698&amp;"c"&amp;$C4698,0),"dd-mmm-yyyy"),(INDIRECT(CHAR(39)&amp;$A4698&amp;CHAR(39)&amp;"!r"&amp;$B4698&amp;"c"&amp;$C4698,0)))</f>
        <v>0</v>
      </c>
    </row>
    <row r="4699" spans="1:8" x14ac:dyDescent="0.3">
      <c r="A4699" s="40" t="s">
        <v>1081</v>
      </c>
      <c r="B4699" s="95">
        <f t="shared" si="9608"/>
        <v>22</v>
      </c>
      <c r="C4699" s="95">
        <f t="shared" si="9611"/>
        <v>28</v>
      </c>
      <c r="E4699" s="95">
        <f t="shared" ref="E4699" si="9628">plan_id</f>
        <v>390</v>
      </c>
      <c r="F4699" s="95">
        <f t="shared" ca="1" si="9574"/>
        <v>2020</v>
      </c>
      <c r="G4699" s="95">
        <f t="shared" ref="G4699" ca="1" si="9629">VLOOKUP(INDIRECT(CHAR(39)&amp;$A4699&amp;CHAR(39)&amp;"!r2c"&amp;$C4699,0),variables,2,0)</f>
        <v>9761</v>
      </c>
      <c r="H4699" s="98">
        <f t="array" aca="1" ref="H4699" ca="1">IF(AND(G4699&gt;=10861,G4699&lt;=10863),TEXT(INDIRECT(CHAR(39)&amp;$A4699&amp;CHAR(39)&amp;"!r"&amp;$B4699&amp;"c"&amp;$C4699,0),"dd-mmm-yyyy"),(INDIRECT(CHAR(39)&amp;$A4699&amp;CHAR(39)&amp;"!r"&amp;$B4699&amp;"c"&amp;$C4699,0)))</f>
        <v>0</v>
      </c>
    </row>
    <row r="4700" spans="1:8" x14ac:dyDescent="0.3">
      <c r="A4700" s="40" t="s">
        <v>1081</v>
      </c>
      <c r="B4700" s="95">
        <f t="shared" si="9608"/>
        <v>22</v>
      </c>
      <c r="C4700" s="95">
        <f t="shared" si="9611"/>
        <v>29</v>
      </c>
      <c r="E4700" s="95">
        <f t="shared" ref="E4700" si="9630">plan_id</f>
        <v>390</v>
      </c>
      <c r="F4700" s="95">
        <f t="shared" ca="1" si="9574"/>
        <v>2020</v>
      </c>
      <c r="G4700" s="95">
        <f t="shared" ref="G4700" ca="1" si="9631">VLOOKUP(INDIRECT(CHAR(39)&amp;$A4700&amp;CHAR(39)&amp;"!r2c"&amp;$C4700,0),variables,2,0)</f>
        <v>9764</v>
      </c>
      <c r="H4700" s="98">
        <f t="array" aca="1" ref="H4700" ca="1">IF(AND(G4700&gt;=10861,G4700&lt;=10863),TEXT(INDIRECT(CHAR(39)&amp;$A4700&amp;CHAR(39)&amp;"!r"&amp;$B4700&amp;"c"&amp;$C4700,0),"dd-mmm-yyyy"),(INDIRECT(CHAR(39)&amp;$A4700&amp;CHAR(39)&amp;"!r"&amp;$B4700&amp;"c"&amp;$C4700,0)))</f>
        <v>0</v>
      </c>
    </row>
    <row r="4701" spans="1:8" x14ac:dyDescent="0.3">
      <c r="A4701" s="40" t="s">
        <v>1081</v>
      </c>
      <c r="B4701" s="95">
        <f t="shared" si="9608"/>
        <v>22</v>
      </c>
      <c r="C4701" s="95">
        <f t="shared" si="9611"/>
        <v>30</v>
      </c>
      <c r="E4701" s="95">
        <f t="shared" ref="E4701" si="9632">plan_id</f>
        <v>390</v>
      </c>
      <c r="F4701" s="95">
        <f t="shared" ca="1" si="9574"/>
        <v>2020</v>
      </c>
      <c r="G4701" s="95">
        <f t="shared" ref="G4701" ca="1" si="9633">VLOOKUP(INDIRECT(CHAR(39)&amp;$A4701&amp;CHAR(39)&amp;"!r2c"&amp;$C4701,0),variables,2,0)</f>
        <v>9767</v>
      </c>
      <c r="H4701" s="98">
        <f t="array" aca="1" ref="H4701" ca="1">IF(AND(G4701&gt;=10861,G4701&lt;=10863),TEXT(INDIRECT(CHAR(39)&amp;$A4701&amp;CHAR(39)&amp;"!r"&amp;$B4701&amp;"c"&amp;$C4701,0),"dd-mmm-yyyy"),(INDIRECT(CHAR(39)&amp;$A4701&amp;CHAR(39)&amp;"!r"&amp;$B4701&amp;"c"&amp;$C4701,0)))</f>
        <v>0</v>
      </c>
    </row>
    <row r="4702" spans="1:8" x14ac:dyDescent="0.3">
      <c r="A4702" s="40" t="s">
        <v>1081</v>
      </c>
      <c r="B4702" s="95">
        <f t="shared" si="9608"/>
        <v>22</v>
      </c>
      <c r="C4702" s="95">
        <f t="shared" si="9611"/>
        <v>31</v>
      </c>
      <c r="E4702" s="95">
        <f t="shared" ref="E4702" si="9634">plan_id</f>
        <v>390</v>
      </c>
      <c r="F4702" s="95">
        <f t="shared" ca="1" si="9574"/>
        <v>2020</v>
      </c>
      <c r="G4702" s="95">
        <f t="shared" ref="G4702" ca="1" si="9635">VLOOKUP(INDIRECT(CHAR(39)&amp;$A4702&amp;CHAR(39)&amp;"!r2c"&amp;$C4702,0),variables,2,0)</f>
        <v>9770</v>
      </c>
      <c r="H4702" s="98">
        <f t="array" aca="1" ref="H4702" ca="1">IF(AND(G4702&gt;=10861,G4702&lt;=10863),TEXT(INDIRECT(CHAR(39)&amp;$A4702&amp;CHAR(39)&amp;"!r"&amp;$B4702&amp;"c"&amp;$C4702,0),"dd-mmm-yyyy"),(INDIRECT(CHAR(39)&amp;$A4702&amp;CHAR(39)&amp;"!r"&amp;$B4702&amp;"c"&amp;$C4702,0)))</f>
        <v>0</v>
      </c>
    </row>
    <row r="4703" spans="1:8" x14ac:dyDescent="0.3">
      <c r="A4703" s="40" t="s">
        <v>1081</v>
      </c>
      <c r="B4703" s="95">
        <f t="shared" si="9608"/>
        <v>22</v>
      </c>
      <c r="C4703" s="95">
        <f t="shared" si="9611"/>
        <v>32</v>
      </c>
      <c r="E4703" s="95">
        <f t="shared" ref="E4703" si="9636">plan_id</f>
        <v>390</v>
      </c>
      <c r="F4703" s="95">
        <f t="shared" ca="1" si="9574"/>
        <v>2020</v>
      </c>
      <c r="G4703" s="95">
        <f t="shared" ref="G4703" ca="1" si="9637">VLOOKUP(INDIRECT(CHAR(39)&amp;$A4703&amp;CHAR(39)&amp;"!r2c"&amp;$C4703,0),variables,2,0)</f>
        <v>9773</v>
      </c>
      <c r="H4703" s="98">
        <f t="array" aca="1" ref="H4703" ca="1">IF(AND(G4703&gt;=10861,G4703&lt;=10863),TEXT(INDIRECT(CHAR(39)&amp;$A4703&amp;CHAR(39)&amp;"!r"&amp;$B4703&amp;"c"&amp;$C4703,0),"dd-mmm-yyyy"),(INDIRECT(CHAR(39)&amp;$A4703&amp;CHAR(39)&amp;"!r"&amp;$B4703&amp;"c"&amp;$C4703,0)))</f>
        <v>0</v>
      </c>
    </row>
    <row r="4704" spans="1:8" x14ac:dyDescent="0.3">
      <c r="A4704" s="40" t="s">
        <v>1081</v>
      </c>
      <c r="B4704" s="95">
        <f t="shared" si="9608"/>
        <v>22</v>
      </c>
      <c r="C4704" s="95">
        <f t="shared" si="9611"/>
        <v>33</v>
      </c>
      <c r="E4704" s="95">
        <f t="shared" ref="E4704" si="9638">plan_id</f>
        <v>390</v>
      </c>
      <c r="F4704" s="95">
        <f t="shared" ca="1" si="9574"/>
        <v>2020</v>
      </c>
      <c r="G4704" s="95">
        <f t="shared" ref="G4704" ca="1" si="9639">VLOOKUP(INDIRECT(CHAR(39)&amp;$A4704&amp;CHAR(39)&amp;"!r2c"&amp;$C4704,0),variables,2,0)</f>
        <v>9776</v>
      </c>
      <c r="H4704" s="98">
        <f t="array" aca="1" ref="H4704" ca="1">IF(AND(G4704&gt;=10861,G4704&lt;=10863),TEXT(INDIRECT(CHAR(39)&amp;$A4704&amp;CHAR(39)&amp;"!r"&amp;$B4704&amp;"c"&amp;$C4704,0),"dd-mmm-yyyy"),(INDIRECT(CHAR(39)&amp;$A4704&amp;CHAR(39)&amp;"!r"&amp;$B4704&amp;"c"&amp;$C4704,0)))</f>
        <v>0</v>
      </c>
    </row>
    <row r="4705" spans="1:8" x14ac:dyDescent="0.3">
      <c r="A4705" s="40" t="s">
        <v>1081</v>
      </c>
      <c r="B4705" s="95">
        <f t="shared" si="9608"/>
        <v>22</v>
      </c>
      <c r="C4705" s="95">
        <f t="shared" si="9611"/>
        <v>34</v>
      </c>
      <c r="E4705" s="95">
        <f t="shared" ref="E4705" si="9640">plan_id</f>
        <v>390</v>
      </c>
      <c r="F4705" s="95">
        <f t="shared" ca="1" si="9574"/>
        <v>2020</v>
      </c>
      <c r="G4705" s="95">
        <f t="shared" ref="G4705" ca="1" si="9641">VLOOKUP(INDIRECT(CHAR(39)&amp;$A4705&amp;CHAR(39)&amp;"!r2c"&amp;$C4705,0),variables,2,0)</f>
        <v>9779</v>
      </c>
      <c r="H4705" s="98">
        <f t="array" aca="1" ref="H4705" ca="1">IF(AND(G4705&gt;=10861,G4705&lt;=10863),TEXT(INDIRECT(CHAR(39)&amp;$A4705&amp;CHAR(39)&amp;"!r"&amp;$B4705&amp;"c"&amp;$C4705,0),"dd-mmm-yyyy"),(INDIRECT(CHAR(39)&amp;$A4705&amp;CHAR(39)&amp;"!r"&amp;$B4705&amp;"c"&amp;$C4705,0)))</f>
        <v>0</v>
      </c>
    </row>
    <row r="4706" spans="1:8" x14ac:dyDescent="0.3">
      <c r="A4706" s="40" t="s">
        <v>1081</v>
      </c>
      <c r="B4706" s="95">
        <f t="shared" si="9608"/>
        <v>22</v>
      </c>
      <c r="C4706" s="95">
        <f t="shared" si="9611"/>
        <v>35</v>
      </c>
      <c r="E4706" s="95">
        <f t="shared" ref="E4706" si="9642">plan_id</f>
        <v>390</v>
      </c>
      <c r="F4706" s="95">
        <f t="shared" ca="1" si="9574"/>
        <v>2020</v>
      </c>
      <c r="G4706" s="95">
        <f t="shared" ref="G4706" ca="1" si="9643">VLOOKUP(INDIRECT(CHAR(39)&amp;$A4706&amp;CHAR(39)&amp;"!r2c"&amp;$C4706,0),variables,2,0)</f>
        <v>9785</v>
      </c>
      <c r="H4706" s="98">
        <f t="array" aca="1" ref="H4706" ca="1">IF(AND(G4706&gt;=10861,G4706&lt;=10863),TEXT(INDIRECT(CHAR(39)&amp;$A4706&amp;CHAR(39)&amp;"!r"&amp;$B4706&amp;"c"&amp;$C4706,0),"dd-mmm-yyyy"),(INDIRECT(CHAR(39)&amp;$A4706&amp;CHAR(39)&amp;"!r"&amp;$B4706&amp;"c"&amp;$C4706,0)))</f>
        <v>0</v>
      </c>
    </row>
    <row r="4707" spans="1:8" x14ac:dyDescent="0.3">
      <c r="A4707" s="40" t="s">
        <v>1081</v>
      </c>
      <c r="B4707" s="95">
        <f t="shared" si="9608"/>
        <v>22</v>
      </c>
      <c r="C4707" s="95">
        <f t="shared" si="9611"/>
        <v>36</v>
      </c>
      <c r="E4707" s="95">
        <f t="shared" ref="E4707" si="9644">plan_id</f>
        <v>390</v>
      </c>
      <c r="F4707" s="95">
        <f t="shared" ca="1" si="9574"/>
        <v>2020</v>
      </c>
      <c r="G4707" s="95">
        <f t="shared" ref="G4707" ca="1" si="9645">VLOOKUP(INDIRECT(CHAR(39)&amp;$A4707&amp;CHAR(39)&amp;"!r2c"&amp;$C4707,0),variables,2,0)</f>
        <v>9794</v>
      </c>
      <c r="H4707" s="98">
        <f t="array" aca="1" ref="H4707" ca="1">IF(AND(G4707&gt;=10861,G4707&lt;=10863),TEXT(INDIRECT(CHAR(39)&amp;$A4707&amp;CHAR(39)&amp;"!r"&amp;$B4707&amp;"c"&amp;$C4707,0),"dd-mmm-yyyy"),(INDIRECT(CHAR(39)&amp;$A4707&amp;CHAR(39)&amp;"!r"&amp;$B4707&amp;"c"&amp;$C4707,0)))</f>
        <v>0</v>
      </c>
    </row>
    <row r="4708" spans="1:8" x14ac:dyDescent="0.3">
      <c r="A4708" s="40" t="s">
        <v>1081</v>
      </c>
      <c r="B4708" s="95">
        <f t="shared" si="9608"/>
        <v>22</v>
      </c>
      <c r="C4708" s="95">
        <f t="shared" si="9611"/>
        <v>37</v>
      </c>
      <c r="E4708" s="95">
        <f t="shared" ref="E4708" si="9646">plan_id</f>
        <v>390</v>
      </c>
      <c r="F4708" s="95">
        <f t="shared" ca="1" si="9574"/>
        <v>2020</v>
      </c>
      <c r="G4708" s="95">
        <f t="shared" ref="G4708" ca="1" si="9647">VLOOKUP(INDIRECT(CHAR(39)&amp;$A4708&amp;CHAR(39)&amp;"!r2c"&amp;$C4708,0),variables,2,0)</f>
        <v>9797</v>
      </c>
      <c r="H4708" s="98">
        <f t="array" aca="1" ref="H4708" ca="1">IF(AND(G4708&gt;=10861,G4708&lt;=10863),TEXT(INDIRECT(CHAR(39)&amp;$A4708&amp;CHAR(39)&amp;"!r"&amp;$B4708&amp;"c"&amp;$C4708,0),"dd-mmm-yyyy"),(INDIRECT(CHAR(39)&amp;$A4708&amp;CHAR(39)&amp;"!r"&amp;$B4708&amp;"c"&amp;$C4708,0)))</f>
        <v>0</v>
      </c>
    </row>
    <row r="4709" spans="1:8" x14ac:dyDescent="0.3">
      <c r="A4709" s="40" t="s">
        <v>1081</v>
      </c>
      <c r="B4709" s="95">
        <f t="shared" si="9608"/>
        <v>22</v>
      </c>
      <c r="C4709" s="95">
        <f t="shared" si="9611"/>
        <v>38</v>
      </c>
      <c r="E4709" s="95">
        <f t="shared" ref="E4709" si="9648">plan_id</f>
        <v>390</v>
      </c>
      <c r="F4709" s="95">
        <f t="shared" ca="1" si="9574"/>
        <v>2020</v>
      </c>
      <c r="G4709" s="95">
        <f t="shared" ref="G4709" ca="1" si="9649">VLOOKUP(INDIRECT(CHAR(39)&amp;$A4709&amp;CHAR(39)&amp;"!r2c"&amp;$C4709,0),variables,2,0)</f>
        <v>9806</v>
      </c>
      <c r="H4709" s="98">
        <f t="array" aca="1" ref="H4709" ca="1">IF(AND(G4709&gt;=10861,G4709&lt;=10863),TEXT(INDIRECT(CHAR(39)&amp;$A4709&amp;CHAR(39)&amp;"!r"&amp;$B4709&amp;"c"&amp;$C4709,0),"dd-mmm-yyyy"),(INDIRECT(CHAR(39)&amp;$A4709&amp;CHAR(39)&amp;"!r"&amp;$B4709&amp;"c"&amp;$C4709,0)))</f>
        <v>0</v>
      </c>
    </row>
    <row r="4710" spans="1:8" x14ac:dyDescent="0.3">
      <c r="A4710" s="40" t="s">
        <v>1081</v>
      </c>
      <c r="B4710" s="95">
        <f t="shared" si="9608"/>
        <v>22</v>
      </c>
      <c r="C4710" s="95">
        <f t="shared" si="9611"/>
        <v>39</v>
      </c>
      <c r="E4710" s="95">
        <f t="shared" ref="E4710" si="9650">plan_id</f>
        <v>390</v>
      </c>
      <c r="F4710" s="95">
        <f t="shared" ca="1" si="9574"/>
        <v>2020</v>
      </c>
      <c r="G4710" s="95">
        <f t="shared" ref="G4710" ca="1" si="9651">VLOOKUP(INDIRECT(CHAR(39)&amp;$A4710&amp;CHAR(39)&amp;"!r2c"&amp;$C4710,0),variables,2,0)</f>
        <v>9809</v>
      </c>
      <c r="H4710" s="98">
        <f t="array" aca="1" ref="H4710" ca="1">IF(AND(G4710&gt;=10861,G4710&lt;=10863),TEXT(INDIRECT(CHAR(39)&amp;$A4710&amp;CHAR(39)&amp;"!r"&amp;$B4710&amp;"c"&amp;$C4710,0),"dd-mmm-yyyy"),(INDIRECT(CHAR(39)&amp;$A4710&amp;CHAR(39)&amp;"!r"&amp;$B4710&amp;"c"&amp;$C4710,0)))</f>
        <v>0</v>
      </c>
    </row>
    <row r="4711" spans="1:8" x14ac:dyDescent="0.3">
      <c r="A4711" s="40" t="s">
        <v>1081</v>
      </c>
      <c r="B4711" s="95">
        <f t="shared" si="9608"/>
        <v>22</v>
      </c>
      <c r="C4711" s="95">
        <f t="shared" si="9611"/>
        <v>40</v>
      </c>
      <c r="E4711" s="95">
        <f t="shared" ref="E4711" si="9652">plan_id</f>
        <v>390</v>
      </c>
      <c r="F4711" s="95">
        <f t="shared" ca="1" si="9574"/>
        <v>2020</v>
      </c>
      <c r="G4711" s="95">
        <f t="shared" ref="G4711" ca="1" si="9653">VLOOKUP(INDIRECT(CHAR(39)&amp;$A4711&amp;CHAR(39)&amp;"!r2c"&amp;$C4711,0),variables,2,0)</f>
        <v>9818</v>
      </c>
      <c r="H4711" s="98">
        <f t="array" aca="1" ref="H4711" ca="1">IF(AND(G4711&gt;=10861,G4711&lt;=10863),TEXT(INDIRECT(CHAR(39)&amp;$A4711&amp;CHAR(39)&amp;"!r"&amp;$B4711&amp;"c"&amp;$C4711,0),"dd-mmm-yyyy"),(INDIRECT(CHAR(39)&amp;$A4711&amp;CHAR(39)&amp;"!r"&amp;$B4711&amp;"c"&amp;$C4711,0)))</f>
        <v>0</v>
      </c>
    </row>
    <row r="4712" spans="1:8" x14ac:dyDescent="0.3">
      <c r="A4712" s="40" t="s">
        <v>1081</v>
      </c>
      <c r="B4712" s="95">
        <f t="shared" si="9608"/>
        <v>22</v>
      </c>
      <c r="C4712" s="95">
        <f t="shared" si="9611"/>
        <v>41</v>
      </c>
      <c r="E4712" s="95">
        <f t="shared" ref="E4712" si="9654">plan_id</f>
        <v>390</v>
      </c>
      <c r="F4712" s="95">
        <f t="shared" ca="1" si="9574"/>
        <v>2020</v>
      </c>
      <c r="G4712" s="95">
        <f t="shared" ref="G4712" ca="1" si="9655">VLOOKUP(INDIRECT(CHAR(39)&amp;$A4712&amp;CHAR(39)&amp;"!r2c"&amp;$C4712,0),variables,2,0)</f>
        <v>9839</v>
      </c>
      <c r="H4712" s="98">
        <f t="array" aca="1" ref="H4712" ca="1">IF(AND(G4712&gt;=10861,G4712&lt;=10863),TEXT(INDIRECT(CHAR(39)&amp;$A4712&amp;CHAR(39)&amp;"!r"&amp;$B4712&amp;"c"&amp;$C4712,0),"dd-mmm-yyyy"),(INDIRECT(CHAR(39)&amp;$A4712&amp;CHAR(39)&amp;"!r"&amp;$B4712&amp;"c"&amp;$C4712,0)))</f>
        <v>0</v>
      </c>
    </row>
    <row r="4713" spans="1:8" x14ac:dyDescent="0.3">
      <c r="A4713" s="40" t="s">
        <v>1081</v>
      </c>
      <c r="B4713" s="95">
        <f t="shared" si="9608"/>
        <v>22</v>
      </c>
      <c r="C4713" s="95">
        <f t="shared" si="9611"/>
        <v>42</v>
      </c>
      <c r="E4713" s="95">
        <f t="shared" ref="E4713" si="9656">plan_id</f>
        <v>390</v>
      </c>
      <c r="F4713" s="95">
        <f t="shared" ca="1" si="9574"/>
        <v>2020</v>
      </c>
      <c r="G4713" s="95">
        <f t="shared" ref="G4713" ca="1" si="9657">VLOOKUP(INDIRECT(CHAR(39)&amp;$A4713&amp;CHAR(39)&amp;"!r2c"&amp;$C4713,0),variables,2,0)</f>
        <v>9860</v>
      </c>
      <c r="H4713" s="98">
        <f t="array" aca="1" ref="H4713" ca="1">IF(AND(G4713&gt;=10861,G4713&lt;=10863),TEXT(INDIRECT(CHAR(39)&amp;$A4713&amp;CHAR(39)&amp;"!r"&amp;$B4713&amp;"c"&amp;$C4713,0),"dd-mmm-yyyy"),(INDIRECT(CHAR(39)&amp;$A4713&amp;CHAR(39)&amp;"!r"&amp;$B4713&amp;"c"&amp;$C4713,0)))</f>
        <v>0</v>
      </c>
    </row>
    <row r="4714" spans="1:8" x14ac:dyDescent="0.3">
      <c r="A4714" s="40" t="s">
        <v>1081</v>
      </c>
      <c r="B4714" s="95">
        <f t="shared" si="9608"/>
        <v>22</v>
      </c>
      <c r="C4714" s="95">
        <f t="shared" si="9611"/>
        <v>43</v>
      </c>
      <c r="E4714" s="95">
        <f t="shared" ref="E4714" si="9658">plan_id</f>
        <v>390</v>
      </c>
      <c r="F4714" s="95">
        <f t="shared" ca="1" si="9574"/>
        <v>2020</v>
      </c>
      <c r="G4714" s="95">
        <f t="shared" ref="G4714" ca="1" si="9659">VLOOKUP(INDIRECT(CHAR(39)&amp;$A4714&amp;CHAR(39)&amp;"!r2c"&amp;$C4714,0),variables,2,0)</f>
        <v>9863</v>
      </c>
      <c r="H4714" s="98">
        <f t="array" aca="1" ref="H4714" ca="1">IF(AND(G4714&gt;=10861,G4714&lt;=10863),TEXT(INDIRECT(CHAR(39)&amp;$A4714&amp;CHAR(39)&amp;"!r"&amp;$B4714&amp;"c"&amp;$C4714,0),"dd-mmm-yyyy"),(INDIRECT(CHAR(39)&amp;$A4714&amp;CHAR(39)&amp;"!r"&amp;$B4714&amp;"c"&amp;$C4714,0)))</f>
        <v>0</v>
      </c>
    </row>
    <row r="4715" spans="1:8" x14ac:dyDescent="0.3">
      <c r="A4715" s="40" t="s">
        <v>1081</v>
      </c>
      <c r="B4715" s="95">
        <f t="shared" si="9608"/>
        <v>22</v>
      </c>
      <c r="C4715" s="95">
        <f t="shared" si="9611"/>
        <v>44</v>
      </c>
      <c r="E4715" s="95">
        <f t="shared" ref="E4715" si="9660">plan_id</f>
        <v>390</v>
      </c>
      <c r="F4715" s="95">
        <f t="shared" ca="1" si="9574"/>
        <v>2020</v>
      </c>
      <c r="G4715" s="95">
        <f t="shared" ref="G4715" ca="1" si="9661">VLOOKUP(INDIRECT(CHAR(39)&amp;$A4715&amp;CHAR(39)&amp;"!r2c"&amp;$C4715,0),variables,2,0)</f>
        <v>9878</v>
      </c>
      <c r="H4715" s="98">
        <f t="array" aca="1" ref="H4715" ca="1">IF(AND(G4715&gt;=10861,G4715&lt;=10863),TEXT(INDIRECT(CHAR(39)&amp;$A4715&amp;CHAR(39)&amp;"!r"&amp;$B4715&amp;"c"&amp;$C4715,0),"dd-mmm-yyyy"),(INDIRECT(CHAR(39)&amp;$A4715&amp;CHAR(39)&amp;"!r"&amp;$B4715&amp;"c"&amp;$C4715,0)))</f>
        <v>0</v>
      </c>
    </row>
    <row r="4716" spans="1:8" x14ac:dyDescent="0.3">
      <c r="A4716" s="40" t="s">
        <v>1081</v>
      </c>
      <c r="B4716" s="95">
        <f t="shared" si="9608"/>
        <v>22</v>
      </c>
      <c r="C4716" s="95">
        <f t="shared" si="9611"/>
        <v>45</v>
      </c>
      <c r="E4716" s="95">
        <f t="shared" ref="E4716" si="9662">plan_id</f>
        <v>390</v>
      </c>
      <c r="F4716" s="95">
        <f t="shared" ca="1" si="9574"/>
        <v>2020</v>
      </c>
      <c r="G4716" s="95">
        <f t="shared" ref="G4716" ca="1" si="9663">VLOOKUP(INDIRECT(CHAR(39)&amp;$A4716&amp;CHAR(39)&amp;"!r2c"&amp;$C4716,0),variables,2,0)</f>
        <v>9923</v>
      </c>
      <c r="H4716" s="98">
        <f t="array" aca="1" ref="H4716" ca="1">IF(AND(G4716&gt;=10861,G4716&lt;=10863),TEXT(INDIRECT(CHAR(39)&amp;$A4716&amp;CHAR(39)&amp;"!r"&amp;$B4716&amp;"c"&amp;$C4716,0),"dd-mmm-yyyy"),(INDIRECT(CHAR(39)&amp;$A4716&amp;CHAR(39)&amp;"!r"&amp;$B4716&amp;"c"&amp;$C4716,0)))</f>
        <v>0</v>
      </c>
    </row>
    <row r="4717" spans="1:8" x14ac:dyDescent="0.3">
      <c r="A4717" s="40" t="s">
        <v>1081</v>
      </c>
      <c r="B4717" s="95">
        <f t="shared" si="9608"/>
        <v>22</v>
      </c>
      <c r="C4717" s="95">
        <f t="shared" si="9611"/>
        <v>46</v>
      </c>
      <c r="E4717" s="95">
        <f t="shared" ref="E4717" si="9664">plan_id</f>
        <v>390</v>
      </c>
      <c r="F4717" s="95">
        <f t="shared" ca="1" si="9574"/>
        <v>2020</v>
      </c>
      <c r="G4717" s="95">
        <f t="shared" ref="G4717" ca="1" si="9665">VLOOKUP(INDIRECT(CHAR(39)&amp;$A4717&amp;CHAR(39)&amp;"!r2c"&amp;$C4717,0),variables,2,0)</f>
        <v>9932</v>
      </c>
      <c r="H4717" s="98">
        <f t="array" aca="1" ref="H4717" ca="1">IF(AND(G4717&gt;=10861,G4717&lt;=10863),TEXT(INDIRECT(CHAR(39)&amp;$A4717&amp;CHAR(39)&amp;"!r"&amp;$B4717&amp;"c"&amp;$C4717,0),"dd-mmm-yyyy"),(INDIRECT(CHAR(39)&amp;$A4717&amp;CHAR(39)&amp;"!r"&amp;$B4717&amp;"c"&amp;$C4717,0)))</f>
        <v>0</v>
      </c>
    </row>
    <row r="4718" spans="1:8" x14ac:dyDescent="0.3">
      <c r="A4718" s="40" t="s">
        <v>1081</v>
      </c>
      <c r="B4718" s="95">
        <f t="shared" si="9608"/>
        <v>22</v>
      </c>
      <c r="C4718" s="95">
        <f t="shared" si="9611"/>
        <v>47</v>
      </c>
      <c r="E4718" s="95">
        <f t="shared" ref="E4718" si="9666">plan_id</f>
        <v>390</v>
      </c>
      <c r="F4718" s="95">
        <f t="shared" ca="1" si="9574"/>
        <v>2020</v>
      </c>
      <c r="G4718" s="95">
        <f t="shared" ref="G4718" ca="1" si="9667">VLOOKUP(INDIRECT(CHAR(39)&amp;$A4718&amp;CHAR(39)&amp;"!r2c"&amp;$C4718,0),variables,2,0)</f>
        <v>9935</v>
      </c>
      <c r="H4718" s="98">
        <f t="array" aca="1" ref="H4718" ca="1">IF(AND(G4718&gt;=10861,G4718&lt;=10863),TEXT(INDIRECT(CHAR(39)&amp;$A4718&amp;CHAR(39)&amp;"!r"&amp;$B4718&amp;"c"&amp;$C4718,0),"dd-mmm-yyyy"),(INDIRECT(CHAR(39)&amp;$A4718&amp;CHAR(39)&amp;"!r"&amp;$B4718&amp;"c"&amp;$C4718,0)))</f>
        <v>0</v>
      </c>
    </row>
    <row r="4719" spans="1:8" x14ac:dyDescent="0.3">
      <c r="A4719" s="40" t="s">
        <v>1081</v>
      </c>
      <c r="B4719" s="95">
        <f t="shared" si="9608"/>
        <v>22</v>
      </c>
      <c r="C4719" s="95">
        <f t="shared" si="9611"/>
        <v>48</v>
      </c>
      <c r="E4719" s="95">
        <f t="shared" ref="E4719" si="9668">plan_id</f>
        <v>390</v>
      </c>
      <c r="F4719" s="95">
        <f t="shared" ca="1" si="9574"/>
        <v>2020</v>
      </c>
      <c r="G4719" s="95">
        <f t="shared" ref="G4719" ca="1" si="9669">VLOOKUP(INDIRECT(CHAR(39)&amp;$A4719&amp;CHAR(39)&amp;"!r2c"&amp;$C4719,0),variables,2,0)</f>
        <v>9651</v>
      </c>
      <c r="H4719" s="98">
        <f t="array" aca="1" ref="H4719" ca="1">IF(AND(G4719&gt;=10861,G4719&lt;=10863),TEXT(INDIRECT(CHAR(39)&amp;$A4719&amp;CHAR(39)&amp;"!r"&amp;$B4719&amp;"c"&amp;$C4719,0),"dd-mmm-yyyy"),(INDIRECT(CHAR(39)&amp;$A4719&amp;CHAR(39)&amp;"!r"&amp;$B4719&amp;"c"&amp;$C4719,0)))</f>
        <v>0</v>
      </c>
    </row>
    <row r="4720" spans="1:8" x14ac:dyDescent="0.3">
      <c r="A4720" s="40" t="s">
        <v>1081</v>
      </c>
      <c r="B4720" s="95">
        <f t="shared" si="9608"/>
        <v>22</v>
      </c>
      <c r="C4720" s="95">
        <f t="shared" si="9611"/>
        <v>49</v>
      </c>
      <c r="E4720" s="95">
        <f t="shared" ref="E4720" si="9670">plan_id</f>
        <v>390</v>
      </c>
      <c r="F4720" s="95">
        <f t="shared" ca="1" si="9574"/>
        <v>2020</v>
      </c>
      <c r="G4720" s="95">
        <f t="shared" ref="G4720" ca="1" si="9671">VLOOKUP(INDIRECT(CHAR(39)&amp;$A4720&amp;CHAR(39)&amp;"!r2c"&amp;$C4720,0),variables,2,0)</f>
        <v>9722</v>
      </c>
      <c r="H4720" s="98">
        <f t="array" aca="1" ref="H4720" ca="1">IF(AND(G4720&gt;=10861,G4720&lt;=10863),TEXT(INDIRECT(CHAR(39)&amp;$A4720&amp;CHAR(39)&amp;"!r"&amp;$B4720&amp;"c"&amp;$C4720,0),"dd-mmm-yyyy"),(INDIRECT(CHAR(39)&amp;$A4720&amp;CHAR(39)&amp;"!r"&amp;$B4720&amp;"c"&amp;$C4720,0)))</f>
        <v>0</v>
      </c>
    </row>
    <row r="4721" spans="1:8" x14ac:dyDescent="0.3">
      <c r="A4721" s="40" t="s">
        <v>1081</v>
      </c>
      <c r="B4721" s="95">
        <f t="shared" si="9608"/>
        <v>22</v>
      </c>
      <c r="C4721" s="95">
        <f t="shared" si="9611"/>
        <v>50</v>
      </c>
      <c r="E4721" s="95">
        <f t="shared" ref="E4721" si="9672">plan_id</f>
        <v>390</v>
      </c>
      <c r="F4721" s="95">
        <f t="shared" ca="1" si="9574"/>
        <v>2020</v>
      </c>
      <c r="G4721" s="95">
        <f t="shared" ref="G4721" ca="1" si="9673">VLOOKUP(INDIRECT(CHAR(39)&amp;$A4721&amp;CHAR(39)&amp;"!r2c"&amp;$C4721,0),variables,2,0)</f>
        <v>9848</v>
      </c>
      <c r="H4721" s="98">
        <f t="array" aca="1" ref="H4721" ca="1">IF(AND(G4721&gt;=10861,G4721&lt;=10863),TEXT(INDIRECT(CHAR(39)&amp;$A4721&amp;CHAR(39)&amp;"!r"&amp;$B4721&amp;"c"&amp;$C4721,0),"dd-mmm-yyyy"),(INDIRECT(CHAR(39)&amp;$A4721&amp;CHAR(39)&amp;"!r"&amp;$B4721&amp;"c"&amp;$C4721,0)))</f>
        <v>0</v>
      </c>
    </row>
    <row r="4722" spans="1:8" x14ac:dyDescent="0.3">
      <c r="A4722" s="40" t="s">
        <v>1081</v>
      </c>
      <c r="B4722" s="95">
        <f t="shared" si="9608"/>
        <v>22</v>
      </c>
      <c r="C4722" s="95">
        <f t="shared" si="9611"/>
        <v>51</v>
      </c>
      <c r="E4722" s="95">
        <f t="shared" ref="E4722" si="9674">plan_id</f>
        <v>390</v>
      </c>
      <c r="F4722" s="95">
        <f t="shared" ca="1" si="9574"/>
        <v>2020</v>
      </c>
      <c r="G4722" s="95">
        <f t="shared" ref="G4722" ca="1" si="9675">VLOOKUP(INDIRECT(CHAR(39)&amp;$A4722&amp;CHAR(39)&amp;"!r2c"&amp;$C4722,0),variables,2,0)</f>
        <v>9866</v>
      </c>
      <c r="H4722" s="98">
        <f t="array" aca="1" ref="H4722" ca="1">IF(AND(G4722&gt;=10861,G4722&lt;=10863),TEXT(INDIRECT(CHAR(39)&amp;$A4722&amp;CHAR(39)&amp;"!r"&amp;$B4722&amp;"c"&amp;$C4722,0),"dd-mmm-yyyy"),(INDIRECT(CHAR(39)&amp;$A4722&amp;CHAR(39)&amp;"!r"&amp;$B4722&amp;"c"&amp;$C4722,0)))</f>
        <v>0</v>
      </c>
    </row>
    <row r="4723" spans="1:8" x14ac:dyDescent="0.3">
      <c r="A4723" s="40" t="s">
        <v>1081</v>
      </c>
      <c r="B4723" s="95">
        <f t="shared" si="9608"/>
        <v>22</v>
      </c>
      <c r="C4723" s="95">
        <f t="shared" si="9611"/>
        <v>52</v>
      </c>
      <c r="E4723" s="95">
        <f t="shared" ref="E4723" si="9676">plan_id</f>
        <v>390</v>
      </c>
      <c r="F4723" s="95">
        <f t="shared" ca="1" si="9574"/>
        <v>2020</v>
      </c>
      <c r="G4723" s="95">
        <f t="shared" ref="G4723" ca="1" si="9677">VLOOKUP(INDIRECT(CHAR(39)&amp;$A4723&amp;CHAR(39)&amp;"!r2c"&amp;$C4723,0),variables,2,0)</f>
        <v>9899</v>
      </c>
      <c r="H4723" s="98">
        <f t="array" aca="1" ref="H4723" ca="1">IF(AND(G4723&gt;=10861,G4723&lt;=10863),TEXT(INDIRECT(CHAR(39)&amp;$A4723&amp;CHAR(39)&amp;"!r"&amp;$B4723&amp;"c"&amp;$C4723,0),"dd-mmm-yyyy"),(INDIRECT(CHAR(39)&amp;$A4723&amp;CHAR(39)&amp;"!r"&amp;$B4723&amp;"c"&amp;$C4723,0)))</f>
        <v>0</v>
      </c>
    </row>
    <row r="4724" spans="1:8" x14ac:dyDescent="0.3">
      <c r="A4724" s="40" t="s">
        <v>1081</v>
      </c>
      <c r="B4724" s="95">
        <f t="shared" si="9608"/>
        <v>22</v>
      </c>
      <c r="C4724" s="95">
        <f t="shared" si="9611"/>
        <v>53</v>
      </c>
      <c r="E4724" s="95">
        <f t="shared" ref="E4724" si="9678">plan_id</f>
        <v>390</v>
      </c>
      <c r="F4724" s="95">
        <f t="shared" ca="1" si="9574"/>
        <v>2020</v>
      </c>
      <c r="G4724" s="95">
        <f t="shared" ref="G4724" ca="1" si="9679">VLOOKUP(INDIRECT(CHAR(39)&amp;$A4724&amp;CHAR(39)&amp;"!r2c"&amp;$C4724,0),variables,2,0)</f>
        <v>9905</v>
      </c>
      <c r="H4724" s="98">
        <f t="array" aca="1" ref="H4724" ca="1">IF(AND(G4724&gt;=10861,G4724&lt;=10863),TEXT(INDIRECT(CHAR(39)&amp;$A4724&amp;CHAR(39)&amp;"!r"&amp;$B4724&amp;"c"&amp;$C4724,0),"dd-mmm-yyyy"),(INDIRECT(CHAR(39)&amp;$A4724&amp;CHAR(39)&amp;"!r"&amp;$B4724&amp;"c"&amp;$C4724,0)))</f>
        <v>0</v>
      </c>
    </row>
    <row r="4725" spans="1:8" x14ac:dyDescent="0.3">
      <c r="A4725" s="40" t="s">
        <v>1081</v>
      </c>
      <c r="B4725" s="95">
        <f t="shared" si="9608"/>
        <v>22</v>
      </c>
      <c r="C4725" s="95">
        <f t="shared" si="9611"/>
        <v>54</v>
      </c>
      <c r="E4725" s="95">
        <f t="shared" ref="E4725" si="9680">plan_id</f>
        <v>390</v>
      </c>
      <c r="F4725" s="95">
        <f t="shared" ca="1" si="9574"/>
        <v>2020</v>
      </c>
      <c r="G4725" s="95">
        <f t="shared" ref="G4725" ca="1" si="9681">VLOOKUP(INDIRECT(CHAR(39)&amp;$A4725&amp;CHAR(39)&amp;"!r2c"&amp;$C4725,0),variables,2,0)</f>
        <v>9929</v>
      </c>
      <c r="H4725" s="98">
        <f t="array" aca="1" ref="H4725" ca="1">IF(AND(G4725&gt;=10861,G4725&lt;=10863),TEXT(INDIRECT(CHAR(39)&amp;$A4725&amp;CHAR(39)&amp;"!r"&amp;$B4725&amp;"c"&amp;$C4725,0),"dd-mmm-yyyy"),(INDIRECT(CHAR(39)&amp;$A4725&amp;CHAR(39)&amp;"!r"&amp;$B4725&amp;"c"&amp;$C4725,0)))</f>
        <v>0</v>
      </c>
    </row>
    <row r="4726" spans="1:8" x14ac:dyDescent="0.3">
      <c r="A4726" s="40" t="s">
        <v>1081</v>
      </c>
      <c r="B4726" s="95">
        <f t="shared" si="9608"/>
        <v>22</v>
      </c>
      <c r="C4726" s="95">
        <f t="shared" si="9611"/>
        <v>55</v>
      </c>
      <c r="E4726" s="95">
        <f t="shared" ref="E4726" si="9682">plan_id</f>
        <v>390</v>
      </c>
      <c r="F4726" s="95">
        <f t="shared" ca="1" si="9574"/>
        <v>2020</v>
      </c>
      <c r="G4726" s="95">
        <f t="shared" ref="G4726" ca="1" si="9683">VLOOKUP(INDIRECT(CHAR(39)&amp;$A4726&amp;CHAR(39)&amp;"!r2c"&amp;$C4726,0),variables,2,0)</f>
        <v>9654</v>
      </c>
      <c r="H4726" s="98">
        <f t="array" aca="1" ref="H4726" ca="1">IF(AND(G4726&gt;=10861,G4726&lt;=10863),TEXT(INDIRECT(CHAR(39)&amp;$A4726&amp;CHAR(39)&amp;"!r"&amp;$B4726&amp;"c"&amp;$C4726,0),"dd-mmm-yyyy"),(INDIRECT(CHAR(39)&amp;$A4726&amp;CHAR(39)&amp;"!r"&amp;$B4726&amp;"c"&amp;$C4726,0)))</f>
        <v>0</v>
      </c>
    </row>
    <row r="4727" spans="1:8" x14ac:dyDescent="0.3">
      <c r="A4727" s="40" t="s">
        <v>1081</v>
      </c>
      <c r="B4727" s="95">
        <f t="shared" si="9608"/>
        <v>22</v>
      </c>
      <c r="C4727" s="95">
        <f t="shared" si="9611"/>
        <v>56</v>
      </c>
      <c r="E4727" s="95">
        <f t="shared" ref="E4727" si="9684">plan_id</f>
        <v>390</v>
      </c>
      <c r="F4727" s="95">
        <f t="shared" ca="1" si="9574"/>
        <v>2020</v>
      </c>
      <c r="G4727" s="95">
        <f t="shared" ref="G4727" ca="1" si="9685">VLOOKUP(INDIRECT(CHAR(39)&amp;$A4727&amp;CHAR(39)&amp;"!r2c"&amp;$C4727,0),variables,2,0)</f>
        <v>9707</v>
      </c>
      <c r="H4727" s="98">
        <f t="array" aca="1" ref="H4727" ca="1">IF(AND(G4727&gt;=10861,G4727&lt;=10863),TEXT(INDIRECT(CHAR(39)&amp;$A4727&amp;CHAR(39)&amp;"!r"&amp;$B4727&amp;"c"&amp;$C4727,0),"dd-mmm-yyyy"),(INDIRECT(CHAR(39)&amp;$A4727&amp;CHAR(39)&amp;"!r"&amp;$B4727&amp;"c"&amp;$C4727,0)))</f>
        <v>0</v>
      </c>
    </row>
    <row r="4728" spans="1:8" x14ac:dyDescent="0.3">
      <c r="A4728" s="40" t="s">
        <v>1081</v>
      </c>
      <c r="B4728" s="95">
        <f t="shared" si="9608"/>
        <v>22</v>
      </c>
      <c r="C4728" s="95">
        <f t="shared" si="9611"/>
        <v>57</v>
      </c>
      <c r="E4728" s="95">
        <f t="shared" ref="E4728" si="9686">plan_id</f>
        <v>390</v>
      </c>
      <c r="F4728" s="95">
        <f t="shared" ca="1" si="9574"/>
        <v>2020</v>
      </c>
      <c r="G4728" s="95">
        <f t="shared" ref="G4728" ca="1" si="9687">VLOOKUP(INDIRECT(CHAR(39)&amp;$A4728&amp;CHAR(39)&amp;"!r2c"&amp;$C4728,0),variables,2,0)</f>
        <v>9669</v>
      </c>
      <c r="H4728" s="98">
        <f t="array" aca="1" ref="H4728" ca="1">IF(AND(G4728&gt;=10861,G4728&lt;=10863),TEXT(INDIRECT(CHAR(39)&amp;$A4728&amp;CHAR(39)&amp;"!r"&amp;$B4728&amp;"c"&amp;$C4728,0),"dd-mmm-yyyy"),(INDIRECT(CHAR(39)&amp;$A4728&amp;CHAR(39)&amp;"!r"&amp;$B4728&amp;"c"&amp;$C4728,0)))</f>
        <v>0</v>
      </c>
    </row>
    <row r="4729" spans="1:8" x14ac:dyDescent="0.3">
      <c r="A4729" s="40" t="s">
        <v>1081</v>
      </c>
      <c r="B4729" s="95">
        <f t="shared" si="9608"/>
        <v>22</v>
      </c>
      <c r="C4729" s="95">
        <f t="shared" si="9611"/>
        <v>58</v>
      </c>
      <c r="E4729" s="95">
        <f t="shared" ref="E4729" si="9688">plan_id</f>
        <v>390</v>
      </c>
      <c r="F4729" s="95">
        <f t="shared" ca="1" si="9574"/>
        <v>2020</v>
      </c>
      <c r="G4729" s="95">
        <f t="shared" ref="G4729" ca="1" si="9689">VLOOKUP(INDIRECT(CHAR(39)&amp;$A4729&amp;CHAR(39)&amp;"!r2c"&amp;$C4729,0),variables,2,0)</f>
        <v>9851</v>
      </c>
      <c r="H4729" s="98">
        <f t="array" aca="1" ref="H4729" ca="1">IF(AND(G4729&gt;=10861,G4729&lt;=10863),TEXT(INDIRECT(CHAR(39)&amp;$A4729&amp;CHAR(39)&amp;"!r"&amp;$B4729&amp;"c"&amp;$C4729,0),"dd-mmm-yyyy"),(INDIRECT(CHAR(39)&amp;$A4729&amp;CHAR(39)&amp;"!r"&amp;$B4729&amp;"c"&amp;$C4729,0)))</f>
        <v>0</v>
      </c>
    </row>
    <row r="4730" spans="1:8" x14ac:dyDescent="0.3">
      <c r="A4730" s="40" t="s">
        <v>1081</v>
      </c>
      <c r="B4730" s="95">
        <f t="shared" si="9608"/>
        <v>22</v>
      </c>
      <c r="C4730" s="95">
        <f t="shared" si="9611"/>
        <v>59</v>
      </c>
      <c r="E4730" s="95">
        <f t="shared" ref="E4730" si="9690">plan_id</f>
        <v>390</v>
      </c>
      <c r="F4730" s="95">
        <f t="shared" ca="1" si="9574"/>
        <v>2020</v>
      </c>
      <c r="G4730" s="95">
        <f t="shared" ref="G4730" ca="1" si="9691">VLOOKUP(INDIRECT(CHAR(39)&amp;$A4730&amp;CHAR(39)&amp;"!r2c"&amp;$C4730,0),variables,2,0)</f>
        <v>9890</v>
      </c>
      <c r="H4730" s="98">
        <f t="array" aca="1" ref="H4730" ca="1">IF(AND(G4730&gt;=10861,G4730&lt;=10863),TEXT(INDIRECT(CHAR(39)&amp;$A4730&amp;CHAR(39)&amp;"!r"&amp;$B4730&amp;"c"&amp;$C4730,0),"dd-mmm-yyyy"),(INDIRECT(CHAR(39)&amp;$A4730&amp;CHAR(39)&amp;"!r"&amp;$B4730&amp;"c"&amp;$C4730,0)))</f>
        <v>0</v>
      </c>
    </row>
    <row r="4731" spans="1:8" x14ac:dyDescent="0.3">
      <c r="A4731" s="40" t="s">
        <v>1081</v>
      </c>
      <c r="B4731" s="95">
        <f t="shared" si="9608"/>
        <v>22</v>
      </c>
      <c r="C4731" s="95">
        <f t="shared" si="9611"/>
        <v>60</v>
      </c>
      <c r="E4731" s="95">
        <f t="shared" ref="E4731" si="9692">plan_id</f>
        <v>390</v>
      </c>
      <c r="F4731" s="95">
        <f t="shared" ca="1" si="9574"/>
        <v>2020</v>
      </c>
      <c r="G4731" s="95">
        <f t="shared" ref="G4731" ca="1" si="9693">VLOOKUP(INDIRECT(CHAR(39)&amp;$A4731&amp;CHAR(39)&amp;"!r2c"&amp;$C4731,0),variables,2,0)</f>
        <v>9893</v>
      </c>
      <c r="H4731" s="98">
        <f t="array" aca="1" ref="H4731" ca="1">IF(AND(G4731&gt;=10861,G4731&lt;=10863),TEXT(INDIRECT(CHAR(39)&amp;$A4731&amp;CHAR(39)&amp;"!r"&amp;$B4731&amp;"c"&amp;$C4731,0),"dd-mmm-yyyy"),(INDIRECT(CHAR(39)&amp;$A4731&amp;CHAR(39)&amp;"!r"&amp;$B4731&amp;"c"&amp;$C4731,0)))</f>
        <v>0</v>
      </c>
    </row>
    <row r="4732" spans="1:8" x14ac:dyDescent="0.3">
      <c r="A4732" s="40" t="s">
        <v>1081</v>
      </c>
      <c r="B4732" s="95">
        <f t="shared" si="9608"/>
        <v>22</v>
      </c>
      <c r="C4732" s="95">
        <f t="shared" si="9611"/>
        <v>61</v>
      </c>
      <c r="E4732" s="95">
        <f t="shared" ref="E4732" si="9694">plan_id</f>
        <v>390</v>
      </c>
      <c r="F4732" s="95">
        <f t="shared" ca="1" si="9574"/>
        <v>2020</v>
      </c>
      <c r="G4732" s="95">
        <f t="shared" ref="G4732" ca="1" si="9695">VLOOKUP(INDIRECT(CHAR(39)&amp;$A4732&amp;CHAR(39)&amp;"!r2c"&amp;$C4732,0),variables,2,0)</f>
        <v>9896</v>
      </c>
      <c r="H4732" s="98">
        <f t="array" aca="1" ref="H4732" ca="1">IF(AND(G4732&gt;=10861,G4732&lt;=10863),TEXT(INDIRECT(CHAR(39)&amp;$A4732&amp;CHAR(39)&amp;"!r"&amp;$B4732&amp;"c"&amp;$C4732,0),"dd-mmm-yyyy"),(INDIRECT(CHAR(39)&amp;$A4732&amp;CHAR(39)&amp;"!r"&amp;$B4732&amp;"c"&amp;$C4732,0)))</f>
        <v>0</v>
      </c>
    </row>
    <row r="4733" spans="1:8" x14ac:dyDescent="0.3">
      <c r="A4733" s="40" t="s">
        <v>1081</v>
      </c>
      <c r="B4733" s="95">
        <f t="shared" si="9608"/>
        <v>22</v>
      </c>
      <c r="C4733" s="95">
        <f t="shared" si="9611"/>
        <v>62</v>
      </c>
      <c r="E4733" s="95">
        <f t="shared" ref="E4733" si="9696">plan_id</f>
        <v>390</v>
      </c>
      <c r="F4733" s="95">
        <f t="shared" ca="1" si="9574"/>
        <v>2020</v>
      </c>
      <c r="G4733" s="95">
        <f t="shared" ref="G4733" ca="1" si="9697">VLOOKUP(INDIRECT(CHAR(39)&amp;$A4733&amp;CHAR(39)&amp;"!r2c"&amp;$C4733,0),variables,2,0)</f>
        <v>9660</v>
      </c>
      <c r="H4733" s="98">
        <f t="array" aca="1" ref="H4733" ca="1">IF(AND(G4733&gt;=10861,G4733&lt;=10863),TEXT(INDIRECT(CHAR(39)&amp;$A4733&amp;CHAR(39)&amp;"!r"&amp;$B4733&amp;"c"&amp;$C4733,0),"dd-mmm-yyyy"),(INDIRECT(CHAR(39)&amp;$A4733&amp;CHAR(39)&amp;"!r"&amp;$B4733&amp;"c"&amp;$C4733,0)))</f>
        <v>0</v>
      </c>
    </row>
    <row r="4734" spans="1:8" x14ac:dyDescent="0.3">
      <c r="A4734" s="40" t="s">
        <v>1081</v>
      </c>
      <c r="B4734" s="95">
        <f t="shared" si="9608"/>
        <v>22</v>
      </c>
      <c r="C4734" s="95">
        <f t="shared" si="9611"/>
        <v>63</v>
      </c>
      <c r="E4734" s="95">
        <f t="shared" ref="E4734" si="9698">plan_id</f>
        <v>390</v>
      </c>
      <c r="F4734" s="95">
        <f t="shared" ca="1" si="9574"/>
        <v>2020</v>
      </c>
      <c r="G4734" s="95">
        <f t="shared" ref="G4734" ca="1" si="9699">VLOOKUP(INDIRECT(CHAR(39)&amp;$A4734&amp;CHAR(39)&amp;"!r2c"&amp;$C4734,0),variables,2,0)</f>
        <v>9701</v>
      </c>
      <c r="H4734" s="98">
        <f t="array" aca="1" ref="H4734" ca="1">IF(AND(G4734&gt;=10861,G4734&lt;=10863),TEXT(INDIRECT(CHAR(39)&amp;$A4734&amp;CHAR(39)&amp;"!r"&amp;$B4734&amp;"c"&amp;$C4734,0),"dd-mmm-yyyy"),(INDIRECT(CHAR(39)&amp;$A4734&amp;CHAR(39)&amp;"!r"&amp;$B4734&amp;"c"&amp;$C4734,0)))</f>
        <v>0</v>
      </c>
    </row>
    <row r="4735" spans="1:8" x14ac:dyDescent="0.3">
      <c r="A4735" s="40" t="s">
        <v>1081</v>
      </c>
      <c r="B4735" s="95">
        <f t="shared" si="9608"/>
        <v>22</v>
      </c>
      <c r="C4735" s="95">
        <f t="shared" si="9611"/>
        <v>64</v>
      </c>
      <c r="E4735" s="95">
        <f t="shared" ref="E4735" si="9700">plan_id</f>
        <v>390</v>
      </c>
      <c r="F4735" s="95">
        <f t="shared" ca="1" si="9574"/>
        <v>2020</v>
      </c>
      <c r="G4735" s="95">
        <f t="shared" ref="G4735" ca="1" si="9701">VLOOKUP(INDIRECT(CHAR(39)&amp;$A4735&amp;CHAR(39)&amp;"!r2c"&amp;$C4735,0),variables,2,0)</f>
        <v>9728</v>
      </c>
      <c r="H4735" s="98">
        <f t="array" aca="1" ref="H4735" ca="1">IF(AND(G4735&gt;=10861,G4735&lt;=10863),TEXT(INDIRECT(CHAR(39)&amp;$A4735&amp;CHAR(39)&amp;"!r"&amp;$B4735&amp;"c"&amp;$C4735,0),"dd-mmm-yyyy"),(INDIRECT(CHAR(39)&amp;$A4735&amp;CHAR(39)&amp;"!r"&amp;$B4735&amp;"c"&amp;$C4735,0)))</f>
        <v>0</v>
      </c>
    </row>
    <row r="4736" spans="1:8" x14ac:dyDescent="0.3">
      <c r="A4736" s="40" t="s">
        <v>1081</v>
      </c>
      <c r="B4736" s="95">
        <f t="shared" si="9608"/>
        <v>22</v>
      </c>
      <c r="C4736" s="95">
        <f t="shared" si="9611"/>
        <v>65</v>
      </c>
      <c r="E4736" s="95">
        <f t="shared" ref="E4736" si="9702">plan_id</f>
        <v>390</v>
      </c>
      <c r="F4736" s="95">
        <f t="shared" ca="1" si="9574"/>
        <v>2020</v>
      </c>
      <c r="G4736" s="95">
        <f t="shared" ref="G4736" ca="1" si="9703">VLOOKUP(INDIRECT(CHAR(39)&amp;$A4736&amp;CHAR(39)&amp;"!r2c"&amp;$C4736,0),variables,2,0)</f>
        <v>9731</v>
      </c>
      <c r="H4736" s="98">
        <f t="array" aca="1" ref="H4736" ca="1">IF(AND(G4736&gt;=10861,G4736&lt;=10863),TEXT(INDIRECT(CHAR(39)&amp;$A4736&amp;CHAR(39)&amp;"!r"&amp;$B4736&amp;"c"&amp;$C4736,0),"dd-mmm-yyyy"),(INDIRECT(CHAR(39)&amp;$A4736&amp;CHAR(39)&amp;"!r"&amp;$B4736&amp;"c"&amp;$C4736,0)))</f>
        <v>0</v>
      </c>
    </row>
    <row r="4737" spans="1:8" x14ac:dyDescent="0.3">
      <c r="A4737" s="40" t="s">
        <v>1081</v>
      </c>
      <c r="B4737" s="95">
        <f t="shared" si="9608"/>
        <v>22</v>
      </c>
      <c r="C4737" s="95">
        <f t="shared" si="9611"/>
        <v>66</v>
      </c>
      <c r="E4737" s="95">
        <f t="shared" ref="E4737" si="9704">plan_id</f>
        <v>390</v>
      </c>
      <c r="F4737" s="95">
        <f t="shared" ref="F4737:F4800" ca="1" si="9705">INDIRECT(CHAR(39)&amp;$A4737&amp;CHAR(39)&amp;"!r"&amp;$B4737&amp;"c2",0)</f>
        <v>2020</v>
      </c>
      <c r="G4737" s="95">
        <f t="shared" ref="G4737" ca="1" si="9706">VLOOKUP(INDIRECT(CHAR(39)&amp;$A4737&amp;CHAR(39)&amp;"!r2c"&amp;$C4737,0),variables,2,0)</f>
        <v>9737</v>
      </c>
      <c r="H4737" s="98">
        <f t="array" aca="1" ref="H4737" ca="1">IF(AND(G4737&gt;=10861,G4737&lt;=10863),TEXT(INDIRECT(CHAR(39)&amp;$A4737&amp;CHAR(39)&amp;"!r"&amp;$B4737&amp;"c"&amp;$C4737,0),"dd-mmm-yyyy"),(INDIRECT(CHAR(39)&amp;$A4737&amp;CHAR(39)&amp;"!r"&amp;$B4737&amp;"c"&amp;$C4737,0)))</f>
        <v>0</v>
      </c>
    </row>
    <row r="4738" spans="1:8" x14ac:dyDescent="0.3">
      <c r="A4738" s="40" t="s">
        <v>1081</v>
      </c>
      <c r="B4738" s="95">
        <f t="shared" si="9608"/>
        <v>22</v>
      </c>
      <c r="C4738" s="95">
        <f t="shared" si="9611"/>
        <v>67</v>
      </c>
      <c r="E4738" s="95">
        <f t="shared" ref="E4738" si="9707">plan_id</f>
        <v>390</v>
      </c>
      <c r="F4738" s="95">
        <f t="shared" ca="1" si="9705"/>
        <v>2020</v>
      </c>
      <c r="G4738" s="95">
        <f t="shared" ref="G4738" ca="1" si="9708">VLOOKUP(INDIRECT(CHAR(39)&amp;$A4738&amp;CHAR(39)&amp;"!r2c"&amp;$C4738,0),variables,2,0)</f>
        <v>9740</v>
      </c>
      <c r="H4738" s="98">
        <f t="array" aca="1" ref="H4738" ca="1">IF(AND(G4738&gt;=10861,G4738&lt;=10863),TEXT(INDIRECT(CHAR(39)&amp;$A4738&amp;CHAR(39)&amp;"!r"&amp;$B4738&amp;"c"&amp;$C4738,0),"dd-mmm-yyyy"),(INDIRECT(CHAR(39)&amp;$A4738&amp;CHAR(39)&amp;"!r"&amp;$B4738&amp;"c"&amp;$C4738,0)))</f>
        <v>0</v>
      </c>
    </row>
    <row r="4739" spans="1:8" x14ac:dyDescent="0.3">
      <c r="A4739" s="40" t="s">
        <v>1081</v>
      </c>
      <c r="B4739" s="95">
        <f t="shared" si="9608"/>
        <v>22</v>
      </c>
      <c r="C4739" s="95">
        <f t="shared" si="9611"/>
        <v>68</v>
      </c>
      <c r="E4739" s="95">
        <f t="shared" ref="E4739" si="9709">plan_id</f>
        <v>390</v>
      </c>
      <c r="F4739" s="95">
        <f t="shared" ca="1" si="9705"/>
        <v>2020</v>
      </c>
      <c r="G4739" s="95">
        <f t="shared" ref="G4739" ca="1" si="9710">VLOOKUP(INDIRECT(CHAR(39)&amp;$A4739&amp;CHAR(39)&amp;"!r2c"&amp;$C4739,0),variables,2,0)</f>
        <v>9752</v>
      </c>
      <c r="H4739" s="98">
        <f t="array" aca="1" ref="H4739" ca="1">IF(AND(G4739&gt;=10861,G4739&lt;=10863),TEXT(INDIRECT(CHAR(39)&amp;$A4739&amp;CHAR(39)&amp;"!r"&amp;$B4739&amp;"c"&amp;$C4739,0),"dd-mmm-yyyy"),(INDIRECT(CHAR(39)&amp;$A4739&amp;CHAR(39)&amp;"!r"&amp;$B4739&amp;"c"&amp;$C4739,0)))</f>
        <v>0</v>
      </c>
    </row>
    <row r="4740" spans="1:8" x14ac:dyDescent="0.3">
      <c r="A4740" s="40" t="s">
        <v>1081</v>
      </c>
      <c r="B4740" s="95">
        <f t="shared" si="9608"/>
        <v>22</v>
      </c>
      <c r="C4740" s="95">
        <f t="shared" si="9611"/>
        <v>69</v>
      </c>
      <c r="E4740" s="95">
        <f t="shared" ref="E4740" si="9711">plan_id</f>
        <v>390</v>
      </c>
      <c r="F4740" s="95">
        <f t="shared" ca="1" si="9705"/>
        <v>2020</v>
      </c>
      <c r="G4740" s="95">
        <f t="shared" ref="G4740" ca="1" si="9712">VLOOKUP(INDIRECT(CHAR(39)&amp;$A4740&amp;CHAR(39)&amp;"!r2c"&amp;$C4740,0),variables,2,0)</f>
        <v>9791</v>
      </c>
      <c r="H4740" s="98">
        <f t="array" aca="1" ref="H4740" ca="1">IF(AND(G4740&gt;=10861,G4740&lt;=10863),TEXT(INDIRECT(CHAR(39)&amp;$A4740&amp;CHAR(39)&amp;"!r"&amp;$B4740&amp;"c"&amp;$C4740,0),"dd-mmm-yyyy"),(INDIRECT(CHAR(39)&amp;$A4740&amp;CHAR(39)&amp;"!r"&amp;$B4740&amp;"c"&amp;$C4740,0)))</f>
        <v>0</v>
      </c>
    </row>
    <row r="4741" spans="1:8" x14ac:dyDescent="0.3">
      <c r="A4741" s="40" t="s">
        <v>1081</v>
      </c>
      <c r="B4741" s="95">
        <f t="shared" si="9608"/>
        <v>22</v>
      </c>
      <c r="C4741" s="95">
        <f t="shared" si="9611"/>
        <v>70</v>
      </c>
      <c r="E4741" s="95">
        <f t="shared" ref="E4741" si="9713">plan_id</f>
        <v>390</v>
      </c>
      <c r="F4741" s="95">
        <f t="shared" ca="1" si="9705"/>
        <v>2020</v>
      </c>
      <c r="G4741" s="95">
        <f t="shared" ref="G4741" ca="1" si="9714">VLOOKUP(INDIRECT(CHAR(39)&amp;$A4741&amp;CHAR(39)&amp;"!r2c"&amp;$C4741,0),variables,2,0)</f>
        <v>9800</v>
      </c>
      <c r="H4741" s="98">
        <f t="array" aca="1" ref="H4741" ca="1">IF(AND(G4741&gt;=10861,G4741&lt;=10863),TEXT(INDIRECT(CHAR(39)&amp;$A4741&amp;CHAR(39)&amp;"!r"&amp;$B4741&amp;"c"&amp;$C4741,0),"dd-mmm-yyyy"),(INDIRECT(CHAR(39)&amp;$A4741&amp;CHAR(39)&amp;"!r"&amp;$B4741&amp;"c"&amp;$C4741,0)))</f>
        <v>0</v>
      </c>
    </row>
    <row r="4742" spans="1:8" x14ac:dyDescent="0.3">
      <c r="A4742" s="40" t="s">
        <v>1081</v>
      </c>
      <c r="B4742" s="95">
        <f t="shared" si="9608"/>
        <v>22</v>
      </c>
      <c r="C4742" s="95">
        <f t="shared" si="9611"/>
        <v>71</v>
      </c>
      <c r="E4742" s="95">
        <f t="shared" ref="E4742" si="9715">plan_id</f>
        <v>390</v>
      </c>
      <c r="F4742" s="95">
        <f t="shared" ca="1" si="9705"/>
        <v>2020</v>
      </c>
      <c r="G4742" s="95">
        <f t="shared" ref="G4742" ca="1" si="9716">VLOOKUP(INDIRECT(CHAR(39)&amp;$A4742&amp;CHAR(39)&amp;"!r2c"&amp;$C4742,0),variables,2,0)</f>
        <v>9842</v>
      </c>
      <c r="H4742" s="98">
        <f t="array" aca="1" ref="H4742" ca="1">IF(AND(G4742&gt;=10861,G4742&lt;=10863),TEXT(INDIRECT(CHAR(39)&amp;$A4742&amp;CHAR(39)&amp;"!r"&amp;$B4742&amp;"c"&amp;$C4742,0),"dd-mmm-yyyy"),(INDIRECT(CHAR(39)&amp;$A4742&amp;CHAR(39)&amp;"!r"&amp;$B4742&amp;"c"&amp;$C4742,0)))</f>
        <v>0</v>
      </c>
    </row>
    <row r="4743" spans="1:8" x14ac:dyDescent="0.3">
      <c r="A4743" s="40" t="s">
        <v>1081</v>
      </c>
      <c r="B4743" s="95">
        <f t="shared" si="9608"/>
        <v>22</v>
      </c>
      <c r="C4743" s="95">
        <f t="shared" si="9611"/>
        <v>72</v>
      </c>
      <c r="E4743" s="95">
        <f t="shared" ref="E4743" si="9717">plan_id</f>
        <v>390</v>
      </c>
      <c r="F4743" s="95">
        <f t="shared" ca="1" si="9705"/>
        <v>2020</v>
      </c>
      <c r="G4743" s="95">
        <f t="shared" ref="G4743" ca="1" si="9718">VLOOKUP(INDIRECT(CHAR(39)&amp;$A4743&amp;CHAR(39)&amp;"!r2c"&amp;$C4743,0),variables,2,0)</f>
        <v>9854</v>
      </c>
      <c r="H4743" s="98">
        <f t="array" aca="1" ref="H4743" ca="1">IF(AND(G4743&gt;=10861,G4743&lt;=10863),TEXT(INDIRECT(CHAR(39)&amp;$A4743&amp;CHAR(39)&amp;"!r"&amp;$B4743&amp;"c"&amp;$C4743,0),"dd-mmm-yyyy"),(INDIRECT(CHAR(39)&amp;$A4743&amp;CHAR(39)&amp;"!r"&amp;$B4743&amp;"c"&amp;$C4743,0)))</f>
        <v>0</v>
      </c>
    </row>
    <row r="4744" spans="1:8" x14ac:dyDescent="0.3">
      <c r="A4744" s="40" t="s">
        <v>1081</v>
      </c>
      <c r="B4744" s="95">
        <f t="shared" si="9608"/>
        <v>22</v>
      </c>
      <c r="C4744" s="95">
        <f t="shared" si="9611"/>
        <v>73</v>
      </c>
      <c r="E4744" s="95">
        <f t="shared" ref="E4744" si="9719">plan_id</f>
        <v>390</v>
      </c>
      <c r="F4744" s="95">
        <f t="shared" ca="1" si="9705"/>
        <v>2020</v>
      </c>
      <c r="G4744" s="95">
        <f t="shared" ref="G4744" ca="1" si="9720">VLOOKUP(INDIRECT(CHAR(39)&amp;$A4744&amp;CHAR(39)&amp;"!r2c"&amp;$C4744,0),variables,2,0)</f>
        <v>9869</v>
      </c>
      <c r="H4744" s="98">
        <f t="array" aca="1" ref="H4744" ca="1">IF(AND(G4744&gt;=10861,G4744&lt;=10863),TEXT(INDIRECT(CHAR(39)&amp;$A4744&amp;CHAR(39)&amp;"!r"&amp;$B4744&amp;"c"&amp;$C4744,0),"dd-mmm-yyyy"),(INDIRECT(CHAR(39)&amp;$A4744&amp;CHAR(39)&amp;"!r"&amp;$B4744&amp;"c"&amp;$C4744,0)))</f>
        <v>0</v>
      </c>
    </row>
    <row r="4745" spans="1:8" x14ac:dyDescent="0.3">
      <c r="A4745" s="40" t="s">
        <v>1081</v>
      </c>
      <c r="B4745" s="95">
        <f t="shared" si="9608"/>
        <v>22</v>
      </c>
      <c r="C4745" s="95">
        <f t="shared" si="9611"/>
        <v>74</v>
      </c>
      <c r="E4745" s="95">
        <f t="shared" ref="E4745" si="9721">plan_id</f>
        <v>390</v>
      </c>
      <c r="F4745" s="95">
        <f t="shared" ca="1" si="9705"/>
        <v>2020</v>
      </c>
      <c r="G4745" s="95">
        <f t="shared" ref="G4745" ca="1" si="9722">VLOOKUP(INDIRECT(CHAR(39)&amp;$A4745&amp;CHAR(39)&amp;"!r2c"&amp;$C4745,0),variables,2,0)</f>
        <v>9873</v>
      </c>
      <c r="H4745" s="98">
        <f t="array" aca="1" ref="H4745" ca="1">IF(AND(G4745&gt;=10861,G4745&lt;=10863),TEXT(INDIRECT(CHAR(39)&amp;$A4745&amp;CHAR(39)&amp;"!r"&amp;$B4745&amp;"c"&amp;$C4745,0),"dd-mmm-yyyy"),(INDIRECT(CHAR(39)&amp;$A4745&amp;CHAR(39)&amp;"!r"&amp;$B4745&amp;"c"&amp;$C4745,0)))</f>
        <v>0</v>
      </c>
    </row>
    <row r="4746" spans="1:8" x14ac:dyDescent="0.3">
      <c r="A4746" s="40" t="s">
        <v>1081</v>
      </c>
      <c r="B4746" s="95">
        <f t="shared" si="9608"/>
        <v>22</v>
      </c>
      <c r="C4746" s="95">
        <f t="shared" si="9611"/>
        <v>75</v>
      </c>
      <c r="E4746" s="95">
        <f t="shared" ref="E4746" si="9723">plan_id</f>
        <v>390</v>
      </c>
      <c r="F4746" s="95">
        <f t="shared" ca="1" si="9705"/>
        <v>2020</v>
      </c>
      <c r="G4746" s="95">
        <f t="shared" ref="G4746" ca="1" si="9724">VLOOKUP(INDIRECT(CHAR(39)&amp;$A4746&amp;CHAR(39)&amp;"!r2c"&amp;$C4746,0),variables,2,0)</f>
        <v>9881</v>
      </c>
      <c r="H4746" s="98">
        <f t="array" aca="1" ref="H4746" ca="1">IF(AND(G4746&gt;=10861,G4746&lt;=10863),TEXT(INDIRECT(CHAR(39)&amp;$A4746&amp;CHAR(39)&amp;"!r"&amp;$B4746&amp;"c"&amp;$C4746,0),"dd-mmm-yyyy"),(INDIRECT(CHAR(39)&amp;$A4746&amp;CHAR(39)&amp;"!r"&amp;$B4746&amp;"c"&amp;$C4746,0)))</f>
        <v>0</v>
      </c>
    </row>
    <row r="4747" spans="1:8" x14ac:dyDescent="0.3">
      <c r="A4747" s="40" t="s">
        <v>1081</v>
      </c>
      <c r="B4747" s="95">
        <f t="shared" si="9608"/>
        <v>22</v>
      </c>
      <c r="C4747" s="95">
        <f t="shared" si="9611"/>
        <v>76</v>
      </c>
      <c r="E4747" s="95">
        <f t="shared" ref="E4747" si="9725">plan_id</f>
        <v>390</v>
      </c>
      <c r="F4747" s="95">
        <f t="shared" ca="1" si="9705"/>
        <v>2020</v>
      </c>
      <c r="G4747" s="95">
        <f t="shared" ref="G4747" ca="1" si="9726">VLOOKUP(INDIRECT(CHAR(39)&amp;$A4747&amp;CHAR(39)&amp;"!r2c"&amp;$C4747,0),variables,2,0)</f>
        <v>9908</v>
      </c>
      <c r="H4747" s="98">
        <f t="array" aca="1" ref="H4747" ca="1">IF(AND(G4747&gt;=10861,G4747&lt;=10863),TEXT(INDIRECT(CHAR(39)&amp;$A4747&amp;CHAR(39)&amp;"!r"&amp;$B4747&amp;"c"&amp;$C4747,0),"dd-mmm-yyyy"),(INDIRECT(CHAR(39)&amp;$A4747&amp;CHAR(39)&amp;"!r"&amp;$B4747&amp;"c"&amp;$C4747,0)))</f>
        <v>0</v>
      </c>
    </row>
    <row r="4748" spans="1:8" x14ac:dyDescent="0.3">
      <c r="A4748" s="40" t="s">
        <v>1081</v>
      </c>
      <c r="B4748" s="95">
        <f t="shared" si="9608"/>
        <v>22</v>
      </c>
      <c r="C4748" s="95">
        <f t="shared" si="9611"/>
        <v>77</v>
      </c>
      <c r="E4748" s="95">
        <f t="shared" ref="E4748" si="9727">plan_id</f>
        <v>390</v>
      </c>
      <c r="F4748" s="95">
        <f t="shared" ca="1" si="9705"/>
        <v>2020</v>
      </c>
      <c r="G4748" s="95">
        <f t="shared" ref="G4748" ca="1" si="9728">VLOOKUP(INDIRECT(CHAR(39)&amp;$A4748&amp;CHAR(39)&amp;"!r2c"&amp;$C4748,0),variables,2,0)</f>
        <v>9911</v>
      </c>
      <c r="H4748" s="98">
        <f t="array" aca="1" ref="H4748" ca="1">IF(AND(G4748&gt;=10861,G4748&lt;=10863),TEXT(INDIRECT(CHAR(39)&amp;$A4748&amp;CHAR(39)&amp;"!r"&amp;$B4748&amp;"c"&amp;$C4748,0),"dd-mmm-yyyy"),(INDIRECT(CHAR(39)&amp;$A4748&amp;CHAR(39)&amp;"!r"&amp;$B4748&amp;"c"&amp;$C4748,0)))</f>
        <v>0</v>
      </c>
    </row>
    <row r="4749" spans="1:8" x14ac:dyDescent="0.3">
      <c r="A4749" s="40" t="s">
        <v>1081</v>
      </c>
      <c r="B4749" s="95">
        <f t="shared" si="9608"/>
        <v>22</v>
      </c>
      <c r="C4749" s="95">
        <f t="shared" si="9611"/>
        <v>78</v>
      </c>
      <c r="E4749" s="95">
        <f t="shared" ref="E4749" si="9729">plan_id</f>
        <v>390</v>
      </c>
      <c r="F4749" s="95">
        <f t="shared" ca="1" si="9705"/>
        <v>2020</v>
      </c>
      <c r="G4749" s="95">
        <f t="shared" ref="G4749" ca="1" si="9730">VLOOKUP(INDIRECT(CHAR(39)&amp;$A4749&amp;CHAR(39)&amp;"!r2c"&amp;$C4749,0),variables,2,0)</f>
        <v>9663</v>
      </c>
      <c r="H4749" s="98">
        <f t="array" aca="1" ref="H4749" ca="1">IF(AND(G4749&gt;=10861,G4749&lt;=10863),TEXT(INDIRECT(CHAR(39)&amp;$A4749&amp;CHAR(39)&amp;"!r"&amp;$B4749&amp;"c"&amp;$C4749,0),"dd-mmm-yyyy"),(INDIRECT(CHAR(39)&amp;$A4749&amp;CHAR(39)&amp;"!r"&amp;$B4749&amp;"c"&amp;$C4749,0)))</f>
        <v>0</v>
      </c>
    </row>
    <row r="4750" spans="1:8" x14ac:dyDescent="0.3">
      <c r="A4750" s="40" t="s">
        <v>1081</v>
      </c>
      <c r="B4750" s="95">
        <f t="shared" si="9608"/>
        <v>22</v>
      </c>
      <c r="C4750" s="95">
        <f t="shared" si="9611"/>
        <v>79</v>
      </c>
      <c r="E4750" s="95">
        <f t="shared" ref="E4750" si="9731">plan_id</f>
        <v>390</v>
      </c>
      <c r="F4750" s="95">
        <f t="shared" ca="1" si="9705"/>
        <v>2020</v>
      </c>
      <c r="G4750" s="95">
        <f t="shared" ref="G4750" ca="1" si="9732">VLOOKUP(INDIRECT(CHAR(39)&amp;$A4750&amp;CHAR(39)&amp;"!r2c"&amp;$C4750,0),variables,2,0)</f>
        <v>9710</v>
      </c>
      <c r="H4750" s="98">
        <f t="array" aca="1" ref="H4750" ca="1">IF(AND(G4750&gt;=10861,G4750&lt;=10863),TEXT(INDIRECT(CHAR(39)&amp;$A4750&amp;CHAR(39)&amp;"!r"&amp;$B4750&amp;"c"&amp;$C4750,0),"dd-mmm-yyyy"),(INDIRECT(CHAR(39)&amp;$A4750&amp;CHAR(39)&amp;"!r"&amp;$B4750&amp;"c"&amp;$C4750,0)))</f>
        <v>0</v>
      </c>
    </row>
    <row r="4751" spans="1:8" x14ac:dyDescent="0.3">
      <c r="A4751" s="40" t="s">
        <v>1081</v>
      </c>
      <c r="B4751" s="95">
        <f t="shared" si="9608"/>
        <v>22</v>
      </c>
      <c r="C4751" s="95">
        <f t="shared" si="9611"/>
        <v>80</v>
      </c>
      <c r="E4751" s="95">
        <f t="shared" ref="E4751" si="9733">plan_id</f>
        <v>390</v>
      </c>
      <c r="F4751" s="95">
        <f t="shared" ca="1" si="9705"/>
        <v>2020</v>
      </c>
      <c r="G4751" s="95">
        <f t="shared" ref="G4751" ca="1" si="9734">VLOOKUP(INDIRECT(CHAR(39)&amp;$A4751&amp;CHAR(39)&amp;"!r2c"&amp;$C4751,0),variables,2,0)</f>
        <v>9758</v>
      </c>
      <c r="H4751" s="98">
        <f t="array" aca="1" ref="H4751" ca="1">IF(AND(G4751&gt;=10861,G4751&lt;=10863),TEXT(INDIRECT(CHAR(39)&amp;$A4751&amp;CHAR(39)&amp;"!r"&amp;$B4751&amp;"c"&amp;$C4751,0),"dd-mmm-yyyy"),(INDIRECT(CHAR(39)&amp;$A4751&amp;CHAR(39)&amp;"!r"&amp;$B4751&amp;"c"&amp;$C4751,0)))</f>
        <v>0</v>
      </c>
    </row>
    <row r="4752" spans="1:8" x14ac:dyDescent="0.3">
      <c r="A4752" s="40" t="s">
        <v>1081</v>
      </c>
      <c r="B4752" s="95">
        <f t="shared" si="9608"/>
        <v>22</v>
      </c>
      <c r="C4752" s="95">
        <f t="shared" si="9611"/>
        <v>81</v>
      </c>
      <c r="E4752" s="95">
        <f t="shared" ref="E4752" si="9735">plan_id</f>
        <v>390</v>
      </c>
      <c r="F4752" s="95">
        <f t="shared" ca="1" si="9705"/>
        <v>2020</v>
      </c>
      <c r="G4752" s="95">
        <f t="shared" ref="G4752" ca="1" si="9736">VLOOKUP(INDIRECT(CHAR(39)&amp;$A4752&amp;CHAR(39)&amp;"!r2c"&amp;$C4752,0),variables,2,0)</f>
        <v>9803</v>
      </c>
      <c r="H4752" s="98">
        <f t="array" aca="1" ref="H4752" ca="1">IF(AND(G4752&gt;=10861,G4752&lt;=10863),TEXT(INDIRECT(CHAR(39)&amp;$A4752&amp;CHAR(39)&amp;"!r"&amp;$B4752&amp;"c"&amp;$C4752,0),"dd-mmm-yyyy"),(INDIRECT(CHAR(39)&amp;$A4752&amp;CHAR(39)&amp;"!r"&amp;$B4752&amp;"c"&amp;$C4752,0)))</f>
        <v>0</v>
      </c>
    </row>
    <row r="4753" spans="1:8" x14ac:dyDescent="0.3">
      <c r="A4753" s="40" t="s">
        <v>1081</v>
      </c>
      <c r="B4753" s="95">
        <f t="shared" si="9608"/>
        <v>22</v>
      </c>
      <c r="C4753" s="95">
        <f t="shared" si="9611"/>
        <v>82</v>
      </c>
      <c r="E4753" s="95">
        <f t="shared" ref="E4753" si="9737">plan_id</f>
        <v>390</v>
      </c>
      <c r="F4753" s="95">
        <f t="shared" ca="1" si="9705"/>
        <v>2020</v>
      </c>
      <c r="G4753" s="95">
        <f t="shared" ref="G4753" ca="1" si="9738">VLOOKUP(INDIRECT(CHAR(39)&amp;$A4753&amp;CHAR(39)&amp;"!r2c"&amp;$C4753,0),variables,2,0)</f>
        <v>9857</v>
      </c>
      <c r="H4753" s="98">
        <f t="array" aca="1" ref="H4753" ca="1">IF(AND(G4753&gt;=10861,G4753&lt;=10863),TEXT(INDIRECT(CHAR(39)&amp;$A4753&amp;CHAR(39)&amp;"!r"&amp;$B4753&amp;"c"&amp;$C4753,0),"dd-mmm-yyyy"),(INDIRECT(CHAR(39)&amp;$A4753&amp;CHAR(39)&amp;"!r"&amp;$B4753&amp;"c"&amp;$C4753,0)))</f>
        <v>0</v>
      </c>
    </row>
    <row r="4754" spans="1:8" x14ac:dyDescent="0.3">
      <c r="A4754" s="40" t="s">
        <v>1081</v>
      </c>
      <c r="B4754" s="95">
        <f t="shared" ref="B4754:B4817" si="9739">B4666+1</f>
        <v>22</v>
      </c>
      <c r="C4754" s="95">
        <f t="shared" si="9611"/>
        <v>83</v>
      </c>
      <c r="E4754" s="95">
        <f t="shared" ref="E4754" si="9740">plan_id</f>
        <v>390</v>
      </c>
      <c r="F4754" s="95">
        <f t="shared" ca="1" si="9705"/>
        <v>2020</v>
      </c>
      <c r="G4754" s="95">
        <f t="shared" ref="G4754" ca="1" si="9741">VLOOKUP(INDIRECT(CHAR(39)&amp;$A4754&amp;CHAR(39)&amp;"!r2c"&amp;$C4754,0),variables,2,0)</f>
        <v>9902</v>
      </c>
      <c r="H4754" s="98">
        <f t="array" aca="1" ref="H4754" ca="1">IF(AND(G4754&gt;=10861,G4754&lt;=10863),TEXT(INDIRECT(CHAR(39)&amp;$A4754&amp;CHAR(39)&amp;"!r"&amp;$B4754&amp;"c"&amp;$C4754,0),"dd-mmm-yyyy"),(INDIRECT(CHAR(39)&amp;$A4754&amp;CHAR(39)&amp;"!r"&amp;$B4754&amp;"c"&amp;$C4754,0)))</f>
        <v>0</v>
      </c>
    </row>
    <row r="4755" spans="1:8" x14ac:dyDescent="0.3">
      <c r="A4755" s="40" t="s">
        <v>1081</v>
      </c>
      <c r="B4755" s="95">
        <f t="shared" si="9739"/>
        <v>22</v>
      </c>
      <c r="C4755" s="95">
        <f t="shared" ref="C4755:C4818" si="9742">C4667</f>
        <v>84</v>
      </c>
      <c r="E4755" s="95">
        <f t="shared" ref="E4755" si="9743">plan_id</f>
        <v>390</v>
      </c>
      <c r="F4755" s="95">
        <f t="shared" ca="1" si="9705"/>
        <v>2020</v>
      </c>
      <c r="G4755" s="95">
        <f t="shared" ref="G4755" ca="1" si="9744">VLOOKUP(INDIRECT(CHAR(39)&amp;$A4755&amp;CHAR(39)&amp;"!r2c"&amp;$C4755,0),variables,2,0)</f>
        <v>9926</v>
      </c>
      <c r="H4755" s="98">
        <f t="array" aca="1" ref="H4755" ca="1">IF(AND(G4755&gt;=10861,G4755&lt;=10863),TEXT(INDIRECT(CHAR(39)&amp;$A4755&amp;CHAR(39)&amp;"!r"&amp;$B4755&amp;"c"&amp;$C4755,0),"dd-mmm-yyyy"),(INDIRECT(CHAR(39)&amp;$A4755&amp;CHAR(39)&amp;"!r"&amp;$B4755&amp;"c"&amp;$C4755,0)))</f>
        <v>0</v>
      </c>
    </row>
    <row r="4756" spans="1:8" x14ac:dyDescent="0.3">
      <c r="A4756" s="40" t="s">
        <v>1081</v>
      </c>
      <c r="B4756" s="95">
        <f t="shared" si="9739"/>
        <v>22</v>
      </c>
      <c r="C4756" s="95">
        <f t="shared" si="9742"/>
        <v>85</v>
      </c>
      <c r="E4756" s="95">
        <f t="shared" ref="E4756" si="9745">plan_id</f>
        <v>390</v>
      </c>
      <c r="F4756" s="95">
        <f t="shared" ca="1" si="9705"/>
        <v>2020</v>
      </c>
      <c r="G4756" s="95">
        <f t="shared" ref="G4756" ca="1" si="9746">VLOOKUP(INDIRECT(CHAR(39)&amp;$A4756&amp;CHAR(39)&amp;"!r2c"&amp;$C4756,0),variables,2,0)</f>
        <v>9666</v>
      </c>
      <c r="H4756" s="98">
        <f t="array" aca="1" ref="H4756" ca="1">IF(AND(G4756&gt;=10861,G4756&lt;=10863),TEXT(INDIRECT(CHAR(39)&amp;$A4756&amp;CHAR(39)&amp;"!r"&amp;$B4756&amp;"c"&amp;$C4756,0),"dd-mmm-yyyy"),(INDIRECT(CHAR(39)&amp;$A4756&amp;CHAR(39)&amp;"!r"&amp;$B4756&amp;"c"&amp;$C4756,0)))</f>
        <v>0</v>
      </c>
    </row>
    <row r="4757" spans="1:8" x14ac:dyDescent="0.3">
      <c r="A4757" s="40" t="s">
        <v>1081</v>
      </c>
      <c r="B4757" s="95">
        <f t="shared" si="9739"/>
        <v>22</v>
      </c>
      <c r="C4757" s="95">
        <f t="shared" si="9742"/>
        <v>86</v>
      </c>
      <c r="E4757" s="95">
        <f t="shared" ref="E4757" si="9747">plan_id</f>
        <v>390</v>
      </c>
      <c r="F4757" s="95">
        <f t="shared" ca="1" si="9705"/>
        <v>2020</v>
      </c>
      <c r="G4757" s="95">
        <f t="shared" ref="G4757" ca="1" si="9748">VLOOKUP(INDIRECT(CHAR(39)&amp;$A4757&amp;CHAR(39)&amp;"!r2c"&amp;$C4757,0),variables,2,0)</f>
        <v>9827</v>
      </c>
      <c r="H4757" s="98">
        <f t="array" aca="1" ref="H4757" ca="1">IF(AND(G4757&gt;=10861,G4757&lt;=10863),TEXT(INDIRECT(CHAR(39)&amp;$A4757&amp;CHAR(39)&amp;"!r"&amp;$B4757&amp;"c"&amp;$C4757,0),"dd-mmm-yyyy"),(INDIRECT(CHAR(39)&amp;$A4757&amp;CHAR(39)&amp;"!r"&amp;$B4757&amp;"c"&amp;$C4757,0)))</f>
        <v>0</v>
      </c>
    </row>
    <row r="4758" spans="1:8" x14ac:dyDescent="0.3">
      <c r="A4758" s="40" t="s">
        <v>1081</v>
      </c>
      <c r="B4758" s="95">
        <f t="shared" si="9739"/>
        <v>22</v>
      </c>
      <c r="C4758" s="95">
        <f t="shared" si="9742"/>
        <v>87</v>
      </c>
      <c r="E4758" s="95">
        <f t="shared" ref="E4758" si="9749">plan_id</f>
        <v>390</v>
      </c>
      <c r="F4758" s="95">
        <f t="shared" ca="1" si="9705"/>
        <v>2020</v>
      </c>
      <c r="G4758" s="95">
        <f t="shared" ref="G4758" ca="1" si="9750">VLOOKUP(INDIRECT(CHAR(39)&amp;$A4758&amp;CHAR(39)&amp;"!r2c"&amp;$C4758,0),variables,2,0)</f>
        <v>9657</v>
      </c>
      <c r="H4758" s="98">
        <f t="array" aca="1" ref="H4758" ca="1">IF(AND(G4758&gt;=10861,G4758&lt;=10863),TEXT(INDIRECT(CHAR(39)&amp;$A4758&amp;CHAR(39)&amp;"!r"&amp;$B4758&amp;"c"&amp;$C4758,0),"dd-mmm-yyyy"),(INDIRECT(CHAR(39)&amp;$A4758&amp;CHAR(39)&amp;"!r"&amp;$B4758&amp;"c"&amp;$C4758,0)))</f>
        <v>0</v>
      </c>
    </row>
    <row r="4759" spans="1:8" x14ac:dyDescent="0.3">
      <c r="A4759" s="40" t="s">
        <v>1081</v>
      </c>
      <c r="B4759" s="95">
        <f t="shared" si="9739"/>
        <v>22</v>
      </c>
      <c r="C4759" s="95">
        <f t="shared" si="9742"/>
        <v>88</v>
      </c>
      <c r="E4759" s="95">
        <f t="shared" ref="E4759" si="9751">plan_id</f>
        <v>390</v>
      </c>
      <c r="F4759" s="95">
        <f t="shared" ca="1" si="9705"/>
        <v>2020</v>
      </c>
      <c r="G4759" s="95">
        <f t="shared" ref="G4759" ca="1" si="9752">VLOOKUP(INDIRECT(CHAR(39)&amp;$A4759&amp;CHAR(39)&amp;"!r2c"&amp;$C4759,0),variables,2,0)</f>
        <v>9834</v>
      </c>
      <c r="H4759" s="98">
        <f t="array" aca="1" ref="H4759" ca="1">IF(AND(G4759&gt;=10861,G4759&lt;=10863),TEXT(INDIRECT(CHAR(39)&amp;$A4759&amp;CHAR(39)&amp;"!r"&amp;$B4759&amp;"c"&amp;$C4759,0),"dd-mmm-yyyy"),(INDIRECT(CHAR(39)&amp;$A4759&amp;CHAR(39)&amp;"!r"&amp;$B4759&amp;"c"&amp;$C4759,0)))</f>
        <v>0</v>
      </c>
    </row>
    <row r="4760" spans="1:8" x14ac:dyDescent="0.3">
      <c r="A4760" s="40" t="s">
        <v>1081</v>
      </c>
      <c r="B4760" s="95">
        <f t="shared" si="9739"/>
        <v>22</v>
      </c>
      <c r="C4760" s="95">
        <f t="shared" si="9742"/>
        <v>89</v>
      </c>
      <c r="E4760" s="95">
        <f t="shared" ref="E4760" si="9753">plan_id</f>
        <v>390</v>
      </c>
      <c r="F4760" s="95">
        <f t="shared" ca="1" si="9705"/>
        <v>2020</v>
      </c>
      <c r="G4760" s="95">
        <f t="shared" ref="G4760" ca="1" si="9754">VLOOKUP(INDIRECT(CHAR(39)&amp;$A4760&amp;CHAR(39)&amp;"!r2c"&amp;$C4760,0),variables,2,0)</f>
        <v>9884</v>
      </c>
      <c r="H4760" s="98">
        <f t="array" aca="1" ref="H4760" ca="1">IF(AND(G4760&gt;=10861,G4760&lt;=10863),TEXT(INDIRECT(CHAR(39)&amp;$A4760&amp;CHAR(39)&amp;"!r"&amp;$B4760&amp;"c"&amp;$C4760,0),"dd-mmm-yyyy"),(INDIRECT(CHAR(39)&amp;$A4760&amp;CHAR(39)&amp;"!r"&amp;$B4760&amp;"c"&amp;$C4760,0)))</f>
        <v>0</v>
      </c>
    </row>
    <row r="4761" spans="1:8" x14ac:dyDescent="0.3">
      <c r="A4761" s="40" t="s">
        <v>1081</v>
      </c>
      <c r="B4761" s="95">
        <f t="shared" si="9739"/>
        <v>22</v>
      </c>
      <c r="C4761" s="95">
        <f t="shared" si="9742"/>
        <v>90</v>
      </c>
      <c r="E4761" s="95">
        <f t="shared" ref="E4761" si="9755">plan_id</f>
        <v>390</v>
      </c>
      <c r="F4761" s="95">
        <f t="shared" ca="1" si="9705"/>
        <v>2020</v>
      </c>
      <c r="G4761" s="95">
        <f t="shared" ref="G4761" ca="1" si="9756">VLOOKUP(INDIRECT(CHAR(39)&amp;$A4761&amp;CHAR(39)&amp;"!r2c"&amp;$C4761,0),variables,2,0)</f>
        <v>9672</v>
      </c>
      <c r="H4761" s="98">
        <f t="array" aca="1" ref="H4761" ca="1">IF(AND(G4761&gt;=10861,G4761&lt;=10863),TEXT(INDIRECT(CHAR(39)&amp;$A4761&amp;CHAR(39)&amp;"!r"&amp;$B4761&amp;"c"&amp;$C4761,0),"dd-mmm-yyyy"),(INDIRECT(CHAR(39)&amp;$A4761&amp;CHAR(39)&amp;"!r"&amp;$B4761&amp;"c"&amp;$C4761,0)))</f>
        <v>0</v>
      </c>
    </row>
    <row r="4762" spans="1:8" x14ac:dyDescent="0.3">
      <c r="A4762" s="40" t="s">
        <v>1081</v>
      </c>
      <c r="B4762" s="95">
        <f t="shared" si="9739"/>
        <v>23</v>
      </c>
      <c r="C4762" s="95">
        <f t="shared" si="9742"/>
        <v>3</v>
      </c>
      <c r="E4762" s="95">
        <f t="shared" ref="E4762" si="9757">plan_id</f>
        <v>390</v>
      </c>
      <c r="F4762" s="95">
        <f t="shared" ca="1" si="9705"/>
        <v>2021</v>
      </c>
      <c r="G4762" s="95">
        <f t="shared" ref="G4762" ca="1" si="9758">VLOOKUP(INDIRECT(CHAR(39)&amp;$A4762&amp;CHAR(39)&amp;"!r2c"&amp;$C4762,0),variables,2,0)</f>
        <v>9704</v>
      </c>
      <c r="H4762" s="98">
        <f t="array" aca="1" ref="H4762" ca="1">IF(AND(G4762&gt;=10861,G4762&lt;=10863),TEXT(INDIRECT(CHAR(39)&amp;$A4762&amp;CHAR(39)&amp;"!r"&amp;$B4762&amp;"c"&amp;$C4762,0),"dd-mmm-yyyy"),(INDIRECT(CHAR(39)&amp;$A4762&amp;CHAR(39)&amp;"!r"&amp;$B4762&amp;"c"&amp;$C4762,0)))</f>
        <v>0</v>
      </c>
    </row>
    <row r="4763" spans="1:8" x14ac:dyDescent="0.3">
      <c r="A4763" s="40" t="s">
        <v>1081</v>
      </c>
      <c r="B4763" s="95">
        <f t="shared" si="9739"/>
        <v>23</v>
      </c>
      <c r="C4763" s="95">
        <f t="shared" si="9742"/>
        <v>4</v>
      </c>
      <c r="E4763" s="95">
        <f t="shared" ref="E4763" si="9759">plan_id</f>
        <v>390</v>
      </c>
      <c r="F4763" s="95">
        <f t="shared" ca="1" si="9705"/>
        <v>2021</v>
      </c>
      <c r="G4763" s="95">
        <f t="shared" ref="G4763" ca="1" si="9760">VLOOKUP(INDIRECT(CHAR(39)&amp;$A4763&amp;CHAR(39)&amp;"!r2c"&amp;$C4763,0),variables,2,0)</f>
        <v>9716</v>
      </c>
      <c r="H4763" s="98">
        <f t="array" aca="1" ref="H4763" ca="1">IF(AND(G4763&gt;=10861,G4763&lt;=10863),TEXT(INDIRECT(CHAR(39)&amp;$A4763&amp;CHAR(39)&amp;"!r"&amp;$B4763&amp;"c"&amp;$C4763,0),"dd-mmm-yyyy"),(INDIRECT(CHAR(39)&amp;$A4763&amp;CHAR(39)&amp;"!r"&amp;$B4763&amp;"c"&amp;$C4763,0)))</f>
        <v>0</v>
      </c>
    </row>
    <row r="4764" spans="1:8" x14ac:dyDescent="0.3">
      <c r="A4764" s="40" t="s">
        <v>1081</v>
      </c>
      <c r="B4764" s="95">
        <f t="shared" si="9739"/>
        <v>23</v>
      </c>
      <c r="C4764" s="95">
        <f t="shared" si="9742"/>
        <v>5</v>
      </c>
      <c r="E4764" s="95">
        <f t="shared" ref="E4764" si="9761">plan_id</f>
        <v>390</v>
      </c>
      <c r="F4764" s="95">
        <f t="shared" ca="1" si="9705"/>
        <v>2021</v>
      </c>
      <c r="G4764" s="95">
        <f t="shared" ref="G4764" ca="1" si="9762">VLOOKUP(INDIRECT(CHAR(39)&amp;$A4764&amp;CHAR(39)&amp;"!r2c"&amp;$C4764,0),variables,2,0)</f>
        <v>9734</v>
      </c>
      <c r="H4764" s="98">
        <f t="array" aca="1" ref="H4764" ca="1">IF(AND(G4764&gt;=10861,G4764&lt;=10863),TEXT(INDIRECT(CHAR(39)&amp;$A4764&amp;CHAR(39)&amp;"!r"&amp;$B4764&amp;"c"&amp;$C4764,0),"dd-mmm-yyyy"),(INDIRECT(CHAR(39)&amp;$A4764&amp;CHAR(39)&amp;"!r"&amp;$B4764&amp;"c"&amp;$C4764,0)))</f>
        <v>0</v>
      </c>
    </row>
    <row r="4765" spans="1:8" x14ac:dyDescent="0.3">
      <c r="A4765" s="40" t="s">
        <v>1081</v>
      </c>
      <c r="B4765" s="95">
        <f t="shared" si="9739"/>
        <v>23</v>
      </c>
      <c r="C4765" s="95">
        <f t="shared" si="9742"/>
        <v>6</v>
      </c>
      <c r="E4765" s="95">
        <f t="shared" ref="E4765" si="9763">plan_id</f>
        <v>390</v>
      </c>
      <c r="F4765" s="95">
        <f t="shared" ca="1" si="9705"/>
        <v>2021</v>
      </c>
      <c r="G4765" s="95">
        <f t="shared" ref="G4765" ca="1" si="9764">VLOOKUP(INDIRECT(CHAR(39)&amp;$A4765&amp;CHAR(39)&amp;"!r2c"&amp;$C4765,0),variables,2,0)</f>
        <v>9749</v>
      </c>
      <c r="H4765" s="98">
        <f t="array" aca="1" ref="H4765" ca="1">IF(AND(G4765&gt;=10861,G4765&lt;=10863),TEXT(INDIRECT(CHAR(39)&amp;$A4765&amp;CHAR(39)&amp;"!r"&amp;$B4765&amp;"c"&amp;$C4765,0),"dd-mmm-yyyy"),(INDIRECT(CHAR(39)&amp;$A4765&amp;CHAR(39)&amp;"!r"&amp;$B4765&amp;"c"&amp;$C4765,0)))</f>
        <v>0</v>
      </c>
    </row>
    <row r="4766" spans="1:8" x14ac:dyDescent="0.3">
      <c r="A4766" s="40" t="s">
        <v>1081</v>
      </c>
      <c r="B4766" s="95">
        <f t="shared" si="9739"/>
        <v>23</v>
      </c>
      <c r="C4766" s="95">
        <f t="shared" si="9742"/>
        <v>7</v>
      </c>
      <c r="E4766" s="95">
        <f t="shared" ref="E4766" si="9765">plan_id</f>
        <v>390</v>
      </c>
      <c r="F4766" s="95">
        <f t="shared" ca="1" si="9705"/>
        <v>2021</v>
      </c>
      <c r="G4766" s="95">
        <f t="shared" ref="G4766" ca="1" si="9766">VLOOKUP(INDIRECT(CHAR(39)&amp;$A4766&amp;CHAR(39)&amp;"!r2c"&amp;$C4766,0),variables,2,0)</f>
        <v>9755</v>
      </c>
      <c r="H4766" s="98">
        <f t="array" aca="1" ref="H4766" ca="1">IF(AND(G4766&gt;=10861,G4766&lt;=10863),TEXT(INDIRECT(CHAR(39)&amp;$A4766&amp;CHAR(39)&amp;"!r"&amp;$B4766&amp;"c"&amp;$C4766,0),"dd-mmm-yyyy"),(INDIRECT(CHAR(39)&amp;$A4766&amp;CHAR(39)&amp;"!r"&amp;$B4766&amp;"c"&amp;$C4766,0)))</f>
        <v>0</v>
      </c>
    </row>
    <row r="4767" spans="1:8" x14ac:dyDescent="0.3">
      <c r="A4767" s="40" t="s">
        <v>1081</v>
      </c>
      <c r="B4767" s="95">
        <f t="shared" si="9739"/>
        <v>23</v>
      </c>
      <c r="C4767" s="95">
        <f t="shared" si="9742"/>
        <v>8</v>
      </c>
      <c r="E4767" s="95">
        <f t="shared" ref="E4767" si="9767">plan_id</f>
        <v>390</v>
      </c>
      <c r="F4767" s="95">
        <f t="shared" ca="1" si="9705"/>
        <v>2021</v>
      </c>
      <c r="G4767" s="95">
        <f t="shared" ref="G4767" ca="1" si="9768">VLOOKUP(INDIRECT(CHAR(39)&amp;$A4767&amp;CHAR(39)&amp;"!r2c"&amp;$C4767,0),variables,2,0)</f>
        <v>9782</v>
      </c>
      <c r="H4767" s="98">
        <f t="array" aca="1" ref="H4767" ca="1">IF(AND(G4767&gt;=10861,G4767&lt;=10863),TEXT(INDIRECT(CHAR(39)&amp;$A4767&amp;CHAR(39)&amp;"!r"&amp;$B4767&amp;"c"&amp;$C4767,0),"dd-mmm-yyyy"),(INDIRECT(CHAR(39)&amp;$A4767&amp;CHAR(39)&amp;"!r"&amp;$B4767&amp;"c"&amp;$C4767,0)))</f>
        <v>0</v>
      </c>
    </row>
    <row r="4768" spans="1:8" x14ac:dyDescent="0.3">
      <c r="A4768" s="40" t="s">
        <v>1081</v>
      </c>
      <c r="B4768" s="95">
        <f t="shared" si="9739"/>
        <v>23</v>
      </c>
      <c r="C4768" s="95">
        <f t="shared" si="9742"/>
        <v>9</v>
      </c>
      <c r="E4768" s="95">
        <f t="shared" ref="E4768" si="9769">plan_id</f>
        <v>390</v>
      </c>
      <c r="F4768" s="95">
        <f t="shared" ca="1" si="9705"/>
        <v>2021</v>
      </c>
      <c r="G4768" s="95">
        <f t="shared" ref="G4768" ca="1" si="9770">VLOOKUP(INDIRECT(CHAR(39)&amp;$A4768&amp;CHAR(39)&amp;"!r2c"&amp;$C4768,0),variables,2,0)</f>
        <v>9788</v>
      </c>
      <c r="H4768" s="98">
        <f t="array" aca="1" ref="H4768" ca="1">IF(AND(G4768&gt;=10861,G4768&lt;=10863),TEXT(INDIRECT(CHAR(39)&amp;$A4768&amp;CHAR(39)&amp;"!r"&amp;$B4768&amp;"c"&amp;$C4768,0),"dd-mmm-yyyy"),(INDIRECT(CHAR(39)&amp;$A4768&amp;CHAR(39)&amp;"!r"&amp;$B4768&amp;"c"&amp;$C4768,0)))</f>
        <v>0</v>
      </c>
    </row>
    <row r="4769" spans="1:8" x14ac:dyDescent="0.3">
      <c r="A4769" s="40" t="s">
        <v>1081</v>
      </c>
      <c r="B4769" s="95">
        <f t="shared" si="9739"/>
        <v>23</v>
      </c>
      <c r="C4769" s="95">
        <f t="shared" si="9742"/>
        <v>10</v>
      </c>
      <c r="E4769" s="95">
        <f t="shared" ref="E4769" si="9771">plan_id</f>
        <v>390</v>
      </c>
      <c r="F4769" s="95">
        <f t="shared" ca="1" si="9705"/>
        <v>2021</v>
      </c>
      <c r="G4769" s="95">
        <f t="shared" ref="G4769" ca="1" si="9772">VLOOKUP(INDIRECT(CHAR(39)&amp;$A4769&amp;CHAR(39)&amp;"!r2c"&amp;$C4769,0),variables,2,0)</f>
        <v>9812</v>
      </c>
      <c r="H4769" s="98">
        <f t="array" aca="1" ref="H4769" ca="1">IF(AND(G4769&gt;=10861,G4769&lt;=10863),TEXT(INDIRECT(CHAR(39)&amp;$A4769&amp;CHAR(39)&amp;"!r"&amp;$B4769&amp;"c"&amp;$C4769,0),"dd-mmm-yyyy"),(INDIRECT(CHAR(39)&amp;$A4769&amp;CHAR(39)&amp;"!r"&amp;$B4769&amp;"c"&amp;$C4769,0)))</f>
        <v>0</v>
      </c>
    </row>
    <row r="4770" spans="1:8" x14ac:dyDescent="0.3">
      <c r="A4770" s="40" t="s">
        <v>1081</v>
      </c>
      <c r="B4770" s="95">
        <f t="shared" si="9739"/>
        <v>23</v>
      </c>
      <c r="C4770" s="95">
        <f t="shared" si="9742"/>
        <v>11</v>
      </c>
      <c r="E4770" s="95">
        <f t="shared" ref="E4770" si="9773">plan_id</f>
        <v>390</v>
      </c>
      <c r="F4770" s="95">
        <f t="shared" ca="1" si="9705"/>
        <v>2021</v>
      </c>
      <c r="G4770" s="95">
        <f t="shared" ref="G4770" ca="1" si="9774">VLOOKUP(INDIRECT(CHAR(39)&amp;$A4770&amp;CHAR(39)&amp;"!r2c"&amp;$C4770,0),variables,2,0)</f>
        <v>9815</v>
      </c>
      <c r="H4770" s="98">
        <f t="array" aca="1" ref="H4770" ca="1">IF(AND(G4770&gt;=10861,G4770&lt;=10863),TEXT(INDIRECT(CHAR(39)&amp;$A4770&amp;CHAR(39)&amp;"!r"&amp;$B4770&amp;"c"&amp;$C4770,0),"dd-mmm-yyyy"),(INDIRECT(CHAR(39)&amp;$A4770&amp;CHAR(39)&amp;"!r"&amp;$B4770&amp;"c"&amp;$C4770,0)))</f>
        <v>0</v>
      </c>
    </row>
    <row r="4771" spans="1:8" x14ac:dyDescent="0.3">
      <c r="A4771" s="40" t="s">
        <v>1081</v>
      </c>
      <c r="B4771" s="95">
        <f t="shared" si="9739"/>
        <v>23</v>
      </c>
      <c r="C4771" s="95">
        <f t="shared" si="9742"/>
        <v>12</v>
      </c>
      <c r="E4771" s="95">
        <f t="shared" ref="E4771" si="9775">plan_id</f>
        <v>390</v>
      </c>
      <c r="F4771" s="95">
        <f t="shared" ca="1" si="9705"/>
        <v>2021</v>
      </c>
      <c r="G4771" s="95">
        <f t="shared" ref="G4771" ca="1" si="9776">VLOOKUP(INDIRECT(CHAR(39)&amp;$A4771&amp;CHAR(39)&amp;"!r2c"&amp;$C4771,0),variables,2,0)</f>
        <v>9821</v>
      </c>
      <c r="H4771" s="98">
        <f t="array" aca="1" ref="H4771" ca="1">IF(AND(G4771&gt;=10861,G4771&lt;=10863),TEXT(INDIRECT(CHAR(39)&amp;$A4771&amp;CHAR(39)&amp;"!r"&amp;$B4771&amp;"c"&amp;$C4771,0),"dd-mmm-yyyy"),(INDIRECT(CHAR(39)&amp;$A4771&amp;CHAR(39)&amp;"!r"&amp;$B4771&amp;"c"&amp;$C4771,0)))</f>
        <v>0</v>
      </c>
    </row>
    <row r="4772" spans="1:8" x14ac:dyDescent="0.3">
      <c r="A4772" s="40" t="s">
        <v>1081</v>
      </c>
      <c r="B4772" s="95">
        <f t="shared" si="9739"/>
        <v>23</v>
      </c>
      <c r="C4772" s="95">
        <f t="shared" si="9742"/>
        <v>13</v>
      </c>
      <c r="E4772" s="95">
        <f t="shared" ref="E4772" si="9777">plan_id</f>
        <v>390</v>
      </c>
      <c r="F4772" s="95">
        <f t="shared" ca="1" si="9705"/>
        <v>2021</v>
      </c>
      <c r="G4772" s="95">
        <f t="shared" ref="G4772" ca="1" si="9778">VLOOKUP(INDIRECT(CHAR(39)&amp;$A4772&amp;CHAR(39)&amp;"!r2c"&amp;$C4772,0),variables,2,0)</f>
        <v>9824</v>
      </c>
      <c r="H4772" s="98">
        <f t="array" aca="1" ref="H4772" ca="1">IF(AND(G4772&gt;=10861,G4772&lt;=10863),TEXT(INDIRECT(CHAR(39)&amp;$A4772&amp;CHAR(39)&amp;"!r"&amp;$B4772&amp;"c"&amp;$C4772,0),"dd-mmm-yyyy"),(INDIRECT(CHAR(39)&amp;$A4772&amp;CHAR(39)&amp;"!r"&amp;$B4772&amp;"c"&amp;$C4772,0)))</f>
        <v>0</v>
      </c>
    </row>
    <row r="4773" spans="1:8" x14ac:dyDescent="0.3">
      <c r="A4773" s="40" t="s">
        <v>1081</v>
      </c>
      <c r="B4773" s="95">
        <f t="shared" si="9739"/>
        <v>23</v>
      </c>
      <c r="C4773" s="95">
        <f t="shared" si="9742"/>
        <v>14</v>
      </c>
      <c r="E4773" s="95">
        <f t="shared" ref="E4773" si="9779">plan_id</f>
        <v>390</v>
      </c>
      <c r="F4773" s="95">
        <f t="shared" ca="1" si="9705"/>
        <v>2021</v>
      </c>
      <c r="G4773" s="95">
        <f t="shared" ref="G4773" ca="1" si="9780">VLOOKUP(INDIRECT(CHAR(39)&amp;$A4773&amp;CHAR(39)&amp;"!r2c"&amp;$C4773,0),variables,2,0)</f>
        <v>9830</v>
      </c>
      <c r="H4773" s="98">
        <f t="array" aca="1" ref="H4773" ca="1">IF(AND(G4773&gt;=10861,G4773&lt;=10863),TEXT(INDIRECT(CHAR(39)&amp;$A4773&amp;CHAR(39)&amp;"!r"&amp;$B4773&amp;"c"&amp;$C4773,0),"dd-mmm-yyyy"),(INDIRECT(CHAR(39)&amp;$A4773&amp;CHAR(39)&amp;"!r"&amp;$B4773&amp;"c"&amp;$C4773,0)))</f>
        <v>0</v>
      </c>
    </row>
    <row r="4774" spans="1:8" x14ac:dyDescent="0.3">
      <c r="A4774" s="40" t="s">
        <v>1081</v>
      </c>
      <c r="B4774" s="95">
        <f t="shared" si="9739"/>
        <v>23</v>
      </c>
      <c r="C4774" s="95">
        <f t="shared" si="9742"/>
        <v>15</v>
      </c>
      <c r="E4774" s="95">
        <f t="shared" ref="E4774" si="9781">plan_id</f>
        <v>390</v>
      </c>
      <c r="F4774" s="95">
        <f t="shared" ca="1" si="9705"/>
        <v>2021</v>
      </c>
      <c r="G4774" s="95">
        <f t="shared" ref="G4774" ca="1" si="9782">VLOOKUP(INDIRECT(CHAR(39)&amp;$A4774&amp;CHAR(39)&amp;"!r2c"&amp;$C4774,0),variables,2,0)</f>
        <v>9833</v>
      </c>
      <c r="H4774" s="98">
        <f t="array" aca="1" ref="H4774" ca="1">IF(AND(G4774&gt;=10861,G4774&lt;=10863),TEXT(INDIRECT(CHAR(39)&amp;$A4774&amp;CHAR(39)&amp;"!r"&amp;$B4774&amp;"c"&amp;$C4774,0),"dd-mmm-yyyy"),(INDIRECT(CHAR(39)&amp;$A4774&amp;CHAR(39)&amp;"!r"&amp;$B4774&amp;"c"&amp;$C4774,0)))</f>
        <v>0</v>
      </c>
    </row>
    <row r="4775" spans="1:8" x14ac:dyDescent="0.3">
      <c r="A4775" s="40" t="s">
        <v>1081</v>
      </c>
      <c r="B4775" s="95">
        <f t="shared" si="9739"/>
        <v>23</v>
      </c>
      <c r="C4775" s="95">
        <f t="shared" si="9742"/>
        <v>16</v>
      </c>
      <c r="E4775" s="95">
        <f t="shared" ref="E4775" si="9783">plan_id</f>
        <v>390</v>
      </c>
      <c r="F4775" s="95">
        <f t="shared" ca="1" si="9705"/>
        <v>2021</v>
      </c>
      <c r="G4775" s="95">
        <f t="shared" ref="G4775" ca="1" si="9784">VLOOKUP(INDIRECT(CHAR(39)&amp;$A4775&amp;CHAR(39)&amp;"!r2c"&amp;$C4775,0),variables,2,0)</f>
        <v>9845</v>
      </c>
      <c r="H4775" s="98">
        <f t="array" aca="1" ref="H4775" ca="1">IF(AND(G4775&gt;=10861,G4775&lt;=10863),TEXT(INDIRECT(CHAR(39)&amp;$A4775&amp;CHAR(39)&amp;"!r"&amp;$B4775&amp;"c"&amp;$C4775,0),"dd-mmm-yyyy"),(INDIRECT(CHAR(39)&amp;$A4775&amp;CHAR(39)&amp;"!r"&amp;$B4775&amp;"c"&amp;$C4775,0)))</f>
        <v>0</v>
      </c>
    </row>
    <row r="4776" spans="1:8" x14ac:dyDescent="0.3">
      <c r="A4776" s="40" t="s">
        <v>1081</v>
      </c>
      <c r="B4776" s="95">
        <f t="shared" si="9739"/>
        <v>23</v>
      </c>
      <c r="C4776" s="95">
        <f t="shared" si="9742"/>
        <v>17</v>
      </c>
      <c r="E4776" s="95">
        <f t="shared" ref="E4776" si="9785">plan_id</f>
        <v>390</v>
      </c>
      <c r="F4776" s="95">
        <f t="shared" ca="1" si="9705"/>
        <v>2021</v>
      </c>
      <c r="G4776" s="95">
        <f t="shared" ref="G4776" ca="1" si="9786">VLOOKUP(INDIRECT(CHAR(39)&amp;$A4776&amp;CHAR(39)&amp;"!r2c"&amp;$C4776,0),variables,2,0)</f>
        <v>9872</v>
      </c>
      <c r="H4776" s="98">
        <f t="array" aca="1" ref="H4776" ca="1">IF(AND(G4776&gt;=10861,G4776&lt;=10863),TEXT(INDIRECT(CHAR(39)&amp;$A4776&amp;CHAR(39)&amp;"!r"&amp;$B4776&amp;"c"&amp;$C4776,0),"dd-mmm-yyyy"),(INDIRECT(CHAR(39)&amp;$A4776&amp;CHAR(39)&amp;"!r"&amp;$B4776&amp;"c"&amp;$C4776,0)))</f>
        <v>0</v>
      </c>
    </row>
    <row r="4777" spans="1:8" x14ac:dyDescent="0.3">
      <c r="A4777" s="40" t="s">
        <v>1081</v>
      </c>
      <c r="B4777" s="95">
        <f t="shared" si="9739"/>
        <v>23</v>
      </c>
      <c r="C4777" s="95">
        <f t="shared" si="9742"/>
        <v>18</v>
      </c>
      <c r="E4777" s="95">
        <f t="shared" ref="E4777" si="9787">plan_id</f>
        <v>390</v>
      </c>
      <c r="F4777" s="95">
        <f t="shared" ca="1" si="9705"/>
        <v>2021</v>
      </c>
      <c r="G4777" s="95">
        <f t="shared" ref="G4777" ca="1" si="9788">VLOOKUP(INDIRECT(CHAR(39)&amp;$A4777&amp;CHAR(39)&amp;"!r2c"&amp;$C4777,0),variables,2,0)</f>
        <v>9887</v>
      </c>
      <c r="H4777" s="98">
        <f t="array" aca="1" ref="H4777" ca="1">IF(AND(G4777&gt;=10861,G4777&lt;=10863),TEXT(INDIRECT(CHAR(39)&amp;$A4777&amp;CHAR(39)&amp;"!r"&amp;$B4777&amp;"c"&amp;$C4777,0),"dd-mmm-yyyy"),(INDIRECT(CHAR(39)&amp;$A4777&amp;CHAR(39)&amp;"!r"&amp;$B4777&amp;"c"&amp;$C4777,0)))</f>
        <v>0</v>
      </c>
    </row>
    <row r="4778" spans="1:8" x14ac:dyDescent="0.3">
      <c r="A4778" s="40" t="s">
        <v>1081</v>
      </c>
      <c r="B4778" s="95">
        <f t="shared" si="9739"/>
        <v>23</v>
      </c>
      <c r="C4778" s="95">
        <f t="shared" si="9742"/>
        <v>19</v>
      </c>
      <c r="E4778" s="95">
        <f t="shared" ref="E4778" si="9789">plan_id</f>
        <v>390</v>
      </c>
      <c r="F4778" s="95">
        <f t="shared" ca="1" si="9705"/>
        <v>2021</v>
      </c>
      <c r="G4778" s="95">
        <f t="shared" ref="G4778" ca="1" si="9790">VLOOKUP(INDIRECT(CHAR(39)&amp;$A4778&amp;CHAR(39)&amp;"!r2c"&amp;$C4778,0),variables,2,0)</f>
        <v>9914</v>
      </c>
      <c r="H4778" s="98">
        <f t="array" aca="1" ref="H4778" ca="1">IF(AND(G4778&gt;=10861,G4778&lt;=10863),TEXT(INDIRECT(CHAR(39)&amp;$A4778&amp;CHAR(39)&amp;"!r"&amp;$B4778&amp;"c"&amp;$C4778,0),"dd-mmm-yyyy"),(INDIRECT(CHAR(39)&amp;$A4778&amp;CHAR(39)&amp;"!r"&amp;$B4778&amp;"c"&amp;$C4778,0)))</f>
        <v>0</v>
      </c>
    </row>
    <row r="4779" spans="1:8" x14ac:dyDescent="0.3">
      <c r="A4779" s="40" t="s">
        <v>1081</v>
      </c>
      <c r="B4779" s="95">
        <f t="shared" si="9739"/>
        <v>23</v>
      </c>
      <c r="C4779" s="95">
        <f t="shared" si="9742"/>
        <v>20</v>
      </c>
      <c r="E4779" s="95">
        <f t="shared" ref="E4779" si="9791">plan_id</f>
        <v>390</v>
      </c>
      <c r="F4779" s="95">
        <f t="shared" ca="1" si="9705"/>
        <v>2021</v>
      </c>
      <c r="G4779" s="95">
        <f t="shared" ref="G4779" ca="1" si="9792">VLOOKUP(INDIRECT(CHAR(39)&amp;$A4779&amp;CHAR(39)&amp;"!r2c"&amp;$C4779,0),variables,2,0)</f>
        <v>9917</v>
      </c>
      <c r="H4779" s="98">
        <f t="array" aca="1" ref="H4779" ca="1">IF(AND(G4779&gt;=10861,G4779&lt;=10863),TEXT(INDIRECT(CHAR(39)&amp;$A4779&amp;CHAR(39)&amp;"!r"&amp;$B4779&amp;"c"&amp;$C4779,0),"dd-mmm-yyyy"),(INDIRECT(CHAR(39)&amp;$A4779&amp;CHAR(39)&amp;"!r"&amp;$B4779&amp;"c"&amp;$C4779,0)))</f>
        <v>0</v>
      </c>
    </row>
    <row r="4780" spans="1:8" x14ac:dyDescent="0.3">
      <c r="A4780" s="40" t="s">
        <v>1081</v>
      </c>
      <c r="B4780" s="95">
        <f t="shared" si="9739"/>
        <v>23</v>
      </c>
      <c r="C4780" s="95">
        <f t="shared" si="9742"/>
        <v>21</v>
      </c>
      <c r="E4780" s="95">
        <f t="shared" ref="E4780" si="9793">plan_id</f>
        <v>390</v>
      </c>
      <c r="F4780" s="95">
        <f t="shared" ca="1" si="9705"/>
        <v>2021</v>
      </c>
      <c r="G4780" s="95">
        <f t="shared" ref="G4780" ca="1" si="9794">VLOOKUP(INDIRECT(CHAR(39)&amp;$A4780&amp;CHAR(39)&amp;"!r2c"&amp;$C4780,0),variables,2,0)</f>
        <v>9920</v>
      </c>
      <c r="H4780" s="98">
        <f t="array" aca="1" ref="H4780" ca="1">IF(AND(G4780&gt;=10861,G4780&lt;=10863),TEXT(INDIRECT(CHAR(39)&amp;$A4780&amp;CHAR(39)&amp;"!r"&amp;$B4780&amp;"c"&amp;$C4780,0),"dd-mmm-yyyy"),(INDIRECT(CHAR(39)&amp;$A4780&amp;CHAR(39)&amp;"!r"&amp;$B4780&amp;"c"&amp;$C4780,0)))</f>
        <v>0</v>
      </c>
    </row>
    <row r="4781" spans="1:8" x14ac:dyDescent="0.3">
      <c r="A4781" s="40" t="s">
        <v>1081</v>
      </c>
      <c r="B4781" s="95">
        <f t="shared" si="9739"/>
        <v>23</v>
      </c>
      <c r="C4781" s="95">
        <f t="shared" si="9742"/>
        <v>22</v>
      </c>
      <c r="E4781" s="95">
        <f t="shared" ref="E4781" si="9795">plan_id</f>
        <v>390</v>
      </c>
      <c r="F4781" s="95">
        <f t="shared" ca="1" si="9705"/>
        <v>2021</v>
      </c>
      <c r="G4781" s="95">
        <f t="shared" ref="G4781" ca="1" si="9796">VLOOKUP(INDIRECT(CHAR(39)&amp;$A4781&amp;CHAR(39)&amp;"!r2c"&amp;$C4781,0),variables,2,0)</f>
        <v>9648</v>
      </c>
      <c r="H4781" s="98">
        <f t="array" aca="1" ref="H4781" ca="1">IF(AND(G4781&gt;=10861,G4781&lt;=10863),TEXT(INDIRECT(CHAR(39)&amp;$A4781&amp;CHAR(39)&amp;"!r"&amp;$B4781&amp;"c"&amp;$C4781,0),"dd-mmm-yyyy"),(INDIRECT(CHAR(39)&amp;$A4781&amp;CHAR(39)&amp;"!r"&amp;$B4781&amp;"c"&amp;$C4781,0)))</f>
        <v>0</v>
      </c>
    </row>
    <row r="4782" spans="1:8" x14ac:dyDescent="0.3">
      <c r="A4782" s="40" t="s">
        <v>1081</v>
      </c>
      <c r="B4782" s="95">
        <f t="shared" si="9739"/>
        <v>23</v>
      </c>
      <c r="C4782" s="95">
        <f t="shared" si="9742"/>
        <v>23</v>
      </c>
      <c r="E4782" s="95">
        <f t="shared" ref="E4782" si="9797">plan_id</f>
        <v>390</v>
      </c>
      <c r="F4782" s="95">
        <f t="shared" ca="1" si="9705"/>
        <v>2021</v>
      </c>
      <c r="G4782" s="95">
        <f t="shared" ref="G4782" ca="1" si="9798">VLOOKUP(INDIRECT(CHAR(39)&amp;$A4782&amp;CHAR(39)&amp;"!r2c"&amp;$C4782,0),variables,2,0)</f>
        <v>9713</v>
      </c>
      <c r="H4782" s="98">
        <f t="array" aca="1" ref="H4782" ca="1">IF(AND(G4782&gt;=10861,G4782&lt;=10863),TEXT(INDIRECT(CHAR(39)&amp;$A4782&amp;CHAR(39)&amp;"!r"&amp;$B4782&amp;"c"&amp;$C4782,0),"dd-mmm-yyyy"),(INDIRECT(CHAR(39)&amp;$A4782&amp;CHAR(39)&amp;"!r"&amp;$B4782&amp;"c"&amp;$C4782,0)))</f>
        <v>0</v>
      </c>
    </row>
    <row r="4783" spans="1:8" x14ac:dyDescent="0.3">
      <c r="A4783" s="40" t="s">
        <v>1081</v>
      </c>
      <c r="B4783" s="95">
        <f t="shared" si="9739"/>
        <v>23</v>
      </c>
      <c r="C4783" s="95">
        <f t="shared" si="9742"/>
        <v>24</v>
      </c>
      <c r="E4783" s="95">
        <f t="shared" ref="E4783" si="9799">plan_id</f>
        <v>390</v>
      </c>
      <c r="F4783" s="95">
        <f t="shared" ca="1" si="9705"/>
        <v>2021</v>
      </c>
      <c r="G4783" s="95">
        <f t="shared" ref="G4783" ca="1" si="9800">VLOOKUP(INDIRECT(CHAR(39)&amp;$A4783&amp;CHAR(39)&amp;"!r2c"&amp;$C4783,0),variables,2,0)</f>
        <v>9719</v>
      </c>
      <c r="H4783" s="98">
        <f t="array" aca="1" ref="H4783" ca="1">IF(AND(G4783&gt;=10861,G4783&lt;=10863),TEXT(INDIRECT(CHAR(39)&amp;$A4783&amp;CHAR(39)&amp;"!r"&amp;$B4783&amp;"c"&amp;$C4783,0),"dd-mmm-yyyy"),(INDIRECT(CHAR(39)&amp;$A4783&amp;CHAR(39)&amp;"!r"&amp;$B4783&amp;"c"&amp;$C4783,0)))</f>
        <v>0</v>
      </c>
    </row>
    <row r="4784" spans="1:8" x14ac:dyDescent="0.3">
      <c r="A4784" s="40" t="s">
        <v>1081</v>
      </c>
      <c r="B4784" s="95">
        <f t="shared" si="9739"/>
        <v>23</v>
      </c>
      <c r="C4784" s="95">
        <f t="shared" si="9742"/>
        <v>25</v>
      </c>
      <c r="E4784" s="95">
        <f t="shared" ref="E4784" si="9801">plan_id</f>
        <v>390</v>
      </c>
      <c r="F4784" s="95">
        <f t="shared" ca="1" si="9705"/>
        <v>2021</v>
      </c>
      <c r="G4784" s="95">
        <f t="shared" ref="G4784" ca="1" si="9802">VLOOKUP(INDIRECT(CHAR(39)&amp;$A4784&amp;CHAR(39)&amp;"!r2c"&amp;$C4784,0),variables,2,0)</f>
        <v>9725</v>
      </c>
      <c r="H4784" s="98">
        <f t="array" aca="1" ref="H4784" ca="1">IF(AND(G4784&gt;=10861,G4784&lt;=10863),TEXT(INDIRECT(CHAR(39)&amp;$A4784&amp;CHAR(39)&amp;"!r"&amp;$B4784&amp;"c"&amp;$C4784,0),"dd-mmm-yyyy"),(INDIRECT(CHAR(39)&amp;$A4784&amp;CHAR(39)&amp;"!r"&amp;$B4784&amp;"c"&amp;$C4784,0)))</f>
        <v>0</v>
      </c>
    </row>
    <row r="4785" spans="1:8" x14ac:dyDescent="0.3">
      <c r="A4785" s="40" t="s">
        <v>1081</v>
      </c>
      <c r="B4785" s="95">
        <f t="shared" si="9739"/>
        <v>23</v>
      </c>
      <c r="C4785" s="95">
        <f t="shared" si="9742"/>
        <v>26</v>
      </c>
      <c r="E4785" s="95">
        <f t="shared" ref="E4785" si="9803">plan_id</f>
        <v>390</v>
      </c>
      <c r="F4785" s="95">
        <f t="shared" ca="1" si="9705"/>
        <v>2021</v>
      </c>
      <c r="G4785" s="95">
        <f t="shared" ref="G4785" ca="1" si="9804">VLOOKUP(INDIRECT(CHAR(39)&amp;$A4785&amp;CHAR(39)&amp;"!r2c"&amp;$C4785,0),variables,2,0)</f>
        <v>9743</v>
      </c>
      <c r="H4785" s="98">
        <f t="array" aca="1" ref="H4785" ca="1">IF(AND(G4785&gt;=10861,G4785&lt;=10863),TEXT(INDIRECT(CHAR(39)&amp;$A4785&amp;CHAR(39)&amp;"!r"&amp;$B4785&amp;"c"&amp;$C4785,0),"dd-mmm-yyyy"),(INDIRECT(CHAR(39)&amp;$A4785&amp;CHAR(39)&amp;"!r"&amp;$B4785&amp;"c"&amp;$C4785,0)))</f>
        <v>0</v>
      </c>
    </row>
    <row r="4786" spans="1:8" x14ac:dyDescent="0.3">
      <c r="A4786" s="40" t="s">
        <v>1081</v>
      </c>
      <c r="B4786" s="95">
        <f t="shared" si="9739"/>
        <v>23</v>
      </c>
      <c r="C4786" s="95">
        <f t="shared" si="9742"/>
        <v>27</v>
      </c>
      <c r="E4786" s="95">
        <f t="shared" ref="E4786" si="9805">plan_id</f>
        <v>390</v>
      </c>
      <c r="F4786" s="95">
        <f t="shared" ca="1" si="9705"/>
        <v>2021</v>
      </c>
      <c r="G4786" s="95">
        <f t="shared" ref="G4786" ca="1" si="9806">VLOOKUP(INDIRECT(CHAR(39)&amp;$A4786&amp;CHAR(39)&amp;"!r2c"&amp;$C4786,0),variables,2,0)</f>
        <v>9746</v>
      </c>
      <c r="H4786" s="98">
        <f t="array" aca="1" ref="H4786" ca="1">IF(AND(G4786&gt;=10861,G4786&lt;=10863),TEXT(INDIRECT(CHAR(39)&amp;$A4786&amp;CHAR(39)&amp;"!r"&amp;$B4786&amp;"c"&amp;$C4786,0),"dd-mmm-yyyy"),(INDIRECT(CHAR(39)&amp;$A4786&amp;CHAR(39)&amp;"!r"&amp;$B4786&amp;"c"&amp;$C4786,0)))</f>
        <v>0</v>
      </c>
    </row>
    <row r="4787" spans="1:8" x14ac:dyDescent="0.3">
      <c r="A4787" s="40" t="s">
        <v>1081</v>
      </c>
      <c r="B4787" s="95">
        <f t="shared" si="9739"/>
        <v>23</v>
      </c>
      <c r="C4787" s="95">
        <f t="shared" si="9742"/>
        <v>28</v>
      </c>
      <c r="E4787" s="95">
        <f t="shared" ref="E4787" si="9807">plan_id</f>
        <v>390</v>
      </c>
      <c r="F4787" s="95">
        <f t="shared" ca="1" si="9705"/>
        <v>2021</v>
      </c>
      <c r="G4787" s="95">
        <f t="shared" ref="G4787" ca="1" si="9808">VLOOKUP(INDIRECT(CHAR(39)&amp;$A4787&amp;CHAR(39)&amp;"!r2c"&amp;$C4787,0),variables,2,0)</f>
        <v>9761</v>
      </c>
      <c r="H4787" s="98">
        <f t="array" aca="1" ref="H4787" ca="1">IF(AND(G4787&gt;=10861,G4787&lt;=10863),TEXT(INDIRECT(CHAR(39)&amp;$A4787&amp;CHAR(39)&amp;"!r"&amp;$B4787&amp;"c"&amp;$C4787,0),"dd-mmm-yyyy"),(INDIRECT(CHAR(39)&amp;$A4787&amp;CHAR(39)&amp;"!r"&amp;$B4787&amp;"c"&amp;$C4787,0)))</f>
        <v>0</v>
      </c>
    </row>
    <row r="4788" spans="1:8" x14ac:dyDescent="0.3">
      <c r="A4788" s="40" t="s">
        <v>1081</v>
      </c>
      <c r="B4788" s="95">
        <f t="shared" si="9739"/>
        <v>23</v>
      </c>
      <c r="C4788" s="95">
        <f t="shared" si="9742"/>
        <v>29</v>
      </c>
      <c r="E4788" s="95">
        <f t="shared" ref="E4788" si="9809">plan_id</f>
        <v>390</v>
      </c>
      <c r="F4788" s="95">
        <f t="shared" ca="1" si="9705"/>
        <v>2021</v>
      </c>
      <c r="G4788" s="95">
        <f t="shared" ref="G4788" ca="1" si="9810">VLOOKUP(INDIRECT(CHAR(39)&amp;$A4788&amp;CHAR(39)&amp;"!r2c"&amp;$C4788,0),variables,2,0)</f>
        <v>9764</v>
      </c>
      <c r="H4788" s="98">
        <f t="array" aca="1" ref="H4788" ca="1">IF(AND(G4788&gt;=10861,G4788&lt;=10863),TEXT(INDIRECT(CHAR(39)&amp;$A4788&amp;CHAR(39)&amp;"!r"&amp;$B4788&amp;"c"&amp;$C4788,0),"dd-mmm-yyyy"),(INDIRECT(CHAR(39)&amp;$A4788&amp;CHAR(39)&amp;"!r"&amp;$B4788&amp;"c"&amp;$C4788,0)))</f>
        <v>0</v>
      </c>
    </row>
    <row r="4789" spans="1:8" x14ac:dyDescent="0.3">
      <c r="A4789" s="40" t="s">
        <v>1081</v>
      </c>
      <c r="B4789" s="95">
        <f t="shared" si="9739"/>
        <v>23</v>
      </c>
      <c r="C4789" s="95">
        <f t="shared" si="9742"/>
        <v>30</v>
      </c>
      <c r="E4789" s="95">
        <f t="shared" ref="E4789" si="9811">plan_id</f>
        <v>390</v>
      </c>
      <c r="F4789" s="95">
        <f t="shared" ca="1" si="9705"/>
        <v>2021</v>
      </c>
      <c r="G4789" s="95">
        <f t="shared" ref="G4789" ca="1" si="9812">VLOOKUP(INDIRECT(CHAR(39)&amp;$A4789&amp;CHAR(39)&amp;"!r2c"&amp;$C4789,0),variables,2,0)</f>
        <v>9767</v>
      </c>
      <c r="H4789" s="98">
        <f t="array" aca="1" ref="H4789" ca="1">IF(AND(G4789&gt;=10861,G4789&lt;=10863),TEXT(INDIRECT(CHAR(39)&amp;$A4789&amp;CHAR(39)&amp;"!r"&amp;$B4789&amp;"c"&amp;$C4789,0),"dd-mmm-yyyy"),(INDIRECT(CHAR(39)&amp;$A4789&amp;CHAR(39)&amp;"!r"&amp;$B4789&amp;"c"&amp;$C4789,0)))</f>
        <v>0</v>
      </c>
    </row>
    <row r="4790" spans="1:8" x14ac:dyDescent="0.3">
      <c r="A4790" s="40" t="s">
        <v>1081</v>
      </c>
      <c r="B4790" s="95">
        <f t="shared" si="9739"/>
        <v>23</v>
      </c>
      <c r="C4790" s="95">
        <f t="shared" si="9742"/>
        <v>31</v>
      </c>
      <c r="E4790" s="95">
        <f t="shared" ref="E4790" si="9813">plan_id</f>
        <v>390</v>
      </c>
      <c r="F4790" s="95">
        <f t="shared" ca="1" si="9705"/>
        <v>2021</v>
      </c>
      <c r="G4790" s="95">
        <f t="shared" ref="G4790" ca="1" si="9814">VLOOKUP(INDIRECT(CHAR(39)&amp;$A4790&amp;CHAR(39)&amp;"!r2c"&amp;$C4790,0),variables,2,0)</f>
        <v>9770</v>
      </c>
      <c r="H4790" s="98">
        <f t="array" aca="1" ref="H4790" ca="1">IF(AND(G4790&gt;=10861,G4790&lt;=10863),TEXT(INDIRECT(CHAR(39)&amp;$A4790&amp;CHAR(39)&amp;"!r"&amp;$B4790&amp;"c"&amp;$C4790,0),"dd-mmm-yyyy"),(INDIRECT(CHAR(39)&amp;$A4790&amp;CHAR(39)&amp;"!r"&amp;$B4790&amp;"c"&amp;$C4790,0)))</f>
        <v>0</v>
      </c>
    </row>
    <row r="4791" spans="1:8" x14ac:dyDescent="0.3">
      <c r="A4791" s="40" t="s">
        <v>1081</v>
      </c>
      <c r="B4791" s="95">
        <f t="shared" si="9739"/>
        <v>23</v>
      </c>
      <c r="C4791" s="95">
        <f t="shared" si="9742"/>
        <v>32</v>
      </c>
      <c r="E4791" s="95">
        <f t="shared" ref="E4791" si="9815">plan_id</f>
        <v>390</v>
      </c>
      <c r="F4791" s="95">
        <f t="shared" ca="1" si="9705"/>
        <v>2021</v>
      </c>
      <c r="G4791" s="95">
        <f t="shared" ref="G4791" ca="1" si="9816">VLOOKUP(INDIRECT(CHAR(39)&amp;$A4791&amp;CHAR(39)&amp;"!r2c"&amp;$C4791,0),variables,2,0)</f>
        <v>9773</v>
      </c>
      <c r="H4791" s="98">
        <f t="array" aca="1" ref="H4791" ca="1">IF(AND(G4791&gt;=10861,G4791&lt;=10863),TEXT(INDIRECT(CHAR(39)&amp;$A4791&amp;CHAR(39)&amp;"!r"&amp;$B4791&amp;"c"&amp;$C4791,0),"dd-mmm-yyyy"),(INDIRECT(CHAR(39)&amp;$A4791&amp;CHAR(39)&amp;"!r"&amp;$B4791&amp;"c"&amp;$C4791,0)))</f>
        <v>0</v>
      </c>
    </row>
    <row r="4792" spans="1:8" x14ac:dyDescent="0.3">
      <c r="A4792" s="40" t="s">
        <v>1081</v>
      </c>
      <c r="B4792" s="95">
        <f t="shared" si="9739"/>
        <v>23</v>
      </c>
      <c r="C4792" s="95">
        <f t="shared" si="9742"/>
        <v>33</v>
      </c>
      <c r="E4792" s="95">
        <f t="shared" ref="E4792" si="9817">plan_id</f>
        <v>390</v>
      </c>
      <c r="F4792" s="95">
        <f t="shared" ca="1" si="9705"/>
        <v>2021</v>
      </c>
      <c r="G4792" s="95">
        <f t="shared" ref="G4792" ca="1" si="9818">VLOOKUP(INDIRECT(CHAR(39)&amp;$A4792&amp;CHAR(39)&amp;"!r2c"&amp;$C4792,0),variables,2,0)</f>
        <v>9776</v>
      </c>
      <c r="H4792" s="98">
        <f t="array" aca="1" ref="H4792" ca="1">IF(AND(G4792&gt;=10861,G4792&lt;=10863),TEXT(INDIRECT(CHAR(39)&amp;$A4792&amp;CHAR(39)&amp;"!r"&amp;$B4792&amp;"c"&amp;$C4792,0),"dd-mmm-yyyy"),(INDIRECT(CHAR(39)&amp;$A4792&amp;CHAR(39)&amp;"!r"&amp;$B4792&amp;"c"&amp;$C4792,0)))</f>
        <v>0</v>
      </c>
    </row>
    <row r="4793" spans="1:8" x14ac:dyDescent="0.3">
      <c r="A4793" s="40" t="s">
        <v>1081</v>
      </c>
      <c r="B4793" s="95">
        <f t="shared" si="9739"/>
        <v>23</v>
      </c>
      <c r="C4793" s="95">
        <f t="shared" si="9742"/>
        <v>34</v>
      </c>
      <c r="E4793" s="95">
        <f t="shared" ref="E4793" si="9819">plan_id</f>
        <v>390</v>
      </c>
      <c r="F4793" s="95">
        <f t="shared" ca="1" si="9705"/>
        <v>2021</v>
      </c>
      <c r="G4793" s="95">
        <f t="shared" ref="G4793" ca="1" si="9820">VLOOKUP(INDIRECT(CHAR(39)&amp;$A4793&amp;CHAR(39)&amp;"!r2c"&amp;$C4793,0),variables,2,0)</f>
        <v>9779</v>
      </c>
      <c r="H4793" s="98">
        <f t="array" aca="1" ref="H4793" ca="1">IF(AND(G4793&gt;=10861,G4793&lt;=10863),TEXT(INDIRECT(CHAR(39)&amp;$A4793&amp;CHAR(39)&amp;"!r"&amp;$B4793&amp;"c"&amp;$C4793,0),"dd-mmm-yyyy"),(INDIRECT(CHAR(39)&amp;$A4793&amp;CHAR(39)&amp;"!r"&amp;$B4793&amp;"c"&amp;$C4793,0)))</f>
        <v>0</v>
      </c>
    </row>
    <row r="4794" spans="1:8" x14ac:dyDescent="0.3">
      <c r="A4794" s="40" t="s">
        <v>1081</v>
      </c>
      <c r="B4794" s="95">
        <f t="shared" si="9739"/>
        <v>23</v>
      </c>
      <c r="C4794" s="95">
        <f t="shared" si="9742"/>
        <v>35</v>
      </c>
      <c r="E4794" s="95">
        <f t="shared" ref="E4794" si="9821">plan_id</f>
        <v>390</v>
      </c>
      <c r="F4794" s="95">
        <f t="shared" ca="1" si="9705"/>
        <v>2021</v>
      </c>
      <c r="G4794" s="95">
        <f t="shared" ref="G4794" ca="1" si="9822">VLOOKUP(INDIRECT(CHAR(39)&amp;$A4794&amp;CHAR(39)&amp;"!r2c"&amp;$C4794,0),variables,2,0)</f>
        <v>9785</v>
      </c>
      <c r="H4794" s="98">
        <f t="array" aca="1" ref="H4794" ca="1">IF(AND(G4794&gt;=10861,G4794&lt;=10863),TEXT(INDIRECT(CHAR(39)&amp;$A4794&amp;CHAR(39)&amp;"!r"&amp;$B4794&amp;"c"&amp;$C4794,0),"dd-mmm-yyyy"),(INDIRECT(CHAR(39)&amp;$A4794&amp;CHAR(39)&amp;"!r"&amp;$B4794&amp;"c"&amp;$C4794,0)))</f>
        <v>0</v>
      </c>
    </row>
    <row r="4795" spans="1:8" x14ac:dyDescent="0.3">
      <c r="A4795" s="40" t="s">
        <v>1081</v>
      </c>
      <c r="B4795" s="95">
        <f t="shared" si="9739"/>
        <v>23</v>
      </c>
      <c r="C4795" s="95">
        <f t="shared" si="9742"/>
        <v>36</v>
      </c>
      <c r="E4795" s="95">
        <f t="shared" ref="E4795" si="9823">plan_id</f>
        <v>390</v>
      </c>
      <c r="F4795" s="95">
        <f t="shared" ca="1" si="9705"/>
        <v>2021</v>
      </c>
      <c r="G4795" s="95">
        <f t="shared" ref="G4795" ca="1" si="9824">VLOOKUP(INDIRECT(CHAR(39)&amp;$A4795&amp;CHAR(39)&amp;"!r2c"&amp;$C4795,0),variables,2,0)</f>
        <v>9794</v>
      </c>
      <c r="H4795" s="98">
        <f t="array" aca="1" ref="H4795" ca="1">IF(AND(G4795&gt;=10861,G4795&lt;=10863),TEXT(INDIRECT(CHAR(39)&amp;$A4795&amp;CHAR(39)&amp;"!r"&amp;$B4795&amp;"c"&amp;$C4795,0),"dd-mmm-yyyy"),(INDIRECT(CHAR(39)&amp;$A4795&amp;CHAR(39)&amp;"!r"&amp;$B4795&amp;"c"&amp;$C4795,0)))</f>
        <v>0</v>
      </c>
    </row>
    <row r="4796" spans="1:8" x14ac:dyDescent="0.3">
      <c r="A4796" s="40" t="s">
        <v>1081</v>
      </c>
      <c r="B4796" s="95">
        <f t="shared" si="9739"/>
        <v>23</v>
      </c>
      <c r="C4796" s="95">
        <f t="shared" si="9742"/>
        <v>37</v>
      </c>
      <c r="E4796" s="95">
        <f t="shared" ref="E4796" si="9825">plan_id</f>
        <v>390</v>
      </c>
      <c r="F4796" s="95">
        <f t="shared" ca="1" si="9705"/>
        <v>2021</v>
      </c>
      <c r="G4796" s="95">
        <f t="shared" ref="G4796" ca="1" si="9826">VLOOKUP(INDIRECT(CHAR(39)&amp;$A4796&amp;CHAR(39)&amp;"!r2c"&amp;$C4796,0),variables,2,0)</f>
        <v>9797</v>
      </c>
      <c r="H4796" s="98">
        <f t="array" aca="1" ref="H4796" ca="1">IF(AND(G4796&gt;=10861,G4796&lt;=10863),TEXT(INDIRECT(CHAR(39)&amp;$A4796&amp;CHAR(39)&amp;"!r"&amp;$B4796&amp;"c"&amp;$C4796,0),"dd-mmm-yyyy"),(INDIRECT(CHAR(39)&amp;$A4796&amp;CHAR(39)&amp;"!r"&amp;$B4796&amp;"c"&amp;$C4796,0)))</f>
        <v>0</v>
      </c>
    </row>
    <row r="4797" spans="1:8" x14ac:dyDescent="0.3">
      <c r="A4797" s="40" t="s">
        <v>1081</v>
      </c>
      <c r="B4797" s="95">
        <f t="shared" si="9739"/>
        <v>23</v>
      </c>
      <c r="C4797" s="95">
        <f t="shared" si="9742"/>
        <v>38</v>
      </c>
      <c r="E4797" s="95">
        <f t="shared" ref="E4797" si="9827">plan_id</f>
        <v>390</v>
      </c>
      <c r="F4797" s="95">
        <f t="shared" ca="1" si="9705"/>
        <v>2021</v>
      </c>
      <c r="G4797" s="95">
        <f t="shared" ref="G4797" ca="1" si="9828">VLOOKUP(INDIRECT(CHAR(39)&amp;$A4797&amp;CHAR(39)&amp;"!r2c"&amp;$C4797,0),variables,2,0)</f>
        <v>9806</v>
      </c>
      <c r="H4797" s="98">
        <f t="array" aca="1" ref="H4797" ca="1">IF(AND(G4797&gt;=10861,G4797&lt;=10863),TEXT(INDIRECT(CHAR(39)&amp;$A4797&amp;CHAR(39)&amp;"!r"&amp;$B4797&amp;"c"&amp;$C4797,0),"dd-mmm-yyyy"),(INDIRECT(CHAR(39)&amp;$A4797&amp;CHAR(39)&amp;"!r"&amp;$B4797&amp;"c"&amp;$C4797,0)))</f>
        <v>0</v>
      </c>
    </row>
    <row r="4798" spans="1:8" x14ac:dyDescent="0.3">
      <c r="A4798" s="40" t="s">
        <v>1081</v>
      </c>
      <c r="B4798" s="95">
        <f t="shared" si="9739"/>
        <v>23</v>
      </c>
      <c r="C4798" s="95">
        <f t="shared" si="9742"/>
        <v>39</v>
      </c>
      <c r="E4798" s="95">
        <f t="shared" ref="E4798" si="9829">plan_id</f>
        <v>390</v>
      </c>
      <c r="F4798" s="95">
        <f t="shared" ca="1" si="9705"/>
        <v>2021</v>
      </c>
      <c r="G4798" s="95">
        <f t="shared" ref="G4798" ca="1" si="9830">VLOOKUP(INDIRECT(CHAR(39)&amp;$A4798&amp;CHAR(39)&amp;"!r2c"&amp;$C4798,0),variables,2,0)</f>
        <v>9809</v>
      </c>
      <c r="H4798" s="98">
        <f t="array" aca="1" ref="H4798" ca="1">IF(AND(G4798&gt;=10861,G4798&lt;=10863),TEXT(INDIRECT(CHAR(39)&amp;$A4798&amp;CHAR(39)&amp;"!r"&amp;$B4798&amp;"c"&amp;$C4798,0),"dd-mmm-yyyy"),(INDIRECT(CHAR(39)&amp;$A4798&amp;CHAR(39)&amp;"!r"&amp;$B4798&amp;"c"&amp;$C4798,0)))</f>
        <v>0</v>
      </c>
    </row>
    <row r="4799" spans="1:8" x14ac:dyDescent="0.3">
      <c r="A4799" s="40" t="s">
        <v>1081</v>
      </c>
      <c r="B4799" s="95">
        <f t="shared" si="9739"/>
        <v>23</v>
      </c>
      <c r="C4799" s="95">
        <f t="shared" si="9742"/>
        <v>40</v>
      </c>
      <c r="E4799" s="95">
        <f t="shared" ref="E4799" si="9831">plan_id</f>
        <v>390</v>
      </c>
      <c r="F4799" s="95">
        <f t="shared" ca="1" si="9705"/>
        <v>2021</v>
      </c>
      <c r="G4799" s="95">
        <f t="shared" ref="G4799" ca="1" si="9832">VLOOKUP(INDIRECT(CHAR(39)&amp;$A4799&amp;CHAR(39)&amp;"!r2c"&amp;$C4799,0),variables,2,0)</f>
        <v>9818</v>
      </c>
      <c r="H4799" s="98">
        <f t="array" aca="1" ref="H4799" ca="1">IF(AND(G4799&gt;=10861,G4799&lt;=10863),TEXT(INDIRECT(CHAR(39)&amp;$A4799&amp;CHAR(39)&amp;"!r"&amp;$B4799&amp;"c"&amp;$C4799,0),"dd-mmm-yyyy"),(INDIRECT(CHAR(39)&amp;$A4799&amp;CHAR(39)&amp;"!r"&amp;$B4799&amp;"c"&amp;$C4799,0)))</f>
        <v>0</v>
      </c>
    </row>
    <row r="4800" spans="1:8" x14ac:dyDescent="0.3">
      <c r="A4800" s="40" t="s">
        <v>1081</v>
      </c>
      <c r="B4800" s="95">
        <f t="shared" si="9739"/>
        <v>23</v>
      </c>
      <c r="C4800" s="95">
        <f t="shared" si="9742"/>
        <v>41</v>
      </c>
      <c r="E4800" s="95">
        <f t="shared" ref="E4800" si="9833">plan_id</f>
        <v>390</v>
      </c>
      <c r="F4800" s="95">
        <f t="shared" ca="1" si="9705"/>
        <v>2021</v>
      </c>
      <c r="G4800" s="95">
        <f t="shared" ref="G4800" ca="1" si="9834">VLOOKUP(INDIRECT(CHAR(39)&amp;$A4800&amp;CHAR(39)&amp;"!r2c"&amp;$C4800,0),variables,2,0)</f>
        <v>9839</v>
      </c>
      <c r="H4800" s="98">
        <f t="array" aca="1" ref="H4800" ca="1">IF(AND(G4800&gt;=10861,G4800&lt;=10863),TEXT(INDIRECT(CHAR(39)&amp;$A4800&amp;CHAR(39)&amp;"!r"&amp;$B4800&amp;"c"&amp;$C4800,0),"dd-mmm-yyyy"),(INDIRECT(CHAR(39)&amp;$A4800&amp;CHAR(39)&amp;"!r"&amp;$B4800&amp;"c"&amp;$C4800,0)))</f>
        <v>0</v>
      </c>
    </row>
    <row r="4801" spans="1:8" x14ac:dyDescent="0.3">
      <c r="A4801" s="40" t="s">
        <v>1081</v>
      </c>
      <c r="B4801" s="95">
        <f t="shared" si="9739"/>
        <v>23</v>
      </c>
      <c r="C4801" s="95">
        <f t="shared" si="9742"/>
        <v>42</v>
      </c>
      <c r="E4801" s="95">
        <f t="shared" ref="E4801" si="9835">plan_id</f>
        <v>390</v>
      </c>
      <c r="F4801" s="95">
        <f t="shared" ref="F4801:F4849" ca="1" si="9836">INDIRECT(CHAR(39)&amp;$A4801&amp;CHAR(39)&amp;"!r"&amp;$B4801&amp;"c2",0)</f>
        <v>2021</v>
      </c>
      <c r="G4801" s="95">
        <f t="shared" ref="G4801" ca="1" si="9837">VLOOKUP(INDIRECT(CHAR(39)&amp;$A4801&amp;CHAR(39)&amp;"!r2c"&amp;$C4801,0),variables,2,0)</f>
        <v>9860</v>
      </c>
      <c r="H4801" s="98">
        <f t="array" aca="1" ref="H4801" ca="1">IF(AND(G4801&gt;=10861,G4801&lt;=10863),TEXT(INDIRECT(CHAR(39)&amp;$A4801&amp;CHAR(39)&amp;"!r"&amp;$B4801&amp;"c"&amp;$C4801,0),"dd-mmm-yyyy"),(INDIRECT(CHAR(39)&amp;$A4801&amp;CHAR(39)&amp;"!r"&amp;$B4801&amp;"c"&amp;$C4801,0)))</f>
        <v>0</v>
      </c>
    </row>
    <row r="4802" spans="1:8" x14ac:dyDescent="0.3">
      <c r="A4802" s="40" t="s">
        <v>1081</v>
      </c>
      <c r="B4802" s="95">
        <f t="shared" si="9739"/>
        <v>23</v>
      </c>
      <c r="C4802" s="95">
        <f t="shared" si="9742"/>
        <v>43</v>
      </c>
      <c r="E4802" s="95">
        <f t="shared" ref="E4802" si="9838">plan_id</f>
        <v>390</v>
      </c>
      <c r="F4802" s="95">
        <f t="shared" ca="1" si="9836"/>
        <v>2021</v>
      </c>
      <c r="G4802" s="95">
        <f t="shared" ref="G4802" ca="1" si="9839">VLOOKUP(INDIRECT(CHAR(39)&amp;$A4802&amp;CHAR(39)&amp;"!r2c"&amp;$C4802,0),variables,2,0)</f>
        <v>9863</v>
      </c>
      <c r="H4802" s="98">
        <f t="array" aca="1" ref="H4802" ca="1">IF(AND(G4802&gt;=10861,G4802&lt;=10863),TEXT(INDIRECT(CHAR(39)&amp;$A4802&amp;CHAR(39)&amp;"!r"&amp;$B4802&amp;"c"&amp;$C4802,0),"dd-mmm-yyyy"),(INDIRECT(CHAR(39)&amp;$A4802&amp;CHAR(39)&amp;"!r"&amp;$B4802&amp;"c"&amp;$C4802,0)))</f>
        <v>0</v>
      </c>
    </row>
    <row r="4803" spans="1:8" x14ac:dyDescent="0.3">
      <c r="A4803" s="40" t="s">
        <v>1081</v>
      </c>
      <c r="B4803" s="95">
        <f t="shared" si="9739"/>
        <v>23</v>
      </c>
      <c r="C4803" s="95">
        <f t="shared" si="9742"/>
        <v>44</v>
      </c>
      <c r="E4803" s="95">
        <f t="shared" ref="E4803" si="9840">plan_id</f>
        <v>390</v>
      </c>
      <c r="F4803" s="95">
        <f t="shared" ca="1" si="9836"/>
        <v>2021</v>
      </c>
      <c r="G4803" s="95">
        <f t="shared" ref="G4803" ca="1" si="9841">VLOOKUP(INDIRECT(CHAR(39)&amp;$A4803&amp;CHAR(39)&amp;"!r2c"&amp;$C4803,0),variables,2,0)</f>
        <v>9878</v>
      </c>
      <c r="H4803" s="98">
        <f t="array" aca="1" ref="H4803" ca="1">IF(AND(G4803&gt;=10861,G4803&lt;=10863),TEXT(INDIRECT(CHAR(39)&amp;$A4803&amp;CHAR(39)&amp;"!r"&amp;$B4803&amp;"c"&amp;$C4803,0),"dd-mmm-yyyy"),(INDIRECT(CHAR(39)&amp;$A4803&amp;CHAR(39)&amp;"!r"&amp;$B4803&amp;"c"&amp;$C4803,0)))</f>
        <v>0</v>
      </c>
    </row>
    <row r="4804" spans="1:8" x14ac:dyDescent="0.3">
      <c r="A4804" s="40" t="s">
        <v>1081</v>
      </c>
      <c r="B4804" s="95">
        <f t="shared" si="9739"/>
        <v>23</v>
      </c>
      <c r="C4804" s="95">
        <f t="shared" si="9742"/>
        <v>45</v>
      </c>
      <c r="E4804" s="95">
        <f t="shared" ref="E4804" si="9842">plan_id</f>
        <v>390</v>
      </c>
      <c r="F4804" s="95">
        <f t="shared" ca="1" si="9836"/>
        <v>2021</v>
      </c>
      <c r="G4804" s="95">
        <f t="shared" ref="G4804" ca="1" si="9843">VLOOKUP(INDIRECT(CHAR(39)&amp;$A4804&amp;CHAR(39)&amp;"!r2c"&amp;$C4804,0),variables,2,0)</f>
        <v>9923</v>
      </c>
      <c r="H4804" s="98">
        <f t="array" aca="1" ref="H4804" ca="1">IF(AND(G4804&gt;=10861,G4804&lt;=10863),TEXT(INDIRECT(CHAR(39)&amp;$A4804&amp;CHAR(39)&amp;"!r"&amp;$B4804&amp;"c"&amp;$C4804,0),"dd-mmm-yyyy"),(INDIRECT(CHAR(39)&amp;$A4804&amp;CHAR(39)&amp;"!r"&amp;$B4804&amp;"c"&amp;$C4804,0)))</f>
        <v>0</v>
      </c>
    </row>
    <row r="4805" spans="1:8" x14ac:dyDescent="0.3">
      <c r="A4805" s="40" t="s">
        <v>1081</v>
      </c>
      <c r="B4805" s="95">
        <f t="shared" si="9739"/>
        <v>23</v>
      </c>
      <c r="C4805" s="95">
        <f t="shared" si="9742"/>
        <v>46</v>
      </c>
      <c r="E4805" s="95">
        <f t="shared" ref="E4805" si="9844">plan_id</f>
        <v>390</v>
      </c>
      <c r="F4805" s="95">
        <f t="shared" ca="1" si="9836"/>
        <v>2021</v>
      </c>
      <c r="G4805" s="95">
        <f t="shared" ref="G4805" ca="1" si="9845">VLOOKUP(INDIRECT(CHAR(39)&amp;$A4805&amp;CHAR(39)&amp;"!r2c"&amp;$C4805,0),variables,2,0)</f>
        <v>9932</v>
      </c>
      <c r="H4805" s="98">
        <f t="array" aca="1" ref="H4805" ca="1">IF(AND(G4805&gt;=10861,G4805&lt;=10863),TEXT(INDIRECT(CHAR(39)&amp;$A4805&amp;CHAR(39)&amp;"!r"&amp;$B4805&amp;"c"&amp;$C4805,0),"dd-mmm-yyyy"),(INDIRECT(CHAR(39)&amp;$A4805&amp;CHAR(39)&amp;"!r"&amp;$B4805&amp;"c"&amp;$C4805,0)))</f>
        <v>0</v>
      </c>
    </row>
    <row r="4806" spans="1:8" x14ac:dyDescent="0.3">
      <c r="A4806" s="40" t="s">
        <v>1081</v>
      </c>
      <c r="B4806" s="95">
        <f t="shared" si="9739"/>
        <v>23</v>
      </c>
      <c r="C4806" s="95">
        <f t="shared" si="9742"/>
        <v>47</v>
      </c>
      <c r="E4806" s="95">
        <f t="shared" ref="E4806" si="9846">plan_id</f>
        <v>390</v>
      </c>
      <c r="F4806" s="95">
        <f t="shared" ca="1" si="9836"/>
        <v>2021</v>
      </c>
      <c r="G4806" s="95">
        <f t="shared" ref="G4806" ca="1" si="9847">VLOOKUP(INDIRECT(CHAR(39)&amp;$A4806&amp;CHAR(39)&amp;"!r2c"&amp;$C4806,0),variables,2,0)</f>
        <v>9935</v>
      </c>
      <c r="H4806" s="98">
        <f t="array" aca="1" ref="H4806" ca="1">IF(AND(G4806&gt;=10861,G4806&lt;=10863),TEXT(INDIRECT(CHAR(39)&amp;$A4806&amp;CHAR(39)&amp;"!r"&amp;$B4806&amp;"c"&amp;$C4806,0),"dd-mmm-yyyy"),(INDIRECT(CHAR(39)&amp;$A4806&amp;CHAR(39)&amp;"!r"&amp;$B4806&amp;"c"&amp;$C4806,0)))</f>
        <v>0</v>
      </c>
    </row>
    <row r="4807" spans="1:8" x14ac:dyDescent="0.3">
      <c r="A4807" s="40" t="s">
        <v>1081</v>
      </c>
      <c r="B4807" s="95">
        <f t="shared" si="9739"/>
        <v>23</v>
      </c>
      <c r="C4807" s="95">
        <f t="shared" si="9742"/>
        <v>48</v>
      </c>
      <c r="E4807" s="95">
        <f t="shared" ref="E4807" si="9848">plan_id</f>
        <v>390</v>
      </c>
      <c r="F4807" s="95">
        <f t="shared" ca="1" si="9836"/>
        <v>2021</v>
      </c>
      <c r="G4807" s="95">
        <f t="shared" ref="G4807" ca="1" si="9849">VLOOKUP(INDIRECT(CHAR(39)&amp;$A4807&amp;CHAR(39)&amp;"!r2c"&amp;$C4807,0),variables,2,0)</f>
        <v>9651</v>
      </c>
      <c r="H4807" s="98">
        <f t="array" aca="1" ref="H4807" ca="1">IF(AND(G4807&gt;=10861,G4807&lt;=10863),TEXT(INDIRECT(CHAR(39)&amp;$A4807&amp;CHAR(39)&amp;"!r"&amp;$B4807&amp;"c"&amp;$C4807,0),"dd-mmm-yyyy"),(INDIRECT(CHAR(39)&amp;$A4807&amp;CHAR(39)&amp;"!r"&amp;$B4807&amp;"c"&amp;$C4807,0)))</f>
        <v>0</v>
      </c>
    </row>
    <row r="4808" spans="1:8" x14ac:dyDescent="0.3">
      <c r="A4808" s="40" t="s">
        <v>1081</v>
      </c>
      <c r="B4808" s="95">
        <f t="shared" si="9739"/>
        <v>23</v>
      </c>
      <c r="C4808" s="95">
        <f t="shared" si="9742"/>
        <v>49</v>
      </c>
      <c r="E4808" s="95">
        <f t="shared" ref="E4808" si="9850">plan_id</f>
        <v>390</v>
      </c>
      <c r="F4808" s="95">
        <f t="shared" ca="1" si="9836"/>
        <v>2021</v>
      </c>
      <c r="G4808" s="95">
        <f t="shared" ref="G4808" ca="1" si="9851">VLOOKUP(INDIRECT(CHAR(39)&amp;$A4808&amp;CHAR(39)&amp;"!r2c"&amp;$C4808,0),variables,2,0)</f>
        <v>9722</v>
      </c>
      <c r="H4808" s="98">
        <f t="array" aca="1" ref="H4808" ca="1">IF(AND(G4808&gt;=10861,G4808&lt;=10863),TEXT(INDIRECT(CHAR(39)&amp;$A4808&amp;CHAR(39)&amp;"!r"&amp;$B4808&amp;"c"&amp;$C4808,0),"dd-mmm-yyyy"),(INDIRECT(CHAR(39)&amp;$A4808&amp;CHAR(39)&amp;"!r"&amp;$B4808&amp;"c"&amp;$C4808,0)))</f>
        <v>0</v>
      </c>
    </row>
    <row r="4809" spans="1:8" x14ac:dyDescent="0.3">
      <c r="A4809" s="40" t="s">
        <v>1081</v>
      </c>
      <c r="B4809" s="95">
        <f t="shared" si="9739"/>
        <v>23</v>
      </c>
      <c r="C4809" s="95">
        <f t="shared" si="9742"/>
        <v>50</v>
      </c>
      <c r="E4809" s="95">
        <f t="shared" ref="E4809" si="9852">plan_id</f>
        <v>390</v>
      </c>
      <c r="F4809" s="95">
        <f t="shared" ca="1" si="9836"/>
        <v>2021</v>
      </c>
      <c r="G4809" s="95">
        <f t="shared" ref="G4809" ca="1" si="9853">VLOOKUP(INDIRECT(CHAR(39)&amp;$A4809&amp;CHAR(39)&amp;"!r2c"&amp;$C4809,0),variables,2,0)</f>
        <v>9848</v>
      </c>
      <c r="H4809" s="98">
        <f t="array" aca="1" ref="H4809" ca="1">IF(AND(G4809&gt;=10861,G4809&lt;=10863),TEXT(INDIRECT(CHAR(39)&amp;$A4809&amp;CHAR(39)&amp;"!r"&amp;$B4809&amp;"c"&amp;$C4809,0),"dd-mmm-yyyy"),(INDIRECT(CHAR(39)&amp;$A4809&amp;CHAR(39)&amp;"!r"&amp;$B4809&amp;"c"&amp;$C4809,0)))</f>
        <v>0</v>
      </c>
    </row>
    <row r="4810" spans="1:8" x14ac:dyDescent="0.3">
      <c r="A4810" s="40" t="s">
        <v>1081</v>
      </c>
      <c r="B4810" s="95">
        <f t="shared" si="9739"/>
        <v>23</v>
      </c>
      <c r="C4810" s="95">
        <f t="shared" si="9742"/>
        <v>51</v>
      </c>
      <c r="E4810" s="95">
        <f t="shared" ref="E4810" si="9854">plan_id</f>
        <v>390</v>
      </c>
      <c r="F4810" s="95">
        <f t="shared" ca="1" si="9836"/>
        <v>2021</v>
      </c>
      <c r="G4810" s="95">
        <f t="shared" ref="G4810" ca="1" si="9855">VLOOKUP(INDIRECT(CHAR(39)&amp;$A4810&amp;CHAR(39)&amp;"!r2c"&amp;$C4810,0),variables,2,0)</f>
        <v>9866</v>
      </c>
      <c r="H4810" s="98">
        <f t="array" aca="1" ref="H4810" ca="1">IF(AND(G4810&gt;=10861,G4810&lt;=10863),TEXT(INDIRECT(CHAR(39)&amp;$A4810&amp;CHAR(39)&amp;"!r"&amp;$B4810&amp;"c"&amp;$C4810,0),"dd-mmm-yyyy"),(INDIRECT(CHAR(39)&amp;$A4810&amp;CHAR(39)&amp;"!r"&amp;$B4810&amp;"c"&amp;$C4810,0)))</f>
        <v>0</v>
      </c>
    </row>
    <row r="4811" spans="1:8" x14ac:dyDescent="0.3">
      <c r="A4811" s="40" t="s">
        <v>1081</v>
      </c>
      <c r="B4811" s="95">
        <f t="shared" si="9739"/>
        <v>23</v>
      </c>
      <c r="C4811" s="95">
        <f t="shared" si="9742"/>
        <v>52</v>
      </c>
      <c r="E4811" s="95">
        <f t="shared" ref="E4811" si="9856">plan_id</f>
        <v>390</v>
      </c>
      <c r="F4811" s="95">
        <f t="shared" ca="1" si="9836"/>
        <v>2021</v>
      </c>
      <c r="G4811" s="95">
        <f t="shared" ref="G4811" ca="1" si="9857">VLOOKUP(INDIRECT(CHAR(39)&amp;$A4811&amp;CHAR(39)&amp;"!r2c"&amp;$C4811,0),variables,2,0)</f>
        <v>9899</v>
      </c>
      <c r="H4811" s="98">
        <f t="array" aca="1" ref="H4811" ca="1">IF(AND(G4811&gt;=10861,G4811&lt;=10863),TEXT(INDIRECT(CHAR(39)&amp;$A4811&amp;CHAR(39)&amp;"!r"&amp;$B4811&amp;"c"&amp;$C4811,0),"dd-mmm-yyyy"),(INDIRECT(CHAR(39)&amp;$A4811&amp;CHAR(39)&amp;"!r"&amp;$B4811&amp;"c"&amp;$C4811,0)))</f>
        <v>0</v>
      </c>
    </row>
    <row r="4812" spans="1:8" x14ac:dyDescent="0.3">
      <c r="A4812" s="40" t="s">
        <v>1081</v>
      </c>
      <c r="B4812" s="95">
        <f t="shared" si="9739"/>
        <v>23</v>
      </c>
      <c r="C4812" s="95">
        <f t="shared" si="9742"/>
        <v>53</v>
      </c>
      <c r="E4812" s="95">
        <f t="shared" ref="E4812" si="9858">plan_id</f>
        <v>390</v>
      </c>
      <c r="F4812" s="95">
        <f t="shared" ca="1" si="9836"/>
        <v>2021</v>
      </c>
      <c r="G4812" s="95">
        <f t="shared" ref="G4812" ca="1" si="9859">VLOOKUP(INDIRECT(CHAR(39)&amp;$A4812&amp;CHAR(39)&amp;"!r2c"&amp;$C4812,0),variables,2,0)</f>
        <v>9905</v>
      </c>
      <c r="H4812" s="98">
        <f t="array" aca="1" ref="H4812" ca="1">IF(AND(G4812&gt;=10861,G4812&lt;=10863),TEXT(INDIRECT(CHAR(39)&amp;$A4812&amp;CHAR(39)&amp;"!r"&amp;$B4812&amp;"c"&amp;$C4812,0),"dd-mmm-yyyy"),(INDIRECT(CHAR(39)&amp;$A4812&amp;CHAR(39)&amp;"!r"&amp;$B4812&amp;"c"&amp;$C4812,0)))</f>
        <v>0</v>
      </c>
    </row>
    <row r="4813" spans="1:8" x14ac:dyDescent="0.3">
      <c r="A4813" s="40" t="s">
        <v>1081</v>
      </c>
      <c r="B4813" s="95">
        <f t="shared" si="9739"/>
        <v>23</v>
      </c>
      <c r="C4813" s="95">
        <f t="shared" si="9742"/>
        <v>54</v>
      </c>
      <c r="E4813" s="95">
        <f t="shared" ref="E4813" si="9860">plan_id</f>
        <v>390</v>
      </c>
      <c r="F4813" s="95">
        <f t="shared" ca="1" si="9836"/>
        <v>2021</v>
      </c>
      <c r="G4813" s="95">
        <f t="shared" ref="G4813" ca="1" si="9861">VLOOKUP(INDIRECT(CHAR(39)&amp;$A4813&amp;CHAR(39)&amp;"!r2c"&amp;$C4813,0),variables,2,0)</f>
        <v>9929</v>
      </c>
      <c r="H4813" s="98">
        <f t="array" aca="1" ref="H4813" ca="1">IF(AND(G4813&gt;=10861,G4813&lt;=10863),TEXT(INDIRECT(CHAR(39)&amp;$A4813&amp;CHAR(39)&amp;"!r"&amp;$B4813&amp;"c"&amp;$C4813,0),"dd-mmm-yyyy"),(INDIRECT(CHAR(39)&amp;$A4813&amp;CHAR(39)&amp;"!r"&amp;$B4813&amp;"c"&amp;$C4813,0)))</f>
        <v>0</v>
      </c>
    </row>
    <row r="4814" spans="1:8" x14ac:dyDescent="0.3">
      <c r="A4814" s="40" t="s">
        <v>1081</v>
      </c>
      <c r="B4814" s="95">
        <f t="shared" si="9739"/>
        <v>23</v>
      </c>
      <c r="C4814" s="95">
        <f t="shared" si="9742"/>
        <v>55</v>
      </c>
      <c r="E4814" s="95">
        <f t="shared" ref="E4814" si="9862">plan_id</f>
        <v>390</v>
      </c>
      <c r="F4814" s="95">
        <f t="shared" ca="1" si="9836"/>
        <v>2021</v>
      </c>
      <c r="G4814" s="95">
        <f t="shared" ref="G4814" ca="1" si="9863">VLOOKUP(INDIRECT(CHAR(39)&amp;$A4814&amp;CHAR(39)&amp;"!r2c"&amp;$C4814,0),variables,2,0)</f>
        <v>9654</v>
      </c>
      <c r="H4814" s="98">
        <f t="array" aca="1" ref="H4814" ca="1">IF(AND(G4814&gt;=10861,G4814&lt;=10863),TEXT(INDIRECT(CHAR(39)&amp;$A4814&amp;CHAR(39)&amp;"!r"&amp;$B4814&amp;"c"&amp;$C4814,0),"dd-mmm-yyyy"),(INDIRECT(CHAR(39)&amp;$A4814&amp;CHAR(39)&amp;"!r"&amp;$B4814&amp;"c"&amp;$C4814,0)))</f>
        <v>0</v>
      </c>
    </row>
    <row r="4815" spans="1:8" x14ac:dyDescent="0.3">
      <c r="A4815" s="40" t="s">
        <v>1081</v>
      </c>
      <c r="B4815" s="95">
        <f t="shared" si="9739"/>
        <v>23</v>
      </c>
      <c r="C4815" s="95">
        <f t="shared" si="9742"/>
        <v>56</v>
      </c>
      <c r="E4815" s="95">
        <f t="shared" ref="E4815" si="9864">plan_id</f>
        <v>390</v>
      </c>
      <c r="F4815" s="95">
        <f t="shared" ca="1" si="9836"/>
        <v>2021</v>
      </c>
      <c r="G4815" s="95">
        <f t="shared" ref="G4815" ca="1" si="9865">VLOOKUP(INDIRECT(CHAR(39)&amp;$A4815&amp;CHAR(39)&amp;"!r2c"&amp;$C4815,0),variables,2,0)</f>
        <v>9707</v>
      </c>
      <c r="H4815" s="98">
        <f t="array" aca="1" ref="H4815" ca="1">IF(AND(G4815&gt;=10861,G4815&lt;=10863),TEXT(INDIRECT(CHAR(39)&amp;$A4815&amp;CHAR(39)&amp;"!r"&amp;$B4815&amp;"c"&amp;$C4815,0),"dd-mmm-yyyy"),(INDIRECT(CHAR(39)&amp;$A4815&amp;CHAR(39)&amp;"!r"&amp;$B4815&amp;"c"&amp;$C4815,0)))</f>
        <v>0</v>
      </c>
    </row>
    <row r="4816" spans="1:8" x14ac:dyDescent="0.3">
      <c r="A4816" s="40" t="s">
        <v>1081</v>
      </c>
      <c r="B4816" s="95">
        <f t="shared" si="9739"/>
        <v>23</v>
      </c>
      <c r="C4816" s="95">
        <f t="shared" si="9742"/>
        <v>57</v>
      </c>
      <c r="E4816" s="95">
        <f t="shared" ref="E4816" si="9866">plan_id</f>
        <v>390</v>
      </c>
      <c r="F4816" s="95">
        <f t="shared" ca="1" si="9836"/>
        <v>2021</v>
      </c>
      <c r="G4816" s="95">
        <f t="shared" ref="G4816" ca="1" si="9867">VLOOKUP(INDIRECT(CHAR(39)&amp;$A4816&amp;CHAR(39)&amp;"!r2c"&amp;$C4816,0),variables,2,0)</f>
        <v>9669</v>
      </c>
      <c r="H4816" s="98">
        <f t="array" aca="1" ref="H4816" ca="1">IF(AND(G4816&gt;=10861,G4816&lt;=10863),TEXT(INDIRECT(CHAR(39)&amp;$A4816&amp;CHAR(39)&amp;"!r"&amp;$B4816&amp;"c"&amp;$C4816,0),"dd-mmm-yyyy"),(INDIRECT(CHAR(39)&amp;$A4816&amp;CHAR(39)&amp;"!r"&amp;$B4816&amp;"c"&amp;$C4816,0)))</f>
        <v>0</v>
      </c>
    </row>
    <row r="4817" spans="1:8" x14ac:dyDescent="0.3">
      <c r="A4817" s="40" t="s">
        <v>1081</v>
      </c>
      <c r="B4817" s="95">
        <f t="shared" si="9739"/>
        <v>23</v>
      </c>
      <c r="C4817" s="95">
        <f t="shared" si="9742"/>
        <v>58</v>
      </c>
      <c r="E4817" s="95">
        <f t="shared" ref="E4817" si="9868">plan_id</f>
        <v>390</v>
      </c>
      <c r="F4817" s="95">
        <f t="shared" ca="1" si="9836"/>
        <v>2021</v>
      </c>
      <c r="G4817" s="95">
        <f t="shared" ref="G4817" ca="1" si="9869">VLOOKUP(INDIRECT(CHAR(39)&amp;$A4817&amp;CHAR(39)&amp;"!r2c"&amp;$C4817,0),variables,2,0)</f>
        <v>9851</v>
      </c>
      <c r="H4817" s="98">
        <f t="array" aca="1" ref="H4817" ca="1">IF(AND(G4817&gt;=10861,G4817&lt;=10863),TEXT(INDIRECT(CHAR(39)&amp;$A4817&amp;CHAR(39)&amp;"!r"&amp;$B4817&amp;"c"&amp;$C4817,0),"dd-mmm-yyyy"),(INDIRECT(CHAR(39)&amp;$A4817&amp;CHAR(39)&amp;"!r"&amp;$B4817&amp;"c"&amp;$C4817,0)))</f>
        <v>0</v>
      </c>
    </row>
    <row r="4818" spans="1:8" x14ac:dyDescent="0.3">
      <c r="A4818" s="40" t="s">
        <v>1081</v>
      </c>
      <c r="B4818" s="95">
        <f t="shared" ref="B4818:B4849" si="9870">B4730+1</f>
        <v>23</v>
      </c>
      <c r="C4818" s="95">
        <f t="shared" si="9742"/>
        <v>59</v>
      </c>
      <c r="E4818" s="95">
        <f t="shared" ref="E4818" si="9871">plan_id</f>
        <v>390</v>
      </c>
      <c r="F4818" s="95">
        <f t="shared" ca="1" si="9836"/>
        <v>2021</v>
      </c>
      <c r="G4818" s="95">
        <f t="shared" ref="G4818" ca="1" si="9872">VLOOKUP(INDIRECT(CHAR(39)&amp;$A4818&amp;CHAR(39)&amp;"!r2c"&amp;$C4818,0),variables,2,0)</f>
        <v>9890</v>
      </c>
      <c r="H4818" s="98">
        <f t="array" aca="1" ref="H4818" ca="1">IF(AND(G4818&gt;=10861,G4818&lt;=10863),TEXT(INDIRECT(CHAR(39)&amp;$A4818&amp;CHAR(39)&amp;"!r"&amp;$B4818&amp;"c"&amp;$C4818,0),"dd-mmm-yyyy"),(INDIRECT(CHAR(39)&amp;$A4818&amp;CHAR(39)&amp;"!r"&amp;$B4818&amp;"c"&amp;$C4818,0)))</f>
        <v>0</v>
      </c>
    </row>
    <row r="4819" spans="1:8" x14ac:dyDescent="0.3">
      <c r="A4819" s="40" t="s">
        <v>1081</v>
      </c>
      <c r="B4819" s="95">
        <f t="shared" si="9870"/>
        <v>23</v>
      </c>
      <c r="C4819" s="95">
        <f t="shared" ref="C4819:C4849" si="9873">C4731</f>
        <v>60</v>
      </c>
      <c r="E4819" s="95">
        <f t="shared" ref="E4819" si="9874">plan_id</f>
        <v>390</v>
      </c>
      <c r="F4819" s="95">
        <f t="shared" ca="1" si="9836"/>
        <v>2021</v>
      </c>
      <c r="G4819" s="95">
        <f t="shared" ref="G4819" ca="1" si="9875">VLOOKUP(INDIRECT(CHAR(39)&amp;$A4819&amp;CHAR(39)&amp;"!r2c"&amp;$C4819,0),variables,2,0)</f>
        <v>9893</v>
      </c>
      <c r="H4819" s="98">
        <f t="array" aca="1" ref="H4819" ca="1">IF(AND(G4819&gt;=10861,G4819&lt;=10863),TEXT(INDIRECT(CHAR(39)&amp;$A4819&amp;CHAR(39)&amp;"!r"&amp;$B4819&amp;"c"&amp;$C4819,0),"dd-mmm-yyyy"),(INDIRECT(CHAR(39)&amp;$A4819&amp;CHAR(39)&amp;"!r"&amp;$B4819&amp;"c"&amp;$C4819,0)))</f>
        <v>0</v>
      </c>
    </row>
    <row r="4820" spans="1:8" x14ac:dyDescent="0.3">
      <c r="A4820" s="40" t="s">
        <v>1081</v>
      </c>
      <c r="B4820" s="95">
        <f t="shared" si="9870"/>
        <v>23</v>
      </c>
      <c r="C4820" s="95">
        <f t="shared" si="9873"/>
        <v>61</v>
      </c>
      <c r="E4820" s="95">
        <f t="shared" ref="E4820" si="9876">plan_id</f>
        <v>390</v>
      </c>
      <c r="F4820" s="95">
        <f t="shared" ca="1" si="9836"/>
        <v>2021</v>
      </c>
      <c r="G4820" s="95">
        <f t="shared" ref="G4820" ca="1" si="9877">VLOOKUP(INDIRECT(CHAR(39)&amp;$A4820&amp;CHAR(39)&amp;"!r2c"&amp;$C4820,0),variables,2,0)</f>
        <v>9896</v>
      </c>
      <c r="H4820" s="98">
        <f t="array" aca="1" ref="H4820" ca="1">IF(AND(G4820&gt;=10861,G4820&lt;=10863),TEXT(INDIRECT(CHAR(39)&amp;$A4820&amp;CHAR(39)&amp;"!r"&amp;$B4820&amp;"c"&amp;$C4820,0),"dd-mmm-yyyy"),(INDIRECT(CHAR(39)&amp;$A4820&amp;CHAR(39)&amp;"!r"&amp;$B4820&amp;"c"&amp;$C4820,0)))</f>
        <v>0</v>
      </c>
    </row>
    <row r="4821" spans="1:8" x14ac:dyDescent="0.3">
      <c r="A4821" s="40" t="s">
        <v>1081</v>
      </c>
      <c r="B4821" s="95">
        <f t="shared" si="9870"/>
        <v>23</v>
      </c>
      <c r="C4821" s="95">
        <f t="shared" si="9873"/>
        <v>62</v>
      </c>
      <c r="E4821" s="95">
        <f t="shared" ref="E4821" si="9878">plan_id</f>
        <v>390</v>
      </c>
      <c r="F4821" s="95">
        <f t="shared" ca="1" si="9836"/>
        <v>2021</v>
      </c>
      <c r="G4821" s="95">
        <f t="shared" ref="G4821" ca="1" si="9879">VLOOKUP(INDIRECT(CHAR(39)&amp;$A4821&amp;CHAR(39)&amp;"!r2c"&amp;$C4821,0),variables,2,0)</f>
        <v>9660</v>
      </c>
      <c r="H4821" s="98">
        <f t="array" aca="1" ref="H4821" ca="1">IF(AND(G4821&gt;=10861,G4821&lt;=10863),TEXT(INDIRECT(CHAR(39)&amp;$A4821&amp;CHAR(39)&amp;"!r"&amp;$B4821&amp;"c"&amp;$C4821,0),"dd-mmm-yyyy"),(INDIRECT(CHAR(39)&amp;$A4821&amp;CHAR(39)&amp;"!r"&amp;$B4821&amp;"c"&amp;$C4821,0)))</f>
        <v>0</v>
      </c>
    </row>
    <row r="4822" spans="1:8" x14ac:dyDescent="0.3">
      <c r="A4822" s="40" t="s">
        <v>1081</v>
      </c>
      <c r="B4822" s="95">
        <f t="shared" si="9870"/>
        <v>23</v>
      </c>
      <c r="C4822" s="95">
        <f t="shared" si="9873"/>
        <v>63</v>
      </c>
      <c r="E4822" s="95">
        <f t="shared" ref="E4822" si="9880">plan_id</f>
        <v>390</v>
      </c>
      <c r="F4822" s="95">
        <f t="shared" ca="1" si="9836"/>
        <v>2021</v>
      </c>
      <c r="G4822" s="95">
        <f t="shared" ref="G4822" ca="1" si="9881">VLOOKUP(INDIRECT(CHAR(39)&amp;$A4822&amp;CHAR(39)&amp;"!r2c"&amp;$C4822,0),variables,2,0)</f>
        <v>9701</v>
      </c>
      <c r="H4822" s="98">
        <f t="array" aca="1" ref="H4822" ca="1">IF(AND(G4822&gt;=10861,G4822&lt;=10863),TEXT(INDIRECT(CHAR(39)&amp;$A4822&amp;CHAR(39)&amp;"!r"&amp;$B4822&amp;"c"&amp;$C4822,0),"dd-mmm-yyyy"),(INDIRECT(CHAR(39)&amp;$A4822&amp;CHAR(39)&amp;"!r"&amp;$B4822&amp;"c"&amp;$C4822,0)))</f>
        <v>0</v>
      </c>
    </row>
    <row r="4823" spans="1:8" x14ac:dyDescent="0.3">
      <c r="A4823" s="40" t="s">
        <v>1081</v>
      </c>
      <c r="B4823" s="95">
        <f t="shared" si="9870"/>
        <v>23</v>
      </c>
      <c r="C4823" s="95">
        <f t="shared" si="9873"/>
        <v>64</v>
      </c>
      <c r="E4823" s="95">
        <f t="shared" ref="E4823" si="9882">plan_id</f>
        <v>390</v>
      </c>
      <c r="F4823" s="95">
        <f t="shared" ca="1" si="9836"/>
        <v>2021</v>
      </c>
      <c r="G4823" s="95">
        <f t="shared" ref="G4823" ca="1" si="9883">VLOOKUP(INDIRECT(CHAR(39)&amp;$A4823&amp;CHAR(39)&amp;"!r2c"&amp;$C4823,0),variables,2,0)</f>
        <v>9728</v>
      </c>
      <c r="H4823" s="98">
        <f t="array" aca="1" ref="H4823" ca="1">IF(AND(G4823&gt;=10861,G4823&lt;=10863),TEXT(INDIRECT(CHAR(39)&amp;$A4823&amp;CHAR(39)&amp;"!r"&amp;$B4823&amp;"c"&amp;$C4823,0),"dd-mmm-yyyy"),(INDIRECT(CHAR(39)&amp;$A4823&amp;CHAR(39)&amp;"!r"&amp;$B4823&amp;"c"&amp;$C4823,0)))</f>
        <v>0</v>
      </c>
    </row>
    <row r="4824" spans="1:8" x14ac:dyDescent="0.3">
      <c r="A4824" s="40" t="s">
        <v>1081</v>
      </c>
      <c r="B4824" s="95">
        <f t="shared" si="9870"/>
        <v>23</v>
      </c>
      <c r="C4824" s="95">
        <f t="shared" si="9873"/>
        <v>65</v>
      </c>
      <c r="E4824" s="95">
        <f t="shared" ref="E4824" si="9884">plan_id</f>
        <v>390</v>
      </c>
      <c r="F4824" s="95">
        <f t="shared" ca="1" si="9836"/>
        <v>2021</v>
      </c>
      <c r="G4824" s="95">
        <f t="shared" ref="G4824" ca="1" si="9885">VLOOKUP(INDIRECT(CHAR(39)&amp;$A4824&amp;CHAR(39)&amp;"!r2c"&amp;$C4824,0),variables,2,0)</f>
        <v>9731</v>
      </c>
      <c r="H4824" s="98">
        <f t="array" aca="1" ref="H4824" ca="1">IF(AND(G4824&gt;=10861,G4824&lt;=10863),TEXT(INDIRECT(CHAR(39)&amp;$A4824&amp;CHAR(39)&amp;"!r"&amp;$B4824&amp;"c"&amp;$C4824,0),"dd-mmm-yyyy"),(INDIRECT(CHAR(39)&amp;$A4824&amp;CHAR(39)&amp;"!r"&amp;$B4824&amp;"c"&amp;$C4824,0)))</f>
        <v>0</v>
      </c>
    </row>
    <row r="4825" spans="1:8" x14ac:dyDescent="0.3">
      <c r="A4825" s="40" t="s">
        <v>1081</v>
      </c>
      <c r="B4825" s="95">
        <f t="shared" si="9870"/>
        <v>23</v>
      </c>
      <c r="C4825" s="95">
        <f t="shared" si="9873"/>
        <v>66</v>
      </c>
      <c r="E4825" s="95">
        <f t="shared" ref="E4825" si="9886">plan_id</f>
        <v>390</v>
      </c>
      <c r="F4825" s="95">
        <f t="shared" ca="1" si="9836"/>
        <v>2021</v>
      </c>
      <c r="G4825" s="95">
        <f t="shared" ref="G4825" ca="1" si="9887">VLOOKUP(INDIRECT(CHAR(39)&amp;$A4825&amp;CHAR(39)&amp;"!r2c"&amp;$C4825,0),variables,2,0)</f>
        <v>9737</v>
      </c>
      <c r="H4825" s="98">
        <f t="array" aca="1" ref="H4825" ca="1">IF(AND(G4825&gt;=10861,G4825&lt;=10863),TEXT(INDIRECT(CHAR(39)&amp;$A4825&amp;CHAR(39)&amp;"!r"&amp;$B4825&amp;"c"&amp;$C4825,0),"dd-mmm-yyyy"),(INDIRECT(CHAR(39)&amp;$A4825&amp;CHAR(39)&amp;"!r"&amp;$B4825&amp;"c"&amp;$C4825,0)))</f>
        <v>0</v>
      </c>
    </row>
    <row r="4826" spans="1:8" x14ac:dyDescent="0.3">
      <c r="A4826" s="40" t="s">
        <v>1081</v>
      </c>
      <c r="B4826" s="95">
        <f t="shared" si="9870"/>
        <v>23</v>
      </c>
      <c r="C4826" s="95">
        <f t="shared" si="9873"/>
        <v>67</v>
      </c>
      <c r="E4826" s="95">
        <f t="shared" ref="E4826" si="9888">plan_id</f>
        <v>390</v>
      </c>
      <c r="F4826" s="95">
        <f t="shared" ca="1" si="9836"/>
        <v>2021</v>
      </c>
      <c r="G4826" s="95">
        <f t="shared" ref="G4826" ca="1" si="9889">VLOOKUP(INDIRECT(CHAR(39)&amp;$A4826&amp;CHAR(39)&amp;"!r2c"&amp;$C4826,0),variables,2,0)</f>
        <v>9740</v>
      </c>
      <c r="H4826" s="98">
        <f t="array" aca="1" ref="H4826" ca="1">IF(AND(G4826&gt;=10861,G4826&lt;=10863),TEXT(INDIRECT(CHAR(39)&amp;$A4826&amp;CHAR(39)&amp;"!r"&amp;$B4826&amp;"c"&amp;$C4826,0),"dd-mmm-yyyy"),(INDIRECT(CHAR(39)&amp;$A4826&amp;CHAR(39)&amp;"!r"&amp;$B4826&amp;"c"&amp;$C4826,0)))</f>
        <v>0</v>
      </c>
    </row>
    <row r="4827" spans="1:8" x14ac:dyDescent="0.3">
      <c r="A4827" s="40" t="s">
        <v>1081</v>
      </c>
      <c r="B4827" s="95">
        <f t="shared" si="9870"/>
        <v>23</v>
      </c>
      <c r="C4827" s="95">
        <f t="shared" si="9873"/>
        <v>68</v>
      </c>
      <c r="E4827" s="95">
        <f t="shared" ref="E4827" si="9890">plan_id</f>
        <v>390</v>
      </c>
      <c r="F4827" s="95">
        <f t="shared" ca="1" si="9836"/>
        <v>2021</v>
      </c>
      <c r="G4827" s="95">
        <f t="shared" ref="G4827" ca="1" si="9891">VLOOKUP(INDIRECT(CHAR(39)&amp;$A4827&amp;CHAR(39)&amp;"!r2c"&amp;$C4827,0),variables,2,0)</f>
        <v>9752</v>
      </c>
      <c r="H4827" s="98">
        <f t="array" aca="1" ref="H4827" ca="1">IF(AND(G4827&gt;=10861,G4827&lt;=10863),TEXT(INDIRECT(CHAR(39)&amp;$A4827&amp;CHAR(39)&amp;"!r"&amp;$B4827&amp;"c"&amp;$C4827,0),"dd-mmm-yyyy"),(INDIRECT(CHAR(39)&amp;$A4827&amp;CHAR(39)&amp;"!r"&amp;$B4827&amp;"c"&amp;$C4827,0)))</f>
        <v>0</v>
      </c>
    </row>
    <row r="4828" spans="1:8" x14ac:dyDescent="0.3">
      <c r="A4828" s="40" t="s">
        <v>1081</v>
      </c>
      <c r="B4828" s="95">
        <f t="shared" si="9870"/>
        <v>23</v>
      </c>
      <c r="C4828" s="95">
        <f t="shared" si="9873"/>
        <v>69</v>
      </c>
      <c r="E4828" s="95">
        <f t="shared" ref="E4828" si="9892">plan_id</f>
        <v>390</v>
      </c>
      <c r="F4828" s="95">
        <f t="shared" ca="1" si="9836"/>
        <v>2021</v>
      </c>
      <c r="G4828" s="95">
        <f t="shared" ref="G4828" ca="1" si="9893">VLOOKUP(INDIRECT(CHAR(39)&amp;$A4828&amp;CHAR(39)&amp;"!r2c"&amp;$C4828,0),variables,2,0)</f>
        <v>9791</v>
      </c>
      <c r="H4828" s="98">
        <f t="array" aca="1" ref="H4828" ca="1">IF(AND(G4828&gt;=10861,G4828&lt;=10863),TEXT(INDIRECT(CHAR(39)&amp;$A4828&amp;CHAR(39)&amp;"!r"&amp;$B4828&amp;"c"&amp;$C4828,0),"dd-mmm-yyyy"),(INDIRECT(CHAR(39)&amp;$A4828&amp;CHAR(39)&amp;"!r"&amp;$B4828&amp;"c"&amp;$C4828,0)))</f>
        <v>0</v>
      </c>
    </row>
    <row r="4829" spans="1:8" x14ac:dyDescent="0.3">
      <c r="A4829" s="40" t="s">
        <v>1081</v>
      </c>
      <c r="B4829" s="95">
        <f t="shared" si="9870"/>
        <v>23</v>
      </c>
      <c r="C4829" s="95">
        <f t="shared" si="9873"/>
        <v>70</v>
      </c>
      <c r="E4829" s="95">
        <f t="shared" ref="E4829" si="9894">plan_id</f>
        <v>390</v>
      </c>
      <c r="F4829" s="95">
        <f t="shared" ca="1" si="9836"/>
        <v>2021</v>
      </c>
      <c r="G4829" s="95">
        <f t="shared" ref="G4829" ca="1" si="9895">VLOOKUP(INDIRECT(CHAR(39)&amp;$A4829&amp;CHAR(39)&amp;"!r2c"&amp;$C4829,0),variables,2,0)</f>
        <v>9800</v>
      </c>
      <c r="H4829" s="98">
        <f t="array" aca="1" ref="H4829" ca="1">IF(AND(G4829&gt;=10861,G4829&lt;=10863),TEXT(INDIRECT(CHAR(39)&amp;$A4829&amp;CHAR(39)&amp;"!r"&amp;$B4829&amp;"c"&amp;$C4829,0),"dd-mmm-yyyy"),(INDIRECT(CHAR(39)&amp;$A4829&amp;CHAR(39)&amp;"!r"&amp;$B4829&amp;"c"&amp;$C4829,0)))</f>
        <v>0</v>
      </c>
    </row>
    <row r="4830" spans="1:8" x14ac:dyDescent="0.3">
      <c r="A4830" s="40" t="s">
        <v>1081</v>
      </c>
      <c r="B4830" s="95">
        <f t="shared" si="9870"/>
        <v>23</v>
      </c>
      <c r="C4830" s="95">
        <f t="shared" si="9873"/>
        <v>71</v>
      </c>
      <c r="E4830" s="95">
        <f t="shared" ref="E4830" si="9896">plan_id</f>
        <v>390</v>
      </c>
      <c r="F4830" s="95">
        <f t="shared" ca="1" si="9836"/>
        <v>2021</v>
      </c>
      <c r="G4830" s="95">
        <f t="shared" ref="G4830" ca="1" si="9897">VLOOKUP(INDIRECT(CHAR(39)&amp;$A4830&amp;CHAR(39)&amp;"!r2c"&amp;$C4830,0),variables,2,0)</f>
        <v>9842</v>
      </c>
      <c r="H4830" s="98">
        <f t="array" aca="1" ref="H4830" ca="1">IF(AND(G4830&gt;=10861,G4830&lt;=10863),TEXT(INDIRECT(CHAR(39)&amp;$A4830&amp;CHAR(39)&amp;"!r"&amp;$B4830&amp;"c"&amp;$C4830,0),"dd-mmm-yyyy"),(INDIRECT(CHAR(39)&amp;$A4830&amp;CHAR(39)&amp;"!r"&amp;$B4830&amp;"c"&amp;$C4830,0)))</f>
        <v>0</v>
      </c>
    </row>
    <row r="4831" spans="1:8" x14ac:dyDescent="0.3">
      <c r="A4831" s="40" t="s">
        <v>1081</v>
      </c>
      <c r="B4831" s="95">
        <f t="shared" si="9870"/>
        <v>23</v>
      </c>
      <c r="C4831" s="95">
        <f t="shared" si="9873"/>
        <v>72</v>
      </c>
      <c r="E4831" s="95">
        <f t="shared" ref="E4831" si="9898">plan_id</f>
        <v>390</v>
      </c>
      <c r="F4831" s="95">
        <f t="shared" ca="1" si="9836"/>
        <v>2021</v>
      </c>
      <c r="G4831" s="95">
        <f t="shared" ref="G4831" ca="1" si="9899">VLOOKUP(INDIRECT(CHAR(39)&amp;$A4831&amp;CHAR(39)&amp;"!r2c"&amp;$C4831,0),variables,2,0)</f>
        <v>9854</v>
      </c>
      <c r="H4831" s="98">
        <f t="array" aca="1" ref="H4831" ca="1">IF(AND(G4831&gt;=10861,G4831&lt;=10863),TEXT(INDIRECT(CHAR(39)&amp;$A4831&amp;CHAR(39)&amp;"!r"&amp;$B4831&amp;"c"&amp;$C4831,0),"dd-mmm-yyyy"),(INDIRECT(CHAR(39)&amp;$A4831&amp;CHAR(39)&amp;"!r"&amp;$B4831&amp;"c"&amp;$C4831,0)))</f>
        <v>0</v>
      </c>
    </row>
    <row r="4832" spans="1:8" x14ac:dyDescent="0.3">
      <c r="A4832" s="40" t="s">
        <v>1081</v>
      </c>
      <c r="B4832" s="95">
        <f t="shared" si="9870"/>
        <v>23</v>
      </c>
      <c r="C4832" s="95">
        <f t="shared" si="9873"/>
        <v>73</v>
      </c>
      <c r="E4832" s="95">
        <f t="shared" ref="E4832" si="9900">plan_id</f>
        <v>390</v>
      </c>
      <c r="F4832" s="95">
        <f t="shared" ca="1" si="9836"/>
        <v>2021</v>
      </c>
      <c r="G4832" s="95">
        <f t="shared" ref="G4832" ca="1" si="9901">VLOOKUP(INDIRECT(CHAR(39)&amp;$A4832&amp;CHAR(39)&amp;"!r2c"&amp;$C4832,0),variables,2,0)</f>
        <v>9869</v>
      </c>
      <c r="H4832" s="98">
        <f t="array" aca="1" ref="H4832" ca="1">IF(AND(G4832&gt;=10861,G4832&lt;=10863),TEXT(INDIRECT(CHAR(39)&amp;$A4832&amp;CHAR(39)&amp;"!r"&amp;$B4832&amp;"c"&amp;$C4832,0),"dd-mmm-yyyy"),(INDIRECT(CHAR(39)&amp;$A4832&amp;CHAR(39)&amp;"!r"&amp;$B4832&amp;"c"&amp;$C4832,0)))</f>
        <v>0</v>
      </c>
    </row>
    <row r="4833" spans="1:8" x14ac:dyDescent="0.3">
      <c r="A4833" s="40" t="s">
        <v>1081</v>
      </c>
      <c r="B4833" s="95">
        <f t="shared" si="9870"/>
        <v>23</v>
      </c>
      <c r="C4833" s="95">
        <f t="shared" si="9873"/>
        <v>74</v>
      </c>
      <c r="E4833" s="95">
        <f t="shared" ref="E4833" si="9902">plan_id</f>
        <v>390</v>
      </c>
      <c r="F4833" s="95">
        <f t="shared" ca="1" si="9836"/>
        <v>2021</v>
      </c>
      <c r="G4833" s="95">
        <f t="shared" ref="G4833" ca="1" si="9903">VLOOKUP(INDIRECT(CHAR(39)&amp;$A4833&amp;CHAR(39)&amp;"!r2c"&amp;$C4833,0),variables,2,0)</f>
        <v>9873</v>
      </c>
      <c r="H4833" s="98">
        <f t="array" aca="1" ref="H4833" ca="1">IF(AND(G4833&gt;=10861,G4833&lt;=10863),TEXT(INDIRECT(CHAR(39)&amp;$A4833&amp;CHAR(39)&amp;"!r"&amp;$B4833&amp;"c"&amp;$C4833,0),"dd-mmm-yyyy"),(INDIRECT(CHAR(39)&amp;$A4833&amp;CHAR(39)&amp;"!r"&amp;$B4833&amp;"c"&amp;$C4833,0)))</f>
        <v>0</v>
      </c>
    </row>
    <row r="4834" spans="1:8" x14ac:dyDescent="0.3">
      <c r="A4834" s="40" t="s">
        <v>1081</v>
      </c>
      <c r="B4834" s="95">
        <f t="shared" si="9870"/>
        <v>23</v>
      </c>
      <c r="C4834" s="95">
        <f t="shared" si="9873"/>
        <v>75</v>
      </c>
      <c r="E4834" s="95">
        <f t="shared" ref="E4834" si="9904">plan_id</f>
        <v>390</v>
      </c>
      <c r="F4834" s="95">
        <f t="shared" ca="1" si="9836"/>
        <v>2021</v>
      </c>
      <c r="G4834" s="95">
        <f t="shared" ref="G4834" ca="1" si="9905">VLOOKUP(INDIRECT(CHAR(39)&amp;$A4834&amp;CHAR(39)&amp;"!r2c"&amp;$C4834,0),variables,2,0)</f>
        <v>9881</v>
      </c>
      <c r="H4834" s="98">
        <f t="array" aca="1" ref="H4834" ca="1">IF(AND(G4834&gt;=10861,G4834&lt;=10863),TEXT(INDIRECT(CHAR(39)&amp;$A4834&amp;CHAR(39)&amp;"!r"&amp;$B4834&amp;"c"&amp;$C4834,0),"dd-mmm-yyyy"),(INDIRECT(CHAR(39)&amp;$A4834&amp;CHAR(39)&amp;"!r"&amp;$B4834&amp;"c"&amp;$C4834,0)))</f>
        <v>0</v>
      </c>
    </row>
    <row r="4835" spans="1:8" x14ac:dyDescent="0.3">
      <c r="A4835" s="40" t="s">
        <v>1081</v>
      </c>
      <c r="B4835" s="95">
        <f t="shared" si="9870"/>
        <v>23</v>
      </c>
      <c r="C4835" s="95">
        <f t="shared" si="9873"/>
        <v>76</v>
      </c>
      <c r="E4835" s="95">
        <f t="shared" ref="E4835" si="9906">plan_id</f>
        <v>390</v>
      </c>
      <c r="F4835" s="95">
        <f t="shared" ca="1" si="9836"/>
        <v>2021</v>
      </c>
      <c r="G4835" s="95">
        <f t="shared" ref="G4835" ca="1" si="9907">VLOOKUP(INDIRECT(CHAR(39)&amp;$A4835&amp;CHAR(39)&amp;"!r2c"&amp;$C4835,0),variables,2,0)</f>
        <v>9908</v>
      </c>
      <c r="H4835" s="98">
        <f t="array" aca="1" ref="H4835" ca="1">IF(AND(G4835&gt;=10861,G4835&lt;=10863),TEXT(INDIRECT(CHAR(39)&amp;$A4835&amp;CHAR(39)&amp;"!r"&amp;$B4835&amp;"c"&amp;$C4835,0),"dd-mmm-yyyy"),(INDIRECT(CHAR(39)&amp;$A4835&amp;CHAR(39)&amp;"!r"&amp;$B4835&amp;"c"&amp;$C4835,0)))</f>
        <v>0</v>
      </c>
    </row>
    <row r="4836" spans="1:8" x14ac:dyDescent="0.3">
      <c r="A4836" s="40" t="s">
        <v>1081</v>
      </c>
      <c r="B4836" s="95">
        <f t="shared" si="9870"/>
        <v>23</v>
      </c>
      <c r="C4836" s="95">
        <f t="shared" si="9873"/>
        <v>77</v>
      </c>
      <c r="E4836" s="95">
        <f t="shared" ref="E4836" si="9908">plan_id</f>
        <v>390</v>
      </c>
      <c r="F4836" s="95">
        <f t="shared" ca="1" si="9836"/>
        <v>2021</v>
      </c>
      <c r="G4836" s="95">
        <f t="shared" ref="G4836" ca="1" si="9909">VLOOKUP(INDIRECT(CHAR(39)&amp;$A4836&amp;CHAR(39)&amp;"!r2c"&amp;$C4836,0),variables,2,0)</f>
        <v>9911</v>
      </c>
      <c r="H4836" s="98">
        <f t="array" aca="1" ref="H4836" ca="1">IF(AND(G4836&gt;=10861,G4836&lt;=10863),TEXT(INDIRECT(CHAR(39)&amp;$A4836&amp;CHAR(39)&amp;"!r"&amp;$B4836&amp;"c"&amp;$C4836,0),"dd-mmm-yyyy"),(INDIRECT(CHAR(39)&amp;$A4836&amp;CHAR(39)&amp;"!r"&amp;$B4836&amp;"c"&amp;$C4836,0)))</f>
        <v>0</v>
      </c>
    </row>
    <row r="4837" spans="1:8" x14ac:dyDescent="0.3">
      <c r="A4837" s="40" t="s">
        <v>1081</v>
      </c>
      <c r="B4837" s="95">
        <f t="shared" si="9870"/>
        <v>23</v>
      </c>
      <c r="C4837" s="95">
        <f t="shared" si="9873"/>
        <v>78</v>
      </c>
      <c r="E4837" s="95">
        <f t="shared" ref="E4837" si="9910">plan_id</f>
        <v>390</v>
      </c>
      <c r="F4837" s="95">
        <f t="shared" ca="1" si="9836"/>
        <v>2021</v>
      </c>
      <c r="G4837" s="95">
        <f t="shared" ref="G4837" ca="1" si="9911">VLOOKUP(INDIRECT(CHAR(39)&amp;$A4837&amp;CHAR(39)&amp;"!r2c"&amp;$C4837,0),variables,2,0)</f>
        <v>9663</v>
      </c>
      <c r="H4837" s="98">
        <f t="array" aca="1" ref="H4837" ca="1">IF(AND(G4837&gt;=10861,G4837&lt;=10863),TEXT(INDIRECT(CHAR(39)&amp;$A4837&amp;CHAR(39)&amp;"!r"&amp;$B4837&amp;"c"&amp;$C4837,0),"dd-mmm-yyyy"),(INDIRECT(CHAR(39)&amp;$A4837&amp;CHAR(39)&amp;"!r"&amp;$B4837&amp;"c"&amp;$C4837,0)))</f>
        <v>0</v>
      </c>
    </row>
    <row r="4838" spans="1:8" x14ac:dyDescent="0.3">
      <c r="A4838" s="40" t="s">
        <v>1081</v>
      </c>
      <c r="B4838" s="95">
        <f t="shared" si="9870"/>
        <v>23</v>
      </c>
      <c r="C4838" s="95">
        <f t="shared" si="9873"/>
        <v>79</v>
      </c>
      <c r="E4838" s="95">
        <f t="shared" ref="E4838" si="9912">plan_id</f>
        <v>390</v>
      </c>
      <c r="F4838" s="95">
        <f t="shared" ca="1" si="9836"/>
        <v>2021</v>
      </c>
      <c r="G4838" s="95">
        <f t="shared" ref="G4838" ca="1" si="9913">VLOOKUP(INDIRECT(CHAR(39)&amp;$A4838&amp;CHAR(39)&amp;"!r2c"&amp;$C4838,0),variables,2,0)</f>
        <v>9710</v>
      </c>
      <c r="H4838" s="98">
        <f t="array" aca="1" ref="H4838" ca="1">IF(AND(G4838&gt;=10861,G4838&lt;=10863),TEXT(INDIRECT(CHAR(39)&amp;$A4838&amp;CHAR(39)&amp;"!r"&amp;$B4838&amp;"c"&amp;$C4838,0),"dd-mmm-yyyy"),(INDIRECT(CHAR(39)&amp;$A4838&amp;CHAR(39)&amp;"!r"&amp;$B4838&amp;"c"&amp;$C4838,0)))</f>
        <v>0</v>
      </c>
    </row>
    <row r="4839" spans="1:8" x14ac:dyDescent="0.3">
      <c r="A4839" s="40" t="s">
        <v>1081</v>
      </c>
      <c r="B4839" s="95">
        <f t="shared" si="9870"/>
        <v>23</v>
      </c>
      <c r="C4839" s="95">
        <f t="shared" si="9873"/>
        <v>80</v>
      </c>
      <c r="E4839" s="95">
        <f t="shared" ref="E4839" si="9914">plan_id</f>
        <v>390</v>
      </c>
      <c r="F4839" s="95">
        <f t="shared" ca="1" si="9836"/>
        <v>2021</v>
      </c>
      <c r="G4839" s="95">
        <f t="shared" ref="G4839" ca="1" si="9915">VLOOKUP(INDIRECT(CHAR(39)&amp;$A4839&amp;CHAR(39)&amp;"!r2c"&amp;$C4839,0),variables,2,0)</f>
        <v>9758</v>
      </c>
      <c r="H4839" s="98">
        <f t="array" aca="1" ref="H4839" ca="1">IF(AND(G4839&gt;=10861,G4839&lt;=10863),TEXT(INDIRECT(CHAR(39)&amp;$A4839&amp;CHAR(39)&amp;"!r"&amp;$B4839&amp;"c"&amp;$C4839,0),"dd-mmm-yyyy"),(INDIRECT(CHAR(39)&amp;$A4839&amp;CHAR(39)&amp;"!r"&amp;$B4839&amp;"c"&amp;$C4839,0)))</f>
        <v>0</v>
      </c>
    </row>
    <row r="4840" spans="1:8" x14ac:dyDescent="0.3">
      <c r="A4840" s="40" t="s">
        <v>1081</v>
      </c>
      <c r="B4840" s="95">
        <f t="shared" si="9870"/>
        <v>23</v>
      </c>
      <c r="C4840" s="95">
        <f t="shared" si="9873"/>
        <v>81</v>
      </c>
      <c r="E4840" s="95">
        <f t="shared" ref="E4840" si="9916">plan_id</f>
        <v>390</v>
      </c>
      <c r="F4840" s="95">
        <f t="shared" ca="1" si="9836"/>
        <v>2021</v>
      </c>
      <c r="G4840" s="95">
        <f t="shared" ref="G4840" ca="1" si="9917">VLOOKUP(INDIRECT(CHAR(39)&amp;$A4840&amp;CHAR(39)&amp;"!r2c"&amp;$C4840,0),variables,2,0)</f>
        <v>9803</v>
      </c>
      <c r="H4840" s="98">
        <f t="array" aca="1" ref="H4840" ca="1">IF(AND(G4840&gt;=10861,G4840&lt;=10863),TEXT(INDIRECT(CHAR(39)&amp;$A4840&amp;CHAR(39)&amp;"!r"&amp;$B4840&amp;"c"&amp;$C4840,0),"dd-mmm-yyyy"),(INDIRECT(CHAR(39)&amp;$A4840&amp;CHAR(39)&amp;"!r"&amp;$B4840&amp;"c"&amp;$C4840,0)))</f>
        <v>0</v>
      </c>
    </row>
    <row r="4841" spans="1:8" x14ac:dyDescent="0.3">
      <c r="A4841" s="40" t="s">
        <v>1081</v>
      </c>
      <c r="B4841" s="95">
        <f t="shared" si="9870"/>
        <v>23</v>
      </c>
      <c r="C4841" s="95">
        <f t="shared" si="9873"/>
        <v>82</v>
      </c>
      <c r="E4841" s="95">
        <f t="shared" ref="E4841" si="9918">plan_id</f>
        <v>390</v>
      </c>
      <c r="F4841" s="95">
        <f t="shared" ca="1" si="9836"/>
        <v>2021</v>
      </c>
      <c r="G4841" s="95">
        <f t="shared" ref="G4841" ca="1" si="9919">VLOOKUP(INDIRECT(CHAR(39)&amp;$A4841&amp;CHAR(39)&amp;"!r2c"&amp;$C4841,0),variables,2,0)</f>
        <v>9857</v>
      </c>
      <c r="H4841" s="98">
        <f t="array" aca="1" ref="H4841" ca="1">IF(AND(G4841&gt;=10861,G4841&lt;=10863),TEXT(INDIRECT(CHAR(39)&amp;$A4841&amp;CHAR(39)&amp;"!r"&amp;$B4841&amp;"c"&amp;$C4841,0),"dd-mmm-yyyy"),(INDIRECT(CHAR(39)&amp;$A4841&amp;CHAR(39)&amp;"!r"&amp;$B4841&amp;"c"&amp;$C4841,0)))</f>
        <v>0</v>
      </c>
    </row>
    <row r="4842" spans="1:8" x14ac:dyDescent="0.3">
      <c r="A4842" s="40" t="s">
        <v>1081</v>
      </c>
      <c r="B4842" s="95">
        <f t="shared" si="9870"/>
        <v>23</v>
      </c>
      <c r="C4842" s="95">
        <f t="shared" si="9873"/>
        <v>83</v>
      </c>
      <c r="E4842" s="95">
        <f t="shared" ref="E4842" si="9920">plan_id</f>
        <v>390</v>
      </c>
      <c r="F4842" s="95">
        <f t="shared" ca="1" si="9836"/>
        <v>2021</v>
      </c>
      <c r="G4842" s="95">
        <f t="shared" ref="G4842" ca="1" si="9921">VLOOKUP(INDIRECT(CHAR(39)&amp;$A4842&amp;CHAR(39)&amp;"!r2c"&amp;$C4842,0),variables,2,0)</f>
        <v>9902</v>
      </c>
      <c r="H4842" s="98">
        <f t="array" aca="1" ref="H4842" ca="1">IF(AND(G4842&gt;=10861,G4842&lt;=10863),TEXT(INDIRECT(CHAR(39)&amp;$A4842&amp;CHAR(39)&amp;"!r"&amp;$B4842&amp;"c"&amp;$C4842,0),"dd-mmm-yyyy"),(INDIRECT(CHAR(39)&amp;$A4842&amp;CHAR(39)&amp;"!r"&amp;$B4842&amp;"c"&amp;$C4842,0)))</f>
        <v>0</v>
      </c>
    </row>
    <row r="4843" spans="1:8" x14ac:dyDescent="0.3">
      <c r="A4843" s="40" t="s">
        <v>1081</v>
      </c>
      <c r="B4843" s="95">
        <f t="shared" si="9870"/>
        <v>23</v>
      </c>
      <c r="C4843" s="95">
        <f t="shared" si="9873"/>
        <v>84</v>
      </c>
      <c r="E4843" s="95">
        <f t="shared" ref="E4843" si="9922">plan_id</f>
        <v>390</v>
      </c>
      <c r="F4843" s="95">
        <f t="shared" ca="1" si="9836"/>
        <v>2021</v>
      </c>
      <c r="G4843" s="95">
        <f t="shared" ref="G4843" ca="1" si="9923">VLOOKUP(INDIRECT(CHAR(39)&amp;$A4843&amp;CHAR(39)&amp;"!r2c"&amp;$C4843,0),variables,2,0)</f>
        <v>9926</v>
      </c>
      <c r="H4843" s="98">
        <f t="array" aca="1" ref="H4843" ca="1">IF(AND(G4843&gt;=10861,G4843&lt;=10863),TEXT(INDIRECT(CHAR(39)&amp;$A4843&amp;CHAR(39)&amp;"!r"&amp;$B4843&amp;"c"&amp;$C4843,0),"dd-mmm-yyyy"),(INDIRECT(CHAR(39)&amp;$A4843&amp;CHAR(39)&amp;"!r"&amp;$B4843&amp;"c"&amp;$C4843,0)))</f>
        <v>0</v>
      </c>
    </row>
    <row r="4844" spans="1:8" x14ac:dyDescent="0.3">
      <c r="A4844" s="40" t="s">
        <v>1081</v>
      </c>
      <c r="B4844" s="95">
        <f t="shared" si="9870"/>
        <v>23</v>
      </c>
      <c r="C4844" s="95">
        <f t="shared" si="9873"/>
        <v>85</v>
      </c>
      <c r="E4844" s="95">
        <f t="shared" ref="E4844" si="9924">plan_id</f>
        <v>390</v>
      </c>
      <c r="F4844" s="95">
        <f t="shared" ca="1" si="9836"/>
        <v>2021</v>
      </c>
      <c r="G4844" s="95">
        <f t="shared" ref="G4844" ca="1" si="9925">VLOOKUP(INDIRECT(CHAR(39)&amp;$A4844&amp;CHAR(39)&amp;"!r2c"&amp;$C4844,0),variables,2,0)</f>
        <v>9666</v>
      </c>
      <c r="H4844" s="98">
        <f t="array" aca="1" ref="H4844" ca="1">IF(AND(G4844&gt;=10861,G4844&lt;=10863),TEXT(INDIRECT(CHAR(39)&amp;$A4844&amp;CHAR(39)&amp;"!r"&amp;$B4844&amp;"c"&amp;$C4844,0),"dd-mmm-yyyy"),(INDIRECT(CHAR(39)&amp;$A4844&amp;CHAR(39)&amp;"!r"&amp;$B4844&amp;"c"&amp;$C4844,0)))</f>
        <v>0</v>
      </c>
    </row>
    <row r="4845" spans="1:8" x14ac:dyDescent="0.3">
      <c r="A4845" s="40" t="s">
        <v>1081</v>
      </c>
      <c r="B4845" s="95">
        <f t="shared" si="9870"/>
        <v>23</v>
      </c>
      <c r="C4845" s="95">
        <f t="shared" si="9873"/>
        <v>86</v>
      </c>
      <c r="E4845" s="95">
        <f t="shared" ref="E4845" si="9926">plan_id</f>
        <v>390</v>
      </c>
      <c r="F4845" s="95">
        <f t="shared" ca="1" si="9836"/>
        <v>2021</v>
      </c>
      <c r="G4845" s="95">
        <f t="shared" ref="G4845" ca="1" si="9927">VLOOKUP(INDIRECT(CHAR(39)&amp;$A4845&amp;CHAR(39)&amp;"!r2c"&amp;$C4845,0),variables,2,0)</f>
        <v>9827</v>
      </c>
      <c r="H4845" s="98">
        <f t="array" aca="1" ref="H4845" ca="1">IF(AND(G4845&gt;=10861,G4845&lt;=10863),TEXT(INDIRECT(CHAR(39)&amp;$A4845&amp;CHAR(39)&amp;"!r"&amp;$B4845&amp;"c"&amp;$C4845,0),"dd-mmm-yyyy"),(INDIRECT(CHAR(39)&amp;$A4845&amp;CHAR(39)&amp;"!r"&amp;$B4845&amp;"c"&amp;$C4845,0)))</f>
        <v>0</v>
      </c>
    </row>
    <row r="4846" spans="1:8" x14ac:dyDescent="0.3">
      <c r="A4846" s="40" t="s">
        <v>1081</v>
      </c>
      <c r="B4846" s="95">
        <f t="shared" si="9870"/>
        <v>23</v>
      </c>
      <c r="C4846" s="95">
        <f t="shared" si="9873"/>
        <v>87</v>
      </c>
      <c r="E4846" s="95">
        <f t="shared" ref="E4846" si="9928">plan_id</f>
        <v>390</v>
      </c>
      <c r="F4846" s="95">
        <f t="shared" ca="1" si="9836"/>
        <v>2021</v>
      </c>
      <c r="G4846" s="95">
        <f t="shared" ref="G4846" ca="1" si="9929">VLOOKUP(INDIRECT(CHAR(39)&amp;$A4846&amp;CHAR(39)&amp;"!r2c"&amp;$C4846,0),variables,2,0)</f>
        <v>9657</v>
      </c>
      <c r="H4846" s="98">
        <f t="array" aca="1" ref="H4846" ca="1">IF(AND(G4846&gt;=10861,G4846&lt;=10863),TEXT(INDIRECT(CHAR(39)&amp;$A4846&amp;CHAR(39)&amp;"!r"&amp;$B4846&amp;"c"&amp;$C4846,0),"dd-mmm-yyyy"),(INDIRECT(CHAR(39)&amp;$A4846&amp;CHAR(39)&amp;"!r"&amp;$B4846&amp;"c"&amp;$C4846,0)))</f>
        <v>0</v>
      </c>
    </row>
    <row r="4847" spans="1:8" x14ac:dyDescent="0.3">
      <c r="A4847" s="40" t="s">
        <v>1081</v>
      </c>
      <c r="B4847" s="95">
        <f t="shared" si="9870"/>
        <v>23</v>
      </c>
      <c r="C4847" s="95">
        <f t="shared" si="9873"/>
        <v>88</v>
      </c>
      <c r="E4847" s="95">
        <f t="shared" ref="E4847" si="9930">plan_id</f>
        <v>390</v>
      </c>
      <c r="F4847" s="95">
        <f t="shared" ca="1" si="9836"/>
        <v>2021</v>
      </c>
      <c r="G4847" s="95">
        <f t="shared" ref="G4847" ca="1" si="9931">VLOOKUP(INDIRECT(CHAR(39)&amp;$A4847&amp;CHAR(39)&amp;"!r2c"&amp;$C4847,0),variables,2,0)</f>
        <v>9834</v>
      </c>
      <c r="H4847" s="98">
        <f t="array" aca="1" ref="H4847" ca="1">IF(AND(G4847&gt;=10861,G4847&lt;=10863),TEXT(INDIRECT(CHAR(39)&amp;$A4847&amp;CHAR(39)&amp;"!r"&amp;$B4847&amp;"c"&amp;$C4847,0),"dd-mmm-yyyy"),(INDIRECT(CHAR(39)&amp;$A4847&amp;CHAR(39)&amp;"!r"&amp;$B4847&amp;"c"&amp;$C4847,0)))</f>
        <v>0</v>
      </c>
    </row>
    <row r="4848" spans="1:8" x14ac:dyDescent="0.3">
      <c r="A4848" s="40" t="s">
        <v>1081</v>
      </c>
      <c r="B4848" s="95">
        <f t="shared" si="9870"/>
        <v>23</v>
      </c>
      <c r="C4848" s="95">
        <f t="shared" si="9873"/>
        <v>89</v>
      </c>
      <c r="E4848" s="95">
        <f t="shared" ref="E4848" si="9932">plan_id</f>
        <v>390</v>
      </c>
      <c r="F4848" s="95">
        <f t="shared" ca="1" si="9836"/>
        <v>2021</v>
      </c>
      <c r="G4848" s="95">
        <f t="shared" ref="G4848" ca="1" si="9933">VLOOKUP(INDIRECT(CHAR(39)&amp;$A4848&amp;CHAR(39)&amp;"!r2c"&amp;$C4848,0),variables,2,0)</f>
        <v>9884</v>
      </c>
      <c r="H4848" s="98">
        <f t="array" aca="1" ref="H4848" ca="1">IF(AND(G4848&gt;=10861,G4848&lt;=10863),TEXT(INDIRECT(CHAR(39)&amp;$A4848&amp;CHAR(39)&amp;"!r"&amp;$B4848&amp;"c"&amp;$C4848,0),"dd-mmm-yyyy"),(INDIRECT(CHAR(39)&amp;$A4848&amp;CHAR(39)&amp;"!r"&amp;$B4848&amp;"c"&amp;$C4848,0)))</f>
        <v>0</v>
      </c>
    </row>
    <row r="4849" spans="1:8" x14ac:dyDescent="0.3">
      <c r="A4849" s="40" t="s">
        <v>1081</v>
      </c>
      <c r="B4849" s="95">
        <f t="shared" si="9870"/>
        <v>23</v>
      </c>
      <c r="C4849" s="95">
        <f t="shared" si="9873"/>
        <v>90</v>
      </c>
      <c r="E4849" s="95">
        <f t="shared" ref="E4849" si="9934">plan_id</f>
        <v>390</v>
      </c>
      <c r="F4849" s="95">
        <f t="shared" ca="1" si="9836"/>
        <v>2021</v>
      </c>
      <c r="G4849" s="95">
        <f t="shared" ref="G4849" ca="1" si="9935">VLOOKUP(INDIRECT(CHAR(39)&amp;$A4849&amp;CHAR(39)&amp;"!r2c"&amp;$C4849,0),variables,2,0)</f>
        <v>9672</v>
      </c>
      <c r="H4849" s="98">
        <f t="array" aca="1" ref="H4849" ca="1">IF(AND(G4849&gt;=10861,G4849&lt;=10863),TEXT(INDIRECT(CHAR(39)&amp;$A4849&amp;CHAR(39)&amp;"!r"&amp;$B4849&amp;"c"&amp;$C4849,0),"dd-mmm-yyyy"),(INDIRECT(CHAR(39)&amp;$A4849&amp;CHAR(39)&amp;"!r"&amp;$B4849&amp;"c"&amp;$C4849,0)))</f>
        <v>0</v>
      </c>
    </row>
    <row r="4850" spans="1:8" x14ac:dyDescent="0.3">
      <c r="A4850" s="40"/>
      <c r="H4850" s="98"/>
    </row>
    <row r="4851" spans="1:8" x14ac:dyDescent="0.3">
      <c r="A4851" s="40"/>
      <c r="H4851" s="98"/>
    </row>
    <row r="4852" spans="1:8" x14ac:dyDescent="0.3">
      <c r="A4852" s="40"/>
      <c r="H4852" s="98"/>
    </row>
    <row r="4853" spans="1:8" x14ac:dyDescent="0.3">
      <c r="A4853" s="40"/>
      <c r="H4853" s="98"/>
    </row>
    <row r="4854" spans="1:8" x14ac:dyDescent="0.3">
      <c r="A4854" s="40"/>
      <c r="H4854" s="98"/>
    </row>
    <row r="4855" spans="1:8" x14ac:dyDescent="0.3">
      <c r="A4855" s="40"/>
      <c r="H4855" s="98"/>
    </row>
    <row r="4856" spans="1:8" x14ac:dyDescent="0.3">
      <c r="A4856" s="40"/>
      <c r="H4856" s="98"/>
    </row>
    <row r="4857" spans="1:8" x14ac:dyDescent="0.3">
      <c r="A4857" s="40"/>
      <c r="H4857" s="98"/>
    </row>
    <row r="4858" spans="1:8" x14ac:dyDescent="0.3">
      <c r="A4858" s="40"/>
      <c r="H4858" s="98"/>
    </row>
    <row r="4859" spans="1:8" x14ac:dyDescent="0.3">
      <c r="A4859" s="40"/>
      <c r="H4859" s="98"/>
    </row>
    <row r="4860" spans="1:8" x14ac:dyDescent="0.3">
      <c r="A4860" s="40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7</vt:i4>
      </vt:variant>
      <vt:variant>
        <vt:lpstr>Named Ranges</vt:lpstr>
      </vt:variant>
      <vt:variant>
        <vt:i4>2</vt:i4>
      </vt:variant>
    </vt:vector>
  </HeadingPairs>
  <TitlesOfParts>
    <vt:vector size="9" baseType="lpstr">
      <vt:lpstr>GASB 68</vt:lpstr>
      <vt:lpstr>Actuarial Valuation</vt:lpstr>
      <vt:lpstr>CAFR</vt:lpstr>
      <vt:lpstr>Allocations</vt:lpstr>
      <vt:lpstr>Comments</vt:lpstr>
      <vt:lpstr>Variable IDs</vt:lpstr>
      <vt:lpstr>Database Input</vt:lpstr>
      <vt:lpstr>plan_id</vt:lpstr>
      <vt:lpstr>variables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Veronica</cp:lastModifiedBy>
  <dcterms:created xsi:type="dcterms:W3CDTF">2018-08-06T05:27:04Z</dcterms:created>
  <dcterms:modified xsi:type="dcterms:W3CDTF">2022-05-31T11:29:46Z</dcterms:modified>
</cp:coreProperties>
</file>